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https://alcaldiabogota.sharepoint.com/sites/RepositorioOTIC/Documentos compartidos/2023/Documentos sin procedimiento/Documentos OTIC/Lourdes Maria Acuña Acuña - Contrato 547-2023/Activos_Riesgos/2024/Activos/"/>
    </mc:Choice>
  </mc:AlternateContent>
  <xr:revisionPtr revIDLastSave="1347" documentId="13_ncr:1_{FC8E84D6-A444-4FBF-B2BC-B4BE7A8D2401}" xr6:coauthVersionLast="47" xr6:coauthVersionMax="47" xr10:uidLastSave="{13D9EF2F-FD80-4BA2-BFFB-24930BBE94E4}"/>
  <workbookProtection workbookAlgorithmName="SHA-512" workbookHashValue="0FGr+l1K4zTuTAZ5/o1bjBtq/k8tYGc8vjnys/EHLO6fYcQvKfSpBfWv2u9Q3v6dM8mX8c9x145IDQx/y/Ugaw==" workbookSaltValue="Vb+/9AVqp7mFf0jZWjlEVA==" workbookSpinCount="100000" lockStructure="1"/>
  <bookViews>
    <workbookView xWindow="710" yWindow="0" windowWidth="18490" windowHeight="10080" tabRatio="769" xr2:uid="{F9942456-1A2A-40AF-B004-84F6A0C7C47C}"/>
  </bookViews>
  <sheets>
    <sheet name="Consolidado Activos Información" sheetId="1" r:id="rId1"/>
    <sheet name="Consolidado Riesgos" sheetId="4" state="hidden" r:id="rId2"/>
    <sheet name="Consolidado Planes Tratamiento" sheetId="6" state="hidden" r:id="rId3"/>
  </sheets>
  <externalReferences>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0" hidden="1">'Consolidado Activos Información'!$A$10:$BR$930</definedName>
    <definedName name="_xlnm._FilterDatabase" localSheetId="2" hidden="1">'Consolidado Planes Tratamiento'!$A$8:$U$1241</definedName>
    <definedName name="_xlnm._FilterDatabase" localSheetId="1" hidden="1">'Consolidado Riesgos'!$A$8:$AY$8</definedName>
    <definedName name="_xlnm.Print_Area" localSheetId="1">'Consolidado Riesgos'!$A$1:$AY$107</definedName>
    <definedName name="Descripción">'[1]Decreto 1081 - Ley 1712'!$L$4:$L$13</definedName>
    <definedName name="_xlnm.Print_Titles" localSheetId="0">'Consolidado Activos Información'!$1:$4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P935" i="4" l="1"/>
  <c r="AM935" i="4"/>
  <c r="AJ935" i="4"/>
  <c r="AG935" i="4"/>
  <c r="AC935" i="4"/>
  <c r="Z935" i="4"/>
  <c r="X935" i="4"/>
  <c r="AP934" i="4"/>
  <c r="AM934" i="4"/>
  <c r="AJ934" i="4"/>
  <c r="AG934" i="4"/>
  <c r="AC934" i="4"/>
  <c r="Z934" i="4"/>
  <c r="X934" i="4"/>
  <c r="AX933" i="4"/>
  <c r="AV933" i="4"/>
  <c r="AT933" i="4"/>
  <c r="AP933" i="4"/>
  <c r="AM933" i="4"/>
  <c r="AJ933" i="4"/>
  <c r="AG933" i="4"/>
  <c r="AC933" i="4"/>
  <c r="Z933" i="4"/>
  <c r="X933" i="4"/>
  <c r="S933" i="4"/>
  <c r="Q933" i="4"/>
  <c r="R933" i="4" s="1"/>
  <c r="N933" i="4"/>
  <c r="O933" i="4" s="1"/>
  <c r="AP932" i="4"/>
  <c r="AM932" i="4"/>
  <c r="AJ932" i="4"/>
  <c r="AG932" i="4"/>
  <c r="AC932" i="4"/>
  <c r="Z932" i="4"/>
  <c r="X932" i="4"/>
  <c r="AP931" i="4"/>
  <c r="AM931" i="4"/>
  <c r="AJ931" i="4"/>
  <c r="AG931" i="4"/>
  <c r="AC931" i="4"/>
  <c r="Z931" i="4"/>
  <c r="X931" i="4"/>
  <c r="AX930" i="4"/>
  <c r="AV930" i="4"/>
  <c r="AT930" i="4"/>
  <c r="AP930" i="4"/>
  <c r="AM930" i="4"/>
  <c r="AJ930" i="4"/>
  <c r="AG930" i="4"/>
  <c r="AC930" i="4"/>
  <c r="Z930" i="4"/>
  <c r="X930" i="4"/>
  <c r="S930" i="4"/>
  <c r="Q930" i="4"/>
  <c r="R930" i="4" s="1"/>
  <c r="N930" i="4"/>
  <c r="O930" i="4" s="1"/>
  <c r="AP929" i="4"/>
  <c r="AM929" i="4"/>
  <c r="AJ929" i="4"/>
  <c r="AG929" i="4"/>
  <c r="AC929" i="4"/>
  <c r="Z929" i="4"/>
  <c r="X929" i="4"/>
  <c r="AP928" i="4"/>
  <c r="AM928" i="4"/>
  <c r="AJ928" i="4"/>
  <c r="AG928" i="4"/>
  <c r="AC928" i="4"/>
  <c r="Z928" i="4"/>
  <c r="X928" i="4"/>
  <c r="AX927" i="4"/>
  <c r="AV927" i="4"/>
  <c r="AT927" i="4"/>
  <c r="AP927" i="4"/>
  <c r="AM927" i="4"/>
  <c r="AJ927" i="4"/>
  <c r="AG927" i="4"/>
  <c r="AC927" i="4"/>
  <c r="Z927" i="4"/>
  <c r="X927" i="4"/>
  <c r="S927" i="4"/>
  <c r="Q927" i="4"/>
  <c r="R927" i="4" s="1"/>
  <c r="N927" i="4"/>
  <c r="O927" i="4" s="1"/>
  <c r="AP926" i="4"/>
  <c r="AM926" i="4"/>
  <c r="AJ926" i="4"/>
  <c r="AG926" i="4"/>
  <c r="AC926" i="4"/>
  <c r="Z926" i="4"/>
  <c r="X926" i="4"/>
  <c r="AP925" i="4"/>
  <c r="AM925" i="4"/>
  <c r="AJ925" i="4"/>
  <c r="AG925" i="4"/>
  <c r="AC925" i="4"/>
  <c r="Z925" i="4"/>
  <c r="X925" i="4"/>
  <c r="AX924" i="4"/>
  <c r="AV924" i="4"/>
  <c r="AT924" i="4"/>
  <c r="AP924" i="4"/>
  <c r="AM924" i="4"/>
  <c r="AJ924" i="4"/>
  <c r="AG924" i="4"/>
  <c r="AQ924" i="4" s="1"/>
  <c r="AC924" i="4"/>
  <c r="Z924" i="4"/>
  <c r="X924" i="4"/>
  <c r="S924" i="4"/>
  <c r="Q924" i="4"/>
  <c r="R924" i="4" s="1"/>
  <c r="N924" i="4"/>
  <c r="O924" i="4" s="1"/>
  <c r="AP923" i="4"/>
  <c r="AM923" i="4"/>
  <c r="AJ923" i="4"/>
  <c r="AG923" i="4"/>
  <c r="AC923" i="4"/>
  <c r="Z923" i="4"/>
  <c r="X923" i="4"/>
  <c r="AP922" i="4"/>
  <c r="AM922" i="4"/>
  <c r="AJ922" i="4"/>
  <c r="AG922" i="4"/>
  <c r="AC922" i="4"/>
  <c r="Z922" i="4"/>
  <c r="X922" i="4"/>
  <c r="AX921" i="4"/>
  <c r="AV921" i="4"/>
  <c r="AT921" i="4"/>
  <c r="AP921" i="4"/>
  <c r="AM921" i="4"/>
  <c r="AJ921" i="4"/>
  <c r="AG921" i="4"/>
  <c r="AC921" i="4"/>
  <c r="Z921" i="4"/>
  <c r="X921" i="4"/>
  <c r="S921" i="4"/>
  <c r="Q921" i="4"/>
  <c r="R921" i="4" s="1"/>
  <c r="N921" i="4"/>
  <c r="O921" i="4" s="1"/>
  <c r="AP920" i="4"/>
  <c r="AM920" i="4"/>
  <c r="AJ920" i="4"/>
  <c r="AG920" i="4"/>
  <c r="AC920" i="4"/>
  <c r="Z920" i="4"/>
  <c r="X920" i="4"/>
  <c r="AP919" i="4"/>
  <c r="AM919" i="4"/>
  <c r="AJ919" i="4"/>
  <c r="AG919" i="4"/>
  <c r="AC919" i="4"/>
  <c r="Z919" i="4"/>
  <c r="X919" i="4"/>
  <c r="AX918" i="4"/>
  <c r="AV918" i="4"/>
  <c r="AT918" i="4"/>
  <c r="AP918" i="4"/>
  <c r="AM918" i="4"/>
  <c r="AJ918" i="4"/>
  <c r="AG918" i="4"/>
  <c r="AC918" i="4"/>
  <c r="Z918" i="4"/>
  <c r="X918" i="4"/>
  <c r="S918" i="4"/>
  <c r="Q918" i="4"/>
  <c r="R918" i="4" s="1"/>
  <c r="N918" i="4"/>
  <c r="O918" i="4" s="1"/>
  <c r="AP917" i="4"/>
  <c r="AM917" i="4"/>
  <c r="AJ917" i="4"/>
  <c r="AG917" i="4"/>
  <c r="AC917" i="4"/>
  <c r="Z917" i="4"/>
  <c r="X917" i="4"/>
  <c r="AP916" i="4"/>
  <c r="AM916" i="4"/>
  <c r="AJ916" i="4"/>
  <c r="AG916" i="4"/>
  <c r="AC916" i="4"/>
  <c r="Z916" i="4"/>
  <c r="X916" i="4"/>
  <c r="AX915" i="4"/>
  <c r="AV915" i="4"/>
  <c r="AW915" i="4" s="1"/>
  <c r="AT915" i="4"/>
  <c r="AP915" i="4"/>
  <c r="AM915" i="4"/>
  <c r="AJ915" i="4"/>
  <c r="AG915" i="4"/>
  <c r="AC915" i="4"/>
  <c r="Z915" i="4"/>
  <c r="X915" i="4"/>
  <c r="S915" i="4"/>
  <c r="Q915" i="4"/>
  <c r="R915" i="4" s="1"/>
  <c r="N915" i="4"/>
  <c r="O915" i="4" s="1"/>
  <c r="AP914" i="4"/>
  <c r="AM914" i="4"/>
  <c r="AJ914" i="4"/>
  <c r="AG914" i="4"/>
  <c r="AC914" i="4"/>
  <c r="Z914" i="4"/>
  <c r="X914" i="4"/>
  <c r="AP913" i="4"/>
  <c r="AM913" i="4"/>
  <c r="AJ913" i="4"/>
  <c r="AG913" i="4"/>
  <c r="AC913" i="4"/>
  <c r="Z913" i="4"/>
  <c r="X913" i="4"/>
  <c r="AX912" i="4"/>
  <c r="AV912" i="4"/>
  <c r="AT912" i="4"/>
  <c r="AW912" i="4" s="1"/>
  <c r="AP912" i="4"/>
  <c r="AM912" i="4"/>
  <c r="AJ912" i="4"/>
  <c r="AG912" i="4"/>
  <c r="AC912" i="4"/>
  <c r="Z912" i="4"/>
  <c r="X912" i="4"/>
  <c r="S912" i="4"/>
  <c r="Q912" i="4"/>
  <c r="R912" i="4" s="1"/>
  <c r="N912" i="4"/>
  <c r="O912" i="4" s="1"/>
  <c r="AP911" i="4"/>
  <c r="AM911" i="4"/>
  <c r="AJ911" i="4"/>
  <c r="AG911" i="4"/>
  <c r="AC911" i="4"/>
  <c r="Z911" i="4"/>
  <c r="X911" i="4"/>
  <c r="AP910" i="4"/>
  <c r="AM910" i="4"/>
  <c r="AJ910" i="4"/>
  <c r="AG910" i="4"/>
  <c r="AC910" i="4"/>
  <c r="Z910" i="4"/>
  <c r="X910" i="4"/>
  <c r="AX909" i="4"/>
  <c r="AV909" i="4"/>
  <c r="AT909" i="4"/>
  <c r="AP909" i="4"/>
  <c r="AM909" i="4"/>
  <c r="AJ909" i="4"/>
  <c r="AG909" i="4"/>
  <c r="AC909" i="4"/>
  <c r="Z909" i="4"/>
  <c r="X909" i="4"/>
  <c r="S909" i="4"/>
  <c r="Q909" i="4"/>
  <c r="R909" i="4" s="1"/>
  <c r="N909" i="4"/>
  <c r="O909" i="4" s="1"/>
  <c r="AP908" i="4"/>
  <c r="AM908" i="4"/>
  <c r="AJ908" i="4"/>
  <c r="AG908" i="4"/>
  <c r="AC908" i="4"/>
  <c r="Z908" i="4"/>
  <c r="X908" i="4"/>
  <c r="AP907" i="4"/>
  <c r="AM907" i="4"/>
  <c r="AJ907" i="4"/>
  <c r="AG907" i="4"/>
  <c r="AC907" i="4"/>
  <c r="Z907" i="4"/>
  <c r="X907" i="4"/>
  <c r="AX906" i="4"/>
  <c r="AV906" i="4"/>
  <c r="AT906" i="4"/>
  <c r="AW906" i="4" s="1"/>
  <c r="AP906" i="4"/>
  <c r="AM906" i="4"/>
  <c r="AJ906" i="4"/>
  <c r="AG906" i="4"/>
  <c r="AC906" i="4"/>
  <c r="Z906" i="4"/>
  <c r="X906" i="4"/>
  <c r="S906" i="4"/>
  <c r="Q906" i="4"/>
  <c r="R906" i="4" s="1"/>
  <c r="N906" i="4"/>
  <c r="O906" i="4" s="1"/>
  <c r="AQ907" i="4" l="1"/>
  <c r="AQ932" i="4"/>
  <c r="AQ917" i="4"/>
  <c r="AQ933" i="4"/>
  <c r="AQ914" i="4"/>
  <c r="AW924" i="4"/>
  <c r="AQ929" i="4"/>
  <c r="AQ913" i="4"/>
  <c r="AQ920" i="4"/>
  <c r="AQ927" i="4"/>
  <c r="AQ912" i="4"/>
  <c r="AQ918" i="4"/>
  <c r="AW921" i="4"/>
  <c r="AW927" i="4"/>
  <c r="AQ931" i="4"/>
  <c r="AQ922" i="4"/>
  <c r="AQ908" i="4"/>
  <c r="AW909" i="4"/>
  <c r="AQ926" i="4"/>
  <c r="AQ930" i="4"/>
  <c r="AQ925" i="4"/>
  <c r="AQ906" i="4"/>
  <c r="AQ916" i="4"/>
  <c r="AQ921" i="4"/>
  <c r="AW930" i="4"/>
  <c r="AQ935" i="4"/>
  <c r="AQ934" i="4"/>
  <c r="AQ915" i="4"/>
  <c r="AQ911" i="4"/>
  <c r="AQ919" i="4"/>
  <c r="AQ928" i="4"/>
  <c r="AQ909" i="4"/>
  <c r="AQ910" i="4"/>
  <c r="AW918" i="4"/>
  <c r="AQ923" i="4"/>
  <c r="AW933" i="4"/>
  <c r="AP1319" i="4"/>
  <c r="AM1319" i="4"/>
  <c r="AJ1319" i="4"/>
  <c r="AG1319" i="4"/>
  <c r="AC1319" i="4"/>
  <c r="Z1319" i="4"/>
  <c r="X1319" i="4"/>
  <c r="AP1318" i="4"/>
  <c r="AM1318" i="4"/>
  <c r="AJ1318" i="4"/>
  <c r="AG1318" i="4"/>
  <c r="AC1318" i="4"/>
  <c r="Z1318" i="4"/>
  <c r="X1318" i="4"/>
  <c r="AX1317" i="4"/>
  <c r="AY1317" i="4" s="1"/>
  <c r="AV1317" i="4"/>
  <c r="AT1317" i="4"/>
  <c r="AP1317" i="4"/>
  <c r="AM1317" i="4"/>
  <c r="AJ1317" i="4"/>
  <c r="AG1317" i="4"/>
  <c r="AC1317" i="4"/>
  <c r="Z1317" i="4"/>
  <c r="X1317" i="4"/>
  <c r="S1317" i="4"/>
  <c r="T1317" i="4" s="1"/>
  <c r="Q1317" i="4"/>
  <c r="R1317" i="4" s="1"/>
  <c r="N1317" i="4"/>
  <c r="O1317" i="4" s="1"/>
  <c r="G1317" i="4"/>
  <c r="AP1316" i="4"/>
  <c r="AM1316" i="4"/>
  <c r="AJ1316" i="4"/>
  <c r="AG1316" i="4"/>
  <c r="AC1316" i="4"/>
  <c r="Z1316" i="4"/>
  <c r="X1316" i="4"/>
  <c r="AP1315" i="4"/>
  <c r="AM1315" i="4"/>
  <c r="AJ1315" i="4"/>
  <c r="AG1315" i="4"/>
  <c r="AC1315" i="4"/>
  <c r="Z1315" i="4"/>
  <c r="X1315" i="4"/>
  <c r="AX1314" i="4"/>
  <c r="AY1314" i="4" s="1"/>
  <c r="AV1314" i="4"/>
  <c r="AT1314" i="4"/>
  <c r="AP1314" i="4"/>
  <c r="AM1314" i="4"/>
  <c r="AJ1314" i="4"/>
  <c r="AG1314" i="4"/>
  <c r="AC1314" i="4"/>
  <c r="Z1314" i="4"/>
  <c r="X1314" i="4"/>
  <c r="S1314" i="4"/>
  <c r="T1314" i="4" s="1"/>
  <c r="R1314" i="4"/>
  <c r="Q1314" i="4"/>
  <c r="N1314" i="4"/>
  <c r="O1314" i="4" s="1"/>
  <c r="G1314" i="4"/>
  <c r="AP1313" i="4"/>
  <c r="AQ1313" i="4" s="1"/>
  <c r="AP1312" i="4"/>
  <c r="AM1312" i="4"/>
  <c r="AJ1312" i="4"/>
  <c r="AG1312" i="4"/>
  <c r="AC1312" i="4"/>
  <c r="Z1312" i="4"/>
  <c r="X1312" i="4"/>
  <c r="AX1311" i="4"/>
  <c r="AY1311" i="4" s="1"/>
  <c r="AV1311" i="4"/>
  <c r="AT1311" i="4"/>
  <c r="AW1311" i="4" s="1"/>
  <c r="AP1311" i="4"/>
  <c r="AM1311" i="4"/>
  <c r="AJ1311" i="4"/>
  <c r="AG1311" i="4"/>
  <c r="AC1311" i="4"/>
  <c r="Z1311" i="4"/>
  <c r="X1311" i="4"/>
  <c r="S1311" i="4"/>
  <c r="T1311" i="4" s="1"/>
  <c r="Q1311" i="4"/>
  <c r="R1311" i="4" s="1"/>
  <c r="N1311" i="4"/>
  <c r="O1311" i="4" s="1"/>
  <c r="G1311" i="4"/>
  <c r="AP1310" i="4"/>
  <c r="AQ1310" i="4" s="1"/>
  <c r="AP1309" i="4"/>
  <c r="AM1309" i="4"/>
  <c r="AJ1309" i="4"/>
  <c r="AG1309" i="4"/>
  <c r="AC1309" i="4"/>
  <c r="Z1309" i="4"/>
  <c r="X1309" i="4"/>
  <c r="AX1308" i="4"/>
  <c r="AY1308" i="4" s="1"/>
  <c r="AV1308" i="4"/>
  <c r="AT1308" i="4"/>
  <c r="AP1308" i="4"/>
  <c r="AM1308" i="4"/>
  <c r="AJ1308" i="4"/>
  <c r="AG1308" i="4"/>
  <c r="AC1308" i="4"/>
  <c r="Z1308" i="4"/>
  <c r="X1308" i="4"/>
  <c r="S1308" i="4"/>
  <c r="T1308" i="4" s="1"/>
  <c r="Q1308" i="4"/>
  <c r="R1308" i="4" s="1"/>
  <c r="N1308" i="4"/>
  <c r="O1308" i="4" s="1"/>
  <c r="G1308" i="4"/>
  <c r="AP1307" i="4"/>
  <c r="AM1307" i="4"/>
  <c r="AJ1307" i="4"/>
  <c r="AG1307" i="4"/>
  <c r="AC1307" i="4"/>
  <c r="Z1307" i="4"/>
  <c r="X1307" i="4"/>
  <c r="AP1306" i="4"/>
  <c r="AM1306" i="4"/>
  <c r="AJ1306" i="4"/>
  <c r="AG1306" i="4"/>
  <c r="AC1306" i="4"/>
  <c r="Z1306" i="4"/>
  <c r="X1306" i="4"/>
  <c r="AX1305" i="4"/>
  <c r="AY1305" i="4" s="1"/>
  <c r="AV1305" i="4"/>
  <c r="AT1305" i="4"/>
  <c r="AP1305" i="4"/>
  <c r="AM1305" i="4"/>
  <c r="AJ1305" i="4"/>
  <c r="AG1305" i="4"/>
  <c r="AC1305" i="4"/>
  <c r="Z1305" i="4"/>
  <c r="X1305" i="4"/>
  <c r="S1305" i="4"/>
  <c r="T1305" i="4" s="1"/>
  <c r="Q1305" i="4"/>
  <c r="R1305" i="4" s="1"/>
  <c r="N1305" i="4"/>
  <c r="O1305" i="4" s="1"/>
  <c r="G1305" i="4"/>
  <c r="AP1304" i="4"/>
  <c r="AM1304" i="4"/>
  <c r="AJ1304" i="4"/>
  <c r="AG1304" i="4"/>
  <c r="AC1304" i="4"/>
  <c r="Z1304" i="4"/>
  <c r="X1304" i="4"/>
  <c r="AP1303" i="4"/>
  <c r="AM1303" i="4"/>
  <c r="AJ1303" i="4"/>
  <c r="AG1303" i="4"/>
  <c r="AC1303" i="4"/>
  <c r="Z1303" i="4"/>
  <c r="X1303" i="4"/>
  <c r="AX1302" i="4"/>
  <c r="AY1302" i="4" s="1"/>
  <c r="AV1302" i="4"/>
  <c r="AT1302" i="4"/>
  <c r="AW1302" i="4" s="1"/>
  <c r="AP1302" i="4"/>
  <c r="AM1302" i="4"/>
  <c r="AJ1302" i="4"/>
  <c r="AG1302" i="4"/>
  <c r="AC1302" i="4"/>
  <c r="Z1302" i="4"/>
  <c r="X1302" i="4"/>
  <c r="S1302" i="4"/>
  <c r="T1302" i="4" s="1"/>
  <c r="Q1302" i="4"/>
  <c r="R1302" i="4" s="1"/>
  <c r="N1302" i="4"/>
  <c r="O1302" i="4" s="1"/>
  <c r="G1302" i="4"/>
  <c r="AP1301" i="4"/>
  <c r="AM1301" i="4"/>
  <c r="AJ1301" i="4"/>
  <c r="AG1301" i="4"/>
  <c r="AC1301" i="4"/>
  <c r="Z1301" i="4"/>
  <c r="X1301" i="4"/>
  <c r="AP1300" i="4"/>
  <c r="AM1300" i="4"/>
  <c r="AJ1300" i="4"/>
  <c r="AG1300" i="4"/>
  <c r="AC1300" i="4"/>
  <c r="Z1300" i="4"/>
  <c r="X1300" i="4"/>
  <c r="AX1299" i="4"/>
  <c r="AY1299" i="4" s="1"/>
  <c r="AV1299" i="4"/>
  <c r="AT1299" i="4"/>
  <c r="AP1299" i="4"/>
  <c r="AM1299" i="4"/>
  <c r="AJ1299" i="4"/>
  <c r="AG1299" i="4"/>
  <c r="AC1299" i="4"/>
  <c r="Z1299" i="4"/>
  <c r="X1299" i="4"/>
  <c r="S1299" i="4"/>
  <c r="T1299" i="4" s="1"/>
  <c r="Q1299" i="4"/>
  <c r="R1299" i="4" s="1"/>
  <c r="N1299" i="4"/>
  <c r="O1299" i="4" s="1"/>
  <c r="G1299" i="4"/>
  <c r="AP1298" i="4"/>
  <c r="AM1298" i="4"/>
  <c r="AJ1298" i="4"/>
  <c r="AG1298" i="4"/>
  <c r="AC1298" i="4"/>
  <c r="Z1298" i="4"/>
  <c r="X1298" i="4"/>
  <c r="AP1297" i="4"/>
  <c r="AM1297" i="4"/>
  <c r="AJ1297" i="4"/>
  <c r="AG1297" i="4"/>
  <c r="AC1297" i="4"/>
  <c r="Z1297" i="4"/>
  <c r="X1297" i="4"/>
  <c r="AX1296" i="4"/>
  <c r="AY1296" i="4" s="1"/>
  <c r="AV1296" i="4"/>
  <c r="AT1296" i="4"/>
  <c r="AP1296" i="4"/>
  <c r="AM1296" i="4"/>
  <c r="AJ1296" i="4"/>
  <c r="AG1296" i="4"/>
  <c r="AC1296" i="4"/>
  <c r="Z1296" i="4"/>
  <c r="X1296" i="4"/>
  <c r="S1296" i="4"/>
  <c r="T1296" i="4" s="1"/>
  <c r="Q1296" i="4"/>
  <c r="R1296" i="4" s="1"/>
  <c r="N1296" i="4"/>
  <c r="O1296" i="4" s="1"/>
  <c r="G1296" i="4"/>
  <c r="AP1295" i="4"/>
  <c r="AM1295" i="4"/>
  <c r="AJ1295" i="4"/>
  <c r="AG1295" i="4"/>
  <c r="AC1295" i="4"/>
  <c r="Z1295" i="4"/>
  <c r="X1295" i="4"/>
  <c r="AP1294" i="4"/>
  <c r="AM1294" i="4"/>
  <c r="AJ1294" i="4"/>
  <c r="AG1294" i="4"/>
  <c r="AC1294" i="4"/>
  <c r="Z1294" i="4"/>
  <c r="X1294" i="4"/>
  <c r="AX1293" i="4"/>
  <c r="AY1293" i="4" s="1"/>
  <c r="AV1293" i="4"/>
  <c r="AT1293" i="4"/>
  <c r="AP1293" i="4"/>
  <c r="AM1293" i="4"/>
  <c r="AJ1293" i="4"/>
  <c r="AG1293" i="4"/>
  <c r="AC1293" i="4"/>
  <c r="Z1293" i="4"/>
  <c r="X1293" i="4"/>
  <c r="S1293" i="4"/>
  <c r="T1293" i="4" s="1"/>
  <c r="Q1293" i="4"/>
  <c r="R1293" i="4" s="1"/>
  <c r="N1293" i="4"/>
  <c r="O1293" i="4" s="1"/>
  <c r="G1293" i="4"/>
  <c r="AP1292" i="4"/>
  <c r="AM1292" i="4"/>
  <c r="AJ1292" i="4"/>
  <c r="AG1292" i="4"/>
  <c r="AC1292" i="4"/>
  <c r="Z1292" i="4"/>
  <c r="X1292" i="4"/>
  <c r="AP1291" i="4"/>
  <c r="AM1291" i="4"/>
  <c r="AJ1291" i="4"/>
  <c r="AG1291" i="4"/>
  <c r="AC1291" i="4"/>
  <c r="Z1291" i="4"/>
  <c r="X1291" i="4"/>
  <c r="AX1290" i="4"/>
  <c r="AY1290" i="4" s="1"/>
  <c r="AV1290" i="4"/>
  <c r="AT1290" i="4"/>
  <c r="AW1290" i="4" s="1"/>
  <c r="AP1290" i="4"/>
  <c r="AM1290" i="4"/>
  <c r="AJ1290" i="4"/>
  <c r="AG1290" i="4"/>
  <c r="AC1290" i="4"/>
  <c r="Z1290" i="4"/>
  <c r="X1290" i="4"/>
  <c r="S1290" i="4"/>
  <c r="T1290" i="4" s="1"/>
  <c r="Q1290" i="4"/>
  <c r="R1290" i="4" s="1"/>
  <c r="N1290" i="4"/>
  <c r="O1290" i="4" s="1"/>
  <c r="G1290" i="4"/>
  <c r="AW1299" i="4" l="1"/>
  <c r="AW1296" i="4"/>
  <c r="AW1308" i="4"/>
  <c r="AW1314" i="4"/>
  <c r="AQ1301" i="4"/>
  <c r="AQ1304" i="4"/>
  <c r="AQ1292" i="4"/>
  <c r="AQ1317" i="4"/>
  <c r="AQ1291" i="4"/>
  <c r="AQ1308" i="4"/>
  <c r="AQ1290" i="4"/>
  <c r="AQ1294" i="4"/>
  <c r="AQ1297" i="4"/>
  <c r="AQ1309" i="4"/>
  <c r="AQ1316" i="4"/>
  <c r="AQ1299" i="4"/>
  <c r="AR1299" i="4" s="1"/>
  <c r="AW1305" i="4"/>
  <c r="AQ1315" i="4"/>
  <c r="AW1293" i="4"/>
  <c r="AQ1300" i="4"/>
  <c r="AQ1303" i="4"/>
  <c r="AQ1319" i="4"/>
  <c r="AQ1305" i="4"/>
  <c r="AQ1318" i="4"/>
  <c r="AQ1307" i="4"/>
  <c r="AQ1311" i="4"/>
  <c r="AQ1314" i="4"/>
  <c r="AQ1296" i="4"/>
  <c r="AQ1293" i="4"/>
  <c r="AQ1306" i="4"/>
  <c r="AQ1295" i="4"/>
  <c r="AR1293" i="4" s="1"/>
  <c r="AQ1298" i="4"/>
  <c r="AQ1302" i="4"/>
  <c r="AQ1312" i="4"/>
  <c r="AW1317" i="4"/>
  <c r="AR1308" i="4" l="1"/>
  <c r="AR1317" i="4"/>
  <c r="AR1296" i="4"/>
  <c r="AR1314" i="4"/>
  <c r="AR1290" i="4"/>
  <c r="AR1311" i="4"/>
  <c r="AR1302" i="4"/>
  <c r="AR1305" i="4"/>
  <c r="AP1289" i="4" l="1"/>
  <c r="AM1289" i="4"/>
  <c r="AJ1289" i="4"/>
  <c r="AG1289" i="4"/>
  <c r="AC1289" i="4"/>
  <c r="Z1289" i="4"/>
  <c r="X1289" i="4"/>
  <c r="AP1288" i="4"/>
  <c r="AM1288" i="4"/>
  <c r="AJ1288" i="4"/>
  <c r="AG1288" i="4"/>
  <c r="AC1288" i="4"/>
  <c r="Z1288" i="4"/>
  <c r="X1288" i="4"/>
  <c r="AX1287" i="4"/>
  <c r="AY1287" i="4" s="1"/>
  <c r="AV1287" i="4"/>
  <c r="AT1287" i="4"/>
  <c r="AP1287" i="4"/>
  <c r="AM1287" i="4"/>
  <c r="AJ1287" i="4"/>
  <c r="AG1287" i="4"/>
  <c r="AC1287" i="4"/>
  <c r="Z1287" i="4"/>
  <c r="X1287" i="4"/>
  <c r="S1287" i="4"/>
  <c r="T1287" i="4" s="1"/>
  <c r="Q1287" i="4"/>
  <c r="R1287" i="4" s="1"/>
  <c r="N1287" i="4"/>
  <c r="O1287" i="4" s="1"/>
  <c r="G1287" i="4"/>
  <c r="AP1286" i="4"/>
  <c r="AM1286" i="4"/>
  <c r="AJ1286" i="4"/>
  <c r="AG1286" i="4"/>
  <c r="AC1286" i="4"/>
  <c r="Z1286" i="4"/>
  <c r="X1286" i="4"/>
  <c r="AP1285" i="4"/>
  <c r="AM1285" i="4"/>
  <c r="AJ1285" i="4"/>
  <c r="AG1285" i="4"/>
  <c r="AC1285" i="4"/>
  <c r="Z1285" i="4"/>
  <c r="X1285" i="4"/>
  <c r="AX1284" i="4"/>
  <c r="AY1284" i="4" s="1"/>
  <c r="AV1284" i="4"/>
  <c r="AT1284" i="4"/>
  <c r="AP1284" i="4"/>
  <c r="AM1284" i="4"/>
  <c r="AJ1284" i="4"/>
  <c r="AG1284" i="4"/>
  <c r="AC1284" i="4"/>
  <c r="Z1284" i="4"/>
  <c r="X1284" i="4"/>
  <c r="S1284" i="4"/>
  <c r="T1284" i="4" s="1"/>
  <c r="Q1284" i="4"/>
  <c r="R1284" i="4" s="1"/>
  <c r="N1284" i="4"/>
  <c r="O1284" i="4" s="1"/>
  <c r="G1284" i="4"/>
  <c r="AP1283" i="4"/>
  <c r="AM1283" i="4"/>
  <c r="AJ1283" i="4"/>
  <c r="AG1283" i="4"/>
  <c r="AC1283" i="4"/>
  <c r="Z1283" i="4"/>
  <c r="X1283" i="4"/>
  <c r="AP1282" i="4"/>
  <c r="AM1282" i="4"/>
  <c r="AJ1282" i="4"/>
  <c r="AG1282" i="4"/>
  <c r="AC1282" i="4"/>
  <c r="AX1281" i="4"/>
  <c r="AY1281" i="4" s="1"/>
  <c r="AV1281" i="4"/>
  <c r="AT1281" i="4"/>
  <c r="AP1281" i="4"/>
  <c r="AM1281" i="4"/>
  <c r="AJ1281" i="4"/>
  <c r="AG1281" i="4"/>
  <c r="AC1281" i="4"/>
  <c r="Z1281" i="4"/>
  <c r="X1281" i="4"/>
  <c r="S1281" i="4"/>
  <c r="T1281" i="4" s="1"/>
  <c r="Q1281" i="4"/>
  <c r="R1281" i="4" s="1"/>
  <c r="N1281" i="4"/>
  <c r="O1281" i="4" s="1"/>
  <c r="G1281" i="4"/>
  <c r="AP1280" i="4"/>
  <c r="AM1280" i="4"/>
  <c r="AJ1280" i="4"/>
  <c r="AG1280" i="4"/>
  <c r="AC1280" i="4"/>
  <c r="Z1280" i="4"/>
  <c r="X1280" i="4"/>
  <c r="AP1279" i="4"/>
  <c r="AM1279" i="4"/>
  <c r="AJ1279" i="4"/>
  <c r="AG1279" i="4"/>
  <c r="AC1279" i="4"/>
  <c r="Z1279" i="4"/>
  <c r="X1279" i="4"/>
  <c r="AX1278" i="4"/>
  <c r="AY1278" i="4" s="1"/>
  <c r="AV1278" i="4"/>
  <c r="AT1278" i="4"/>
  <c r="AP1278" i="4"/>
  <c r="AM1278" i="4"/>
  <c r="AJ1278" i="4"/>
  <c r="AG1278" i="4"/>
  <c r="AC1278" i="4"/>
  <c r="Z1278" i="4"/>
  <c r="X1278" i="4"/>
  <c r="S1278" i="4"/>
  <c r="T1278" i="4" s="1"/>
  <c r="Q1278" i="4"/>
  <c r="R1278" i="4" s="1"/>
  <c r="N1278" i="4"/>
  <c r="O1278" i="4" s="1"/>
  <c r="G1278" i="4"/>
  <c r="AP1277" i="4"/>
  <c r="AM1277" i="4"/>
  <c r="AJ1277" i="4"/>
  <c r="AG1277" i="4"/>
  <c r="AC1277" i="4"/>
  <c r="Z1277" i="4"/>
  <c r="X1277" i="4"/>
  <c r="AP1276" i="4"/>
  <c r="AM1276" i="4"/>
  <c r="AJ1276" i="4"/>
  <c r="AG1276" i="4"/>
  <c r="AC1276" i="4"/>
  <c r="Z1276" i="4"/>
  <c r="X1276" i="4"/>
  <c r="AX1275" i="4"/>
  <c r="AY1275" i="4" s="1"/>
  <c r="AV1275" i="4"/>
  <c r="AT1275" i="4"/>
  <c r="AP1275" i="4"/>
  <c r="AM1275" i="4"/>
  <c r="AJ1275" i="4"/>
  <c r="AG1275" i="4"/>
  <c r="AC1275" i="4"/>
  <c r="Z1275" i="4"/>
  <c r="X1275" i="4"/>
  <c r="S1275" i="4"/>
  <c r="T1275" i="4" s="1"/>
  <c r="Q1275" i="4"/>
  <c r="R1275" i="4" s="1"/>
  <c r="N1275" i="4"/>
  <c r="O1275" i="4" s="1"/>
  <c r="G1275" i="4"/>
  <c r="AP1274" i="4"/>
  <c r="AM1274" i="4"/>
  <c r="AJ1274" i="4"/>
  <c r="AG1274" i="4"/>
  <c r="AC1274" i="4"/>
  <c r="Z1274" i="4"/>
  <c r="X1274" i="4"/>
  <c r="AP1273" i="4"/>
  <c r="AM1273" i="4"/>
  <c r="AJ1273" i="4"/>
  <c r="AG1273" i="4"/>
  <c r="AC1273" i="4"/>
  <c r="Z1273" i="4"/>
  <c r="X1273" i="4"/>
  <c r="AX1272" i="4"/>
  <c r="AY1272" i="4" s="1"/>
  <c r="AV1272" i="4"/>
  <c r="AT1272" i="4"/>
  <c r="AP1272" i="4"/>
  <c r="AM1272" i="4"/>
  <c r="AJ1272" i="4"/>
  <c r="AG1272" i="4"/>
  <c r="AC1272" i="4"/>
  <c r="Z1272" i="4"/>
  <c r="X1272" i="4"/>
  <c r="S1272" i="4"/>
  <c r="T1272" i="4" s="1"/>
  <c r="Q1272" i="4"/>
  <c r="R1272" i="4" s="1"/>
  <c r="N1272" i="4"/>
  <c r="O1272" i="4" s="1"/>
  <c r="G1272" i="4"/>
  <c r="AP1271" i="4"/>
  <c r="AM1271" i="4"/>
  <c r="AJ1271" i="4"/>
  <c r="AG1271" i="4"/>
  <c r="AC1271" i="4"/>
  <c r="Z1271" i="4"/>
  <c r="X1271" i="4"/>
  <c r="AP1270" i="4"/>
  <c r="AM1270" i="4"/>
  <c r="AJ1270" i="4"/>
  <c r="AG1270" i="4"/>
  <c r="AC1270" i="4"/>
  <c r="Z1270" i="4"/>
  <c r="X1270" i="4"/>
  <c r="AX1269" i="4"/>
  <c r="AY1269" i="4" s="1"/>
  <c r="AV1269" i="4"/>
  <c r="AT1269" i="4"/>
  <c r="AP1269" i="4"/>
  <c r="AM1269" i="4"/>
  <c r="AJ1269" i="4"/>
  <c r="AG1269" i="4"/>
  <c r="AC1269" i="4"/>
  <c r="Z1269" i="4"/>
  <c r="X1269" i="4"/>
  <c r="S1269" i="4"/>
  <c r="T1269" i="4" s="1"/>
  <c r="Q1269" i="4"/>
  <c r="R1269" i="4" s="1"/>
  <c r="N1269" i="4"/>
  <c r="O1269" i="4" s="1"/>
  <c r="G1269" i="4"/>
  <c r="AP1268" i="4"/>
  <c r="AM1268" i="4"/>
  <c r="AJ1268" i="4"/>
  <c r="AG1268" i="4"/>
  <c r="AC1268" i="4"/>
  <c r="Z1268" i="4"/>
  <c r="X1268" i="4"/>
  <c r="AP1267" i="4"/>
  <c r="AM1267" i="4"/>
  <c r="AJ1267" i="4"/>
  <c r="AG1267" i="4"/>
  <c r="AC1267" i="4"/>
  <c r="Z1267" i="4"/>
  <c r="X1267" i="4"/>
  <c r="AX1266" i="4"/>
  <c r="AY1266" i="4" s="1"/>
  <c r="AV1266" i="4"/>
  <c r="AT1266" i="4"/>
  <c r="AP1266" i="4"/>
  <c r="AM1266" i="4"/>
  <c r="AJ1266" i="4"/>
  <c r="AG1266" i="4"/>
  <c r="AC1266" i="4"/>
  <c r="Z1266" i="4"/>
  <c r="X1266" i="4"/>
  <c r="S1266" i="4"/>
  <c r="T1266" i="4" s="1"/>
  <c r="Q1266" i="4"/>
  <c r="R1266" i="4" s="1"/>
  <c r="N1266" i="4"/>
  <c r="O1266" i="4" s="1"/>
  <c r="G1266" i="4"/>
  <c r="AP1265" i="4"/>
  <c r="AM1265" i="4"/>
  <c r="AJ1265" i="4"/>
  <c r="AG1265" i="4"/>
  <c r="AC1265" i="4"/>
  <c r="Z1265" i="4"/>
  <c r="X1265" i="4"/>
  <c r="AP1264" i="4"/>
  <c r="AM1264" i="4"/>
  <c r="AJ1264" i="4"/>
  <c r="AG1264" i="4"/>
  <c r="AC1264" i="4"/>
  <c r="Z1264" i="4"/>
  <c r="X1264" i="4"/>
  <c r="AX1263" i="4"/>
  <c r="AY1263" i="4" s="1"/>
  <c r="AV1263" i="4"/>
  <c r="AT1263" i="4"/>
  <c r="AP1263" i="4"/>
  <c r="AM1263" i="4"/>
  <c r="AJ1263" i="4"/>
  <c r="AG1263" i="4"/>
  <c r="AC1263" i="4"/>
  <c r="Z1263" i="4"/>
  <c r="X1263" i="4"/>
  <c r="S1263" i="4"/>
  <c r="T1263" i="4" s="1"/>
  <c r="Q1263" i="4"/>
  <c r="R1263" i="4" s="1"/>
  <c r="N1263" i="4"/>
  <c r="O1263" i="4" s="1"/>
  <c r="G1263" i="4"/>
  <c r="AP1262" i="4"/>
  <c r="AM1262" i="4"/>
  <c r="AJ1262" i="4"/>
  <c r="AG1262" i="4"/>
  <c r="AC1262" i="4"/>
  <c r="Z1262" i="4"/>
  <c r="X1262" i="4"/>
  <c r="AP1261" i="4"/>
  <c r="AM1261" i="4"/>
  <c r="AJ1261" i="4"/>
  <c r="AG1261" i="4"/>
  <c r="AC1261" i="4"/>
  <c r="Z1261" i="4"/>
  <c r="X1261" i="4"/>
  <c r="AX1260" i="4"/>
  <c r="AY1260" i="4" s="1"/>
  <c r="AV1260" i="4"/>
  <c r="AT1260" i="4"/>
  <c r="AP1260" i="4"/>
  <c r="AM1260" i="4"/>
  <c r="AJ1260" i="4"/>
  <c r="AG1260" i="4"/>
  <c r="AC1260" i="4"/>
  <c r="Z1260" i="4"/>
  <c r="X1260" i="4"/>
  <c r="S1260" i="4"/>
  <c r="T1260" i="4" s="1"/>
  <c r="Q1260" i="4"/>
  <c r="R1260" i="4" s="1"/>
  <c r="N1260" i="4"/>
  <c r="O1260" i="4" s="1"/>
  <c r="G1260" i="4"/>
  <c r="AP1259" i="4"/>
  <c r="AM1259" i="4"/>
  <c r="AJ1259" i="4"/>
  <c r="AG1259" i="4"/>
  <c r="AC1259" i="4"/>
  <c r="Z1259" i="4"/>
  <c r="X1259" i="4"/>
  <c r="AP1258" i="4"/>
  <c r="AM1258" i="4"/>
  <c r="AJ1258" i="4"/>
  <c r="AG1258" i="4"/>
  <c r="AC1258" i="4"/>
  <c r="Z1258" i="4"/>
  <c r="X1258" i="4"/>
  <c r="AX1257" i="4"/>
  <c r="AY1257" i="4" s="1"/>
  <c r="AV1257" i="4"/>
  <c r="AT1257" i="4"/>
  <c r="AP1257" i="4"/>
  <c r="AM1257" i="4"/>
  <c r="AJ1257" i="4"/>
  <c r="AG1257" i="4"/>
  <c r="AC1257" i="4"/>
  <c r="Z1257" i="4"/>
  <c r="X1257" i="4"/>
  <c r="S1257" i="4"/>
  <c r="T1257" i="4" s="1"/>
  <c r="Q1257" i="4"/>
  <c r="R1257" i="4" s="1"/>
  <c r="N1257" i="4"/>
  <c r="O1257" i="4" s="1"/>
  <c r="G1257" i="4"/>
  <c r="AP1256" i="4"/>
  <c r="AM1256" i="4"/>
  <c r="AJ1256" i="4"/>
  <c r="AG1256" i="4"/>
  <c r="AC1256" i="4"/>
  <c r="Z1256" i="4"/>
  <c r="X1256" i="4"/>
  <c r="AP1255" i="4"/>
  <c r="AM1255" i="4"/>
  <c r="AJ1255" i="4"/>
  <c r="AG1255" i="4"/>
  <c r="AC1255" i="4"/>
  <c r="Z1255" i="4"/>
  <c r="X1255" i="4"/>
  <c r="AX1254" i="4"/>
  <c r="AY1254" i="4" s="1"/>
  <c r="AV1254" i="4"/>
  <c r="AT1254" i="4"/>
  <c r="AP1254" i="4"/>
  <c r="AM1254" i="4"/>
  <c r="AJ1254" i="4"/>
  <c r="AG1254" i="4"/>
  <c r="AC1254" i="4"/>
  <c r="Z1254" i="4"/>
  <c r="X1254" i="4"/>
  <c r="S1254" i="4"/>
  <c r="T1254" i="4" s="1"/>
  <c r="Q1254" i="4"/>
  <c r="R1254" i="4" s="1"/>
  <c r="N1254" i="4"/>
  <c r="O1254" i="4" s="1"/>
  <c r="G1254" i="4"/>
  <c r="AP1253" i="4"/>
  <c r="AQ1253" i="4" s="1"/>
  <c r="AP1252" i="4"/>
  <c r="AM1252" i="4"/>
  <c r="AJ1252" i="4"/>
  <c r="AG1252" i="4"/>
  <c r="AC1252" i="4"/>
  <c r="Z1252" i="4"/>
  <c r="X1252" i="4"/>
  <c r="AX1251" i="4"/>
  <c r="AY1251" i="4" s="1"/>
  <c r="AV1251" i="4"/>
  <c r="AT1251" i="4"/>
  <c r="AP1251" i="4"/>
  <c r="AM1251" i="4"/>
  <c r="AJ1251" i="4"/>
  <c r="AG1251" i="4"/>
  <c r="AC1251" i="4"/>
  <c r="Z1251" i="4"/>
  <c r="X1251" i="4"/>
  <c r="S1251" i="4"/>
  <c r="T1251" i="4" s="1"/>
  <c r="Q1251" i="4"/>
  <c r="R1251" i="4" s="1"/>
  <c r="N1251" i="4"/>
  <c r="O1251" i="4" s="1"/>
  <c r="G1251" i="4"/>
  <c r="AP1250" i="4"/>
  <c r="AM1250" i="4"/>
  <c r="AJ1250" i="4"/>
  <c r="AG1250" i="4"/>
  <c r="AC1250" i="4"/>
  <c r="Z1250" i="4"/>
  <c r="X1250" i="4"/>
  <c r="AP1249" i="4"/>
  <c r="AM1249" i="4"/>
  <c r="AJ1249" i="4"/>
  <c r="AG1249" i="4"/>
  <c r="AC1249" i="4"/>
  <c r="Z1249" i="4"/>
  <c r="X1249" i="4"/>
  <c r="AX1248" i="4"/>
  <c r="AY1248" i="4" s="1"/>
  <c r="AV1248" i="4"/>
  <c r="AT1248" i="4"/>
  <c r="AP1248" i="4"/>
  <c r="AM1248" i="4"/>
  <c r="AJ1248" i="4"/>
  <c r="AG1248" i="4"/>
  <c r="AC1248" i="4"/>
  <c r="Z1248" i="4"/>
  <c r="X1248" i="4"/>
  <c r="S1248" i="4"/>
  <c r="T1248" i="4" s="1"/>
  <c r="Q1248" i="4"/>
  <c r="R1248" i="4" s="1"/>
  <c r="N1248" i="4"/>
  <c r="O1248" i="4" s="1"/>
  <c r="G1248" i="4"/>
  <c r="AQ1285" i="4" l="1"/>
  <c r="AQ1260" i="4"/>
  <c r="AW1272" i="4"/>
  <c r="AW1278" i="4"/>
  <c r="AQ1267" i="4"/>
  <c r="AQ1259" i="4"/>
  <c r="AW1251" i="4"/>
  <c r="AW1260" i="4"/>
  <c r="AQ1268" i="4"/>
  <c r="AW1281" i="4"/>
  <c r="AW1275" i="4"/>
  <c r="AQ1249" i="4"/>
  <c r="AW1284" i="4"/>
  <c r="AW1257" i="4"/>
  <c r="AW1266" i="4"/>
  <c r="AQ1271" i="4"/>
  <c r="AQ1250" i="4"/>
  <c r="AW1287" i="4"/>
  <c r="AQ1280" i="4"/>
  <c r="AQ1254" i="4"/>
  <c r="AQ1265" i="4"/>
  <c r="AQ1264" i="4"/>
  <c r="AW1269" i="4"/>
  <c r="AQ1275" i="4"/>
  <c r="AQ1281" i="4"/>
  <c r="AQ1282" i="4"/>
  <c r="AQ1289" i="4"/>
  <c r="AW1248" i="4"/>
  <c r="AQ1287" i="4"/>
  <c r="AQ1279" i="4"/>
  <c r="AQ1283" i="4"/>
  <c r="AQ1251" i="4"/>
  <c r="AQ1255" i="4"/>
  <c r="AQ1277" i="4"/>
  <c r="AQ1288" i="4"/>
  <c r="AQ1258" i="4"/>
  <c r="AQ1263" i="4"/>
  <c r="AQ1270" i="4"/>
  <c r="AQ1248" i="4"/>
  <c r="AQ1256" i="4"/>
  <c r="AQ1262" i="4"/>
  <c r="AQ1272" i="4"/>
  <c r="AQ1276" i="4"/>
  <c r="AQ1284" i="4"/>
  <c r="AQ1257" i="4"/>
  <c r="AQ1266" i="4"/>
  <c r="AR1266" i="4" s="1"/>
  <c r="AQ1269" i="4"/>
  <c r="AQ1274" i="4"/>
  <c r="AQ1252" i="4"/>
  <c r="AQ1261" i="4"/>
  <c r="AW1254" i="4"/>
  <c r="AW1263" i="4"/>
  <c r="AQ1273" i="4"/>
  <c r="AQ1278" i="4"/>
  <c r="AQ1286" i="4"/>
  <c r="AR1284" i="4" s="1"/>
  <c r="AR1257" i="4"/>
  <c r="AR1269" i="4" l="1"/>
  <c r="AR1260" i="4"/>
  <c r="AR1254" i="4"/>
  <c r="AR1275" i="4"/>
  <c r="AR1248" i="4"/>
  <c r="AR1278" i="4"/>
  <c r="AR1287" i="4"/>
  <c r="AR1272" i="4"/>
  <c r="AR1281" i="4"/>
  <c r="AR1251" i="4"/>
  <c r="AR1263" i="4"/>
  <c r="AP1247" i="4"/>
  <c r="AM1247" i="4"/>
  <c r="AJ1247" i="4"/>
  <c r="AG1247" i="4"/>
  <c r="AC1247" i="4"/>
  <c r="Z1247" i="4"/>
  <c r="X1247" i="4"/>
  <c r="AP1246" i="4"/>
  <c r="AM1246" i="4"/>
  <c r="AJ1246" i="4"/>
  <c r="AG1246" i="4"/>
  <c r="AC1246" i="4"/>
  <c r="Z1246" i="4"/>
  <c r="X1246" i="4"/>
  <c r="AX1245" i="4"/>
  <c r="AY1245" i="4" s="1"/>
  <c r="AV1245" i="4"/>
  <c r="AT1245" i="4"/>
  <c r="AP1245" i="4"/>
  <c r="AM1245" i="4"/>
  <c r="AJ1245" i="4"/>
  <c r="AG1245" i="4"/>
  <c r="AC1245" i="4"/>
  <c r="Z1245" i="4"/>
  <c r="X1245" i="4"/>
  <c r="S1245" i="4"/>
  <c r="T1245" i="4" s="1"/>
  <c r="Q1245" i="4"/>
  <c r="R1245" i="4" s="1"/>
  <c r="N1245" i="4"/>
  <c r="O1245" i="4" s="1"/>
  <c r="G1245" i="4"/>
  <c r="AP1244" i="4"/>
  <c r="AM1244" i="4"/>
  <c r="AJ1244" i="4"/>
  <c r="AG1244" i="4"/>
  <c r="AC1244" i="4"/>
  <c r="Z1244" i="4"/>
  <c r="X1244" i="4"/>
  <c r="AP1243" i="4"/>
  <c r="AM1243" i="4"/>
  <c r="AJ1243" i="4"/>
  <c r="AG1243" i="4"/>
  <c r="AC1243" i="4"/>
  <c r="Z1243" i="4"/>
  <c r="X1243" i="4"/>
  <c r="AX1242" i="4"/>
  <c r="AY1242" i="4" s="1"/>
  <c r="AV1242" i="4"/>
  <c r="AT1242" i="4"/>
  <c r="AP1242" i="4"/>
  <c r="AM1242" i="4"/>
  <c r="AJ1242" i="4"/>
  <c r="AG1242" i="4"/>
  <c r="AC1242" i="4"/>
  <c r="Z1242" i="4"/>
  <c r="X1242" i="4"/>
  <c r="S1242" i="4"/>
  <c r="T1242" i="4" s="1"/>
  <c r="Q1242" i="4"/>
  <c r="R1242" i="4" s="1"/>
  <c r="N1242" i="4"/>
  <c r="O1242" i="4" s="1"/>
  <c r="G1242" i="4"/>
  <c r="AP1241" i="4"/>
  <c r="AM1241" i="4"/>
  <c r="AJ1241" i="4"/>
  <c r="AG1241" i="4"/>
  <c r="AC1241" i="4"/>
  <c r="Z1241" i="4"/>
  <c r="X1241" i="4"/>
  <c r="AP1240" i="4"/>
  <c r="AM1240" i="4"/>
  <c r="AJ1240" i="4"/>
  <c r="AG1240" i="4"/>
  <c r="AC1240" i="4"/>
  <c r="Z1240" i="4"/>
  <c r="X1240" i="4"/>
  <c r="AX1239" i="4"/>
  <c r="AY1239" i="4" s="1"/>
  <c r="AV1239" i="4"/>
  <c r="AT1239" i="4"/>
  <c r="AP1239" i="4"/>
  <c r="AM1239" i="4"/>
  <c r="AJ1239" i="4"/>
  <c r="AG1239" i="4"/>
  <c r="AC1239" i="4"/>
  <c r="Z1239" i="4"/>
  <c r="X1239" i="4"/>
  <c r="S1239" i="4"/>
  <c r="T1239" i="4" s="1"/>
  <c r="Q1239" i="4"/>
  <c r="R1239" i="4" s="1"/>
  <c r="N1239" i="4"/>
  <c r="O1239" i="4" s="1"/>
  <c r="G1239" i="4"/>
  <c r="AP1238" i="4"/>
  <c r="AM1238" i="4"/>
  <c r="AJ1238" i="4"/>
  <c r="AG1238" i="4"/>
  <c r="AC1238" i="4"/>
  <c r="Z1238" i="4"/>
  <c r="X1238" i="4"/>
  <c r="AP1237" i="4"/>
  <c r="AM1237" i="4"/>
  <c r="AJ1237" i="4"/>
  <c r="AG1237" i="4"/>
  <c r="AC1237" i="4"/>
  <c r="Z1237" i="4"/>
  <c r="X1237" i="4"/>
  <c r="AX1236" i="4"/>
  <c r="AY1236" i="4" s="1"/>
  <c r="AV1236" i="4"/>
  <c r="AT1236" i="4"/>
  <c r="AP1236" i="4"/>
  <c r="AM1236" i="4"/>
  <c r="AJ1236" i="4"/>
  <c r="AG1236" i="4"/>
  <c r="AC1236" i="4"/>
  <c r="Z1236" i="4"/>
  <c r="X1236" i="4"/>
  <c r="S1236" i="4"/>
  <c r="T1236" i="4" s="1"/>
  <c r="Q1236" i="4"/>
  <c r="R1236" i="4" s="1"/>
  <c r="N1236" i="4"/>
  <c r="O1236" i="4" s="1"/>
  <c r="G1236" i="4"/>
  <c r="AP1235" i="4"/>
  <c r="AM1235" i="4"/>
  <c r="AJ1235" i="4"/>
  <c r="AG1235" i="4"/>
  <c r="AC1235" i="4"/>
  <c r="Z1235" i="4"/>
  <c r="X1235" i="4"/>
  <c r="AP1234" i="4"/>
  <c r="AM1234" i="4"/>
  <c r="AJ1234" i="4"/>
  <c r="AG1234" i="4"/>
  <c r="AC1234" i="4"/>
  <c r="Z1234" i="4"/>
  <c r="X1234" i="4"/>
  <c r="AX1233" i="4"/>
  <c r="AY1233" i="4" s="1"/>
  <c r="AV1233" i="4"/>
  <c r="AT1233" i="4"/>
  <c r="AP1233" i="4"/>
  <c r="AM1233" i="4"/>
  <c r="AJ1233" i="4"/>
  <c r="AG1233" i="4"/>
  <c r="AC1233" i="4"/>
  <c r="Z1233" i="4"/>
  <c r="X1233" i="4"/>
  <c r="T1233" i="4"/>
  <c r="S1233" i="4"/>
  <c r="Q1233" i="4"/>
  <c r="R1233" i="4" s="1"/>
  <c r="N1233" i="4"/>
  <c r="O1233" i="4" s="1"/>
  <c r="G1233" i="4"/>
  <c r="AP1232" i="4"/>
  <c r="AM1232" i="4"/>
  <c r="AJ1232" i="4"/>
  <c r="AG1232" i="4"/>
  <c r="AC1232" i="4"/>
  <c r="Z1232" i="4"/>
  <c r="X1232" i="4"/>
  <c r="AP1231" i="4"/>
  <c r="AM1231" i="4"/>
  <c r="AJ1231" i="4"/>
  <c r="AG1231" i="4"/>
  <c r="AC1231" i="4"/>
  <c r="Z1231" i="4"/>
  <c r="X1231" i="4"/>
  <c r="AX1230" i="4"/>
  <c r="AY1230" i="4" s="1"/>
  <c r="AV1230" i="4"/>
  <c r="AT1230" i="4"/>
  <c r="AP1230" i="4"/>
  <c r="AM1230" i="4"/>
  <c r="AJ1230" i="4"/>
  <c r="AG1230" i="4"/>
  <c r="AC1230" i="4"/>
  <c r="Z1230" i="4"/>
  <c r="X1230" i="4"/>
  <c r="S1230" i="4"/>
  <c r="T1230" i="4" s="1"/>
  <c r="Q1230" i="4"/>
  <c r="R1230" i="4" s="1"/>
  <c r="N1230" i="4"/>
  <c r="O1230" i="4" s="1"/>
  <c r="G1230" i="4"/>
  <c r="AP1229" i="4"/>
  <c r="AQ1229" i="4" s="1"/>
  <c r="AP1228" i="4"/>
  <c r="AM1228" i="4"/>
  <c r="AJ1228" i="4"/>
  <c r="AG1228" i="4"/>
  <c r="AC1228" i="4"/>
  <c r="Z1228" i="4"/>
  <c r="X1228" i="4"/>
  <c r="AX1227" i="4"/>
  <c r="AY1227" i="4" s="1"/>
  <c r="AV1227" i="4"/>
  <c r="AT1227" i="4"/>
  <c r="AP1227" i="4"/>
  <c r="AM1227" i="4"/>
  <c r="AJ1227" i="4"/>
  <c r="AG1227" i="4"/>
  <c r="AC1227" i="4"/>
  <c r="Z1227" i="4"/>
  <c r="X1227" i="4"/>
  <c r="S1227" i="4"/>
  <c r="T1227" i="4" s="1"/>
  <c r="Q1227" i="4"/>
  <c r="R1227" i="4" s="1"/>
  <c r="N1227" i="4"/>
  <c r="O1227" i="4" s="1"/>
  <c r="G1227" i="4"/>
  <c r="AP1226" i="4"/>
  <c r="AQ1226" i="4" s="1"/>
  <c r="AP1225" i="4"/>
  <c r="AM1225" i="4"/>
  <c r="AJ1225" i="4"/>
  <c r="AG1225" i="4"/>
  <c r="AC1225" i="4"/>
  <c r="Z1225" i="4"/>
  <c r="X1225" i="4"/>
  <c r="AX1224" i="4"/>
  <c r="AY1224" i="4" s="1"/>
  <c r="AV1224" i="4"/>
  <c r="AT1224" i="4"/>
  <c r="AP1224" i="4"/>
  <c r="AM1224" i="4"/>
  <c r="AJ1224" i="4"/>
  <c r="AG1224" i="4"/>
  <c r="AC1224" i="4"/>
  <c r="Z1224" i="4"/>
  <c r="X1224" i="4"/>
  <c r="S1224" i="4"/>
  <c r="T1224" i="4" s="1"/>
  <c r="Q1224" i="4"/>
  <c r="R1224" i="4" s="1"/>
  <c r="N1224" i="4"/>
  <c r="O1224" i="4" s="1"/>
  <c r="G1224" i="4"/>
  <c r="AP1223" i="4"/>
  <c r="AM1223" i="4"/>
  <c r="AJ1223" i="4"/>
  <c r="AG1223" i="4"/>
  <c r="AC1223" i="4"/>
  <c r="Z1223" i="4"/>
  <c r="X1223" i="4"/>
  <c r="AP1222" i="4"/>
  <c r="AM1222" i="4"/>
  <c r="AJ1222" i="4"/>
  <c r="AG1222" i="4"/>
  <c r="AC1222" i="4"/>
  <c r="Z1222" i="4"/>
  <c r="X1222" i="4"/>
  <c r="AX1221" i="4"/>
  <c r="AY1221" i="4" s="1"/>
  <c r="AV1221" i="4"/>
  <c r="AT1221" i="4"/>
  <c r="AP1221" i="4"/>
  <c r="AM1221" i="4"/>
  <c r="AJ1221" i="4"/>
  <c r="AG1221" i="4"/>
  <c r="AC1221" i="4"/>
  <c r="Z1221" i="4"/>
  <c r="X1221" i="4"/>
  <c r="S1221" i="4"/>
  <c r="T1221" i="4" s="1"/>
  <c r="Q1221" i="4"/>
  <c r="R1221" i="4" s="1"/>
  <c r="N1221" i="4"/>
  <c r="O1221" i="4" s="1"/>
  <c r="G1221" i="4"/>
  <c r="AP1220" i="4"/>
  <c r="AM1220" i="4"/>
  <c r="AJ1220" i="4"/>
  <c r="AG1220" i="4"/>
  <c r="AC1220" i="4"/>
  <c r="Z1220" i="4"/>
  <c r="X1220" i="4"/>
  <c r="AP1219" i="4"/>
  <c r="AM1219" i="4"/>
  <c r="AJ1219" i="4"/>
  <c r="AG1219" i="4"/>
  <c r="AC1219" i="4"/>
  <c r="Z1219" i="4"/>
  <c r="X1219" i="4"/>
  <c r="AX1218" i="4"/>
  <c r="AY1218" i="4" s="1"/>
  <c r="AV1218" i="4"/>
  <c r="AT1218" i="4"/>
  <c r="AW1218" i="4" s="1"/>
  <c r="AP1218" i="4"/>
  <c r="AM1218" i="4"/>
  <c r="AJ1218" i="4"/>
  <c r="AG1218" i="4"/>
  <c r="AC1218" i="4"/>
  <c r="Z1218" i="4"/>
  <c r="X1218" i="4"/>
  <c r="S1218" i="4"/>
  <c r="T1218" i="4" s="1"/>
  <c r="Q1218" i="4"/>
  <c r="R1218" i="4" s="1"/>
  <c r="N1218" i="4"/>
  <c r="O1218" i="4" s="1"/>
  <c r="G1218" i="4"/>
  <c r="AW1236" i="4" l="1"/>
  <c r="AW1221" i="4"/>
  <c r="AW1227" i="4"/>
  <c r="AW1230" i="4"/>
  <c r="AQ1233" i="4"/>
  <c r="AW1245" i="4"/>
  <c r="AQ1221" i="4"/>
  <c r="AQ1241" i="4"/>
  <c r="AW1224" i="4"/>
  <c r="AQ1236" i="4"/>
  <c r="AQ1240" i="4"/>
  <c r="AQ1247" i="4"/>
  <c r="AQ1235" i="4"/>
  <c r="AQ1243" i="4"/>
  <c r="AQ1232" i="4"/>
  <c r="AQ1231" i="4"/>
  <c r="AQ1223" i="4"/>
  <c r="AQ1230" i="4"/>
  <c r="AQ1234" i="4"/>
  <c r="AQ1238" i="4"/>
  <c r="AW1239" i="4"/>
  <c r="AQ1244" i="4"/>
  <c r="AQ1218" i="4"/>
  <c r="AQ1222" i="4"/>
  <c r="AQ1225" i="4"/>
  <c r="AQ1228" i="4"/>
  <c r="AQ1237" i="4"/>
  <c r="AR1236" i="4" s="1"/>
  <c r="AW1242" i="4"/>
  <c r="AQ1220" i="4"/>
  <c r="AQ1224" i="4"/>
  <c r="AQ1242" i="4"/>
  <c r="AR1242" i="4" s="1"/>
  <c r="AQ1246" i="4"/>
  <c r="AQ1227" i="4"/>
  <c r="AQ1239" i="4"/>
  <c r="AQ1245" i="4"/>
  <c r="AQ1219" i="4"/>
  <c r="AW1233" i="4"/>
  <c r="AR1233" i="4" l="1"/>
  <c r="AR1245" i="4"/>
  <c r="AR1227" i="4"/>
  <c r="AR1239" i="4"/>
  <c r="AR1230" i="4"/>
  <c r="AR1221" i="4"/>
  <c r="AR1224" i="4"/>
  <c r="AR1218" i="4"/>
  <c r="AP1217" i="4"/>
  <c r="AM1217" i="4"/>
  <c r="AJ1217" i="4"/>
  <c r="AG1217" i="4"/>
  <c r="AC1217" i="4"/>
  <c r="Z1217" i="4"/>
  <c r="X1217" i="4"/>
  <c r="AP1216" i="4"/>
  <c r="AM1216" i="4"/>
  <c r="AJ1216" i="4"/>
  <c r="AG1216" i="4"/>
  <c r="AC1216" i="4"/>
  <c r="Z1216" i="4"/>
  <c r="X1216" i="4"/>
  <c r="AX1215" i="4"/>
  <c r="AV1215" i="4"/>
  <c r="AT1215" i="4"/>
  <c r="AP1215" i="4"/>
  <c r="AM1215" i="4"/>
  <c r="AJ1215" i="4"/>
  <c r="AG1215" i="4"/>
  <c r="AC1215" i="4"/>
  <c r="Z1215" i="4"/>
  <c r="X1215" i="4"/>
  <c r="S1215" i="4"/>
  <c r="Q1215" i="4"/>
  <c r="R1215" i="4" s="1"/>
  <c r="N1215" i="4"/>
  <c r="O1215" i="4" s="1"/>
  <c r="AP1214" i="4"/>
  <c r="AM1214" i="4"/>
  <c r="AJ1214" i="4"/>
  <c r="AG1214" i="4"/>
  <c r="AC1214" i="4"/>
  <c r="Z1214" i="4"/>
  <c r="X1214" i="4"/>
  <c r="AP1213" i="4"/>
  <c r="AM1213" i="4"/>
  <c r="AJ1213" i="4"/>
  <c r="AG1213" i="4"/>
  <c r="AC1213" i="4"/>
  <c r="Z1213" i="4"/>
  <c r="X1213" i="4"/>
  <c r="AX1212" i="4"/>
  <c r="AV1212" i="4"/>
  <c r="AT1212" i="4"/>
  <c r="AP1212" i="4"/>
  <c r="AM1212" i="4"/>
  <c r="AJ1212" i="4"/>
  <c r="AG1212" i="4"/>
  <c r="AC1212" i="4"/>
  <c r="Z1212" i="4"/>
  <c r="X1212" i="4"/>
  <c r="S1212" i="4"/>
  <c r="Q1212" i="4"/>
  <c r="R1212" i="4" s="1"/>
  <c r="N1212" i="4"/>
  <c r="O1212" i="4" s="1"/>
  <c r="AP1211" i="4"/>
  <c r="AM1211" i="4"/>
  <c r="AJ1211" i="4"/>
  <c r="AG1211" i="4"/>
  <c r="AC1211" i="4"/>
  <c r="Z1211" i="4"/>
  <c r="X1211" i="4"/>
  <c r="AP1210" i="4"/>
  <c r="AM1210" i="4"/>
  <c r="AJ1210" i="4"/>
  <c r="AG1210" i="4"/>
  <c r="AC1210" i="4"/>
  <c r="Z1210" i="4"/>
  <c r="X1210" i="4"/>
  <c r="AX1209" i="4"/>
  <c r="AV1209" i="4"/>
  <c r="AT1209" i="4"/>
  <c r="AP1209" i="4"/>
  <c r="AM1209" i="4"/>
  <c r="AJ1209" i="4"/>
  <c r="AG1209" i="4"/>
  <c r="AC1209" i="4"/>
  <c r="Z1209" i="4"/>
  <c r="X1209" i="4"/>
  <c r="S1209" i="4"/>
  <c r="Q1209" i="4"/>
  <c r="R1209" i="4" s="1"/>
  <c r="N1209" i="4"/>
  <c r="O1209" i="4" s="1"/>
  <c r="AP1208" i="4"/>
  <c r="AM1208" i="4"/>
  <c r="AJ1208" i="4"/>
  <c r="AG1208" i="4"/>
  <c r="AC1208" i="4"/>
  <c r="Z1208" i="4"/>
  <c r="X1208" i="4"/>
  <c r="AP1207" i="4"/>
  <c r="AM1207" i="4"/>
  <c r="AJ1207" i="4"/>
  <c r="AG1207" i="4"/>
  <c r="AC1207" i="4"/>
  <c r="Z1207" i="4"/>
  <c r="X1207" i="4"/>
  <c r="AX1206" i="4"/>
  <c r="AV1206" i="4"/>
  <c r="AT1206" i="4"/>
  <c r="AP1206" i="4"/>
  <c r="AM1206" i="4"/>
  <c r="AJ1206" i="4"/>
  <c r="AG1206" i="4"/>
  <c r="AC1206" i="4"/>
  <c r="Z1206" i="4"/>
  <c r="X1206" i="4"/>
  <c r="S1206" i="4"/>
  <c r="Q1206" i="4"/>
  <c r="R1206" i="4" s="1"/>
  <c r="N1206" i="4"/>
  <c r="O1206" i="4" s="1"/>
  <c r="AP1205" i="4"/>
  <c r="AM1205" i="4"/>
  <c r="AJ1205" i="4"/>
  <c r="AG1205" i="4"/>
  <c r="AC1205" i="4"/>
  <c r="Z1205" i="4"/>
  <c r="X1205" i="4"/>
  <c r="AP1204" i="4"/>
  <c r="AM1204" i="4"/>
  <c r="AJ1204" i="4"/>
  <c r="AG1204" i="4"/>
  <c r="AC1204" i="4"/>
  <c r="Z1204" i="4"/>
  <c r="X1204" i="4"/>
  <c r="AX1203" i="4"/>
  <c r="AV1203" i="4"/>
  <c r="AT1203" i="4"/>
  <c r="AP1203" i="4"/>
  <c r="AM1203" i="4"/>
  <c r="AJ1203" i="4"/>
  <c r="AG1203" i="4"/>
  <c r="AC1203" i="4"/>
  <c r="Z1203" i="4"/>
  <c r="X1203" i="4"/>
  <c r="S1203" i="4"/>
  <c r="Q1203" i="4"/>
  <c r="R1203" i="4" s="1"/>
  <c r="N1203" i="4"/>
  <c r="O1203" i="4" s="1"/>
  <c r="AP1202" i="4"/>
  <c r="AM1202" i="4"/>
  <c r="AJ1202" i="4"/>
  <c r="AG1202" i="4"/>
  <c r="AC1202" i="4"/>
  <c r="Z1202" i="4"/>
  <c r="X1202" i="4"/>
  <c r="AP1201" i="4"/>
  <c r="AM1201" i="4"/>
  <c r="AJ1201" i="4"/>
  <c r="AG1201" i="4"/>
  <c r="AC1201" i="4"/>
  <c r="Z1201" i="4"/>
  <c r="X1201" i="4"/>
  <c r="AX1200" i="4"/>
  <c r="AV1200" i="4"/>
  <c r="AT1200" i="4"/>
  <c r="AP1200" i="4"/>
  <c r="AM1200" i="4"/>
  <c r="AJ1200" i="4"/>
  <c r="AG1200" i="4"/>
  <c r="AC1200" i="4"/>
  <c r="Z1200" i="4"/>
  <c r="X1200" i="4"/>
  <c r="S1200" i="4"/>
  <c r="Q1200" i="4"/>
  <c r="R1200" i="4" s="1"/>
  <c r="N1200" i="4"/>
  <c r="O1200" i="4" s="1"/>
  <c r="AW1209" i="4" l="1"/>
  <c r="AQ1217" i="4"/>
  <c r="AQ1216" i="4"/>
  <c r="AW1206" i="4"/>
  <c r="AQ1210" i="4"/>
  <c r="AW1200" i="4"/>
  <c r="AW1215" i="4"/>
  <c r="AQ1213" i="4"/>
  <c r="AW1212" i="4"/>
  <c r="AQ1211" i="4"/>
  <c r="AQ1215" i="4"/>
  <c r="AQ1209" i="4"/>
  <c r="AQ1203" i="4"/>
  <c r="AQ1200" i="4"/>
  <c r="AQ1204" i="4"/>
  <c r="AQ1205" i="4"/>
  <c r="AW1203" i="4"/>
  <c r="AQ1212" i="4"/>
  <c r="AQ1202" i="4"/>
  <c r="AQ1206" i="4"/>
  <c r="AQ1208" i="4"/>
  <c r="AQ1201" i="4"/>
  <c r="AQ1207" i="4"/>
  <c r="AQ1214" i="4"/>
  <c r="AP1199" i="4" l="1"/>
  <c r="AM1199" i="4"/>
  <c r="AJ1199" i="4"/>
  <c r="AG1199" i="4"/>
  <c r="AC1199" i="4"/>
  <c r="Z1199" i="4"/>
  <c r="X1199" i="4"/>
  <c r="AP1198" i="4"/>
  <c r="AM1198" i="4"/>
  <c r="AJ1198" i="4"/>
  <c r="AG1198" i="4"/>
  <c r="AC1198" i="4"/>
  <c r="Z1198" i="4"/>
  <c r="X1198" i="4"/>
  <c r="AX1197" i="4"/>
  <c r="AV1197" i="4"/>
  <c r="AT1197" i="4"/>
  <c r="AP1197" i="4"/>
  <c r="AM1197" i="4"/>
  <c r="AJ1197" i="4"/>
  <c r="AG1197" i="4"/>
  <c r="AC1197" i="4"/>
  <c r="Z1197" i="4"/>
  <c r="X1197" i="4"/>
  <c r="S1197" i="4"/>
  <c r="Q1197" i="4"/>
  <c r="R1197" i="4" s="1"/>
  <c r="N1197" i="4"/>
  <c r="O1197" i="4" s="1"/>
  <c r="AP1196" i="4"/>
  <c r="AM1196" i="4"/>
  <c r="AJ1196" i="4"/>
  <c r="AG1196" i="4"/>
  <c r="AC1196" i="4"/>
  <c r="Z1196" i="4"/>
  <c r="X1196" i="4"/>
  <c r="AP1195" i="4"/>
  <c r="AM1195" i="4"/>
  <c r="AJ1195" i="4"/>
  <c r="AG1195" i="4"/>
  <c r="AC1195" i="4"/>
  <c r="Z1195" i="4"/>
  <c r="X1195" i="4"/>
  <c r="AX1194" i="4"/>
  <c r="AV1194" i="4"/>
  <c r="AT1194" i="4"/>
  <c r="AP1194" i="4"/>
  <c r="AM1194" i="4"/>
  <c r="AJ1194" i="4"/>
  <c r="AG1194" i="4"/>
  <c r="AC1194" i="4"/>
  <c r="Z1194" i="4"/>
  <c r="X1194" i="4"/>
  <c r="S1194" i="4"/>
  <c r="Q1194" i="4"/>
  <c r="R1194" i="4" s="1"/>
  <c r="N1194" i="4"/>
  <c r="O1194" i="4" s="1"/>
  <c r="AP1193" i="4"/>
  <c r="AM1193" i="4"/>
  <c r="AJ1193" i="4"/>
  <c r="AG1193" i="4"/>
  <c r="AC1193" i="4"/>
  <c r="Z1193" i="4"/>
  <c r="X1193" i="4"/>
  <c r="AP1192" i="4"/>
  <c r="AM1192" i="4"/>
  <c r="AJ1192" i="4"/>
  <c r="AG1192" i="4"/>
  <c r="AC1192" i="4"/>
  <c r="Z1192" i="4"/>
  <c r="X1192" i="4"/>
  <c r="AX1191" i="4"/>
  <c r="AV1191" i="4"/>
  <c r="AT1191" i="4"/>
  <c r="AP1191" i="4"/>
  <c r="AM1191" i="4"/>
  <c r="AJ1191" i="4"/>
  <c r="AG1191" i="4"/>
  <c r="AC1191" i="4"/>
  <c r="Z1191" i="4"/>
  <c r="X1191" i="4"/>
  <c r="S1191" i="4"/>
  <c r="Q1191" i="4"/>
  <c r="R1191" i="4" s="1"/>
  <c r="N1191" i="4"/>
  <c r="O1191" i="4" s="1"/>
  <c r="AP1190" i="4"/>
  <c r="AM1190" i="4"/>
  <c r="AJ1190" i="4"/>
  <c r="AG1190" i="4"/>
  <c r="AC1190" i="4"/>
  <c r="Z1190" i="4"/>
  <c r="X1190" i="4"/>
  <c r="AP1189" i="4"/>
  <c r="AM1189" i="4"/>
  <c r="AJ1189" i="4"/>
  <c r="AG1189" i="4"/>
  <c r="AC1189" i="4"/>
  <c r="Z1189" i="4"/>
  <c r="X1189" i="4"/>
  <c r="AX1188" i="4"/>
  <c r="AV1188" i="4"/>
  <c r="AT1188" i="4"/>
  <c r="AP1188" i="4"/>
  <c r="AM1188" i="4"/>
  <c r="AJ1188" i="4"/>
  <c r="AG1188" i="4"/>
  <c r="AC1188" i="4"/>
  <c r="Z1188" i="4"/>
  <c r="X1188" i="4"/>
  <c r="S1188" i="4"/>
  <c r="Q1188" i="4"/>
  <c r="R1188" i="4" s="1"/>
  <c r="N1188" i="4"/>
  <c r="O1188" i="4" s="1"/>
  <c r="AP1187" i="4"/>
  <c r="AM1187" i="4"/>
  <c r="AJ1187" i="4"/>
  <c r="AG1187" i="4"/>
  <c r="AC1187" i="4"/>
  <c r="Z1187" i="4"/>
  <c r="X1187" i="4"/>
  <c r="AP1186" i="4"/>
  <c r="AM1186" i="4"/>
  <c r="AJ1186" i="4"/>
  <c r="AG1186" i="4"/>
  <c r="AC1186" i="4"/>
  <c r="Z1186" i="4"/>
  <c r="X1186" i="4"/>
  <c r="AX1185" i="4"/>
  <c r="AV1185" i="4"/>
  <c r="AT1185" i="4"/>
  <c r="AP1185" i="4"/>
  <c r="AM1185" i="4"/>
  <c r="AJ1185" i="4"/>
  <c r="AG1185" i="4"/>
  <c r="AC1185" i="4"/>
  <c r="Z1185" i="4"/>
  <c r="X1185" i="4"/>
  <c r="S1185" i="4"/>
  <c r="Q1185" i="4"/>
  <c r="R1185" i="4" s="1"/>
  <c r="N1185" i="4"/>
  <c r="O1185" i="4" s="1"/>
  <c r="AP1184" i="4"/>
  <c r="AM1184" i="4"/>
  <c r="AJ1184" i="4"/>
  <c r="AG1184" i="4"/>
  <c r="AC1184" i="4"/>
  <c r="Z1184" i="4"/>
  <c r="X1184" i="4"/>
  <c r="AP1183" i="4"/>
  <c r="AM1183" i="4"/>
  <c r="AJ1183" i="4"/>
  <c r="AG1183" i="4"/>
  <c r="AC1183" i="4"/>
  <c r="Z1183" i="4"/>
  <c r="X1183" i="4"/>
  <c r="AX1182" i="4"/>
  <c r="AV1182" i="4"/>
  <c r="AT1182" i="4"/>
  <c r="AP1182" i="4"/>
  <c r="AM1182" i="4"/>
  <c r="AJ1182" i="4"/>
  <c r="AG1182" i="4"/>
  <c r="AC1182" i="4"/>
  <c r="Z1182" i="4"/>
  <c r="X1182" i="4"/>
  <c r="S1182" i="4"/>
  <c r="Q1182" i="4"/>
  <c r="R1182" i="4" s="1"/>
  <c r="N1182" i="4"/>
  <c r="O1182" i="4" s="1"/>
  <c r="AW1188" i="4" l="1"/>
  <c r="AQ1184" i="4"/>
  <c r="AW1182" i="4"/>
  <c r="AQ1188" i="4"/>
  <c r="AQ1186" i="4"/>
  <c r="AQ1193" i="4"/>
  <c r="AW1191" i="4"/>
  <c r="AQ1187" i="4"/>
  <c r="AQ1182" i="4"/>
  <c r="AQ1183" i="4"/>
  <c r="AQ1192" i="4"/>
  <c r="AQ1185" i="4"/>
  <c r="AQ1196" i="4"/>
  <c r="AQ1199" i="4"/>
  <c r="AQ1197" i="4"/>
  <c r="AQ1191" i="4"/>
  <c r="AW1194" i="4"/>
  <c r="AQ1195" i="4"/>
  <c r="AQ1198" i="4"/>
  <c r="AQ1190" i="4"/>
  <c r="AW1185" i="4"/>
  <c r="AQ1189" i="4"/>
  <c r="AQ1194" i="4"/>
  <c r="AW1197" i="4"/>
  <c r="AP1181" i="4"/>
  <c r="AM1181" i="4"/>
  <c r="AJ1181" i="4"/>
  <c r="AG1181" i="4"/>
  <c r="AC1181" i="4"/>
  <c r="Z1181" i="4"/>
  <c r="X1181" i="4"/>
  <c r="AP1180" i="4"/>
  <c r="AQ1180" i="4" s="1"/>
  <c r="AX1179" i="4"/>
  <c r="AY1179" i="4" s="1"/>
  <c r="AV1179" i="4"/>
  <c r="AT1179" i="4"/>
  <c r="AP1179" i="4"/>
  <c r="AM1179" i="4"/>
  <c r="AJ1179" i="4"/>
  <c r="AG1179" i="4"/>
  <c r="AC1179" i="4"/>
  <c r="Z1179" i="4"/>
  <c r="X1179" i="4"/>
  <c r="S1179" i="4"/>
  <c r="T1179" i="4" s="1"/>
  <c r="Q1179" i="4"/>
  <c r="R1179" i="4" s="1"/>
  <c r="N1179" i="4"/>
  <c r="O1179" i="4" s="1"/>
  <c r="G1179" i="4"/>
  <c r="AP1178" i="4"/>
  <c r="AM1178" i="4"/>
  <c r="AJ1178" i="4"/>
  <c r="AG1178" i="4"/>
  <c r="AC1178" i="4"/>
  <c r="Z1178" i="4"/>
  <c r="X1178" i="4"/>
  <c r="AP1177" i="4"/>
  <c r="AQ1177" i="4" s="1"/>
  <c r="AX1176" i="4"/>
  <c r="AY1176" i="4" s="1"/>
  <c r="AV1176" i="4"/>
  <c r="AT1176" i="4"/>
  <c r="AP1176" i="4"/>
  <c r="AM1176" i="4"/>
  <c r="AJ1176" i="4"/>
  <c r="AG1176" i="4"/>
  <c r="AC1176" i="4"/>
  <c r="Z1176" i="4"/>
  <c r="X1176" i="4"/>
  <c r="S1176" i="4"/>
  <c r="T1176" i="4" s="1"/>
  <c r="Q1176" i="4"/>
  <c r="R1176" i="4" s="1"/>
  <c r="N1176" i="4"/>
  <c r="O1176" i="4" s="1"/>
  <c r="G1176" i="4"/>
  <c r="AP1175" i="4"/>
  <c r="AM1175" i="4"/>
  <c r="AJ1175" i="4"/>
  <c r="AG1175" i="4"/>
  <c r="AC1175" i="4"/>
  <c r="Z1175" i="4"/>
  <c r="X1175" i="4"/>
  <c r="AP1174" i="4"/>
  <c r="AM1174" i="4"/>
  <c r="AJ1174" i="4"/>
  <c r="AG1174" i="4"/>
  <c r="AC1174" i="4"/>
  <c r="Z1174" i="4"/>
  <c r="X1174" i="4"/>
  <c r="AX1173" i="4"/>
  <c r="AY1173" i="4" s="1"/>
  <c r="AV1173" i="4"/>
  <c r="AT1173" i="4"/>
  <c r="AP1173" i="4"/>
  <c r="AM1173" i="4"/>
  <c r="AJ1173" i="4"/>
  <c r="AG1173" i="4"/>
  <c r="AC1173" i="4"/>
  <c r="Z1173" i="4"/>
  <c r="X1173" i="4"/>
  <c r="S1173" i="4"/>
  <c r="T1173" i="4" s="1"/>
  <c r="Q1173" i="4"/>
  <c r="R1173" i="4" s="1"/>
  <c r="N1173" i="4"/>
  <c r="O1173" i="4" s="1"/>
  <c r="G1173" i="4"/>
  <c r="AP1172" i="4"/>
  <c r="AM1172" i="4"/>
  <c r="AJ1172" i="4"/>
  <c r="AG1172" i="4"/>
  <c r="AC1172" i="4"/>
  <c r="Z1172" i="4"/>
  <c r="X1172" i="4"/>
  <c r="AP1171" i="4"/>
  <c r="AM1171" i="4"/>
  <c r="AJ1171" i="4"/>
  <c r="AG1171" i="4"/>
  <c r="AC1171" i="4"/>
  <c r="Z1171" i="4"/>
  <c r="X1171" i="4"/>
  <c r="AX1170" i="4"/>
  <c r="AY1170" i="4" s="1"/>
  <c r="AV1170" i="4"/>
  <c r="AT1170" i="4"/>
  <c r="AP1170" i="4"/>
  <c r="AM1170" i="4"/>
  <c r="AJ1170" i="4"/>
  <c r="AG1170" i="4"/>
  <c r="AC1170" i="4"/>
  <c r="Z1170" i="4"/>
  <c r="X1170" i="4"/>
  <c r="S1170" i="4"/>
  <c r="T1170" i="4" s="1"/>
  <c r="Q1170" i="4"/>
  <c r="R1170" i="4" s="1"/>
  <c r="N1170" i="4"/>
  <c r="O1170" i="4" s="1"/>
  <c r="G1170" i="4"/>
  <c r="AP1169" i="4"/>
  <c r="AM1169" i="4"/>
  <c r="AJ1169" i="4"/>
  <c r="AG1169" i="4"/>
  <c r="AC1169" i="4"/>
  <c r="Z1169" i="4"/>
  <c r="X1169" i="4"/>
  <c r="AP1168" i="4"/>
  <c r="AM1168" i="4"/>
  <c r="AJ1168" i="4"/>
  <c r="AG1168" i="4"/>
  <c r="AC1168" i="4"/>
  <c r="Z1168" i="4"/>
  <c r="X1168" i="4"/>
  <c r="AX1167" i="4"/>
  <c r="AY1167" i="4" s="1"/>
  <c r="AV1167" i="4"/>
  <c r="AT1167" i="4"/>
  <c r="AW1167" i="4" s="1"/>
  <c r="AP1167" i="4"/>
  <c r="AM1167" i="4"/>
  <c r="AJ1167" i="4"/>
  <c r="AG1167" i="4"/>
  <c r="AC1167" i="4"/>
  <c r="Z1167" i="4"/>
  <c r="X1167" i="4"/>
  <c r="S1167" i="4"/>
  <c r="T1167" i="4" s="1"/>
  <c r="Q1167" i="4"/>
  <c r="R1167" i="4" s="1"/>
  <c r="N1167" i="4"/>
  <c r="O1167" i="4" s="1"/>
  <c r="G1167" i="4"/>
  <c r="AP1166" i="4"/>
  <c r="AM1166" i="4"/>
  <c r="AJ1166" i="4"/>
  <c r="AG1166" i="4"/>
  <c r="AC1166" i="4"/>
  <c r="Z1166" i="4"/>
  <c r="X1166" i="4"/>
  <c r="AP1165" i="4"/>
  <c r="AQ1165" i="4" s="1"/>
  <c r="AX1164" i="4"/>
  <c r="AY1164" i="4" s="1"/>
  <c r="AV1164" i="4"/>
  <c r="AT1164" i="4"/>
  <c r="AP1164" i="4"/>
  <c r="AM1164" i="4"/>
  <c r="AJ1164" i="4"/>
  <c r="AG1164" i="4"/>
  <c r="AC1164" i="4"/>
  <c r="Z1164" i="4"/>
  <c r="X1164" i="4"/>
  <c r="S1164" i="4"/>
  <c r="T1164" i="4" s="1"/>
  <c r="Q1164" i="4"/>
  <c r="R1164" i="4" s="1"/>
  <c r="O1164" i="4"/>
  <c r="N1164" i="4"/>
  <c r="G1164" i="4"/>
  <c r="AP1163" i="4"/>
  <c r="AQ1163" i="4" s="1"/>
  <c r="AP1162" i="4"/>
  <c r="AM1162" i="4"/>
  <c r="AJ1162" i="4"/>
  <c r="AG1162" i="4"/>
  <c r="AC1162" i="4"/>
  <c r="Z1162" i="4"/>
  <c r="X1162" i="4"/>
  <c r="AX1161" i="4"/>
  <c r="AY1161" i="4" s="1"/>
  <c r="AV1161" i="4"/>
  <c r="AT1161" i="4"/>
  <c r="AP1161" i="4"/>
  <c r="AM1161" i="4"/>
  <c r="AJ1161" i="4"/>
  <c r="AG1161" i="4"/>
  <c r="AC1161" i="4"/>
  <c r="Z1161" i="4"/>
  <c r="X1161" i="4"/>
  <c r="S1161" i="4"/>
  <c r="T1161" i="4" s="1"/>
  <c r="Q1161" i="4"/>
  <c r="R1161" i="4" s="1"/>
  <c r="N1161" i="4"/>
  <c r="O1161" i="4" s="1"/>
  <c r="G1161" i="4"/>
  <c r="AP1160" i="4"/>
  <c r="AM1160" i="4"/>
  <c r="AP1159" i="4"/>
  <c r="AM1159" i="4"/>
  <c r="AJ1159" i="4"/>
  <c r="AG1159" i="4"/>
  <c r="AC1159" i="4"/>
  <c r="Z1159" i="4"/>
  <c r="X1159" i="4"/>
  <c r="AX1158" i="4"/>
  <c r="AY1158" i="4" s="1"/>
  <c r="AV1158" i="4"/>
  <c r="AT1158" i="4"/>
  <c r="AP1158" i="4"/>
  <c r="AM1158" i="4"/>
  <c r="AJ1158" i="4"/>
  <c r="AG1158" i="4"/>
  <c r="AC1158" i="4"/>
  <c r="Z1158" i="4"/>
  <c r="X1158" i="4"/>
  <c r="S1158" i="4"/>
  <c r="T1158" i="4" s="1"/>
  <c r="Q1158" i="4"/>
  <c r="R1158" i="4" s="1"/>
  <c r="N1158" i="4"/>
  <c r="O1158" i="4" s="1"/>
  <c r="G1158" i="4"/>
  <c r="AP1157" i="4"/>
  <c r="AM1157" i="4"/>
  <c r="AJ1157" i="4"/>
  <c r="AG1157" i="4"/>
  <c r="AC1157" i="4"/>
  <c r="Z1157" i="4"/>
  <c r="X1157" i="4"/>
  <c r="AP1156" i="4"/>
  <c r="AQ1156" i="4" s="1"/>
  <c r="AX1155" i="4"/>
  <c r="AY1155" i="4" s="1"/>
  <c r="AV1155" i="4"/>
  <c r="AT1155" i="4"/>
  <c r="AP1155" i="4"/>
  <c r="AM1155" i="4"/>
  <c r="AJ1155" i="4"/>
  <c r="AG1155" i="4"/>
  <c r="AC1155" i="4"/>
  <c r="Z1155" i="4"/>
  <c r="X1155" i="4"/>
  <c r="S1155" i="4"/>
  <c r="T1155" i="4" s="1"/>
  <c r="Q1155" i="4"/>
  <c r="R1155" i="4" s="1"/>
  <c r="N1155" i="4"/>
  <c r="O1155" i="4" s="1"/>
  <c r="G1155" i="4"/>
  <c r="AP1154" i="4"/>
  <c r="AM1154" i="4"/>
  <c r="AJ1154" i="4"/>
  <c r="AG1154" i="4"/>
  <c r="AC1154" i="4"/>
  <c r="Z1154" i="4"/>
  <c r="X1154" i="4"/>
  <c r="AP1153" i="4"/>
  <c r="AQ1153" i="4" s="1"/>
  <c r="AX1152" i="4"/>
  <c r="AY1152" i="4" s="1"/>
  <c r="AV1152" i="4"/>
  <c r="AT1152" i="4"/>
  <c r="AP1152" i="4"/>
  <c r="AM1152" i="4"/>
  <c r="AJ1152" i="4"/>
  <c r="AG1152" i="4"/>
  <c r="AC1152" i="4"/>
  <c r="Z1152" i="4"/>
  <c r="X1152" i="4"/>
  <c r="S1152" i="4"/>
  <c r="T1152" i="4" s="1"/>
  <c r="Q1152" i="4"/>
  <c r="R1152" i="4" s="1"/>
  <c r="N1152" i="4"/>
  <c r="O1152" i="4" s="1"/>
  <c r="G1152" i="4"/>
  <c r="AQ1158" i="4" l="1"/>
  <c r="AQ1160" i="4"/>
  <c r="AW1152" i="4"/>
  <c r="AQ1170" i="4"/>
  <c r="AW1161" i="4"/>
  <c r="AQ1161" i="4"/>
  <c r="AR1161" i="4" s="1"/>
  <c r="AQ1155" i="4"/>
  <c r="AW1164" i="4"/>
  <c r="AW1155" i="4"/>
  <c r="AQ1173" i="4"/>
  <c r="AW1179" i="4"/>
  <c r="AQ1159" i="4"/>
  <c r="AQ1175" i="4"/>
  <c r="AQ1178" i="4"/>
  <c r="AQ1157" i="4"/>
  <c r="AR1155" i="4" s="1"/>
  <c r="AQ1164" i="4"/>
  <c r="AQ1172" i="4"/>
  <c r="AW1176" i="4"/>
  <c r="AQ1154" i="4"/>
  <c r="AQ1171" i="4"/>
  <c r="AQ1181" i="4"/>
  <c r="AW1158" i="4"/>
  <c r="AQ1167" i="4"/>
  <c r="AQ1169" i="4"/>
  <c r="AW1170" i="4"/>
  <c r="AW1173" i="4"/>
  <c r="AQ1176" i="4"/>
  <c r="AQ1168" i="4"/>
  <c r="AQ1174" i="4"/>
  <c r="AQ1152" i="4"/>
  <c r="AQ1162" i="4"/>
  <c r="AQ1166" i="4"/>
  <c r="AQ1179" i="4"/>
  <c r="AR1158" i="4"/>
  <c r="AR1173" i="4" l="1"/>
  <c r="AR1170" i="4"/>
  <c r="AR1152" i="4"/>
  <c r="AR1176" i="4"/>
  <c r="AR1179" i="4"/>
  <c r="AR1164" i="4"/>
  <c r="AR1167" i="4"/>
  <c r="AP1151" i="4"/>
  <c r="AM1151" i="4"/>
  <c r="AJ1151" i="4"/>
  <c r="AG1151" i="4"/>
  <c r="AC1151" i="4"/>
  <c r="Z1151" i="4"/>
  <c r="X1151" i="4"/>
  <c r="AP1150" i="4"/>
  <c r="AM1150" i="4"/>
  <c r="AJ1150" i="4"/>
  <c r="AG1150" i="4"/>
  <c r="AC1150" i="4"/>
  <c r="Z1150" i="4"/>
  <c r="X1150" i="4"/>
  <c r="AX1149" i="4"/>
  <c r="AY1149" i="4" s="1"/>
  <c r="AV1149" i="4"/>
  <c r="AT1149" i="4"/>
  <c r="AW1149" i="4" s="1"/>
  <c r="AP1149" i="4"/>
  <c r="AM1149" i="4"/>
  <c r="AJ1149" i="4"/>
  <c r="AG1149" i="4"/>
  <c r="AC1149" i="4"/>
  <c r="Z1149" i="4"/>
  <c r="X1149" i="4"/>
  <c r="S1149" i="4"/>
  <c r="T1149" i="4" s="1"/>
  <c r="Q1149" i="4"/>
  <c r="R1149" i="4" s="1"/>
  <c r="N1149" i="4"/>
  <c r="O1149" i="4" s="1"/>
  <c r="G1149" i="4"/>
  <c r="AP1148" i="4"/>
  <c r="AM1148" i="4"/>
  <c r="AJ1148" i="4"/>
  <c r="AG1148" i="4"/>
  <c r="AC1148" i="4"/>
  <c r="Z1148" i="4"/>
  <c r="X1148" i="4"/>
  <c r="AP1147" i="4"/>
  <c r="AM1147" i="4"/>
  <c r="AJ1147" i="4"/>
  <c r="AG1147" i="4"/>
  <c r="AC1147" i="4"/>
  <c r="Z1147" i="4"/>
  <c r="X1147" i="4"/>
  <c r="AX1146" i="4"/>
  <c r="AY1146" i="4" s="1"/>
  <c r="AV1146" i="4"/>
  <c r="AT1146" i="4"/>
  <c r="AP1146" i="4"/>
  <c r="AM1146" i="4"/>
  <c r="AJ1146" i="4"/>
  <c r="AG1146" i="4"/>
  <c r="AC1146" i="4"/>
  <c r="Z1146" i="4"/>
  <c r="X1146" i="4"/>
  <c r="S1146" i="4"/>
  <c r="T1146" i="4" s="1"/>
  <c r="Q1146" i="4"/>
  <c r="R1146" i="4" s="1"/>
  <c r="N1146" i="4"/>
  <c r="O1146" i="4" s="1"/>
  <c r="G1146" i="4"/>
  <c r="AP1145" i="4"/>
  <c r="AM1145" i="4"/>
  <c r="AJ1145" i="4"/>
  <c r="AG1145" i="4"/>
  <c r="AC1145" i="4"/>
  <c r="Z1145" i="4"/>
  <c r="X1145" i="4"/>
  <c r="AP1144" i="4"/>
  <c r="AM1144" i="4"/>
  <c r="AJ1144" i="4"/>
  <c r="AG1144" i="4"/>
  <c r="AC1144" i="4"/>
  <c r="Z1144" i="4"/>
  <c r="X1144" i="4"/>
  <c r="AX1143" i="4"/>
  <c r="AY1143" i="4" s="1"/>
  <c r="AV1143" i="4"/>
  <c r="AT1143" i="4"/>
  <c r="AP1143" i="4"/>
  <c r="AM1143" i="4"/>
  <c r="AJ1143" i="4"/>
  <c r="AG1143" i="4"/>
  <c r="AC1143" i="4"/>
  <c r="Z1143" i="4"/>
  <c r="X1143" i="4"/>
  <c r="S1143" i="4"/>
  <c r="T1143" i="4" s="1"/>
  <c r="Q1143" i="4"/>
  <c r="R1143" i="4" s="1"/>
  <c r="N1143" i="4"/>
  <c r="O1143" i="4" s="1"/>
  <c r="G1143" i="4"/>
  <c r="AP1142" i="4"/>
  <c r="AM1142" i="4"/>
  <c r="AJ1142" i="4"/>
  <c r="AG1142" i="4"/>
  <c r="AC1142" i="4"/>
  <c r="Z1142" i="4"/>
  <c r="X1142" i="4"/>
  <c r="AP1141" i="4"/>
  <c r="AM1141" i="4"/>
  <c r="AJ1141" i="4"/>
  <c r="AG1141" i="4"/>
  <c r="AC1141" i="4"/>
  <c r="Z1141" i="4"/>
  <c r="X1141" i="4"/>
  <c r="AX1140" i="4"/>
  <c r="AY1140" i="4" s="1"/>
  <c r="AV1140" i="4"/>
  <c r="AT1140" i="4"/>
  <c r="AP1140" i="4"/>
  <c r="AM1140" i="4"/>
  <c r="AJ1140" i="4"/>
  <c r="AG1140" i="4"/>
  <c r="AC1140" i="4"/>
  <c r="Z1140" i="4"/>
  <c r="X1140" i="4"/>
  <c r="S1140" i="4"/>
  <c r="T1140" i="4" s="1"/>
  <c r="Q1140" i="4"/>
  <c r="R1140" i="4" s="1"/>
  <c r="N1140" i="4"/>
  <c r="O1140" i="4" s="1"/>
  <c r="G1140" i="4"/>
  <c r="AP1139" i="4"/>
  <c r="AQ1139" i="4" s="1"/>
  <c r="AP1138" i="4"/>
  <c r="AM1138" i="4"/>
  <c r="AJ1138" i="4"/>
  <c r="AG1138" i="4"/>
  <c r="AC1138" i="4"/>
  <c r="Z1138" i="4"/>
  <c r="X1138" i="4"/>
  <c r="AX1137" i="4"/>
  <c r="AY1137" i="4" s="1"/>
  <c r="AV1137" i="4"/>
  <c r="AT1137" i="4"/>
  <c r="AP1137" i="4"/>
  <c r="AM1137" i="4"/>
  <c r="AJ1137" i="4"/>
  <c r="AG1137" i="4"/>
  <c r="AC1137" i="4"/>
  <c r="Z1137" i="4"/>
  <c r="X1137" i="4"/>
  <c r="S1137" i="4"/>
  <c r="T1137" i="4" s="1"/>
  <c r="Q1137" i="4"/>
  <c r="R1137" i="4" s="1"/>
  <c r="N1137" i="4"/>
  <c r="O1137" i="4" s="1"/>
  <c r="G1137" i="4"/>
  <c r="AP1136" i="4"/>
  <c r="AQ1136" i="4" s="1"/>
  <c r="AP1135" i="4"/>
  <c r="AM1135" i="4"/>
  <c r="AJ1135" i="4"/>
  <c r="AG1135" i="4"/>
  <c r="AC1135" i="4"/>
  <c r="Z1135" i="4"/>
  <c r="X1135" i="4"/>
  <c r="AX1134" i="4"/>
  <c r="AY1134" i="4" s="1"/>
  <c r="AV1134" i="4"/>
  <c r="AT1134" i="4"/>
  <c r="AW1134" i="4" s="1"/>
  <c r="AP1134" i="4"/>
  <c r="AM1134" i="4"/>
  <c r="AJ1134" i="4"/>
  <c r="AG1134" i="4"/>
  <c r="AC1134" i="4"/>
  <c r="Z1134" i="4"/>
  <c r="X1134" i="4"/>
  <c r="S1134" i="4"/>
  <c r="T1134" i="4" s="1"/>
  <c r="Q1134" i="4"/>
  <c r="R1134" i="4" s="1"/>
  <c r="N1134" i="4"/>
  <c r="O1134" i="4" s="1"/>
  <c r="G1134" i="4"/>
  <c r="AP1133" i="4"/>
  <c r="AM1133" i="4"/>
  <c r="AJ1133" i="4"/>
  <c r="AG1133" i="4"/>
  <c r="AC1133" i="4"/>
  <c r="Z1133" i="4"/>
  <c r="X1133" i="4"/>
  <c r="AP1132" i="4"/>
  <c r="AM1132" i="4"/>
  <c r="AJ1132" i="4"/>
  <c r="AG1132" i="4"/>
  <c r="AC1132" i="4"/>
  <c r="Z1132" i="4"/>
  <c r="X1132" i="4"/>
  <c r="AX1131" i="4"/>
  <c r="AY1131" i="4" s="1"/>
  <c r="AV1131" i="4"/>
  <c r="AT1131" i="4"/>
  <c r="AP1131" i="4"/>
  <c r="AM1131" i="4"/>
  <c r="AJ1131" i="4"/>
  <c r="AG1131" i="4"/>
  <c r="AC1131" i="4"/>
  <c r="Z1131" i="4"/>
  <c r="X1131" i="4"/>
  <c r="S1131" i="4"/>
  <c r="T1131" i="4" s="1"/>
  <c r="Q1131" i="4"/>
  <c r="R1131" i="4" s="1"/>
  <c r="N1131" i="4"/>
  <c r="O1131" i="4" s="1"/>
  <c r="G1131" i="4"/>
  <c r="AP1130" i="4"/>
  <c r="AM1130" i="4"/>
  <c r="AJ1130" i="4"/>
  <c r="AG1130" i="4"/>
  <c r="AC1130" i="4"/>
  <c r="Z1130" i="4"/>
  <c r="X1130" i="4"/>
  <c r="AP1129" i="4"/>
  <c r="AM1129" i="4"/>
  <c r="AJ1129" i="4"/>
  <c r="AG1129" i="4"/>
  <c r="AC1129" i="4"/>
  <c r="Z1129" i="4"/>
  <c r="X1129" i="4"/>
  <c r="AX1128" i="4"/>
  <c r="AY1128" i="4" s="1"/>
  <c r="AV1128" i="4"/>
  <c r="AT1128" i="4"/>
  <c r="AP1128" i="4"/>
  <c r="AM1128" i="4"/>
  <c r="AJ1128" i="4"/>
  <c r="AG1128" i="4"/>
  <c r="AC1128" i="4"/>
  <c r="Z1128" i="4"/>
  <c r="X1128" i="4"/>
  <c r="S1128" i="4"/>
  <c r="T1128" i="4" s="1"/>
  <c r="Q1128" i="4"/>
  <c r="R1128" i="4" s="1"/>
  <c r="N1128" i="4"/>
  <c r="O1128" i="4" s="1"/>
  <c r="G1128" i="4"/>
  <c r="AP1127" i="4"/>
  <c r="AM1127" i="4"/>
  <c r="AJ1127" i="4"/>
  <c r="AG1127" i="4"/>
  <c r="AC1127" i="4"/>
  <c r="Z1127" i="4"/>
  <c r="X1127" i="4"/>
  <c r="AP1126" i="4"/>
  <c r="AM1126" i="4"/>
  <c r="AJ1126" i="4"/>
  <c r="AG1126" i="4"/>
  <c r="AC1126" i="4"/>
  <c r="Z1126" i="4"/>
  <c r="X1126" i="4"/>
  <c r="AX1125" i="4"/>
  <c r="AY1125" i="4" s="1"/>
  <c r="AV1125" i="4"/>
  <c r="AT1125" i="4"/>
  <c r="AP1125" i="4"/>
  <c r="AM1125" i="4"/>
  <c r="AJ1125" i="4"/>
  <c r="AG1125" i="4"/>
  <c r="AC1125" i="4"/>
  <c r="Z1125" i="4"/>
  <c r="X1125" i="4"/>
  <c r="S1125" i="4"/>
  <c r="T1125" i="4" s="1"/>
  <c r="Q1125" i="4"/>
  <c r="R1125" i="4" s="1"/>
  <c r="N1125" i="4"/>
  <c r="O1125" i="4" s="1"/>
  <c r="G1125" i="4"/>
  <c r="AP1124" i="4"/>
  <c r="AM1124" i="4"/>
  <c r="AJ1124" i="4"/>
  <c r="AG1124" i="4"/>
  <c r="AC1124" i="4"/>
  <c r="Z1124" i="4"/>
  <c r="X1124" i="4"/>
  <c r="AP1123" i="4"/>
  <c r="AM1123" i="4"/>
  <c r="AJ1123" i="4"/>
  <c r="AG1123" i="4"/>
  <c r="AC1123" i="4"/>
  <c r="Z1123" i="4"/>
  <c r="X1123" i="4"/>
  <c r="AX1122" i="4"/>
  <c r="AY1122" i="4" s="1"/>
  <c r="AV1122" i="4"/>
  <c r="AT1122" i="4"/>
  <c r="AP1122" i="4"/>
  <c r="AM1122" i="4"/>
  <c r="AJ1122" i="4"/>
  <c r="AG1122" i="4"/>
  <c r="AC1122" i="4"/>
  <c r="Z1122" i="4"/>
  <c r="X1122" i="4"/>
  <c r="S1122" i="4"/>
  <c r="T1122" i="4" s="1"/>
  <c r="Q1122" i="4"/>
  <c r="R1122" i="4" s="1"/>
  <c r="N1122" i="4"/>
  <c r="O1122" i="4" s="1"/>
  <c r="G1122" i="4"/>
  <c r="AP1121" i="4"/>
  <c r="AM1121" i="4"/>
  <c r="AJ1121" i="4"/>
  <c r="AG1121" i="4"/>
  <c r="AC1121" i="4"/>
  <c r="Z1121" i="4"/>
  <c r="X1121" i="4"/>
  <c r="AP1120" i="4"/>
  <c r="AM1120" i="4"/>
  <c r="AJ1120" i="4"/>
  <c r="AG1120" i="4"/>
  <c r="AC1120" i="4"/>
  <c r="Z1120" i="4"/>
  <c r="X1120" i="4"/>
  <c r="AX1119" i="4"/>
  <c r="AY1119" i="4" s="1"/>
  <c r="AV1119" i="4"/>
  <c r="AT1119" i="4"/>
  <c r="AP1119" i="4"/>
  <c r="AM1119" i="4"/>
  <c r="AJ1119" i="4"/>
  <c r="AG1119" i="4"/>
  <c r="AC1119" i="4"/>
  <c r="Z1119" i="4"/>
  <c r="X1119" i="4"/>
  <c r="T1119" i="4"/>
  <c r="S1119" i="4"/>
  <c r="Q1119" i="4"/>
  <c r="R1119" i="4" s="1"/>
  <c r="N1119" i="4"/>
  <c r="O1119" i="4" s="1"/>
  <c r="G1119" i="4"/>
  <c r="AP1118" i="4"/>
  <c r="AM1118" i="4"/>
  <c r="AJ1118" i="4"/>
  <c r="AG1118" i="4"/>
  <c r="AC1118" i="4"/>
  <c r="Z1118" i="4"/>
  <c r="X1118" i="4"/>
  <c r="AP1117" i="4"/>
  <c r="AM1117" i="4"/>
  <c r="AJ1117" i="4"/>
  <c r="AG1117" i="4"/>
  <c r="AC1117" i="4"/>
  <c r="Z1117" i="4"/>
  <c r="X1117" i="4"/>
  <c r="AX1116" i="4"/>
  <c r="AY1116" i="4" s="1"/>
  <c r="AV1116" i="4"/>
  <c r="AT1116" i="4"/>
  <c r="AP1116" i="4"/>
  <c r="AM1116" i="4"/>
  <c r="AJ1116" i="4"/>
  <c r="AG1116" i="4"/>
  <c r="AC1116" i="4"/>
  <c r="Z1116" i="4"/>
  <c r="X1116" i="4"/>
  <c r="S1116" i="4"/>
  <c r="T1116" i="4" s="1"/>
  <c r="Q1116" i="4"/>
  <c r="R1116" i="4" s="1"/>
  <c r="N1116" i="4"/>
  <c r="O1116" i="4" s="1"/>
  <c r="G1116" i="4"/>
  <c r="AP1115" i="4"/>
  <c r="AM1115" i="4"/>
  <c r="AJ1115" i="4"/>
  <c r="AG1115" i="4"/>
  <c r="AC1115" i="4"/>
  <c r="Z1115" i="4"/>
  <c r="X1115" i="4"/>
  <c r="AP1114" i="4"/>
  <c r="AM1114" i="4"/>
  <c r="AJ1114" i="4"/>
  <c r="AG1114" i="4"/>
  <c r="AC1114" i="4"/>
  <c r="Z1114" i="4"/>
  <c r="X1114" i="4"/>
  <c r="AX1113" i="4"/>
  <c r="AY1113" i="4" s="1"/>
  <c r="AV1113" i="4"/>
  <c r="AT1113" i="4"/>
  <c r="AP1113" i="4"/>
  <c r="AM1113" i="4"/>
  <c r="AJ1113" i="4"/>
  <c r="AG1113" i="4"/>
  <c r="AC1113" i="4"/>
  <c r="Z1113" i="4"/>
  <c r="X1113" i="4"/>
  <c r="S1113" i="4"/>
  <c r="T1113" i="4" s="1"/>
  <c r="Q1113" i="4"/>
  <c r="R1113" i="4" s="1"/>
  <c r="N1113" i="4"/>
  <c r="O1113" i="4" s="1"/>
  <c r="G1113" i="4"/>
  <c r="AP1112" i="4"/>
  <c r="AM1112" i="4"/>
  <c r="AJ1112" i="4"/>
  <c r="AG1112" i="4"/>
  <c r="AC1112" i="4"/>
  <c r="Z1112" i="4"/>
  <c r="X1112" i="4"/>
  <c r="AP1111" i="4"/>
  <c r="AM1111" i="4"/>
  <c r="AJ1111" i="4"/>
  <c r="AG1111" i="4"/>
  <c r="AC1111" i="4"/>
  <c r="Z1111" i="4"/>
  <c r="X1111" i="4"/>
  <c r="AX1110" i="4"/>
  <c r="AY1110" i="4" s="1"/>
  <c r="AV1110" i="4"/>
  <c r="AT1110" i="4"/>
  <c r="AP1110" i="4"/>
  <c r="AM1110" i="4"/>
  <c r="AJ1110" i="4"/>
  <c r="AG1110" i="4"/>
  <c r="AC1110" i="4"/>
  <c r="Z1110" i="4"/>
  <c r="X1110" i="4"/>
  <c r="S1110" i="4"/>
  <c r="T1110" i="4" s="1"/>
  <c r="Q1110" i="4"/>
  <c r="R1110" i="4" s="1"/>
  <c r="N1110" i="4"/>
  <c r="O1110" i="4" s="1"/>
  <c r="G1110" i="4"/>
  <c r="AW1137" i="4" l="1"/>
  <c r="AQ1133" i="4"/>
  <c r="AQ1116" i="4"/>
  <c r="AW1146" i="4"/>
  <c r="AW1131" i="4"/>
  <c r="AQ1124" i="4"/>
  <c r="AW1140" i="4"/>
  <c r="AW1122" i="4"/>
  <c r="AQ1123" i="4"/>
  <c r="AW1128" i="4"/>
  <c r="AW1143" i="4"/>
  <c r="AQ1128" i="4"/>
  <c r="AQ1147" i="4"/>
  <c r="AQ1111" i="4"/>
  <c r="AW1110" i="4"/>
  <c r="AQ1113" i="4"/>
  <c r="AR1113" i="4" s="1"/>
  <c r="AQ1118" i="4"/>
  <c r="AQ1132" i="4"/>
  <c r="AQ1143" i="4"/>
  <c r="AQ1149" i="4"/>
  <c r="AQ1117" i="4"/>
  <c r="AQ1125" i="4"/>
  <c r="AQ1115" i="4"/>
  <c r="AW1119" i="4"/>
  <c r="AQ1129" i="4"/>
  <c r="AQ1134" i="4"/>
  <c r="AQ1140" i="4"/>
  <c r="AQ1144" i="4"/>
  <c r="AQ1151" i="4"/>
  <c r="AQ1137" i="4"/>
  <c r="AQ1145" i="4"/>
  <c r="AQ1127" i="4"/>
  <c r="AQ1138" i="4"/>
  <c r="AR1137" i="4" s="1"/>
  <c r="AQ1142" i="4"/>
  <c r="AQ1150" i="4"/>
  <c r="AQ1130" i="4"/>
  <c r="AQ1114" i="4"/>
  <c r="AW1116" i="4"/>
  <c r="AQ1119" i="4"/>
  <c r="AQ1126" i="4"/>
  <c r="AQ1135" i="4"/>
  <c r="AQ1141" i="4"/>
  <c r="AR1140" i="4" s="1"/>
  <c r="AQ1146" i="4"/>
  <c r="AQ1122" i="4"/>
  <c r="AQ1110" i="4"/>
  <c r="AW1113" i="4"/>
  <c r="AQ1121" i="4"/>
  <c r="AQ1112" i="4"/>
  <c r="AQ1120" i="4"/>
  <c r="AR1119" i="4" s="1"/>
  <c r="AW1125" i="4"/>
  <c r="AQ1131" i="4"/>
  <c r="AQ1148" i="4"/>
  <c r="AR1125" i="4" l="1"/>
  <c r="AR1131" i="4"/>
  <c r="AR1116" i="4"/>
  <c r="AR1122" i="4"/>
  <c r="AR1110" i="4"/>
  <c r="AR1134" i="4"/>
  <c r="AR1146" i="4"/>
  <c r="AR1149" i="4"/>
  <c r="AR1128" i="4"/>
  <c r="AR1143" i="4"/>
  <c r="AP1109" i="4"/>
  <c r="AM1109" i="4"/>
  <c r="AJ1109" i="4"/>
  <c r="AG1109" i="4"/>
  <c r="AC1109" i="4"/>
  <c r="Z1109" i="4"/>
  <c r="X1109" i="4"/>
  <c r="AP1108" i="4"/>
  <c r="AM1108" i="4"/>
  <c r="AJ1108" i="4"/>
  <c r="AG1108" i="4"/>
  <c r="AC1108" i="4"/>
  <c r="Z1108" i="4"/>
  <c r="X1108" i="4"/>
  <c r="AX1107" i="4"/>
  <c r="AY1107" i="4" s="1"/>
  <c r="AV1107" i="4"/>
  <c r="AW1107" i="4" s="1"/>
  <c r="AT1107" i="4"/>
  <c r="AP1107" i="4"/>
  <c r="AM1107" i="4"/>
  <c r="AJ1107" i="4"/>
  <c r="AG1107" i="4"/>
  <c r="AC1107" i="4"/>
  <c r="Z1107" i="4"/>
  <c r="X1107" i="4"/>
  <c r="S1107" i="4"/>
  <c r="T1107" i="4" s="1"/>
  <c r="Q1107" i="4"/>
  <c r="R1107" i="4" s="1"/>
  <c r="N1107" i="4"/>
  <c r="O1107" i="4" s="1"/>
  <c r="G1107" i="4"/>
  <c r="AP1106" i="4"/>
  <c r="AM1106" i="4"/>
  <c r="AJ1106" i="4"/>
  <c r="AG1106" i="4"/>
  <c r="AC1106" i="4"/>
  <c r="Z1106" i="4"/>
  <c r="X1106" i="4"/>
  <c r="AP1105" i="4"/>
  <c r="AM1105" i="4"/>
  <c r="AJ1105" i="4"/>
  <c r="AG1105" i="4"/>
  <c r="AC1105" i="4"/>
  <c r="Z1105" i="4"/>
  <c r="X1105" i="4"/>
  <c r="AX1104" i="4"/>
  <c r="AY1104" i="4" s="1"/>
  <c r="AV1104" i="4"/>
  <c r="AT1104" i="4"/>
  <c r="AP1104" i="4"/>
  <c r="AM1104" i="4"/>
  <c r="AJ1104" i="4"/>
  <c r="AG1104" i="4"/>
  <c r="AC1104" i="4"/>
  <c r="Z1104" i="4"/>
  <c r="X1104" i="4"/>
  <c r="S1104" i="4"/>
  <c r="T1104" i="4" s="1"/>
  <c r="Q1104" i="4"/>
  <c r="R1104" i="4" s="1"/>
  <c r="N1104" i="4"/>
  <c r="O1104" i="4" s="1"/>
  <c r="G1104" i="4"/>
  <c r="AP1103" i="4"/>
  <c r="AM1103" i="4"/>
  <c r="AJ1103" i="4"/>
  <c r="AG1103" i="4"/>
  <c r="AC1103" i="4"/>
  <c r="Z1103" i="4"/>
  <c r="X1103" i="4"/>
  <c r="AP1102" i="4"/>
  <c r="AM1102" i="4"/>
  <c r="AJ1102" i="4"/>
  <c r="AG1102" i="4"/>
  <c r="AC1102" i="4"/>
  <c r="Z1102" i="4"/>
  <c r="X1102" i="4"/>
  <c r="AX1101" i="4"/>
  <c r="AY1101" i="4" s="1"/>
  <c r="AV1101" i="4"/>
  <c r="AT1101" i="4"/>
  <c r="AP1101" i="4"/>
  <c r="AM1101" i="4"/>
  <c r="AJ1101" i="4"/>
  <c r="AG1101" i="4"/>
  <c r="AC1101" i="4"/>
  <c r="Z1101" i="4"/>
  <c r="X1101" i="4"/>
  <c r="S1101" i="4"/>
  <c r="T1101" i="4" s="1"/>
  <c r="Q1101" i="4"/>
  <c r="R1101" i="4" s="1"/>
  <c r="N1101" i="4"/>
  <c r="O1101" i="4" s="1"/>
  <c r="G1101" i="4"/>
  <c r="AP1100" i="4"/>
  <c r="AM1100" i="4"/>
  <c r="AJ1100" i="4"/>
  <c r="AG1100" i="4"/>
  <c r="AC1100" i="4"/>
  <c r="Z1100" i="4"/>
  <c r="X1100" i="4"/>
  <c r="AP1099" i="4"/>
  <c r="AM1099" i="4"/>
  <c r="AJ1099" i="4"/>
  <c r="AG1099" i="4"/>
  <c r="AC1099" i="4"/>
  <c r="Z1099" i="4"/>
  <c r="X1099" i="4"/>
  <c r="AX1098" i="4"/>
  <c r="AY1098" i="4" s="1"/>
  <c r="AV1098" i="4"/>
  <c r="AT1098" i="4"/>
  <c r="AP1098" i="4"/>
  <c r="AM1098" i="4"/>
  <c r="AJ1098" i="4"/>
  <c r="AG1098" i="4"/>
  <c r="AC1098" i="4"/>
  <c r="Z1098" i="4"/>
  <c r="X1098" i="4"/>
  <c r="S1098" i="4"/>
  <c r="T1098" i="4" s="1"/>
  <c r="Q1098" i="4"/>
  <c r="R1098" i="4" s="1"/>
  <c r="N1098" i="4"/>
  <c r="O1098" i="4" s="1"/>
  <c r="G1098" i="4"/>
  <c r="AP1097" i="4"/>
  <c r="AM1097" i="4"/>
  <c r="AJ1097" i="4"/>
  <c r="AG1097" i="4"/>
  <c r="AC1097" i="4"/>
  <c r="Z1097" i="4"/>
  <c r="X1097" i="4"/>
  <c r="AQ1096" i="4"/>
  <c r="AX1095" i="4"/>
  <c r="AY1095" i="4" s="1"/>
  <c r="AV1095" i="4"/>
  <c r="AT1095" i="4"/>
  <c r="AP1095" i="4"/>
  <c r="AM1095" i="4"/>
  <c r="AJ1095" i="4"/>
  <c r="AG1095" i="4"/>
  <c r="AC1095" i="4"/>
  <c r="Z1095" i="4"/>
  <c r="X1095" i="4"/>
  <c r="S1095" i="4"/>
  <c r="T1095" i="4" s="1"/>
  <c r="Q1095" i="4"/>
  <c r="R1095" i="4" s="1"/>
  <c r="N1095" i="4"/>
  <c r="O1095" i="4" s="1"/>
  <c r="G1095" i="4"/>
  <c r="AP1094" i="4"/>
  <c r="AM1094" i="4"/>
  <c r="AJ1094" i="4"/>
  <c r="AG1094" i="4"/>
  <c r="AC1094" i="4"/>
  <c r="Z1094" i="4"/>
  <c r="X1094" i="4"/>
  <c r="AP1093" i="4"/>
  <c r="AM1093" i="4"/>
  <c r="AJ1093" i="4"/>
  <c r="AG1093" i="4"/>
  <c r="AC1093" i="4"/>
  <c r="Z1093" i="4"/>
  <c r="X1093" i="4"/>
  <c r="AX1092" i="4"/>
  <c r="AY1092" i="4" s="1"/>
  <c r="AV1092" i="4"/>
  <c r="AT1092" i="4"/>
  <c r="AP1092" i="4"/>
  <c r="AM1092" i="4"/>
  <c r="AJ1092" i="4"/>
  <c r="AG1092" i="4"/>
  <c r="AC1092" i="4"/>
  <c r="Z1092" i="4"/>
  <c r="X1092" i="4"/>
  <c r="S1092" i="4"/>
  <c r="T1092" i="4" s="1"/>
  <c r="Q1092" i="4"/>
  <c r="R1092" i="4" s="1"/>
  <c r="N1092" i="4"/>
  <c r="O1092" i="4" s="1"/>
  <c r="G1092" i="4"/>
  <c r="AP1091" i="4"/>
  <c r="AM1091" i="4"/>
  <c r="AJ1091" i="4"/>
  <c r="AG1091" i="4"/>
  <c r="AC1091" i="4"/>
  <c r="Z1091" i="4"/>
  <c r="X1091" i="4"/>
  <c r="AP1090" i="4"/>
  <c r="AM1090" i="4"/>
  <c r="AJ1090" i="4"/>
  <c r="AG1090" i="4"/>
  <c r="AC1090" i="4"/>
  <c r="Z1090" i="4"/>
  <c r="X1090" i="4"/>
  <c r="AX1089" i="4"/>
  <c r="AY1089" i="4" s="1"/>
  <c r="AV1089" i="4"/>
  <c r="AT1089" i="4"/>
  <c r="AP1089" i="4"/>
  <c r="AM1089" i="4"/>
  <c r="AJ1089" i="4"/>
  <c r="AG1089" i="4"/>
  <c r="AC1089" i="4"/>
  <c r="Z1089" i="4"/>
  <c r="X1089" i="4"/>
  <c r="S1089" i="4"/>
  <c r="T1089" i="4" s="1"/>
  <c r="Q1089" i="4"/>
  <c r="R1089" i="4" s="1"/>
  <c r="N1089" i="4"/>
  <c r="O1089" i="4" s="1"/>
  <c r="G1089" i="4"/>
  <c r="AP1088" i="4"/>
  <c r="AM1088" i="4"/>
  <c r="AJ1088" i="4"/>
  <c r="AG1088" i="4"/>
  <c r="AC1088" i="4"/>
  <c r="Z1088" i="4"/>
  <c r="X1088" i="4"/>
  <c r="AP1087" i="4"/>
  <c r="AM1087" i="4"/>
  <c r="AJ1087" i="4"/>
  <c r="AG1087" i="4"/>
  <c r="AC1087" i="4"/>
  <c r="Z1087" i="4"/>
  <c r="X1087" i="4"/>
  <c r="AX1086" i="4"/>
  <c r="AY1086" i="4" s="1"/>
  <c r="AV1086" i="4"/>
  <c r="AT1086" i="4"/>
  <c r="AP1086" i="4"/>
  <c r="AM1086" i="4"/>
  <c r="AJ1086" i="4"/>
  <c r="AG1086" i="4"/>
  <c r="AC1086" i="4"/>
  <c r="Z1086" i="4"/>
  <c r="X1086" i="4"/>
  <c r="S1086" i="4"/>
  <c r="T1086" i="4" s="1"/>
  <c r="Q1086" i="4"/>
  <c r="R1086" i="4" s="1"/>
  <c r="N1086" i="4"/>
  <c r="O1086" i="4" s="1"/>
  <c r="G1086" i="4"/>
  <c r="AP1085" i="4"/>
  <c r="AM1085" i="4"/>
  <c r="AJ1085" i="4"/>
  <c r="AG1085" i="4"/>
  <c r="AC1085" i="4"/>
  <c r="Z1085" i="4"/>
  <c r="X1085" i="4"/>
  <c r="AP1084" i="4"/>
  <c r="AM1084" i="4"/>
  <c r="AJ1084" i="4"/>
  <c r="AG1084" i="4"/>
  <c r="AC1084" i="4"/>
  <c r="Z1084" i="4"/>
  <c r="X1084" i="4"/>
  <c r="AX1083" i="4"/>
  <c r="AY1083" i="4" s="1"/>
  <c r="AV1083" i="4"/>
  <c r="AT1083" i="4"/>
  <c r="AP1083" i="4"/>
  <c r="AM1083" i="4"/>
  <c r="AJ1083" i="4"/>
  <c r="AG1083" i="4"/>
  <c r="AC1083" i="4"/>
  <c r="Z1083" i="4"/>
  <c r="X1083" i="4"/>
  <c r="S1083" i="4"/>
  <c r="T1083" i="4" s="1"/>
  <c r="Q1083" i="4"/>
  <c r="R1083" i="4" s="1"/>
  <c r="N1083" i="4"/>
  <c r="O1083" i="4" s="1"/>
  <c r="G1083" i="4"/>
  <c r="AP1082" i="4"/>
  <c r="AM1082" i="4"/>
  <c r="AJ1082" i="4"/>
  <c r="AG1082" i="4"/>
  <c r="AC1082" i="4"/>
  <c r="Z1082" i="4"/>
  <c r="X1082" i="4"/>
  <c r="AP1081" i="4"/>
  <c r="AM1081" i="4"/>
  <c r="AJ1081" i="4"/>
  <c r="AG1081" i="4"/>
  <c r="AC1081" i="4"/>
  <c r="Z1081" i="4"/>
  <c r="X1081" i="4"/>
  <c r="AX1080" i="4"/>
  <c r="AY1080" i="4" s="1"/>
  <c r="AV1080" i="4"/>
  <c r="AT1080" i="4"/>
  <c r="AW1080" i="4" s="1"/>
  <c r="AP1080" i="4"/>
  <c r="AM1080" i="4"/>
  <c r="AJ1080" i="4"/>
  <c r="AG1080" i="4"/>
  <c r="AC1080" i="4"/>
  <c r="Z1080" i="4"/>
  <c r="X1080" i="4"/>
  <c r="S1080" i="4"/>
  <c r="T1080" i="4" s="1"/>
  <c r="Q1080" i="4"/>
  <c r="R1080" i="4" s="1"/>
  <c r="N1080" i="4"/>
  <c r="O1080" i="4" s="1"/>
  <c r="G1080" i="4"/>
  <c r="AP1079" i="4"/>
  <c r="AM1079" i="4"/>
  <c r="AJ1079" i="4"/>
  <c r="AG1079" i="4"/>
  <c r="AC1079" i="4"/>
  <c r="Z1079" i="4"/>
  <c r="X1079" i="4"/>
  <c r="AP1078" i="4"/>
  <c r="AM1078" i="4"/>
  <c r="AJ1078" i="4"/>
  <c r="AG1078" i="4"/>
  <c r="AC1078" i="4"/>
  <c r="Z1078" i="4"/>
  <c r="X1078" i="4"/>
  <c r="AX1077" i="4"/>
  <c r="AY1077" i="4" s="1"/>
  <c r="AV1077" i="4"/>
  <c r="AT1077" i="4"/>
  <c r="AP1077" i="4"/>
  <c r="AM1077" i="4"/>
  <c r="AJ1077" i="4"/>
  <c r="AG1077" i="4"/>
  <c r="AC1077" i="4"/>
  <c r="Z1077" i="4"/>
  <c r="X1077" i="4"/>
  <c r="S1077" i="4"/>
  <c r="T1077" i="4" s="1"/>
  <c r="Q1077" i="4"/>
  <c r="R1077" i="4" s="1"/>
  <c r="N1077" i="4"/>
  <c r="O1077" i="4" s="1"/>
  <c r="G1077" i="4"/>
  <c r="AP1076" i="4"/>
  <c r="AM1076" i="4"/>
  <c r="AJ1076" i="4"/>
  <c r="AG1076" i="4"/>
  <c r="AC1076" i="4"/>
  <c r="Z1076" i="4"/>
  <c r="X1076" i="4"/>
  <c r="AP1075" i="4"/>
  <c r="AM1075" i="4"/>
  <c r="AQ1075" i="4" s="1"/>
  <c r="AJ1075" i="4"/>
  <c r="AG1075" i="4"/>
  <c r="AC1075" i="4"/>
  <c r="Z1075" i="4"/>
  <c r="X1075" i="4"/>
  <c r="AX1074" i="4"/>
  <c r="AY1074" i="4" s="1"/>
  <c r="AV1074" i="4"/>
  <c r="AT1074" i="4"/>
  <c r="AP1074" i="4"/>
  <c r="AM1074" i="4"/>
  <c r="AJ1074" i="4"/>
  <c r="AG1074" i="4"/>
  <c r="AC1074" i="4"/>
  <c r="Z1074" i="4"/>
  <c r="X1074" i="4"/>
  <c r="S1074" i="4"/>
  <c r="T1074" i="4" s="1"/>
  <c r="Q1074" i="4"/>
  <c r="R1074" i="4" s="1"/>
  <c r="N1074" i="4"/>
  <c r="O1074" i="4" s="1"/>
  <c r="G1074" i="4"/>
  <c r="AP1073" i="4"/>
  <c r="AM1073" i="4"/>
  <c r="AJ1073" i="4"/>
  <c r="AG1073" i="4"/>
  <c r="AC1073" i="4"/>
  <c r="Z1073" i="4"/>
  <c r="X1073" i="4"/>
  <c r="AP1072" i="4"/>
  <c r="AM1072" i="4"/>
  <c r="AJ1072" i="4"/>
  <c r="AG1072" i="4"/>
  <c r="AC1072" i="4"/>
  <c r="Z1072" i="4"/>
  <c r="X1072" i="4"/>
  <c r="AX1071" i="4"/>
  <c r="AY1071" i="4" s="1"/>
  <c r="AV1071" i="4"/>
  <c r="AT1071" i="4"/>
  <c r="AP1071" i="4"/>
  <c r="AM1071" i="4"/>
  <c r="AJ1071" i="4"/>
  <c r="AG1071" i="4"/>
  <c r="AC1071" i="4"/>
  <c r="Z1071" i="4"/>
  <c r="X1071" i="4"/>
  <c r="S1071" i="4"/>
  <c r="T1071" i="4" s="1"/>
  <c r="Q1071" i="4"/>
  <c r="R1071" i="4" s="1"/>
  <c r="N1071" i="4"/>
  <c r="O1071" i="4" s="1"/>
  <c r="G1071" i="4"/>
  <c r="AP1070" i="4"/>
  <c r="AM1070" i="4"/>
  <c r="AJ1070" i="4"/>
  <c r="AG1070" i="4"/>
  <c r="AC1070" i="4"/>
  <c r="Z1070" i="4"/>
  <c r="X1070" i="4"/>
  <c r="AP1069" i="4"/>
  <c r="AM1069" i="4"/>
  <c r="AJ1069" i="4"/>
  <c r="AG1069" i="4"/>
  <c r="AC1069" i="4"/>
  <c r="Z1069" i="4"/>
  <c r="X1069" i="4"/>
  <c r="AX1068" i="4"/>
  <c r="AY1068" i="4" s="1"/>
  <c r="AV1068" i="4"/>
  <c r="AT1068" i="4"/>
  <c r="AP1068" i="4"/>
  <c r="AM1068" i="4"/>
  <c r="AJ1068" i="4"/>
  <c r="AG1068" i="4"/>
  <c r="AC1068" i="4"/>
  <c r="Z1068" i="4"/>
  <c r="X1068" i="4"/>
  <c r="S1068" i="4"/>
  <c r="T1068" i="4" s="1"/>
  <c r="Q1068" i="4"/>
  <c r="R1068" i="4" s="1"/>
  <c r="N1068" i="4"/>
  <c r="O1068" i="4" s="1"/>
  <c r="G1068" i="4"/>
  <c r="AW1083" i="4" l="1"/>
  <c r="AW1074" i="4"/>
  <c r="AW1092" i="4"/>
  <c r="AW1104" i="4"/>
  <c r="AQ1068" i="4"/>
  <c r="AW1101" i="4"/>
  <c r="AQ1069" i="4"/>
  <c r="AQ1101" i="4"/>
  <c r="AW1068" i="4"/>
  <c r="AQ1080" i="4"/>
  <c r="AQ1092" i="4"/>
  <c r="AQ1100" i="4"/>
  <c r="AQ1076" i="4"/>
  <c r="AW1071" i="4"/>
  <c r="AQ1077" i="4"/>
  <c r="AQ1086" i="4"/>
  <c r="AQ1097" i="4"/>
  <c r="AW1098" i="4"/>
  <c r="AQ1099" i="4"/>
  <c r="AQ1104" i="4"/>
  <c r="AQ1074" i="4"/>
  <c r="AQ1071" i="4"/>
  <c r="AQ1078" i="4"/>
  <c r="AQ1081" i="4"/>
  <c r="AQ1090" i="4"/>
  <c r="AQ1093" i="4"/>
  <c r="AW1095" i="4"/>
  <c r="AQ1098" i="4"/>
  <c r="AR1098" i="4" s="1"/>
  <c r="AQ1105" i="4"/>
  <c r="AQ1106" i="4"/>
  <c r="AQ1091" i="4"/>
  <c r="AQ1082" i="4"/>
  <c r="AQ1094" i="4"/>
  <c r="AR1092" i="4" s="1"/>
  <c r="AQ1073" i="4"/>
  <c r="AQ1072" i="4"/>
  <c r="AQ1085" i="4"/>
  <c r="AQ1088" i="4"/>
  <c r="AW1089" i="4"/>
  <c r="AQ1095" i="4"/>
  <c r="AQ1109" i="4"/>
  <c r="AQ1079" i="4"/>
  <c r="AR1077" i="4" s="1"/>
  <c r="AW1077" i="4"/>
  <c r="AQ1083" i="4"/>
  <c r="AQ1084" i="4"/>
  <c r="AQ1087" i="4"/>
  <c r="AQ1103" i="4"/>
  <c r="AQ1108" i="4"/>
  <c r="AR1080" i="4"/>
  <c r="AQ1070" i="4"/>
  <c r="AR1068" i="4" s="1"/>
  <c r="AW1086" i="4"/>
  <c r="AQ1089" i="4"/>
  <c r="AQ1102" i="4"/>
  <c r="AQ1107" i="4"/>
  <c r="AR1095" i="4" l="1"/>
  <c r="AR1074" i="4"/>
  <c r="AR1107" i="4"/>
  <c r="AR1101" i="4"/>
  <c r="AR1089" i="4"/>
  <c r="AR1104" i="4"/>
  <c r="AR1086" i="4"/>
  <c r="AR1083" i="4"/>
  <c r="AR1071" i="4"/>
  <c r="AP1067" i="4"/>
  <c r="AM1067" i="4"/>
  <c r="AJ1067" i="4"/>
  <c r="AG1067" i="4"/>
  <c r="AC1067" i="4"/>
  <c r="Z1067" i="4"/>
  <c r="X1067" i="4"/>
  <c r="AP1066" i="4"/>
  <c r="AM1066" i="4"/>
  <c r="AJ1066" i="4"/>
  <c r="AG1066" i="4"/>
  <c r="AC1066" i="4"/>
  <c r="Z1066" i="4"/>
  <c r="X1066" i="4"/>
  <c r="AY1065" i="4"/>
  <c r="AX1065" i="4"/>
  <c r="AV1065" i="4"/>
  <c r="AT1065" i="4"/>
  <c r="AP1065" i="4"/>
  <c r="AM1065" i="4"/>
  <c r="AJ1065" i="4"/>
  <c r="AG1065" i="4"/>
  <c r="AC1065" i="4"/>
  <c r="Z1065" i="4"/>
  <c r="X1065" i="4"/>
  <c r="S1065" i="4"/>
  <c r="T1065" i="4" s="1"/>
  <c r="Q1065" i="4"/>
  <c r="R1065" i="4" s="1"/>
  <c r="N1065" i="4"/>
  <c r="O1065" i="4" s="1"/>
  <c r="G1065" i="4"/>
  <c r="AP1064" i="4"/>
  <c r="AM1064" i="4"/>
  <c r="AJ1064" i="4"/>
  <c r="AG1064" i="4"/>
  <c r="AC1064" i="4"/>
  <c r="Z1064" i="4"/>
  <c r="X1064" i="4"/>
  <c r="AP1063" i="4"/>
  <c r="AM1063" i="4"/>
  <c r="AJ1063" i="4"/>
  <c r="AG1063" i="4"/>
  <c r="AC1063" i="4"/>
  <c r="Z1063" i="4"/>
  <c r="X1063" i="4"/>
  <c r="AX1062" i="4"/>
  <c r="AY1062" i="4" s="1"/>
  <c r="AV1062" i="4"/>
  <c r="AT1062" i="4"/>
  <c r="AP1062" i="4"/>
  <c r="AM1062" i="4"/>
  <c r="AJ1062" i="4"/>
  <c r="AG1062" i="4"/>
  <c r="AC1062" i="4"/>
  <c r="Z1062" i="4"/>
  <c r="X1062" i="4"/>
  <c r="S1062" i="4"/>
  <c r="T1062" i="4" s="1"/>
  <c r="Q1062" i="4"/>
  <c r="R1062" i="4" s="1"/>
  <c r="N1062" i="4"/>
  <c r="O1062" i="4" s="1"/>
  <c r="G1062" i="4"/>
  <c r="AP1061" i="4"/>
  <c r="AM1061" i="4"/>
  <c r="AJ1061" i="4"/>
  <c r="AG1061" i="4"/>
  <c r="AC1061" i="4"/>
  <c r="Z1061" i="4"/>
  <c r="X1061" i="4"/>
  <c r="AP1060" i="4"/>
  <c r="AQ1060" i="4" s="1"/>
  <c r="AX1059" i="4"/>
  <c r="AY1059" i="4" s="1"/>
  <c r="AV1059" i="4"/>
  <c r="AT1059" i="4"/>
  <c r="AW1059" i="4" s="1"/>
  <c r="AP1059" i="4"/>
  <c r="AM1059" i="4"/>
  <c r="AJ1059" i="4"/>
  <c r="AG1059" i="4"/>
  <c r="AC1059" i="4"/>
  <c r="Z1059" i="4"/>
  <c r="X1059" i="4"/>
  <c r="S1059" i="4"/>
  <c r="T1059" i="4" s="1"/>
  <c r="Q1059" i="4"/>
  <c r="R1059" i="4" s="1"/>
  <c r="N1059" i="4"/>
  <c r="O1059" i="4" s="1"/>
  <c r="G1059" i="4"/>
  <c r="AP1058" i="4"/>
  <c r="AM1058" i="4"/>
  <c r="AJ1058" i="4"/>
  <c r="AG1058" i="4"/>
  <c r="AC1058" i="4"/>
  <c r="Z1058" i="4"/>
  <c r="X1058" i="4"/>
  <c r="AP1057" i="4"/>
  <c r="AQ1057" i="4" s="1"/>
  <c r="AX1056" i="4"/>
  <c r="AY1056" i="4" s="1"/>
  <c r="AV1056" i="4"/>
  <c r="AT1056" i="4"/>
  <c r="AP1056" i="4"/>
  <c r="AM1056" i="4"/>
  <c r="AJ1056" i="4"/>
  <c r="AG1056" i="4"/>
  <c r="AC1056" i="4"/>
  <c r="Z1056" i="4"/>
  <c r="X1056" i="4"/>
  <c r="S1056" i="4"/>
  <c r="T1056" i="4" s="1"/>
  <c r="Q1056" i="4"/>
  <c r="R1056" i="4" s="1"/>
  <c r="N1056" i="4"/>
  <c r="O1056" i="4" s="1"/>
  <c r="G1056" i="4"/>
  <c r="AP1055" i="4"/>
  <c r="AM1055" i="4"/>
  <c r="AJ1055" i="4"/>
  <c r="AG1055" i="4"/>
  <c r="AC1055" i="4"/>
  <c r="Z1055" i="4"/>
  <c r="X1055" i="4"/>
  <c r="AP1054" i="4"/>
  <c r="AM1054" i="4"/>
  <c r="AJ1054" i="4"/>
  <c r="AG1054" i="4"/>
  <c r="AC1054" i="4"/>
  <c r="Z1054" i="4"/>
  <c r="X1054" i="4"/>
  <c r="AX1053" i="4"/>
  <c r="AY1053" i="4" s="1"/>
  <c r="AV1053" i="4"/>
  <c r="AT1053" i="4"/>
  <c r="AP1053" i="4"/>
  <c r="AM1053" i="4"/>
  <c r="AJ1053" i="4"/>
  <c r="AG1053" i="4"/>
  <c r="AC1053" i="4"/>
  <c r="Z1053" i="4"/>
  <c r="X1053" i="4"/>
  <c r="S1053" i="4"/>
  <c r="T1053" i="4" s="1"/>
  <c r="Q1053" i="4"/>
  <c r="R1053" i="4" s="1"/>
  <c r="N1053" i="4"/>
  <c r="O1053" i="4" s="1"/>
  <c r="G1053" i="4"/>
  <c r="AP1052" i="4"/>
  <c r="AM1052" i="4"/>
  <c r="AJ1052" i="4"/>
  <c r="AG1052" i="4"/>
  <c r="AC1052" i="4"/>
  <c r="Z1052" i="4"/>
  <c r="X1052" i="4"/>
  <c r="AP1051" i="4"/>
  <c r="AM1051" i="4"/>
  <c r="AJ1051" i="4"/>
  <c r="AG1051" i="4"/>
  <c r="AC1051" i="4"/>
  <c r="Z1051" i="4"/>
  <c r="X1051" i="4"/>
  <c r="AX1050" i="4"/>
  <c r="AY1050" i="4" s="1"/>
  <c r="AV1050" i="4"/>
  <c r="AT1050" i="4"/>
  <c r="AP1050" i="4"/>
  <c r="AM1050" i="4"/>
  <c r="AJ1050" i="4"/>
  <c r="AG1050" i="4"/>
  <c r="AC1050" i="4"/>
  <c r="Z1050" i="4"/>
  <c r="X1050" i="4"/>
  <c r="S1050" i="4"/>
  <c r="T1050" i="4" s="1"/>
  <c r="Q1050" i="4"/>
  <c r="R1050" i="4" s="1"/>
  <c r="N1050" i="4"/>
  <c r="O1050" i="4" s="1"/>
  <c r="G1050" i="4"/>
  <c r="AP1049" i="4"/>
  <c r="AM1049" i="4"/>
  <c r="AJ1049" i="4"/>
  <c r="AG1049" i="4"/>
  <c r="AC1049" i="4"/>
  <c r="Z1049" i="4"/>
  <c r="X1049" i="4"/>
  <c r="AP1048" i="4"/>
  <c r="AM1048" i="4"/>
  <c r="AJ1048" i="4"/>
  <c r="AG1048" i="4"/>
  <c r="AC1048" i="4"/>
  <c r="Z1048" i="4"/>
  <c r="X1048" i="4"/>
  <c r="AX1047" i="4"/>
  <c r="AY1047" i="4" s="1"/>
  <c r="AV1047" i="4"/>
  <c r="AT1047" i="4"/>
  <c r="AP1047" i="4"/>
  <c r="AM1047" i="4"/>
  <c r="AJ1047" i="4"/>
  <c r="AG1047" i="4"/>
  <c r="AC1047" i="4"/>
  <c r="Z1047" i="4"/>
  <c r="X1047" i="4"/>
  <c r="S1047" i="4"/>
  <c r="T1047" i="4" s="1"/>
  <c r="Q1047" i="4"/>
  <c r="R1047" i="4" s="1"/>
  <c r="N1047" i="4"/>
  <c r="O1047" i="4" s="1"/>
  <c r="G1047" i="4"/>
  <c r="AP1046" i="4"/>
  <c r="AM1046" i="4"/>
  <c r="AJ1046" i="4"/>
  <c r="AG1046" i="4"/>
  <c r="AC1046" i="4"/>
  <c r="Z1046" i="4"/>
  <c r="X1046" i="4"/>
  <c r="AP1045" i="4"/>
  <c r="AM1045" i="4"/>
  <c r="AJ1045" i="4"/>
  <c r="AG1045" i="4"/>
  <c r="AC1045" i="4"/>
  <c r="Z1045" i="4"/>
  <c r="X1045" i="4"/>
  <c r="AX1044" i="4"/>
  <c r="AY1044" i="4" s="1"/>
  <c r="AV1044" i="4"/>
  <c r="AT1044" i="4"/>
  <c r="AP1044" i="4"/>
  <c r="AM1044" i="4"/>
  <c r="AJ1044" i="4"/>
  <c r="AG1044" i="4"/>
  <c r="AC1044" i="4"/>
  <c r="Z1044" i="4"/>
  <c r="X1044" i="4"/>
  <c r="S1044" i="4"/>
  <c r="T1044" i="4" s="1"/>
  <c r="Q1044" i="4"/>
  <c r="R1044" i="4" s="1"/>
  <c r="N1044" i="4"/>
  <c r="O1044" i="4" s="1"/>
  <c r="G1044" i="4"/>
  <c r="AP1043" i="4"/>
  <c r="AQ1043" i="4" s="1"/>
  <c r="AP1042" i="4"/>
  <c r="AM1042" i="4"/>
  <c r="AJ1042" i="4"/>
  <c r="AG1042" i="4"/>
  <c r="AC1042" i="4"/>
  <c r="Z1042" i="4"/>
  <c r="X1042" i="4"/>
  <c r="AX1041" i="4"/>
  <c r="AY1041" i="4" s="1"/>
  <c r="AV1041" i="4"/>
  <c r="AT1041" i="4"/>
  <c r="AP1041" i="4"/>
  <c r="AM1041" i="4"/>
  <c r="AJ1041" i="4"/>
  <c r="AG1041" i="4"/>
  <c r="AC1041" i="4"/>
  <c r="Z1041" i="4"/>
  <c r="X1041" i="4"/>
  <c r="S1041" i="4"/>
  <c r="T1041" i="4" s="1"/>
  <c r="Q1041" i="4"/>
  <c r="R1041" i="4" s="1"/>
  <c r="N1041" i="4"/>
  <c r="O1041" i="4" s="1"/>
  <c r="G1041" i="4"/>
  <c r="AP1040" i="4"/>
  <c r="AQ1040" i="4" s="1"/>
  <c r="AP1039" i="4"/>
  <c r="AM1039" i="4"/>
  <c r="AJ1039" i="4"/>
  <c r="AG1039" i="4"/>
  <c r="AC1039" i="4"/>
  <c r="Z1039" i="4"/>
  <c r="X1039" i="4"/>
  <c r="AX1038" i="4"/>
  <c r="AY1038" i="4" s="1"/>
  <c r="AV1038" i="4"/>
  <c r="AT1038" i="4"/>
  <c r="AP1038" i="4"/>
  <c r="AM1038" i="4"/>
  <c r="AJ1038" i="4"/>
  <c r="AG1038" i="4"/>
  <c r="AC1038" i="4"/>
  <c r="Z1038" i="4"/>
  <c r="X1038" i="4"/>
  <c r="S1038" i="4"/>
  <c r="T1038" i="4" s="1"/>
  <c r="Q1038" i="4"/>
  <c r="R1038" i="4" s="1"/>
  <c r="N1038" i="4"/>
  <c r="O1038" i="4" s="1"/>
  <c r="G1038" i="4"/>
  <c r="AP1037" i="4"/>
  <c r="AM1037" i="4"/>
  <c r="AJ1037" i="4"/>
  <c r="AG1037" i="4"/>
  <c r="AC1037" i="4"/>
  <c r="Z1037" i="4"/>
  <c r="X1037" i="4"/>
  <c r="AP1036" i="4"/>
  <c r="AM1036" i="4"/>
  <c r="AJ1036" i="4"/>
  <c r="AG1036" i="4"/>
  <c r="AC1036" i="4"/>
  <c r="Z1036" i="4"/>
  <c r="X1036" i="4"/>
  <c r="AY1035" i="4"/>
  <c r="AX1035" i="4"/>
  <c r="AV1035" i="4"/>
  <c r="AT1035" i="4"/>
  <c r="AP1035" i="4"/>
  <c r="AM1035" i="4"/>
  <c r="AJ1035" i="4"/>
  <c r="AG1035" i="4"/>
  <c r="AC1035" i="4"/>
  <c r="Z1035" i="4"/>
  <c r="X1035" i="4"/>
  <c r="S1035" i="4"/>
  <c r="T1035" i="4" s="1"/>
  <c r="Q1035" i="4"/>
  <c r="R1035" i="4" s="1"/>
  <c r="N1035" i="4"/>
  <c r="O1035" i="4" s="1"/>
  <c r="G1035" i="4"/>
  <c r="AP1034" i="4"/>
  <c r="AM1034" i="4"/>
  <c r="AJ1034" i="4"/>
  <c r="AG1034" i="4"/>
  <c r="AC1034" i="4"/>
  <c r="Z1034" i="4"/>
  <c r="X1034" i="4"/>
  <c r="AP1033" i="4"/>
  <c r="AM1033" i="4"/>
  <c r="AJ1033" i="4"/>
  <c r="AG1033" i="4"/>
  <c r="AC1033" i="4"/>
  <c r="Z1033" i="4"/>
  <c r="X1033" i="4"/>
  <c r="AX1032" i="4"/>
  <c r="AY1032" i="4" s="1"/>
  <c r="AV1032" i="4"/>
  <c r="AT1032" i="4"/>
  <c r="AW1032" i="4" s="1"/>
  <c r="AP1032" i="4"/>
  <c r="AM1032" i="4"/>
  <c r="AJ1032" i="4"/>
  <c r="AG1032" i="4"/>
  <c r="AC1032" i="4"/>
  <c r="Z1032" i="4"/>
  <c r="X1032" i="4"/>
  <c r="S1032" i="4"/>
  <c r="T1032" i="4" s="1"/>
  <c r="Q1032" i="4"/>
  <c r="R1032" i="4" s="1"/>
  <c r="N1032" i="4"/>
  <c r="O1032" i="4" s="1"/>
  <c r="G1032" i="4"/>
  <c r="AP1031" i="4"/>
  <c r="AM1031" i="4"/>
  <c r="AJ1031" i="4"/>
  <c r="AG1031" i="4"/>
  <c r="AC1031" i="4"/>
  <c r="Z1031" i="4"/>
  <c r="X1031" i="4"/>
  <c r="AP1030" i="4"/>
  <c r="AM1030" i="4"/>
  <c r="AJ1030" i="4"/>
  <c r="AG1030" i="4"/>
  <c r="AC1030" i="4"/>
  <c r="Z1030" i="4"/>
  <c r="X1030" i="4"/>
  <c r="AX1029" i="4"/>
  <c r="AY1029" i="4" s="1"/>
  <c r="AV1029" i="4"/>
  <c r="AT1029" i="4"/>
  <c r="AP1029" i="4"/>
  <c r="AM1029" i="4"/>
  <c r="AJ1029" i="4"/>
  <c r="AG1029" i="4"/>
  <c r="AC1029" i="4"/>
  <c r="Z1029" i="4"/>
  <c r="X1029" i="4"/>
  <c r="S1029" i="4"/>
  <c r="T1029" i="4" s="1"/>
  <c r="Q1029" i="4"/>
  <c r="R1029" i="4" s="1"/>
  <c r="N1029" i="4"/>
  <c r="O1029" i="4" s="1"/>
  <c r="G1029" i="4"/>
  <c r="AP1028" i="4"/>
  <c r="AM1028" i="4"/>
  <c r="AJ1028" i="4"/>
  <c r="AG1028" i="4"/>
  <c r="AC1028" i="4"/>
  <c r="Z1028" i="4"/>
  <c r="X1028" i="4"/>
  <c r="AP1027" i="4"/>
  <c r="AM1027" i="4"/>
  <c r="AJ1027" i="4"/>
  <c r="AG1027" i="4"/>
  <c r="AC1027" i="4"/>
  <c r="Z1027" i="4"/>
  <c r="X1027" i="4"/>
  <c r="AX1026" i="4"/>
  <c r="AY1026" i="4" s="1"/>
  <c r="AV1026" i="4"/>
  <c r="AT1026" i="4"/>
  <c r="AP1026" i="4"/>
  <c r="AM1026" i="4"/>
  <c r="AJ1026" i="4"/>
  <c r="AG1026" i="4"/>
  <c r="AC1026" i="4"/>
  <c r="Z1026" i="4"/>
  <c r="X1026" i="4"/>
  <c r="S1026" i="4"/>
  <c r="T1026" i="4" s="1"/>
  <c r="Q1026" i="4"/>
  <c r="R1026" i="4" s="1"/>
  <c r="N1026" i="4"/>
  <c r="O1026" i="4" s="1"/>
  <c r="G1026" i="4"/>
  <c r="AW1026" i="4" l="1"/>
  <c r="AW1065" i="4"/>
  <c r="AQ1032" i="4"/>
  <c r="AQ1056" i="4"/>
  <c r="AQ1028" i="4"/>
  <c r="AQ1050" i="4"/>
  <c r="AQ1027" i="4"/>
  <c r="AW1035" i="4"/>
  <c r="AW1047" i="4"/>
  <c r="AW1044" i="4"/>
  <c r="AQ1058" i="4"/>
  <c r="AQ1066" i="4"/>
  <c r="AR1056" i="4"/>
  <c r="AQ1034" i="4"/>
  <c r="AQ1037" i="4"/>
  <c r="AW1038" i="4"/>
  <c r="AW1041" i="4"/>
  <c r="AQ1052" i="4"/>
  <c r="AQ1051" i="4"/>
  <c r="AW1053" i="4"/>
  <c r="AQ1055" i="4"/>
  <c r="AQ1062" i="4"/>
  <c r="AQ1067" i="4"/>
  <c r="AQ1033" i="4"/>
  <c r="AQ1036" i="4"/>
  <c r="AQ1041" i="4"/>
  <c r="AQ1044" i="4"/>
  <c r="AQ1054" i="4"/>
  <c r="AQ1059" i="4"/>
  <c r="AQ1035" i="4"/>
  <c r="AQ1029" i="4"/>
  <c r="AQ1038" i="4"/>
  <c r="AQ1064" i="4"/>
  <c r="AQ1026" i="4"/>
  <c r="AQ1031" i="4"/>
  <c r="AQ1030" i="4"/>
  <c r="AQ1046" i="4"/>
  <c r="AQ1049" i="4"/>
  <c r="AW1050" i="4"/>
  <c r="AQ1063" i="4"/>
  <c r="AW1029" i="4"/>
  <c r="AQ1039" i="4"/>
  <c r="AQ1042" i="4"/>
  <c r="AQ1045" i="4"/>
  <c r="AQ1047" i="4"/>
  <c r="AQ1048" i="4"/>
  <c r="AQ1053" i="4"/>
  <c r="AQ1065" i="4"/>
  <c r="AR1065" i="4" s="1"/>
  <c r="AW1056" i="4"/>
  <c r="AQ1061" i="4"/>
  <c r="AW1062" i="4"/>
  <c r="AR1062" i="4" l="1"/>
  <c r="AR1032" i="4"/>
  <c r="AR1041" i="4"/>
  <c r="AR1038" i="4"/>
  <c r="AR1026" i="4"/>
  <c r="AR1035" i="4"/>
  <c r="AR1047" i="4"/>
  <c r="AR1044" i="4"/>
  <c r="AR1029" i="4"/>
  <c r="AR1050" i="4"/>
  <c r="AR1053" i="4"/>
  <c r="AR1059" i="4"/>
  <c r="AP1025" i="4"/>
  <c r="AM1025" i="4"/>
  <c r="AJ1025" i="4"/>
  <c r="AG1025" i="4"/>
  <c r="AC1025" i="4"/>
  <c r="Z1025" i="4"/>
  <c r="X1025" i="4"/>
  <c r="AP1024" i="4"/>
  <c r="AM1024" i="4"/>
  <c r="AJ1024" i="4"/>
  <c r="AG1024" i="4"/>
  <c r="AC1024" i="4"/>
  <c r="Z1024" i="4"/>
  <c r="X1024" i="4"/>
  <c r="AX1023" i="4"/>
  <c r="AY1023" i="4" s="1"/>
  <c r="AV1023" i="4"/>
  <c r="AT1023" i="4"/>
  <c r="AP1023" i="4"/>
  <c r="AM1023" i="4"/>
  <c r="AJ1023" i="4"/>
  <c r="AG1023" i="4"/>
  <c r="AC1023" i="4"/>
  <c r="Z1023" i="4"/>
  <c r="X1023" i="4"/>
  <c r="S1023" i="4"/>
  <c r="T1023" i="4" s="1"/>
  <c r="Q1023" i="4"/>
  <c r="R1023" i="4" s="1"/>
  <c r="N1023" i="4"/>
  <c r="O1023" i="4" s="1"/>
  <c r="G1023" i="4"/>
  <c r="AP1022" i="4"/>
  <c r="AM1022" i="4"/>
  <c r="AJ1022" i="4"/>
  <c r="AG1022" i="4"/>
  <c r="AC1022" i="4"/>
  <c r="Z1022" i="4"/>
  <c r="X1022" i="4"/>
  <c r="AP1021" i="4"/>
  <c r="AM1021" i="4"/>
  <c r="AJ1021" i="4"/>
  <c r="AG1021" i="4"/>
  <c r="AC1021" i="4"/>
  <c r="Z1021" i="4"/>
  <c r="X1021" i="4"/>
  <c r="AX1020" i="4"/>
  <c r="AY1020" i="4" s="1"/>
  <c r="AV1020" i="4"/>
  <c r="AT1020" i="4"/>
  <c r="AP1020" i="4"/>
  <c r="AM1020" i="4"/>
  <c r="AJ1020" i="4"/>
  <c r="AG1020" i="4"/>
  <c r="AC1020" i="4"/>
  <c r="Z1020" i="4"/>
  <c r="X1020" i="4"/>
  <c r="S1020" i="4"/>
  <c r="T1020" i="4" s="1"/>
  <c r="Q1020" i="4"/>
  <c r="R1020" i="4" s="1"/>
  <c r="N1020" i="4"/>
  <c r="O1020" i="4" s="1"/>
  <c r="G1020" i="4"/>
  <c r="AP1019" i="4"/>
  <c r="AM1019" i="4"/>
  <c r="AJ1019" i="4"/>
  <c r="AG1019" i="4"/>
  <c r="AC1019" i="4"/>
  <c r="Z1019" i="4"/>
  <c r="X1019" i="4"/>
  <c r="AP1018" i="4"/>
  <c r="AM1018" i="4"/>
  <c r="AJ1018" i="4"/>
  <c r="AG1018" i="4"/>
  <c r="AC1018" i="4"/>
  <c r="Z1018" i="4"/>
  <c r="X1018" i="4"/>
  <c r="AX1017" i="4"/>
  <c r="AY1017" i="4" s="1"/>
  <c r="AV1017" i="4"/>
  <c r="AT1017" i="4"/>
  <c r="AP1017" i="4"/>
  <c r="AM1017" i="4"/>
  <c r="AJ1017" i="4"/>
  <c r="AG1017" i="4"/>
  <c r="AC1017" i="4"/>
  <c r="Z1017" i="4"/>
  <c r="X1017" i="4"/>
  <c r="S1017" i="4"/>
  <c r="T1017" i="4" s="1"/>
  <c r="Q1017" i="4"/>
  <c r="R1017" i="4" s="1"/>
  <c r="N1017" i="4"/>
  <c r="O1017" i="4" s="1"/>
  <c r="G1017" i="4"/>
  <c r="AP1016" i="4"/>
  <c r="AM1016" i="4"/>
  <c r="AJ1016" i="4"/>
  <c r="AG1016" i="4"/>
  <c r="AC1016" i="4"/>
  <c r="Z1016" i="4"/>
  <c r="X1016" i="4"/>
  <c r="AP1015" i="4"/>
  <c r="AM1015" i="4"/>
  <c r="AJ1015" i="4"/>
  <c r="AG1015" i="4"/>
  <c r="AC1015" i="4"/>
  <c r="Z1015" i="4"/>
  <c r="X1015" i="4"/>
  <c r="AX1014" i="4"/>
  <c r="AY1014" i="4" s="1"/>
  <c r="AV1014" i="4"/>
  <c r="AT1014" i="4"/>
  <c r="AP1014" i="4"/>
  <c r="AM1014" i="4"/>
  <c r="AJ1014" i="4"/>
  <c r="AG1014" i="4"/>
  <c r="AC1014" i="4"/>
  <c r="Z1014" i="4"/>
  <c r="X1014" i="4"/>
  <c r="S1014" i="4"/>
  <c r="T1014" i="4" s="1"/>
  <c r="Q1014" i="4"/>
  <c r="R1014" i="4" s="1"/>
  <c r="O1014" i="4"/>
  <c r="N1014" i="4"/>
  <c r="G1014" i="4"/>
  <c r="AP1013" i="4"/>
  <c r="AM1013" i="4"/>
  <c r="AJ1013" i="4"/>
  <c r="AG1013" i="4"/>
  <c r="AC1013" i="4"/>
  <c r="Z1013" i="4"/>
  <c r="X1013" i="4"/>
  <c r="AP1012" i="4"/>
  <c r="AQ1012" i="4" s="1"/>
  <c r="AX1011" i="4"/>
  <c r="AY1011" i="4" s="1"/>
  <c r="AV1011" i="4"/>
  <c r="AT1011" i="4"/>
  <c r="AP1011" i="4"/>
  <c r="AQ1011" i="4" s="1"/>
  <c r="S1011" i="4"/>
  <c r="T1011" i="4" s="1"/>
  <c r="Q1011" i="4"/>
  <c r="R1011" i="4" s="1"/>
  <c r="N1011" i="4"/>
  <c r="O1011" i="4" s="1"/>
  <c r="G1011" i="4"/>
  <c r="AP1010" i="4"/>
  <c r="AM1010" i="4"/>
  <c r="AJ1010" i="4"/>
  <c r="AG1010" i="4"/>
  <c r="AC1010" i="4"/>
  <c r="Z1010" i="4"/>
  <c r="X1010" i="4"/>
  <c r="AP1009" i="4"/>
  <c r="AM1009" i="4"/>
  <c r="AJ1009" i="4"/>
  <c r="AG1009" i="4"/>
  <c r="AC1009" i="4"/>
  <c r="Z1009" i="4"/>
  <c r="X1009" i="4"/>
  <c r="AX1008" i="4"/>
  <c r="AY1008" i="4" s="1"/>
  <c r="AV1008" i="4"/>
  <c r="AT1008" i="4"/>
  <c r="AW1008" i="4" s="1"/>
  <c r="AP1008" i="4"/>
  <c r="AM1008" i="4"/>
  <c r="AJ1008" i="4"/>
  <c r="AG1008" i="4"/>
  <c r="AC1008" i="4"/>
  <c r="Z1008" i="4"/>
  <c r="X1008" i="4"/>
  <c r="S1008" i="4"/>
  <c r="T1008" i="4" s="1"/>
  <c r="Q1008" i="4"/>
  <c r="R1008" i="4" s="1"/>
  <c r="N1008" i="4"/>
  <c r="O1008" i="4" s="1"/>
  <c r="G1008" i="4"/>
  <c r="AP1007" i="4"/>
  <c r="AM1007" i="4"/>
  <c r="AJ1007" i="4"/>
  <c r="AG1007" i="4"/>
  <c r="AC1007" i="4"/>
  <c r="Z1007" i="4"/>
  <c r="X1007" i="4"/>
  <c r="AP1006" i="4"/>
  <c r="AM1006" i="4"/>
  <c r="AJ1006" i="4"/>
  <c r="AG1006" i="4"/>
  <c r="AC1006" i="4"/>
  <c r="Z1006" i="4"/>
  <c r="X1006" i="4"/>
  <c r="AX1005" i="4"/>
  <c r="AY1005" i="4" s="1"/>
  <c r="AV1005" i="4"/>
  <c r="AT1005" i="4"/>
  <c r="AP1005" i="4"/>
  <c r="AM1005" i="4"/>
  <c r="AJ1005" i="4"/>
  <c r="AG1005" i="4"/>
  <c r="AC1005" i="4"/>
  <c r="Z1005" i="4"/>
  <c r="X1005" i="4"/>
  <c r="S1005" i="4"/>
  <c r="T1005" i="4" s="1"/>
  <c r="Q1005" i="4"/>
  <c r="R1005" i="4" s="1"/>
  <c r="N1005" i="4"/>
  <c r="O1005" i="4" s="1"/>
  <c r="G1005" i="4"/>
  <c r="AP1004" i="4"/>
  <c r="AM1004" i="4"/>
  <c r="AJ1004" i="4"/>
  <c r="AG1004" i="4"/>
  <c r="AC1004" i="4"/>
  <c r="Z1004" i="4"/>
  <c r="X1004" i="4"/>
  <c r="AP1003" i="4"/>
  <c r="AM1003" i="4"/>
  <c r="AJ1003" i="4"/>
  <c r="AG1003" i="4"/>
  <c r="AC1003" i="4"/>
  <c r="Z1003" i="4"/>
  <c r="X1003" i="4"/>
  <c r="AX1002" i="4"/>
  <c r="AY1002" i="4" s="1"/>
  <c r="AV1002" i="4"/>
  <c r="AT1002" i="4"/>
  <c r="AP1002" i="4"/>
  <c r="AM1002" i="4"/>
  <c r="AJ1002" i="4"/>
  <c r="AG1002" i="4"/>
  <c r="AC1002" i="4"/>
  <c r="Z1002" i="4"/>
  <c r="X1002" i="4"/>
  <c r="S1002" i="4"/>
  <c r="T1002" i="4" s="1"/>
  <c r="Q1002" i="4"/>
  <c r="R1002" i="4" s="1"/>
  <c r="N1002" i="4"/>
  <c r="O1002" i="4" s="1"/>
  <c r="G1002" i="4"/>
  <c r="AP1001" i="4"/>
  <c r="AM1001" i="4"/>
  <c r="AJ1001" i="4"/>
  <c r="AG1001" i="4"/>
  <c r="AC1001" i="4"/>
  <c r="Z1001" i="4"/>
  <c r="X1001" i="4"/>
  <c r="AP1000" i="4"/>
  <c r="AM1000" i="4"/>
  <c r="AJ1000" i="4"/>
  <c r="AG1000" i="4"/>
  <c r="AC1000" i="4"/>
  <c r="Z1000" i="4"/>
  <c r="X1000" i="4"/>
  <c r="AX999" i="4"/>
  <c r="AY999" i="4" s="1"/>
  <c r="AV999" i="4"/>
  <c r="AT999" i="4"/>
  <c r="AP999" i="4"/>
  <c r="AM999" i="4"/>
  <c r="AJ999" i="4"/>
  <c r="AG999" i="4"/>
  <c r="AC999" i="4"/>
  <c r="Z999" i="4"/>
  <c r="X999" i="4"/>
  <c r="S999" i="4"/>
  <c r="T999" i="4" s="1"/>
  <c r="Q999" i="4"/>
  <c r="R999" i="4" s="1"/>
  <c r="N999" i="4"/>
  <c r="O999" i="4" s="1"/>
  <c r="G999" i="4"/>
  <c r="AP998" i="4"/>
  <c r="AM998" i="4"/>
  <c r="AJ998" i="4"/>
  <c r="AG998" i="4"/>
  <c r="AC998" i="4"/>
  <c r="Z998" i="4"/>
  <c r="X998" i="4"/>
  <c r="AP997" i="4"/>
  <c r="AM997" i="4"/>
  <c r="AJ997" i="4"/>
  <c r="AG997" i="4"/>
  <c r="AC997" i="4"/>
  <c r="Z997" i="4"/>
  <c r="X997" i="4"/>
  <c r="AX996" i="4"/>
  <c r="AY996" i="4" s="1"/>
  <c r="AV996" i="4"/>
  <c r="AT996" i="4"/>
  <c r="AP996" i="4"/>
  <c r="AM996" i="4"/>
  <c r="AJ996" i="4"/>
  <c r="AG996" i="4"/>
  <c r="AC996" i="4"/>
  <c r="Z996" i="4"/>
  <c r="X996" i="4"/>
  <c r="S996" i="4"/>
  <c r="T996" i="4" s="1"/>
  <c r="Q996" i="4"/>
  <c r="R996" i="4" s="1"/>
  <c r="N996" i="4"/>
  <c r="O996" i="4" s="1"/>
  <c r="G996" i="4"/>
  <c r="AP995" i="4"/>
  <c r="AM995" i="4"/>
  <c r="AJ995" i="4"/>
  <c r="AG995" i="4"/>
  <c r="AC995" i="4"/>
  <c r="Z995" i="4"/>
  <c r="X995" i="4"/>
  <c r="AP994" i="4"/>
  <c r="AM994" i="4"/>
  <c r="AJ994" i="4"/>
  <c r="AG994" i="4"/>
  <c r="AC994" i="4"/>
  <c r="Z994" i="4"/>
  <c r="X994" i="4"/>
  <c r="AX993" i="4"/>
  <c r="AY993" i="4" s="1"/>
  <c r="AV993" i="4"/>
  <c r="AT993" i="4"/>
  <c r="AP993" i="4"/>
  <c r="AM993" i="4"/>
  <c r="AJ993" i="4"/>
  <c r="AG993" i="4"/>
  <c r="AC993" i="4"/>
  <c r="Z993" i="4"/>
  <c r="X993" i="4"/>
  <c r="S993" i="4"/>
  <c r="T993" i="4" s="1"/>
  <c r="Q993" i="4"/>
  <c r="R993" i="4" s="1"/>
  <c r="N993" i="4"/>
  <c r="O993" i="4" s="1"/>
  <c r="G993" i="4"/>
  <c r="AP992" i="4"/>
  <c r="AQ992" i="4" s="1"/>
  <c r="AP991" i="4"/>
  <c r="AM991" i="4"/>
  <c r="AJ991" i="4"/>
  <c r="AG991" i="4"/>
  <c r="AC991" i="4"/>
  <c r="Z991" i="4"/>
  <c r="X991" i="4"/>
  <c r="AX990" i="4"/>
  <c r="AY990" i="4" s="1"/>
  <c r="AV990" i="4"/>
  <c r="AT990" i="4"/>
  <c r="AP990" i="4"/>
  <c r="AM990" i="4"/>
  <c r="AJ990" i="4"/>
  <c r="AG990" i="4"/>
  <c r="AC990" i="4"/>
  <c r="Z990" i="4"/>
  <c r="X990" i="4"/>
  <c r="S990" i="4"/>
  <c r="T990" i="4" s="1"/>
  <c r="Q990" i="4"/>
  <c r="R990" i="4" s="1"/>
  <c r="N990" i="4"/>
  <c r="O990" i="4" s="1"/>
  <c r="G990" i="4"/>
  <c r="AP989" i="4"/>
  <c r="AQ989" i="4" s="1"/>
  <c r="AP988" i="4"/>
  <c r="AM988" i="4"/>
  <c r="AJ988" i="4"/>
  <c r="AG988" i="4"/>
  <c r="AC988" i="4"/>
  <c r="Z988" i="4"/>
  <c r="X988" i="4"/>
  <c r="AX987" i="4"/>
  <c r="AY987" i="4" s="1"/>
  <c r="AV987" i="4"/>
  <c r="AT987" i="4"/>
  <c r="AP987" i="4"/>
  <c r="AM987" i="4"/>
  <c r="AJ987" i="4"/>
  <c r="AG987" i="4"/>
  <c r="AC987" i="4"/>
  <c r="Z987" i="4"/>
  <c r="X987" i="4"/>
  <c r="S987" i="4"/>
  <c r="T987" i="4" s="1"/>
  <c r="Q987" i="4"/>
  <c r="R987" i="4" s="1"/>
  <c r="N987" i="4"/>
  <c r="O987" i="4" s="1"/>
  <c r="G987" i="4"/>
  <c r="AP986" i="4"/>
  <c r="AM986" i="4"/>
  <c r="AJ986" i="4"/>
  <c r="AG986" i="4"/>
  <c r="AC986" i="4"/>
  <c r="Z986" i="4"/>
  <c r="X986" i="4"/>
  <c r="AP985" i="4"/>
  <c r="AM985" i="4"/>
  <c r="AJ985" i="4"/>
  <c r="AG985" i="4"/>
  <c r="AC985" i="4"/>
  <c r="Z985" i="4"/>
  <c r="X985" i="4"/>
  <c r="AX984" i="4"/>
  <c r="AY984" i="4" s="1"/>
  <c r="AV984" i="4"/>
  <c r="AT984" i="4"/>
  <c r="AP984" i="4"/>
  <c r="AM984" i="4"/>
  <c r="AJ984" i="4"/>
  <c r="AG984" i="4"/>
  <c r="AC984" i="4"/>
  <c r="Z984" i="4"/>
  <c r="X984" i="4"/>
  <c r="S984" i="4"/>
  <c r="T984" i="4" s="1"/>
  <c r="Q984" i="4"/>
  <c r="R984" i="4" s="1"/>
  <c r="N984" i="4"/>
  <c r="O984" i="4" s="1"/>
  <c r="G984" i="4"/>
  <c r="AP983" i="4"/>
  <c r="AM983" i="4"/>
  <c r="AJ983" i="4"/>
  <c r="AG983" i="4"/>
  <c r="AC983" i="4"/>
  <c r="Z983" i="4"/>
  <c r="X983" i="4"/>
  <c r="AP982" i="4"/>
  <c r="AM982" i="4"/>
  <c r="AJ982" i="4"/>
  <c r="AG982" i="4"/>
  <c r="AC982" i="4"/>
  <c r="Z982" i="4"/>
  <c r="X982" i="4"/>
  <c r="AX981" i="4"/>
  <c r="AY981" i="4" s="1"/>
  <c r="AV981" i="4"/>
  <c r="AT981" i="4"/>
  <c r="AP981" i="4"/>
  <c r="AM981" i="4"/>
  <c r="AJ981" i="4"/>
  <c r="AG981" i="4"/>
  <c r="AC981" i="4"/>
  <c r="Z981" i="4"/>
  <c r="X981" i="4"/>
  <c r="S981" i="4"/>
  <c r="T981" i="4" s="1"/>
  <c r="Q981" i="4"/>
  <c r="R981" i="4" s="1"/>
  <c r="N981" i="4"/>
  <c r="O981" i="4" s="1"/>
  <c r="G981" i="4"/>
  <c r="AQ980" i="4"/>
  <c r="AP980" i="4"/>
  <c r="AP979" i="4"/>
  <c r="AM979" i="4"/>
  <c r="AJ979" i="4"/>
  <c r="AG979" i="4"/>
  <c r="AC979" i="4"/>
  <c r="Z979" i="4"/>
  <c r="X979" i="4"/>
  <c r="AX978" i="4"/>
  <c r="AY978" i="4" s="1"/>
  <c r="AV978" i="4"/>
  <c r="AT978" i="4"/>
  <c r="AP978" i="4"/>
  <c r="AM978" i="4"/>
  <c r="AJ978" i="4"/>
  <c r="AG978" i="4"/>
  <c r="AC978" i="4"/>
  <c r="Z978" i="4"/>
  <c r="X978" i="4"/>
  <c r="S978" i="4"/>
  <c r="T978" i="4" s="1"/>
  <c r="Q978" i="4"/>
  <c r="R978" i="4" s="1"/>
  <c r="G978" i="4"/>
  <c r="AW1002" i="4" l="1"/>
  <c r="AW1005" i="4"/>
  <c r="AW1014" i="4"/>
  <c r="AQ999" i="4"/>
  <c r="AW996" i="4"/>
  <c r="AQ986" i="4"/>
  <c r="AQ1007" i="4"/>
  <c r="AQ981" i="4"/>
  <c r="AR981" i="4" s="1"/>
  <c r="AQ1006" i="4"/>
  <c r="AQ1023" i="4"/>
  <c r="AW984" i="4"/>
  <c r="AQ987" i="4"/>
  <c r="AW1020" i="4"/>
  <c r="AQ1018" i="4"/>
  <c r="AW978" i="4"/>
  <c r="AW993" i="4"/>
  <c r="AQ985" i="4"/>
  <c r="AQ990" i="4"/>
  <c r="AR990" i="4" s="1"/>
  <c r="AQ991" i="4"/>
  <c r="AQ995" i="4"/>
  <c r="AW999" i="4"/>
  <c r="AQ1002" i="4"/>
  <c r="AQ1010" i="4"/>
  <c r="AQ1014" i="4"/>
  <c r="AQ1025" i="4"/>
  <c r="AQ979" i="4"/>
  <c r="AR978" i="4" s="1"/>
  <c r="AQ983" i="4"/>
  <c r="AW987" i="4"/>
  <c r="AQ994" i="4"/>
  <c r="AQ998" i="4"/>
  <c r="AQ1004" i="4"/>
  <c r="AQ1008" i="4"/>
  <c r="AQ1009" i="4"/>
  <c r="AQ1016" i="4"/>
  <c r="AQ1024" i="4"/>
  <c r="AW990" i="4"/>
  <c r="AQ997" i="4"/>
  <c r="AQ1003" i="4"/>
  <c r="AQ1013" i="4"/>
  <c r="AR1011" i="4" s="1"/>
  <c r="AQ1015" i="4"/>
  <c r="AW1017" i="4"/>
  <c r="AQ1020" i="4"/>
  <c r="AQ982" i="4"/>
  <c r="AQ978" i="4"/>
  <c r="AW981" i="4"/>
  <c r="AQ996" i="4"/>
  <c r="AR996" i="4" s="1"/>
  <c r="AQ1001" i="4"/>
  <c r="AR999" i="4" s="1"/>
  <c r="AW1011" i="4"/>
  <c r="AQ1017" i="4"/>
  <c r="AW1023" i="4"/>
  <c r="AQ984" i="4"/>
  <c r="AR984" i="4" s="1"/>
  <c r="AQ1000" i="4"/>
  <c r="AQ1005" i="4"/>
  <c r="AQ1022" i="4"/>
  <c r="AQ988" i="4"/>
  <c r="AR987" i="4" s="1"/>
  <c r="AQ993" i="4"/>
  <c r="AQ1019" i="4"/>
  <c r="AQ1021" i="4"/>
  <c r="AR1002" i="4" l="1"/>
  <c r="AR1023" i="4"/>
  <c r="AR1017" i="4"/>
  <c r="AR1020" i="4"/>
  <c r="AR1005" i="4"/>
  <c r="AR993" i="4"/>
  <c r="AR1008" i="4"/>
  <c r="AR1014" i="4"/>
  <c r="AP977" i="4"/>
  <c r="AM977" i="4"/>
  <c r="AJ977" i="4"/>
  <c r="AG977" i="4"/>
  <c r="AC977" i="4"/>
  <c r="Z977" i="4"/>
  <c r="X977" i="4"/>
  <c r="AP976" i="4"/>
  <c r="AM976" i="4"/>
  <c r="AJ976" i="4"/>
  <c r="AG976" i="4"/>
  <c r="AC976" i="4"/>
  <c r="Z976" i="4"/>
  <c r="X976" i="4"/>
  <c r="AX975" i="4"/>
  <c r="AV975" i="4"/>
  <c r="AT975" i="4"/>
  <c r="AP975" i="4"/>
  <c r="AM975" i="4"/>
  <c r="AJ975" i="4"/>
  <c r="AG975" i="4"/>
  <c r="AC975" i="4"/>
  <c r="Z975" i="4"/>
  <c r="X975" i="4"/>
  <c r="S975" i="4"/>
  <c r="Q975" i="4"/>
  <c r="R975" i="4" s="1"/>
  <c r="N975" i="4"/>
  <c r="O975" i="4" s="1"/>
  <c r="AP974" i="4"/>
  <c r="AM974" i="4"/>
  <c r="AJ974" i="4"/>
  <c r="AG974" i="4"/>
  <c r="AC974" i="4"/>
  <c r="Z974" i="4"/>
  <c r="X974" i="4"/>
  <c r="AP973" i="4"/>
  <c r="AQ973" i="4" s="1"/>
  <c r="AX972" i="4"/>
  <c r="AV972" i="4"/>
  <c r="AT972" i="4"/>
  <c r="AP972" i="4"/>
  <c r="AM972" i="4"/>
  <c r="AJ972" i="4"/>
  <c r="AG972" i="4"/>
  <c r="AC972" i="4"/>
  <c r="Z972" i="4"/>
  <c r="X972" i="4"/>
  <c r="S972" i="4"/>
  <c r="Q972" i="4"/>
  <c r="R972" i="4" s="1"/>
  <c r="N972" i="4"/>
  <c r="O972" i="4" s="1"/>
  <c r="AP971" i="4"/>
  <c r="AM971" i="4"/>
  <c r="AJ971" i="4"/>
  <c r="AG971" i="4"/>
  <c r="AC971" i="4"/>
  <c r="Z971" i="4"/>
  <c r="X971" i="4"/>
  <c r="AP970" i="4"/>
  <c r="AM970" i="4"/>
  <c r="AJ970" i="4"/>
  <c r="AG970" i="4"/>
  <c r="AC970" i="4"/>
  <c r="Z970" i="4"/>
  <c r="X970" i="4"/>
  <c r="AX969" i="4"/>
  <c r="AV969" i="4"/>
  <c r="AT969" i="4"/>
  <c r="AP969" i="4"/>
  <c r="AM969" i="4"/>
  <c r="AJ969" i="4"/>
  <c r="AG969" i="4"/>
  <c r="AC969" i="4"/>
  <c r="Z969" i="4"/>
  <c r="X969" i="4"/>
  <c r="S969" i="4"/>
  <c r="Q969" i="4"/>
  <c r="R969" i="4" s="1"/>
  <c r="N969" i="4"/>
  <c r="O969" i="4" s="1"/>
  <c r="AP968" i="4"/>
  <c r="AM968" i="4"/>
  <c r="AJ968" i="4"/>
  <c r="AG968" i="4"/>
  <c r="AC968" i="4"/>
  <c r="Z968" i="4"/>
  <c r="X968" i="4"/>
  <c r="AP967" i="4"/>
  <c r="AM967" i="4"/>
  <c r="AJ967" i="4"/>
  <c r="AG967" i="4"/>
  <c r="AC967" i="4"/>
  <c r="Z967" i="4"/>
  <c r="X967" i="4"/>
  <c r="AX966" i="4"/>
  <c r="AV966" i="4"/>
  <c r="AT966" i="4"/>
  <c r="AP966" i="4"/>
  <c r="AM966" i="4"/>
  <c r="AJ966" i="4"/>
  <c r="AG966" i="4"/>
  <c r="AC966" i="4"/>
  <c r="Z966" i="4"/>
  <c r="X966" i="4"/>
  <c r="S966" i="4"/>
  <c r="Q966" i="4"/>
  <c r="R966" i="4" s="1"/>
  <c r="N966" i="4"/>
  <c r="O966" i="4" s="1"/>
  <c r="AP965" i="4"/>
  <c r="AM965" i="4"/>
  <c r="AJ965" i="4"/>
  <c r="AG965" i="4"/>
  <c r="AC965" i="4"/>
  <c r="Z965" i="4"/>
  <c r="X965" i="4"/>
  <c r="AP964" i="4"/>
  <c r="AM964" i="4"/>
  <c r="AJ964" i="4"/>
  <c r="AG964" i="4"/>
  <c r="AC964" i="4"/>
  <c r="Z964" i="4"/>
  <c r="X964" i="4"/>
  <c r="AX963" i="4"/>
  <c r="AV963" i="4"/>
  <c r="AT963" i="4"/>
  <c r="AP963" i="4"/>
  <c r="AM963" i="4"/>
  <c r="AJ963" i="4"/>
  <c r="AG963" i="4"/>
  <c r="AC963" i="4"/>
  <c r="Z963" i="4"/>
  <c r="X963" i="4"/>
  <c r="S963" i="4"/>
  <c r="Q963" i="4"/>
  <c r="R963" i="4" s="1"/>
  <c r="N963" i="4"/>
  <c r="O963" i="4" s="1"/>
  <c r="AP962" i="4"/>
  <c r="AM962" i="4"/>
  <c r="AJ962" i="4"/>
  <c r="AG962" i="4"/>
  <c r="AC962" i="4"/>
  <c r="Z962" i="4"/>
  <c r="X962" i="4"/>
  <c r="AP961" i="4"/>
  <c r="AM961" i="4"/>
  <c r="AJ961" i="4"/>
  <c r="AG961" i="4"/>
  <c r="AC961" i="4"/>
  <c r="Z961" i="4"/>
  <c r="X961" i="4"/>
  <c r="AX960" i="4"/>
  <c r="AV960" i="4"/>
  <c r="AW960" i="4" s="1"/>
  <c r="AT960" i="4"/>
  <c r="AP960" i="4"/>
  <c r="AM960" i="4"/>
  <c r="AJ960" i="4"/>
  <c r="AG960" i="4"/>
  <c r="AC960" i="4"/>
  <c r="Z960" i="4"/>
  <c r="X960" i="4"/>
  <c r="S960" i="4"/>
  <c r="Q960" i="4"/>
  <c r="R960" i="4" s="1"/>
  <c r="N960" i="4"/>
  <c r="O960" i="4" s="1"/>
  <c r="AP959" i="4"/>
  <c r="AM959" i="4"/>
  <c r="AJ959" i="4"/>
  <c r="AG959" i="4"/>
  <c r="AC959" i="4"/>
  <c r="Z959" i="4"/>
  <c r="X959" i="4"/>
  <c r="AP958" i="4"/>
  <c r="AM958" i="4"/>
  <c r="AJ958" i="4"/>
  <c r="AG958" i="4"/>
  <c r="AC958" i="4"/>
  <c r="Z958" i="4"/>
  <c r="X958" i="4"/>
  <c r="AX957" i="4"/>
  <c r="AV957" i="4"/>
  <c r="AT957" i="4"/>
  <c r="AP957" i="4"/>
  <c r="AM957" i="4"/>
  <c r="AJ957" i="4"/>
  <c r="AG957" i="4"/>
  <c r="AC957" i="4"/>
  <c r="Z957" i="4"/>
  <c r="X957" i="4"/>
  <c r="S957" i="4"/>
  <c r="Q957" i="4"/>
  <c r="R957" i="4" s="1"/>
  <c r="N957" i="4"/>
  <c r="O957" i="4" s="1"/>
  <c r="AP956" i="4"/>
  <c r="AM956" i="4"/>
  <c r="AJ956" i="4"/>
  <c r="AG956" i="4"/>
  <c r="AC956" i="4"/>
  <c r="Z956" i="4"/>
  <c r="X956" i="4"/>
  <c r="AP955" i="4"/>
  <c r="AM955" i="4"/>
  <c r="AJ955" i="4"/>
  <c r="AG955" i="4"/>
  <c r="AC955" i="4"/>
  <c r="Z955" i="4"/>
  <c r="X955" i="4"/>
  <c r="AX954" i="4"/>
  <c r="AV954" i="4"/>
  <c r="AT954" i="4"/>
  <c r="AP954" i="4"/>
  <c r="AM954" i="4"/>
  <c r="AJ954" i="4"/>
  <c r="AG954" i="4"/>
  <c r="AC954" i="4"/>
  <c r="Z954" i="4"/>
  <c r="X954" i="4"/>
  <c r="S954" i="4"/>
  <c r="Q954" i="4"/>
  <c r="R954" i="4" s="1"/>
  <c r="N954" i="4"/>
  <c r="O954" i="4" s="1"/>
  <c r="AP953" i="4"/>
  <c r="AM953" i="4"/>
  <c r="AJ953" i="4"/>
  <c r="AG953" i="4"/>
  <c r="AC953" i="4"/>
  <c r="Z953" i="4"/>
  <c r="X953" i="4"/>
  <c r="AP952" i="4"/>
  <c r="AM952" i="4"/>
  <c r="AJ952" i="4"/>
  <c r="AG952" i="4"/>
  <c r="AC952" i="4"/>
  <c r="Z952" i="4"/>
  <c r="X952" i="4"/>
  <c r="AX951" i="4"/>
  <c r="AV951" i="4"/>
  <c r="AT951" i="4"/>
  <c r="AP951" i="4"/>
  <c r="AM951" i="4"/>
  <c r="AJ951" i="4"/>
  <c r="AG951" i="4"/>
  <c r="AC951" i="4"/>
  <c r="Z951" i="4"/>
  <c r="X951" i="4"/>
  <c r="S951" i="4"/>
  <c r="Q951" i="4"/>
  <c r="R951" i="4" s="1"/>
  <c r="N951" i="4"/>
  <c r="O951" i="4" s="1"/>
  <c r="AP950" i="4"/>
  <c r="AM950" i="4"/>
  <c r="AJ950" i="4"/>
  <c r="AG950" i="4"/>
  <c r="AC950" i="4"/>
  <c r="Z950" i="4"/>
  <c r="X950" i="4"/>
  <c r="AP949" i="4"/>
  <c r="AM949" i="4"/>
  <c r="AJ949" i="4"/>
  <c r="AG949" i="4"/>
  <c r="AC949" i="4"/>
  <c r="Z949" i="4"/>
  <c r="X949" i="4"/>
  <c r="AX948" i="4"/>
  <c r="AV948" i="4"/>
  <c r="AT948" i="4"/>
  <c r="AP948" i="4"/>
  <c r="AM948" i="4"/>
  <c r="AJ948" i="4"/>
  <c r="AG948" i="4"/>
  <c r="AC948" i="4"/>
  <c r="Z948" i="4"/>
  <c r="X948" i="4"/>
  <c r="S948" i="4"/>
  <c r="Q948" i="4"/>
  <c r="R948" i="4" s="1"/>
  <c r="N948" i="4"/>
  <c r="O948" i="4" s="1"/>
  <c r="AP947" i="4"/>
  <c r="AM947" i="4"/>
  <c r="AJ947" i="4"/>
  <c r="AG947" i="4"/>
  <c r="AC947" i="4"/>
  <c r="Z947" i="4"/>
  <c r="X947" i="4"/>
  <c r="AP946" i="4"/>
  <c r="AM946" i="4"/>
  <c r="AJ946" i="4"/>
  <c r="AG946" i="4"/>
  <c r="AC946" i="4"/>
  <c r="Z946" i="4"/>
  <c r="X946" i="4"/>
  <c r="AX945" i="4"/>
  <c r="AV945" i="4"/>
  <c r="AT945" i="4"/>
  <c r="AP945" i="4"/>
  <c r="AM945" i="4"/>
  <c r="AJ945" i="4"/>
  <c r="AG945" i="4"/>
  <c r="AC945" i="4"/>
  <c r="Z945" i="4"/>
  <c r="X945" i="4"/>
  <c r="S945" i="4"/>
  <c r="Q945" i="4"/>
  <c r="R945" i="4" s="1"/>
  <c r="N945" i="4"/>
  <c r="O945" i="4" s="1"/>
  <c r="AP944" i="4"/>
  <c r="AM944" i="4"/>
  <c r="AJ944" i="4"/>
  <c r="AG944" i="4"/>
  <c r="AC944" i="4"/>
  <c r="Z944" i="4"/>
  <c r="X944" i="4"/>
  <c r="AP943" i="4"/>
  <c r="AM943" i="4"/>
  <c r="AJ943" i="4"/>
  <c r="AG943" i="4"/>
  <c r="AC943" i="4"/>
  <c r="Z943" i="4"/>
  <c r="X943" i="4"/>
  <c r="AX942" i="4"/>
  <c r="AV942" i="4"/>
  <c r="AT942" i="4"/>
  <c r="AP942" i="4"/>
  <c r="AM942" i="4"/>
  <c r="AJ942" i="4"/>
  <c r="AG942" i="4"/>
  <c r="AC942" i="4"/>
  <c r="Z942" i="4"/>
  <c r="X942" i="4"/>
  <c r="S942" i="4"/>
  <c r="Q942" i="4"/>
  <c r="R942" i="4" s="1"/>
  <c r="N942" i="4"/>
  <c r="O942" i="4" s="1"/>
  <c r="AP941" i="4"/>
  <c r="AM941" i="4"/>
  <c r="AJ941" i="4"/>
  <c r="AG941" i="4"/>
  <c r="AC941" i="4"/>
  <c r="Z941" i="4"/>
  <c r="X941" i="4"/>
  <c r="AP940" i="4"/>
  <c r="AM940" i="4"/>
  <c r="AJ940" i="4"/>
  <c r="AG940" i="4"/>
  <c r="AC940" i="4"/>
  <c r="Z940" i="4"/>
  <c r="X940" i="4"/>
  <c r="AX939" i="4"/>
  <c r="AV939" i="4"/>
  <c r="AT939" i="4"/>
  <c r="AP939" i="4"/>
  <c r="AM939" i="4"/>
  <c r="AJ939" i="4"/>
  <c r="AG939" i="4"/>
  <c r="AC939" i="4"/>
  <c r="Z939" i="4"/>
  <c r="X939" i="4"/>
  <c r="S939" i="4"/>
  <c r="Q939" i="4"/>
  <c r="R939" i="4" s="1"/>
  <c r="N939" i="4"/>
  <c r="O939" i="4" s="1"/>
  <c r="AP938" i="4"/>
  <c r="AM938" i="4"/>
  <c r="AJ938" i="4"/>
  <c r="AG938" i="4"/>
  <c r="AC938" i="4"/>
  <c r="Z938" i="4"/>
  <c r="X938" i="4"/>
  <c r="AP937" i="4"/>
  <c r="AM937" i="4"/>
  <c r="AJ937" i="4"/>
  <c r="AG937" i="4"/>
  <c r="AC937" i="4"/>
  <c r="Z937" i="4"/>
  <c r="X937" i="4"/>
  <c r="AX936" i="4"/>
  <c r="AV936" i="4"/>
  <c r="AT936" i="4"/>
  <c r="AP936" i="4"/>
  <c r="AM936" i="4"/>
  <c r="AJ936" i="4"/>
  <c r="AG936" i="4"/>
  <c r="AC936" i="4"/>
  <c r="Z936" i="4"/>
  <c r="X936" i="4"/>
  <c r="S936" i="4"/>
  <c r="Q936" i="4"/>
  <c r="R936" i="4" s="1"/>
  <c r="N936" i="4"/>
  <c r="O936" i="4" s="1"/>
  <c r="AW972" i="4" l="1"/>
  <c r="AW954" i="4"/>
  <c r="AQ970" i="4"/>
  <c r="AQ942" i="4"/>
  <c r="AQ950" i="4"/>
  <c r="AQ976" i="4"/>
  <c r="AQ944" i="4"/>
  <c r="AW945" i="4"/>
  <c r="AQ965" i="4"/>
  <c r="AQ938" i="4"/>
  <c r="AQ966" i="4"/>
  <c r="AW948" i="4"/>
  <c r="AW963" i="4"/>
  <c r="AW975" i="4"/>
  <c r="AW942" i="4"/>
  <c r="AW957" i="4"/>
  <c r="AQ954" i="4"/>
  <c r="AQ956" i="4"/>
  <c r="AW951" i="4"/>
  <c r="AQ955" i="4"/>
  <c r="AQ975" i="4"/>
  <c r="AQ939" i="4"/>
  <c r="AQ959" i="4"/>
  <c r="AQ960" i="4"/>
  <c r="AQ969" i="4"/>
  <c r="AQ937" i="4"/>
  <c r="AQ943" i="4"/>
  <c r="AQ972" i="4"/>
  <c r="AQ958" i="4"/>
  <c r="AQ962" i="4"/>
  <c r="AW969" i="4"/>
  <c r="AQ977" i="4"/>
  <c r="AQ947" i="4"/>
  <c r="AQ953" i="4"/>
  <c r="AQ957" i="4"/>
  <c r="AQ961" i="4"/>
  <c r="AQ968" i="4"/>
  <c r="AQ949" i="4"/>
  <c r="AQ964" i="4"/>
  <c r="AW936" i="4"/>
  <c r="AQ941" i="4"/>
  <c r="AQ946" i="4"/>
  <c r="AQ951" i="4"/>
  <c r="AQ952" i="4"/>
  <c r="AQ963" i="4"/>
  <c r="AQ967" i="4"/>
  <c r="AQ940" i="4"/>
  <c r="AQ936" i="4"/>
  <c r="AW939" i="4"/>
  <c r="AQ945" i="4"/>
  <c r="AQ948" i="4"/>
  <c r="AW966" i="4"/>
  <c r="AQ971" i="4"/>
  <c r="AQ974" i="4"/>
  <c r="BQ929" i="1" l="1"/>
  <c r="BQ928" i="1"/>
  <c r="BQ927" i="1"/>
  <c r="BQ926" i="1"/>
  <c r="BQ925" i="1"/>
  <c r="BQ924" i="1"/>
  <c r="BQ923" i="1"/>
  <c r="BQ922" i="1"/>
  <c r="BQ921" i="1"/>
  <c r="AJ929" i="1"/>
  <c r="AH929" i="1"/>
  <c r="AJ928" i="1"/>
  <c r="AH928" i="1"/>
  <c r="AJ927" i="1"/>
  <c r="AH927" i="1"/>
  <c r="AJ926" i="1"/>
  <c r="AH926" i="1"/>
  <c r="AJ925" i="1"/>
  <c r="AH925" i="1"/>
  <c r="AJ924" i="1"/>
  <c r="AH924" i="1"/>
  <c r="AJ923" i="1"/>
  <c r="AH923" i="1"/>
  <c r="AJ922" i="1"/>
  <c r="AH922" i="1"/>
  <c r="AJ921" i="1"/>
  <c r="AH921" i="1"/>
  <c r="Y929" i="1"/>
  <c r="AD929" i="1" s="1"/>
  <c r="Y928" i="1"/>
  <c r="AD928" i="1" s="1"/>
  <c r="Y927" i="1"/>
  <c r="AD927" i="1" s="1"/>
  <c r="Y926" i="1"/>
  <c r="AD926" i="1" s="1"/>
  <c r="Y925" i="1"/>
  <c r="AD925" i="1" s="1"/>
  <c r="Y924" i="1"/>
  <c r="AD924" i="1" s="1"/>
  <c r="Y923" i="1"/>
  <c r="AD923" i="1" s="1"/>
  <c r="Y922" i="1"/>
  <c r="AD922" i="1" s="1"/>
  <c r="Y921" i="1"/>
  <c r="AD921" i="1" s="1"/>
  <c r="AE925" i="1" l="1"/>
  <c r="AL925" i="1" s="1"/>
  <c r="AE928" i="1"/>
  <c r="AF928" i="1" s="1"/>
  <c r="AK928" i="1" s="1"/>
  <c r="AE923" i="1"/>
  <c r="AF923" i="1" s="1"/>
  <c r="AK923" i="1" s="1"/>
  <c r="AE926" i="1"/>
  <c r="AL926" i="1" s="1"/>
  <c r="AE921" i="1"/>
  <c r="AL921" i="1" s="1"/>
  <c r="AE929" i="1"/>
  <c r="AL929" i="1" s="1"/>
  <c r="AE924" i="1"/>
  <c r="AF924" i="1" s="1"/>
  <c r="AK924" i="1" s="1"/>
  <c r="AE927" i="1"/>
  <c r="AF927" i="1" s="1"/>
  <c r="AK927" i="1" s="1"/>
  <c r="AE922" i="1"/>
  <c r="AL922" i="1" s="1"/>
  <c r="AF925" i="1"/>
  <c r="AK925" i="1" s="1"/>
  <c r="AF929" i="1" l="1"/>
  <c r="AK929" i="1" s="1"/>
  <c r="AL923" i="1"/>
  <c r="AF921" i="1"/>
  <c r="AK921" i="1" s="1"/>
  <c r="AF926" i="1"/>
  <c r="AK926" i="1" s="1"/>
  <c r="AL927" i="1"/>
  <c r="AL928" i="1"/>
  <c r="AL924" i="1"/>
  <c r="AF922" i="1"/>
  <c r="AK922" i="1" s="1"/>
  <c r="BQ920" i="1"/>
  <c r="BQ919" i="1"/>
  <c r="BQ918" i="1"/>
  <c r="BQ917" i="1"/>
  <c r="BQ916" i="1"/>
  <c r="BQ915" i="1"/>
  <c r="BQ914" i="1"/>
  <c r="BQ913" i="1"/>
  <c r="BQ912" i="1"/>
  <c r="BQ911" i="1"/>
  <c r="BQ910" i="1"/>
  <c r="BQ909" i="1"/>
  <c r="BQ908" i="1"/>
  <c r="BQ907" i="1"/>
  <c r="BQ906" i="1"/>
  <c r="AJ920" i="1"/>
  <c r="AH920" i="1"/>
  <c r="AJ919" i="1"/>
  <c r="AH919" i="1"/>
  <c r="AJ918" i="1"/>
  <c r="AH918" i="1"/>
  <c r="AJ917" i="1"/>
  <c r="AH917" i="1"/>
  <c r="AJ916" i="1"/>
  <c r="AH916" i="1"/>
  <c r="AJ915" i="1"/>
  <c r="AH915" i="1"/>
  <c r="AJ914" i="1"/>
  <c r="AH914" i="1"/>
  <c r="AJ913" i="1"/>
  <c r="AH913" i="1"/>
  <c r="AJ912" i="1"/>
  <c r="AH912" i="1"/>
  <c r="AJ911" i="1"/>
  <c r="AH911" i="1"/>
  <c r="AJ910" i="1"/>
  <c r="AH910" i="1"/>
  <c r="AJ909" i="1"/>
  <c r="AH909" i="1"/>
  <c r="AJ908" i="1"/>
  <c r="AH908" i="1"/>
  <c r="AJ907" i="1"/>
  <c r="AH907" i="1"/>
  <c r="AJ906" i="1"/>
  <c r="AH906" i="1"/>
  <c r="Y920" i="1"/>
  <c r="AD920" i="1" s="1"/>
  <c r="Y919" i="1"/>
  <c r="AD919" i="1" s="1"/>
  <c r="Y918" i="1"/>
  <c r="AD918" i="1" s="1"/>
  <c r="Y917" i="1"/>
  <c r="AD917" i="1" s="1"/>
  <c r="Y916" i="1"/>
  <c r="AE916" i="1" s="1"/>
  <c r="AL916" i="1" s="1"/>
  <c r="Y915" i="1"/>
  <c r="AD915" i="1" s="1"/>
  <c r="Y914" i="1"/>
  <c r="AD914" i="1" s="1"/>
  <c r="Y913" i="1"/>
  <c r="AE913" i="1" s="1"/>
  <c r="AL913" i="1" s="1"/>
  <c r="Y912" i="1"/>
  <c r="AD912" i="1" s="1"/>
  <c r="Y911" i="1"/>
  <c r="AE911" i="1" s="1"/>
  <c r="Y910" i="1"/>
  <c r="AE910" i="1" s="1"/>
  <c r="Y909" i="1"/>
  <c r="AE909" i="1" s="1"/>
  <c r="AL909" i="1" s="1"/>
  <c r="Y908" i="1"/>
  <c r="AD908" i="1" s="1"/>
  <c r="Y907" i="1"/>
  <c r="AE907" i="1" s="1"/>
  <c r="Y906" i="1"/>
  <c r="AD906" i="1" s="1"/>
  <c r="AE918" i="1" l="1"/>
  <c r="AL918" i="1" s="1"/>
  <c r="AE908" i="1"/>
  <c r="AL908" i="1" s="1"/>
  <c r="AD913" i="1"/>
  <c r="AE914" i="1"/>
  <c r="AL914" i="1" s="1"/>
  <c r="AL911" i="1"/>
  <c r="AF911" i="1"/>
  <c r="AK911" i="1" s="1"/>
  <c r="AL907" i="1"/>
  <c r="AF907" i="1"/>
  <c r="AK907" i="1" s="1"/>
  <c r="AL910" i="1"/>
  <c r="AF910" i="1"/>
  <c r="AK910" i="1" s="1"/>
  <c r="AE906" i="1"/>
  <c r="AE915" i="1"/>
  <c r="AE917" i="1"/>
  <c r="AL917" i="1" s="1"/>
  <c r="AD907" i="1"/>
  <c r="AD916" i="1"/>
  <c r="AD909" i="1"/>
  <c r="AD910" i="1"/>
  <c r="AD911" i="1"/>
  <c r="AE912" i="1"/>
  <c r="AL912" i="1" s="1"/>
  <c r="AE920" i="1"/>
  <c r="AL920" i="1" s="1"/>
  <c r="AE919" i="1"/>
  <c r="AF909" i="1"/>
  <c r="AK909" i="1" s="1"/>
  <c r="AF913" i="1"/>
  <c r="AK913" i="1" s="1"/>
  <c r="AF916" i="1"/>
  <c r="AK916" i="1" s="1"/>
  <c r="AF914" i="1" l="1"/>
  <c r="AK914" i="1" s="1"/>
  <c r="AF918" i="1"/>
  <c r="AK918" i="1" s="1"/>
  <c r="AF912" i="1"/>
  <c r="AK912" i="1" s="1"/>
  <c r="AF920" i="1"/>
  <c r="AK920" i="1" s="1"/>
  <c r="AF908" i="1"/>
  <c r="AK908" i="1" s="1"/>
  <c r="AL915" i="1"/>
  <c r="AF915" i="1"/>
  <c r="AK915" i="1" s="1"/>
  <c r="AL906" i="1"/>
  <c r="AF906" i="1"/>
  <c r="AK906" i="1" s="1"/>
  <c r="AF917" i="1"/>
  <c r="AK917" i="1" s="1"/>
  <c r="AL919" i="1"/>
  <c r="AF919" i="1"/>
  <c r="AK919" i="1" s="1"/>
  <c r="AJ905" i="1"/>
  <c r="AH905" i="1"/>
  <c r="AJ904" i="1"/>
  <c r="AH904" i="1"/>
  <c r="AJ903" i="1"/>
  <c r="AH903" i="1"/>
  <c r="AJ902" i="1"/>
  <c r="AH902" i="1"/>
  <c r="AJ901" i="1"/>
  <c r="AH901" i="1"/>
  <c r="AJ900" i="1"/>
  <c r="AH900" i="1"/>
  <c r="AJ899" i="1"/>
  <c r="AH899" i="1"/>
  <c r="AJ898" i="1"/>
  <c r="AH898" i="1"/>
  <c r="Y905" i="1"/>
  <c r="AD905" i="1" s="1"/>
  <c r="Y904" i="1"/>
  <c r="AD904" i="1" s="1"/>
  <c r="Y903" i="1"/>
  <c r="AD903" i="1" s="1"/>
  <c r="Y902" i="1"/>
  <c r="AD902" i="1" s="1"/>
  <c r="Y901" i="1"/>
  <c r="AD901" i="1" s="1"/>
  <c r="Y900" i="1"/>
  <c r="AD900" i="1" s="1"/>
  <c r="Y899" i="1"/>
  <c r="AD899" i="1" s="1"/>
  <c r="Y898" i="1"/>
  <c r="AE898" i="1" s="1"/>
  <c r="AL898" i="1" s="1"/>
  <c r="AE904" i="1" l="1"/>
  <c r="AF904" i="1" s="1"/>
  <c r="AK904" i="1" s="1"/>
  <c r="AE899" i="1"/>
  <c r="AE901" i="1"/>
  <c r="AL901" i="1" s="1"/>
  <c r="AE902" i="1"/>
  <c r="AF902" i="1" s="1"/>
  <c r="AK902" i="1" s="1"/>
  <c r="AE900" i="1"/>
  <c r="AD898" i="1"/>
  <c r="AL904" i="1"/>
  <c r="AE903" i="1"/>
  <c r="AE905" i="1"/>
  <c r="AL905" i="1" s="1"/>
  <c r="AF898" i="1"/>
  <c r="AK898" i="1" s="1"/>
  <c r="AF901" i="1" l="1"/>
  <c r="AK901" i="1" s="1"/>
  <c r="AL902" i="1"/>
  <c r="AF903" i="1"/>
  <c r="AK903" i="1" s="1"/>
  <c r="AL903" i="1"/>
  <c r="AF900" i="1"/>
  <c r="AK900" i="1" s="1"/>
  <c r="AL900" i="1"/>
  <c r="AF905" i="1"/>
  <c r="AK905" i="1" s="1"/>
  <c r="AF899" i="1"/>
  <c r="AK899" i="1" s="1"/>
  <c r="AL899" i="1"/>
  <c r="AJ897" i="1"/>
  <c r="AH897" i="1"/>
  <c r="AF897" i="1"/>
  <c r="AJ896" i="1"/>
  <c r="AH896" i="1"/>
  <c r="AF896" i="1"/>
  <c r="AK896" i="1" s="1"/>
  <c r="AJ895" i="1"/>
  <c r="AH895" i="1"/>
  <c r="AF895" i="1"/>
  <c r="AJ894" i="1"/>
  <c r="AH894" i="1"/>
  <c r="AF894" i="1"/>
  <c r="AJ893" i="1"/>
  <c r="AH893" i="1"/>
  <c r="AF893" i="1"/>
  <c r="AK893" i="1" l="1"/>
  <c r="AK894" i="1"/>
  <c r="AK895" i="1"/>
  <c r="AK897" i="1"/>
  <c r="AJ882" i="1"/>
  <c r="AH882" i="1"/>
  <c r="AJ881" i="1"/>
  <c r="AH881" i="1"/>
  <c r="AJ880" i="1"/>
  <c r="AH880" i="1"/>
  <c r="AJ879" i="1"/>
  <c r="AH879" i="1"/>
  <c r="AJ878" i="1"/>
  <c r="AH878" i="1"/>
  <c r="AJ877" i="1"/>
  <c r="AH877" i="1"/>
  <c r="AJ876" i="1"/>
  <c r="AH876" i="1"/>
  <c r="AJ875" i="1"/>
  <c r="AH875" i="1"/>
  <c r="AJ874" i="1"/>
  <c r="AH874" i="1"/>
  <c r="AJ873" i="1"/>
  <c r="AH873" i="1"/>
  <c r="AJ872" i="1"/>
  <c r="AH872" i="1"/>
  <c r="AJ871" i="1"/>
  <c r="AH871" i="1"/>
  <c r="AJ870" i="1"/>
  <c r="AH870" i="1"/>
  <c r="AJ869" i="1"/>
  <c r="AH869" i="1"/>
  <c r="Y882" i="1"/>
  <c r="AD882" i="1" s="1"/>
  <c r="Y881" i="1"/>
  <c r="AD881" i="1" s="1"/>
  <c r="Y880" i="1"/>
  <c r="AD880" i="1" s="1"/>
  <c r="Y879" i="1"/>
  <c r="AD879" i="1" s="1"/>
  <c r="Y878" i="1"/>
  <c r="AD878" i="1" s="1"/>
  <c r="Y877" i="1"/>
  <c r="AD877" i="1" s="1"/>
  <c r="Y876" i="1"/>
  <c r="AD876" i="1" s="1"/>
  <c r="Y875" i="1"/>
  <c r="AD875" i="1" s="1"/>
  <c r="Y874" i="1"/>
  <c r="AD874" i="1" s="1"/>
  <c r="Y873" i="1"/>
  <c r="AD873" i="1" s="1"/>
  <c r="Y872" i="1"/>
  <c r="AD872" i="1" s="1"/>
  <c r="Y871" i="1"/>
  <c r="AD871" i="1" s="1"/>
  <c r="Y870" i="1"/>
  <c r="AD870" i="1" s="1"/>
  <c r="Y869" i="1"/>
  <c r="AD869" i="1" s="1"/>
  <c r="AE881" i="1" l="1"/>
  <c r="AF881" i="1" s="1"/>
  <c r="AK881" i="1" s="1"/>
  <c r="AE870" i="1"/>
  <c r="AL870" i="1" s="1"/>
  <c r="AE873" i="1"/>
  <c r="AF873" i="1" s="1"/>
  <c r="AK873" i="1" s="1"/>
  <c r="AE876" i="1"/>
  <c r="AF876" i="1" s="1"/>
  <c r="AK876" i="1" s="1"/>
  <c r="AE878" i="1"/>
  <c r="AL878" i="1" s="1"/>
  <c r="AE871" i="1"/>
  <c r="AL871" i="1" s="1"/>
  <c r="AE879" i="1"/>
  <c r="AL879" i="1" s="1"/>
  <c r="AE874" i="1"/>
  <c r="AL874" i="1" s="1"/>
  <c r="AE869" i="1"/>
  <c r="AF869" i="1" s="1"/>
  <c r="AK869" i="1" s="1"/>
  <c r="AE877" i="1"/>
  <c r="AF877" i="1" s="1"/>
  <c r="AK877" i="1" s="1"/>
  <c r="AE882" i="1"/>
  <c r="AL882" i="1" s="1"/>
  <c r="AE872" i="1"/>
  <c r="AF872" i="1" s="1"/>
  <c r="AK872" i="1" s="1"/>
  <c r="AE880" i="1"/>
  <c r="AE875" i="1"/>
  <c r="AL875" i="1" s="1"/>
  <c r="AL873" i="1"/>
  <c r="AL881" i="1"/>
  <c r="AF870" i="1"/>
  <c r="AK870" i="1" s="1"/>
  <c r="AF871" i="1" l="1"/>
  <c r="AK871" i="1" s="1"/>
  <c r="AL876" i="1"/>
  <c r="AF882" i="1"/>
  <c r="AK882" i="1" s="1"/>
  <c r="AF878" i="1"/>
  <c r="AK878" i="1" s="1"/>
  <c r="AL877" i="1"/>
  <c r="AF874" i="1"/>
  <c r="AK874" i="1" s="1"/>
  <c r="AL872" i="1"/>
  <c r="AL869" i="1"/>
  <c r="AL880" i="1"/>
  <c r="AF880" i="1"/>
  <c r="AK880" i="1" s="1"/>
  <c r="AF879" i="1"/>
  <c r="AK879" i="1" s="1"/>
  <c r="AF875" i="1"/>
  <c r="AK875" i="1" s="1"/>
  <c r="AJ868" i="1"/>
  <c r="AH868" i="1"/>
  <c r="AE868" i="1"/>
  <c r="AF868" i="1" s="1"/>
  <c r="AJ867" i="1"/>
  <c r="AH867" i="1"/>
  <c r="AE867" i="1"/>
  <c r="AF867" i="1" s="1"/>
  <c r="AJ866" i="1"/>
  <c r="AH866" i="1"/>
  <c r="AE866" i="1"/>
  <c r="AF866" i="1" s="1"/>
  <c r="AJ865" i="1"/>
  <c r="AH865" i="1"/>
  <c r="AE865" i="1"/>
  <c r="AL865" i="1" s="1"/>
  <c r="AJ864" i="1"/>
  <c r="AH864" i="1"/>
  <c r="AE864" i="1"/>
  <c r="AL864" i="1" s="1"/>
  <c r="AJ863" i="1"/>
  <c r="AH863" i="1"/>
  <c r="AE863" i="1"/>
  <c r="AF863" i="1" s="1"/>
  <c r="AJ862" i="1"/>
  <c r="AH862" i="1"/>
  <c r="AE862" i="1"/>
  <c r="AF862" i="1" s="1"/>
  <c r="AJ861" i="1"/>
  <c r="AH861" i="1"/>
  <c r="AE861" i="1"/>
  <c r="AL861" i="1" s="1"/>
  <c r="AJ860" i="1"/>
  <c r="AH860" i="1"/>
  <c r="AE860" i="1"/>
  <c r="AL860" i="1" s="1"/>
  <c r="AJ859" i="1"/>
  <c r="AH859" i="1"/>
  <c r="AE859" i="1"/>
  <c r="AF859" i="1" s="1"/>
  <c r="AJ858" i="1"/>
  <c r="AH858" i="1"/>
  <c r="AE858" i="1"/>
  <c r="AF858" i="1" s="1"/>
  <c r="AJ857" i="1"/>
  <c r="AH857" i="1"/>
  <c r="AE857" i="1"/>
  <c r="AL857" i="1" s="1"/>
  <c r="AJ856" i="1"/>
  <c r="AH856" i="1"/>
  <c r="AE856" i="1"/>
  <c r="AL856" i="1" s="1"/>
  <c r="AJ855" i="1"/>
  <c r="AH855" i="1"/>
  <c r="AE855" i="1"/>
  <c r="AF855" i="1" s="1"/>
  <c r="AJ854" i="1"/>
  <c r="AH854" i="1"/>
  <c r="AE854" i="1"/>
  <c r="AF854" i="1" s="1"/>
  <c r="AJ853" i="1"/>
  <c r="AH853" i="1"/>
  <c r="AE853" i="1"/>
  <c r="AL853" i="1" s="1"/>
  <c r="AJ852" i="1"/>
  <c r="AH852" i="1"/>
  <c r="AE852" i="1"/>
  <c r="AL852" i="1" s="1"/>
  <c r="AJ851" i="1"/>
  <c r="AH851" i="1"/>
  <c r="AE851" i="1"/>
  <c r="AF851" i="1" s="1"/>
  <c r="AJ850" i="1"/>
  <c r="AH850" i="1"/>
  <c r="AE850" i="1"/>
  <c r="AF850" i="1" s="1"/>
  <c r="AJ849" i="1"/>
  <c r="AH849" i="1"/>
  <c r="AE849" i="1"/>
  <c r="AL849" i="1" s="1"/>
  <c r="AJ848" i="1"/>
  <c r="AH848" i="1"/>
  <c r="AE848" i="1"/>
  <c r="AL848" i="1" s="1"/>
  <c r="AJ847" i="1"/>
  <c r="AH847" i="1"/>
  <c r="AE847" i="1"/>
  <c r="AF847" i="1" s="1"/>
  <c r="AJ846" i="1"/>
  <c r="AH846" i="1"/>
  <c r="AE846" i="1"/>
  <c r="AF846" i="1" s="1"/>
  <c r="AJ845" i="1"/>
  <c r="AH845" i="1"/>
  <c r="AE845" i="1"/>
  <c r="AL845" i="1" s="1"/>
  <c r="AJ844" i="1"/>
  <c r="AH844" i="1"/>
  <c r="AE844" i="1"/>
  <c r="AL844" i="1" s="1"/>
  <c r="AJ843" i="1"/>
  <c r="AH843" i="1"/>
  <c r="AE843" i="1"/>
  <c r="AF843" i="1" s="1"/>
  <c r="AJ842" i="1"/>
  <c r="AH842" i="1"/>
  <c r="AE842" i="1"/>
  <c r="AF842" i="1" s="1"/>
  <c r="AJ841" i="1"/>
  <c r="AH841" i="1"/>
  <c r="AE841" i="1"/>
  <c r="AL841" i="1" s="1"/>
  <c r="AJ840" i="1"/>
  <c r="AH840" i="1"/>
  <c r="AE840" i="1"/>
  <c r="AL840" i="1" s="1"/>
  <c r="AJ839" i="1"/>
  <c r="AH839" i="1"/>
  <c r="AE839" i="1"/>
  <c r="AF839" i="1" s="1"/>
  <c r="AK862" i="1" l="1"/>
  <c r="AK847" i="1"/>
  <c r="AK855" i="1"/>
  <c r="AL851" i="1"/>
  <c r="AK850" i="1"/>
  <c r="AK863" i="1"/>
  <c r="AF865" i="1"/>
  <c r="AK865" i="1" s="1"/>
  <c r="AF849" i="1"/>
  <c r="AK849" i="1" s="1"/>
  <c r="AL868" i="1"/>
  <c r="AL847" i="1"/>
  <c r="AL843" i="1"/>
  <c r="AK839" i="1"/>
  <c r="AL863" i="1"/>
  <c r="AK866" i="1"/>
  <c r="AL859" i="1"/>
  <c r="AK846" i="1"/>
  <c r="AF841" i="1"/>
  <c r="AK841" i="1" s="1"/>
  <c r="AK843" i="1"/>
  <c r="AF845" i="1"/>
  <c r="AK845" i="1" s="1"/>
  <c r="AK859" i="1"/>
  <c r="AF861" i="1"/>
  <c r="AK861" i="1" s="1"/>
  <c r="AK851" i="1"/>
  <c r="AF853" i="1"/>
  <c r="AK853" i="1" s="1"/>
  <c r="AK867" i="1"/>
  <c r="AL839" i="1"/>
  <c r="AK842" i="1"/>
  <c r="AL855" i="1"/>
  <c r="AK858" i="1"/>
  <c r="AF857" i="1"/>
  <c r="AK857" i="1" s="1"/>
  <c r="AK854" i="1"/>
  <c r="AK868" i="1"/>
  <c r="AL867" i="1"/>
  <c r="AF840" i="1"/>
  <c r="AK840" i="1" s="1"/>
  <c r="AL854" i="1"/>
  <c r="AF856" i="1"/>
  <c r="AK856" i="1" s="1"/>
  <c r="AL858" i="1"/>
  <c r="AF860" i="1"/>
  <c r="AK860" i="1" s="1"/>
  <c r="AL842" i="1"/>
  <c r="AF844" i="1"/>
  <c r="AK844" i="1" s="1"/>
  <c r="AL846" i="1"/>
  <c r="AF848" i="1"/>
  <c r="AK848" i="1" s="1"/>
  <c r="AL850" i="1"/>
  <c r="AF852" i="1"/>
  <c r="AK852" i="1" s="1"/>
  <c r="AL862" i="1"/>
  <c r="AF864" i="1"/>
  <c r="AK864" i="1" s="1"/>
  <c r="AL866" i="1"/>
  <c r="AJ838" i="1" l="1"/>
  <c r="AH838" i="1"/>
  <c r="AJ837" i="1"/>
  <c r="AH837" i="1"/>
  <c r="AJ836" i="1"/>
  <c r="AH836" i="1"/>
  <c r="AJ835" i="1"/>
  <c r="AH835" i="1"/>
  <c r="AJ834" i="1"/>
  <c r="AH834" i="1"/>
  <c r="AJ833" i="1"/>
  <c r="AH833" i="1"/>
  <c r="AJ832" i="1"/>
  <c r="AH832" i="1"/>
  <c r="AJ831" i="1"/>
  <c r="AH831" i="1"/>
  <c r="AJ830" i="1"/>
  <c r="AH830" i="1"/>
  <c r="AJ829" i="1"/>
  <c r="AH829" i="1"/>
  <c r="AJ828" i="1"/>
  <c r="AH828" i="1"/>
  <c r="AJ827" i="1"/>
  <c r="AH827" i="1"/>
  <c r="AJ826" i="1"/>
  <c r="AH826" i="1"/>
  <c r="AJ825" i="1"/>
  <c r="AH825" i="1"/>
  <c r="AJ824" i="1"/>
  <c r="AH824" i="1"/>
  <c r="AJ823" i="1"/>
  <c r="AH823" i="1"/>
  <c r="AJ822" i="1"/>
  <c r="AH822" i="1"/>
  <c r="AJ821" i="1"/>
  <c r="AH821" i="1"/>
  <c r="Y838" i="1"/>
  <c r="AD838" i="1" s="1"/>
  <c r="Y837" i="1"/>
  <c r="AD837" i="1" s="1"/>
  <c r="Y836" i="1"/>
  <c r="AD836" i="1" s="1"/>
  <c r="Y835" i="1"/>
  <c r="AD835" i="1" s="1"/>
  <c r="Y834" i="1"/>
  <c r="AD834" i="1" s="1"/>
  <c r="Y833" i="1"/>
  <c r="AD833" i="1" s="1"/>
  <c r="Y832" i="1"/>
  <c r="AD832" i="1" s="1"/>
  <c r="Y831" i="1"/>
  <c r="AD831" i="1" s="1"/>
  <c r="Y830" i="1"/>
  <c r="AD830" i="1" s="1"/>
  <c r="Y829" i="1"/>
  <c r="AD829" i="1" s="1"/>
  <c r="Y828" i="1"/>
  <c r="AD828" i="1" s="1"/>
  <c r="Y827" i="1"/>
  <c r="AD827" i="1" s="1"/>
  <c r="Y826" i="1"/>
  <c r="AD826" i="1" s="1"/>
  <c r="Y825" i="1"/>
  <c r="AD825" i="1" s="1"/>
  <c r="Y824" i="1"/>
  <c r="AD824" i="1" s="1"/>
  <c r="Y823" i="1"/>
  <c r="AD823" i="1" s="1"/>
  <c r="Y822" i="1"/>
  <c r="AD822" i="1" s="1"/>
  <c r="Y821" i="1"/>
  <c r="AD821" i="1" s="1"/>
  <c r="AE826" i="1" l="1"/>
  <c r="AF826" i="1" s="1"/>
  <c r="AK826" i="1" s="1"/>
  <c r="AE834" i="1"/>
  <c r="AF834" i="1" s="1"/>
  <c r="AK834" i="1" s="1"/>
  <c r="AE827" i="1"/>
  <c r="AL827" i="1" s="1"/>
  <c r="AE835" i="1"/>
  <c r="AL835" i="1" s="1"/>
  <c r="AE823" i="1"/>
  <c r="AL823" i="1" s="1"/>
  <c r="AE830" i="1"/>
  <c r="AE821" i="1"/>
  <c r="AF821" i="1" s="1"/>
  <c r="AK821" i="1" s="1"/>
  <c r="AE828" i="1"/>
  <c r="AE837" i="1"/>
  <c r="AF837" i="1" s="1"/>
  <c r="AK837" i="1" s="1"/>
  <c r="AE824" i="1"/>
  <c r="AE833" i="1"/>
  <c r="AF833" i="1" s="1"/>
  <c r="AK833" i="1" s="1"/>
  <c r="AE822" i="1"/>
  <c r="AE831" i="1"/>
  <c r="AL831" i="1" s="1"/>
  <c r="AE838" i="1"/>
  <c r="AE829" i="1"/>
  <c r="AF829" i="1" s="1"/>
  <c r="AK829" i="1" s="1"/>
  <c r="AE836" i="1"/>
  <c r="AE825" i="1"/>
  <c r="AF825" i="1" s="1"/>
  <c r="AK825" i="1" s="1"/>
  <c r="AE832" i="1"/>
  <c r="AF827" i="1" l="1"/>
  <c r="AK827" i="1" s="1"/>
  <c r="AF823" i="1"/>
  <c r="AK823" i="1" s="1"/>
  <c r="AL837" i="1"/>
  <c r="AL825" i="1"/>
  <c r="AL821" i="1"/>
  <c r="AL834" i="1"/>
  <c r="AF831" i="1"/>
  <c r="AK831" i="1" s="1"/>
  <c r="AL826" i="1"/>
  <c r="AF835" i="1"/>
  <c r="AK835" i="1" s="1"/>
  <c r="AL832" i="1"/>
  <c r="AF832" i="1"/>
  <c r="AK832" i="1" s="1"/>
  <c r="AL833" i="1"/>
  <c r="AL824" i="1"/>
  <c r="AF824" i="1"/>
  <c r="AK824" i="1" s="1"/>
  <c r="AL836" i="1"/>
  <c r="AF836" i="1"/>
  <c r="AK836" i="1" s="1"/>
  <c r="AL828" i="1"/>
  <c r="AF828" i="1"/>
  <c r="AK828" i="1" s="1"/>
  <c r="AL829" i="1"/>
  <c r="AF838" i="1"/>
  <c r="AK838" i="1" s="1"/>
  <c r="AL838" i="1"/>
  <c r="AF830" i="1"/>
  <c r="AK830" i="1" s="1"/>
  <c r="AL830" i="1"/>
  <c r="AF822" i="1"/>
  <c r="AK822" i="1" s="1"/>
  <c r="AL822" i="1"/>
  <c r="AJ820" i="1"/>
  <c r="AH820" i="1"/>
  <c r="AJ819" i="1"/>
  <c r="AH819" i="1"/>
  <c r="AJ818" i="1"/>
  <c r="AH818" i="1"/>
  <c r="AJ817" i="1"/>
  <c r="AH817" i="1"/>
  <c r="AJ816" i="1"/>
  <c r="AH816" i="1"/>
  <c r="AJ815" i="1"/>
  <c r="AH815" i="1"/>
  <c r="AJ814" i="1"/>
  <c r="AH814" i="1"/>
  <c r="AJ813" i="1"/>
  <c r="AH813" i="1"/>
  <c r="AJ812" i="1"/>
  <c r="AH812" i="1"/>
  <c r="AJ811" i="1"/>
  <c r="AH811" i="1"/>
  <c r="AJ810" i="1"/>
  <c r="AH810" i="1"/>
  <c r="AJ809" i="1"/>
  <c r="AH809" i="1"/>
  <c r="AJ808" i="1"/>
  <c r="AH808" i="1"/>
  <c r="AJ807" i="1"/>
  <c r="AH807" i="1"/>
  <c r="AJ806" i="1"/>
  <c r="AH806" i="1"/>
  <c r="AJ805" i="1"/>
  <c r="AH805" i="1"/>
  <c r="AJ804" i="1"/>
  <c r="AH804" i="1"/>
  <c r="AJ803" i="1"/>
  <c r="AH803" i="1"/>
  <c r="AJ802" i="1"/>
  <c r="AH802" i="1"/>
  <c r="AJ801" i="1"/>
  <c r="AH801" i="1"/>
  <c r="AJ800" i="1"/>
  <c r="AH800" i="1"/>
  <c r="AJ799" i="1"/>
  <c r="AH799" i="1"/>
  <c r="AJ798" i="1"/>
  <c r="AH798" i="1"/>
  <c r="AJ797" i="1"/>
  <c r="AH797" i="1"/>
  <c r="AJ796" i="1"/>
  <c r="AH796" i="1"/>
  <c r="AJ795" i="1"/>
  <c r="AH795" i="1"/>
  <c r="AJ794" i="1"/>
  <c r="AH794" i="1"/>
  <c r="AJ793" i="1"/>
  <c r="AH793" i="1"/>
  <c r="AJ792" i="1"/>
  <c r="AH792" i="1"/>
  <c r="AJ791" i="1"/>
  <c r="AH791" i="1"/>
  <c r="AJ790" i="1"/>
  <c r="AH790" i="1"/>
  <c r="AJ789" i="1"/>
  <c r="AH789" i="1"/>
  <c r="AJ788" i="1"/>
  <c r="AH788" i="1"/>
  <c r="AJ787" i="1"/>
  <c r="AH787" i="1"/>
  <c r="AJ786" i="1"/>
  <c r="AH786" i="1"/>
  <c r="AJ785" i="1"/>
  <c r="AH785" i="1"/>
  <c r="AJ784" i="1"/>
  <c r="AH784" i="1"/>
  <c r="AJ783" i="1"/>
  <c r="AH783" i="1"/>
  <c r="AJ782" i="1"/>
  <c r="AH782" i="1"/>
  <c r="AJ781" i="1"/>
  <c r="AH781" i="1"/>
  <c r="AJ780" i="1"/>
  <c r="AH780" i="1"/>
  <c r="AJ779" i="1"/>
  <c r="AH779" i="1"/>
  <c r="AJ778" i="1"/>
  <c r="AH778" i="1"/>
  <c r="AJ777" i="1"/>
  <c r="AH777" i="1"/>
  <c r="AJ776" i="1"/>
  <c r="AH776" i="1"/>
  <c r="AJ775" i="1"/>
  <c r="AH775" i="1"/>
  <c r="AJ774" i="1"/>
  <c r="AH774" i="1"/>
  <c r="AJ773" i="1"/>
  <c r="AH773" i="1"/>
  <c r="AJ772" i="1"/>
  <c r="AH772" i="1"/>
  <c r="AJ771" i="1"/>
  <c r="AH771" i="1"/>
  <c r="AJ770" i="1"/>
  <c r="AH770" i="1"/>
  <c r="AJ769" i="1"/>
  <c r="AH769" i="1"/>
  <c r="AJ768" i="1"/>
  <c r="AH768" i="1"/>
  <c r="AJ767" i="1"/>
  <c r="AH767" i="1"/>
  <c r="AJ766" i="1"/>
  <c r="AH766" i="1"/>
  <c r="AJ765" i="1"/>
  <c r="AH765" i="1"/>
  <c r="AJ764" i="1"/>
  <c r="AH764" i="1"/>
  <c r="AJ763" i="1"/>
  <c r="AH763" i="1"/>
  <c r="AJ762" i="1"/>
  <c r="AH762" i="1"/>
  <c r="AJ761" i="1"/>
  <c r="AH761" i="1"/>
  <c r="AJ760" i="1"/>
  <c r="AH760" i="1"/>
  <c r="AJ759" i="1"/>
  <c r="AH759" i="1"/>
  <c r="AJ758" i="1"/>
  <c r="AH758" i="1"/>
  <c r="AJ757" i="1"/>
  <c r="AH757" i="1"/>
  <c r="AJ756" i="1"/>
  <c r="AH756" i="1"/>
  <c r="AJ755" i="1"/>
  <c r="AH755" i="1"/>
  <c r="AJ754" i="1"/>
  <c r="AH754" i="1"/>
  <c r="AJ753" i="1"/>
  <c r="AH753" i="1"/>
  <c r="AJ752" i="1"/>
  <c r="AH752" i="1"/>
  <c r="AJ751" i="1"/>
  <c r="AH751" i="1"/>
  <c r="AJ750" i="1"/>
  <c r="AH750" i="1"/>
  <c r="AL749" i="1"/>
  <c r="AJ749" i="1"/>
  <c r="AH749" i="1"/>
  <c r="AF749" i="1"/>
  <c r="AJ747" i="1"/>
  <c r="AH747" i="1"/>
  <c r="AJ746" i="1"/>
  <c r="AH746" i="1"/>
  <c r="AJ745" i="1"/>
  <c r="AH745" i="1"/>
  <c r="AJ744" i="1"/>
  <c r="AH744" i="1"/>
  <c r="AJ743" i="1"/>
  <c r="AH743" i="1"/>
  <c r="AJ742" i="1"/>
  <c r="AH742" i="1"/>
  <c r="AJ741" i="1"/>
  <c r="AH741" i="1"/>
  <c r="AJ740" i="1"/>
  <c r="AH740" i="1"/>
  <c r="AJ739" i="1"/>
  <c r="AH739" i="1"/>
  <c r="AJ738" i="1"/>
  <c r="AH738" i="1"/>
  <c r="AJ737" i="1"/>
  <c r="AH737" i="1"/>
  <c r="AJ736" i="1"/>
  <c r="AH736" i="1"/>
  <c r="AJ735" i="1"/>
  <c r="AH735" i="1"/>
  <c r="AJ734" i="1"/>
  <c r="AH734" i="1"/>
  <c r="AJ733" i="1"/>
  <c r="AH733" i="1"/>
  <c r="AJ732" i="1"/>
  <c r="AH732" i="1"/>
  <c r="Y820" i="1"/>
  <c r="AD820" i="1" s="1"/>
  <c r="Y819" i="1"/>
  <c r="AD819" i="1" s="1"/>
  <c r="Y818" i="1"/>
  <c r="AD818" i="1" s="1"/>
  <c r="Y817" i="1"/>
  <c r="AE817" i="1" s="1"/>
  <c r="AL817" i="1" s="1"/>
  <c r="Y816" i="1"/>
  <c r="AD816" i="1" s="1"/>
  <c r="Y815" i="1"/>
  <c r="AD815" i="1" s="1"/>
  <c r="Y814" i="1"/>
  <c r="AE814" i="1" s="1"/>
  <c r="Y813" i="1"/>
  <c r="AE813" i="1" s="1"/>
  <c r="AL813" i="1" s="1"/>
  <c r="Y812" i="1"/>
  <c r="AE812" i="1" s="1"/>
  <c r="Y811" i="1"/>
  <c r="AD811" i="1" s="1"/>
  <c r="Y810" i="1"/>
  <c r="AE810" i="1" s="1"/>
  <c r="Y809" i="1"/>
  <c r="AE809" i="1" s="1"/>
  <c r="AF809" i="1" s="1"/>
  <c r="Y808" i="1"/>
  <c r="AD808" i="1" s="1"/>
  <c r="Y807" i="1"/>
  <c r="AD807" i="1" s="1"/>
  <c r="Y806" i="1"/>
  <c r="AD806" i="1" s="1"/>
  <c r="Y805" i="1"/>
  <c r="AE805" i="1" s="1"/>
  <c r="AF805" i="1" s="1"/>
  <c r="Y804" i="1"/>
  <c r="AD804" i="1" s="1"/>
  <c r="Y803" i="1"/>
  <c r="AE803" i="1" s="1"/>
  <c r="Y802" i="1"/>
  <c r="AD802" i="1" s="1"/>
  <c r="Y801" i="1"/>
  <c r="AE801" i="1" s="1"/>
  <c r="AL801" i="1" s="1"/>
  <c r="Y800" i="1"/>
  <c r="AD800" i="1" s="1"/>
  <c r="Y799" i="1"/>
  <c r="AE799" i="1" s="1"/>
  <c r="Y798" i="1"/>
  <c r="AD798" i="1" s="1"/>
  <c r="Y797" i="1"/>
  <c r="AE797" i="1" s="1"/>
  <c r="AL797" i="1" s="1"/>
  <c r="Y796" i="1"/>
  <c r="AD796" i="1" s="1"/>
  <c r="Y795" i="1"/>
  <c r="AE795" i="1" s="1"/>
  <c r="Y794" i="1"/>
  <c r="AE794" i="1" s="1"/>
  <c r="Y793" i="1"/>
  <c r="AD793" i="1" s="1"/>
  <c r="Y792" i="1"/>
  <c r="AD792" i="1" s="1"/>
  <c r="Y791" i="1"/>
  <c r="AD791" i="1" s="1"/>
  <c r="Y790" i="1"/>
  <c r="AE790" i="1" s="1"/>
  <c r="Y789" i="1"/>
  <c r="AE789" i="1" s="1"/>
  <c r="AL789" i="1" s="1"/>
  <c r="Y788" i="1"/>
  <c r="AD788" i="1" s="1"/>
  <c r="Y787" i="1"/>
  <c r="AD787" i="1" s="1"/>
  <c r="Y786" i="1"/>
  <c r="AE786" i="1" s="1"/>
  <c r="Y785" i="1"/>
  <c r="AE785" i="1" s="1"/>
  <c r="AL785" i="1" s="1"/>
  <c r="Y784" i="1"/>
  <c r="AD784" i="1" s="1"/>
  <c r="Y783" i="1"/>
  <c r="AD783" i="1" s="1"/>
  <c r="Y782" i="1"/>
  <c r="AE782" i="1" s="1"/>
  <c r="Y781" i="1"/>
  <c r="AE781" i="1" s="1"/>
  <c r="AF781" i="1" s="1"/>
  <c r="Y780" i="1"/>
  <c r="AE780" i="1" s="1"/>
  <c r="Y779" i="1"/>
  <c r="AD779" i="1" s="1"/>
  <c r="Y778" i="1"/>
  <c r="AE778" i="1" s="1"/>
  <c r="Y777" i="1"/>
  <c r="AE777" i="1" s="1"/>
  <c r="AL777" i="1" s="1"/>
  <c r="Y776" i="1"/>
  <c r="AD776" i="1" s="1"/>
  <c r="Y775" i="1"/>
  <c r="AD775" i="1" s="1"/>
  <c r="Y774" i="1"/>
  <c r="AD774" i="1" s="1"/>
  <c r="Y773" i="1"/>
  <c r="AE773" i="1" s="1"/>
  <c r="AL773" i="1" s="1"/>
  <c r="Y772" i="1"/>
  <c r="AD772" i="1" s="1"/>
  <c r="Y771" i="1"/>
  <c r="AE771" i="1" s="1"/>
  <c r="Y770" i="1"/>
  <c r="AD770" i="1" s="1"/>
  <c r="Y769" i="1"/>
  <c r="AE769" i="1" s="1"/>
  <c r="AL769" i="1" s="1"/>
  <c r="Y768" i="1"/>
  <c r="AD768" i="1" s="1"/>
  <c r="Y767" i="1"/>
  <c r="AE767" i="1" s="1"/>
  <c r="Y766" i="1"/>
  <c r="AD766" i="1" s="1"/>
  <c r="Y765" i="1"/>
  <c r="AE765" i="1" s="1"/>
  <c r="AL765" i="1" s="1"/>
  <c r="Y764" i="1"/>
  <c r="AD764" i="1" s="1"/>
  <c r="Y763" i="1"/>
  <c r="AE763" i="1" s="1"/>
  <c r="Y762" i="1"/>
  <c r="AE762" i="1" s="1"/>
  <c r="Y761" i="1"/>
  <c r="AD761" i="1" s="1"/>
  <c r="Y760" i="1"/>
  <c r="AD760" i="1" s="1"/>
  <c r="Y759" i="1"/>
  <c r="AD759" i="1" s="1"/>
  <c r="Y758" i="1"/>
  <c r="AE758" i="1" s="1"/>
  <c r="Y757" i="1"/>
  <c r="AE757" i="1" s="1"/>
  <c r="AL757" i="1" s="1"/>
  <c r="Y756" i="1"/>
  <c r="AD756" i="1" s="1"/>
  <c r="Y755" i="1"/>
  <c r="AD755" i="1" s="1"/>
  <c r="Y754" i="1"/>
  <c r="AE754" i="1" s="1"/>
  <c r="Y753" i="1"/>
  <c r="AE753" i="1" s="1"/>
  <c r="AF753" i="1" s="1"/>
  <c r="Y752" i="1"/>
  <c r="AD752" i="1" s="1"/>
  <c r="Y751" i="1"/>
  <c r="AD751" i="1" s="1"/>
  <c r="Y750" i="1"/>
  <c r="AE750" i="1" s="1"/>
  <c r="Y749" i="1"/>
  <c r="AD749" i="1" s="1"/>
  <c r="Y748" i="1"/>
  <c r="AE748" i="1" s="1"/>
  <c r="AL748" i="1" s="1"/>
  <c r="Y747" i="1"/>
  <c r="AD747" i="1" s="1"/>
  <c r="Y746" i="1"/>
  <c r="AD746" i="1" s="1"/>
  <c r="Y745" i="1"/>
  <c r="AD745" i="1" s="1"/>
  <c r="Y744" i="1"/>
  <c r="AD744" i="1" s="1"/>
  <c r="Y743" i="1"/>
  <c r="AD743" i="1" s="1"/>
  <c r="Y742" i="1"/>
  <c r="AD742" i="1" s="1"/>
  <c r="Y741" i="1"/>
  <c r="AE741" i="1" s="1"/>
  <c r="AF741" i="1" s="1"/>
  <c r="Y740" i="1"/>
  <c r="AD740" i="1" s="1"/>
  <c r="Y739" i="1"/>
  <c r="AD739" i="1" s="1"/>
  <c r="Y738" i="1"/>
  <c r="AD738" i="1" s="1"/>
  <c r="Y737" i="1"/>
  <c r="AE737" i="1" s="1"/>
  <c r="AF737" i="1" s="1"/>
  <c r="Y736" i="1"/>
  <c r="AD736" i="1" s="1"/>
  <c r="Y735" i="1"/>
  <c r="AD735" i="1" s="1"/>
  <c r="Y734" i="1"/>
  <c r="AD734" i="1" s="1"/>
  <c r="Y733" i="1"/>
  <c r="AE733" i="1" s="1"/>
  <c r="AF733" i="1" s="1"/>
  <c r="Y732" i="1"/>
  <c r="AD732" i="1" s="1"/>
  <c r="AK733" i="1" l="1"/>
  <c r="AK805" i="1"/>
  <c r="AK749" i="1"/>
  <c r="AD741" i="1"/>
  <c r="AK809" i="1"/>
  <c r="AK753" i="1"/>
  <c r="AE815" i="1"/>
  <c r="AF815" i="1" s="1"/>
  <c r="AK815" i="1" s="1"/>
  <c r="AE800" i="1"/>
  <c r="AF800" i="1" s="1"/>
  <c r="AK800" i="1" s="1"/>
  <c r="AE808" i="1"/>
  <c r="AF808" i="1" s="1"/>
  <c r="AK808" i="1" s="1"/>
  <c r="AD733" i="1"/>
  <c r="AK741" i="1"/>
  <c r="AE739" i="1"/>
  <c r="AL739" i="1" s="1"/>
  <c r="AE746" i="1"/>
  <c r="AL746" i="1" s="1"/>
  <c r="AK781" i="1"/>
  <c r="AE744" i="1"/>
  <c r="AL744" i="1" s="1"/>
  <c r="AK737" i="1"/>
  <c r="AL750" i="1"/>
  <c r="AF750" i="1"/>
  <c r="AK750" i="1" s="1"/>
  <c r="AL758" i="1"/>
  <c r="AF758" i="1"/>
  <c r="AK758" i="1" s="1"/>
  <c r="AL782" i="1"/>
  <c r="AF782" i="1"/>
  <c r="AK782" i="1" s="1"/>
  <c r="AL790" i="1"/>
  <c r="AF790" i="1"/>
  <c r="AK790" i="1" s="1"/>
  <c r="AL814" i="1"/>
  <c r="AF814" i="1"/>
  <c r="AK814" i="1" s="1"/>
  <c r="AF767" i="1"/>
  <c r="AK767" i="1" s="1"/>
  <c r="AL767" i="1"/>
  <c r="AF799" i="1"/>
  <c r="AK799" i="1" s="1"/>
  <c r="AL799" i="1"/>
  <c r="AL754" i="1"/>
  <c r="AF754" i="1"/>
  <c r="AK754" i="1" s="1"/>
  <c r="AL786" i="1"/>
  <c r="AF786" i="1"/>
  <c r="AK786" i="1" s="1"/>
  <c r="AL794" i="1"/>
  <c r="AF794" i="1"/>
  <c r="AK794" i="1" s="1"/>
  <c r="AL810" i="1"/>
  <c r="AF810" i="1"/>
  <c r="AK810" i="1" s="1"/>
  <c r="AL762" i="1"/>
  <c r="AF762" i="1"/>
  <c r="AK762" i="1" s="1"/>
  <c r="AL778" i="1"/>
  <c r="AF778" i="1"/>
  <c r="AK778" i="1" s="1"/>
  <c r="AF763" i="1"/>
  <c r="AK763" i="1" s="1"/>
  <c r="AL763" i="1"/>
  <c r="AF771" i="1"/>
  <c r="AK771" i="1" s="1"/>
  <c r="AL771" i="1"/>
  <c r="AF795" i="1"/>
  <c r="AK795" i="1" s="1"/>
  <c r="AL795" i="1"/>
  <c r="AF803" i="1"/>
  <c r="AK803" i="1" s="1"/>
  <c r="AL803" i="1"/>
  <c r="AF780" i="1"/>
  <c r="AK780" i="1" s="1"/>
  <c r="AL780" i="1"/>
  <c r="AF812" i="1"/>
  <c r="AK812" i="1" s="1"/>
  <c r="AL812" i="1"/>
  <c r="AE759" i="1"/>
  <c r="AE761" i="1"/>
  <c r="AF761" i="1" s="1"/>
  <c r="AK761" i="1" s="1"/>
  <c r="AE774" i="1"/>
  <c r="AE776" i="1"/>
  <c r="AE791" i="1"/>
  <c r="AE793" i="1"/>
  <c r="AL793" i="1" s="1"/>
  <c r="AE806" i="1"/>
  <c r="AD753" i="1"/>
  <c r="AD757" i="1"/>
  <c r="AD765" i="1"/>
  <c r="AD769" i="1"/>
  <c r="AD773" i="1"/>
  <c r="AD777" i="1"/>
  <c r="AD781" i="1"/>
  <c r="AD785" i="1"/>
  <c r="AD789" i="1"/>
  <c r="AD797" i="1"/>
  <c r="AD801" i="1"/>
  <c r="AD805" i="1"/>
  <c r="AD809" i="1"/>
  <c r="AD813" i="1"/>
  <c r="AD817" i="1"/>
  <c r="AE735" i="1"/>
  <c r="AL735" i="1" s="1"/>
  <c r="AE742" i="1"/>
  <c r="AE755" i="1"/>
  <c r="AE770" i="1"/>
  <c r="AE772" i="1"/>
  <c r="AE787" i="1"/>
  <c r="AE802" i="1"/>
  <c r="AE804" i="1"/>
  <c r="AE819" i="1"/>
  <c r="AE738" i="1"/>
  <c r="AE751" i="1"/>
  <c r="AE766" i="1"/>
  <c r="AE768" i="1"/>
  <c r="AE783" i="1"/>
  <c r="AE798" i="1"/>
  <c r="AD737" i="1"/>
  <c r="AD750" i="1"/>
  <c r="AD754" i="1"/>
  <c r="AD758" i="1"/>
  <c r="AD762" i="1"/>
  <c r="AD778" i="1"/>
  <c r="AD782" i="1"/>
  <c r="AD786" i="1"/>
  <c r="AD790" i="1"/>
  <c r="AD794" i="1"/>
  <c r="AD810" i="1"/>
  <c r="AD814" i="1"/>
  <c r="AE734" i="1"/>
  <c r="AE740" i="1"/>
  <c r="AL740" i="1" s="1"/>
  <c r="AE764" i="1"/>
  <c r="AE779" i="1"/>
  <c r="AE796" i="1"/>
  <c r="AE811" i="1"/>
  <c r="AE736" i="1"/>
  <c r="AL736" i="1" s="1"/>
  <c r="AE760" i="1"/>
  <c r="AE775" i="1"/>
  <c r="AE792" i="1"/>
  <c r="AE807" i="1"/>
  <c r="AD763" i="1"/>
  <c r="AD767" i="1"/>
  <c r="AD771" i="1"/>
  <c r="AD795" i="1"/>
  <c r="AD799" i="1"/>
  <c r="AD803" i="1"/>
  <c r="AE732" i="1"/>
  <c r="AL732" i="1" s="1"/>
  <c r="AE745" i="1"/>
  <c r="AF745" i="1" s="1"/>
  <c r="AK745" i="1" s="1"/>
  <c r="AE756" i="1"/>
  <c r="AE788" i="1"/>
  <c r="AE818" i="1"/>
  <c r="AE820" i="1"/>
  <c r="AL820" i="1" s="1"/>
  <c r="AE747" i="1"/>
  <c r="AL747" i="1" s="1"/>
  <c r="AE752" i="1"/>
  <c r="AE784" i="1"/>
  <c r="AE816" i="1"/>
  <c r="AD780" i="1"/>
  <c r="AD812" i="1"/>
  <c r="AE743" i="1"/>
  <c r="AL743" i="1" s="1"/>
  <c r="AF769" i="1"/>
  <c r="AK769" i="1" s="1"/>
  <c r="AF789" i="1"/>
  <c r="AK789" i="1" s="1"/>
  <c r="AF817" i="1"/>
  <c r="AK817" i="1" s="1"/>
  <c r="AL733" i="1"/>
  <c r="AL737" i="1"/>
  <c r="AF765" i="1"/>
  <c r="AK765" i="1" s="1"/>
  <c r="AF785" i="1"/>
  <c r="AK785" i="1" s="1"/>
  <c r="AF793" i="1"/>
  <c r="AK793" i="1" s="1"/>
  <c r="AF797" i="1"/>
  <c r="AK797" i="1" s="1"/>
  <c r="AF813" i="1"/>
  <c r="AK813" i="1" s="1"/>
  <c r="AL741" i="1"/>
  <c r="AF773" i="1"/>
  <c r="AK773" i="1" s="1"/>
  <c r="AF757" i="1"/>
  <c r="AK757" i="1" s="1"/>
  <c r="AF777" i="1"/>
  <c r="AK777" i="1" s="1"/>
  <c r="AF801" i="1"/>
  <c r="AK801" i="1" s="1"/>
  <c r="AL753" i="1"/>
  <c r="AL781" i="1"/>
  <c r="AL805" i="1"/>
  <c r="AL809" i="1"/>
  <c r="AL815" i="1" l="1"/>
  <c r="AL800" i="1"/>
  <c r="AF732" i="1"/>
  <c r="AK732" i="1" s="1"/>
  <c r="AF740" i="1"/>
  <c r="AK740" i="1" s="1"/>
  <c r="AF744" i="1"/>
  <c r="AK744" i="1" s="1"/>
  <c r="AL745" i="1"/>
  <c r="AF743" i="1"/>
  <c r="AK743" i="1" s="1"/>
  <c r="AF739" i="1"/>
  <c r="AK739" i="1" s="1"/>
  <c r="AF746" i="1"/>
  <c r="AK746" i="1" s="1"/>
  <c r="AF820" i="1"/>
  <c r="AK820" i="1" s="1"/>
  <c r="AL808" i="1"/>
  <c r="AL761" i="1"/>
  <c r="AF747" i="1"/>
  <c r="AK747" i="1" s="1"/>
  <c r="AF784" i="1"/>
  <c r="AK784" i="1" s="1"/>
  <c r="AL784" i="1"/>
  <c r="AF804" i="1"/>
  <c r="AK804" i="1" s="1"/>
  <c r="AL804" i="1"/>
  <c r="AF811" i="1"/>
  <c r="AK811" i="1" s="1"/>
  <c r="AL811" i="1"/>
  <c r="AL738" i="1"/>
  <c r="AF738" i="1"/>
  <c r="AK738" i="1" s="1"/>
  <c r="AF735" i="1"/>
  <c r="AK735" i="1" s="1"/>
  <c r="AF816" i="1"/>
  <c r="AK816" i="1" s="1"/>
  <c r="AL816" i="1"/>
  <c r="AF788" i="1"/>
  <c r="AK788" i="1" s="1"/>
  <c r="AL788" i="1"/>
  <c r="AF819" i="1"/>
  <c r="AK819" i="1" s="1"/>
  <c r="AL819" i="1"/>
  <c r="AL742" i="1"/>
  <c r="AF742" i="1"/>
  <c r="AK742" i="1" s="1"/>
  <c r="AF759" i="1"/>
  <c r="AK759" i="1" s="1"/>
  <c r="AL759" i="1"/>
  <c r="AF752" i="1"/>
  <c r="AK752" i="1" s="1"/>
  <c r="AL752" i="1"/>
  <c r="AF807" i="1"/>
  <c r="AK807" i="1" s="1"/>
  <c r="AL807" i="1"/>
  <c r="AF779" i="1"/>
  <c r="AK779" i="1" s="1"/>
  <c r="AL779" i="1"/>
  <c r="AL798" i="1"/>
  <c r="AF798" i="1"/>
  <c r="AK798" i="1" s="1"/>
  <c r="AL802" i="1"/>
  <c r="AF802" i="1"/>
  <c r="AK802" i="1" s="1"/>
  <c r="AL806" i="1"/>
  <c r="AF806" i="1"/>
  <c r="AK806" i="1" s="1"/>
  <c r="AF792" i="1"/>
  <c r="AK792" i="1" s="1"/>
  <c r="AL792" i="1"/>
  <c r="AF787" i="1"/>
  <c r="AK787" i="1" s="1"/>
  <c r="AL787" i="1"/>
  <c r="AF756" i="1"/>
  <c r="AK756" i="1" s="1"/>
  <c r="AL756" i="1"/>
  <c r="AF796" i="1"/>
  <c r="AK796" i="1" s="1"/>
  <c r="AL796" i="1"/>
  <c r="AF764" i="1"/>
  <c r="AK764" i="1" s="1"/>
  <c r="AL764" i="1"/>
  <c r="AF783" i="1"/>
  <c r="AK783" i="1" s="1"/>
  <c r="AL783" i="1"/>
  <c r="AF768" i="1"/>
  <c r="AK768" i="1" s="1"/>
  <c r="AL768" i="1"/>
  <c r="AF772" i="1"/>
  <c r="AK772" i="1" s="1"/>
  <c r="AL772" i="1"/>
  <c r="AF791" i="1"/>
  <c r="AK791" i="1" s="1"/>
  <c r="AL791" i="1"/>
  <c r="AF775" i="1"/>
  <c r="AK775" i="1" s="1"/>
  <c r="AL775" i="1"/>
  <c r="AF736" i="1"/>
  <c r="AK736" i="1" s="1"/>
  <c r="AL818" i="1"/>
  <c r="AF818" i="1"/>
  <c r="AK818" i="1" s="1"/>
  <c r="AF760" i="1"/>
  <c r="AK760" i="1" s="1"/>
  <c r="AL760" i="1"/>
  <c r="AF734" i="1"/>
  <c r="AK734" i="1" s="1"/>
  <c r="AL734" i="1"/>
  <c r="AL766" i="1"/>
  <c r="AF766" i="1"/>
  <c r="AK766" i="1" s="1"/>
  <c r="AL770" i="1"/>
  <c r="AF770" i="1"/>
  <c r="AK770" i="1" s="1"/>
  <c r="AF776" i="1"/>
  <c r="AK776" i="1" s="1"/>
  <c r="AL776" i="1"/>
  <c r="AF751" i="1"/>
  <c r="AK751" i="1" s="1"/>
  <c r="AL751" i="1"/>
  <c r="AF755" i="1"/>
  <c r="AK755" i="1" s="1"/>
  <c r="AL755" i="1"/>
  <c r="AL774" i="1"/>
  <c r="AF774" i="1"/>
  <c r="AK774" i="1" s="1"/>
  <c r="AJ711" i="1"/>
  <c r="AJ710" i="1"/>
  <c r="AJ709" i="1"/>
  <c r="AH709" i="1"/>
  <c r="AJ708" i="1"/>
  <c r="AH708" i="1"/>
  <c r="AJ707" i="1"/>
  <c r="AH707" i="1"/>
  <c r="AJ705" i="1"/>
  <c r="AH705" i="1"/>
  <c r="AJ704" i="1"/>
  <c r="AH704" i="1"/>
  <c r="AJ703" i="1"/>
  <c r="AH703" i="1"/>
  <c r="AJ702" i="1"/>
  <c r="AH702" i="1"/>
  <c r="AJ701" i="1"/>
  <c r="AH701" i="1"/>
  <c r="AJ700" i="1"/>
  <c r="AH700" i="1"/>
  <c r="AJ699" i="1"/>
  <c r="AH699" i="1"/>
  <c r="AJ698" i="1"/>
  <c r="AH698" i="1"/>
  <c r="AJ697" i="1"/>
  <c r="AH697" i="1"/>
  <c r="AJ696" i="1"/>
  <c r="AH696" i="1"/>
  <c r="AJ695" i="1"/>
  <c r="AH695" i="1"/>
  <c r="Y711" i="1"/>
  <c r="AD711" i="1" s="1"/>
  <c r="Y710" i="1"/>
  <c r="AD710" i="1" s="1"/>
  <c r="Y709" i="1"/>
  <c r="AD709" i="1" s="1"/>
  <c r="Y708" i="1"/>
  <c r="AD708" i="1" s="1"/>
  <c r="Y707" i="1"/>
  <c r="AD707" i="1" s="1"/>
  <c r="Y706" i="1"/>
  <c r="AD706" i="1" s="1"/>
  <c r="Y705" i="1"/>
  <c r="AD705" i="1" s="1"/>
  <c r="Y704" i="1"/>
  <c r="AD704" i="1" s="1"/>
  <c r="Y703" i="1"/>
  <c r="AD703" i="1" s="1"/>
  <c r="Y702" i="1"/>
  <c r="AD702" i="1" s="1"/>
  <c r="Y701" i="1"/>
  <c r="AD701" i="1" s="1"/>
  <c r="Y700" i="1"/>
  <c r="AD700" i="1" s="1"/>
  <c r="Y699" i="1"/>
  <c r="AD699" i="1" s="1"/>
  <c r="Y698" i="1"/>
  <c r="AD698" i="1" s="1"/>
  <c r="Y697" i="1"/>
  <c r="AD697" i="1" s="1"/>
  <c r="Y696" i="1"/>
  <c r="AD696" i="1" s="1"/>
  <c r="Y695" i="1"/>
  <c r="AD695" i="1" s="1"/>
  <c r="B710" i="1"/>
  <c r="A710" i="1" s="1"/>
  <c r="B709" i="1"/>
  <c r="A709" i="1" s="1"/>
  <c r="B708" i="1"/>
  <c r="A708" i="1" s="1"/>
  <c r="B707" i="1"/>
  <c r="A707" i="1" s="1"/>
  <c r="A706" i="1"/>
  <c r="B705" i="1"/>
  <c r="A705" i="1" s="1"/>
  <c r="B704" i="1"/>
  <c r="A704" i="1" s="1"/>
  <c r="B703" i="1"/>
  <c r="A703" i="1" s="1"/>
  <c r="B702" i="1"/>
  <c r="A702" i="1" s="1"/>
  <c r="B701" i="1"/>
  <c r="A701" i="1" s="1"/>
  <c r="B700" i="1"/>
  <c r="A700" i="1" s="1"/>
  <c r="B699" i="1"/>
  <c r="A699" i="1" s="1"/>
  <c r="B698" i="1"/>
  <c r="A698" i="1" s="1"/>
  <c r="B697" i="1"/>
  <c r="A697" i="1" s="1"/>
  <c r="B696" i="1"/>
  <c r="A696" i="1" s="1"/>
  <c r="B695" i="1"/>
  <c r="A695" i="1" s="1"/>
  <c r="AE699" i="1" l="1"/>
  <c r="AL699" i="1" s="1"/>
  <c r="AE697" i="1"/>
  <c r="AF697" i="1" s="1"/>
  <c r="AK697" i="1" s="1"/>
  <c r="AE705" i="1"/>
  <c r="AF705" i="1" s="1"/>
  <c r="AK705" i="1" s="1"/>
  <c r="AE707" i="1"/>
  <c r="AE709" i="1"/>
  <c r="AE701" i="1"/>
  <c r="AE708" i="1"/>
  <c r="AE710" i="1"/>
  <c r="AE698" i="1"/>
  <c r="AE702" i="1"/>
  <c r="AE706" i="1"/>
  <c r="AE703" i="1"/>
  <c r="AL703" i="1" s="1"/>
  <c r="AE696" i="1"/>
  <c r="AL696" i="1" s="1"/>
  <c r="AE700" i="1"/>
  <c r="AL700" i="1" s="1"/>
  <c r="AE704" i="1"/>
  <c r="AL704" i="1" s="1"/>
  <c r="AE695" i="1"/>
  <c r="AL695" i="1" s="1"/>
  <c r="AE711" i="1"/>
  <c r="AL711" i="1" s="1"/>
  <c r="AF699" i="1" l="1"/>
  <c r="AK699" i="1" s="1"/>
  <c r="AL697" i="1"/>
  <c r="AF696" i="1"/>
  <c r="AK696" i="1" s="1"/>
  <c r="AF695" i="1"/>
  <c r="AK695" i="1" s="1"/>
  <c r="AL705" i="1"/>
  <c r="AF700" i="1"/>
  <c r="AK700" i="1" s="1"/>
  <c r="AL706" i="1"/>
  <c r="AF706" i="1"/>
  <c r="AF701" i="1"/>
  <c r="AK701" i="1" s="1"/>
  <c r="AL701" i="1"/>
  <c r="AF703" i="1"/>
  <c r="AK703" i="1" s="1"/>
  <c r="AF704" i="1"/>
  <c r="AK704" i="1" s="1"/>
  <c r="AF702" i="1"/>
  <c r="AK702" i="1" s="1"/>
  <c r="AL702" i="1"/>
  <c r="AF708" i="1"/>
  <c r="AK708" i="1" s="1"/>
  <c r="AL708" i="1"/>
  <c r="AF698" i="1"/>
  <c r="AK698" i="1" s="1"/>
  <c r="AL698" i="1"/>
  <c r="AF709" i="1"/>
  <c r="AK709" i="1" s="1"/>
  <c r="AL709" i="1"/>
  <c r="AL710" i="1"/>
  <c r="AF710" i="1"/>
  <c r="AK710" i="1" s="1"/>
  <c r="AL707" i="1"/>
  <c r="AF707" i="1"/>
  <c r="AK707" i="1" s="1"/>
  <c r="AH694" i="1"/>
  <c r="AF694" i="1"/>
  <c r="AH693" i="1"/>
  <c r="AF693" i="1"/>
  <c r="AH692" i="1"/>
  <c r="AF692" i="1"/>
  <c r="AH691" i="1"/>
  <c r="AF691" i="1"/>
  <c r="AH690" i="1"/>
  <c r="AF690" i="1"/>
  <c r="AH689" i="1"/>
  <c r="AF689" i="1"/>
  <c r="AH688" i="1"/>
  <c r="AF688" i="1"/>
  <c r="AH687" i="1"/>
  <c r="AF687" i="1"/>
  <c r="AH686" i="1"/>
  <c r="AF686" i="1"/>
  <c r="AH685" i="1"/>
  <c r="AF685" i="1"/>
  <c r="Y694" i="1"/>
  <c r="AD694" i="1" s="1"/>
  <c r="Y693" i="1"/>
  <c r="AD693" i="1" s="1"/>
  <c r="Y692" i="1"/>
  <c r="AD692" i="1" s="1"/>
  <c r="Y691" i="1"/>
  <c r="AD691" i="1" s="1"/>
  <c r="Y690" i="1"/>
  <c r="AD690" i="1" s="1"/>
  <c r="Y689" i="1"/>
  <c r="AD689" i="1" s="1"/>
  <c r="Y688" i="1"/>
  <c r="AD688" i="1" s="1"/>
  <c r="Y687" i="1"/>
  <c r="AD687" i="1" s="1"/>
  <c r="Y686" i="1"/>
  <c r="AD686" i="1" s="1"/>
  <c r="Y685" i="1"/>
  <c r="AD685" i="1" s="1"/>
  <c r="AE691" i="1" l="1"/>
  <c r="AL691" i="1" s="1"/>
  <c r="AE687" i="1"/>
  <c r="AL687" i="1" s="1"/>
  <c r="AE694" i="1"/>
  <c r="AL694" i="1" s="1"/>
  <c r="AE686" i="1"/>
  <c r="AL686" i="1" s="1"/>
  <c r="AE692" i="1"/>
  <c r="AL692" i="1" s="1"/>
  <c r="AE688" i="1"/>
  <c r="AL688" i="1" s="1"/>
  <c r="AE689" i="1"/>
  <c r="AL689" i="1" s="1"/>
  <c r="AE690" i="1"/>
  <c r="AL690" i="1" s="1"/>
  <c r="AE685" i="1"/>
  <c r="AL685" i="1" s="1"/>
  <c r="AE693" i="1"/>
  <c r="AL693" i="1" s="1"/>
  <c r="AP905" i="4"/>
  <c r="AM905" i="4"/>
  <c r="AJ905" i="4"/>
  <c r="AG905" i="4"/>
  <c r="AC905" i="4"/>
  <c r="Z905" i="4"/>
  <c r="X905" i="4"/>
  <c r="AP904" i="4"/>
  <c r="AM904" i="4"/>
  <c r="AJ904" i="4"/>
  <c r="AG904" i="4"/>
  <c r="AC904" i="4"/>
  <c r="Z904" i="4"/>
  <c r="X904" i="4"/>
  <c r="AX903" i="4"/>
  <c r="AV903" i="4"/>
  <c r="AT903" i="4"/>
  <c r="AP903" i="4"/>
  <c r="AM903" i="4"/>
  <c r="AJ903" i="4"/>
  <c r="AG903" i="4"/>
  <c r="AC903" i="4"/>
  <c r="Z903" i="4"/>
  <c r="X903" i="4"/>
  <c r="S903" i="4"/>
  <c r="Q903" i="4"/>
  <c r="R903" i="4" s="1"/>
  <c r="N903" i="4"/>
  <c r="O903" i="4" s="1"/>
  <c r="AP902" i="4"/>
  <c r="AM902" i="4"/>
  <c r="AJ902" i="4"/>
  <c r="AG902" i="4"/>
  <c r="AC902" i="4"/>
  <c r="Z902" i="4"/>
  <c r="X902" i="4"/>
  <c r="AP901" i="4"/>
  <c r="AM901" i="4"/>
  <c r="AJ901" i="4"/>
  <c r="AG901" i="4"/>
  <c r="AC901" i="4"/>
  <c r="Z901" i="4"/>
  <c r="X901" i="4"/>
  <c r="AX900" i="4"/>
  <c r="AV900" i="4"/>
  <c r="AT900" i="4"/>
  <c r="AP900" i="4"/>
  <c r="AM900" i="4"/>
  <c r="AJ900" i="4"/>
  <c r="AG900" i="4"/>
  <c r="AC900" i="4"/>
  <c r="Z900" i="4"/>
  <c r="X900" i="4"/>
  <c r="S900" i="4"/>
  <c r="Q900" i="4"/>
  <c r="R900" i="4" s="1"/>
  <c r="N900" i="4"/>
  <c r="O900" i="4" s="1"/>
  <c r="AP899" i="4"/>
  <c r="AM899" i="4"/>
  <c r="AJ899" i="4"/>
  <c r="AG899" i="4"/>
  <c r="AC899" i="4"/>
  <c r="Z899" i="4"/>
  <c r="X899" i="4"/>
  <c r="AP898" i="4"/>
  <c r="AM898" i="4"/>
  <c r="AJ898" i="4"/>
  <c r="AG898" i="4"/>
  <c r="AC898" i="4"/>
  <c r="Z898" i="4"/>
  <c r="X898" i="4"/>
  <c r="AX897" i="4"/>
  <c r="AV897" i="4"/>
  <c r="AT897" i="4"/>
  <c r="AP897" i="4"/>
  <c r="AM897" i="4"/>
  <c r="AJ897" i="4"/>
  <c r="AG897" i="4"/>
  <c r="AC897" i="4"/>
  <c r="Z897" i="4"/>
  <c r="X897" i="4"/>
  <c r="S897" i="4"/>
  <c r="Q897" i="4"/>
  <c r="R897" i="4" s="1"/>
  <c r="N897" i="4"/>
  <c r="O897" i="4" s="1"/>
  <c r="AP896" i="4"/>
  <c r="AM896" i="4"/>
  <c r="AJ896" i="4"/>
  <c r="AG896" i="4"/>
  <c r="AC896" i="4"/>
  <c r="Z896" i="4"/>
  <c r="X896" i="4"/>
  <c r="AP895" i="4"/>
  <c r="AM895" i="4"/>
  <c r="AJ895" i="4"/>
  <c r="AG895" i="4"/>
  <c r="AC895" i="4"/>
  <c r="Z895" i="4"/>
  <c r="X895" i="4"/>
  <c r="AX894" i="4"/>
  <c r="AV894" i="4"/>
  <c r="AT894" i="4"/>
  <c r="AP894" i="4"/>
  <c r="AM894" i="4"/>
  <c r="AJ894" i="4"/>
  <c r="AG894" i="4"/>
  <c r="AC894" i="4"/>
  <c r="Z894" i="4"/>
  <c r="X894" i="4"/>
  <c r="S894" i="4"/>
  <c r="Q894" i="4"/>
  <c r="R894" i="4" s="1"/>
  <c r="N894" i="4"/>
  <c r="O894" i="4" s="1"/>
  <c r="AP893" i="4"/>
  <c r="AM893" i="4"/>
  <c r="AJ893" i="4"/>
  <c r="AG893" i="4"/>
  <c r="AC893" i="4"/>
  <c r="Z893" i="4"/>
  <c r="X893" i="4"/>
  <c r="AP892" i="4"/>
  <c r="AM892" i="4"/>
  <c r="AJ892" i="4"/>
  <c r="AG892" i="4"/>
  <c r="AC892" i="4"/>
  <c r="Z892" i="4"/>
  <c r="X892" i="4"/>
  <c r="AX891" i="4"/>
  <c r="AV891" i="4"/>
  <c r="AT891" i="4"/>
  <c r="AP891" i="4"/>
  <c r="AM891" i="4"/>
  <c r="AJ891" i="4"/>
  <c r="AG891" i="4"/>
  <c r="AC891" i="4"/>
  <c r="Z891" i="4"/>
  <c r="X891" i="4"/>
  <c r="S891" i="4"/>
  <c r="Q891" i="4"/>
  <c r="R891" i="4" s="1"/>
  <c r="N891" i="4"/>
  <c r="O891" i="4" s="1"/>
  <c r="AP890" i="4"/>
  <c r="AM890" i="4"/>
  <c r="AJ890" i="4"/>
  <c r="AG890" i="4"/>
  <c r="AC890" i="4"/>
  <c r="Z890" i="4"/>
  <c r="X890" i="4"/>
  <c r="AP889" i="4"/>
  <c r="AM889" i="4"/>
  <c r="AJ889" i="4"/>
  <c r="AG889" i="4"/>
  <c r="AC889" i="4"/>
  <c r="Z889" i="4"/>
  <c r="X889" i="4"/>
  <c r="AX888" i="4"/>
  <c r="AV888" i="4"/>
  <c r="AT888" i="4"/>
  <c r="AP888" i="4"/>
  <c r="AM888" i="4"/>
  <c r="AJ888" i="4"/>
  <c r="AG888" i="4"/>
  <c r="AC888" i="4"/>
  <c r="Z888" i="4"/>
  <c r="X888" i="4"/>
  <c r="S888" i="4"/>
  <c r="Q888" i="4"/>
  <c r="R888" i="4" s="1"/>
  <c r="N888" i="4"/>
  <c r="O888" i="4" s="1"/>
  <c r="AP887" i="4"/>
  <c r="AM887" i="4"/>
  <c r="AJ887" i="4"/>
  <c r="AG887" i="4"/>
  <c r="AC887" i="4"/>
  <c r="Z887" i="4"/>
  <c r="AP886" i="4"/>
  <c r="AM886" i="4"/>
  <c r="AJ886" i="4"/>
  <c r="AG886" i="4"/>
  <c r="AC886" i="4"/>
  <c r="Z886" i="4"/>
  <c r="AX885" i="4"/>
  <c r="AV885" i="4"/>
  <c r="AT885" i="4"/>
  <c r="AP885" i="4"/>
  <c r="AM885" i="4"/>
  <c r="AJ885" i="4"/>
  <c r="AG885" i="4"/>
  <c r="AC885" i="4"/>
  <c r="Z885" i="4"/>
  <c r="S885" i="4"/>
  <c r="Q885" i="4"/>
  <c r="R885" i="4" s="1"/>
  <c r="N885" i="4"/>
  <c r="O885" i="4" s="1"/>
  <c r="AP884" i="4"/>
  <c r="AM884" i="4"/>
  <c r="AJ884" i="4"/>
  <c r="AG884" i="4"/>
  <c r="AC884" i="4"/>
  <c r="Z884" i="4"/>
  <c r="X884" i="4"/>
  <c r="AP883" i="4"/>
  <c r="AM883" i="4"/>
  <c r="AJ883" i="4"/>
  <c r="AG883" i="4"/>
  <c r="AC883" i="4"/>
  <c r="Z883" i="4"/>
  <c r="X883" i="4"/>
  <c r="AX882" i="4"/>
  <c r="AV882" i="4"/>
  <c r="AT882" i="4"/>
  <c r="AP882" i="4"/>
  <c r="AM882" i="4"/>
  <c r="AJ882" i="4"/>
  <c r="AG882" i="4"/>
  <c r="AC882" i="4"/>
  <c r="Z882" i="4"/>
  <c r="X882" i="4"/>
  <c r="S882" i="4"/>
  <c r="Q882" i="4"/>
  <c r="R882" i="4" s="1"/>
  <c r="N882" i="4"/>
  <c r="O882" i="4" s="1"/>
  <c r="AP881" i="4"/>
  <c r="AM881" i="4"/>
  <c r="AJ881" i="4"/>
  <c r="AG881" i="4"/>
  <c r="AC881" i="4"/>
  <c r="Z881" i="4"/>
  <c r="X881" i="4"/>
  <c r="AP880" i="4"/>
  <c r="AM880" i="4"/>
  <c r="AJ880" i="4"/>
  <c r="AG880" i="4"/>
  <c r="AC880" i="4"/>
  <c r="Z880" i="4"/>
  <c r="X880" i="4"/>
  <c r="AX879" i="4"/>
  <c r="AV879" i="4"/>
  <c r="AT879" i="4"/>
  <c r="AW879" i="4" s="1"/>
  <c r="AP879" i="4"/>
  <c r="AM879" i="4"/>
  <c r="AJ879" i="4"/>
  <c r="AG879" i="4"/>
  <c r="AC879" i="4"/>
  <c r="Z879" i="4"/>
  <c r="X879" i="4"/>
  <c r="S879" i="4"/>
  <c r="Q879" i="4"/>
  <c r="R879" i="4" s="1"/>
  <c r="N879" i="4"/>
  <c r="O879" i="4" s="1"/>
  <c r="AP878" i="4"/>
  <c r="AM878" i="4"/>
  <c r="AJ878" i="4"/>
  <c r="AG878" i="4"/>
  <c r="AC878" i="4"/>
  <c r="Z878" i="4"/>
  <c r="X878" i="4"/>
  <c r="AP877" i="4"/>
  <c r="AM877" i="4"/>
  <c r="AJ877" i="4"/>
  <c r="AG877" i="4"/>
  <c r="AC877" i="4"/>
  <c r="Z877" i="4"/>
  <c r="X877" i="4"/>
  <c r="AX876" i="4"/>
  <c r="AV876" i="4"/>
  <c r="AT876" i="4"/>
  <c r="AP876" i="4"/>
  <c r="AM876" i="4"/>
  <c r="AJ876" i="4"/>
  <c r="AG876" i="4"/>
  <c r="AC876" i="4"/>
  <c r="Z876" i="4"/>
  <c r="X876" i="4"/>
  <c r="S876" i="4"/>
  <c r="Q876" i="4"/>
  <c r="R876" i="4" s="1"/>
  <c r="N876" i="4"/>
  <c r="O876" i="4" s="1"/>
  <c r="AP875" i="4"/>
  <c r="AM875" i="4"/>
  <c r="AJ875" i="4"/>
  <c r="AG875" i="4"/>
  <c r="AC875" i="4"/>
  <c r="Z875" i="4"/>
  <c r="X875" i="4"/>
  <c r="AP874" i="4"/>
  <c r="AM874" i="4"/>
  <c r="AJ874" i="4"/>
  <c r="AG874" i="4"/>
  <c r="AC874" i="4"/>
  <c r="Z874" i="4"/>
  <c r="X874" i="4"/>
  <c r="AX873" i="4"/>
  <c r="AV873" i="4"/>
  <c r="AT873" i="4"/>
  <c r="AP873" i="4"/>
  <c r="AM873" i="4"/>
  <c r="AJ873" i="4"/>
  <c r="AG873" i="4"/>
  <c r="AC873" i="4"/>
  <c r="Z873" i="4"/>
  <c r="X873" i="4"/>
  <c r="S873" i="4"/>
  <c r="Q873" i="4"/>
  <c r="R873" i="4" s="1"/>
  <c r="N873" i="4"/>
  <c r="O873" i="4" s="1"/>
  <c r="AP872" i="4"/>
  <c r="AM872" i="4"/>
  <c r="AJ872" i="4"/>
  <c r="AG872" i="4"/>
  <c r="AC872" i="4"/>
  <c r="Z872" i="4"/>
  <c r="X872" i="4"/>
  <c r="AP871" i="4"/>
  <c r="AM871" i="4"/>
  <c r="AJ871" i="4"/>
  <c r="AG871" i="4"/>
  <c r="AC871" i="4"/>
  <c r="Z871" i="4"/>
  <c r="X871" i="4"/>
  <c r="AX870" i="4"/>
  <c r="AV870" i="4"/>
  <c r="AT870" i="4"/>
  <c r="AP870" i="4"/>
  <c r="AM870" i="4"/>
  <c r="AJ870" i="4"/>
  <c r="AG870" i="4"/>
  <c r="AC870" i="4"/>
  <c r="Z870" i="4"/>
  <c r="X870" i="4"/>
  <c r="S870" i="4"/>
  <c r="Q870" i="4"/>
  <c r="R870" i="4" s="1"/>
  <c r="N870" i="4"/>
  <c r="O870" i="4" s="1"/>
  <c r="AP869" i="4"/>
  <c r="AM869" i="4"/>
  <c r="AJ869" i="4"/>
  <c r="AG869" i="4"/>
  <c r="AC869" i="4"/>
  <c r="Z869" i="4"/>
  <c r="X869" i="4"/>
  <c r="AP868" i="4"/>
  <c r="AM868" i="4"/>
  <c r="AJ868" i="4"/>
  <c r="AG868" i="4"/>
  <c r="AC868" i="4"/>
  <c r="Z868" i="4"/>
  <c r="X868" i="4"/>
  <c r="AX867" i="4"/>
  <c r="AV867" i="4"/>
  <c r="AT867" i="4"/>
  <c r="AP867" i="4"/>
  <c r="AM867" i="4"/>
  <c r="AJ867" i="4"/>
  <c r="AG867" i="4"/>
  <c r="AC867" i="4"/>
  <c r="Z867" i="4"/>
  <c r="X867" i="4"/>
  <c r="S867" i="4"/>
  <c r="Q867" i="4"/>
  <c r="R867" i="4" s="1"/>
  <c r="N867" i="4"/>
  <c r="O867" i="4" s="1"/>
  <c r="AP866" i="4"/>
  <c r="AM866" i="4"/>
  <c r="AJ866" i="4"/>
  <c r="AG866" i="4"/>
  <c r="AC866" i="4"/>
  <c r="Z866" i="4"/>
  <c r="X866" i="4"/>
  <c r="AP865" i="4"/>
  <c r="AM865" i="4"/>
  <c r="AJ865" i="4"/>
  <c r="AG865" i="4"/>
  <c r="AC865" i="4"/>
  <c r="Z865" i="4"/>
  <c r="X865" i="4"/>
  <c r="AX864" i="4"/>
  <c r="AV864" i="4"/>
  <c r="AT864" i="4"/>
  <c r="AP864" i="4"/>
  <c r="AM864" i="4"/>
  <c r="AJ864" i="4"/>
  <c r="AG864" i="4"/>
  <c r="AC864" i="4"/>
  <c r="Z864" i="4"/>
  <c r="X864" i="4"/>
  <c r="S864" i="4"/>
  <c r="Q864" i="4"/>
  <c r="R864" i="4" s="1"/>
  <c r="N864" i="4"/>
  <c r="O864" i="4" s="1"/>
  <c r="AP863" i="4"/>
  <c r="AM863" i="4"/>
  <c r="AJ863" i="4"/>
  <c r="AG863" i="4"/>
  <c r="AC863" i="4"/>
  <c r="Z863" i="4"/>
  <c r="X863" i="4"/>
  <c r="AP862" i="4"/>
  <c r="AM862" i="4"/>
  <c r="AJ862" i="4"/>
  <c r="AG862" i="4"/>
  <c r="AC862" i="4"/>
  <c r="Z862" i="4"/>
  <c r="X862" i="4"/>
  <c r="AX861" i="4"/>
  <c r="AV861" i="4"/>
  <c r="AT861" i="4"/>
  <c r="AP861" i="4"/>
  <c r="AM861" i="4"/>
  <c r="AJ861" i="4"/>
  <c r="AG861" i="4"/>
  <c r="AC861" i="4"/>
  <c r="Z861" i="4"/>
  <c r="X861" i="4"/>
  <c r="S861" i="4"/>
  <c r="Q861" i="4"/>
  <c r="R861" i="4" s="1"/>
  <c r="N861" i="4"/>
  <c r="O861" i="4" s="1"/>
  <c r="AP860" i="4"/>
  <c r="AM860" i="4"/>
  <c r="AJ860" i="4"/>
  <c r="AG860" i="4"/>
  <c r="AC860" i="4"/>
  <c r="Z860" i="4"/>
  <c r="X860" i="4"/>
  <c r="AP859" i="4"/>
  <c r="AM859" i="4"/>
  <c r="AJ859" i="4"/>
  <c r="AG859" i="4"/>
  <c r="AC859" i="4"/>
  <c r="Z859" i="4"/>
  <c r="X859" i="4"/>
  <c r="AX858" i="4"/>
  <c r="AV858" i="4"/>
  <c r="AT858" i="4"/>
  <c r="AP858" i="4"/>
  <c r="AM858" i="4"/>
  <c r="AJ858" i="4"/>
  <c r="AG858" i="4"/>
  <c r="AC858" i="4"/>
  <c r="Z858" i="4"/>
  <c r="X858" i="4"/>
  <c r="S858" i="4"/>
  <c r="Q858" i="4"/>
  <c r="R858" i="4" s="1"/>
  <c r="N858" i="4"/>
  <c r="O858" i="4" s="1"/>
  <c r="AP857" i="4"/>
  <c r="AM857" i="4"/>
  <c r="AJ857" i="4"/>
  <c r="AG857" i="4"/>
  <c r="AC857" i="4"/>
  <c r="Z857" i="4"/>
  <c r="X857" i="4"/>
  <c r="AP856" i="4"/>
  <c r="AM856" i="4"/>
  <c r="AJ856" i="4"/>
  <c r="AG856" i="4"/>
  <c r="AC856" i="4"/>
  <c r="Z856" i="4"/>
  <c r="X856" i="4"/>
  <c r="AX855" i="4"/>
  <c r="AV855" i="4"/>
  <c r="AT855" i="4"/>
  <c r="AP855" i="4"/>
  <c r="AM855" i="4"/>
  <c r="AJ855" i="4"/>
  <c r="AG855" i="4"/>
  <c r="AC855" i="4"/>
  <c r="Z855" i="4"/>
  <c r="X855" i="4"/>
  <c r="S855" i="4"/>
  <c r="Q855" i="4"/>
  <c r="R855" i="4" s="1"/>
  <c r="N855" i="4"/>
  <c r="O855" i="4" s="1"/>
  <c r="AP854" i="4"/>
  <c r="AM854" i="4"/>
  <c r="AJ854" i="4"/>
  <c r="AG854" i="4"/>
  <c r="AC854" i="4"/>
  <c r="Z854" i="4"/>
  <c r="X854" i="4"/>
  <c r="AP853" i="4"/>
  <c r="AM853" i="4"/>
  <c r="AJ853" i="4"/>
  <c r="AG853" i="4"/>
  <c r="AC853" i="4"/>
  <c r="Z853" i="4"/>
  <c r="X853" i="4"/>
  <c r="AX852" i="4"/>
  <c r="AV852" i="4"/>
  <c r="AT852" i="4"/>
  <c r="AP852" i="4"/>
  <c r="AM852" i="4"/>
  <c r="AJ852" i="4"/>
  <c r="AG852" i="4"/>
  <c r="AC852" i="4"/>
  <c r="Z852" i="4"/>
  <c r="X852" i="4"/>
  <c r="S852" i="4"/>
  <c r="Q852" i="4"/>
  <c r="R852" i="4" s="1"/>
  <c r="N852" i="4"/>
  <c r="O852" i="4" s="1"/>
  <c r="AP851" i="4"/>
  <c r="AM851" i="4"/>
  <c r="AJ851" i="4"/>
  <c r="AG851" i="4"/>
  <c r="AC851" i="4"/>
  <c r="Z851" i="4"/>
  <c r="X851" i="4"/>
  <c r="AP850" i="4"/>
  <c r="AM850" i="4"/>
  <c r="AJ850" i="4"/>
  <c r="AG850" i="4"/>
  <c r="AC850" i="4"/>
  <c r="Z850" i="4"/>
  <c r="X850" i="4"/>
  <c r="AX849" i="4"/>
  <c r="AV849" i="4"/>
  <c r="AT849" i="4"/>
  <c r="AP849" i="4"/>
  <c r="AM849" i="4"/>
  <c r="AJ849" i="4"/>
  <c r="AG849" i="4"/>
  <c r="AC849" i="4"/>
  <c r="Z849" i="4"/>
  <c r="X849" i="4"/>
  <c r="S849" i="4"/>
  <c r="Q849" i="4"/>
  <c r="R849" i="4" s="1"/>
  <c r="N849" i="4"/>
  <c r="O849" i="4" s="1"/>
  <c r="AP848" i="4"/>
  <c r="AM848" i="4"/>
  <c r="AJ848" i="4"/>
  <c r="AG848" i="4"/>
  <c r="AC848" i="4"/>
  <c r="Z848" i="4"/>
  <c r="X848" i="4"/>
  <c r="AP847" i="4"/>
  <c r="AM847" i="4"/>
  <c r="AJ847" i="4"/>
  <c r="AG847" i="4"/>
  <c r="AC847" i="4"/>
  <c r="Z847" i="4"/>
  <c r="X847" i="4"/>
  <c r="AX846" i="4"/>
  <c r="AV846" i="4"/>
  <c r="AT846" i="4"/>
  <c r="AP846" i="4"/>
  <c r="AM846" i="4"/>
  <c r="AJ846" i="4"/>
  <c r="AG846" i="4"/>
  <c r="AC846" i="4"/>
  <c r="Z846" i="4"/>
  <c r="X846" i="4"/>
  <c r="S846" i="4"/>
  <c r="Q846" i="4"/>
  <c r="R846" i="4" s="1"/>
  <c r="N846" i="4"/>
  <c r="O846" i="4" s="1"/>
  <c r="AQ905" i="4" l="1"/>
  <c r="AW891" i="4"/>
  <c r="AW867" i="4"/>
  <c r="AW888" i="4"/>
  <c r="AW870" i="4"/>
  <c r="AQ887" i="4"/>
  <c r="AQ855" i="4"/>
  <c r="AW858" i="4"/>
  <c r="AW897" i="4"/>
  <c r="AQ851" i="4"/>
  <c r="AW882" i="4"/>
  <c r="AW885" i="4"/>
  <c r="AQ896" i="4"/>
  <c r="AQ881" i="4"/>
  <c r="AQ890" i="4"/>
  <c r="AW852" i="4"/>
  <c r="AQ880" i="4"/>
  <c r="AQ889" i="4"/>
  <c r="AW900" i="4"/>
  <c r="AQ886" i="4"/>
  <c r="AQ850" i="4"/>
  <c r="AQ872" i="4"/>
  <c r="AQ861" i="4"/>
  <c r="AW876" i="4"/>
  <c r="AQ888" i="4"/>
  <c r="AQ900" i="4"/>
  <c r="AQ860" i="4"/>
  <c r="AQ868" i="4"/>
  <c r="AQ879" i="4"/>
  <c r="AQ892" i="4"/>
  <c r="AQ867" i="4"/>
  <c r="AQ849" i="4"/>
  <c r="AQ854" i="4"/>
  <c r="AW855" i="4"/>
  <c r="AQ856" i="4"/>
  <c r="AQ859" i="4"/>
  <c r="AQ864" i="4"/>
  <c r="AQ884" i="4"/>
  <c r="AW894" i="4"/>
  <c r="AQ848" i="4"/>
  <c r="AQ852" i="4"/>
  <c r="AQ847" i="4"/>
  <c r="AQ857" i="4"/>
  <c r="AQ853" i="4"/>
  <c r="AW861" i="4"/>
  <c r="AQ866" i="4"/>
  <c r="AQ883" i="4"/>
  <c r="AQ899" i="4"/>
  <c r="AQ903" i="4"/>
  <c r="AW846" i="4"/>
  <c r="AQ865" i="4"/>
  <c r="AQ870" i="4"/>
  <c r="AW873" i="4"/>
  <c r="AQ876" i="4"/>
  <c r="AQ885" i="4"/>
  <c r="AQ898" i="4"/>
  <c r="AQ904" i="4"/>
  <c r="AQ871" i="4"/>
  <c r="AQ878" i="4"/>
  <c r="AQ891" i="4"/>
  <c r="AQ894" i="4"/>
  <c r="AQ895" i="4"/>
  <c r="AQ846" i="4"/>
  <c r="AW849" i="4"/>
  <c r="AQ863" i="4"/>
  <c r="AW864" i="4"/>
  <c r="AQ873" i="4"/>
  <c r="AQ875" i="4"/>
  <c r="AQ877" i="4"/>
  <c r="AQ882" i="4"/>
  <c r="AQ902" i="4"/>
  <c r="AQ858" i="4"/>
  <c r="AQ862" i="4"/>
  <c r="AQ869" i="4"/>
  <c r="AQ874" i="4"/>
  <c r="AQ893" i="4"/>
  <c r="AQ897" i="4"/>
  <c r="AQ901" i="4"/>
  <c r="AW903" i="4"/>
  <c r="AP845" i="4"/>
  <c r="AM845" i="4"/>
  <c r="AJ845" i="4"/>
  <c r="AG845" i="4"/>
  <c r="AC845" i="4"/>
  <c r="Z845" i="4"/>
  <c r="X845" i="4"/>
  <c r="AP844" i="4"/>
  <c r="AM844" i="4"/>
  <c r="AJ844" i="4"/>
  <c r="AG844" i="4"/>
  <c r="AC844" i="4"/>
  <c r="Z844" i="4"/>
  <c r="X844" i="4"/>
  <c r="AX843" i="4"/>
  <c r="AV843" i="4"/>
  <c r="AT843" i="4"/>
  <c r="AP843" i="4"/>
  <c r="AM843" i="4"/>
  <c r="AJ843" i="4"/>
  <c r="AG843" i="4"/>
  <c r="AC843" i="4"/>
  <c r="Z843" i="4"/>
  <c r="X843" i="4"/>
  <c r="S843" i="4"/>
  <c r="Q843" i="4"/>
  <c r="R843" i="4" s="1"/>
  <c r="N843" i="4"/>
  <c r="O843" i="4" s="1"/>
  <c r="AP842" i="4"/>
  <c r="AM842" i="4"/>
  <c r="AJ842" i="4"/>
  <c r="AG842" i="4"/>
  <c r="AC842" i="4"/>
  <c r="Z842" i="4"/>
  <c r="X842" i="4"/>
  <c r="AP841" i="4"/>
  <c r="AM841" i="4"/>
  <c r="AJ841" i="4"/>
  <c r="AG841" i="4"/>
  <c r="AC841" i="4"/>
  <c r="Z841" i="4"/>
  <c r="X841" i="4"/>
  <c r="AX840" i="4"/>
  <c r="AV840" i="4"/>
  <c r="AT840" i="4"/>
  <c r="AP840" i="4"/>
  <c r="AM840" i="4"/>
  <c r="AJ840" i="4"/>
  <c r="AG840" i="4"/>
  <c r="AC840" i="4"/>
  <c r="Z840" i="4"/>
  <c r="X840" i="4"/>
  <c r="S840" i="4"/>
  <c r="Q840" i="4"/>
  <c r="R840" i="4" s="1"/>
  <c r="N840" i="4"/>
  <c r="O840" i="4" s="1"/>
  <c r="AP839" i="4"/>
  <c r="AQ839" i="4" s="1"/>
  <c r="AP838" i="4"/>
  <c r="AM838" i="4"/>
  <c r="AJ838" i="4"/>
  <c r="AG838" i="4"/>
  <c r="AC838" i="4"/>
  <c r="Z838" i="4"/>
  <c r="X838" i="4"/>
  <c r="AX837" i="4"/>
  <c r="AV837" i="4"/>
  <c r="AT837" i="4"/>
  <c r="AP837" i="4"/>
  <c r="AM837" i="4"/>
  <c r="AJ837" i="4"/>
  <c r="AG837" i="4"/>
  <c r="AC837" i="4"/>
  <c r="Z837" i="4"/>
  <c r="X837" i="4"/>
  <c r="S837" i="4"/>
  <c r="Q837" i="4"/>
  <c r="R837" i="4" s="1"/>
  <c r="N837" i="4"/>
  <c r="O837" i="4" s="1"/>
  <c r="AP836" i="4"/>
  <c r="AQ836" i="4" s="1"/>
  <c r="AP835" i="4"/>
  <c r="AM835" i="4"/>
  <c r="AJ835" i="4"/>
  <c r="AG835" i="4"/>
  <c r="AC835" i="4"/>
  <c r="Z835" i="4"/>
  <c r="X835" i="4"/>
  <c r="AX834" i="4"/>
  <c r="AV834" i="4"/>
  <c r="AT834" i="4"/>
  <c r="AP834" i="4"/>
  <c r="AM834" i="4"/>
  <c r="AJ834" i="4"/>
  <c r="AG834" i="4"/>
  <c r="AC834" i="4"/>
  <c r="Z834" i="4"/>
  <c r="X834" i="4"/>
  <c r="S834" i="4"/>
  <c r="Q834" i="4"/>
  <c r="R834" i="4" s="1"/>
  <c r="N834" i="4"/>
  <c r="O834" i="4" s="1"/>
  <c r="AP833" i="4"/>
  <c r="AM833" i="4"/>
  <c r="AJ833" i="4"/>
  <c r="AG833" i="4"/>
  <c r="AC833" i="4"/>
  <c r="Z833" i="4"/>
  <c r="X833" i="4"/>
  <c r="AP832" i="4"/>
  <c r="AM832" i="4"/>
  <c r="AJ832" i="4"/>
  <c r="AG832" i="4"/>
  <c r="AC832" i="4"/>
  <c r="Z832" i="4"/>
  <c r="X832" i="4"/>
  <c r="AX831" i="4"/>
  <c r="AV831" i="4"/>
  <c r="AT831" i="4"/>
  <c r="AP831" i="4"/>
  <c r="AM831" i="4"/>
  <c r="AJ831" i="4"/>
  <c r="AG831" i="4"/>
  <c r="AC831" i="4"/>
  <c r="Z831" i="4"/>
  <c r="X831" i="4"/>
  <c r="S831" i="4"/>
  <c r="Q831" i="4"/>
  <c r="R831" i="4" s="1"/>
  <c r="N831" i="4"/>
  <c r="O831" i="4" s="1"/>
  <c r="AP830" i="4"/>
  <c r="AM830" i="4"/>
  <c r="AJ830" i="4"/>
  <c r="AG830" i="4"/>
  <c r="AC830" i="4"/>
  <c r="Z830" i="4"/>
  <c r="X830" i="4"/>
  <c r="AP829" i="4"/>
  <c r="AM829" i="4"/>
  <c r="AJ829" i="4"/>
  <c r="AG829" i="4"/>
  <c r="AC829" i="4"/>
  <c r="Z829" i="4"/>
  <c r="X829" i="4"/>
  <c r="AX828" i="4"/>
  <c r="AV828" i="4"/>
  <c r="AT828" i="4"/>
  <c r="AP828" i="4"/>
  <c r="AM828" i="4"/>
  <c r="AJ828" i="4"/>
  <c r="AG828" i="4"/>
  <c r="AC828" i="4"/>
  <c r="Z828" i="4"/>
  <c r="X828" i="4"/>
  <c r="S828" i="4"/>
  <c r="Q828" i="4"/>
  <c r="R828" i="4" s="1"/>
  <c r="N828" i="4"/>
  <c r="O828" i="4" s="1"/>
  <c r="AP827" i="4"/>
  <c r="AM827" i="4"/>
  <c r="AJ827" i="4"/>
  <c r="AG827" i="4"/>
  <c r="AC827" i="4"/>
  <c r="Z827" i="4"/>
  <c r="X827" i="4"/>
  <c r="AP826" i="4"/>
  <c r="AM826" i="4"/>
  <c r="AJ826" i="4"/>
  <c r="AG826" i="4"/>
  <c r="AC826" i="4"/>
  <c r="Z826" i="4"/>
  <c r="X826" i="4"/>
  <c r="AX825" i="4"/>
  <c r="AV825" i="4"/>
  <c r="AT825" i="4"/>
  <c r="AP825" i="4"/>
  <c r="AM825" i="4"/>
  <c r="AJ825" i="4"/>
  <c r="AG825" i="4"/>
  <c r="AC825" i="4"/>
  <c r="Z825" i="4"/>
  <c r="X825" i="4"/>
  <c r="S825" i="4"/>
  <c r="Q825" i="4"/>
  <c r="R825" i="4" s="1"/>
  <c r="N825" i="4"/>
  <c r="O825" i="4" s="1"/>
  <c r="AP824" i="4"/>
  <c r="AM824" i="4"/>
  <c r="AJ824" i="4"/>
  <c r="AG824" i="4"/>
  <c r="AC824" i="4"/>
  <c r="Z824" i="4"/>
  <c r="X824" i="4"/>
  <c r="AP823" i="4"/>
  <c r="AM823" i="4"/>
  <c r="AJ823" i="4"/>
  <c r="AG823" i="4"/>
  <c r="AC823" i="4"/>
  <c r="Z823" i="4"/>
  <c r="X823" i="4"/>
  <c r="AX822" i="4"/>
  <c r="AV822" i="4"/>
  <c r="AT822" i="4"/>
  <c r="AP822" i="4"/>
  <c r="AM822" i="4"/>
  <c r="AJ822" i="4"/>
  <c r="AG822" i="4"/>
  <c r="AC822" i="4"/>
  <c r="Z822" i="4"/>
  <c r="X822" i="4"/>
  <c r="S822" i="4"/>
  <c r="Q822" i="4"/>
  <c r="R822" i="4" s="1"/>
  <c r="N822" i="4"/>
  <c r="O822" i="4" s="1"/>
  <c r="AP821" i="4"/>
  <c r="AQ821" i="4" s="1"/>
  <c r="AP820" i="4"/>
  <c r="AM820" i="4"/>
  <c r="AJ820" i="4"/>
  <c r="AG820" i="4"/>
  <c r="AC820" i="4"/>
  <c r="Z820" i="4"/>
  <c r="X820" i="4"/>
  <c r="AX819" i="4"/>
  <c r="AV819" i="4"/>
  <c r="AT819" i="4"/>
  <c r="AP819" i="4"/>
  <c r="AM819" i="4"/>
  <c r="AJ819" i="4"/>
  <c r="AG819" i="4"/>
  <c r="AC819" i="4"/>
  <c r="Z819" i="4"/>
  <c r="X819" i="4"/>
  <c r="S819" i="4"/>
  <c r="Q819" i="4"/>
  <c r="R819" i="4" s="1"/>
  <c r="N819" i="4"/>
  <c r="O819" i="4" s="1"/>
  <c r="AP818" i="4"/>
  <c r="AQ818" i="4" s="1"/>
  <c r="AP817" i="4"/>
  <c r="AM817" i="4"/>
  <c r="AJ817" i="4"/>
  <c r="AG817" i="4"/>
  <c r="AC817" i="4"/>
  <c r="Z817" i="4"/>
  <c r="X817" i="4"/>
  <c r="AX816" i="4"/>
  <c r="AV816" i="4"/>
  <c r="AT816" i="4"/>
  <c r="AP816" i="4"/>
  <c r="AM816" i="4"/>
  <c r="AJ816" i="4"/>
  <c r="AG816" i="4"/>
  <c r="AC816" i="4"/>
  <c r="Z816" i="4"/>
  <c r="X816" i="4"/>
  <c r="S816" i="4"/>
  <c r="Q816" i="4"/>
  <c r="R816" i="4" s="1"/>
  <c r="N816" i="4"/>
  <c r="O816" i="4" s="1"/>
  <c r="AW816" i="4" l="1"/>
  <c r="AW828" i="4"/>
  <c r="AW840" i="4"/>
  <c r="AW831" i="4"/>
  <c r="AQ835" i="4"/>
  <c r="AW837" i="4"/>
  <c r="AW843" i="4"/>
  <c r="AW819" i="4"/>
  <c r="AW825" i="4"/>
  <c r="AQ819" i="4"/>
  <c r="AQ842" i="4"/>
  <c r="AQ822" i="4"/>
  <c r="AQ832" i="4"/>
  <c r="AW822" i="4"/>
  <c r="AQ827" i="4"/>
  <c r="AQ831" i="4"/>
  <c r="AQ826" i="4"/>
  <c r="AQ833" i="4"/>
  <c r="AW834" i="4"/>
  <c r="AQ837" i="4"/>
  <c r="AQ840" i="4"/>
  <c r="AQ841" i="4"/>
  <c r="AQ823" i="4"/>
  <c r="AQ824" i="4"/>
  <c r="AQ834" i="4"/>
  <c r="AQ820" i="4"/>
  <c r="AQ830" i="4"/>
  <c r="AQ838" i="4"/>
  <c r="AQ843" i="4"/>
  <c r="AQ816" i="4"/>
  <c r="AQ817" i="4"/>
  <c r="AQ828" i="4"/>
  <c r="AQ829" i="4"/>
  <c r="AQ845" i="4"/>
  <c r="AQ825" i="4"/>
  <c r="AQ844" i="4"/>
  <c r="AP815" i="4"/>
  <c r="AM815" i="4"/>
  <c r="AJ815" i="4"/>
  <c r="AG815" i="4"/>
  <c r="AC815" i="4"/>
  <c r="Z815" i="4"/>
  <c r="X815" i="4"/>
  <c r="AP814" i="4"/>
  <c r="AM814" i="4"/>
  <c r="AJ814" i="4"/>
  <c r="AG814" i="4"/>
  <c r="AC814" i="4"/>
  <c r="Z814" i="4"/>
  <c r="X814" i="4"/>
  <c r="AX813" i="4"/>
  <c r="AV813" i="4"/>
  <c r="AT813" i="4"/>
  <c r="AP813" i="4"/>
  <c r="AM813" i="4"/>
  <c r="AJ813" i="4"/>
  <c r="AG813" i="4"/>
  <c r="AC813" i="4"/>
  <c r="Z813" i="4"/>
  <c r="X813" i="4"/>
  <c r="S813" i="4"/>
  <c r="Q813" i="4"/>
  <c r="R813" i="4" s="1"/>
  <c r="N813" i="4"/>
  <c r="O813" i="4" s="1"/>
  <c r="AP812" i="4"/>
  <c r="AM812" i="4"/>
  <c r="AJ812" i="4"/>
  <c r="AG812" i="4"/>
  <c r="AC812" i="4"/>
  <c r="Z812" i="4"/>
  <c r="X812" i="4"/>
  <c r="AP811" i="4"/>
  <c r="AM811" i="4"/>
  <c r="AJ811" i="4"/>
  <c r="AG811" i="4"/>
  <c r="AC811" i="4"/>
  <c r="Z811" i="4"/>
  <c r="X811" i="4"/>
  <c r="AX810" i="4"/>
  <c r="AV810" i="4"/>
  <c r="AT810" i="4"/>
  <c r="AP810" i="4"/>
  <c r="AM810" i="4"/>
  <c r="AJ810" i="4"/>
  <c r="AG810" i="4"/>
  <c r="AC810" i="4"/>
  <c r="Z810" i="4"/>
  <c r="X810" i="4"/>
  <c r="S810" i="4"/>
  <c r="Q810" i="4"/>
  <c r="R810" i="4" s="1"/>
  <c r="N810" i="4"/>
  <c r="O810" i="4" s="1"/>
  <c r="AP809" i="4"/>
  <c r="AM809" i="4"/>
  <c r="AJ809" i="4"/>
  <c r="AG809" i="4"/>
  <c r="AC809" i="4"/>
  <c r="Z809" i="4"/>
  <c r="X809" i="4"/>
  <c r="AP808" i="4"/>
  <c r="AM808" i="4"/>
  <c r="AJ808" i="4"/>
  <c r="AG808" i="4"/>
  <c r="AC808" i="4"/>
  <c r="Z808" i="4"/>
  <c r="X808" i="4"/>
  <c r="AX807" i="4"/>
  <c r="AV807" i="4"/>
  <c r="AT807" i="4"/>
  <c r="AP807" i="4"/>
  <c r="AM807" i="4"/>
  <c r="AJ807" i="4"/>
  <c r="AG807" i="4"/>
  <c r="AC807" i="4"/>
  <c r="Z807" i="4"/>
  <c r="X807" i="4"/>
  <c r="S807" i="4"/>
  <c r="Q807" i="4"/>
  <c r="R807" i="4" s="1"/>
  <c r="N807" i="4"/>
  <c r="O807" i="4" s="1"/>
  <c r="AP806" i="4"/>
  <c r="AM806" i="4"/>
  <c r="AJ806" i="4"/>
  <c r="AG806" i="4"/>
  <c r="AC806" i="4"/>
  <c r="Z806" i="4"/>
  <c r="X806" i="4"/>
  <c r="AP805" i="4"/>
  <c r="AM805" i="4"/>
  <c r="AJ805" i="4"/>
  <c r="AG805" i="4"/>
  <c r="AC805" i="4"/>
  <c r="Z805" i="4"/>
  <c r="X805" i="4"/>
  <c r="AX804" i="4"/>
  <c r="AV804" i="4"/>
  <c r="AT804" i="4"/>
  <c r="AP804" i="4"/>
  <c r="AM804" i="4"/>
  <c r="AJ804" i="4"/>
  <c r="AG804" i="4"/>
  <c r="AC804" i="4"/>
  <c r="Z804" i="4"/>
  <c r="X804" i="4"/>
  <c r="S804" i="4"/>
  <c r="Q804" i="4"/>
  <c r="R804" i="4" s="1"/>
  <c r="N804" i="4"/>
  <c r="O804" i="4" s="1"/>
  <c r="AP803" i="4"/>
  <c r="AM803" i="4"/>
  <c r="AJ803" i="4"/>
  <c r="AG803" i="4"/>
  <c r="AC803" i="4"/>
  <c r="Z803" i="4"/>
  <c r="X803" i="4"/>
  <c r="AP802" i="4"/>
  <c r="AM802" i="4"/>
  <c r="AJ802" i="4"/>
  <c r="AG802" i="4"/>
  <c r="AC802" i="4"/>
  <c r="Z802" i="4"/>
  <c r="X802" i="4"/>
  <c r="AX801" i="4"/>
  <c r="AV801" i="4"/>
  <c r="AT801" i="4"/>
  <c r="AP801" i="4"/>
  <c r="AM801" i="4"/>
  <c r="AJ801" i="4"/>
  <c r="AG801" i="4"/>
  <c r="AC801" i="4"/>
  <c r="Z801" i="4"/>
  <c r="X801" i="4"/>
  <c r="S801" i="4"/>
  <c r="Q801" i="4"/>
  <c r="R801" i="4" s="1"/>
  <c r="N801" i="4"/>
  <c r="O801" i="4" s="1"/>
  <c r="AP800" i="4"/>
  <c r="AM800" i="4"/>
  <c r="AJ800" i="4"/>
  <c r="AG800" i="4"/>
  <c r="AC800" i="4"/>
  <c r="Z800" i="4"/>
  <c r="X800" i="4"/>
  <c r="AP799" i="4"/>
  <c r="AM799" i="4"/>
  <c r="AJ799" i="4"/>
  <c r="AG799" i="4"/>
  <c r="AC799" i="4"/>
  <c r="Z799" i="4"/>
  <c r="X799" i="4"/>
  <c r="AX798" i="4"/>
  <c r="AV798" i="4"/>
  <c r="AT798" i="4"/>
  <c r="AP798" i="4"/>
  <c r="AM798" i="4"/>
  <c r="AJ798" i="4"/>
  <c r="AG798" i="4"/>
  <c r="AC798" i="4"/>
  <c r="Z798" i="4"/>
  <c r="X798" i="4"/>
  <c r="S798" i="4"/>
  <c r="Q798" i="4"/>
  <c r="R798" i="4" s="1"/>
  <c r="N798" i="4"/>
  <c r="O798" i="4" s="1"/>
  <c r="AP797" i="4"/>
  <c r="AQ797" i="4" s="1"/>
  <c r="AP796" i="4"/>
  <c r="AM796" i="4"/>
  <c r="AJ796" i="4"/>
  <c r="AG796" i="4"/>
  <c r="AC796" i="4"/>
  <c r="Z796" i="4"/>
  <c r="X796" i="4"/>
  <c r="AX795" i="4"/>
  <c r="AV795" i="4"/>
  <c r="AT795" i="4"/>
  <c r="AP795" i="4"/>
  <c r="AM795" i="4"/>
  <c r="AJ795" i="4"/>
  <c r="AG795" i="4"/>
  <c r="AC795" i="4"/>
  <c r="Z795" i="4"/>
  <c r="X795" i="4"/>
  <c r="S795" i="4"/>
  <c r="Q795" i="4"/>
  <c r="R795" i="4" s="1"/>
  <c r="N795" i="4"/>
  <c r="O795" i="4" s="1"/>
  <c r="AP794" i="4"/>
  <c r="AM794" i="4"/>
  <c r="AJ794" i="4"/>
  <c r="AG794" i="4"/>
  <c r="AC794" i="4"/>
  <c r="Z794" i="4"/>
  <c r="X794" i="4"/>
  <c r="AP793" i="4"/>
  <c r="AM793" i="4"/>
  <c r="AJ793" i="4"/>
  <c r="AG793" i="4"/>
  <c r="AC793" i="4"/>
  <c r="Z793" i="4"/>
  <c r="X793" i="4"/>
  <c r="AX792" i="4"/>
  <c r="AV792" i="4"/>
  <c r="AT792" i="4"/>
  <c r="AP792" i="4"/>
  <c r="AM792" i="4"/>
  <c r="AJ792" i="4"/>
  <c r="AG792" i="4"/>
  <c r="AC792" i="4"/>
  <c r="Z792" i="4"/>
  <c r="X792" i="4"/>
  <c r="S792" i="4"/>
  <c r="Q792" i="4"/>
  <c r="R792" i="4" s="1"/>
  <c r="N792" i="4"/>
  <c r="O792" i="4" s="1"/>
  <c r="AP791" i="4"/>
  <c r="AM791" i="4"/>
  <c r="AJ791" i="4"/>
  <c r="AG791" i="4"/>
  <c r="AC791" i="4"/>
  <c r="Z791" i="4"/>
  <c r="X791" i="4"/>
  <c r="AP790" i="4"/>
  <c r="AM790" i="4"/>
  <c r="AJ790" i="4"/>
  <c r="AG790" i="4"/>
  <c r="AC790" i="4"/>
  <c r="Z790" i="4"/>
  <c r="X790" i="4"/>
  <c r="AX789" i="4"/>
  <c r="AV789" i="4"/>
  <c r="AT789" i="4"/>
  <c r="AP789" i="4"/>
  <c r="AM789" i="4"/>
  <c r="AJ789" i="4"/>
  <c r="AG789" i="4"/>
  <c r="AC789" i="4"/>
  <c r="Z789" i="4"/>
  <c r="X789" i="4"/>
  <c r="S789" i="4"/>
  <c r="Q789" i="4"/>
  <c r="R789" i="4" s="1"/>
  <c r="N789" i="4"/>
  <c r="O789" i="4" s="1"/>
  <c r="AP788" i="4"/>
  <c r="AM788" i="4"/>
  <c r="AJ788" i="4"/>
  <c r="AG788" i="4"/>
  <c r="AC788" i="4"/>
  <c r="Z788" i="4"/>
  <c r="X788" i="4"/>
  <c r="AP787" i="4"/>
  <c r="AM787" i="4"/>
  <c r="AJ787" i="4"/>
  <c r="AG787" i="4"/>
  <c r="AC787" i="4"/>
  <c r="Z787" i="4"/>
  <c r="X787" i="4"/>
  <c r="AX786" i="4"/>
  <c r="AV786" i="4"/>
  <c r="AT786" i="4"/>
  <c r="AP786" i="4"/>
  <c r="AM786" i="4"/>
  <c r="AJ786" i="4"/>
  <c r="AG786" i="4"/>
  <c r="AC786" i="4"/>
  <c r="Z786" i="4"/>
  <c r="X786" i="4"/>
  <c r="S786" i="4"/>
  <c r="Q786" i="4"/>
  <c r="R786" i="4" s="1"/>
  <c r="N786" i="4"/>
  <c r="O786" i="4" s="1"/>
  <c r="AP785" i="4"/>
  <c r="AM785" i="4"/>
  <c r="AJ785" i="4"/>
  <c r="AG785" i="4"/>
  <c r="AC785" i="4"/>
  <c r="Z785" i="4"/>
  <c r="X785" i="4"/>
  <c r="AP784" i="4"/>
  <c r="AM784" i="4"/>
  <c r="AJ784" i="4"/>
  <c r="AG784" i="4"/>
  <c r="AC784" i="4"/>
  <c r="Z784" i="4"/>
  <c r="X784" i="4"/>
  <c r="AX783" i="4"/>
  <c r="AV783" i="4"/>
  <c r="AT783" i="4"/>
  <c r="AP783" i="4"/>
  <c r="AM783" i="4"/>
  <c r="AJ783" i="4"/>
  <c r="AG783" i="4"/>
  <c r="AC783" i="4"/>
  <c r="Z783" i="4"/>
  <c r="X783" i="4"/>
  <c r="S783" i="4"/>
  <c r="Q783" i="4"/>
  <c r="R783" i="4" s="1"/>
  <c r="N783" i="4"/>
  <c r="O783" i="4" s="1"/>
  <c r="AP782" i="4"/>
  <c r="AM782" i="4"/>
  <c r="AJ782" i="4"/>
  <c r="AG782" i="4"/>
  <c r="AC782" i="4"/>
  <c r="Z782" i="4"/>
  <c r="X782" i="4"/>
  <c r="AP781" i="4"/>
  <c r="AM781" i="4"/>
  <c r="AJ781" i="4"/>
  <c r="AG781" i="4"/>
  <c r="AC781" i="4"/>
  <c r="Z781" i="4"/>
  <c r="X781" i="4"/>
  <c r="AX780" i="4"/>
  <c r="AV780" i="4"/>
  <c r="AT780" i="4"/>
  <c r="AP780" i="4"/>
  <c r="AM780" i="4"/>
  <c r="AJ780" i="4"/>
  <c r="AG780" i="4"/>
  <c r="AC780" i="4"/>
  <c r="Z780" i="4"/>
  <c r="X780" i="4"/>
  <c r="S780" i="4"/>
  <c r="Q780" i="4"/>
  <c r="R780" i="4" s="1"/>
  <c r="N780" i="4"/>
  <c r="O780" i="4" s="1"/>
  <c r="AP779" i="4"/>
  <c r="AM779" i="4"/>
  <c r="AJ779" i="4"/>
  <c r="AG779" i="4"/>
  <c r="AC779" i="4"/>
  <c r="Z779" i="4"/>
  <c r="X779" i="4"/>
  <c r="AP778" i="4"/>
  <c r="AM778" i="4"/>
  <c r="AJ778" i="4"/>
  <c r="AG778" i="4"/>
  <c r="AC778" i="4"/>
  <c r="Z778" i="4"/>
  <c r="X778" i="4"/>
  <c r="AX777" i="4"/>
  <c r="AV777" i="4"/>
  <c r="AT777" i="4"/>
  <c r="AP777" i="4"/>
  <c r="AM777" i="4"/>
  <c r="AJ777" i="4"/>
  <c r="AG777" i="4"/>
  <c r="AC777" i="4"/>
  <c r="Z777" i="4"/>
  <c r="X777" i="4"/>
  <c r="S777" i="4"/>
  <c r="Q777" i="4"/>
  <c r="R777" i="4" s="1"/>
  <c r="N777" i="4"/>
  <c r="O777" i="4" s="1"/>
  <c r="AP776" i="4"/>
  <c r="AM776" i="4"/>
  <c r="AJ776" i="4"/>
  <c r="AG776" i="4"/>
  <c r="AC776" i="4"/>
  <c r="Z776" i="4"/>
  <c r="X776" i="4"/>
  <c r="AP775" i="4"/>
  <c r="AM775" i="4"/>
  <c r="AJ775" i="4"/>
  <c r="AG775" i="4"/>
  <c r="AC775" i="4"/>
  <c r="Z775" i="4"/>
  <c r="X775" i="4"/>
  <c r="AX774" i="4"/>
  <c r="AV774" i="4"/>
  <c r="AT774" i="4"/>
  <c r="AP774" i="4"/>
  <c r="AM774" i="4"/>
  <c r="AJ774" i="4"/>
  <c r="AG774" i="4"/>
  <c r="AC774" i="4"/>
  <c r="Z774" i="4"/>
  <c r="X774" i="4"/>
  <c r="S774" i="4"/>
  <c r="Q774" i="4"/>
  <c r="R774" i="4" s="1"/>
  <c r="N774" i="4"/>
  <c r="O774" i="4" s="1"/>
  <c r="AP773" i="4"/>
  <c r="AM773" i="4"/>
  <c r="AJ773" i="4"/>
  <c r="AG773" i="4"/>
  <c r="AC773" i="4"/>
  <c r="Z773" i="4"/>
  <c r="X773" i="4"/>
  <c r="AP772" i="4"/>
  <c r="AM772" i="4"/>
  <c r="AJ772" i="4"/>
  <c r="AG772" i="4"/>
  <c r="AC772" i="4"/>
  <c r="Z772" i="4"/>
  <c r="X772" i="4"/>
  <c r="AX771" i="4"/>
  <c r="AV771" i="4"/>
  <c r="AT771" i="4"/>
  <c r="AP771" i="4"/>
  <c r="AM771" i="4"/>
  <c r="AJ771" i="4"/>
  <c r="AG771" i="4"/>
  <c r="AC771" i="4"/>
  <c r="Z771" i="4"/>
  <c r="X771" i="4"/>
  <c r="S771" i="4"/>
  <c r="Q771" i="4"/>
  <c r="R771" i="4" s="1"/>
  <c r="N771" i="4"/>
  <c r="O771" i="4" s="1"/>
  <c r="AP770" i="4"/>
  <c r="AM770" i="4"/>
  <c r="AJ770" i="4"/>
  <c r="AG770" i="4"/>
  <c r="AC770" i="4"/>
  <c r="Z770" i="4"/>
  <c r="X770" i="4"/>
  <c r="AP769" i="4"/>
  <c r="AM769" i="4"/>
  <c r="AJ769" i="4"/>
  <c r="AG769" i="4"/>
  <c r="AC769" i="4"/>
  <c r="Z769" i="4"/>
  <c r="X769" i="4"/>
  <c r="AX768" i="4"/>
  <c r="AV768" i="4"/>
  <c r="AT768" i="4"/>
  <c r="AP768" i="4"/>
  <c r="AM768" i="4"/>
  <c r="AJ768" i="4"/>
  <c r="AG768" i="4"/>
  <c r="AC768" i="4"/>
  <c r="Z768" i="4"/>
  <c r="X768" i="4"/>
  <c r="S768" i="4"/>
  <c r="Q768" i="4"/>
  <c r="R768" i="4" s="1"/>
  <c r="N768" i="4"/>
  <c r="O768" i="4" s="1"/>
  <c r="AP767" i="4"/>
  <c r="AM767" i="4"/>
  <c r="AJ767" i="4"/>
  <c r="AG767" i="4"/>
  <c r="AC767" i="4"/>
  <c r="Z767" i="4"/>
  <c r="X767" i="4"/>
  <c r="AP766" i="4"/>
  <c r="AM766" i="4"/>
  <c r="AJ766" i="4"/>
  <c r="AG766" i="4"/>
  <c r="AC766" i="4"/>
  <c r="Z766" i="4"/>
  <c r="X766" i="4"/>
  <c r="AX765" i="4"/>
  <c r="AV765" i="4"/>
  <c r="AT765" i="4"/>
  <c r="AP765" i="4"/>
  <c r="AM765" i="4"/>
  <c r="AJ765" i="4"/>
  <c r="AG765" i="4"/>
  <c r="AC765" i="4"/>
  <c r="Z765" i="4"/>
  <c r="X765" i="4"/>
  <c r="S765" i="4"/>
  <c r="Q765" i="4"/>
  <c r="R765" i="4" s="1"/>
  <c r="N765" i="4"/>
  <c r="O765" i="4" s="1"/>
  <c r="AP764" i="4"/>
  <c r="AM764" i="4"/>
  <c r="AJ764" i="4"/>
  <c r="AG764" i="4"/>
  <c r="AC764" i="4"/>
  <c r="Z764" i="4"/>
  <c r="X764" i="4"/>
  <c r="AP763" i="4"/>
  <c r="AM763" i="4"/>
  <c r="AJ763" i="4"/>
  <c r="AG763" i="4"/>
  <c r="AC763" i="4"/>
  <c r="Z763" i="4"/>
  <c r="X763" i="4"/>
  <c r="AX762" i="4"/>
  <c r="AV762" i="4"/>
  <c r="AT762" i="4"/>
  <c r="AP762" i="4"/>
  <c r="AM762" i="4"/>
  <c r="AJ762" i="4"/>
  <c r="AG762" i="4"/>
  <c r="AC762" i="4"/>
  <c r="Z762" i="4"/>
  <c r="X762" i="4"/>
  <c r="S762" i="4"/>
  <c r="Q762" i="4"/>
  <c r="R762" i="4" s="1"/>
  <c r="N762" i="4"/>
  <c r="O762" i="4" s="1"/>
  <c r="AW792" i="4" l="1"/>
  <c r="AW780" i="4"/>
  <c r="AW813" i="4"/>
  <c r="AW777" i="4"/>
  <c r="AW771" i="4"/>
  <c r="AW774" i="4"/>
  <c r="AQ803" i="4"/>
  <c r="AW804" i="4"/>
  <c r="AQ766" i="4"/>
  <c r="AQ776" i="4"/>
  <c r="AQ775" i="4"/>
  <c r="AW807" i="4"/>
  <c r="AQ791" i="4"/>
  <c r="AQ784" i="4"/>
  <c r="AQ799" i="4"/>
  <c r="AQ772" i="4"/>
  <c r="AQ786" i="4"/>
  <c r="AW789" i="4"/>
  <c r="AQ804" i="4"/>
  <c r="AQ762" i="4"/>
  <c r="AQ810" i="4"/>
  <c r="AQ806" i="4"/>
  <c r="AQ812" i="4"/>
  <c r="AQ774" i="4"/>
  <c r="AQ790" i="4"/>
  <c r="AQ796" i="4"/>
  <c r="AQ800" i="4"/>
  <c r="AQ801" i="4"/>
  <c r="AQ805" i="4"/>
  <c r="AQ811" i="4"/>
  <c r="AQ763" i="4"/>
  <c r="AW765" i="4"/>
  <c r="AQ769" i="4"/>
  <c r="AW783" i="4"/>
  <c r="AQ788" i="4"/>
  <c r="AQ789" i="4"/>
  <c r="AW798" i="4"/>
  <c r="AQ802" i="4"/>
  <c r="AQ813" i="4"/>
  <c r="AQ764" i="4"/>
  <c r="AQ779" i="4"/>
  <c r="AQ787" i="4"/>
  <c r="AQ794" i="4"/>
  <c r="AW795" i="4"/>
  <c r="AQ809" i="4"/>
  <c r="AW810" i="4"/>
  <c r="AQ815" i="4"/>
  <c r="AQ765" i="4"/>
  <c r="AQ780" i="4"/>
  <c r="AQ768" i="4"/>
  <c r="AQ778" i="4"/>
  <c r="AQ793" i="4"/>
  <c r="AQ798" i="4"/>
  <c r="AQ808" i="4"/>
  <c r="AQ814" i="4"/>
  <c r="AQ771" i="4"/>
  <c r="AW762" i="4"/>
  <c r="AW768" i="4"/>
  <c r="AQ777" i="4"/>
  <c r="AQ782" i="4"/>
  <c r="AQ783" i="4"/>
  <c r="AQ792" i="4"/>
  <c r="AW801" i="4"/>
  <c r="AQ770" i="4"/>
  <c r="AQ767" i="4"/>
  <c r="AQ773" i="4"/>
  <c r="AQ781" i="4"/>
  <c r="AQ785" i="4"/>
  <c r="AW786" i="4"/>
  <c r="AQ795" i="4"/>
  <c r="AQ807" i="4"/>
  <c r="AP761" i="4"/>
  <c r="AM761" i="4"/>
  <c r="AJ761" i="4"/>
  <c r="AG761" i="4"/>
  <c r="AC761" i="4"/>
  <c r="Z761" i="4"/>
  <c r="X761" i="4"/>
  <c r="AP760" i="4"/>
  <c r="AM760" i="4"/>
  <c r="AJ760" i="4"/>
  <c r="AG760" i="4"/>
  <c r="AC760" i="4"/>
  <c r="Z760" i="4"/>
  <c r="X760" i="4"/>
  <c r="AX759" i="4"/>
  <c r="AV759" i="4"/>
  <c r="AT759" i="4"/>
  <c r="AP759" i="4"/>
  <c r="AM759" i="4"/>
  <c r="AJ759" i="4"/>
  <c r="AG759" i="4"/>
  <c r="AC759" i="4"/>
  <c r="Z759" i="4"/>
  <c r="X759" i="4"/>
  <c r="S759" i="4"/>
  <c r="Q759" i="4"/>
  <c r="R759" i="4" s="1"/>
  <c r="N759" i="4"/>
  <c r="O759" i="4" s="1"/>
  <c r="AP758" i="4"/>
  <c r="AM758" i="4"/>
  <c r="AJ758" i="4"/>
  <c r="AG758" i="4"/>
  <c r="AC758" i="4"/>
  <c r="Z758" i="4"/>
  <c r="X758" i="4"/>
  <c r="AP757" i="4"/>
  <c r="AM757" i="4"/>
  <c r="AJ757" i="4"/>
  <c r="AG757" i="4"/>
  <c r="AC757" i="4"/>
  <c r="Z757" i="4"/>
  <c r="X757" i="4"/>
  <c r="AX756" i="4"/>
  <c r="AV756" i="4"/>
  <c r="AT756" i="4"/>
  <c r="AP756" i="4"/>
  <c r="AM756" i="4"/>
  <c r="AJ756" i="4"/>
  <c r="AG756" i="4"/>
  <c r="AC756" i="4"/>
  <c r="Z756" i="4"/>
  <c r="X756" i="4"/>
  <c r="S756" i="4"/>
  <c r="Q756" i="4"/>
  <c r="R756" i="4" s="1"/>
  <c r="N756" i="4"/>
  <c r="O756" i="4" s="1"/>
  <c r="AP755" i="4"/>
  <c r="AM755" i="4"/>
  <c r="AJ755" i="4"/>
  <c r="AG755" i="4"/>
  <c r="AC755" i="4"/>
  <c r="Z755" i="4"/>
  <c r="X755" i="4"/>
  <c r="AP754" i="4"/>
  <c r="AM754" i="4"/>
  <c r="AJ754" i="4"/>
  <c r="AG754" i="4"/>
  <c r="AC754" i="4"/>
  <c r="Z754" i="4"/>
  <c r="X754" i="4"/>
  <c r="AX753" i="4"/>
  <c r="AV753" i="4"/>
  <c r="AT753" i="4"/>
  <c r="AP753" i="4"/>
  <c r="AM753" i="4"/>
  <c r="AJ753" i="4"/>
  <c r="AG753" i="4"/>
  <c r="AC753" i="4"/>
  <c r="Z753" i="4"/>
  <c r="X753" i="4"/>
  <c r="S753" i="4"/>
  <c r="Q753" i="4"/>
  <c r="R753" i="4" s="1"/>
  <c r="N753" i="4"/>
  <c r="O753" i="4" s="1"/>
  <c r="AP752" i="4"/>
  <c r="AM752" i="4"/>
  <c r="AJ752" i="4"/>
  <c r="AG752" i="4"/>
  <c r="AC752" i="4"/>
  <c r="Z752" i="4"/>
  <c r="X752" i="4"/>
  <c r="AP751" i="4"/>
  <c r="AM751" i="4"/>
  <c r="AJ751" i="4"/>
  <c r="AG751" i="4"/>
  <c r="AC751" i="4"/>
  <c r="Z751" i="4"/>
  <c r="X751" i="4"/>
  <c r="AX750" i="4"/>
  <c r="AV750" i="4"/>
  <c r="AT750" i="4"/>
  <c r="AP750" i="4"/>
  <c r="AM750" i="4"/>
  <c r="AJ750" i="4"/>
  <c r="AG750" i="4"/>
  <c r="AC750" i="4"/>
  <c r="Z750" i="4"/>
  <c r="X750" i="4"/>
  <c r="S750" i="4"/>
  <c r="Q750" i="4"/>
  <c r="R750" i="4" s="1"/>
  <c r="N750" i="4"/>
  <c r="O750" i="4" s="1"/>
  <c r="AP749" i="4"/>
  <c r="AM749" i="4"/>
  <c r="AJ749" i="4"/>
  <c r="AG749" i="4"/>
  <c r="AC749" i="4"/>
  <c r="Z749" i="4"/>
  <c r="X749" i="4"/>
  <c r="AP748" i="4"/>
  <c r="AM748" i="4"/>
  <c r="AJ748" i="4"/>
  <c r="AG748" i="4"/>
  <c r="AC748" i="4"/>
  <c r="Z748" i="4"/>
  <c r="X748" i="4"/>
  <c r="AX747" i="4"/>
  <c r="AV747" i="4"/>
  <c r="AT747" i="4"/>
  <c r="AP747" i="4"/>
  <c r="AM747" i="4"/>
  <c r="AJ747" i="4"/>
  <c r="AG747" i="4"/>
  <c r="AC747" i="4"/>
  <c r="Z747" i="4"/>
  <c r="X747" i="4"/>
  <c r="S747" i="4"/>
  <c r="Q747" i="4"/>
  <c r="R747" i="4" s="1"/>
  <c r="N747" i="4"/>
  <c r="O747" i="4" s="1"/>
  <c r="AP746" i="4"/>
  <c r="AM746" i="4"/>
  <c r="AJ746" i="4"/>
  <c r="AG746" i="4"/>
  <c r="AC746" i="4"/>
  <c r="Z746" i="4"/>
  <c r="X746" i="4"/>
  <c r="AP745" i="4"/>
  <c r="AM745" i="4"/>
  <c r="AJ745" i="4"/>
  <c r="AG745" i="4"/>
  <c r="AC745" i="4"/>
  <c r="Z745" i="4"/>
  <c r="X745" i="4"/>
  <c r="AX744" i="4"/>
  <c r="AV744" i="4"/>
  <c r="AT744" i="4"/>
  <c r="AP744" i="4"/>
  <c r="AM744" i="4"/>
  <c r="AJ744" i="4"/>
  <c r="AG744" i="4"/>
  <c r="AC744" i="4"/>
  <c r="Z744" i="4"/>
  <c r="X744" i="4"/>
  <c r="S744" i="4"/>
  <c r="Q744" i="4"/>
  <c r="R744" i="4" s="1"/>
  <c r="N744" i="4"/>
  <c r="O744" i="4" s="1"/>
  <c r="AP743" i="4"/>
  <c r="AM743" i="4"/>
  <c r="AJ743" i="4"/>
  <c r="AG743" i="4"/>
  <c r="AC743" i="4"/>
  <c r="Z743" i="4"/>
  <c r="X743" i="4"/>
  <c r="AP742" i="4"/>
  <c r="AM742" i="4"/>
  <c r="AJ742" i="4"/>
  <c r="AG742" i="4"/>
  <c r="AC742" i="4"/>
  <c r="Z742" i="4"/>
  <c r="X742" i="4"/>
  <c r="AX741" i="4"/>
  <c r="AV741" i="4"/>
  <c r="AT741" i="4"/>
  <c r="AP741" i="4"/>
  <c r="AM741" i="4"/>
  <c r="AJ741" i="4"/>
  <c r="AG741" i="4"/>
  <c r="AC741" i="4"/>
  <c r="Z741" i="4"/>
  <c r="X741" i="4"/>
  <c r="S741" i="4"/>
  <c r="Q741" i="4"/>
  <c r="R741" i="4" s="1"/>
  <c r="N741" i="4"/>
  <c r="O741" i="4" s="1"/>
  <c r="AP740" i="4"/>
  <c r="AM740" i="4"/>
  <c r="AJ740" i="4"/>
  <c r="AG740" i="4"/>
  <c r="AC740" i="4"/>
  <c r="Z740" i="4"/>
  <c r="X740" i="4"/>
  <c r="AP739" i="4"/>
  <c r="AM739" i="4"/>
  <c r="AJ739" i="4"/>
  <c r="AG739" i="4"/>
  <c r="AC739" i="4"/>
  <c r="Z739" i="4"/>
  <c r="X739" i="4"/>
  <c r="AX738" i="4"/>
  <c r="AV738" i="4"/>
  <c r="AT738" i="4"/>
  <c r="AP738" i="4"/>
  <c r="AM738" i="4"/>
  <c r="AJ738" i="4"/>
  <c r="AG738" i="4"/>
  <c r="AC738" i="4"/>
  <c r="Z738" i="4"/>
  <c r="X738" i="4"/>
  <c r="S738" i="4"/>
  <c r="Q738" i="4"/>
  <c r="R738" i="4" s="1"/>
  <c r="N738" i="4"/>
  <c r="O738" i="4" s="1"/>
  <c r="AP737" i="4"/>
  <c r="AM737" i="4"/>
  <c r="AJ737" i="4"/>
  <c r="AG737" i="4"/>
  <c r="AC737" i="4"/>
  <c r="Z737" i="4"/>
  <c r="X737" i="4"/>
  <c r="AP736" i="4"/>
  <c r="AM736" i="4"/>
  <c r="AJ736" i="4"/>
  <c r="AG736" i="4"/>
  <c r="AC736" i="4"/>
  <c r="Z736" i="4"/>
  <c r="X736" i="4"/>
  <c r="AX735" i="4"/>
  <c r="AV735" i="4"/>
  <c r="AT735" i="4"/>
  <c r="AP735" i="4"/>
  <c r="AM735" i="4"/>
  <c r="AJ735" i="4"/>
  <c r="AG735" i="4"/>
  <c r="AC735" i="4"/>
  <c r="Z735" i="4"/>
  <c r="X735" i="4"/>
  <c r="S735" i="4"/>
  <c r="Q735" i="4"/>
  <c r="R735" i="4" s="1"/>
  <c r="N735" i="4"/>
  <c r="O735" i="4" s="1"/>
  <c r="AP734" i="4"/>
  <c r="AM734" i="4"/>
  <c r="AJ734" i="4"/>
  <c r="AG734" i="4"/>
  <c r="AC734" i="4"/>
  <c r="Z734" i="4"/>
  <c r="X734" i="4"/>
  <c r="AP733" i="4"/>
  <c r="AM733" i="4"/>
  <c r="AJ733" i="4"/>
  <c r="AG733" i="4"/>
  <c r="AC733" i="4"/>
  <c r="Z733" i="4"/>
  <c r="X733" i="4"/>
  <c r="AX732" i="4"/>
  <c r="AV732" i="4"/>
  <c r="AT732" i="4"/>
  <c r="AP732" i="4"/>
  <c r="AM732" i="4"/>
  <c r="AJ732" i="4"/>
  <c r="AG732" i="4"/>
  <c r="AC732" i="4"/>
  <c r="Z732" i="4"/>
  <c r="X732" i="4"/>
  <c r="S732" i="4"/>
  <c r="Q732" i="4"/>
  <c r="R732" i="4" s="1"/>
  <c r="N732" i="4"/>
  <c r="O732" i="4" s="1"/>
  <c r="AW756" i="4" l="1"/>
  <c r="AW741" i="4"/>
  <c r="AW747" i="4"/>
  <c r="AW735" i="4"/>
  <c r="AW750" i="4"/>
  <c r="AW759" i="4"/>
  <c r="AW738" i="4"/>
  <c r="AQ740" i="4"/>
  <c r="AQ735" i="4"/>
  <c r="AW744" i="4"/>
  <c r="AQ748" i="4"/>
  <c r="AW732" i="4"/>
  <c r="AQ750" i="4"/>
  <c r="AQ739" i="4"/>
  <c r="AQ759" i="4"/>
  <c r="AQ746" i="4"/>
  <c r="AQ743" i="4"/>
  <c r="AQ741" i="4"/>
  <c r="AQ752" i="4"/>
  <c r="AQ753" i="4"/>
  <c r="AQ756" i="4"/>
  <c r="AQ744" i="4"/>
  <c r="AQ755" i="4"/>
  <c r="AQ745" i="4"/>
  <c r="AQ734" i="4"/>
  <c r="AQ738" i="4"/>
  <c r="AQ747" i="4"/>
  <c r="AQ751" i="4"/>
  <c r="AQ758" i="4"/>
  <c r="AQ760" i="4"/>
  <c r="AQ754" i="4"/>
  <c r="AQ761" i="4"/>
  <c r="AQ732" i="4"/>
  <c r="AQ733" i="4"/>
  <c r="AW753" i="4"/>
  <c r="AQ757" i="4"/>
  <c r="AQ737" i="4"/>
  <c r="AQ742" i="4"/>
  <c r="AQ736" i="4"/>
  <c r="AQ749" i="4"/>
  <c r="AP731" i="4"/>
  <c r="AQ731" i="4" s="1"/>
  <c r="AP730" i="4"/>
  <c r="AM730" i="4"/>
  <c r="AJ730" i="4"/>
  <c r="AG730" i="4"/>
  <c r="AC730" i="4"/>
  <c r="Z730" i="4"/>
  <c r="X730" i="4"/>
  <c r="AX729" i="4"/>
  <c r="AY729" i="4" s="1"/>
  <c r="AV729" i="4"/>
  <c r="AT729" i="4"/>
  <c r="AP729" i="4"/>
  <c r="AM729" i="4"/>
  <c r="AJ729" i="4"/>
  <c r="AG729" i="4"/>
  <c r="AC729" i="4"/>
  <c r="Z729" i="4"/>
  <c r="X729" i="4"/>
  <c r="S729" i="4"/>
  <c r="T729" i="4" s="1"/>
  <c r="Q729" i="4"/>
  <c r="R729" i="4" s="1"/>
  <c r="N729" i="4"/>
  <c r="O729" i="4" s="1"/>
  <c r="G729" i="4"/>
  <c r="AP728" i="4"/>
  <c r="AQ728" i="4" s="1"/>
  <c r="AP727" i="4"/>
  <c r="AM727" i="4"/>
  <c r="AJ727" i="4"/>
  <c r="AG727" i="4"/>
  <c r="AC727" i="4"/>
  <c r="Z727" i="4"/>
  <c r="X727" i="4"/>
  <c r="AX726" i="4"/>
  <c r="AY726" i="4" s="1"/>
  <c r="AV726" i="4"/>
  <c r="AT726" i="4"/>
  <c r="AP726" i="4"/>
  <c r="AM726" i="4"/>
  <c r="AJ726" i="4"/>
  <c r="AG726" i="4"/>
  <c r="AC726" i="4"/>
  <c r="Z726" i="4"/>
  <c r="X726" i="4"/>
  <c r="S726" i="4"/>
  <c r="T726" i="4" s="1"/>
  <c r="Q726" i="4"/>
  <c r="R726" i="4" s="1"/>
  <c r="N726" i="4"/>
  <c r="O726" i="4" s="1"/>
  <c r="G726" i="4"/>
  <c r="AP725" i="4"/>
  <c r="AQ725" i="4" s="1"/>
  <c r="AP724" i="4"/>
  <c r="AM724" i="4"/>
  <c r="AJ724" i="4"/>
  <c r="AG724" i="4"/>
  <c r="AC724" i="4"/>
  <c r="Z724" i="4"/>
  <c r="X724" i="4"/>
  <c r="AX723" i="4"/>
  <c r="AY723" i="4" s="1"/>
  <c r="AV723" i="4"/>
  <c r="AT723" i="4"/>
  <c r="AP723" i="4"/>
  <c r="AM723" i="4"/>
  <c r="AJ723" i="4"/>
  <c r="AG723" i="4"/>
  <c r="AC723" i="4"/>
  <c r="Z723" i="4"/>
  <c r="X723" i="4"/>
  <c r="S723" i="4"/>
  <c r="T723" i="4" s="1"/>
  <c r="Q723" i="4"/>
  <c r="R723" i="4" s="1"/>
  <c r="N723" i="4"/>
  <c r="O723" i="4" s="1"/>
  <c r="G723" i="4"/>
  <c r="AP722" i="4"/>
  <c r="AQ722" i="4" s="1"/>
  <c r="AP721" i="4"/>
  <c r="AM721" i="4"/>
  <c r="AJ721" i="4"/>
  <c r="AG721" i="4"/>
  <c r="AC721" i="4"/>
  <c r="Z721" i="4"/>
  <c r="X721" i="4"/>
  <c r="AX720" i="4"/>
  <c r="AY720" i="4" s="1"/>
  <c r="AV720" i="4"/>
  <c r="AT720" i="4"/>
  <c r="AP720" i="4"/>
  <c r="AM720" i="4"/>
  <c r="AJ720" i="4"/>
  <c r="AG720" i="4"/>
  <c r="AC720" i="4"/>
  <c r="Z720" i="4"/>
  <c r="X720" i="4"/>
  <c r="S720" i="4"/>
  <c r="T720" i="4" s="1"/>
  <c r="Q720" i="4"/>
  <c r="R720" i="4" s="1"/>
  <c r="N720" i="4"/>
  <c r="O720" i="4" s="1"/>
  <c r="G720" i="4"/>
  <c r="AP719" i="4"/>
  <c r="AQ719" i="4" s="1"/>
  <c r="AP718" i="4"/>
  <c r="AQ718" i="4" s="1"/>
  <c r="AX717" i="4"/>
  <c r="AY717" i="4" s="1"/>
  <c r="AV717" i="4"/>
  <c r="AT717" i="4"/>
  <c r="AP717" i="4"/>
  <c r="AQ717" i="4" s="1"/>
  <c r="S717" i="4"/>
  <c r="T717" i="4" s="1"/>
  <c r="Q717" i="4"/>
  <c r="R717" i="4" s="1"/>
  <c r="N717" i="4"/>
  <c r="O717" i="4" s="1"/>
  <c r="G717" i="4"/>
  <c r="AP716" i="4"/>
  <c r="AM716" i="4"/>
  <c r="AJ716" i="4"/>
  <c r="AG716" i="4"/>
  <c r="AC716" i="4"/>
  <c r="Z716" i="4"/>
  <c r="X716" i="4"/>
  <c r="AP715" i="4"/>
  <c r="AQ715" i="4" s="1"/>
  <c r="AX714" i="4"/>
  <c r="AY714" i="4" s="1"/>
  <c r="AV714" i="4"/>
  <c r="AT714" i="4"/>
  <c r="AW714" i="4" s="1"/>
  <c r="AP714" i="4"/>
  <c r="AQ714" i="4" s="1"/>
  <c r="S714" i="4"/>
  <c r="T714" i="4" s="1"/>
  <c r="Q714" i="4"/>
  <c r="R714" i="4" s="1"/>
  <c r="N714" i="4"/>
  <c r="O714" i="4" s="1"/>
  <c r="G714" i="4"/>
  <c r="AP713" i="4"/>
  <c r="AQ713" i="4" s="1"/>
  <c r="AP712" i="4"/>
  <c r="AQ712" i="4" s="1"/>
  <c r="AX711" i="4"/>
  <c r="AY711" i="4" s="1"/>
  <c r="AV711" i="4"/>
  <c r="AT711" i="4"/>
  <c r="AP711" i="4"/>
  <c r="AQ711" i="4" s="1"/>
  <c r="S711" i="4"/>
  <c r="T711" i="4" s="1"/>
  <c r="Q711" i="4"/>
  <c r="R711" i="4" s="1"/>
  <c r="N711" i="4"/>
  <c r="O711" i="4" s="1"/>
  <c r="G711" i="4"/>
  <c r="AP710" i="4"/>
  <c r="AQ710" i="4" s="1"/>
  <c r="AP709" i="4"/>
  <c r="AQ709" i="4" s="1"/>
  <c r="AX708" i="4"/>
  <c r="AY708" i="4" s="1"/>
  <c r="AV708" i="4"/>
  <c r="AT708" i="4"/>
  <c r="AP708" i="4"/>
  <c r="AQ708" i="4" s="1"/>
  <c r="S708" i="4"/>
  <c r="T708" i="4" s="1"/>
  <c r="Q708" i="4"/>
  <c r="R708" i="4" s="1"/>
  <c r="N708" i="4"/>
  <c r="O708" i="4" s="1"/>
  <c r="G708" i="4"/>
  <c r="AP707" i="4"/>
  <c r="AM707" i="4"/>
  <c r="AJ707" i="4"/>
  <c r="AG707" i="4"/>
  <c r="AC707" i="4"/>
  <c r="Z707" i="4"/>
  <c r="X707" i="4"/>
  <c r="AP706" i="4"/>
  <c r="AQ706" i="4" s="1"/>
  <c r="AX705" i="4"/>
  <c r="AY705" i="4" s="1"/>
  <c r="AV705" i="4"/>
  <c r="AT705" i="4"/>
  <c r="AP705" i="4"/>
  <c r="AQ705" i="4" s="1"/>
  <c r="S705" i="4"/>
  <c r="T705" i="4" s="1"/>
  <c r="Q705" i="4"/>
  <c r="R705" i="4" s="1"/>
  <c r="N705" i="4"/>
  <c r="O705" i="4" s="1"/>
  <c r="G705" i="4"/>
  <c r="AP704" i="4"/>
  <c r="AM704" i="4"/>
  <c r="AJ704" i="4"/>
  <c r="AG704" i="4"/>
  <c r="AC704" i="4"/>
  <c r="Z704" i="4"/>
  <c r="X704" i="4"/>
  <c r="AP703" i="4"/>
  <c r="AQ703" i="4" s="1"/>
  <c r="AX702" i="4"/>
  <c r="AY702" i="4" s="1"/>
  <c r="AV702" i="4"/>
  <c r="AT702" i="4"/>
  <c r="AP702" i="4"/>
  <c r="AQ702" i="4" s="1"/>
  <c r="S702" i="4"/>
  <c r="T702" i="4" s="1"/>
  <c r="Q702" i="4"/>
  <c r="R702" i="4" s="1"/>
  <c r="N702" i="4"/>
  <c r="O702" i="4" s="1"/>
  <c r="G702" i="4"/>
  <c r="AP701" i="4"/>
  <c r="AQ701" i="4" s="1"/>
  <c r="AP700" i="4"/>
  <c r="AQ700" i="4" s="1"/>
  <c r="AX699" i="4"/>
  <c r="AY699" i="4" s="1"/>
  <c r="AV699" i="4"/>
  <c r="AT699" i="4"/>
  <c r="AP699" i="4"/>
  <c r="AQ699" i="4" s="1"/>
  <c r="S699" i="4"/>
  <c r="T699" i="4" s="1"/>
  <c r="Q699" i="4"/>
  <c r="R699" i="4" s="1"/>
  <c r="N699" i="4"/>
  <c r="O699" i="4" s="1"/>
  <c r="G699" i="4"/>
  <c r="AP698" i="4"/>
  <c r="AQ698" i="4" s="1"/>
  <c r="AP697" i="4"/>
  <c r="AQ697" i="4" s="1"/>
  <c r="AX696" i="4"/>
  <c r="AY696" i="4" s="1"/>
  <c r="AV696" i="4"/>
  <c r="AT696" i="4"/>
  <c r="AW696" i="4" s="1"/>
  <c r="AP696" i="4"/>
  <c r="AQ696" i="4" s="1"/>
  <c r="S696" i="4"/>
  <c r="T696" i="4" s="1"/>
  <c r="Q696" i="4"/>
  <c r="R696" i="4" s="1"/>
  <c r="N696" i="4"/>
  <c r="O696" i="4" s="1"/>
  <c r="G696" i="4"/>
  <c r="AQ704" i="4" l="1"/>
  <c r="AR702" i="4" s="1"/>
  <c r="AW711" i="4"/>
  <c r="AR708" i="4"/>
  <c r="AQ720" i="4"/>
  <c r="AQ721" i="4"/>
  <c r="AR720" i="4" s="1"/>
  <c r="AW726" i="4"/>
  <c r="AW702" i="4"/>
  <c r="AW708" i="4"/>
  <c r="AR696" i="4"/>
  <c r="AQ716" i="4"/>
  <c r="AR714" i="4" s="1"/>
  <c r="AW720" i="4"/>
  <c r="AW723" i="4"/>
  <c r="AQ727" i="4"/>
  <c r="AR699" i="4"/>
  <c r="AW729" i="4"/>
  <c r="AQ723" i="4"/>
  <c r="AQ726" i="4"/>
  <c r="AQ724" i="4"/>
  <c r="AQ730" i="4"/>
  <c r="AW699" i="4"/>
  <c r="AW705" i="4"/>
  <c r="AQ707" i="4"/>
  <c r="AR705" i="4" s="1"/>
  <c r="AW717" i="4"/>
  <c r="AQ729" i="4"/>
  <c r="AR729" i="4" s="1"/>
  <c r="AR711" i="4"/>
  <c r="AR717" i="4"/>
  <c r="AR726" i="4" l="1"/>
  <c r="AR723" i="4"/>
  <c r="AP695" i="4"/>
  <c r="AM695" i="4"/>
  <c r="AJ695" i="4"/>
  <c r="AG695" i="4"/>
  <c r="AC695" i="4"/>
  <c r="Z695" i="4"/>
  <c r="X695" i="4"/>
  <c r="AP694" i="4"/>
  <c r="AQ694" i="4" s="1"/>
  <c r="AX693" i="4"/>
  <c r="AY693" i="4" s="1"/>
  <c r="AV693" i="4"/>
  <c r="AT693" i="4"/>
  <c r="AP693" i="4"/>
  <c r="AQ693" i="4" s="1"/>
  <c r="S693" i="4"/>
  <c r="T693" i="4" s="1"/>
  <c r="Q693" i="4"/>
  <c r="R693" i="4" s="1"/>
  <c r="N693" i="4"/>
  <c r="O693" i="4" s="1"/>
  <c r="G693" i="4"/>
  <c r="AP692" i="4"/>
  <c r="AM692" i="4"/>
  <c r="AJ692" i="4"/>
  <c r="AG692" i="4"/>
  <c r="AC692" i="4"/>
  <c r="Z692" i="4"/>
  <c r="X692" i="4"/>
  <c r="AP691" i="4"/>
  <c r="AQ691" i="4" s="1"/>
  <c r="AX690" i="4"/>
  <c r="AY690" i="4" s="1"/>
  <c r="AV690" i="4"/>
  <c r="AT690" i="4"/>
  <c r="AP690" i="4"/>
  <c r="AQ690" i="4" s="1"/>
  <c r="S690" i="4"/>
  <c r="T690" i="4" s="1"/>
  <c r="Q690" i="4"/>
  <c r="R690" i="4" s="1"/>
  <c r="N690" i="4"/>
  <c r="O690" i="4" s="1"/>
  <c r="G690" i="4"/>
  <c r="AP689" i="4"/>
  <c r="AM689" i="4"/>
  <c r="AJ689" i="4"/>
  <c r="AG689" i="4"/>
  <c r="AC689" i="4"/>
  <c r="Z689" i="4"/>
  <c r="X689" i="4"/>
  <c r="AP688" i="4"/>
  <c r="AM688" i="4"/>
  <c r="AJ688" i="4"/>
  <c r="AG688" i="4"/>
  <c r="AC688" i="4"/>
  <c r="Z688" i="4"/>
  <c r="X688" i="4"/>
  <c r="AX687" i="4"/>
  <c r="AY687" i="4" s="1"/>
  <c r="AV687" i="4"/>
  <c r="AT687" i="4"/>
  <c r="AP687" i="4"/>
  <c r="AM687" i="4"/>
  <c r="AJ687" i="4"/>
  <c r="AG687" i="4"/>
  <c r="AC687" i="4"/>
  <c r="S687" i="4"/>
  <c r="T687" i="4" s="1"/>
  <c r="Q687" i="4"/>
  <c r="R687" i="4" s="1"/>
  <c r="N687" i="4"/>
  <c r="O687" i="4" s="1"/>
  <c r="G687" i="4"/>
  <c r="AP686" i="4"/>
  <c r="AM686" i="4"/>
  <c r="AJ686" i="4"/>
  <c r="AG686" i="4"/>
  <c r="AC686" i="4"/>
  <c r="Z686" i="4"/>
  <c r="X686" i="4"/>
  <c r="AP685" i="4"/>
  <c r="AQ685" i="4" s="1"/>
  <c r="AX684" i="4"/>
  <c r="AY684" i="4" s="1"/>
  <c r="AV684" i="4"/>
  <c r="AT684" i="4"/>
  <c r="AP684" i="4"/>
  <c r="AQ684" i="4" s="1"/>
  <c r="S684" i="4"/>
  <c r="T684" i="4" s="1"/>
  <c r="Q684" i="4"/>
  <c r="R684" i="4" s="1"/>
  <c r="N684" i="4"/>
  <c r="O684" i="4" s="1"/>
  <c r="G684" i="4"/>
  <c r="AP683" i="4"/>
  <c r="AM683" i="4"/>
  <c r="AJ683" i="4"/>
  <c r="AG683" i="4"/>
  <c r="AC683" i="4"/>
  <c r="Z683" i="4"/>
  <c r="X683" i="4"/>
  <c r="AP682" i="4"/>
  <c r="AM682" i="4"/>
  <c r="AJ682" i="4"/>
  <c r="AG682" i="4"/>
  <c r="AC682" i="4"/>
  <c r="Z682" i="4"/>
  <c r="X682" i="4"/>
  <c r="AX681" i="4"/>
  <c r="AY681" i="4" s="1"/>
  <c r="AV681" i="4"/>
  <c r="AT681" i="4"/>
  <c r="AP681" i="4"/>
  <c r="AM681" i="4"/>
  <c r="AJ681" i="4"/>
  <c r="AG681" i="4"/>
  <c r="AC681" i="4"/>
  <c r="Z681" i="4"/>
  <c r="X681" i="4"/>
  <c r="S681" i="4"/>
  <c r="T681" i="4" s="1"/>
  <c r="Q681" i="4"/>
  <c r="R681" i="4" s="1"/>
  <c r="N681" i="4"/>
  <c r="O681" i="4" s="1"/>
  <c r="G681" i="4"/>
  <c r="AP680" i="4"/>
  <c r="AM680" i="4"/>
  <c r="AJ680" i="4"/>
  <c r="AG680" i="4"/>
  <c r="AC680" i="4"/>
  <c r="Z680" i="4"/>
  <c r="X680" i="4"/>
  <c r="AP679" i="4"/>
  <c r="AM679" i="4"/>
  <c r="AJ679" i="4"/>
  <c r="AG679" i="4"/>
  <c r="AC679" i="4"/>
  <c r="Z679" i="4"/>
  <c r="X679" i="4"/>
  <c r="AX678" i="4"/>
  <c r="AY678" i="4" s="1"/>
  <c r="AV678" i="4"/>
  <c r="AT678" i="4"/>
  <c r="AP678" i="4"/>
  <c r="AM678" i="4"/>
  <c r="AJ678" i="4"/>
  <c r="AG678" i="4"/>
  <c r="AC678" i="4"/>
  <c r="Z678" i="4"/>
  <c r="X678" i="4"/>
  <c r="S678" i="4"/>
  <c r="T678" i="4" s="1"/>
  <c r="Q678" i="4"/>
  <c r="R678" i="4" s="1"/>
  <c r="N678" i="4"/>
  <c r="O678" i="4" s="1"/>
  <c r="G678" i="4"/>
  <c r="AQ688" i="4" l="1"/>
  <c r="AW681" i="4"/>
  <c r="AW693" i="4"/>
  <c r="AQ678" i="4"/>
  <c r="AQ687" i="4"/>
  <c r="AQ686" i="4"/>
  <c r="AR684" i="4" s="1"/>
  <c r="AQ689" i="4"/>
  <c r="AQ692" i="4"/>
  <c r="AR690" i="4" s="1"/>
  <c r="AQ695" i="4"/>
  <c r="AR693" i="4" s="1"/>
  <c r="AQ680" i="4"/>
  <c r="AW687" i="4"/>
  <c r="AW690" i="4"/>
  <c r="AQ679" i="4"/>
  <c r="AQ683" i="4"/>
  <c r="AW678" i="4"/>
  <c r="AQ682" i="4"/>
  <c r="AW684" i="4"/>
  <c r="AQ681" i="4"/>
  <c r="AR678" i="4" l="1"/>
  <c r="AR681" i="4"/>
  <c r="AR687" i="4"/>
  <c r="AP677" i="4"/>
  <c r="AM677" i="4"/>
  <c r="AJ677" i="4"/>
  <c r="AG677" i="4"/>
  <c r="AC677" i="4"/>
  <c r="Z677" i="4"/>
  <c r="X677" i="4"/>
  <c r="AP676" i="4"/>
  <c r="AM676" i="4"/>
  <c r="AJ676" i="4"/>
  <c r="AG676" i="4"/>
  <c r="AC676" i="4"/>
  <c r="Z676" i="4"/>
  <c r="X676" i="4"/>
  <c r="AX675" i="4"/>
  <c r="AY675" i="4" s="1"/>
  <c r="AV675" i="4"/>
  <c r="AT675" i="4"/>
  <c r="AP675" i="4"/>
  <c r="AM675" i="4"/>
  <c r="AJ675" i="4"/>
  <c r="AG675" i="4"/>
  <c r="AC675" i="4"/>
  <c r="Z675" i="4"/>
  <c r="X675" i="4"/>
  <c r="S675" i="4"/>
  <c r="T675" i="4" s="1"/>
  <c r="Q675" i="4"/>
  <c r="R675" i="4" s="1"/>
  <c r="N675" i="4"/>
  <c r="O675" i="4" s="1"/>
  <c r="G675" i="4"/>
  <c r="AP674" i="4"/>
  <c r="AM674" i="4"/>
  <c r="AJ674" i="4"/>
  <c r="AG674" i="4"/>
  <c r="AC674" i="4"/>
  <c r="Z674" i="4"/>
  <c r="X674" i="4"/>
  <c r="AP673" i="4"/>
  <c r="AM673" i="4"/>
  <c r="AJ673" i="4"/>
  <c r="AG673" i="4"/>
  <c r="AC673" i="4"/>
  <c r="Z673" i="4"/>
  <c r="X673" i="4"/>
  <c r="AX672" i="4"/>
  <c r="AY672" i="4" s="1"/>
  <c r="AV672" i="4"/>
  <c r="AT672" i="4"/>
  <c r="AP672" i="4"/>
  <c r="AM672" i="4"/>
  <c r="AJ672" i="4"/>
  <c r="AG672" i="4"/>
  <c r="AC672" i="4"/>
  <c r="Z672" i="4"/>
  <c r="X672" i="4"/>
  <c r="S672" i="4"/>
  <c r="T672" i="4" s="1"/>
  <c r="Q672" i="4"/>
  <c r="R672" i="4" s="1"/>
  <c r="N672" i="4"/>
  <c r="O672" i="4" s="1"/>
  <c r="G672" i="4"/>
  <c r="AP671" i="4"/>
  <c r="AM671" i="4"/>
  <c r="AJ671" i="4"/>
  <c r="AG671" i="4"/>
  <c r="AC671" i="4"/>
  <c r="Z671" i="4"/>
  <c r="X671" i="4"/>
  <c r="AP670" i="4"/>
  <c r="AM670" i="4"/>
  <c r="AJ670" i="4"/>
  <c r="AG670" i="4"/>
  <c r="AC670" i="4"/>
  <c r="Z670" i="4"/>
  <c r="X670" i="4"/>
  <c r="AX669" i="4"/>
  <c r="AY669" i="4" s="1"/>
  <c r="AV669" i="4"/>
  <c r="AT669" i="4"/>
  <c r="AP669" i="4"/>
  <c r="AM669" i="4"/>
  <c r="AJ669" i="4"/>
  <c r="AG669" i="4"/>
  <c r="AC669" i="4"/>
  <c r="Z669" i="4"/>
  <c r="X669" i="4"/>
  <c r="S669" i="4"/>
  <c r="T669" i="4" s="1"/>
  <c r="Q669" i="4"/>
  <c r="R669" i="4" s="1"/>
  <c r="N669" i="4"/>
  <c r="O669" i="4" s="1"/>
  <c r="G669" i="4"/>
  <c r="AP668" i="4"/>
  <c r="AM668" i="4"/>
  <c r="AJ668" i="4"/>
  <c r="AG668" i="4"/>
  <c r="AC668" i="4"/>
  <c r="Z668" i="4"/>
  <c r="X668" i="4"/>
  <c r="AP667" i="4"/>
  <c r="AM667" i="4"/>
  <c r="AJ667" i="4"/>
  <c r="AG667" i="4"/>
  <c r="AC667" i="4"/>
  <c r="Z667" i="4"/>
  <c r="X667" i="4"/>
  <c r="AX666" i="4"/>
  <c r="AY666" i="4" s="1"/>
  <c r="AV666" i="4"/>
  <c r="AT666" i="4"/>
  <c r="AP666" i="4"/>
  <c r="AM666" i="4"/>
  <c r="AJ666" i="4"/>
  <c r="AG666" i="4"/>
  <c r="AC666" i="4"/>
  <c r="Z666" i="4"/>
  <c r="X666" i="4"/>
  <c r="S666" i="4"/>
  <c r="T666" i="4" s="1"/>
  <c r="Q666" i="4"/>
  <c r="R666" i="4" s="1"/>
  <c r="N666" i="4"/>
  <c r="O666" i="4" s="1"/>
  <c r="G666" i="4"/>
  <c r="AP665" i="4"/>
  <c r="AQ665" i="4" s="1"/>
  <c r="AP664" i="4"/>
  <c r="AM664" i="4"/>
  <c r="AJ664" i="4"/>
  <c r="AG664" i="4"/>
  <c r="AC664" i="4"/>
  <c r="Z664" i="4"/>
  <c r="X664" i="4"/>
  <c r="AX663" i="4"/>
  <c r="AY663" i="4" s="1"/>
  <c r="AV663" i="4"/>
  <c r="AT663" i="4"/>
  <c r="AP663" i="4"/>
  <c r="AM663" i="4"/>
  <c r="AJ663" i="4"/>
  <c r="AG663" i="4"/>
  <c r="AC663" i="4"/>
  <c r="Z663" i="4"/>
  <c r="X663" i="4"/>
  <c r="S663" i="4"/>
  <c r="T663" i="4" s="1"/>
  <c r="Q663" i="4"/>
  <c r="R663" i="4" s="1"/>
  <c r="N663" i="4"/>
  <c r="O663" i="4" s="1"/>
  <c r="G663" i="4"/>
  <c r="AP662" i="4"/>
  <c r="AQ662" i="4" s="1"/>
  <c r="AP661" i="4"/>
  <c r="AM661" i="4"/>
  <c r="AJ661" i="4"/>
  <c r="AG661" i="4"/>
  <c r="AC661" i="4"/>
  <c r="Z661" i="4"/>
  <c r="X661" i="4"/>
  <c r="AX660" i="4"/>
  <c r="AY660" i="4" s="1"/>
  <c r="AV660" i="4"/>
  <c r="AT660" i="4"/>
  <c r="AP660" i="4"/>
  <c r="AM660" i="4"/>
  <c r="AJ660" i="4"/>
  <c r="AG660" i="4"/>
  <c r="AC660" i="4"/>
  <c r="Z660" i="4"/>
  <c r="X660" i="4"/>
  <c r="S660" i="4"/>
  <c r="T660" i="4" s="1"/>
  <c r="Q660" i="4"/>
  <c r="R660" i="4" s="1"/>
  <c r="N660" i="4"/>
  <c r="O660" i="4" s="1"/>
  <c r="G660" i="4"/>
  <c r="AP659" i="4"/>
  <c r="AM659" i="4"/>
  <c r="AJ659" i="4"/>
  <c r="AG659" i="4"/>
  <c r="AC659" i="4"/>
  <c r="Z659" i="4"/>
  <c r="X659" i="4"/>
  <c r="AP658" i="4"/>
  <c r="AM658" i="4"/>
  <c r="AJ658" i="4"/>
  <c r="AG658" i="4"/>
  <c r="AC658" i="4"/>
  <c r="Z658" i="4"/>
  <c r="X658" i="4"/>
  <c r="AX657" i="4"/>
  <c r="AY657" i="4" s="1"/>
  <c r="AV657" i="4"/>
  <c r="AT657" i="4"/>
  <c r="AP657" i="4"/>
  <c r="AM657" i="4"/>
  <c r="AJ657" i="4"/>
  <c r="AG657" i="4"/>
  <c r="AC657" i="4"/>
  <c r="Z657" i="4"/>
  <c r="X657" i="4"/>
  <c r="S657" i="4"/>
  <c r="T657" i="4" s="1"/>
  <c r="Q657" i="4"/>
  <c r="R657" i="4" s="1"/>
  <c r="N657" i="4"/>
  <c r="O657" i="4" s="1"/>
  <c r="G657" i="4"/>
  <c r="AP656" i="4"/>
  <c r="AM656" i="4"/>
  <c r="AJ656" i="4"/>
  <c r="AG656" i="4"/>
  <c r="AC656" i="4"/>
  <c r="Z656" i="4"/>
  <c r="X656" i="4"/>
  <c r="AP655" i="4"/>
  <c r="AM655" i="4"/>
  <c r="AJ655" i="4"/>
  <c r="AG655" i="4"/>
  <c r="AC655" i="4"/>
  <c r="Z655" i="4"/>
  <c r="X655" i="4"/>
  <c r="AX654" i="4"/>
  <c r="AY654" i="4" s="1"/>
  <c r="AV654" i="4"/>
  <c r="AT654" i="4"/>
  <c r="AP654" i="4"/>
  <c r="AM654" i="4"/>
  <c r="AJ654" i="4"/>
  <c r="AG654" i="4"/>
  <c r="AC654" i="4"/>
  <c r="Z654" i="4"/>
  <c r="X654" i="4"/>
  <c r="S654" i="4"/>
  <c r="T654" i="4" s="1"/>
  <c r="Q654" i="4"/>
  <c r="R654" i="4" s="1"/>
  <c r="N654" i="4"/>
  <c r="O654" i="4" s="1"/>
  <c r="G654" i="4"/>
  <c r="AP653" i="4"/>
  <c r="AM653" i="4"/>
  <c r="AJ653" i="4"/>
  <c r="AG653" i="4"/>
  <c r="AC653" i="4"/>
  <c r="Z653" i="4"/>
  <c r="X653" i="4"/>
  <c r="AP652" i="4"/>
  <c r="AM652" i="4"/>
  <c r="AJ652" i="4"/>
  <c r="AG652" i="4"/>
  <c r="AC652" i="4"/>
  <c r="Z652" i="4"/>
  <c r="X652" i="4"/>
  <c r="AX651" i="4"/>
  <c r="AY651" i="4" s="1"/>
  <c r="AV651" i="4"/>
  <c r="AT651" i="4"/>
  <c r="AP651" i="4"/>
  <c r="AM651" i="4"/>
  <c r="AJ651" i="4"/>
  <c r="AG651" i="4"/>
  <c r="AC651" i="4"/>
  <c r="Z651" i="4"/>
  <c r="X651" i="4"/>
  <c r="S651" i="4"/>
  <c r="T651" i="4" s="1"/>
  <c r="Q651" i="4"/>
  <c r="R651" i="4" s="1"/>
  <c r="N651" i="4"/>
  <c r="O651" i="4" s="1"/>
  <c r="G651" i="4"/>
  <c r="AP650" i="4"/>
  <c r="AM650" i="4"/>
  <c r="AJ650" i="4"/>
  <c r="AG650" i="4"/>
  <c r="AC650" i="4"/>
  <c r="Z650" i="4"/>
  <c r="X650" i="4"/>
  <c r="AP649" i="4"/>
  <c r="AQ649" i="4" s="1"/>
  <c r="AX648" i="4"/>
  <c r="AY648" i="4" s="1"/>
  <c r="AV648" i="4"/>
  <c r="AT648" i="4"/>
  <c r="AP648" i="4"/>
  <c r="AM648" i="4"/>
  <c r="AJ648" i="4"/>
  <c r="AG648" i="4"/>
  <c r="AC648" i="4"/>
  <c r="Z648" i="4"/>
  <c r="X648" i="4"/>
  <c r="S648" i="4"/>
  <c r="T648" i="4" s="1"/>
  <c r="Q648" i="4"/>
  <c r="R648" i="4" s="1"/>
  <c r="N648" i="4"/>
  <c r="O648" i="4" s="1"/>
  <c r="G648" i="4"/>
  <c r="AP647" i="4"/>
  <c r="AM647" i="4"/>
  <c r="AJ647" i="4"/>
  <c r="AG647" i="4"/>
  <c r="AC647" i="4"/>
  <c r="Z647" i="4"/>
  <c r="X647" i="4"/>
  <c r="AP646" i="4"/>
  <c r="AM646" i="4"/>
  <c r="AJ646" i="4"/>
  <c r="AG646" i="4"/>
  <c r="AC646" i="4"/>
  <c r="Z646" i="4"/>
  <c r="X646" i="4"/>
  <c r="AX645" i="4"/>
  <c r="AY645" i="4" s="1"/>
  <c r="AV645" i="4"/>
  <c r="AT645" i="4"/>
  <c r="AP645" i="4"/>
  <c r="AM645" i="4"/>
  <c r="AJ645" i="4"/>
  <c r="AG645" i="4"/>
  <c r="AC645" i="4"/>
  <c r="Z645" i="4"/>
  <c r="X645" i="4"/>
  <c r="S645" i="4"/>
  <c r="T645" i="4" s="1"/>
  <c r="Q645" i="4"/>
  <c r="R645" i="4" s="1"/>
  <c r="N645" i="4"/>
  <c r="O645" i="4" s="1"/>
  <c r="G645" i="4"/>
  <c r="AP644" i="4"/>
  <c r="AM644" i="4"/>
  <c r="AJ644" i="4"/>
  <c r="AG644" i="4"/>
  <c r="AC644" i="4"/>
  <c r="Z644" i="4"/>
  <c r="X644" i="4"/>
  <c r="AP643" i="4"/>
  <c r="AM643" i="4"/>
  <c r="AJ643" i="4"/>
  <c r="AG643" i="4"/>
  <c r="AC643" i="4"/>
  <c r="Z643" i="4"/>
  <c r="X643" i="4"/>
  <c r="AX642" i="4"/>
  <c r="AY642" i="4" s="1"/>
  <c r="AV642" i="4"/>
  <c r="AT642" i="4"/>
  <c r="AP642" i="4"/>
  <c r="AM642" i="4"/>
  <c r="AJ642" i="4"/>
  <c r="AG642" i="4"/>
  <c r="AC642" i="4"/>
  <c r="Z642" i="4"/>
  <c r="X642" i="4"/>
  <c r="S642" i="4"/>
  <c r="T642" i="4" s="1"/>
  <c r="Q642" i="4"/>
  <c r="R642" i="4" s="1"/>
  <c r="N642" i="4"/>
  <c r="O642" i="4" s="1"/>
  <c r="G642" i="4"/>
  <c r="AP641" i="4"/>
  <c r="AM641" i="4"/>
  <c r="AJ641" i="4"/>
  <c r="AG641" i="4"/>
  <c r="AC641" i="4"/>
  <c r="Z641" i="4"/>
  <c r="X641" i="4"/>
  <c r="AP640" i="4"/>
  <c r="AM640" i="4"/>
  <c r="AJ640" i="4"/>
  <c r="AG640" i="4"/>
  <c r="AC640" i="4"/>
  <c r="Z640" i="4"/>
  <c r="X640" i="4"/>
  <c r="AX639" i="4"/>
  <c r="AY639" i="4" s="1"/>
  <c r="AV639" i="4"/>
  <c r="AT639" i="4"/>
  <c r="AP639" i="4"/>
  <c r="AM639" i="4"/>
  <c r="AJ639" i="4"/>
  <c r="AG639" i="4"/>
  <c r="AC639" i="4"/>
  <c r="Z639" i="4"/>
  <c r="X639" i="4"/>
  <c r="S639" i="4"/>
  <c r="T639" i="4" s="1"/>
  <c r="Q639" i="4"/>
  <c r="R639" i="4" s="1"/>
  <c r="N639" i="4"/>
  <c r="O639" i="4" s="1"/>
  <c r="G639" i="4"/>
  <c r="AP638" i="4"/>
  <c r="AM638" i="4"/>
  <c r="AJ638" i="4"/>
  <c r="AG638" i="4"/>
  <c r="AC638" i="4"/>
  <c r="Z638" i="4"/>
  <c r="X638" i="4"/>
  <c r="AP637" i="4"/>
  <c r="AM637" i="4"/>
  <c r="AJ637" i="4"/>
  <c r="AG637" i="4"/>
  <c r="AC637" i="4"/>
  <c r="Z637" i="4"/>
  <c r="X637" i="4"/>
  <c r="AX636" i="4"/>
  <c r="AY636" i="4" s="1"/>
  <c r="AV636" i="4"/>
  <c r="AW636" i="4" s="1"/>
  <c r="AP636" i="4"/>
  <c r="AM636" i="4"/>
  <c r="AJ636" i="4"/>
  <c r="AG636" i="4"/>
  <c r="AC636" i="4"/>
  <c r="Z636" i="4"/>
  <c r="X636" i="4"/>
  <c r="S636" i="4"/>
  <c r="T636" i="4" s="1"/>
  <c r="Q636" i="4"/>
  <c r="R636" i="4" s="1"/>
  <c r="N636" i="4"/>
  <c r="O636" i="4" s="1"/>
  <c r="G636" i="4"/>
  <c r="AP635" i="4"/>
  <c r="AM635" i="4"/>
  <c r="AJ635" i="4"/>
  <c r="AG635" i="4"/>
  <c r="AC635" i="4"/>
  <c r="Z635" i="4"/>
  <c r="X635" i="4"/>
  <c r="AP634" i="4"/>
  <c r="AQ634" i="4" s="1"/>
  <c r="AX633" i="4"/>
  <c r="AY633" i="4" s="1"/>
  <c r="AV633" i="4"/>
  <c r="AW633" i="4" s="1"/>
  <c r="AP633" i="4"/>
  <c r="AM633" i="4"/>
  <c r="AJ633" i="4"/>
  <c r="AG633" i="4"/>
  <c r="AC633" i="4"/>
  <c r="Z633" i="4"/>
  <c r="X633" i="4"/>
  <c r="S633" i="4"/>
  <c r="T633" i="4" s="1"/>
  <c r="Q633" i="4"/>
  <c r="R633" i="4" s="1"/>
  <c r="N633" i="4"/>
  <c r="O633" i="4" s="1"/>
  <c r="G633" i="4"/>
  <c r="AP632" i="4"/>
  <c r="AQ632" i="4" s="1"/>
  <c r="AP631" i="4"/>
  <c r="AQ631" i="4" s="1"/>
  <c r="AX630" i="4"/>
  <c r="AY630" i="4" s="1"/>
  <c r="AV630" i="4"/>
  <c r="AW630" i="4" s="1"/>
  <c r="AP630" i="4"/>
  <c r="AM630" i="4"/>
  <c r="AJ630" i="4"/>
  <c r="AG630" i="4"/>
  <c r="AC630" i="4"/>
  <c r="Z630" i="4"/>
  <c r="X630" i="4"/>
  <c r="S630" i="4"/>
  <c r="T630" i="4" s="1"/>
  <c r="Q630" i="4"/>
  <c r="R630" i="4" s="1"/>
  <c r="N630" i="4"/>
  <c r="O630" i="4" s="1"/>
  <c r="G630" i="4"/>
  <c r="AP629" i="4"/>
  <c r="AQ629" i="4" s="1"/>
  <c r="AP628" i="4"/>
  <c r="AQ628" i="4" s="1"/>
  <c r="AX627" i="4"/>
  <c r="AY627" i="4" s="1"/>
  <c r="AV627" i="4"/>
  <c r="AT627" i="4"/>
  <c r="AP627" i="4"/>
  <c r="AQ627" i="4" s="1"/>
  <c r="S627" i="4"/>
  <c r="T627" i="4" s="1"/>
  <c r="Q627" i="4"/>
  <c r="R627" i="4" s="1"/>
  <c r="N627" i="4"/>
  <c r="O627" i="4" s="1"/>
  <c r="G627" i="4"/>
  <c r="AP626" i="4"/>
  <c r="AQ626" i="4" s="1"/>
  <c r="AP625" i="4"/>
  <c r="AQ625" i="4" s="1"/>
  <c r="AX624" i="4"/>
  <c r="AY624" i="4" s="1"/>
  <c r="AV624" i="4"/>
  <c r="AT624" i="4"/>
  <c r="AP624" i="4"/>
  <c r="AQ624" i="4" s="1"/>
  <c r="S624" i="4"/>
  <c r="T624" i="4" s="1"/>
  <c r="Q624" i="4"/>
  <c r="R624" i="4" s="1"/>
  <c r="N624" i="4"/>
  <c r="O624" i="4" s="1"/>
  <c r="G624" i="4"/>
  <c r="AP623" i="4"/>
  <c r="AM623" i="4"/>
  <c r="AJ623" i="4"/>
  <c r="AG623" i="4"/>
  <c r="AC623" i="4"/>
  <c r="Z623" i="4"/>
  <c r="X623" i="4"/>
  <c r="AP622" i="4"/>
  <c r="AM622" i="4"/>
  <c r="AJ622" i="4"/>
  <c r="AG622" i="4"/>
  <c r="AC622" i="4"/>
  <c r="Z622" i="4"/>
  <c r="X622" i="4"/>
  <c r="AX621" i="4"/>
  <c r="AY621" i="4" s="1"/>
  <c r="AV621" i="4"/>
  <c r="AW621" i="4" s="1"/>
  <c r="AT621" i="4"/>
  <c r="AP621" i="4"/>
  <c r="AM621" i="4"/>
  <c r="AJ621" i="4"/>
  <c r="AG621" i="4"/>
  <c r="AC621" i="4"/>
  <c r="Z621" i="4"/>
  <c r="X621" i="4"/>
  <c r="S621" i="4"/>
  <c r="T621" i="4" s="1"/>
  <c r="Q621" i="4"/>
  <c r="R621" i="4" s="1"/>
  <c r="N621" i="4"/>
  <c r="O621" i="4" s="1"/>
  <c r="G621" i="4"/>
  <c r="AP620" i="4"/>
  <c r="AM620" i="4"/>
  <c r="AJ620" i="4"/>
  <c r="AG620" i="4"/>
  <c r="AC620" i="4"/>
  <c r="Z620" i="4"/>
  <c r="X620" i="4"/>
  <c r="AP619" i="4"/>
  <c r="AM619" i="4"/>
  <c r="AJ619" i="4"/>
  <c r="AG619" i="4"/>
  <c r="AC619" i="4"/>
  <c r="Z619" i="4"/>
  <c r="X619" i="4"/>
  <c r="AX618" i="4"/>
  <c r="AY618" i="4" s="1"/>
  <c r="AV618" i="4"/>
  <c r="AT618" i="4"/>
  <c r="AP618" i="4"/>
  <c r="AM618" i="4"/>
  <c r="AJ618" i="4"/>
  <c r="AG618" i="4"/>
  <c r="AC618" i="4"/>
  <c r="Z618" i="4"/>
  <c r="X618" i="4"/>
  <c r="S618" i="4"/>
  <c r="T618" i="4" s="1"/>
  <c r="Q618" i="4"/>
  <c r="R618" i="4" s="1"/>
  <c r="N618" i="4"/>
  <c r="O618" i="4" s="1"/>
  <c r="G618" i="4"/>
  <c r="AP617" i="4"/>
  <c r="AM617" i="4"/>
  <c r="AJ617" i="4"/>
  <c r="AG617" i="4"/>
  <c r="AC617" i="4"/>
  <c r="Z617" i="4"/>
  <c r="X617" i="4"/>
  <c r="AP616" i="4"/>
  <c r="AQ616" i="4" s="1"/>
  <c r="AX615" i="4"/>
  <c r="AY615" i="4" s="1"/>
  <c r="AV615" i="4"/>
  <c r="AT615" i="4"/>
  <c r="AP615" i="4"/>
  <c r="AQ615" i="4" s="1"/>
  <c r="S615" i="4"/>
  <c r="T615" i="4" s="1"/>
  <c r="Q615" i="4"/>
  <c r="R615" i="4" s="1"/>
  <c r="N615" i="4"/>
  <c r="O615" i="4" s="1"/>
  <c r="G615" i="4"/>
  <c r="AP614" i="4"/>
  <c r="AM614" i="4"/>
  <c r="AJ614" i="4"/>
  <c r="AG614" i="4"/>
  <c r="AC614" i="4"/>
  <c r="Z614" i="4"/>
  <c r="X614" i="4"/>
  <c r="AP613" i="4"/>
  <c r="AQ613" i="4" s="1"/>
  <c r="AX612" i="4"/>
  <c r="AY612" i="4" s="1"/>
  <c r="AV612" i="4"/>
  <c r="AT612" i="4"/>
  <c r="AP612" i="4"/>
  <c r="AQ612" i="4" s="1"/>
  <c r="S612" i="4"/>
  <c r="T612" i="4" s="1"/>
  <c r="Q612" i="4"/>
  <c r="R612" i="4" s="1"/>
  <c r="N612" i="4"/>
  <c r="O612" i="4" s="1"/>
  <c r="G612" i="4"/>
  <c r="AP611" i="4"/>
  <c r="AM611" i="4"/>
  <c r="AJ611" i="4"/>
  <c r="AG611" i="4"/>
  <c r="AC611" i="4"/>
  <c r="Z611" i="4"/>
  <c r="X611" i="4"/>
  <c r="AP610" i="4"/>
  <c r="AM610" i="4"/>
  <c r="AJ610" i="4"/>
  <c r="AG610" i="4"/>
  <c r="AC610" i="4"/>
  <c r="Z610" i="4"/>
  <c r="X610" i="4"/>
  <c r="AX609" i="4"/>
  <c r="AY609" i="4" s="1"/>
  <c r="AV609" i="4"/>
  <c r="AT609" i="4"/>
  <c r="AP609" i="4"/>
  <c r="AM609" i="4"/>
  <c r="AJ609" i="4"/>
  <c r="AG609" i="4"/>
  <c r="AC609" i="4"/>
  <c r="Z609" i="4"/>
  <c r="X609" i="4"/>
  <c r="S609" i="4"/>
  <c r="T609" i="4" s="1"/>
  <c r="Q609" i="4"/>
  <c r="R609" i="4" s="1"/>
  <c r="N609" i="4"/>
  <c r="O609" i="4" s="1"/>
  <c r="G609" i="4"/>
  <c r="AP608" i="4"/>
  <c r="AM608" i="4"/>
  <c r="AJ608" i="4"/>
  <c r="AG608" i="4"/>
  <c r="AC608" i="4"/>
  <c r="Z608" i="4"/>
  <c r="X608" i="4"/>
  <c r="AP607" i="4"/>
  <c r="AM607" i="4"/>
  <c r="AJ607" i="4"/>
  <c r="AG607" i="4"/>
  <c r="AC607" i="4"/>
  <c r="Z607" i="4"/>
  <c r="X607" i="4"/>
  <c r="AX606" i="4"/>
  <c r="AY606" i="4" s="1"/>
  <c r="AV606" i="4"/>
  <c r="AT606" i="4"/>
  <c r="AP606" i="4"/>
  <c r="AM606" i="4"/>
  <c r="AJ606" i="4"/>
  <c r="AG606" i="4"/>
  <c r="AC606" i="4"/>
  <c r="Z606" i="4"/>
  <c r="X606" i="4"/>
  <c r="S606" i="4"/>
  <c r="T606" i="4" s="1"/>
  <c r="Q606" i="4"/>
  <c r="R606" i="4" s="1"/>
  <c r="N606" i="4"/>
  <c r="O606" i="4" s="1"/>
  <c r="G606" i="4"/>
  <c r="AW666" i="4" l="1"/>
  <c r="AW615" i="4"/>
  <c r="AW642" i="4"/>
  <c r="AQ675" i="4"/>
  <c r="AW651" i="4"/>
  <c r="AQ656" i="4"/>
  <c r="AW657" i="4"/>
  <c r="AQ655" i="4"/>
  <c r="AW618" i="4"/>
  <c r="AW663" i="4"/>
  <c r="AQ622" i="4"/>
  <c r="AW654" i="4"/>
  <c r="AW660" i="4"/>
  <c r="AW669" i="4"/>
  <c r="AW639" i="4"/>
  <c r="AQ608" i="4"/>
  <c r="AQ639" i="4"/>
  <c r="AQ668" i="4"/>
  <c r="AW672" i="4"/>
  <c r="AQ607" i="4"/>
  <c r="AQ667" i="4"/>
  <c r="AQ651" i="4"/>
  <c r="AQ623" i="4"/>
  <c r="AW648" i="4"/>
  <c r="AQ619" i="4"/>
  <c r="AW624" i="4"/>
  <c r="AQ637" i="4"/>
  <c r="AQ643" i="4"/>
  <c r="AW645" i="4"/>
  <c r="AQ654" i="4"/>
  <c r="AQ660" i="4"/>
  <c r="AQ670" i="4"/>
  <c r="AQ617" i="4"/>
  <c r="AR615" i="4" s="1"/>
  <c r="AQ630" i="4"/>
  <c r="AR630" i="4" s="1"/>
  <c r="AQ663" i="4"/>
  <c r="AQ611" i="4"/>
  <c r="AQ633" i="4"/>
  <c r="AQ636" i="4"/>
  <c r="AQ641" i="4"/>
  <c r="AQ645" i="4"/>
  <c r="AQ647" i="4"/>
  <c r="AQ648" i="4"/>
  <c r="AQ657" i="4"/>
  <c r="AQ661" i="4"/>
  <c r="AQ672" i="4"/>
  <c r="AQ610" i="4"/>
  <c r="AQ640" i="4"/>
  <c r="AQ646" i="4"/>
  <c r="AQ653" i="4"/>
  <c r="AQ659" i="4"/>
  <c r="AQ664" i="4"/>
  <c r="AR663" i="4" s="1"/>
  <c r="AQ666" i="4"/>
  <c r="AQ677" i="4"/>
  <c r="AQ658" i="4"/>
  <c r="AQ606" i="4"/>
  <c r="AQ621" i="4"/>
  <c r="AQ609" i="4"/>
  <c r="AQ652" i="4"/>
  <c r="AQ676" i="4"/>
  <c r="AQ614" i="4"/>
  <c r="AR612" i="4" s="1"/>
  <c r="AW627" i="4"/>
  <c r="AQ642" i="4"/>
  <c r="AQ669" i="4"/>
  <c r="AQ674" i="4"/>
  <c r="AW675" i="4"/>
  <c r="AQ618" i="4"/>
  <c r="AQ635" i="4"/>
  <c r="AW606" i="4"/>
  <c r="AW609" i="4"/>
  <c r="AW612" i="4"/>
  <c r="AQ620" i="4"/>
  <c r="AQ638" i="4"/>
  <c r="AQ644" i="4"/>
  <c r="AQ650" i="4"/>
  <c r="AQ671" i="4"/>
  <c r="AQ673" i="4"/>
  <c r="AR627" i="4"/>
  <c r="AR624" i="4"/>
  <c r="AR657" i="4" l="1"/>
  <c r="AR636" i="4"/>
  <c r="AR654" i="4"/>
  <c r="AR645" i="4"/>
  <c r="AR621" i="4"/>
  <c r="AR669" i="4"/>
  <c r="AR639" i="4"/>
  <c r="AR606" i="4"/>
  <c r="AR642" i="4"/>
  <c r="AR675" i="4"/>
  <c r="AR618" i="4"/>
  <c r="AR666" i="4"/>
  <c r="AR633" i="4"/>
  <c r="AR651" i="4"/>
  <c r="AR660" i="4"/>
  <c r="AR672" i="4"/>
  <c r="AR609" i="4"/>
  <c r="AR648" i="4"/>
  <c r="AP605" i="4"/>
  <c r="AM605" i="4"/>
  <c r="AJ605" i="4"/>
  <c r="AG605" i="4"/>
  <c r="AC605" i="4"/>
  <c r="Z605" i="4"/>
  <c r="X605" i="4"/>
  <c r="AP604" i="4"/>
  <c r="AM604" i="4"/>
  <c r="AJ604" i="4"/>
  <c r="AG604" i="4"/>
  <c r="AC604" i="4"/>
  <c r="Z604" i="4"/>
  <c r="X604" i="4"/>
  <c r="AX603" i="4"/>
  <c r="AV603" i="4"/>
  <c r="AT603" i="4"/>
  <c r="AP603" i="4"/>
  <c r="AM603" i="4"/>
  <c r="AJ603" i="4"/>
  <c r="AG603" i="4"/>
  <c r="AC603" i="4"/>
  <c r="Z603" i="4"/>
  <c r="X603" i="4"/>
  <c r="S603" i="4"/>
  <c r="Q603" i="4"/>
  <c r="R603" i="4" s="1"/>
  <c r="N603" i="4"/>
  <c r="O603" i="4" s="1"/>
  <c r="AP602" i="4"/>
  <c r="AM602" i="4"/>
  <c r="AJ602" i="4"/>
  <c r="AG602" i="4"/>
  <c r="AC602" i="4"/>
  <c r="Z602" i="4"/>
  <c r="X602" i="4"/>
  <c r="AP601" i="4"/>
  <c r="AM601" i="4"/>
  <c r="AJ601" i="4"/>
  <c r="AG601" i="4"/>
  <c r="AC601" i="4"/>
  <c r="Z601" i="4"/>
  <c r="X601" i="4"/>
  <c r="AX600" i="4"/>
  <c r="AV600" i="4"/>
  <c r="AT600" i="4"/>
  <c r="AP600" i="4"/>
  <c r="AM600" i="4"/>
  <c r="AJ600" i="4"/>
  <c r="AG600" i="4"/>
  <c r="AC600" i="4"/>
  <c r="Z600" i="4"/>
  <c r="X600" i="4"/>
  <c r="S600" i="4"/>
  <c r="Q600" i="4"/>
  <c r="R600" i="4" s="1"/>
  <c r="N600" i="4"/>
  <c r="O600" i="4" s="1"/>
  <c r="AP599" i="4"/>
  <c r="AM599" i="4"/>
  <c r="AJ599" i="4"/>
  <c r="AG599" i="4"/>
  <c r="AC599" i="4"/>
  <c r="Z599" i="4"/>
  <c r="X599" i="4"/>
  <c r="AP598" i="4"/>
  <c r="AM598" i="4"/>
  <c r="AJ598" i="4"/>
  <c r="AG598" i="4"/>
  <c r="AC598" i="4"/>
  <c r="Z598" i="4"/>
  <c r="X598" i="4"/>
  <c r="AX597" i="4"/>
  <c r="AV597" i="4"/>
  <c r="AT597" i="4"/>
  <c r="AP597" i="4"/>
  <c r="AM597" i="4"/>
  <c r="AJ597" i="4"/>
  <c r="AG597" i="4"/>
  <c r="AC597" i="4"/>
  <c r="Z597" i="4"/>
  <c r="X597" i="4"/>
  <c r="S597" i="4"/>
  <c r="Q597" i="4"/>
  <c r="R597" i="4" s="1"/>
  <c r="N597" i="4"/>
  <c r="O597" i="4" s="1"/>
  <c r="AP596" i="4"/>
  <c r="AM596" i="4"/>
  <c r="AJ596" i="4"/>
  <c r="AG596" i="4"/>
  <c r="AC596" i="4"/>
  <c r="Z596" i="4"/>
  <c r="X596" i="4"/>
  <c r="AP595" i="4"/>
  <c r="AM595" i="4"/>
  <c r="AJ595" i="4"/>
  <c r="AG595" i="4"/>
  <c r="AC595" i="4"/>
  <c r="Z595" i="4"/>
  <c r="X595" i="4"/>
  <c r="AX594" i="4"/>
  <c r="AV594" i="4"/>
  <c r="AT594" i="4"/>
  <c r="AP594" i="4"/>
  <c r="AM594" i="4"/>
  <c r="AJ594" i="4"/>
  <c r="AG594" i="4"/>
  <c r="AC594" i="4"/>
  <c r="Z594" i="4"/>
  <c r="X594" i="4"/>
  <c r="S594" i="4"/>
  <c r="Q594" i="4"/>
  <c r="R594" i="4" s="1"/>
  <c r="N594" i="4"/>
  <c r="O594" i="4" s="1"/>
  <c r="AP593" i="4"/>
  <c r="AM593" i="4"/>
  <c r="AJ593" i="4"/>
  <c r="AG593" i="4"/>
  <c r="AC593" i="4"/>
  <c r="Z593" i="4"/>
  <c r="X593" i="4"/>
  <c r="AP592" i="4"/>
  <c r="AM592" i="4"/>
  <c r="AJ592" i="4"/>
  <c r="AG592" i="4"/>
  <c r="AC592" i="4"/>
  <c r="Z592" i="4"/>
  <c r="X592" i="4"/>
  <c r="AX591" i="4"/>
  <c r="AV591" i="4"/>
  <c r="AT591" i="4"/>
  <c r="AP591" i="4"/>
  <c r="AM591" i="4"/>
  <c r="AJ591" i="4"/>
  <c r="AG591" i="4"/>
  <c r="AC591" i="4"/>
  <c r="Z591" i="4"/>
  <c r="X591" i="4"/>
  <c r="S591" i="4"/>
  <c r="Q591" i="4"/>
  <c r="R591" i="4" s="1"/>
  <c r="N591" i="4"/>
  <c r="O591" i="4" s="1"/>
  <c r="AP590" i="4"/>
  <c r="AM590" i="4"/>
  <c r="AJ590" i="4"/>
  <c r="AG590" i="4"/>
  <c r="AC590" i="4"/>
  <c r="Z590" i="4"/>
  <c r="X590" i="4"/>
  <c r="AP589" i="4"/>
  <c r="AM589" i="4"/>
  <c r="AJ589" i="4"/>
  <c r="AG589" i="4"/>
  <c r="AC589" i="4"/>
  <c r="Z589" i="4"/>
  <c r="X589" i="4"/>
  <c r="AX588" i="4"/>
  <c r="AV588" i="4"/>
  <c r="AT588" i="4"/>
  <c r="AP588" i="4"/>
  <c r="AM588" i="4"/>
  <c r="AJ588" i="4"/>
  <c r="AG588" i="4"/>
  <c r="AC588" i="4"/>
  <c r="Z588" i="4"/>
  <c r="X588" i="4"/>
  <c r="S588" i="4"/>
  <c r="Q588" i="4"/>
  <c r="R588" i="4" s="1"/>
  <c r="N588" i="4"/>
  <c r="O588" i="4" s="1"/>
  <c r="AP587" i="4"/>
  <c r="AQ587" i="4" s="1"/>
  <c r="AP586" i="4"/>
  <c r="AG586" i="4"/>
  <c r="AC586" i="4"/>
  <c r="Z586" i="4"/>
  <c r="X586" i="4"/>
  <c r="AX585" i="4"/>
  <c r="AV585" i="4"/>
  <c r="AT585" i="4"/>
  <c r="AP585" i="4"/>
  <c r="AM585" i="4"/>
  <c r="AJ585" i="4"/>
  <c r="AG585" i="4"/>
  <c r="AC585" i="4"/>
  <c r="Z585" i="4"/>
  <c r="X585" i="4"/>
  <c r="S585" i="4"/>
  <c r="Q585" i="4"/>
  <c r="R585" i="4" s="1"/>
  <c r="N585" i="4"/>
  <c r="O585" i="4" s="1"/>
  <c r="AP584" i="4"/>
  <c r="AM584" i="4"/>
  <c r="AJ584" i="4"/>
  <c r="AG584" i="4"/>
  <c r="AC584" i="4"/>
  <c r="Z584" i="4"/>
  <c r="X584" i="4"/>
  <c r="AP583" i="4"/>
  <c r="AQ583" i="4" s="1"/>
  <c r="AX582" i="4"/>
  <c r="AV582" i="4"/>
  <c r="AT582" i="4"/>
  <c r="AP582" i="4"/>
  <c r="AM582" i="4"/>
  <c r="AJ582" i="4"/>
  <c r="AG582" i="4"/>
  <c r="AC582" i="4"/>
  <c r="Z582" i="4"/>
  <c r="X582" i="4"/>
  <c r="S582" i="4"/>
  <c r="Q582" i="4"/>
  <c r="R582" i="4" s="1"/>
  <c r="N582" i="4"/>
  <c r="O582" i="4" s="1"/>
  <c r="AP581" i="4"/>
  <c r="AM581" i="4"/>
  <c r="AJ581" i="4"/>
  <c r="AG581" i="4"/>
  <c r="AC581" i="4"/>
  <c r="Z581" i="4"/>
  <c r="X581" i="4"/>
  <c r="AP580" i="4"/>
  <c r="AM580" i="4"/>
  <c r="AJ580" i="4"/>
  <c r="AG580" i="4"/>
  <c r="AC580" i="4"/>
  <c r="Z580" i="4"/>
  <c r="X580" i="4"/>
  <c r="AX579" i="4"/>
  <c r="AV579" i="4"/>
  <c r="AT579" i="4"/>
  <c r="AP579" i="4"/>
  <c r="AM579" i="4"/>
  <c r="AJ579" i="4"/>
  <c r="AG579" i="4"/>
  <c r="AC579" i="4"/>
  <c r="Z579" i="4"/>
  <c r="X579" i="4"/>
  <c r="S579" i="4"/>
  <c r="Q579" i="4"/>
  <c r="R579" i="4" s="1"/>
  <c r="N579" i="4"/>
  <c r="O579" i="4" s="1"/>
  <c r="AP578" i="4"/>
  <c r="AM578" i="4"/>
  <c r="AJ578" i="4"/>
  <c r="AG578" i="4"/>
  <c r="AC578" i="4"/>
  <c r="Z578" i="4"/>
  <c r="X578" i="4"/>
  <c r="AP577" i="4"/>
  <c r="AM577" i="4"/>
  <c r="AJ577" i="4"/>
  <c r="AG577" i="4"/>
  <c r="AC577" i="4"/>
  <c r="Z577" i="4"/>
  <c r="X577" i="4"/>
  <c r="AX576" i="4"/>
  <c r="AV576" i="4"/>
  <c r="AT576" i="4"/>
  <c r="AP576" i="4"/>
  <c r="AM576" i="4"/>
  <c r="AJ576" i="4"/>
  <c r="AG576" i="4"/>
  <c r="AC576" i="4"/>
  <c r="Z576" i="4"/>
  <c r="X576" i="4"/>
  <c r="S576" i="4"/>
  <c r="Q576" i="4"/>
  <c r="R576" i="4" s="1"/>
  <c r="N576" i="4"/>
  <c r="O576" i="4" s="1"/>
  <c r="AP575" i="4"/>
  <c r="AM575" i="4"/>
  <c r="AJ575" i="4"/>
  <c r="AG575" i="4"/>
  <c r="AC575" i="4"/>
  <c r="Z575" i="4"/>
  <c r="X575" i="4"/>
  <c r="AP574" i="4"/>
  <c r="AM574" i="4"/>
  <c r="AJ574" i="4"/>
  <c r="AG574" i="4"/>
  <c r="AC574" i="4"/>
  <c r="Z574" i="4"/>
  <c r="X574" i="4"/>
  <c r="AX573" i="4"/>
  <c r="AV573" i="4"/>
  <c r="AT573" i="4"/>
  <c r="AP573" i="4"/>
  <c r="AM573" i="4"/>
  <c r="AJ573" i="4"/>
  <c r="AG573" i="4"/>
  <c r="AC573" i="4"/>
  <c r="Z573" i="4"/>
  <c r="X573" i="4"/>
  <c r="S573" i="4"/>
  <c r="Q573" i="4"/>
  <c r="R573" i="4" s="1"/>
  <c r="N573" i="4"/>
  <c r="O573" i="4" s="1"/>
  <c r="AP572" i="4"/>
  <c r="AM572" i="4"/>
  <c r="AJ572" i="4"/>
  <c r="AG572" i="4"/>
  <c r="AC572" i="4"/>
  <c r="Z572" i="4"/>
  <c r="X572" i="4"/>
  <c r="AP571" i="4"/>
  <c r="AM571" i="4"/>
  <c r="AJ571" i="4"/>
  <c r="AG571" i="4"/>
  <c r="AC571" i="4"/>
  <c r="Z571" i="4"/>
  <c r="X571" i="4"/>
  <c r="AX570" i="4"/>
  <c r="AV570" i="4"/>
  <c r="AT570" i="4"/>
  <c r="AP570" i="4"/>
  <c r="AM570" i="4"/>
  <c r="AJ570" i="4"/>
  <c r="AG570" i="4"/>
  <c r="AC570" i="4"/>
  <c r="Z570" i="4"/>
  <c r="X570" i="4"/>
  <c r="S570" i="4"/>
  <c r="Q570" i="4"/>
  <c r="R570" i="4" s="1"/>
  <c r="N570" i="4"/>
  <c r="O570" i="4" s="1"/>
  <c r="AP569" i="4"/>
  <c r="AM569" i="4"/>
  <c r="AJ569" i="4"/>
  <c r="AG569" i="4"/>
  <c r="AC569" i="4"/>
  <c r="Z569" i="4"/>
  <c r="X569" i="4"/>
  <c r="AP568" i="4"/>
  <c r="AM568" i="4"/>
  <c r="AJ568" i="4"/>
  <c r="AG568" i="4"/>
  <c r="AC568" i="4"/>
  <c r="Z568" i="4"/>
  <c r="X568" i="4"/>
  <c r="AX567" i="4"/>
  <c r="AV567" i="4"/>
  <c r="AT567" i="4"/>
  <c r="AP567" i="4"/>
  <c r="AM567" i="4"/>
  <c r="AJ567" i="4"/>
  <c r="AG567" i="4"/>
  <c r="AC567" i="4"/>
  <c r="Z567" i="4"/>
  <c r="X567" i="4"/>
  <c r="S567" i="4"/>
  <c r="Q567" i="4"/>
  <c r="R567" i="4" s="1"/>
  <c r="N567" i="4"/>
  <c r="O567" i="4" s="1"/>
  <c r="AP566" i="4"/>
  <c r="AM566" i="4"/>
  <c r="AJ566" i="4"/>
  <c r="AG566" i="4"/>
  <c r="AC566" i="4"/>
  <c r="Z566" i="4"/>
  <c r="X566" i="4"/>
  <c r="AP565" i="4"/>
  <c r="AM565" i="4"/>
  <c r="AJ565" i="4"/>
  <c r="AG565" i="4"/>
  <c r="AC565" i="4"/>
  <c r="Z565" i="4"/>
  <c r="X565" i="4"/>
  <c r="AX564" i="4"/>
  <c r="AV564" i="4"/>
  <c r="AT564" i="4"/>
  <c r="AP564" i="4"/>
  <c r="AM564" i="4"/>
  <c r="AJ564" i="4"/>
  <c r="AG564" i="4"/>
  <c r="AC564" i="4"/>
  <c r="Z564" i="4"/>
  <c r="X564" i="4"/>
  <c r="S564" i="4"/>
  <c r="Q564" i="4"/>
  <c r="R564" i="4" s="1"/>
  <c r="N564" i="4"/>
  <c r="O564" i="4" s="1"/>
  <c r="AW567" i="4" l="1"/>
  <c r="AW591" i="4"/>
  <c r="AW582" i="4"/>
  <c r="AW603" i="4"/>
  <c r="AW600" i="4"/>
  <c r="AW585" i="4"/>
  <c r="AW573" i="4"/>
  <c r="AQ584" i="4"/>
  <c r="AQ566" i="4"/>
  <c r="AQ577" i="4"/>
  <c r="AQ590" i="4"/>
  <c r="AW564" i="4"/>
  <c r="AQ595" i="4"/>
  <c r="AQ565" i="4"/>
  <c r="AQ591" i="4"/>
  <c r="AQ586" i="4"/>
  <c r="AQ576" i="4"/>
  <c r="AQ594" i="4"/>
  <c r="AQ602" i="4"/>
  <c r="AQ570" i="4"/>
  <c r="AQ597" i="4"/>
  <c r="AQ604" i="4"/>
  <c r="AQ579" i="4"/>
  <c r="AQ569" i="4"/>
  <c r="AQ578" i="4"/>
  <c r="AW579" i="4"/>
  <c r="AQ585" i="4"/>
  <c r="AQ596" i="4"/>
  <c r="AW597" i="4"/>
  <c r="AQ567" i="4"/>
  <c r="AQ572" i="4"/>
  <c r="AQ593" i="4"/>
  <c r="AQ600" i="4"/>
  <c r="AQ601" i="4"/>
  <c r="AQ573" i="4"/>
  <c r="AQ582" i="4"/>
  <c r="AQ589" i="4"/>
  <c r="AQ564" i="4"/>
  <c r="AQ571" i="4"/>
  <c r="AW588" i="4"/>
  <c r="AQ592" i="4"/>
  <c r="AW570" i="4"/>
  <c r="AQ575" i="4"/>
  <c r="AW576" i="4"/>
  <c r="AQ581" i="4"/>
  <c r="AW594" i="4"/>
  <c r="AQ599" i="4"/>
  <c r="AQ603" i="4"/>
  <c r="AQ568" i="4"/>
  <c r="AQ574" i="4"/>
  <c r="AQ580" i="4"/>
  <c r="AQ588" i="4"/>
  <c r="AQ598" i="4"/>
  <c r="AQ605" i="4"/>
  <c r="AP563" i="4"/>
  <c r="AM563" i="4"/>
  <c r="AJ563" i="4"/>
  <c r="AG563" i="4"/>
  <c r="AC563" i="4"/>
  <c r="Z563" i="4"/>
  <c r="X563" i="4"/>
  <c r="AP562" i="4"/>
  <c r="AM562" i="4"/>
  <c r="AJ562" i="4"/>
  <c r="AG562" i="4"/>
  <c r="AC562" i="4"/>
  <c r="Z562" i="4"/>
  <c r="X562" i="4"/>
  <c r="AX561" i="4"/>
  <c r="AV561" i="4"/>
  <c r="AT561" i="4"/>
  <c r="AP561" i="4"/>
  <c r="AM561" i="4"/>
  <c r="AJ561" i="4"/>
  <c r="AG561" i="4"/>
  <c r="AC561" i="4"/>
  <c r="Z561" i="4"/>
  <c r="X561" i="4"/>
  <c r="S561" i="4"/>
  <c r="Q561" i="4"/>
  <c r="R561" i="4" s="1"/>
  <c r="N561" i="4"/>
  <c r="O561" i="4" s="1"/>
  <c r="AP560" i="4"/>
  <c r="AM560" i="4"/>
  <c r="AJ560" i="4"/>
  <c r="AG560" i="4"/>
  <c r="AC560" i="4"/>
  <c r="Z560" i="4"/>
  <c r="X560" i="4"/>
  <c r="AP559" i="4"/>
  <c r="AM559" i="4"/>
  <c r="AJ559" i="4"/>
  <c r="AG559" i="4"/>
  <c r="AC559" i="4"/>
  <c r="Z559" i="4"/>
  <c r="X559" i="4"/>
  <c r="AX558" i="4"/>
  <c r="AV558" i="4"/>
  <c r="AT558" i="4"/>
  <c r="AP558" i="4"/>
  <c r="AM558" i="4"/>
  <c r="AJ558" i="4"/>
  <c r="AG558" i="4"/>
  <c r="AC558" i="4"/>
  <c r="Z558" i="4"/>
  <c r="X558" i="4"/>
  <c r="S558" i="4"/>
  <c r="Q558" i="4"/>
  <c r="R558" i="4" s="1"/>
  <c r="N558" i="4"/>
  <c r="O558" i="4" s="1"/>
  <c r="AP557" i="4"/>
  <c r="AM557" i="4"/>
  <c r="AJ557" i="4"/>
  <c r="AG557" i="4"/>
  <c r="AC557" i="4"/>
  <c r="Z557" i="4"/>
  <c r="X557" i="4"/>
  <c r="AP556" i="4"/>
  <c r="AM556" i="4"/>
  <c r="AJ556" i="4"/>
  <c r="AG556" i="4"/>
  <c r="AC556" i="4"/>
  <c r="Z556" i="4"/>
  <c r="X556" i="4"/>
  <c r="AX555" i="4"/>
  <c r="AV555" i="4"/>
  <c r="AT555" i="4"/>
  <c r="AP555" i="4"/>
  <c r="AM555" i="4"/>
  <c r="AJ555" i="4"/>
  <c r="AG555" i="4"/>
  <c r="AC555" i="4"/>
  <c r="Z555" i="4"/>
  <c r="X555" i="4"/>
  <c r="S555" i="4"/>
  <c r="Q555" i="4"/>
  <c r="R555" i="4" s="1"/>
  <c r="N555" i="4"/>
  <c r="O555" i="4" s="1"/>
  <c r="AP554" i="4"/>
  <c r="AM554" i="4"/>
  <c r="AJ554" i="4"/>
  <c r="AG554" i="4"/>
  <c r="AC554" i="4"/>
  <c r="Z554" i="4"/>
  <c r="X554" i="4"/>
  <c r="AP553" i="4"/>
  <c r="AM553" i="4"/>
  <c r="AJ553" i="4"/>
  <c r="AG553" i="4"/>
  <c r="AC553" i="4"/>
  <c r="Z553" i="4"/>
  <c r="X553" i="4"/>
  <c r="AX552" i="4"/>
  <c r="AV552" i="4"/>
  <c r="AT552" i="4"/>
  <c r="AP552" i="4"/>
  <c r="AM552" i="4"/>
  <c r="AJ552" i="4"/>
  <c r="AG552" i="4"/>
  <c r="AC552" i="4"/>
  <c r="Z552" i="4"/>
  <c r="X552" i="4"/>
  <c r="S552" i="4"/>
  <c r="Q552" i="4"/>
  <c r="R552" i="4" s="1"/>
  <c r="N552" i="4"/>
  <c r="O552" i="4" s="1"/>
  <c r="AP551" i="4"/>
  <c r="AM551" i="4"/>
  <c r="AJ551" i="4"/>
  <c r="AG551" i="4"/>
  <c r="AC551" i="4"/>
  <c r="Z551" i="4"/>
  <c r="X551" i="4"/>
  <c r="AP550" i="4"/>
  <c r="AQ550" i="4" s="1"/>
  <c r="AX549" i="4"/>
  <c r="AV549" i="4"/>
  <c r="AT549" i="4"/>
  <c r="AP549" i="4"/>
  <c r="AQ549" i="4" s="1"/>
  <c r="S549" i="4"/>
  <c r="Q549" i="4"/>
  <c r="R549" i="4" s="1"/>
  <c r="N549" i="4"/>
  <c r="O549" i="4" s="1"/>
  <c r="AP548" i="4"/>
  <c r="AM548" i="4"/>
  <c r="AJ548" i="4"/>
  <c r="AG548" i="4"/>
  <c r="AC548" i="4"/>
  <c r="Z548" i="4"/>
  <c r="X548" i="4"/>
  <c r="AP547" i="4"/>
  <c r="AM547" i="4"/>
  <c r="AJ547" i="4"/>
  <c r="AG547" i="4"/>
  <c r="AC547" i="4"/>
  <c r="Z547" i="4"/>
  <c r="X547" i="4"/>
  <c r="AX546" i="4"/>
  <c r="AV546" i="4"/>
  <c r="AT546" i="4"/>
  <c r="AP546" i="4"/>
  <c r="AM546" i="4"/>
  <c r="AJ546" i="4"/>
  <c r="AG546" i="4"/>
  <c r="AC546" i="4"/>
  <c r="Z546" i="4"/>
  <c r="X546" i="4"/>
  <c r="S546" i="4"/>
  <c r="Q546" i="4"/>
  <c r="R546" i="4" s="1"/>
  <c r="N546" i="4"/>
  <c r="O546" i="4" s="1"/>
  <c r="AP545" i="4"/>
  <c r="AM545" i="4"/>
  <c r="AJ545" i="4"/>
  <c r="AG545" i="4"/>
  <c r="AC545" i="4"/>
  <c r="Z545" i="4"/>
  <c r="X545" i="4"/>
  <c r="AP544" i="4"/>
  <c r="AM544" i="4"/>
  <c r="AJ544" i="4"/>
  <c r="AG544" i="4"/>
  <c r="AC544" i="4"/>
  <c r="Z544" i="4"/>
  <c r="X544" i="4"/>
  <c r="AX543" i="4"/>
  <c r="AV543" i="4"/>
  <c r="AT543" i="4"/>
  <c r="AP543" i="4"/>
  <c r="AM543" i="4"/>
  <c r="AJ543" i="4"/>
  <c r="AG543" i="4"/>
  <c r="AC543" i="4"/>
  <c r="Z543" i="4"/>
  <c r="X543" i="4"/>
  <c r="S543" i="4"/>
  <c r="Q543" i="4"/>
  <c r="R543" i="4" s="1"/>
  <c r="N543" i="4"/>
  <c r="O543" i="4" s="1"/>
  <c r="AP542" i="4"/>
  <c r="AM542" i="4"/>
  <c r="AJ542" i="4"/>
  <c r="AG542" i="4"/>
  <c r="AC542" i="4"/>
  <c r="Z542" i="4"/>
  <c r="X542" i="4"/>
  <c r="AP541" i="4"/>
  <c r="AM541" i="4"/>
  <c r="AJ541" i="4"/>
  <c r="AG541" i="4"/>
  <c r="AC541" i="4"/>
  <c r="Z541" i="4"/>
  <c r="X541" i="4"/>
  <c r="AX540" i="4"/>
  <c r="AV540" i="4"/>
  <c r="AT540" i="4"/>
  <c r="AP540" i="4"/>
  <c r="AM540" i="4"/>
  <c r="AJ540" i="4"/>
  <c r="AG540" i="4"/>
  <c r="AC540" i="4"/>
  <c r="Z540" i="4"/>
  <c r="X540" i="4"/>
  <c r="S540" i="4"/>
  <c r="Q540" i="4"/>
  <c r="R540" i="4" s="1"/>
  <c r="N540" i="4"/>
  <c r="O540" i="4" s="1"/>
  <c r="AP539" i="4"/>
  <c r="AM539" i="4"/>
  <c r="AJ539" i="4"/>
  <c r="AG539" i="4"/>
  <c r="AC539" i="4"/>
  <c r="Z539" i="4"/>
  <c r="X539" i="4"/>
  <c r="AP538" i="4"/>
  <c r="AM538" i="4"/>
  <c r="AJ538" i="4"/>
  <c r="AG538" i="4"/>
  <c r="AC538" i="4"/>
  <c r="Z538" i="4"/>
  <c r="X538" i="4"/>
  <c r="AX537" i="4"/>
  <c r="AV537" i="4"/>
  <c r="AT537" i="4"/>
  <c r="AP537" i="4"/>
  <c r="AM537" i="4"/>
  <c r="AJ537" i="4"/>
  <c r="AG537" i="4"/>
  <c r="AC537" i="4"/>
  <c r="Z537" i="4"/>
  <c r="X537" i="4"/>
  <c r="S537" i="4"/>
  <c r="Q537" i="4"/>
  <c r="R537" i="4" s="1"/>
  <c r="N537" i="4"/>
  <c r="O537" i="4" s="1"/>
  <c r="AP536" i="4"/>
  <c r="AM536" i="4"/>
  <c r="AJ536" i="4"/>
  <c r="AG536" i="4"/>
  <c r="AC536" i="4"/>
  <c r="Z536" i="4"/>
  <c r="X536" i="4"/>
  <c r="AP535" i="4"/>
  <c r="AM535" i="4"/>
  <c r="AJ535" i="4"/>
  <c r="AG535" i="4"/>
  <c r="AC535" i="4"/>
  <c r="Z535" i="4"/>
  <c r="X535" i="4"/>
  <c r="AX534" i="4"/>
  <c r="AV534" i="4"/>
  <c r="AT534" i="4"/>
  <c r="AP534" i="4"/>
  <c r="AM534" i="4"/>
  <c r="AJ534" i="4"/>
  <c r="AG534" i="4"/>
  <c r="AC534" i="4"/>
  <c r="Z534" i="4"/>
  <c r="X534" i="4"/>
  <c r="S534" i="4"/>
  <c r="Q534" i="4"/>
  <c r="R534" i="4" s="1"/>
  <c r="N534" i="4"/>
  <c r="O534" i="4" s="1"/>
  <c r="AW552" i="4" l="1"/>
  <c r="AW561" i="4"/>
  <c r="AW537" i="4"/>
  <c r="AW543" i="4"/>
  <c r="AW549" i="4"/>
  <c r="AW555" i="4"/>
  <c r="AQ558" i="4"/>
  <c r="AQ559" i="4"/>
  <c r="AQ546" i="4"/>
  <c r="AQ536" i="4"/>
  <c r="AQ540" i="4"/>
  <c r="AW534" i="4"/>
  <c r="AQ538" i="4"/>
  <c r="AW540" i="4"/>
  <c r="AQ563" i="4"/>
  <c r="AQ562" i="4"/>
  <c r="AQ542" i="4"/>
  <c r="AQ548" i="4"/>
  <c r="AQ554" i="4"/>
  <c r="AQ555" i="4"/>
  <c r="AQ544" i="4"/>
  <c r="AQ534" i="4"/>
  <c r="AQ552" i="4"/>
  <c r="AQ561" i="4"/>
  <c r="AQ537" i="4"/>
  <c r="AQ541" i="4"/>
  <c r="AQ547" i="4"/>
  <c r="AQ553" i="4"/>
  <c r="AQ560" i="4"/>
  <c r="AQ539" i="4"/>
  <c r="AQ545" i="4"/>
  <c r="AW546" i="4"/>
  <c r="AQ557" i="4"/>
  <c r="AQ535" i="4"/>
  <c r="AQ543" i="4"/>
  <c r="AQ551" i="4"/>
  <c r="AQ556" i="4"/>
  <c r="AW558" i="4"/>
  <c r="AP533" i="4"/>
  <c r="AQ533" i="4" s="1"/>
  <c r="AP532" i="4"/>
  <c r="AM532" i="4"/>
  <c r="AJ532" i="4"/>
  <c r="AG532" i="4"/>
  <c r="AC532" i="4"/>
  <c r="Z532" i="4"/>
  <c r="X532" i="4"/>
  <c r="AX531" i="4"/>
  <c r="AY531" i="4" s="1"/>
  <c r="AV531" i="4"/>
  <c r="AT531" i="4"/>
  <c r="AP531" i="4"/>
  <c r="AM531" i="4"/>
  <c r="AJ531" i="4"/>
  <c r="AG531" i="4"/>
  <c r="AC531" i="4"/>
  <c r="Z531" i="4"/>
  <c r="X531" i="4"/>
  <c r="S531" i="4"/>
  <c r="T531" i="4" s="1"/>
  <c r="Q531" i="4"/>
  <c r="R531" i="4" s="1"/>
  <c r="N531" i="4"/>
  <c r="O531" i="4" s="1"/>
  <c r="G531" i="4"/>
  <c r="AP530" i="4"/>
  <c r="AQ530" i="4" s="1"/>
  <c r="AP529" i="4"/>
  <c r="AM529" i="4"/>
  <c r="AJ529" i="4"/>
  <c r="AG529" i="4"/>
  <c r="AC529" i="4"/>
  <c r="Z529" i="4"/>
  <c r="X529" i="4"/>
  <c r="AX528" i="4"/>
  <c r="AY528" i="4" s="1"/>
  <c r="AV528" i="4"/>
  <c r="AT528" i="4"/>
  <c r="AP528" i="4"/>
  <c r="AM528" i="4"/>
  <c r="AJ528" i="4"/>
  <c r="AG528" i="4"/>
  <c r="AC528" i="4"/>
  <c r="Z528" i="4"/>
  <c r="X528" i="4"/>
  <c r="S528" i="4"/>
  <c r="T528" i="4" s="1"/>
  <c r="Q528" i="4"/>
  <c r="R528" i="4" s="1"/>
  <c r="N528" i="4"/>
  <c r="O528" i="4" s="1"/>
  <c r="G528" i="4"/>
  <c r="AP527" i="4"/>
  <c r="AM527" i="4"/>
  <c r="AJ527" i="4"/>
  <c r="AG527" i="4"/>
  <c r="AC527" i="4"/>
  <c r="Z527" i="4"/>
  <c r="X527" i="4"/>
  <c r="AP526" i="4"/>
  <c r="AM526" i="4"/>
  <c r="AJ526" i="4"/>
  <c r="AG526" i="4"/>
  <c r="AC526" i="4"/>
  <c r="Z526" i="4"/>
  <c r="X526" i="4"/>
  <c r="AX525" i="4"/>
  <c r="AY525" i="4" s="1"/>
  <c r="AV525" i="4"/>
  <c r="AT525" i="4"/>
  <c r="AP525" i="4"/>
  <c r="AM525" i="4"/>
  <c r="AJ525" i="4"/>
  <c r="AG525" i="4"/>
  <c r="AC525" i="4"/>
  <c r="Z525" i="4"/>
  <c r="X525" i="4"/>
  <c r="S525" i="4"/>
  <c r="T525" i="4" s="1"/>
  <c r="Q525" i="4"/>
  <c r="R525" i="4" s="1"/>
  <c r="N525" i="4"/>
  <c r="O525" i="4" s="1"/>
  <c r="G525" i="4"/>
  <c r="AP524" i="4"/>
  <c r="AM524" i="4"/>
  <c r="AJ524" i="4"/>
  <c r="AG524" i="4"/>
  <c r="AC524" i="4"/>
  <c r="Z524" i="4"/>
  <c r="X524" i="4"/>
  <c r="AP523" i="4"/>
  <c r="AM523" i="4"/>
  <c r="AJ523" i="4"/>
  <c r="AG523" i="4"/>
  <c r="AC523" i="4"/>
  <c r="Z523" i="4"/>
  <c r="X523" i="4"/>
  <c r="AX522" i="4"/>
  <c r="AY522" i="4" s="1"/>
  <c r="AV522" i="4"/>
  <c r="AT522" i="4"/>
  <c r="AW522" i="4" s="1"/>
  <c r="AP522" i="4"/>
  <c r="AM522" i="4"/>
  <c r="AJ522" i="4"/>
  <c r="AG522" i="4"/>
  <c r="AC522" i="4"/>
  <c r="Z522" i="4"/>
  <c r="X522" i="4"/>
  <c r="S522" i="4"/>
  <c r="T522" i="4" s="1"/>
  <c r="Q522" i="4"/>
  <c r="R522" i="4" s="1"/>
  <c r="N522" i="4"/>
  <c r="O522" i="4" s="1"/>
  <c r="G522" i="4"/>
  <c r="AP521" i="4"/>
  <c r="AM521" i="4"/>
  <c r="AJ521" i="4"/>
  <c r="AG521" i="4"/>
  <c r="AC521" i="4"/>
  <c r="Z521" i="4"/>
  <c r="X521" i="4"/>
  <c r="AP520" i="4"/>
  <c r="AM520" i="4"/>
  <c r="AJ520" i="4"/>
  <c r="AG520" i="4"/>
  <c r="AC520" i="4"/>
  <c r="Z520" i="4"/>
  <c r="X520" i="4"/>
  <c r="AX519" i="4"/>
  <c r="AY519" i="4" s="1"/>
  <c r="AV519" i="4"/>
  <c r="AT519" i="4"/>
  <c r="AP519" i="4"/>
  <c r="AM519" i="4"/>
  <c r="AJ519" i="4"/>
  <c r="AG519" i="4"/>
  <c r="AC519" i="4"/>
  <c r="Z519" i="4"/>
  <c r="X519" i="4"/>
  <c r="S519" i="4"/>
  <c r="T519" i="4" s="1"/>
  <c r="Q519" i="4"/>
  <c r="R519" i="4" s="1"/>
  <c r="N519" i="4"/>
  <c r="O519" i="4" s="1"/>
  <c r="G519" i="4"/>
  <c r="AP518" i="4"/>
  <c r="AM518" i="4"/>
  <c r="AJ518" i="4"/>
  <c r="AG518" i="4"/>
  <c r="AC518" i="4"/>
  <c r="Z518" i="4"/>
  <c r="X518" i="4"/>
  <c r="AP517" i="4"/>
  <c r="AM517" i="4"/>
  <c r="AJ517" i="4"/>
  <c r="AG517" i="4"/>
  <c r="AC517" i="4"/>
  <c r="Z517" i="4"/>
  <c r="X517" i="4"/>
  <c r="AX516" i="4"/>
  <c r="AY516" i="4" s="1"/>
  <c r="AV516" i="4"/>
  <c r="AT516" i="4"/>
  <c r="AW516" i="4" s="1"/>
  <c r="AP516" i="4"/>
  <c r="AM516" i="4"/>
  <c r="AJ516" i="4"/>
  <c r="AG516" i="4"/>
  <c r="AC516" i="4"/>
  <c r="Z516" i="4"/>
  <c r="X516" i="4"/>
  <c r="S516" i="4"/>
  <c r="T516" i="4" s="1"/>
  <c r="Q516" i="4"/>
  <c r="R516" i="4" s="1"/>
  <c r="N516" i="4"/>
  <c r="O516" i="4" s="1"/>
  <c r="G516" i="4"/>
  <c r="AP515" i="4"/>
  <c r="AQ515" i="4" s="1"/>
  <c r="AP514" i="4"/>
  <c r="AM514" i="4"/>
  <c r="AJ514" i="4"/>
  <c r="AG514" i="4"/>
  <c r="AC514" i="4"/>
  <c r="Z514" i="4"/>
  <c r="X514" i="4"/>
  <c r="AX513" i="4"/>
  <c r="AY513" i="4" s="1"/>
  <c r="AV513" i="4"/>
  <c r="AT513" i="4"/>
  <c r="AP513" i="4"/>
  <c r="AM513" i="4"/>
  <c r="AJ513" i="4"/>
  <c r="AG513" i="4"/>
  <c r="AC513" i="4"/>
  <c r="Z513" i="4"/>
  <c r="X513" i="4"/>
  <c r="S513" i="4"/>
  <c r="T513" i="4" s="1"/>
  <c r="Q513" i="4"/>
  <c r="R513" i="4" s="1"/>
  <c r="N513" i="4"/>
  <c r="O513" i="4" s="1"/>
  <c r="G513" i="4"/>
  <c r="AP512" i="4"/>
  <c r="AQ512" i="4" s="1"/>
  <c r="AP511" i="4"/>
  <c r="AM511" i="4"/>
  <c r="AJ511" i="4"/>
  <c r="AG511" i="4"/>
  <c r="AC511" i="4"/>
  <c r="Z511" i="4"/>
  <c r="X511" i="4"/>
  <c r="AX510" i="4"/>
  <c r="AY510" i="4" s="1"/>
  <c r="AV510" i="4"/>
  <c r="AT510" i="4"/>
  <c r="AP510" i="4"/>
  <c r="AM510" i="4"/>
  <c r="AJ510" i="4"/>
  <c r="AG510" i="4"/>
  <c r="AC510" i="4"/>
  <c r="Z510" i="4"/>
  <c r="X510" i="4"/>
  <c r="S510" i="4"/>
  <c r="T510" i="4" s="1"/>
  <c r="Q510" i="4"/>
  <c r="R510" i="4" s="1"/>
  <c r="N510" i="4"/>
  <c r="O510" i="4" s="1"/>
  <c r="G510" i="4"/>
  <c r="AP509" i="4"/>
  <c r="AM509" i="4"/>
  <c r="AJ509" i="4"/>
  <c r="AG509" i="4"/>
  <c r="AC509" i="4"/>
  <c r="Z509" i="4"/>
  <c r="X509" i="4"/>
  <c r="AP508" i="4"/>
  <c r="AM508" i="4"/>
  <c r="AJ508" i="4"/>
  <c r="AG508" i="4"/>
  <c r="AC508" i="4"/>
  <c r="Z508" i="4"/>
  <c r="X508" i="4"/>
  <c r="AX507" i="4"/>
  <c r="AY507" i="4" s="1"/>
  <c r="AV507" i="4"/>
  <c r="AT507" i="4"/>
  <c r="AP507" i="4"/>
  <c r="AM507" i="4"/>
  <c r="AJ507" i="4"/>
  <c r="AG507" i="4"/>
  <c r="AC507" i="4"/>
  <c r="Z507" i="4"/>
  <c r="X507" i="4"/>
  <c r="S507" i="4"/>
  <c r="T507" i="4" s="1"/>
  <c r="Q507" i="4"/>
  <c r="R507" i="4" s="1"/>
  <c r="N507" i="4"/>
  <c r="O507" i="4" s="1"/>
  <c r="G507" i="4"/>
  <c r="AP506" i="4"/>
  <c r="AM506" i="4"/>
  <c r="AJ506" i="4"/>
  <c r="AG506" i="4"/>
  <c r="AC506" i="4"/>
  <c r="Z506" i="4"/>
  <c r="X506" i="4"/>
  <c r="AP505" i="4"/>
  <c r="AM505" i="4"/>
  <c r="AJ505" i="4"/>
  <c r="AG505" i="4"/>
  <c r="AC505" i="4"/>
  <c r="Z505" i="4"/>
  <c r="X505" i="4"/>
  <c r="AX504" i="4"/>
  <c r="AY504" i="4" s="1"/>
  <c r="AV504" i="4"/>
  <c r="AT504" i="4"/>
  <c r="AP504" i="4"/>
  <c r="AM504" i="4"/>
  <c r="AJ504" i="4"/>
  <c r="AG504" i="4"/>
  <c r="AC504" i="4"/>
  <c r="Z504" i="4"/>
  <c r="X504" i="4"/>
  <c r="S504" i="4"/>
  <c r="T504" i="4" s="1"/>
  <c r="Q504" i="4"/>
  <c r="R504" i="4" s="1"/>
  <c r="N504" i="4"/>
  <c r="O504" i="4" s="1"/>
  <c r="G504" i="4"/>
  <c r="AP503" i="4"/>
  <c r="AM503" i="4"/>
  <c r="AJ503" i="4"/>
  <c r="AG503" i="4"/>
  <c r="AC503" i="4"/>
  <c r="Z503" i="4"/>
  <c r="X503" i="4"/>
  <c r="AP502" i="4"/>
  <c r="AJ502" i="4"/>
  <c r="AX501" i="4"/>
  <c r="AV501" i="4"/>
  <c r="AT501" i="4"/>
  <c r="AP501" i="4"/>
  <c r="AM501" i="4"/>
  <c r="AJ501" i="4"/>
  <c r="AG501" i="4"/>
  <c r="AC501" i="4"/>
  <c r="Z501" i="4"/>
  <c r="X501" i="4"/>
  <c r="S501" i="4"/>
  <c r="Q501" i="4"/>
  <c r="R501" i="4" s="1"/>
  <c r="N501" i="4"/>
  <c r="O501" i="4" s="1"/>
  <c r="AP500" i="4"/>
  <c r="AQ500" i="4" s="1"/>
  <c r="AP499" i="4"/>
  <c r="AM499" i="4"/>
  <c r="AJ499" i="4"/>
  <c r="AG499" i="4"/>
  <c r="AC499" i="4"/>
  <c r="Z499" i="4"/>
  <c r="X499" i="4"/>
  <c r="AX498" i="4"/>
  <c r="AV498" i="4"/>
  <c r="AT498" i="4"/>
  <c r="AP498" i="4"/>
  <c r="AM498" i="4"/>
  <c r="AJ498" i="4"/>
  <c r="AG498" i="4"/>
  <c r="AC498" i="4"/>
  <c r="Z498" i="4"/>
  <c r="X498" i="4"/>
  <c r="S498" i="4"/>
  <c r="Q498" i="4"/>
  <c r="R498" i="4" s="1"/>
  <c r="N498" i="4"/>
  <c r="O498" i="4" s="1"/>
  <c r="AP497" i="4"/>
  <c r="AM497" i="4"/>
  <c r="AJ497" i="4"/>
  <c r="AG497" i="4"/>
  <c r="AC497" i="4"/>
  <c r="Z497" i="4"/>
  <c r="X497" i="4"/>
  <c r="AP496" i="4"/>
  <c r="AM496" i="4"/>
  <c r="AJ496" i="4"/>
  <c r="AG496" i="4"/>
  <c r="AC496" i="4"/>
  <c r="Z496" i="4"/>
  <c r="X496" i="4"/>
  <c r="AX495" i="4"/>
  <c r="AV495" i="4"/>
  <c r="AT495" i="4"/>
  <c r="AP495" i="4"/>
  <c r="AM495" i="4"/>
  <c r="AJ495" i="4"/>
  <c r="AG495" i="4"/>
  <c r="AC495" i="4"/>
  <c r="Z495" i="4"/>
  <c r="X495" i="4"/>
  <c r="S495" i="4"/>
  <c r="Q495" i="4"/>
  <c r="R495" i="4" s="1"/>
  <c r="N495" i="4"/>
  <c r="O495" i="4" s="1"/>
  <c r="AP494" i="4"/>
  <c r="AM494" i="4"/>
  <c r="AJ494" i="4"/>
  <c r="AG494" i="4"/>
  <c r="AC494" i="4"/>
  <c r="Z494" i="4"/>
  <c r="X494" i="4"/>
  <c r="AP493" i="4"/>
  <c r="AM493" i="4"/>
  <c r="AJ493" i="4"/>
  <c r="AG493" i="4"/>
  <c r="AC493" i="4"/>
  <c r="Z493" i="4"/>
  <c r="X493" i="4"/>
  <c r="AX492" i="4"/>
  <c r="AV492" i="4"/>
  <c r="AT492" i="4"/>
  <c r="AP492" i="4"/>
  <c r="AM492" i="4"/>
  <c r="AJ492" i="4"/>
  <c r="AG492" i="4"/>
  <c r="AC492" i="4"/>
  <c r="Z492" i="4"/>
  <c r="X492" i="4"/>
  <c r="S492" i="4"/>
  <c r="Q492" i="4"/>
  <c r="R492" i="4" s="1"/>
  <c r="N492" i="4"/>
  <c r="O492" i="4" s="1"/>
  <c r="AP491" i="4"/>
  <c r="AM491" i="4"/>
  <c r="AJ491" i="4"/>
  <c r="AG491" i="4"/>
  <c r="AC491" i="4"/>
  <c r="Z491" i="4"/>
  <c r="X491" i="4"/>
  <c r="AP490" i="4"/>
  <c r="AM490" i="4"/>
  <c r="AJ490" i="4"/>
  <c r="AG490" i="4"/>
  <c r="AC490" i="4"/>
  <c r="Z490" i="4"/>
  <c r="X490" i="4"/>
  <c r="AX489" i="4"/>
  <c r="AV489" i="4"/>
  <c r="AT489" i="4"/>
  <c r="AP489" i="4"/>
  <c r="AQ489" i="4" s="1"/>
  <c r="S489" i="4"/>
  <c r="Q489" i="4"/>
  <c r="R489" i="4" s="1"/>
  <c r="N489" i="4"/>
  <c r="O489" i="4" s="1"/>
  <c r="AP488" i="4"/>
  <c r="AQ488" i="4" s="1"/>
  <c r="AP487" i="4"/>
  <c r="AQ487" i="4" s="1"/>
  <c r="AX486" i="4"/>
  <c r="AV486" i="4"/>
  <c r="AT486" i="4"/>
  <c r="AP486" i="4"/>
  <c r="AQ486" i="4" s="1"/>
  <c r="S486" i="4"/>
  <c r="Q486" i="4"/>
  <c r="R486" i="4" s="1"/>
  <c r="N486" i="4"/>
  <c r="O486" i="4" s="1"/>
  <c r="AP485" i="4"/>
  <c r="AM485" i="4"/>
  <c r="AJ485" i="4"/>
  <c r="AG485" i="4"/>
  <c r="AC485" i="4"/>
  <c r="Z485" i="4"/>
  <c r="X485" i="4"/>
  <c r="AP484" i="4"/>
  <c r="AM484" i="4"/>
  <c r="AJ484" i="4"/>
  <c r="AG484" i="4"/>
  <c r="AC484" i="4"/>
  <c r="Z484" i="4"/>
  <c r="X484" i="4"/>
  <c r="AX483" i="4"/>
  <c r="AV483" i="4"/>
  <c r="AT483" i="4"/>
  <c r="AP483" i="4"/>
  <c r="AM483" i="4"/>
  <c r="AJ483" i="4"/>
  <c r="AG483" i="4"/>
  <c r="AC483" i="4"/>
  <c r="Z483" i="4"/>
  <c r="X483" i="4"/>
  <c r="S483" i="4"/>
  <c r="Q483" i="4"/>
  <c r="R483" i="4" s="1"/>
  <c r="N483" i="4"/>
  <c r="O483" i="4" s="1"/>
  <c r="AP482" i="4"/>
  <c r="AM482" i="4"/>
  <c r="AJ482" i="4"/>
  <c r="AG482" i="4"/>
  <c r="AC482" i="4"/>
  <c r="Z482" i="4"/>
  <c r="X482" i="4"/>
  <c r="AP481" i="4"/>
  <c r="AM481" i="4"/>
  <c r="AJ481" i="4"/>
  <c r="AG481" i="4"/>
  <c r="AC481" i="4"/>
  <c r="Z481" i="4"/>
  <c r="X481" i="4"/>
  <c r="AX480" i="4"/>
  <c r="AV480" i="4"/>
  <c r="AT480" i="4"/>
  <c r="AP480" i="4"/>
  <c r="AM480" i="4"/>
  <c r="AJ480" i="4"/>
  <c r="AG480" i="4"/>
  <c r="AC480" i="4"/>
  <c r="Z480" i="4"/>
  <c r="X480" i="4"/>
  <c r="S480" i="4"/>
  <c r="Q480" i="4"/>
  <c r="R480" i="4" s="1"/>
  <c r="N480" i="4"/>
  <c r="O480" i="4" s="1"/>
  <c r="AP479" i="4"/>
  <c r="AM479" i="4"/>
  <c r="AJ479" i="4"/>
  <c r="AG479" i="4"/>
  <c r="AC479" i="4"/>
  <c r="Z479" i="4"/>
  <c r="X479" i="4"/>
  <c r="AP478" i="4"/>
  <c r="AM478" i="4"/>
  <c r="AJ478" i="4"/>
  <c r="AG478" i="4"/>
  <c r="AC478" i="4"/>
  <c r="Z478" i="4"/>
  <c r="X478" i="4"/>
  <c r="AX477" i="4"/>
  <c r="AV477" i="4"/>
  <c r="AT477" i="4"/>
  <c r="AP477" i="4"/>
  <c r="AM477" i="4"/>
  <c r="AJ477" i="4"/>
  <c r="AG477" i="4"/>
  <c r="AC477" i="4"/>
  <c r="Z477" i="4"/>
  <c r="X477" i="4"/>
  <c r="S477" i="4"/>
  <c r="Q477" i="4"/>
  <c r="R477" i="4" s="1"/>
  <c r="N477" i="4"/>
  <c r="O477" i="4" s="1"/>
  <c r="AP476" i="4"/>
  <c r="AM476" i="4"/>
  <c r="AJ476" i="4"/>
  <c r="AG476" i="4"/>
  <c r="AC476" i="4"/>
  <c r="Z476" i="4"/>
  <c r="X476" i="4"/>
  <c r="AP475" i="4"/>
  <c r="AM475" i="4"/>
  <c r="AJ475" i="4"/>
  <c r="AG475" i="4"/>
  <c r="AC475" i="4"/>
  <c r="Z475" i="4"/>
  <c r="X475" i="4"/>
  <c r="AX474" i="4"/>
  <c r="AV474" i="4"/>
  <c r="AT474" i="4"/>
  <c r="AP474" i="4"/>
  <c r="AM474" i="4"/>
  <c r="AJ474" i="4"/>
  <c r="AG474" i="4"/>
  <c r="AC474" i="4"/>
  <c r="Z474" i="4"/>
  <c r="X474" i="4"/>
  <c r="S474" i="4"/>
  <c r="Q474" i="4"/>
  <c r="R474" i="4" s="1"/>
  <c r="N474" i="4"/>
  <c r="O474" i="4" s="1"/>
  <c r="AP473" i="4"/>
  <c r="AM473" i="4"/>
  <c r="AJ473" i="4"/>
  <c r="AG473" i="4"/>
  <c r="AC473" i="4"/>
  <c r="Z473" i="4"/>
  <c r="X473" i="4"/>
  <c r="AP472" i="4"/>
  <c r="AM472" i="4"/>
  <c r="AJ472" i="4"/>
  <c r="AG472" i="4"/>
  <c r="AC472" i="4"/>
  <c r="Z472" i="4"/>
  <c r="X472" i="4"/>
  <c r="AX471" i="4"/>
  <c r="AV471" i="4"/>
  <c r="AT471" i="4"/>
  <c r="AP471" i="4"/>
  <c r="AM471" i="4"/>
  <c r="AJ471" i="4"/>
  <c r="AG471" i="4"/>
  <c r="AC471" i="4"/>
  <c r="Z471" i="4"/>
  <c r="X471" i="4"/>
  <c r="S471" i="4"/>
  <c r="Q471" i="4"/>
  <c r="R471" i="4" s="1"/>
  <c r="N471" i="4"/>
  <c r="O471" i="4" s="1"/>
  <c r="AP470" i="4"/>
  <c r="AM470" i="4"/>
  <c r="AJ470" i="4"/>
  <c r="AG470" i="4"/>
  <c r="AC470" i="4"/>
  <c r="Z470" i="4"/>
  <c r="X470" i="4"/>
  <c r="AP469" i="4"/>
  <c r="AM469" i="4"/>
  <c r="AJ469" i="4"/>
  <c r="AG469" i="4"/>
  <c r="AC469" i="4"/>
  <c r="Z469" i="4"/>
  <c r="X469" i="4"/>
  <c r="AX468" i="4"/>
  <c r="AV468" i="4"/>
  <c r="AT468" i="4"/>
  <c r="AP468" i="4"/>
  <c r="AM468" i="4"/>
  <c r="AJ468" i="4"/>
  <c r="AG468" i="4"/>
  <c r="AC468" i="4"/>
  <c r="Z468" i="4"/>
  <c r="X468" i="4"/>
  <c r="S468" i="4"/>
  <c r="Q468" i="4"/>
  <c r="R468" i="4" s="1"/>
  <c r="N468" i="4"/>
  <c r="O468" i="4" s="1"/>
  <c r="AW483" i="4" l="1"/>
  <c r="AQ470" i="4"/>
  <c r="AW480" i="4"/>
  <c r="AW495" i="4"/>
  <c r="AW525" i="4"/>
  <c r="AQ469" i="4"/>
  <c r="AW492" i="4"/>
  <c r="AW510" i="4"/>
  <c r="AW471" i="4"/>
  <c r="AQ528" i="4"/>
  <c r="AQ491" i="4"/>
  <c r="AQ497" i="4"/>
  <c r="AQ509" i="4"/>
  <c r="AQ510" i="4"/>
  <c r="AQ532" i="4"/>
  <c r="AQ513" i="4"/>
  <c r="AW519" i="4"/>
  <c r="AW528" i="4"/>
  <c r="AQ485" i="4"/>
  <c r="AQ502" i="4"/>
  <c r="AQ529" i="4"/>
  <c r="AQ480" i="4"/>
  <c r="AW501" i="4"/>
  <c r="AW504" i="4"/>
  <c r="AQ517" i="4"/>
  <c r="AQ524" i="4"/>
  <c r="AW474" i="4"/>
  <c r="AQ479" i="4"/>
  <c r="AQ484" i="4"/>
  <c r="AW486" i="4"/>
  <c r="AQ490" i="4"/>
  <c r="AQ496" i="4"/>
  <c r="AW498" i="4"/>
  <c r="AQ501" i="4"/>
  <c r="AQ516" i="4"/>
  <c r="AQ523" i="4"/>
  <c r="AQ527" i="4"/>
  <c r="AQ468" i="4"/>
  <c r="AQ514" i="4"/>
  <c r="AQ519" i="4"/>
  <c r="AQ521" i="4"/>
  <c r="AQ526" i="4"/>
  <c r="AQ478" i="4"/>
  <c r="AQ474" i="4"/>
  <c r="AW477" i="4"/>
  <c r="AQ483" i="4"/>
  <c r="AQ498" i="4"/>
  <c r="AQ520" i="4"/>
  <c r="AQ525" i="4"/>
  <c r="AW531" i="4"/>
  <c r="AQ473" i="4"/>
  <c r="AQ476" i="4"/>
  <c r="AW489" i="4"/>
  <c r="AQ492" i="4"/>
  <c r="AQ494" i="4"/>
  <c r="AQ504" i="4"/>
  <c r="AQ511" i="4"/>
  <c r="AQ518" i="4"/>
  <c r="AQ493" i="4"/>
  <c r="AQ522" i="4"/>
  <c r="AR522" i="4" s="1"/>
  <c r="AQ472" i="4"/>
  <c r="AQ475" i="4"/>
  <c r="AQ499" i="4"/>
  <c r="AW468" i="4"/>
  <c r="AQ471" i="4"/>
  <c r="AQ477" i="4"/>
  <c r="AQ481" i="4"/>
  <c r="AQ495" i="4"/>
  <c r="AQ503" i="4"/>
  <c r="AQ506" i="4"/>
  <c r="AW507" i="4"/>
  <c r="AQ508" i="4"/>
  <c r="AW513" i="4"/>
  <c r="AQ482" i="4"/>
  <c r="AQ507" i="4"/>
  <c r="AQ505" i="4"/>
  <c r="AQ531" i="4"/>
  <c r="AP467" i="4"/>
  <c r="AQ467" i="4" s="1"/>
  <c r="AP466" i="4"/>
  <c r="AQ466" i="4" s="1"/>
  <c r="AX465" i="4"/>
  <c r="AY465" i="4" s="1"/>
  <c r="AV465" i="4"/>
  <c r="AT465" i="4"/>
  <c r="AP465" i="4"/>
  <c r="AM465" i="4"/>
  <c r="AJ465" i="4"/>
  <c r="AG465" i="4"/>
  <c r="AC465" i="4"/>
  <c r="Z465" i="4"/>
  <c r="X465" i="4"/>
  <c r="S465" i="4"/>
  <c r="T465" i="4" s="1"/>
  <c r="Q465" i="4"/>
  <c r="R465" i="4" s="1"/>
  <c r="N465" i="4"/>
  <c r="O465" i="4" s="1"/>
  <c r="G465" i="4"/>
  <c r="AP464" i="4"/>
  <c r="AM464" i="4"/>
  <c r="AJ464" i="4"/>
  <c r="AG464" i="4"/>
  <c r="AC464" i="4"/>
  <c r="Z464" i="4"/>
  <c r="X464" i="4"/>
  <c r="AP463" i="4"/>
  <c r="AM463" i="4"/>
  <c r="AJ463" i="4"/>
  <c r="AG463" i="4"/>
  <c r="AC463" i="4"/>
  <c r="Z463" i="4"/>
  <c r="X463" i="4"/>
  <c r="AX462" i="4"/>
  <c r="AY462" i="4" s="1"/>
  <c r="AV462" i="4"/>
  <c r="AT462" i="4"/>
  <c r="AP462" i="4"/>
  <c r="AM462" i="4"/>
  <c r="AJ462" i="4"/>
  <c r="AG462" i="4"/>
  <c r="AC462" i="4"/>
  <c r="Z462" i="4"/>
  <c r="X462" i="4"/>
  <c r="S462" i="4"/>
  <c r="T462" i="4" s="1"/>
  <c r="Q462" i="4"/>
  <c r="R462" i="4" s="1"/>
  <c r="N462" i="4"/>
  <c r="O462" i="4" s="1"/>
  <c r="G462" i="4"/>
  <c r="AP461" i="4"/>
  <c r="AM461" i="4"/>
  <c r="AJ461" i="4"/>
  <c r="AG461" i="4"/>
  <c r="AC461" i="4"/>
  <c r="Z461" i="4"/>
  <c r="X461" i="4"/>
  <c r="AP460" i="4"/>
  <c r="AM460" i="4"/>
  <c r="AJ460" i="4"/>
  <c r="AG460" i="4"/>
  <c r="AC460" i="4"/>
  <c r="Z460" i="4"/>
  <c r="X460" i="4"/>
  <c r="AX459" i="4"/>
  <c r="AY459" i="4" s="1"/>
  <c r="AV459" i="4"/>
  <c r="AT459" i="4"/>
  <c r="AP459" i="4"/>
  <c r="AM459" i="4"/>
  <c r="AJ459" i="4"/>
  <c r="AG459" i="4"/>
  <c r="AC459" i="4"/>
  <c r="Z459" i="4"/>
  <c r="X459" i="4"/>
  <c r="S459" i="4"/>
  <c r="T459" i="4" s="1"/>
  <c r="Q459" i="4"/>
  <c r="R459" i="4" s="1"/>
  <c r="N459" i="4"/>
  <c r="O459" i="4" s="1"/>
  <c r="G459" i="4"/>
  <c r="AP458" i="4"/>
  <c r="AM458" i="4"/>
  <c r="AJ458" i="4"/>
  <c r="AG458" i="4"/>
  <c r="AC458" i="4"/>
  <c r="Z458" i="4"/>
  <c r="X458" i="4"/>
  <c r="AP457" i="4"/>
  <c r="AM457" i="4"/>
  <c r="AJ457" i="4"/>
  <c r="AG457" i="4"/>
  <c r="AC457" i="4"/>
  <c r="Z457" i="4"/>
  <c r="X457" i="4"/>
  <c r="AX456" i="4"/>
  <c r="AY456" i="4" s="1"/>
  <c r="AV456" i="4"/>
  <c r="AT456" i="4"/>
  <c r="AP456" i="4"/>
  <c r="AM456" i="4"/>
  <c r="AJ456" i="4"/>
  <c r="AG456" i="4"/>
  <c r="AC456" i="4"/>
  <c r="Z456" i="4"/>
  <c r="X456" i="4"/>
  <c r="S456" i="4"/>
  <c r="T456" i="4" s="1"/>
  <c r="Q456" i="4"/>
  <c r="R456" i="4" s="1"/>
  <c r="N456" i="4"/>
  <c r="O456" i="4" s="1"/>
  <c r="G456" i="4"/>
  <c r="AP455" i="4"/>
  <c r="AM455" i="4"/>
  <c r="AJ455" i="4"/>
  <c r="AG455" i="4"/>
  <c r="AC455" i="4"/>
  <c r="Z455" i="4"/>
  <c r="X455" i="4"/>
  <c r="AP454" i="4"/>
  <c r="AM454" i="4"/>
  <c r="AJ454" i="4"/>
  <c r="AG454" i="4"/>
  <c r="AC454" i="4"/>
  <c r="Z454" i="4"/>
  <c r="X454" i="4"/>
  <c r="AX453" i="4"/>
  <c r="AY453" i="4" s="1"/>
  <c r="AV453" i="4"/>
  <c r="AT453" i="4"/>
  <c r="AP453" i="4"/>
  <c r="AM453" i="4"/>
  <c r="AJ453" i="4"/>
  <c r="AG453" i="4"/>
  <c r="AC453" i="4"/>
  <c r="Z453" i="4"/>
  <c r="X453" i="4"/>
  <c r="S453" i="4"/>
  <c r="T453" i="4" s="1"/>
  <c r="Q453" i="4"/>
  <c r="R453" i="4" s="1"/>
  <c r="N453" i="4"/>
  <c r="O453" i="4" s="1"/>
  <c r="G453" i="4"/>
  <c r="AP452" i="4"/>
  <c r="AM452" i="4"/>
  <c r="AJ452" i="4"/>
  <c r="AG452" i="4"/>
  <c r="AC452" i="4"/>
  <c r="Z452" i="4"/>
  <c r="X452" i="4"/>
  <c r="AP451" i="4"/>
  <c r="AM451" i="4"/>
  <c r="AJ451" i="4"/>
  <c r="AG451" i="4"/>
  <c r="AC451" i="4"/>
  <c r="Z451" i="4"/>
  <c r="X451" i="4"/>
  <c r="AX450" i="4"/>
  <c r="AY450" i="4" s="1"/>
  <c r="AV450" i="4"/>
  <c r="AT450" i="4"/>
  <c r="AP450" i="4"/>
  <c r="AM450" i="4"/>
  <c r="AJ450" i="4"/>
  <c r="AG450" i="4"/>
  <c r="AC450" i="4"/>
  <c r="Z450" i="4"/>
  <c r="X450" i="4"/>
  <c r="S450" i="4"/>
  <c r="T450" i="4" s="1"/>
  <c r="Q450" i="4"/>
  <c r="R450" i="4" s="1"/>
  <c r="N450" i="4"/>
  <c r="O450" i="4" s="1"/>
  <c r="G450" i="4"/>
  <c r="AP449" i="4"/>
  <c r="AM449" i="4"/>
  <c r="AJ449" i="4"/>
  <c r="AG449" i="4"/>
  <c r="AC449" i="4"/>
  <c r="Z449" i="4"/>
  <c r="X449" i="4"/>
  <c r="AP448" i="4"/>
  <c r="AM448" i="4"/>
  <c r="AJ448" i="4"/>
  <c r="AG448" i="4"/>
  <c r="AC448" i="4"/>
  <c r="Z448" i="4"/>
  <c r="X448" i="4"/>
  <c r="AX447" i="4"/>
  <c r="AY447" i="4" s="1"/>
  <c r="AV447" i="4"/>
  <c r="AT447" i="4"/>
  <c r="AP447" i="4"/>
  <c r="AM447" i="4"/>
  <c r="AJ447" i="4"/>
  <c r="AG447" i="4"/>
  <c r="AC447" i="4"/>
  <c r="Z447" i="4"/>
  <c r="X447" i="4"/>
  <c r="S447" i="4"/>
  <c r="T447" i="4" s="1"/>
  <c r="Q447" i="4"/>
  <c r="R447" i="4" s="1"/>
  <c r="N447" i="4"/>
  <c r="O447" i="4" s="1"/>
  <c r="G447" i="4"/>
  <c r="AP446" i="4"/>
  <c r="AM446" i="4"/>
  <c r="AJ446" i="4"/>
  <c r="AG446" i="4"/>
  <c r="AC446" i="4"/>
  <c r="Z446" i="4"/>
  <c r="X446" i="4"/>
  <c r="AP445" i="4"/>
  <c r="AM445" i="4"/>
  <c r="AJ445" i="4"/>
  <c r="AG445" i="4"/>
  <c r="AC445" i="4"/>
  <c r="Z445" i="4"/>
  <c r="X445" i="4"/>
  <c r="AX444" i="4"/>
  <c r="AY444" i="4" s="1"/>
  <c r="AV444" i="4"/>
  <c r="AT444" i="4"/>
  <c r="AP444" i="4"/>
  <c r="AM444" i="4"/>
  <c r="AJ444" i="4"/>
  <c r="AG444" i="4"/>
  <c r="AC444" i="4"/>
  <c r="Z444" i="4"/>
  <c r="X444" i="4"/>
  <c r="S444" i="4"/>
  <c r="T444" i="4" s="1"/>
  <c r="Q444" i="4"/>
  <c r="R444" i="4" s="1"/>
  <c r="N444" i="4"/>
  <c r="O444" i="4" s="1"/>
  <c r="G444" i="4"/>
  <c r="AP443" i="4"/>
  <c r="AM443" i="4"/>
  <c r="AJ443" i="4"/>
  <c r="AG443" i="4"/>
  <c r="AC443" i="4"/>
  <c r="Z443" i="4"/>
  <c r="X443" i="4"/>
  <c r="AP442" i="4"/>
  <c r="AM442" i="4"/>
  <c r="AJ442" i="4"/>
  <c r="AG442" i="4"/>
  <c r="AC442" i="4"/>
  <c r="Z442" i="4"/>
  <c r="X442" i="4"/>
  <c r="AX441" i="4"/>
  <c r="AY441" i="4" s="1"/>
  <c r="AV441" i="4"/>
  <c r="AT441" i="4"/>
  <c r="AP441" i="4"/>
  <c r="AM441" i="4"/>
  <c r="AJ441" i="4"/>
  <c r="AG441" i="4"/>
  <c r="AC441" i="4"/>
  <c r="Z441" i="4"/>
  <c r="X441" i="4"/>
  <c r="S441" i="4"/>
  <c r="T441" i="4" s="1"/>
  <c r="Q441" i="4"/>
  <c r="R441" i="4" s="1"/>
  <c r="N441" i="4"/>
  <c r="O441" i="4" s="1"/>
  <c r="G441" i="4"/>
  <c r="AP440" i="4"/>
  <c r="AM440" i="4"/>
  <c r="AJ440" i="4"/>
  <c r="AG440" i="4"/>
  <c r="AC440" i="4"/>
  <c r="Z440" i="4"/>
  <c r="X440" i="4"/>
  <c r="AP439" i="4"/>
  <c r="AM439" i="4"/>
  <c r="AJ439" i="4"/>
  <c r="AG439" i="4"/>
  <c r="AC439" i="4"/>
  <c r="Z439" i="4"/>
  <c r="X439" i="4"/>
  <c r="AX438" i="4"/>
  <c r="AY438" i="4" s="1"/>
  <c r="AV438" i="4"/>
  <c r="AT438" i="4"/>
  <c r="AP438" i="4"/>
  <c r="AM438" i="4"/>
  <c r="AJ438" i="4"/>
  <c r="AG438" i="4"/>
  <c r="AC438" i="4"/>
  <c r="Z438" i="4"/>
  <c r="X438" i="4"/>
  <c r="S438" i="4"/>
  <c r="T438" i="4" s="1"/>
  <c r="Q438" i="4"/>
  <c r="R438" i="4" s="1"/>
  <c r="N438" i="4"/>
  <c r="O438" i="4" s="1"/>
  <c r="G438" i="4"/>
  <c r="AR525" i="4" l="1"/>
  <c r="AR504" i="4"/>
  <c r="AW438" i="4"/>
  <c r="AR519" i="4"/>
  <c r="AR513" i="4"/>
  <c r="AR528" i="4"/>
  <c r="AR531" i="4"/>
  <c r="AR510" i="4"/>
  <c r="AQ454" i="4"/>
  <c r="AW459" i="4"/>
  <c r="AW450" i="4"/>
  <c r="AR507" i="4"/>
  <c r="AR516" i="4"/>
  <c r="AW444" i="4"/>
  <c r="AQ447" i="4"/>
  <c r="AQ452" i="4"/>
  <c r="AW453" i="4"/>
  <c r="AQ449" i="4"/>
  <c r="AQ464" i="4"/>
  <c r="AW456" i="4"/>
  <c r="AQ439" i="4"/>
  <c r="AQ455" i="4"/>
  <c r="AQ442" i="4"/>
  <c r="AQ457" i="4"/>
  <c r="AQ462" i="4"/>
  <c r="AQ458" i="4"/>
  <c r="AQ440" i="4"/>
  <c r="AW441" i="4"/>
  <c r="AW465" i="4"/>
  <c r="AQ438" i="4"/>
  <c r="AQ444" i="4"/>
  <c r="AQ448" i="4"/>
  <c r="AQ451" i="4"/>
  <c r="AQ463" i="4"/>
  <c r="AQ459" i="4"/>
  <c r="AQ465" i="4"/>
  <c r="AR465" i="4" s="1"/>
  <c r="AQ453" i="4"/>
  <c r="AQ461" i="4"/>
  <c r="AW462" i="4"/>
  <c r="AQ441" i="4"/>
  <c r="AQ443" i="4"/>
  <c r="AQ446" i="4"/>
  <c r="AW447" i="4"/>
  <c r="AQ450" i="4"/>
  <c r="AQ456" i="4"/>
  <c r="AQ460" i="4"/>
  <c r="AQ445" i="4"/>
  <c r="AR459" i="4" l="1"/>
  <c r="AR444" i="4"/>
  <c r="AR447" i="4"/>
  <c r="AR438" i="4"/>
  <c r="AR441" i="4"/>
  <c r="AR456" i="4"/>
  <c r="AR453" i="4"/>
  <c r="AR450" i="4"/>
  <c r="AR462" i="4"/>
  <c r="AP437" i="4"/>
  <c r="AQ437" i="4" s="1"/>
  <c r="AP436" i="4"/>
  <c r="AM436" i="4"/>
  <c r="AJ436" i="4"/>
  <c r="AG436" i="4"/>
  <c r="AC436" i="4"/>
  <c r="Z436" i="4"/>
  <c r="X436" i="4"/>
  <c r="AX435" i="4"/>
  <c r="AV435" i="4"/>
  <c r="AT435" i="4"/>
  <c r="AP435" i="4"/>
  <c r="AM435" i="4"/>
  <c r="AJ435" i="4"/>
  <c r="AG435" i="4"/>
  <c r="AC435" i="4"/>
  <c r="Z435" i="4"/>
  <c r="X435" i="4"/>
  <c r="S435" i="4"/>
  <c r="Q435" i="4"/>
  <c r="R435" i="4" s="1"/>
  <c r="AP434" i="4"/>
  <c r="AM434" i="4"/>
  <c r="AJ434" i="4"/>
  <c r="AG434" i="4"/>
  <c r="AC434" i="4"/>
  <c r="Z434" i="4"/>
  <c r="X434" i="4"/>
  <c r="AP433" i="4"/>
  <c r="AM433" i="4"/>
  <c r="AJ433" i="4"/>
  <c r="AG433" i="4"/>
  <c r="AC433" i="4"/>
  <c r="Z433" i="4"/>
  <c r="X433" i="4"/>
  <c r="AX432" i="4"/>
  <c r="AV432" i="4"/>
  <c r="AW432" i="4" s="1"/>
  <c r="AT432" i="4"/>
  <c r="AP432" i="4"/>
  <c r="AM432" i="4"/>
  <c r="AJ432" i="4"/>
  <c r="AG432" i="4"/>
  <c r="AC432" i="4"/>
  <c r="Z432" i="4"/>
  <c r="X432" i="4"/>
  <c r="S432" i="4"/>
  <c r="Q432" i="4"/>
  <c r="R432" i="4" s="1"/>
  <c r="AP431" i="4"/>
  <c r="AM431" i="4"/>
  <c r="AJ431" i="4"/>
  <c r="AG431" i="4"/>
  <c r="AC431" i="4"/>
  <c r="Z431" i="4"/>
  <c r="X431" i="4"/>
  <c r="AP430" i="4"/>
  <c r="AM430" i="4"/>
  <c r="AJ430" i="4"/>
  <c r="AG430" i="4"/>
  <c r="AC430" i="4"/>
  <c r="Z430" i="4"/>
  <c r="X430" i="4"/>
  <c r="AX429" i="4"/>
  <c r="AV429" i="4"/>
  <c r="AT429" i="4"/>
  <c r="AP429" i="4"/>
  <c r="AM429" i="4"/>
  <c r="AJ429" i="4"/>
  <c r="AG429" i="4"/>
  <c r="AC429" i="4"/>
  <c r="Z429" i="4"/>
  <c r="X429" i="4"/>
  <c r="S429" i="4"/>
  <c r="Q429" i="4"/>
  <c r="R429" i="4" s="1"/>
  <c r="N429" i="4"/>
  <c r="O429" i="4" s="1"/>
  <c r="AP428" i="4"/>
  <c r="AM428" i="4"/>
  <c r="AJ428" i="4"/>
  <c r="AG428" i="4"/>
  <c r="AC428" i="4"/>
  <c r="Z428" i="4"/>
  <c r="X428" i="4"/>
  <c r="AP427" i="4"/>
  <c r="AM427" i="4"/>
  <c r="AJ427" i="4"/>
  <c r="AG427" i="4"/>
  <c r="AC427" i="4"/>
  <c r="Z427" i="4"/>
  <c r="X427" i="4"/>
  <c r="AX426" i="4"/>
  <c r="AV426" i="4"/>
  <c r="AT426" i="4"/>
  <c r="AP426" i="4"/>
  <c r="AM426" i="4"/>
  <c r="AJ426" i="4"/>
  <c r="AG426" i="4"/>
  <c r="AC426" i="4"/>
  <c r="Z426" i="4"/>
  <c r="X426" i="4"/>
  <c r="S426" i="4"/>
  <c r="Q426" i="4"/>
  <c r="R426" i="4" s="1"/>
  <c r="N426" i="4"/>
  <c r="O426" i="4" s="1"/>
  <c r="AP425" i="4"/>
  <c r="AM425" i="4"/>
  <c r="AJ425" i="4"/>
  <c r="AG425" i="4"/>
  <c r="AC425" i="4"/>
  <c r="Z425" i="4"/>
  <c r="X425" i="4"/>
  <c r="AP424" i="4"/>
  <c r="AM424" i="4"/>
  <c r="AJ424" i="4"/>
  <c r="AG424" i="4"/>
  <c r="AC424" i="4"/>
  <c r="Z424" i="4"/>
  <c r="X424" i="4"/>
  <c r="AX423" i="4"/>
  <c r="AV423" i="4"/>
  <c r="AT423" i="4"/>
  <c r="AP423" i="4"/>
  <c r="AM423" i="4"/>
  <c r="AJ423" i="4"/>
  <c r="AG423" i="4"/>
  <c r="AC423" i="4"/>
  <c r="Z423" i="4"/>
  <c r="X423" i="4"/>
  <c r="S423" i="4"/>
  <c r="Q423" i="4"/>
  <c r="R423" i="4" s="1"/>
  <c r="N423" i="4"/>
  <c r="O423" i="4" s="1"/>
  <c r="AP422" i="4"/>
  <c r="AM422" i="4"/>
  <c r="AJ422" i="4"/>
  <c r="AG422" i="4"/>
  <c r="AC422" i="4"/>
  <c r="Z422" i="4"/>
  <c r="X422" i="4"/>
  <c r="AP421" i="4"/>
  <c r="AM421" i="4"/>
  <c r="AJ421" i="4"/>
  <c r="AG421" i="4"/>
  <c r="AC421" i="4"/>
  <c r="Z421" i="4"/>
  <c r="X421" i="4"/>
  <c r="AX420" i="4"/>
  <c r="AV420" i="4"/>
  <c r="AT420" i="4"/>
  <c r="AP420" i="4"/>
  <c r="AM420" i="4"/>
  <c r="AJ420" i="4"/>
  <c r="AG420" i="4"/>
  <c r="AC420" i="4"/>
  <c r="Z420" i="4"/>
  <c r="X420" i="4"/>
  <c r="S420" i="4"/>
  <c r="Q420" i="4"/>
  <c r="R420" i="4" s="1"/>
  <c r="N420" i="4"/>
  <c r="O420" i="4" s="1"/>
  <c r="AP419" i="4"/>
  <c r="AM419" i="4"/>
  <c r="AJ419" i="4"/>
  <c r="AG419" i="4"/>
  <c r="AC419" i="4"/>
  <c r="Z419" i="4"/>
  <c r="X419" i="4"/>
  <c r="AP418" i="4"/>
  <c r="AM418" i="4"/>
  <c r="AJ418" i="4"/>
  <c r="AG418" i="4"/>
  <c r="AC418" i="4"/>
  <c r="Z418" i="4"/>
  <c r="X418" i="4"/>
  <c r="AX417" i="4"/>
  <c r="AV417" i="4"/>
  <c r="AT417" i="4"/>
  <c r="AP417" i="4"/>
  <c r="AM417" i="4"/>
  <c r="AJ417" i="4"/>
  <c r="AG417" i="4"/>
  <c r="AC417" i="4"/>
  <c r="Z417" i="4"/>
  <c r="X417" i="4"/>
  <c r="S417" i="4"/>
  <c r="Q417" i="4"/>
  <c r="R417" i="4" s="1"/>
  <c r="N417" i="4"/>
  <c r="O417" i="4" s="1"/>
  <c r="AP416" i="4"/>
  <c r="AM416" i="4"/>
  <c r="AJ416" i="4"/>
  <c r="AG416" i="4"/>
  <c r="AC416" i="4"/>
  <c r="Z416" i="4"/>
  <c r="X416" i="4"/>
  <c r="AP415" i="4"/>
  <c r="AM415" i="4"/>
  <c r="AJ415" i="4"/>
  <c r="AG415" i="4"/>
  <c r="AC415" i="4"/>
  <c r="Z415" i="4"/>
  <c r="X415" i="4"/>
  <c r="AX414" i="4"/>
  <c r="AV414" i="4"/>
  <c r="AT414" i="4"/>
  <c r="AP414" i="4"/>
  <c r="AM414" i="4"/>
  <c r="AJ414" i="4"/>
  <c r="AG414" i="4"/>
  <c r="AC414" i="4"/>
  <c r="Z414" i="4"/>
  <c r="X414" i="4"/>
  <c r="S414" i="4"/>
  <c r="Q414" i="4"/>
  <c r="R414" i="4" s="1"/>
  <c r="N414" i="4"/>
  <c r="O414" i="4" s="1"/>
  <c r="AW426" i="4" l="1"/>
  <c r="AW435" i="4"/>
  <c r="AQ435" i="4"/>
  <c r="AQ431" i="4"/>
  <c r="AQ430" i="4"/>
  <c r="AQ417" i="4"/>
  <c r="AW414" i="4"/>
  <c r="AQ420" i="4"/>
  <c r="AQ423" i="4"/>
  <c r="AQ425" i="4"/>
  <c r="AQ429" i="4"/>
  <c r="AQ436" i="4"/>
  <c r="AQ419" i="4"/>
  <c r="AW420" i="4"/>
  <c r="AQ424" i="4"/>
  <c r="AQ418" i="4"/>
  <c r="AQ432" i="4"/>
  <c r="AQ416" i="4"/>
  <c r="AW417" i="4"/>
  <c r="AW423" i="4"/>
  <c r="AW429" i="4"/>
  <c r="AQ415" i="4"/>
  <c r="AQ422" i="4"/>
  <c r="AQ428" i="4"/>
  <c r="AQ434" i="4"/>
  <c r="AQ414" i="4"/>
  <c r="AQ426" i="4"/>
  <c r="AQ421" i="4"/>
  <c r="AQ427" i="4"/>
  <c r="AQ433" i="4"/>
  <c r="AP413" i="4"/>
  <c r="AM413" i="4"/>
  <c r="AJ413" i="4"/>
  <c r="AG413" i="4"/>
  <c r="AC413" i="4"/>
  <c r="Z413" i="4"/>
  <c r="X413" i="4"/>
  <c r="AP412" i="4"/>
  <c r="AM412" i="4"/>
  <c r="AJ412" i="4"/>
  <c r="AG412" i="4"/>
  <c r="AC412" i="4"/>
  <c r="Z412" i="4"/>
  <c r="X412" i="4"/>
  <c r="AX411" i="4"/>
  <c r="AY411" i="4" s="1"/>
  <c r="AV411" i="4"/>
  <c r="AT411" i="4"/>
  <c r="AP411" i="4"/>
  <c r="AM411" i="4"/>
  <c r="AJ411" i="4"/>
  <c r="AG411" i="4"/>
  <c r="AC411" i="4"/>
  <c r="Z411" i="4"/>
  <c r="X411" i="4"/>
  <c r="S411" i="4"/>
  <c r="T411" i="4" s="1"/>
  <c r="Q411" i="4"/>
  <c r="R411" i="4" s="1"/>
  <c r="N411" i="4"/>
  <c r="O411" i="4" s="1"/>
  <c r="G411" i="4"/>
  <c r="AP410" i="4"/>
  <c r="AM410" i="4"/>
  <c r="AJ410" i="4"/>
  <c r="AG410" i="4"/>
  <c r="AC410" i="4"/>
  <c r="Z410" i="4"/>
  <c r="X410" i="4"/>
  <c r="AP409" i="4"/>
  <c r="AM409" i="4"/>
  <c r="AJ409" i="4"/>
  <c r="AG409" i="4"/>
  <c r="AC409" i="4"/>
  <c r="Z409" i="4"/>
  <c r="X409" i="4"/>
  <c r="AX408" i="4"/>
  <c r="AY408" i="4" s="1"/>
  <c r="AV408" i="4"/>
  <c r="AT408" i="4"/>
  <c r="AP408" i="4"/>
  <c r="AM408" i="4"/>
  <c r="AJ408" i="4"/>
  <c r="AG408" i="4"/>
  <c r="AC408" i="4"/>
  <c r="Z408" i="4"/>
  <c r="X408" i="4"/>
  <c r="S408" i="4"/>
  <c r="T408" i="4" s="1"/>
  <c r="Q408" i="4"/>
  <c r="R408" i="4" s="1"/>
  <c r="N408" i="4"/>
  <c r="O408" i="4" s="1"/>
  <c r="G408" i="4"/>
  <c r="AP407" i="4"/>
  <c r="AM407" i="4"/>
  <c r="AJ407" i="4"/>
  <c r="AG407" i="4"/>
  <c r="AC407" i="4"/>
  <c r="Z407" i="4"/>
  <c r="X407" i="4"/>
  <c r="AP406" i="4"/>
  <c r="AM406" i="4"/>
  <c r="AJ406" i="4"/>
  <c r="AG406" i="4"/>
  <c r="AC406" i="4"/>
  <c r="Z406" i="4"/>
  <c r="X406" i="4"/>
  <c r="AX405" i="4"/>
  <c r="AY405" i="4" s="1"/>
  <c r="AV405" i="4"/>
  <c r="AT405" i="4"/>
  <c r="AP405" i="4"/>
  <c r="AM405" i="4"/>
  <c r="AJ405" i="4"/>
  <c r="AG405" i="4"/>
  <c r="AC405" i="4"/>
  <c r="Z405" i="4"/>
  <c r="X405" i="4"/>
  <c r="S405" i="4"/>
  <c r="T405" i="4" s="1"/>
  <c r="Q405" i="4"/>
  <c r="R405" i="4" s="1"/>
  <c r="N405" i="4"/>
  <c r="O405" i="4" s="1"/>
  <c r="G405" i="4"/>
  <c r="AP404" i="4"/>
  <c r="AM404" i="4"/>
  <c r="AJ404" i="4"/>
  <c r="AG404" i="4"/>
  <c r="AC404" i="4"/>
  <c r="X404" i="4"/>
  <c r="AP403" i="4"/>
  <c r="AM403" i="4"/>
  <c r="AJ403" i="4"/>
  <c r="AG403" i="4"/>
  <c r="AC403" i="4"/>
  <c r="Z403" i="4"/>
  <c r="X403" i="4"/>
  <c r="AX402" i="4"/>
  <c r="AY402" i="4" s="1"/>
  <c r="AV402" i="4"/>
  <c r="AT402" i="4"/>
  <c r="AP402" i="4"/>
  <c r="AM402" i="4"/>
  <c r="AJ402" i="4"/>
  <c r="AG402" i="4"/>
  <c r="AC402" i="4"/>
  <c r="Z402" i="4"/>
  <c r="X402" i="4"/>
  <c r="S402" i="4"/>
  <c r="T402" i="4" s="1"/>
  <c r="Q402" i="4"/>
  <c r="R402" i="4" s="1"/>
  <c r="N402" i="4"/>
  <c r="O402" i="4" s="1"/>
  <c r="G402" i="4"/>
  <c r="AP401" i="4"/>
  <c r="AM401" i="4"/>
  <c r="AJ401" i="4"/>
  <c r="AG401" i="4"/>
  <c r="AC401" i="4"/>
  <c r="Z401" i="4"/>
  <c r="X401" i="4"/>
  <c r="AP400" i="4"/>
  <c r="AM400" i="4"/>
  <c r="AJ400" i="4"/>
  <c r="AG400" i="4"/>
  <c r="AC400" i="4"/>
  <c r="Z400" i="4"/>
  <c r="X400" i="4"/>
  <c r="AX399" i="4"/>
  <c r="AY399" i="4" s="1"/>
  <c r="AV399" i="4"/>
  <c r="AT399" i="4"/>
  <c r="AP399" i="4"/>
  <c r="AM399" i="4"/>
  <c r="AJ399" i="4"/>
  <c r="AG399" i="4"/>
  <c r="AC399" i="4"/>
  <c r="Z399" i="4"/>
  <c r="X399" i="4"/>
  <c r="S399" i="4"/>
  <c r="T399" i="4" s="1"/>
  <c r="Q399" i="4"/>
  <c r="R399" i="4" s="1"/>
  <c r="N399" i="4"/>
  <c r="O399" i="4" s="1"/>
  <c r="G399" i="4"/>
  <c r="AP398" i="4"/>
  <c r="AM398" i="4"/>
  <c r="AJ398" i="4"/>
  <c r="AG398" i="4"/>
  <c r="AC398" i="4"/>
  <c r="Z398" i="4"/>
  <c r="X398" i="4"/>
  <c r="AP397" i="4"/>
  <c r="AM397" i="4"/>
  <c r="AJ397" i="4"/>
  <c r="AG397" i="4"/>
  <c r="AC397" i="4"/>
  <c r="Z397" i="4"/>
  <c r="X397" i="4"/>
  <c r="AX396" i="4"/>
  <c r="AY396" i="4" s="1"/>
  <c r="AV396" i="4"/>
  <c r="AT396" i="4"/>
  <c r="AP396" i="4"/>
  <c r="AM396" i="4"/>
  <c r="AJ396" i="4"/>
  <c r="AG396" i="4"/>
  <c r="AC396" i="4"/>
  <c r="Z396" i="4"/>
  <c r="X396" i="4"/>
  <c r="S396" i="4"/>
  <c r="T396" i="4" s="1"/>
  <c r="Q396" i="4"/>
  <c r="R396" i="4" s="1"/>
  <c r="N396" i="4"/>
  <c r="O396" i="4" s="1"/>
  <c r="G396" i="4"/>
  <c r="AP395" i="4"/>
  <c r="AM395" i="4"/>
  <c r="AJ395" i="4"/>
  <c r="AG395" i="4"/>
  <c r="AC395" i="4"/>
  <c r="Z395" i="4"/>
  <c r="X395" i="4"/>
  <c r="AP394" i="4"/>
  <c r="AM394" i="4"/>
  <c r="AJ394" i="4"/>
  <c r="AG394" i="4"/>
  <c r="AC394" i="4"/>
  <c r="Z394" i="4"/>
  <c r="X394" i="4"/>
  <c r="AX393" i="4"/>
  <c r="AY393" i="4" s="1"/>
  <c r="AV393" i="4"/>
  <c r="AT393" i="4"/>
  <c r="AP393" i="4"/>
  <c r="AM393" i="4"/>
  <c r="AJ393" i="4"/>
  <c r="AG393" i="4"/>
  <c r="AC393" i="4"/>
  <c r="Z393" i="4"/>
  <c r="X393" i="4"/>
  <c r="S393" i="4"/>
  <c r="T393" i="4" s="1"/>
  <c r="Q393" i="4"/>
  <c r="R393" i="4" s="1"/>
  <c r="N393" i="4"/>
  <c r="O393" i="4" s="1"/>
  <c r="G393" i="4"/>
  <c r="AP392" i="4"/>
  <c r="AM392" i="4"/>
  <c r="AJ392" i="4"/>
  <c r="AG392" i="4"/>
  <c r="AC392" i="4"/>
  <c r="X392" i="4"/>
  <c r="AP391" i="4"/>
  <c r="AM391" i="4"/>
  <c r="AJ391" i="4"/>
  <c r="AG391" i="4"/>
  <c r="AC391" i="4"/>
  <c r="Z391" i="4"/>
  <c r="X391" i="4"/>
  <c r="AX390" i="4"/>
  <c r="AY390" i="4" s="1"/>
  <c r="AV390" i="4"/>
  <c r="AT390" i="4"/>
  <c r="AP390" i="4"/>
  <c r="AM390" i="4"/>
  <c r="AJ390" i="4"/>
  <c r="AG390" i="4"/>
  <c r="AC390" i="4"/>
  <c r="Z390" i="4"/>
  <c r="X390" i="4"/>
  <c r="S390" i="4"/>
  <c r="T390" i="4" s="1"/>
  <c r="Q390" i="4"/>
  <c r="R390" i="4" s="1"/>
  <c r="N390" i="4"/>
  <c r="O390" i="4" s="1"/>
  <c r="G390" i="4"/>
  <c r="AP389" i="4"/>
  <c r="AQ389" i="4" s="1"/>
  <c r="AP388" i="4"/>
  <c r="AM388" i="4"/>
  <c r="AJ388" i="4"/>
  <c r="AG388" i="4"/>
  <c r="AC388" i="4"/>
  <c r="Z388" i="4"/>
  <c r="X388" i="4"/>
  <c r="AX387" i="4"/>
  <c r="AY387" i="4" s="1"/>
  <c r="AV387" i="4"/>
  <c r="AT387" i="4"/>
  <c r="AP387" i="4"/>
  <c r="AM387" i="4"/>
  <c r="AJ387" i="4"/>
  <c r="AG387" i="4"/>
  <c r="AC387" i="4"/>
  <c r="Z387" i="4"/>
  <c r="X387" i="4"/>
  <c r="S387" i="4"/>
  <c r="T387" i="4" s="1"/>
  <c r="Q387" i="4"/>
  <c r="R387" i="4" s="1"/>
  <c r="N387" i="4"/>
  <c r="O387" i="4" s="1"/>
  <c r="G387" i="4"/>
  <c r="AP386" i="4"/>
  <c r="AQ386" i="4" s="1"/>
  <c r="AP385" i="4"/>
  <c r="AM385" i="4"/>
  <c r="AJ385" i="4"/>
  <c r="AG385" i="4"/>
  <c r="AC385" i="4"/>
  <c r="Z385" i="4"/>
  <c r="X385" i="4"/>
  <c r="AX384" i="4"/>
  <c r="AY384" i="4" s="1"/>
  <c r="AV384" i="4"/>
  <c r="AT384" i="4"/>
  <c r="AP384" i="4"/>
  <c r="AM384" i="4"/>
  <c r="AJ384" i="4"/>
  <c r="AG384" i="4"/>
  <c r="AC384" i="4"/>
  <c r="Z384" i="4"/>
  <c r="X384" i="4"/>
  <c r="S384" i="4"/>
  <c r="T384" i="4" s="1"/>
  <c r="Q384" i="4"/>
  <c r="R384" i="4" s="1"/>
  <c r="N384" i="4"/>
  <c r="O384" i="4" s="1"/>
  <c r="G384" i="4"/>
  <c r="AP383" i="4"/>
  <c r="AM383" i="4"/>
  <c r="AJ383" i="4"/>
  <c r="AG383" i="4"/>
  <c r="AC383" i="4"/>
  <c r="X383" i="4"/>
  <c r="AP382" i="4"/>
  <c r="AM382" i="4"/>
  <c r="AJ382" i="4"/>
  <c r="AG382" i="4"/>
  <c r="AC382" i="4"/>
  <c r="Z382" i="4"/>
  <c r="X382" i="4"/>
  <c r="AX381" i="4"/>
  <c r="AY381" i="4" s="1"/>
  <c r="AV381" i="4"/>
  <c r="AT381" i="4"/>
  <c r="AP381" i="4"/>
  <c r="AM381" i="4"/>
  <c r="AJ381" i="4"/>
  <c r="AG381" i="4"/>
  <c r="AC381" i="4"/>
  <c r="Z381" i="4"/>
  <c r="X381" i="4"/>
  <c r="S381" i="4"/>
  <c r="T381" i="4" s="1"/>
  <c r="Q381" i="4"/>
  <c r="R381" i="4" s="1"/>
  <c r="N381" i="4"/>
  <c r="O381" i="4" s="1"/>
  <c r="G381" i="4"/>
  <c r="AP380" i="4"/>
  <c r="AM380" i="4"/>
  <c r="AJ380" i="4"/>
  <c r="AG380" i="4"/>
  <c r="AC380" i="4"/>
  <c r="Z380" i="4"/>
  <c r="X380" i="4"/>
  <c r="AP379" i="4"/>
  <c r="AM379" i="4"/>
  <c r="AJ379" i="4"/>
  <c r="AG379" i="4"/>
  <c r="AC379" i="4"/>
  <c r="Z379" i="4"/>
  <c r="X379" i="4"/>
  <c r="AX378" i="4"/>
  <c r="AY378" i="4" s="1"/>
  <c r="AV378" i="4"/>
  <c r="AT378" i="4"/>
  <c r="AP378" i="4"/>
  <c r="AM378" i="4"/>
  <c r="AJ378" i="4"/>
  <c r="AG378" i="4"/>
  <c r="AC378" i="4"/>
  <c r="Z378" i="4"/>
  <c r="X378" i="4"/>
  <c r="S378" i="4"/>
  <c r="T378" i="4" s="1"/>
  <c r="Q378" i="4"/>
  <c r="R378" i="4" s="1"/>
  <c r="N378" i="4"/>
  <c r="O378" i="4" s="1"/>
  <c r="G378" i="4"/>
  <c r="AP377" i="4"/>
  <c r="AM377" i="4"/>
  <c r="AJ377" i="4"/>
  <c r="AG377" i="4"/>
  <c r="AC377" i="4"/>
  <c r="Z377" i="4"/>
  <c r="X377" i="4"/>
  <c r="AP376" i="4"/>
  <c r="AM376" i="4"/>
  <c r="AJ376" i="4"/>
  <c r="AG376" i="4"/>
  <c r="AC376" i="4"/>
  <c r="Z376" i="4"/>
  <c r="X376" i="4"/>
  <c r="AX375" i="4"/>
  <c r="AY375" i="4" s="1"/>
  <c r="AV375" i="4"/>
  <c r="AT375" i="4"/>
  <c r="AP375" i="4"/>
  <c r="AM375" i="4"/>
  <c r="AJ375" i="4"/>
  <c r="AG375" i="4"/>
  <c r="AC375" i="4"/>
  <c r="Z375" i="4"/>
  <c r="X375" i="4"/>
  <c r="S375" i="4"/>
  <c r="T375" i="4" s="1"/>
  <c r="Q375" i="4"/>
  <c r="R375" i="4" s="1"/>
  <c r="N375" i="4"/>
  <c r="O375" i="4" s="1"/>
  <c r="G375" i="4"/>
  <c r="AP374" i="4"/>
  <c r="AM374" i="4"/>
  <c r="AJ374" i="4"/>
  <c r="AG374" i="4"/>
  <c r="AC374" i="4"/>
  <c r="Z374" i="4"/>
  <c r="X374" i="4"/>
  <c r="AP373" i="4"/>
  <c r="AM373" i="4"/>
  <c r="AJ373" i="4"/>
  <c r="AG373" i="4"/>
  <c r="AC373" i="4"/>
  <c r="Z373" i="4"/>
  <c r="X373" i="4"/>
  <c r="AX372" i="4"/>
  <c r="AY372" i="4" s="1"/>
  <c r="AV372" i="4"/>
  <c r="AT372" i="4"/>
  <c r="AP372" i="4"/>
  <c r="AM372" i="4"/>
  <c r="AJ372" i="4"/>
  <c r="AG372" i="4"/>
  <c r="AC372" i="4"/>
  <c r="Z372" i="4"/>
  <c r="X372" i="4"/>
  <c r="S372" i="4"/>
  <c r="T372" i="4" s="1"/>
  <c r="Q372" i="4"/>
  <c r="R372" i="4" s="1"/>
  <c r="N372" i="4"/>
  <c r="O372" i="4" s="1"/>
  <c r="G372" i="4"/>
  <c r="AW375" i="4" l="1"/>
  <c r="AW381" i="4"/>
  <c r="AW408" i="4"/>
  <c r="AW405" i="4"/>
  <c r="AQ381" i="4"/>
  <c r="AQ404" i="4"/>
  <c r="AQ407" i="4"/>
  <c r="AW384" i="4"/>
  <c r="AQ400" i="4"/>
  <c r="AW402" i="4"/>
  <c r="AQ373" i="4"/>
  <c r="AQ391" i="4"/>
  <c r="AQ409" i="4"/>
  <c r="AQ383" i="4"/>
  <c r="AW387" i="4"/>
  <c r="AQ399" i="4"/>
  <c r="AQ395" i="4"/>
  <c r="AQ397" i="4"/>
  <c r="AQ377" i="4"/>
  <c r="AW378" i="4"/>
  <c r="AQ380" i="4"/>
  <c r="AQ384" i="4"/>
  <c r="AQ392" i="4"/>
  <c r="AQ394" i="4"/>
  <c r="AQ403" i="4"/>
  <c r="AW411" i="4"/>
  <c r="AQ413" i="4"/>
  <c r="AQ374" i="4"/>
  <c r="AQ376" i="4"/>
  <c r="AQ379" i="4"/>
  <c r="AQ387" i="4"/>
  <c r="AQ390" i="4"/>
  <c r="AW393" i="4"/>
  <c r="AQ401" i="4"/>
  <c r="AQ410" i="4"/>
  <c r="AQ412" i="4"/>
  <c r="AQ372" i="4"/>
  <c r="AW390" i="4"/>
  <c r="AQ396" i="4"/>
  <c r="AQ406" i="4"/>
  <c r="AQ411" i="4"/>
  <c r="AQ393" i="4"/>
  <c r="AQ402" i="4"/>
  <c r="AQ405" i="4"/>
  <c r="AQ378" i="4"/>
  <c r="AQ382" i="4"/>
  <c r="AR381" i="4" s="1"/>
  <c r="AW372" i="4"/>
  <c r="AQ375" i="4"/>
  <c r="AQ385" i="4"/>
  <c r="AQ388" i="4"/>
  <c r="AW399" i="4"/>
  <c r="AW396" i="4"/>
  <c r="AQ398" i="4"/>
  <c r="AQ408" i="4"/>
  <c r="AR393" i="4" l="1"/>
  <c r="AR399" i="4"/>
  <c r="AR378" i="4"/>
  <c r="AR372" i="4"/>
  <c r="AR408" i="4"/>
  <c r="AR387" i="4"/>
  <c r="AR411" i="4"/>
  <c r="AR402" i="4"/>
  <c r="AR375" i="4"/>
  <c r="AR405" i="4"/>
  <c r="AR390" i="4"/>
  <c r="AR396" i="4"/>
  <c r="AR384" i="4"/>
  <c r="AP371" i="4"/>
  <c r="AM371" i="4"/>
  <c r="AJ371" i="4"/>
  <c r="AG371" i="4"/>
  <c r="AC371" i="4"/>
  <c r="Z371" i="4"/>
  <c r="X371" i="4"/>
  <c r="AP370" i="4"/>
  <c r="AM370" i="4"/>
  <c r="AJ370" i="4"/>
  <c r="AG370" i="4"/>
  <c r="AC370" i="4"/>
  <c r="Z370" i="4"/>
  <c r="X370" i="4"/>
  <c r="AX369" i="4"/>
  <c r="AY369" i="4" s="1"/>
  <c r="AV369" i="4"/>
  <c r="AT369" i="4"/>
  <c r="AP369" i="4"/>
  <c r="AM369" i="4"/>
  <c r="AJ369" i="4"/>
  <c r="AG369" i="4"/>
  <c r="AC369" i="4"/>
  <c r="Z369" i="4"/>
  <c r="X369" i="4"/>
  <c r="S369" i="4"/>
  <c r="T369" i="4" s="1"/>
  <c r="Q369" i="4"/>
  <c r="R369" i="4" s="1"/>
  <c r="N369" i="4"/>
  <c r="O369" i="4" s="1"/>
  <c r="G369" i="4"/>
  <c r="AP368" i="4"/>
  <c r="AM368" i="4"/>
  <c r="AJ368" i="4"/>
  <c r="AG368" i="4"/>
  <c r="AC368" i="4"/>
  <c r="Z368" i="4"/>
  <c r="X368" i="4"/>
  <c r="AP367" i="4"/>
  <c r="AM367" i="4"/>
  <c r="AJ367" i="4"/>
  <c r="AG367" i="4"/>
  <c r="AC367" i="4"/>
  <c r="Z367" i="4"/>
  <c r="X367" i="4"/>
  <c r="AX366" i="4"/>
  <c r="AY366" i="4" s="1"/>
  <c r="AV366" i="4"/>
  <c r="AT366" i="4"/>
  <c r="AP366" i="4"/>
  <c r="AM366" i="4"/>
  <c r="AJ366" i="4"/>
  <c r="AG366" i="4"/>
  <c r="AC366" i="4"/>
  <c r="Z366" i="4"/>
  <c r="X366" i="4"/>
  <c r="S366" i="4"/>
  <c r="T366" i="4" s="1"/>
  <c r="Q366" i="4"/>
  <c r="R366" i="4" s="1"/>
  <c r="N366" i="4"/>
  <c r="O366" i="4" s="1"/>
  <c r="G366" i="4"/>
  <c r="AP365" i="4"/>
  <c r="AM365" i="4"/>
  <c r="AJ365" i="4"/>
  <c r="AG365" i="4"/>
  <c r="AC365" i="4"/>
  <c r="Z365" i="4"/>
  <c r="X365" i="4"/>
  <c r="AP364" i="4"/>
  <c r="AM364" i="4"/>
  <c r="AJ364" i="4"/>
  <c r="AG364" i="4"/>
  <c r="AC364" i="4"/>
  <c r="Z364" i="4"/>
  <c r="X364" i="4"/>
  <c r="AX363" i="4"/>
  <c r="AY363" i="4" s="1"/>
  <c r="AV363" i="4"/>
  <c r="AT363" i="4"/>
  <c r="AP363" i="4"/>
  <c r="AM363" i="4"/>
  <c r="AJ363" i="4"/>
  <c r="AG363" i="4"/>
  <c r="AC363" i="4"/>
  <c r="Z363" i="4"/>
  <c r="X363" i="4"/>
  <c r="S363" i="4"/>
  <c r="T363" i="4" s="1"/>
  <c r="Q363" i="4"/>
  <c r="R363" i="4" s="1"/>
  <c r="N363" i="4"/>
  <c r="O363" i="4" s="1"/>
  <c r="G363" i="4"/>
  <c r="AP362" i="4"/>
  <c r="AM362" i="4"/>
  <c r="AJ362" i="4"/>
  <c r="AG362" i="4"/>
  <c r="AC362" i="4"/>
  <c r="Z362" i="4"/>
  <c r="X362" i="4"/>
  <c r="AP361" i="4"/>
  <c r="AM361" i="4"/>
  <c r="AJ361" i="4"/>
  <c r="AG361" i="4"/>
  <c r="AC361" i="4"/>
  <c r="Z361" i="4"/>
  <c r="X361" i="4"/>
  <c r="AX360" i="4"/>
  <c r="AY360" i="4" s="1"/>
  <c r="AV360" i="4"/>
  <c r="AT360" i="4"/>
  <c r="AP360" i="4"/>
  <c r="AM360" i="4"/>
  <c r="AJ360" i="4"/>
  <c r="AG360" i="4"/>
  <c r="AC360" i="4"/>
  <c r="Z360" i="4"/>
  <c r="X360" i="4"/>
  <c r="S360" i="4"/>
  <c r="T360" i="4" s="1"/>
  <c r="Q360" i="4"/>
  <c r="R360" i="4" s="1"/>
  <c r="N360" i="4"/>
  <c r="O360" i="4" s="1"/>
  <c r="G360" i="4"/>
  <c r="AP359" i="4"/>
  <c r="AM359" i="4"/>
  <c r="AJ359" i="4"/>
  <c r="AG359" i="4"/>
  <c r="AC359" i="4"/>
  <c r="Z359" i="4"/>
  <c r="X359" i="4"/>
  <c r="AP358" i="4"/>
  <c r="AM358" i="4"/>
  <c r="AJ358" i="4"/>
  <c r="AG358" i="4"/>
  <c r="AC358" i="4"/>
  <c r="Z358" i="4"/>
  <c r="X358" i="4"/>
  <c r="AX357" i="4"/>
  <c r="AY357" i="4" s="1"/>
  <c r="AV357" i="4"/>
  <c r="AT357" i="4"/>
  <c r="AP357" i="4"/>
  <c r="AM357" i="4"/>
  <c r="AJ357" i="4"/>
  <c r="AG357" i="4"/>
  <c r="AC357" i="4"/>
  <c r="Z357" i="4"/>
  <c r="X357" i="4"/>
  <c r="S357" i="4"/>
  <c r="T357" i="4" s="1"/>
  <c r="Q357" i="4"/>
  <c r="R357" i="4" s="1"/>
  <c r="N357" i="4"/>
  <c r="O357" i="4" s="1"/>
  <c r="G357" i="4"/>
  <c r="AP356" i="4"/>
  <c r="AM356" i="4"/>
  <c r="AJ356" i="4"/>
  <c r="AG356" i="4"/>
  <c r="AC356" i="4"/>
  <c r="Z356" i="4"/>
  <c r="X356" i="4"/>
  <c r="AP355" i="4"/>
  <c r="AM355" i="4"/>
  <c r="AJ355" i="4"/>
  <c r="AG355" i="4"/>
  <c r="AC355" i="4"/>
  <c r="Z355" i="4"/>
  <c r="X355" i="4"/>
  <c r="AX354" i="4"/>
  <c r="AY354" i="4" s="1"/>
  <c r="AV354" i="4"/>
  <c r="AT354" i="4"/>
  <c r="AP354" i="4"/>
  <c r="AM354" i="4"/>
  <c r="AJ354" i="4"/>
  <c r="AG354" i="4"/>
  <c r="AC354" i="4"/>
  <c r="Z354" i="4"/>
  <c r="X354" i="4"/>
  <c r="S354" i="4"/>
  <c r="T354" i="4" s="1"/>
  <c r="Q354" i="4"/>
  <c r="R354" i="4" s="1"/>
  <c r="N354" i="4"/>
  <c r="O354" i="4" s="1"/>
  <c r="G354" i="4"/>
  <c r="AP353" i="4"/>
  <c r="AM353" i="4"/>
  <c r="AJ353" i="4"/>
  <c r="AG353" i="4"/>
  <c r="AC353" i="4"/>
  <c r="Z353" i="4"/>
  <c r="X353" i="4"/>
  <c r="AP352" i="4"/>
  <c r="AM352" i="4"/>
  <c r="AJ352" i="4"/>
  <c r="AG352" i="4"/>
  <c r="AC352" i="4"/>
  <c r="Z352" i="4"/>
  <c r="X352" i="4"/>
  <c r="AX351" i="4"/>
  <c r="AY351" i="4" s="1"/>
  <c r="AV351" i="4"/>
  <c r="AT351" i="4"/>
  <c r="AP351" i="4"/>
  <c r="AM351" i="4"/>
  <c r="AJ351" i="4"/>
  <c r="AG351" i="4"/>
  <c r="AC351" i="4"/>
  <c r="Z351" i="4"/>
  <c r="X351" i="4"/>
  <c r="S351" i="4"/>
  <c r="T351" i="4" s="1"/>
  <c r="Q351" i="4"/>
  <c r="R351" i="4" s="1"/>
  <c r="N351" i="4"/>
  <c r="O351" i="4" s="1"/>
  <c r="G351" i="4"/>
  <c r="AP350" i="4"/>
  <c r="AM350" i="4"/>
  <c r="AJ350" i="4"/>
  <c r="AG350" i="4"/>
  <c r="AC350" i="4"/>
  <c r="Z350" i="4"/>
  <c r="X350" i="4"/>
  <c r="AP349" i="4"/>
  <c r="AM349" i="4"/>
  <c r="AJ349" i="4"/>
  <c r="AG349" i="4"/>
  <c r="AC349" i="4"/>
  <c r="Z349" i="4"/>
  <c r="X349" i="4"/>
  <c r="AX348" i="4"/>
  <c r="AY348" i="4" s="1"/>
  <c r="AV348" i="4"/>
  <c r="AT348" i="4"/>
  <c r="AP348" i="4"/>
  <c r="AM348" i="4"/>
  <c r="AJ348" i="4"/>
  <c r="AG348" i="4"/>
  <c r="AC348" i="4"/>
  <c r="Z348" i="4"/>
  <c r="X348" i="4"/>
  <c r="S348" i="4"/>
  <c r="T348" i="4" s="1"/>
  <c r="Q348" i="4"/>
  <c r="R348" i="4" s="1"/>
  <c r="N348" i="4"/>
  <c r="O348" i="4" s="1"/>
  <c r="G348" i="4"/>
  <c r="AP347" i="4"/>
  <c r="AM347" i="4"/>
  <c r="AJ347" i="4"/>
  <c r="AG347" i="4"/>
  <c r="AC347" i="4"/>
  <c r="Z347" i="4"/>
  <c r="X347" i="4"/>
  <c r="AP346" i="4"/>
  <c r="AM346" i="4"/>
  <c r="AJ346" i="4"/>
  <c r="AG346" i="4"/>
  <c r="AC346" i="4"/>
  <c r="Z346" i="4"/>
  <c r="X346" i="4"/>
  <c r="AX345" i="4"/>
  <c r="AY345" i="4" s="1"/>
  <c r="AV345" i="4"/>
  <c r="AT345" i="4"/>
  <c r="AP345" i="4"/>
  <c r="AM345" i="4"/>
  <c r="AJ345" i="4"/>
  <c r="AG345" i="4"/>
  <c r="AC345" i="4"/>
  <c r="Z345" i="4"/>
  <c r="X345" i="4"/>
  <c r="S345" i="4"/>
  <c r="T345" i="4" s="1"/>
  <c r="Q345" i="4"/>
  <c r="R345" i="4" s="1"/>
  <c r="N345" i="4"/>
  <c r="O345" i="4" s="1"/>
  <c r="G345" i="4"/>
  <c r="AP344" i="4"/>
  <c r="AM344" i="4"/>
  <c r="AJ344" i="4"/>
  <c r="AG344" i="4"/>
  <c r="AC344" i="4"/>
  <c r="Z344" i="4"/>
  <c r="X344" i="4"/>
  <c r="AP343" i="4"/>
  <c r="AM343" i="4"/>
  <c r="AJ343" i="4"/>
  <c r="AG343" i="4"/>
  <c r="AC343" i="4"/>
  <c r="Z343" i="4"/>
  <c r="X343" i="4"/>
  <c r="AX342" i="4"/>
  <c r="AY342" i="4" s="1"/>
  <c r="AV342" i="4"/>
  <c r="AT342" i="4"/>
  <c r="AP342" i="4"/>
  <c r="AM342" i="4"/>
  <c r="AJ342" i="4"/>
  <c r="AG342" i="4"/>
  <c r="AC342" i="4"/>
  <c r="Z342" i="4"/>
  <c r="X342" i="4"/>
  <c r="S342" i="4"/>
  <c r="T342" i="4" s="1"/>
  <c r="Q342" i="4"/>
  <c r="R342" i="4" s="1"/>
  <c r="N342" i="4"/>
  <c r="O342" i="4" s="1"/>
  <c r="G342" i="4"/>
  <c r="AP341" i="4"/>
  <c r="AM341" i="4"/>
  <c r="AJ341" i="4"/>
  <c r="AG341" i="4"/>
  <c r="AC341" i="4"/>
  <c r="Z341" i="4"/>
  <c r="X341" i="4"/>
  <c r="AP340" i="4"/>
  <c r="AM340" i="4"/>
  <c r="AJ340" i="4"/>
  <c r="AG340" i="4"/>
  <c r="AC340" i="4"/>
  <c r="Z340" i="4"/>
  <c r="X340" i="4"/>
  <c r="AX339" i="4"/>
  <c r="AY339" i="4" s="1"/>
  <c r="AV339" i="4"/>
  <c r="AT339" i="4"/>
  <c r="AP339" i="4"/>
  <c r="AM339" i="4"/>
  <c r="AJ339" i="4"/>
  <c r="AG339" i="4"/>
  <c r="AC339" i="4"/>
  <c r="Z339" i="4"/>
  <c r="X339" i="4"/>
  <c r="S339" i="4"/>
  <c r="T339" i="4" s="1"/>
  <c r="Q339" i="4"/>
  <c r="R339" i="4" s="1"/>
  <c r="N339" i="4"/>
  <c r="O339" i="4" s="1"/>
  <c r="G339" i="4"/>
  <c r="AP338" i="4"/>
  <c r="AM338" i="4"/>
  <c r="AJ338" i="4"/>
  <c r="AG338" i="4"/>
  <c r="AC338" i="4"/>
  <c r="Z338" i="4"/>
  <c r="X338" i="4"/>
  <c r="AP337" i="4"/>
  <c r="AM337" i="4"/>
  <c r="AJ337" i="4"/>
  <c r="AG337" i="4"/>
  <c r="AC337" i="4"/>
  <c r="Z337" i="4"/>
  <c r="X337" i="4"/>
  <c r="AX336" i="4"/>
  <c r="AY336" i="4" s="1"/>
  <c r="AV336" i="4"/>
  <c r="AT336" i="4"/>
  <c r="AP336" i="4"/>
  <c r="AM336" i="4"/>
  <c r="AJ336" i="4"/>
  <c r="AG336" i="4"/>
  <c r="AC336" i="4"/>
  <c r="Z336" i="4"/>
  <c r="X336" i="4"/>
  <c r="S336" i="4"/>
  <c r="T336" i="4" s="1"/>
  <c r="Q336" i="4"/>
  <c r="R336" i="4" s="1"/>
  <c r="N336" i="4"/>
  <c r="O336" i="4" s="1"/>
  <c r="G336" i="4"/>
  <c r="AP335" i="4"/>
  <c r="AJ335" i="4"/>
  <c r="AG335" i="4"/>
  <c r="AC335" i="4"/>
  <c r="Z335" i="4"/>
  <c r="X335" i="4"/>
  <c r="AP334" i="4"/>
  <c r="AM334" i="4"/>
  <c r="AJ334" i="4"/>
  <c r="AG334" i="4"/>
  <c r="AC334" i="4"/>
  <c r="Z334" i="4"/>
  <c r="X334" i="4"/>
  <c r="AX333" i="4"/>
  <c r="AY333" i="4" s="1"/>
  <c r="AV333" i="4"/>
  <c r="AT333" i="4"/>
  <c r="AP333" i="4"/>
  <c r="AM333" i="4"/>
  <c r="AJ333" i="4"/>
  <c r="AG333" i="4"/>
  <c r="AC333" i="4"/>
  <c r="Z333" i="4"/>
  <c r="X333" i="4"/>
  <c r="S333" i="4"/>
  <c r="T333" i="4" s="1"/>
  <c r="Q333" i="4"/>
  <c r="R333" i="4" s="1"/>
  <c r="N333" i="4"/>
  <c r="O333" i="4" s="1"/>
  <c r="G333" i="4"/>
  <c r="AP332" i="4"/>
  <c r="AM332" i="4"/>
  <c r="AJ332" i="4"/>
  <c r="AG332" i="4"/>
  <c r="AC332" i="4"/>
  <c r="Z332" i="4"/>
  <c r="X332" i="4"/>
  <c r="AP331" i="4"/>
  <c r="AM331" i="4"/>
  <c r="AJ331" i="4"/>
  <c r="AG331" i="4"/>
  <c r="AC331" i="4"/>
  <c r="Z331" i="4"/>
  <c r="X331" i="4"/>
  <c r="AX330" i="4"/>
  <c r="AY330" i="4" s="1"/>
  <c r="AV330" i="4"/>
  <c r="AT330" i="4"/>
  <c r="AP330" i="4"/>
  <c r="AM330" i="4"/>
  <c r="AJ330" i="4"/>
  <c r="AG330" i="4"/>
  <c r="AC330" i="4"/>
  <c r="Z330" i="4"/>
  <c r="X330" i="4"/>
  <c r="S330" i="4"/>
  <c r="T330" i="4" s="1"/>
  <c r="Q330" i="4"/>
  <c r="R330" i="4" s="1"/>
  <c r="N330" i="4"/>
  <c r="O330" i="4" s="1"/>
  <c r="G330" i="4"/>
  <c r="AP329" i="4"/>
  <c r="AM329" i="4"/>
  <c r="AJ329" i="4"/>
  <c r="AG329" i="4"/>
  <c r="AC329" i="4"/>
  <c r="Z329" i="4"/>
  <c r="X329" i="4"/>
  <c r="AP328" i="4"/>
  <c r="AM328" i="4"/>
  <c r="AJ328" i="4"/>
  <c r="AG328" i="4"/>
  <c r="AC328" i="4"/>
  <c r="Z328" i="4"/>
  <c r="X328" i="4"/>
  <c r="AX327" i="4"/>
  <c r="AY327" i="4" s="1"/>
  <c r="AV327" i="4"/>
  <c r="AT327" i="4"/>
  <c r="AP327" i="4"/>
  <c r="AM327" i="4"/>
  <c r="AJ327" i="4"/>
  <c r="AG327" i="4"/>
  <c r="AC327" i="4"/>
  <c r="Z327" i="4"/>
  <c r="X327" i="4"/>
  <c r="S327" i="4"/>
  <c r="T327" i="4" s="1"/>
  <c r="Q327" i="4"/>
  <c r="R327" i="4" s="1"/>
  <c r="N327" i="4"/>
  <c r="O327" i="4" s="1"/>
  <c r="G327" i="4"/>
  <c r="AP326" i="4"/>
  <c r="AM326" i="4"/>
  <c r="AJ326" i="4"/>
  <c r="AG326" i="4"/>
  <c r="AC326" i="4"/>
  <c r="Z326" i="4"/>
  <c r="X326" i="4"/>
  <c r="AP325" i="4"/>
  <c r="AM325" i="4"/>
  <c r="AJ325" i="4"/>
  <c r="AG325" i="4"/>
  <c r="AC325" i="4"/>
  <c r="Z325" i="4"/>
  <c r="X325" i="4"/>
  <c r="AX324" i="4"/>
  <c r="AY324" i="4" s="1"/>
  <c r="AV324" i="4"/>
  <c r="AT324" i="4"/>
  <c r="AP324" i="4"/>
  <c r="AM324" i="4"/>
  <c r="AJ324" i="4"/>
  <c r="AG324" i="4"/>
  <c r="AC324" i="4"/>
  <c r="Z324" i="4"/>
  <c r="X324" i="4"/>
  <c r="S324" i="4"/>
  <c r="T324" i="4" s="1"/>
  <c r="Q324" i="4"/>
  <c r="R324" i="4" s="1"/>
  <c r="N324" i="4"/>
  <c r="O324" i="4" s="1"/>
  <c r="G324" i="4"/>
  <c r="AP323" i="4"/>
  <c r="AM323" i="4"/>
  <c r="AJ323" i="4"/>
  <c r="AG323" i="4"/>
  <c r="AC323" i="4"/>
  <c r="Z323" i="4"/>
  <c r="X323" i="4"/>
  <c r="AP322" i="4"/>
  <c r="AM322" i="4"/>
  <c r="AJ322" i="4"/>
  <c r="AG322" i="4"/>
  <c r="AC322" i="4"/>
  <c r="Z322" i="4"/>
  <c r="X322" i="4"/>
  <c r="AX321" i="4"/>
  <c r="AY321" i="4" s="1"/>
  <c r="AV321" i="4"/>
  <c r="AT321" i="4"/>
  <c r="AP321" i="4"/>
  <c r="AM321" i="4"/>
  <c r="AJ321" i="4"/>
  <c r="AG321" i="4"/>
  <c r="AC321" i="4"/>
  <c r="Z321" i="4"/>
  <c r="X321" i="4"/>
  <c r="S321" i="4"/>
  <c r="T321" i="4" s="1"/>
  <c r="Q321" i="4"/>
  <c r="R321" i="4" s="1"/>
  <c r="N321" i="4"/>
  <c r="O321" i="4" s="1"/>
  <c r="G321" i="4"/>
  <c r="AP320" i="4"/>
  <c r="AM320" i="4"/>
  <c r="AJ320" i="4"/>
  <c r="AG320" i="4"/>
  <c r="AC320" i="4"/>
  <c r="Z320" i="4"/>
  <c r="X320" i="4"/>
  <c r="AP319" i="4"/>
  <c r="AM319" i="4"/>
  <c r="AJ319" i="4"/>
  <c r="AG319" i="4"/>
  <c r="AC319" i="4"/>
  <c r="Z319" i="4"/>
  <c r="X319" i="4"/>
  <c r="AX318" i="4"/>
  <c r="AY318" i="4" s="1"/>
  <c r="AV318" i="4"/>
  <c r="AT318" i="4"/>
  <c r="AP318" i="4"/>
  <c r="AM318" i="4"/>
  <c r="AJ318" i="4"/>
  <c r="AG318" i="4"/>
  <c r="AC318" i="4"/>
  <c r="Z318" i="4"/>
  <c r="X318" i="4"/>
  <c r="S318" i="4"/>
  <c r="T318" i="4" s="1"/>
  <c r="Q318" i="4"/>
  <c r="R318" i="4" s="1"/>
  <c r="N318" i="4"/>
  <c r="O318" i="4" s="1"/>
  <c r="G318" i="4"/>
  <c r="AW345" i="4" l="1"/>
  <c r="AW321" i="4"/>
  <c r="AW339" i="4"/>
  <c r="AW333" i="4"/>
  <c r="AW318" i="4"/>
  <c r="AQ368" i="4"/>
  <c r="AW336" i="4"/>
  <c r="AQ367" i="4"/>
  <c r="AQ335" i="4"/>
  <c r="AW351" i="4"/>
  <c r="AW357" i="4"/>
  <c r="AQ332" i="4"/>
  <c r="AQ351" i="4"/>
  <c r="AQ362" i="4"/>
  <c r="AR360" i="4" s="1"/>
  <c r="AW342" i="4"/>
  <c r="AW354" i="4"/>
  <c r="AQ361" i="4"/>
  <c r="AW363" i="4"/>
  <c r="AQ346" i="4"/>
  <c r="AQ360" i="4"/>
  <c r="AQ370" i="4"/>
  <c r="AQ320" i="4"/>
  <c r="AQ333" i="4"/>
  <c r="AQ354" i="4"/>
  <c r="AW360" i="4"/>
  <c r="AQ331" i="4"/>
  <c r="AQ334" i="4"/>
  <c r="AQ342" i="4"/>
  <c r="AW348" i="4"/>
  <c r="AQ353" i="4"/>
  <c r="AQ366" i="4"/>
  <c r="AQ371" i="4"/>
  <c r="AQ319" i="4"/>
  <c r="AW324" i="4"/>
  <c r="AQ338" i="4"/>
  <c r="AQ339" i="4"/>
  <c r="AQ352" i="4"/>
  <c r="AQ356" i="4"/>
  <c r="AQ363" i="4"/>
  <c r="AQ327" i="4"/>
  <c r="AQ337" i="4"/>
  <c r="AQ341" i="4"/>
  <c r="AQ348" i="4"/>
  <c r="AQ355" i="4"/>
  <c r="AQ365" i="4"/>
  <c r="AQ323" i="4"/>
  <c r="AQ324" i="4"/>
  <c r="AW330" i="4"/>
  <c r="AQ340" i="4"/>
  <c r="AQ344" i="4"/>
  <c r="AQ357" i="4"/>
  <c r="AQ364" i="4"/>
  <c r="AW369" i="4"/>
  <c r="AQ326" i="4"/>
  <c r="AQ336" i="4"/>
  <c r="AQ343" i="4"/>
  <c r="AQ359" i="4"/>
  <c r="AW366" i="4"/>
  <c r="AQ329" i="4"/>
  <c r="AQ325" i="4"/>
  <c r="AQ328" i="4"/>
  <c r="AQ345" i="4"/>
  <c r="AQ350" i="4"/>
  <c r="AQ358" i="4"/>
  <c r="AQ322" i="4"/>
  <c r="AQ318" i="4"/>
  <c r="AQ321" i="4"/>
  <c r="AW327" i="4"/>
  <c r="AQ330" i="4"/>
  <c r="AQ347" i="4"/>
  <c r="AQ349" i="4"/>
  <c r="AQ369" i="4"/>
  <c r="AR333" i="4" l="1"/>
  <c r="AR336" i="4"/>
  <c r="AR351" i="4"/>
  <c r="AR321" i="4"/>
  <c r="AR318" i="4"/>
  <c r="AR327" i="4"/>
  <c r="AR366" i="4"/>
  <c r="AR354" i="4"/>
  <c r="AR324" i="4"/>
  <c r="AR363" i="4"/>
  <c r="AR330" i="4"/>
  <c r="AR348" i="4"/>
  <c r="AR369" i="4"/>
  <c r="AR357" i="4"/>
  <c r="AR345" i="4"/>
  <c r="AR339" i="4"/>
  <c r="AR342" i="4"/>
  <c r="AP317" i="4"/>
  <c r="AM317" i="4"/>
  <c r="AJ317" i="4"/>
  <c r="AG317" i="4"/>
  <c r="AC317" i="4"/>
  <c r="Z317" i="4"/>
  <c r="X317" i="4"/>
  <c r="AP316" i="4"/>
  <c r="AM316" i="4"/>
  <c r="AJ316" i="4"/>
  <c r="AG316" i="4"/>
  <c r="AC316" i="4"/>
  <c r="Z316" i="4"/>
  <c r="X316" i="4"/>
  <c r="AX315" i="4"/>
  <c r="AV315" i="4"/>
  <c r="AT315" i="4"/>
  <c r="AP315" i="4"/>
  <c r="AM315" i="4"/>
  <c r="AJ315" i="4"/>
  <c r="AG315" i="4"/>
  <c r="AC315" i="4"/>
  <c r="Z315" i="4"/>
  <c r="X315" i="4"/>
  <c r="S315" i="4"/>
  <c r="Q315" i="4"/>
  <c r="R315" i="4" s="1"/>
  <c r="N315" i="4"/>
  <c r="O315" i="4" s="1"/>
  <c r="AP314" i="4"/>
  <c r="AQ314" i="4" s="1"/>
  <c r="AP313" i="4"/>
  <c r="AM313" i="4"/>
  <c r="AJ313" i="4"/>
  <c r="AG313" i="4"/>
  <c r="AC313" i="4"/>
  <c r="Z313" i="4"/>
  <c r="X313" i="4"/>
  <c r="AX312" i="4"/>
  <c r="AV312" i="4"/>
  <c r="AT312" i="4"/>
  <c r="AP312" i="4"/>
  <c r="AM312" i="4"/>
  <c r="AJ312" i="4"/>
  <c r="AG312" i="4"/>
  <c r="AC312" i="4"/>
  <c r="Z312" i="4"/>
  <c r="X312" i="4"/>
  <c r="S312" i="4"/>
  <c r="Q312" i="4"/>
  <c r="R312" i="4" s="1"/>
  <c r="N312" i="4"/>
  <c r="O312" i="4" s="1"/>
  <c r="AP311" i="4"/>
  <c r="AM311" i="4"/>
  <c r="AJ311" i="4"/>
  <c r="AG311" i="4"/>
  <c r="AC311" i="4"/>
  <c r="Z311" i="4"/>
  <c r="X311" i="4"/>
  <c r="AP310" i="4"/>
  <c r="AM310" i="4"/>
  <c r="AJ310" i="4"/>
  <c r="AG310" i="4"/>
  <c r="AC310" i="4"/>
  <c r="Z310" i="4"/>
  <c r="X310" i="4"/>
  <c r="AX309" i="4"/>
  <c r="AV309" i="4"/>
  <c r="AT309" i="4"/>
  <c r="AP309" i="4"/>
  <c r="AM309" i="4"/>
  <c r="AJ309" i="4"/>
  <c r="AG309" i="4"/>
  <c r="AC309" i="4"/>
  <c r="Z309" i="4"/>
  <c r="X309" i="4"/>
  <c r="S309" i="4"/>
  <c r="Q309" i="4"/>
  <c r="R309" i="4" s="1"/>
  <c r="N309" i="4"/>
  <c r="O309" i="4" s="1"/>
  <c r="AP308" i="4"/>
  <c r="AM308" i="4"/>
  <c r="AJ308" i="4"/>
  <c r="AG308" i="4"/>
  <c r="AC308" i="4"/>
  <c r="Z308" i="4"/>
  <c r="X308" i="4"/>
  <c r="AP307" i="4"/>
  <c r="AM307" i="4"/>
  <c r="AJ307" i="4"/>
  <c r="AG307" i="4"/>
  <c r="AC307" i="4"/>
  <c r="Z307" i="4"/>
  <c r="X307" i="4"/>
  <c r="AX306" i="4"/>
  <c r="AV306" i="4"/>
  <c r="AT306" i="4"/>
  <c r="AP306" i="4"/>
  <c r="AM306" i="4"/>
  <c r="AJ306" i="4"/>
  <c r="AG306" i="4"/>
  <c r="AC306" i="4"/>
  <c r="Z306" i="4"/>
  <c r="X306" i="4"/>
  <c r="S306" i="4"/>
  <c r="Q306" i="4"/>
  <c r="R306" i="4" s="1"/>
  <c r="N306" i="4"/>
  <c r="O306" i="4" s="1"/>
  <c r="AP305" i="4"/>
  <c r="AM305" i="4"/>
  <c r="AJ305" i="4"/>
  <c r="AG305" i="4"/>
  <c r="AC305" i="4"/>
  <c r="Z305" i="4"/>
  <c r="X305" i="4"/>
  <c r="AP304" i="4"/>
  <c r="AM304" i="4"/>
  <c r="AJ304" i="4"/>
  <c r="AG304" i="4"/>
  <c r="AC304" i="4"/>
  <c r="Z304" i="4"/>
  <c r="X304" i="4"/>
  <c r="AX303" i="4"/>
  <c r="AV303" i="4"/>
  <c r="AT303" i="4"/>
  <c r="AP303" i="4"/>
  <c r="AM303" i="4"/>
  <c r="AJ303" i="4"/>
  <c r="AG303" i="4"/>
  <c r="AC303" i="4"/>
  <c r="Z303" i="4"/>
  <c r="X303" i="4"/>
  <c r="S303" i="4"/>
  <c r="Q303" i="4"/>
  <c r="R303" i="4" s="1"/>
  <c r="N303" i="4"/>
  <c r="O303" i="4" s="1"/>
  <c r="AP302" i="4"/>
  <c r="AM302" i="4"/>
  <c r="AJ302" i="4"/>
  <c r="AG302" i="4"/>
  <c r="AC302" i="4"/>
  <c r="Z302" i="4"/>
  <c r="X302" i="4"/>
  <c r="AP301" i="4"/>
  <c r="AM301" i="4"/>
  <c r="AJ301" i="4"/>
  <c r="AG301" i="4"/>
  <c r="AC301" i="4"/>
  <c r="Z301" i="4"/>
  <c r="X301" i="4"/>
  <c r="AX300" i="4"/>
  <c r="AV300" i="4"/>
  <c r="AT300" i="4"/>
  <c r="AP300" i="4"/>
  <c r="AM300" i="4"/>
  <c r="AJ300" i="4"/>
  <c r="AG300" i="4"/>
  <c r="AC300" i="4"/>
  <c r="Z300" i="4"/>
  <c r="X300" i="4"/>
  <c r="S300" i="4"/>
  <c r="Q300" i="4"/>
  <c r="R300" i="4" s="1"/>
  <c r="N300" i="4"/>
  <c r="O300" i="4" s="1"/>
  <c r="AP299" i="4"/>
  <c r="AM299" i="4"/>
  <c r="AJ299" i="4"/>
  <c r="AG299" i="4"/>
  <c r="AC299" i="4"/>
  <c r="Z299" i="4"/>
  <c r="X299" i="4"/>
  <c r="AP298" i="4"/>
  <c r="AQ298" i="4" s="1"/>
  <c r="AX297" i="4"/>
  <c r="AV297" i="4"/>
  <c r="AT297" i="4"/>
  <c r="AP297" i="4"/>
  <c r="AM297" i="4"/>
  <c r="AJ297" i="4"/>
  <c r="AG297" i="4"/>
  <c r="AC297" i="4"/>
  <c r="Z297" i="4"/>
  <c r="X297" i="4"/>
  <c r="S297" i="4"/>
  <c r="Q297" i="4"/>
  <c r="R297" i="4" s="1"/>
  <c r="N297" i="4"/>
  <c r="O297" i="4" s="1"/>
  <c r="AP296" i="4"/>
  <c r="AM296" i="4"/>
  <c r="AJ296" i="4"/>
  <c r="AG296" i="4"/>
  <c r="AC296" i="4"/>
  <c r="Z296" i="4"/>
  <c r="X296" i="4"/>
  <c r="AP295" i="4"/>
  <c r="AQ295" i="4" s="1"/>
  <c r="AX294" i="4"/>
  <c r="AV294" i="4"/>
  <c r="AT294" i="4"/>
  <c r="AP294" i="4"/>
  <c r="AM294" i="4"/>
  <c r="AJ294" i="4"/>
  <c r="AG294" i="4"/>
  <c r="AC294" i="4"/>
  <c r="Z294" i="4"/>
  <c r="X294" i="4"/>
  <c r="S294" i="4"/>
  <c r="Q294" i="4"/>
  <c r="R294" i="4" s="1"/>
  <c r="N294" i="4"/>
  <c r="O294" i="4" s="1"/>
  <c r="AP293" i="4"/>
  <c r="AM293" i="4"/>
  <c r="AJ293" i="4"/>
  <c r="AG293" i="4"/>
  <c r="AC293" i="4"/>
  <c r="Z293" i="4"/>
  <c r="X293" i="4"/>
  <c r="AP292" i="4"/>
  <c r="AQ292" i="4" s="1"/>
  <c r="AX291" i="4"/>
  <c r="AV291" i="4"/>
  <c r="AT291" i="4"/>
  <c r="AP291" i="4"/>
  <c r="AM291" i="4"/>
  <c r="AJ291" i="4"/>
  <c r="AG291" i="4"/>
  <c r="AC291" i="4"/>
  <c r="Z291" i="4"/>
  <c r="X291" i="4"/>
  <c r="S291" i="4"/>
  <c r="Q291" i="4"/>
  <c r="R291" i="4" s="1"/>
  <c r="N291" i="4"/>
  <c r="O291" i="4" s="1"/>
  <c r="AP290" i="4"/>
  <c r="AM290" i="4"/>
  <c r="AJ290" i="4"/>
  <c r="AG290" i="4"/>
  <c r="AC290" i="4"/>
  <c r="Z290" i="4"/>
  <c r="X290" i="4"/>
  <c r="AP289" i="4"/>
  <c r="AM289" i="4"/>
  <c r="AJ289" i="4"/>
  <c r="AG289" i="4"/>
  <c r="AC289" i="4"/>
  <c r="Z289" i="4"/>
  <c r="X289" i="4"/>
  <c r="AX288" i="4"/>
  <c r="AV288" i="4"/>
  <c r="AT288" i="4"/>
  <c r="AP288" i="4"/>
  <c r="AM288" i="4"/>
  <c r="AJ288" i="4"/>
  <c r="AG288" i="4"/>
  <c r="AC288" i="4"/>
  <c r="Z288" i="4"/>
  <c r="X288" i="4"/>
  <c r="S288" i="4"/>
  <c r="Q288" i="4"/>
  <c r="R288" i="4" s="1"/>
  <c r="N288" i="4"/>
  <c r="O288" i="4" s="1"/>
  <c r="AP287" i="4"/>
  <c r="AM287" i="4"/>
  <c r="AJ287" i="4"/>
  <c r="AG287" i="4"/>
  <c r="AC287" i="4"/>
  <c r="Z287" i="4"/>
  <c r="X287" i="4"/>
  <c r="AP286" i="4"/>
  <c r="AM286" i="4"/>
  <c r="AJ286" i="4"/>
  <c r="AG286" i="4"/>
  <c r="AC286" i="4"/>
  <c r="Z286" i="4"/>
  <c r="X286" i="4"/>
  <c r="AX285" i="4"/>
  <c r="AV285" i="4"/>
  <c r="AT285" i="4"/>
  <c r="AP285" i="4"/>
  <c r="AM285" i="4"/>
  <c r="AJ285" i="4"/>
  <c r="AG285" i="4"/>
  <c r="AC285" i="4"/>
  <c r="Z285" i="4"/>
  <c r="X285" i="4"/>
  <c r="S285" i="4"/>
  <c r="Q285" i="4"/>
  <c r="R285" i="4" s="1"/>
  <c r="N285" i="4"/>
  <c r="O285" i="4" s="1"/>
  <c r="AP284" i="4"/>
  <c r="AM284" i="4"/>
  <c r="AJ284" i="4"/>
  <c r="AG284" i="4"/>
  <c r="AC284" i="4"/>
  <c r="Z284" i="4"/>
  <c r="X284" i="4"/>
  <c r="AP283" i="4"/>
  <c r="AM283" i="4"/>
  <c r="AJ283" i="4"/>
  <c r="AG283" i="4"/>
  <c r="AC283" i="4"/>
  <c r="Z283" i="4"/>
  <c r="X283" i="4"/>
  <c r="AX282" i="4"/>
  <c r="AV282" i="4"/>
  <c r="AT282" i="4"/>
  <c r="AP282" i="4"/>
  <c r="AM282" i="4"/>
  <c r="AJ282" i="4"/>
  <c r="AG282" i="4"/>
  <c r="AC282" i="4"/>
  <c r="Z282" i="4"/>
  <c r="X282" i="4"/>
  <c r="S282" i="4"/>
  <c r="Q282" i="4"/>
  <c r="R282" i="4" s="1"/>
  <c r="N282" i="4"/>
  <c r="O282" i="4" s="1"/>
  <c r="AP281" i="4"/>
  <c r="AM281" i="4"/>
  <c r="AJ281" i="4"/>
  <c r="AG281" i="4"/>
  <c r="AC281" i="4"/>
  <c r="Z281" i="4"/>
  <c r="X281" i="4"/>
  <c r="AP280" i="4"/>
  <c r="AM280" i="4"/>
  <c r="AJ280" i="4"/>
  <c r="AG280" i="4"/>
  <c r="AC280" i="4"/>
  <c r="Z280" i="4"/>
  <c r="X280" i="4"/>
  <c r="AX279" i="4"/>
  <c r="AV279" i="4"/>
  <c r="AT279" i="4"/>
  <c r="AP279" i="4"/>
  <c r="AM279" i="4"/>
  <c r="AJ279" i="4"/>
  <c r="AG279" i="4"/>
  <c r="AC279" i="4"/>
  <c r="Z279" i="4"/>
  <c r="X279" i="4"/>
  <c r="S279" i="4"/>
  <c r="Q279" i="4"/>
  <c r="R279" i="4" s="1"/>
  <c r="N279" i="4"/>
  <c r="O279" i="4" s="1"/>
  <c r="AP278" i="4"/>
  <c r="AM278" i="4"/>
  <c r="AJ278" i="4"/>
  <c r="AG278" i="4"/>
  <c r="AC278" i="4"/>
  <c r="Z278" i="4"/>
  <c r="X278" i="4"/>
  <c r="AP277" i="4"/>
  <c r="AM277" i="4"/>
  <c r="AJ277" i="4"/>
  <c r="AG277" i="4"/>
  <c r="AC277" i="4"/>
  <c r="Z277" i="4"/>
  <c r="X277" i="4"/>
  <c r="AX276" i="4"/>
  <c r="AV276" i="4"/>
  <c r="AT276" i="4"/>
  <c r="AP276" i="4"/>
  <c r="AM276" i="4"/>
  <c r="AJ276" i="4"/>
  <c r="AG276" i="4"/>
  <c r="AC276" i="4"/>
  <c r="Z276" i="4"/>
  <c r="X276" i="4"/>
  <c r="S276" i="4"/>
  <c r="Q276" i="4"/>
  <c r="R276" i="4" s="1"/>
  <c r="N276" i="4"/>
  <c r="O276" i="4" s="1"/>
  <c r="AP275" i="4"/>
  <c r="AM275" i="4"/>
  <c r="AJ275" i="4"/>
  <c r="AG275" i="4"/>
  <c r="AC275" i="4"/>
  <c r="Z275" i="4"/>
  <c r="X275" i="4"/>
  <c r="AP274" i="4"/>
  <c r="AM274" i="4"/>
  <c r="AJ274" i="4"/>
  <c r="AG274" i="4"/>
  <c r="AC274" i="4"/>
  <c r="Z274" i="4"/>
  <c r="X274" i="4"/>
  <c r="AX273" i="4"/>
  <c r="AV273" i="4"/>
  <c r="AT273" i="4"/>
  <c r="AP273" i="4"/>
  <c r="AM273" i="4"/>
  <c r="AJ273" i="4"/>
  <c r="AG273" i="4"/>
  <c r="AC273" i="4"/>
  <c r="Z273" i="4"/>
  <c r="X273" i="4"/>
  <c r="S273" i="4"/>
  <c r="Q273" i="4"/>
  <c r="R273" i="4" s="1"/>
  <c r="N273" i="4"/>
  <c r="O273" i="4" s="1"/>
  <c r="AP272" i="4"/>
  <c r="AM272" i="4"/>
  <c r="AJ272" i="4"/>
  <c r="AG272" i="4"/>
  <c r="AC272" i="4"/>
  <c r="Z272" i="4"/>
  <c r="X272" i="4"/>
  <c r="AP271" i="4"/>
  <c r="AM271" i="4"/>
  <c r="AJ271" i="4"/>
  <c r="AG271" i="4"/>
  <c r="AC271" i="4"/>
  <c r="Z271" i="4"/>
  <c r="X271" i="4"/>
  <c r="AX270" i="4"/>
  <c r="AV270" i="4"/>
  <c r="AT270" i="4"/>
  <c r="AP270" i="4"/>
  <c r="AM270" i="4"/>
  <c r="AJ270" i="4"/>
  <c r="AG270" i="4"/>
  <c r="AC270" i="4"/>
  <c r="Z270" i="4"/>
  <c r="X270" i="4"/>
  <c r="S270" i="4"/>
  <c r="Q270" i="4"/>
  <c r="R270" i="4" s="1"/>
  <c r="N270" i="4"/>
  <c r="O270" i="4" s="1"/>
  <c r="AW303" i="4" l="1"/>
  <c r="AW312" i="4"/>
  <c r="AW273" i="4"/>
  <c r="AQ272" i="4"/>
  <c r="AQ271" i="4"/>
  <c r="AQ306" i="4"/>
  <c r="AQ301" i="4"/>
  <c r="AW288" i="4"/>
  <c r="AW270" i="4"/>
  <c r="AQ279" i="4"/>
  <c r="AQ302" i="4"/>
  <c r="AQ278" i="4"/>
  <c r="AW276" i="4"/>
  <c r="AQ290" i="4"/>
  <c r="AW291" i="4"/>
  <c r="AQ317" i="4"/>
  <c r="AQ282" i="4"/>
  <c r="AW306" i="4"/>
  <c r="AQ312" i="4"/>
  <c r="AQ284" i="4"/>
  <c r="AQ277" i="4"/>
  <c r="AQ281" i="4"/>
  <c r="AQ283" i="4"/>
  <c r="AQ288" i="4"/>
  <c r="AQ289" i="4"/>
  <c r="AQ294" i="4"/>
  <c r="AW309" i="4"/>
  <c r="AQ316" i="4"/>
  <c r="AQ280" i="4"/>
  <c r="AQ293" i="4"/>
  <c r="AQ305" i="4"/>
  <c r="AW282" i="4"/>
  <c r="AQ287" i="4"/>
  <c r="AQ291" i="4"/>
  <c r="AW300" i="4"/>
  <c r="AQ304" i="4"/>
  <c r="AQ313" i="4"/>
  <c r="AQ270" i="4"/>
  <c r="AQ276" i="4"/>
  <c r="AQ286" i="4"/>
  <c r="AQ297" i="4"/>
  <c r="AQ299" i="4"/>
  <c r="AQ303" i="4"/>
  <c r="AQ308" i="4"/>
  <c r="AQ309" i="4"/>
  <c r="AW315" i="4"/>
  <c r="AQ275" i="4"/>
  <c r="AW279" i="4"/>
  <c r="AW297" i="4"/>
  <c r="AQ307" i="4"/>
  <c r="AQ311" i="4"/>
  <c r="AQ285" i="4"/>
  <c r="AQ296" i="4"/>
  <c r="AQ310" i="4"/>
  <c r="AQ274" i="4"/>
  <c r="AQ273" i="4"/>
  <c r="AW285" i="4"/>
  <c r="AW294" i="4"/>
  <c r="AQ300" i="4"/>
  <c r="AQ315" i="4"/>
  <c r="AP269" i="4"/>
  <c r="AQ269" i="4" s="1"/>
  <c r="AP268" i="4"/>
  <c r="AM268" i="4"/>
  <c r="AJ268" i="4"/>
  <c r="AG268" i="4"/>
  <c r="AC268" i="4"/>
  <c r="Z268" i="4"/>
  <c r="X268" i="4"/>
  <c r="AX267" i="4"/>
  <c r="AY267" i="4" s="1"/>
  <c r="AV267" i="4"/>
  <c r="AT267" i="4"/>
  <c r="AP267" i="4"/>
  <c r="AM267" i="4"/>
  <c r="AJ267" i="4"/>
  <c r="AG267" i="4"/>
  <c r="AC267" i="4"/>
  <c r="Z267" i="4"/>
  <c r="X267" i="4"/>
  <c r="S267" i="4"/>
  <c r="T267" i="4" s="1"/>
  <c r="Q267" i="4"/>
  <c r="R267" i="4" s="1"/>
  <c r="N267" i="4"/>
  <c r="O267" i="4" s="1"/>
  <c r="G267" i="4"/>
  <c r="AP266" i="4"/>
  <c r="AM266" i="4"/>
  <c r="AJ266" i="4"/>
  <c r="AG266" i="4"/>
  <c r="AC266" i="4"/>
  <c r="Z266" i="4"/>
  <c r="X266" i="4"/>
  <c r="AP265" i="4"/>
  <c r="AM265" i="4"/>
  <c r="AJ265" i="4"/>
  <c r="AG265" i="4"/>
  <c r="AC265" i="4"/>
  <c r="Z265" i="4"/>
  <c r="X265" i="4"/>
  <c r="AX264" i="4"/>
  <c r="AY264" i="4" s="1"/>
  <c r="AV264" i="4"/>
  <c r="AT264" i="4"/>
  <c r="AP264" i="4"/>
  <c r="AM264" i="4"/>
  <c r="AJ264" i="4"/>
  <c r="AG264" i="4"/>
  <c r="AC264" i="4"/>
  <c r="Z264" i="4"/>
  <c r="X264" i="4"/>
  <c r="S264" i="4"/>
  <c r="T264" i="4" s="1"/>
  <c r="Q264" i="4"/>
  <c r="R264" i="4" s="1"/>
  <c r="N264" i="4"/>
  <c r="O264" i="4" s="1"/>
  <c r="G264" i="4"/>
  <c r="AP263" i="4"/>
  <c r="AM263" i="4"/>
  <c r="AJ263" i="4"/>
  <c r="AG263" i="4"/>
  <c r="AC263" i="4"/>
  <c r="Z263" i="4"/>
  <c r="X263" i="4"/>
  <c r="AP262" i="4"/>
  <c r="AM262" i="4"/>
  <c r="AJ262" i="4"/>
  <c r="AG262" i="4"/>
  <c r="AC262" i="4"/>
  <c r="Z262" i="4"/>
  <c r="X262" i="4"/>
  <c r="AX261" i="4"/>
  <c r="AY261" i="4" s="1"/>
  <c r="AV261" i="4"/>
  <c r="AT261" i="4"/>
  <c r="AP261" i="4"/>
  <c r="AM261" i="4"/>
  <c r="AJ261" i="4"/>
  <c r="AG261" i="4"/>
  <c r="AC261" i="4"/>
  <c r="Z261" i="4"/>
  <c r="X261" i="4"/>
  <c r="S261" i="4"/>
  <c r="T261" i="4" s="1"/>
  <c r="Q261" i="4"/>
  <c r="R261" i="4" s="1"/>
  <c r="N261" i="4"/>
  <c r="O261" i="4" s="1"/>
  <c r="G261" i="4"/>
  <c r="AP260" i="4"/>
  <c r="AM260" i="4"/>
  <c r="AJ260" i="4"/>
  <c r="AG260" i="4"/>
  <c r="AC260" i="4"/>
  <c r="Z260" i="4"/>
  <c r="X260" i="4"/>
  <c r="AP259" i="4"/>
  <c r="AM259" i="4"/>
  <c r="AJ259" i="4"/>
  <c r="AG259" i="4"/>
  <c r="AC259" i="4"/>
  <c r="Z259" i="4"/>
  <c r="X259" i="4"/>
  <c r="AX258" i="4"/>
  <c r="AY258" i="4" s="1"/>
  <c r="AV258" i="4"/>
  <c r="AT258" i="4"/>
  <c r="AP258" i="4"/>
  <c r="AM258" i="4"/>
  <c r="AJ258" i="4"/>
  <c r="AG258" i="4"/>
  <c r="AC258" i="4"/>
  <c r="Z258" i="4"/>
  <c r="X258" i="4"/>
  <c r="S258" i="4"/>
  <c r="T258" i="4" s="1"/>
  <c r="Q258" i="4"/>
  <c r="R258" i="4" s="1"/>
  <c r="N258" i="4"/>
  <c r="O258" i="4" s="1"/>
  <c r="G258" i="4"/>
  <c r="AP257" i="4"/>
  <c r="AM257" i="4"/>
  <c r="AJ257" i="4"/>
  <c r="AG257" i="4"/>
  <c r="AC257" i="4"/>
  <c r="Z257" i="4"/>
  <c r="X257" i="4"/>
  <c r="AP256" i="4"/>
  <c r="AM256" i="4"/>
  <c r="AJ256" i="4"/>
  <c r="AG256" i="4"/>
  <c r="AC256" i="4"/>
  <c r="Z256" i="4"/>
  <c r="X256" i="4"/>
  <c r="AX255" i="4"/>
  <c r="AY255" i="4" s="1"/>
  <c r="AV255" i="4"/>
  <c r="AT255" i="4"/>
  <c r="AP255" i="4"/>
  <c r="AJ255" i="4"/>
  <c r="AG255" i="4"/>
  <c r="AC255" i="4"/>
  <c r="Z255" i="4"/>
  <c r="X255" i="4"/>
  <c r="S255" i="4"/>
  <c r="T255" i="4" s="1"/>
  <c r="Q255" i="4"/>
  <c r="R255" i="4" s="1"/>
  <c r="N255" i="4"/>
  <c r="O255" i="4" s="1"/>
  <c r="G255" i="4"/>
  <c r="AP254" i="4"/>
  <c r="AM254" i="4"/>
  <c r="AJ254" i="4"/>
  <c r="AG254" i="4"/>
  <c r="AC254" i="4"/>
  <c r="Z254" i="4"/>
  <c r="X254" i="4"/>
  <c r="AP253" i="4"/>
  <c r="AM253" i="4"/>
  <c r="AJ253" i="4"/>
  <c r="AG253" i="4"/>
  <c r="AC253" i="4"/>
  <c r="Z253" i="4"/>
  <c r="X253" i="4"/>
  <c r="AX252" i="4"/>
  <c r="AY252" i="4" s="1"/>
  <c r="AV252" i="4"/>
  <c r="AT252" i="4"/>
  <c r="AP252" i="4"/>
  <c r="AM252" i="4"/>
  <c r="AJ252" i="4"/>
  <c r="AG252" i="4"/>
  <c r="AC252" i="4"/>
  <c r="Z252" i="4"/>
  <c r="X252" i="4"/>
  <c r="S252" i="4"/>
  <c r="T252" i="4" s="1"/>
  <c r="Q252" i="4"/>
  <c r="R252" i="4" s="1"/>
  <c r="N252" i="4"/>
  <c r="O252" i="4" s="1"/>
  <c r="G252" i="4"/>
  <c r="AP251" i="4"/>
  <c r="AM251" i="4"/>
  <c r="AJ251" i="4"/>
  <c r="AG251" i="4"/>
  <c r="AC251" i="4"/>
  <c r="Z251" i="4"/>
  <c r="X251" i="4"/>
  <c r="AP250" i="4"/>
  <c r="AQ250" i="4" s="1"/>
  <c r="AX249" i="4"/>
  <c r="AY249" i="4" s="1"/>
  <c r="AV249" i="4"/>
  <c r="AT249" i="4"/>
  <c r="AP249" i="4"/>
  <c r="AM249" i="4"/>
  <c r="AJ249" i="4"/>
  <c r="AG249" i="4"/>
  <c r="AC249" i="4"/>
  <c r="Z249" i="4"/>
  <c r="X249" i="4"/>
  <c r="S249" i="4"/>
  <c r="T249" i="4" s="1"/>
  <c r="Q249" i="4"/>
  <c r="R249" i="4" s="1"/>
  <c r="N249" i="4"/>
  <c r="O249" i="4" s="1"/>
  <c r="G249" i="4"/>
  <c r="AP248" i="4"/>
  <c r="AM248" i="4"/>
  <c r="AJ248" i="4"/>
  <c r="AG248" i="4"/>
  <c r="AC248" i="4"/>
  <c r="Z248" i="4"/>
  <c r="X248" i="4"/>
  <c r="AP247" i="4"/>
  <c r="AQ247" i="4" s="1"/>
  <c r="AX246" i="4"/>
  <c r="AY246" i="4" s="1"/>
  <c r="AV246" i="4"/>
  <c r="AT246" i="4"/>
  <c r="AP246" i="4"/>
  <c r="AM246" i="4"/>
  <c r="AJ246" i="4"/>
  <c r="AG246" i="4"/>
  <c r="AC246" i="4"/>
  <c r="Z246" i="4"/>
  <c r="X246" i="4"/>
  <c r="S246" i="4"/>
  <c r="T246" i="4" s="1"/>
  <c r="Q246" i="4"/>
  <c r="R246" i="4" s="1"/>
  <c r="N246" i="4"/>
  <c r="O246" i="4" s="1"/>
  <c r="G246" i="4"/>
  <c r="AP245" i="4"/>
  <c r="AM245" i="4"/>
  <c r="AJ245" i="4"/>
  <c r="AG245" i="4"/>
  <c r="AC245" i="4"/>
  <c r="Z245" i="4"/>
  <c r="X245" i="4"/>
  <c r="AP244" i="4"/>
  <c r="AM244" i="4"/>
  <c r="AJ244" i="4"/>
  <c r="AG244" i="4"/>
  <c r="AC244" i="4"/>
  <c r="Z244" i="4"/>
  <c r="X244" i="4"/>
  <c r="AX243" i="4"/>
  <c r="AY243" i="4" s="1"/>
  <c r="AV243" i="4"/>
  <c r="AT243" i="4"/>
  <c r="AP243" i="4"/>
  <c r="AM243" i="4"/>
  <c r="AJ243" i="4"/>
  <c r="AG243" i="4"/>
  <c r="AC243" i="4"/>
  <c r="Z243" i="4"/>
  <c r="X243" i="4"/>
  <c r="S243" i="4"/>
  <c r="T243" i="4" s="1"/>
  <c r="Q243" i="4"/>
  <c r="R243" i="4" s="1"/>
  <c r="N243" i="4"/>
  <c r="O243" i="4" s="1"/>
  <c r="G243" i="4"/>
  <c r="AP242" i="4"/>
  <c r="AM242" i="4"/>
  <c r="AJ242" i="4"/>
  <c r="AG242" i="4"/>
  <c r="AC242" i="4"/>
  <c r="Z242" i="4"/>
  <c r="X242" i="4"/>
  <c r="AP241" i="4"/>
  <c r="AM241" i="4"/>
  <c r="AJ241" i="4"/>
  <c r="AG241" i="4"/>
  <c r="AC241" i="4"/>
  <c r="Z241" i="4"/>
  <c r="X241" i="4"/>
  <c r="AX240" i="4"/>
  <c r="AY240" i="4" s="1"/>
  <c r="AV240" i="4"/>
  <c r="AT240" i="4"/>
  <c r="AP240" i="4"/>
  <c r="AM240" i="4"/>
  <c r="AJ240" i="4"/>
  <c r="AG240" i="4"/>
  <c r="AC240" i="4"/>
  <c r="Z240" i="4"/>
  <c r="X240" i="4"/>
  <c r="S240" i="4"/>
  <c r="T240" i="4" s="1"/>
  <c r="Q240" i="4"/>
  <c r="R240" i="4" s="1"/>
  <c r="N240" i="4"/>
  <c r="O240" i="4" s="1"/>
  <c r="G240" i="4"/>
  <c r="AP239" i="4"/>
  <c r="AM239" i="4"/>
  <c r="AJ239" i="4"/>
  <c r="AG239" i="4"/>
  <c r="AC239" i="4"/>
  <c r="Z239" i="4"/>
  <c r="X239" i="4"/>
  <c r="AP238" i="4"/>
  <c r="AM238" i="4"/>
  <c r="AJ238" i="4"/>
  <c r="AG238" i="4"/>
  <c r="AC238" i="4"/>
  <c r="Z238" i="4"/>
  <c r="X238" i="4"/>
  <c r="AX237" i="4"/>
  <c r="AY237" i="4" s="1"/>
  <c r="AV237" i="4"/>
  <c r="AT237" i="4"/>
  <c r="AP237" i="4"/>
  <c r="AM237" i="4"/>
  <c r="AJ237" i="4"/>
  <c r="AG237" i="4"/>
  <c r="AC237" i="4"/>
  <c r="Z237" i="4"/>
  <c r="X237" i="4"/>
  <c r="S237" i="4"/>
  <c r="T237" i="4" s="1"/>
  <c r="Q237" i="4"/>
  <c r="R237" i="4" s="1"/>
  <c r="N237" i="4"/>
  <c r="O237" i="4" s="1"/>
  <c r="G237" i="4"/>
  <c r="AP236" i="4"/>
  <c r="AM236" i="4"/>
  <c r="AJ236" i="4"/>
  <c r="AG236" i="4"/>
  <c r="AC236" i="4"/>
  <c r="Z236" i="4"/>
  <c r="X236" i="4"/>
  <c r="AP235" i="4"/>
  <c r="AM235" i="4"/>
  <c r="AJ235" i="4"/>
  <c r="AG235" i="4"/>
  <c r="AC235" i="4"/>
  <c r="Z235" i="4"/>
  <c r="X235" i="4"/>
  <c r="AX234" i="4"/>
  <c r="AY234" i="4" s="1"/>
  <c r="AV234" i="4"/>
  <c r="AT234" i="4"/>
  <c r="AP234" i="4"/>
  <c r="AM234" i="4"/>
  <c r="AJ234" i="4"/>
  <c r="AG234" i="4"/>
  <c r="AC234" i="4"/>
  <c r="Z234" i="4"/>
  <c r="X234" i="4"/>
  <c r="S234" i="4"/>
  <c r="T234" i="4" s="1"/>
  <c r="Q234" i="4"/>
  <c r="R234" i="4" s="1"/>
  <c r="N234" i="4"/>
  <c r="O234" i="4" s="1"/>
  <c r="G234" i="4"/>
  <c r="AW249" i="4" l="1"/>
  <c r="AW240" i="4"/>
  <c r="AW237" i="4"/>
  <c r="AW243" i="4"/>
  <c r="AQ251" i="4"/>
  <c r="AW264" i="4"/>
  <c r="AQ238" i="4"/>
  <c r="AQ242" i="4"/>
  <c r="AQ249" i="4"/>
  <c r="AW252" i="4"/>
  <c r="AW258" i="4"/>
  <c r="AW267" i="4"/>
  <c r="AQ256" i="4"/>
  <c r="AQ252" i="4"/>
  <c r="AQ239" i="4"/>
  <c r="AW255" i="4"/>
  <c r="AQ258" i="4"/>
  <c r="AQ259" i="4"/>
  <c r="AQ235" i="4"/>
  <c r="AQ241" i="4"/>
  <c r="AW246" i="4"/>
  <c r="AQ254" i="4"/>
  <c r="AQ268" i="4"/>
  <c r="AQ248" i="4"/>
  <c r="AQ253" i="4"/>
  <c r="AQ261" i="4"/>
  <c r="AQ266" i="4"/>
  <c r="AQ236" i="4"/>
  <c r="AQ245" i="4"/>
  <c r="AQ265" i="4"/>
  <c r="AQ237" i="4"/>
  <c r="AR237" i="4" s="1"/>
  <c r="AW234" i="4"/>
  <c r="AQ244" i="4"/>
  <c r="AQ246" i="4"/>
  <c r="AQ263" i="4"/>
  <c r="AQ264" i="4"/>
  <c r="AQ243" i="4"/>
  <c r="AQ262" i="4"/>
  <c r="AQ255" i="4"/>
  <c r="AQ234" i="4"/>
  <c r="AQ240" i="4"/>
  <c r="AQ257" i="4"/>
  <c r="AQ260" i="4"/>
  <c r="AW261" i="4"/>
  <c r="AQ267" i="4"/>
  <c r="AR264" i="4"/>
  <c r="AR240" i="4" l="1"/>
  <c r="AR267" i="4"/>
  <c r="AR255" i="4"/>
  <c r="AR258" i="4"/>
  <c r="AR249" i="4"/>
  <c r="AR252" i="4"/>
  <c r="AR246" i="4"/>
  <c r="AR234" i="4"/>
  <c r="AR261" i="4"/>
  <c r="AR243" i="4"/>
  <c r="AP233" i="4"/>
  <c r="AM233" i="4"/>
  <c r="AJ233" i="4"/>
  <c r="AG233" i="4"/>
  <c r="AC233" i="4"/>
  <c r="Z233" i="4"/>
  <c r="X233" i="4"/>
  <c r="AP232" i="4"/>
  <c r="AM232" i="4"/>
  <c r="AJ232" i="4"/>
  <c r="AG232" i="4"/>
  <c r="AC232" i="4"/>
  <c r="Z232" i="4"/>
  <c r="X232" i="4"/>
  <c r="AX231" i="4"/>
  <c r="AV231" i="4"/>
  <c r="AT231" i="4"/>
  <c r="AP231" i="4"/>
  <c r="AM231" i="4"/>
  <c r="AJ231" i="4"/>
  <c r="AG231" i="4"/>
  <c r="AC231" i="4"/>
  <c r="Z231" i="4"/>
  <c r="X231" i="4"/>
  <c r="S231" i="4"/>
  <c r="Q231" i="4"/>
  <c r="R231" i="4" s="1"/>
  <c r="N231" i="4"/>
  <c r="O231" i="4" s="1"/>
  <c r="AP230" i="4"/>
  <c r="AM230" i="4"/>
  <c r="AJ230" i="4"/>
  <c r="AG230" i="4"/>
  <c r="AC230" i="4"/>
  <c r="Z230" i="4"/>
  <c r="X230" i="4"/>
  <c r="AP229" i="4"/>
  <c r="AM229" i="4"/>
  <c r="AJ229" i="4"/>
  <c r="AG229" i="4"/>
  <c r="AC229" i="4"/>
  <c r="Z229" i="4"/>
  <c r="X229" i="4"/>
  <c r="AX228" i="4"/>
  <c r="AV228" i="4"/>
  <c r="AT228" i="4"/>
  <c r="AP228" i="4"/>
  <c r="AM228" i="4"/>
  <c r="AJ228" i="4"/>
  <c r="AG228" i="4"/>
  <c r="AC228" i="4"/>
  <c r="Z228" i="4"/>
  <c r="X228" i="4"/>
  <c r="S228" i="4"/>
  <c r="Q228" i="4"/>
  <c r="R228" i="4" s="1"/>
  <c r="N228" i="4"/>
  <c r="O228" i="4" s="1"/>
  <c r="AP227" i="4"/>
  <c r="AM227" i="4"/>
  <c r="AJ227" i="4"/>
  <c r="AG227" i="4"/>
  <c r="AC227" i="4"/>
  <c r="Z227" i="4"/>
  <c r="X227" i="4"/>
  <c r="AP226" i="4"/>
  <c r="AM226" i="4"/>
  <c r="AJ226" i="4"/>
  <c r="AG226" i="4"/>
  <c r="AC226" i="4"/>
  <c r="Z226" i="4"/>
  <c r="X226" i="4"/>
  <c r="AX225" i="4"/>
  <c r="AV225" i="4"/>
  <c r="AT225" i="4"/>
  <c r="AP225" i="4"/>
  <c r="AM225" i="4"/>
  <c r="AJ225" i="4"/>
  <c r="AG225" i="4"/>
  <c r="AC225" i="4"/>
  <c r="Z225" i="4"/>
  <c r="X225" i="4"/>
  <c r="S225" i="4"/>
  <c r="Q225" i="4"/>
  <c r="R225" i="4" s="1"/>
  <c r="N225" i="4"/>
  <c r="O225" i="4" s="1"/>
  <c r="AP224" i="4"/>
  <c r="AM224" i="4"/>
  <c r="AJ224" i="4"/>
  <c r="AG224" i="4"/>
  <c r="AC224" i="4"/>
  <c r="Z224" i="4"/>
  <c r="X224" i="4"/>
  <c r="AP223" i="4"/>
  <c r="AM223" i="4"/>
  <c r="AJ223" i="4"/>
  <c r="AG223" i="4"/>
  <c r="AC223" i="4"/>
  <c r="Z223" i="4"/>
  <c r="X223" i="4"/>
  <c r="AX222" i="4"/>
  <c r="AV222" i="4"/>
  <c r="AT222" i="4"/>
  <c r="AP222" i="4"/>
  <c r="AM222" i="4"/>
  <c r="AJ222" i="4"/>
  <c r="AG222" i="4"/>
  <c r="AC222" i="4"/>
  <c r="Z222" i="4"/>
  <c r="X222" i="4"/>
  <c r="S222" i="4"/>
  <c r="Q222" i="4"/>
  <c r="R222" i="4" s="1"/>
  <c r="N222" i="4"/>
  <c r="O222" i="4" s="1"/>
  <c r="AP221" i="4"/>
  <c r="AM221" i="4"/>
  <c r="AJ221" i="4"/>
  <c r="AG221" i="4"/>
  <c r="AC221" i="4"/>
  <c r="Z221" i="4"/>
  <c r="X221" i="4"/>
  <c r="AP220" i="4"/>
  <c r="AM220" i="4"/>
  <c r="AJ220" i="4"/>
  <c r="AG220" i="4"/>
  <c r="AC220" i="4"/>
  <c r="Z220" i="4"/>
  <c r="X220" i="4"/>
  <c r="AX219" i="4"/>
  <c r="AV219" i="4"/>
  <c r="AT219" i="4"/>
  <c r="AP219" i="4"/>
  <c r="AM219" i="4"/>
  <c r="AJ219" i="4"/>
  <c r="AG219" i="4"/>
  <c r="AC219" i="4"/>
  <c r="Z219" i="4"/>
  <c r="X219" i="4"/>
  <c r="S219" i="4"/>
  <c r="Q219" i="4"/>
  <c r="R219" i="4" s="1"/>
  <c r="N219" i="4"/>
  <c r="O219" i="4" s="1"/>
  <c r="AP218" i="4"/>
  <c r="AM218" i="4"/>
  <c r="AJ218" i="4"/>
  <c r="AG218" i="4"/>
  <c r="AC218" i="4"/>
  <c r="Z218" i="4"/>
  <c r="X218" i="4"/>
  <c r="AP217" i="4"/>
  <c r="AM217" i="4"/>
  <c r="AJ217" i="4"/>
  <c r="AG217" i="4"/>
  <c r="AC217" i="4"/>
  <c r="Z217" i="4"/>
  <c r="X217" i="4"/>
  <c r="AX216" i="4"/>
  <c r="AV216" i="4"/>
  <c r="AT216" i="4"/>
  <c r="AP216" i="4"/>
  <c r="AM216" i="4"/>
  <c r="AJ216" i="4"/>
  <c r="AG216" i="4"/>
  <c r="AC216" i="4"/>
  <c r="Z216" i="4"/>
  <c r="X216" i="4"/>
  <c r="S216" i="4"/>
  <c r="Q216" i="4"/>
  <c r="R216" i="4" s="1"/>
  <c r="N216" i="4"/>
  <c r="O216" i="4" s="1"/>
  <c r="AP215" i="4"/>
  <c r="AM215" i="4"/>
  <c r="AJ215" i="4"/>
  <c r="AG215" i="4"/>
  <c r="AC215" i="4"/>
  <c r="Z215" i="4"/>
  <c r="X215" i="4"/>
  <c r="AP214" i="4"/>
  <c r="AM214" i="4"/>
  <c r="AJ214" i="4"/>
  <c r="AG214" i="4"/>
  <c r="AC214" i="4"/>
  <c r="Z214" i="4"/>
  <c r="X214" i="4"/>
  <c r="AX213" i="4"/>
  <c r="AV213" i="4"/>
  <c r="AT213" i="4"/>
  <c r="AP213" i="4"/>
  <c r="AM213" i="4"/>
  <c r="AJ213" i="4"/>
  <c r="AG213" i="4"/>
  <c r="AC213" i="4"/>
  <c r="Z213" i="4"/>
  <c r="X213" i="4"/>
  <c r="S213" i="4"/>
  <c r="Q213" i="4"/>
  <c r="R213" i="4" s="1"/>
  <c r="N213" i="4"/>
  <c r="O213" i="4" s="1"/>
  <c r="AP212" i="4"/>
  <c r="AM212" i="4"/>
  <c r="AJ212" i="4"/>
  <c r="AG212" i="4"/>
  <c r="AC212" i="4"/>
  <c r="Z212" i="4"/>
  <c r="X212" i="4"/>
  <c r="AP211" i="4"/>
  <c r="AM211" i="4"/>
  <c r="AJ211" i="4"/>
  <c r="AG211" i="4"/>
  <c r="AC211" i="4"/>
  <c r="Z211" i="4"/>
  <c r="X211" i="4"/>
  <c r="AX210" i="4"/>
  <c r="AV210" i="4"/>
  <c r="AT210" i="4"/>
  <c r="AP210" i="4"/>
  <c r="AM210" i="4"/>
  <c r="AJ210" i="4"/>
  <c r="AG210" i="4"/>
  <c r="AC210" i="4"/>
  <c r="Z210" i="4"/>
  <c r="X210" i="4"/>
  <c r="S210" i="4"/>
  <c r="Q210" i="4"/>
  <c r="R210" i="4" s="1"/>
  <c r="N210" i="4"/>
  <c r="O210" i="4" s="1"/>
  <c r="AW225" i="4" l="1"/>
  <c r="AW228" i="4"/>
  <c r="AW222" i="4"/>
  <c r="AQ220" i="4"/>
  <c r="AQ215" i="4"/>
  <c r="AW216" i="4"/>
  <c r="AQ222" i="4"/>
  <c r="AW219" i="4"/>
  <c r="AQ231" i="4"/>
  <c r="AQ212" i="4"/>
  <c r="AW213" i="4"/>
  <c r="AQ211" i="4"/>
  <c r="AQ210" i="4"/>
  <c r="AQ214" i="4"/>
  <c r="AQ227" i="4"/>
  <c r="AQ233" i="4"/>
  <c r="AQ216" i="4"/>
  <c r="AQ226" i="4"/>
  <c r="AQ232" i="4"/>
  <c r="AQ218" i="4"/>
  <c r="AQ217" i="4"/>
  <c r="AQ228" i="4"/>
  <c r="AW210" i="4"/>
  <c r="AQ224" i="4"/>
  <c r="AQ230" i="4"/>
  <c r="AW231" i="4"/>
  <c r="AQ219" i="4"/>
  <c r="AQ223" i="4"/>
  <c r="AQ229" i="4"/>
  <c r="AQ213" i="4"/>
  <c r="AQ221" i="4"/>
  <c r="AQ225" i="4"/>
  <c r="AP209" i="4"/>
  <c r="AM209" i="4"/>
  <c r="AJ209" i="4"/>
  <c r="AG209" i="4"/>
  <c r="AC209" i="4"/>
  <c r="Z209" i="4"/>
  <c r="X209" i="4"/>
  <c r="AP208" i="4"/>
  <c r="AM208" i="4"/>
  <c r="AJ208" i="4"/>
  <c r="AG208" i="4"/>
  <c r="AC208" i="4"/>
  <c r="Z208" i="4"/>
  <c r="X208" i="4"/>
  <c r="AX207" i="4"/>
  <c r="AY207" i="4" s="1"/>
  <c r="AV207" i="4"/>
  <c r="AT207" i="4"/>
  <c r="AP207" i="4"/>
  <c r="AM207" i="4"/>
  <c r="AJ207" i="4"/>
  <c r="AG207" i="4"/>
  <c r="AC207" i="4"/>
  <c r="Z207" i="4"/>
  <c r="X207" i="4"/>
  <c r="S207" i="4"/>
  <c r="T207" i="4" s="1"/>
  <c r="Q207" i="4"/>
  <c r="R207" i="4" s="1"/>
  <c r="N207" i="4"/>
  <c r="O207" i="4" s="1"/>
  <c r="G207" i="4"/>
  <c r="AP206" i="4"/>
  <c r="AM206" i="4"/>
  <c r="AJ206" i="4"/>
  <c r="AG206" i="4"/>
  <c r="AC206" i="4"/>
  <c r="Z206" i="4"/>
  <c r="X206" i="4"/>
  <c r="AP205" i="4"/>
  <c r="AM205" i="4"/>
  <c r="AJ205" i="4"/>
  <c r="AG205" i="4"/>
  <c r="AC205" i="4"/>
  <c r="Z205" i="4"/>
  <c r="X205" i="4"/>
  <c r="AX204" i="4"/>
  <c r="AY204" i="4" s="1"/>
  <c r="AV204" i="4"/>
  <c r="AT204" i="4"/>
  <c r="AP204" i="4"/>
  <c r="AM204" i="4"/>
  <c r="AJ204" i="4"/>
  <c r="AG204" i="4"/>
  <c r="AC204" i="4"/>
  <c r="Z204" i="4"/>
  <c r="X204" i="4"/>
  <c r="S204" i="4"/>
  <c r="T204" i="4" s="1"/>
  <c r="Q204" i="4"/>
  <c r="R204" i="4" s="1"/>
  <c r="N204" i="4"/>
  <c r="O204" i="4" s="1"/>
  <c r="G204" i="4"/>
  <c r="AP203" i="4"/>
  <c r="AM203" i="4"/>
  <c r="AJ203" i="4"/>
  <c r="AG203" i="4"/>
  <c r="AC203" i="4"/>
  <c r="Z203" i="4"/>
  <c r="X203" i="4"/>
  <c r="AP202" i="4"/>
  <c r="AM202" i="4"/>
  <c r="AJ202" i="4"/>
  <c r="AG202" i="4"/>
  <c r="AC202" i="4"/>
  <c r="Z202" i="4"/>
  <c r="X202" i="4"/>
  <c r="AX201" i="4"/>
  <c r="AY201" i="4" s="1"/>
  <c r="AV201" i="4"/>
  <c r="AT201" i="4"/>
  <c r="AP201" i="4"/>
  <c r="AM201" i="4"/>
  <c r="AJ201" i="4"/>
  <c r="AG201" i="4"/>
  <c r="AC201" i="4"/>
  <c r="Z201" i="4"/>
  <c r="X201" i="4"/>
  <c r="S201" i="4"/>
  <c r="T201" i="4" s="1"/>
  <c r="Q201" i="4"/>
  <c r="R201" i="4" s="1"/>
  <c r="N201" i="4"/>
  <c r="O201" i="4" s="1"/>
  <c r="G201" i="4"/>
  <c r="AP200" i="4"/>
  <c r="AM200" i="4"/>
  <c r="AJ200" i="4"/>
  <c r="AG200" i="4"/>
  <c r="AC200" i="4"/>
  <c r="Z200" i="4"/>
  <c r="X200" i="4"/>
  <c r="AP199" i="4"/>
  <c r="AM199" i="4"/>
  <c r="AJ199" i="4"/>
  <c r="AG199" i="4"/>
  <c r="AC199" i="4"/>
  <c r="Z199" i="4"/>
  <c r="X199" i="4"/>
  <c r="AX198" i="4"/>
  <c r="AY198" i="4" s="1"/>
  <c r="AV198" i="4"/>
  <c r="AT198" i="4"/>
  <c r="AP198" i="4"/>
  <c r="AM198" i="4"/>
  <c r="AJ198" i="4"/>
  <c r="AG198" i="4"/>
  <c r="AC198" i="4"/>
  <c r="Z198" i="4"/>
  <c r="X198" i="4"/>
  <c r="S198" i="4"/>
  <c r="T198" i="4" s="1"/>
  <c r="Q198" i="4"/>
  <c r="R198" i="4" s="1"/>
  <c r="N198" i="4"/>
  <c r="O198" i="4" s="1"/>
  <c r="G198" i="4"/>
  <c r="AP197" i="4"/>
  <c r="AM197" i="4"/>
  <c r="AJ197" i="4"/>
  <c r="AG197" i="4"/>
  <c r="AC197" i="4"/>
  <c r="Z197" i="4"/>
  <c r="X197" i="4"/>
  <c r="AP196" i="4"/>
  <c r="AM196" i="4"/>
  <c r="AJ196" i="4"/>
  <c r="AG196" i="4"/>
  <c r="AC196" i="4"/>
  <c r="Z196" i="4"/>
  <c r="X196" i="4"/>
  <c r="AX195" i="4"/>
  <c r="AY195" i="4" s="1"/>
  <c r="AV195" i="4"/>
  <c r="AT195" i="4"/>
  <c r="AP195" i="4"/>
  <c r="AM195" i="4"/>
  <c r="AJ195" i="4"/>
  <c r="AG195" i="4"/>
  <c r="AC195" i="4"/>
  <c r="Z195" i="4"/>
  <c r="X195" i="4"/>
  <c r="S195" i="4"/>
  <c r="T195" i="4" s="1"/>
  <c r="Q195" i="4"/>
  <c r="R195" i="4" s="1"/>
  <c r="N195" i="4"/>
  <c r="O195" i="4" s="1"/>
  <c r="G195" i="4"/>
  <c r="AP194" i="4"/>
  <c r="AM194" i="4"/>
  <c r="AJ194" i="4"/>
  <c r="AG194" i="4"/>
  <c r="AC194" i="4"/>
  <c r="Z194" i="4"/>
  <c r="X194" i="4"/>
  <c r="AP193" i="4"/>
  <c r="AM193" i="4"/>
  <c r="AJ193" i="4"/>
  <c r="AG193" i="4"/>
  <c r="AC193" i="4"/>
  <c r="Z193" i="4"/>
  <c r="X193" i="4"/>
  <c r="AX192" i="4"/>
  <c r="AY192" i="4" s="1"/>
  <c r="AV192" i="4"/>
  <c r="AT192" i="4"/>
  <c r="AP192" i="4"/>
  <c r="AM192" i="4"/>
  <c r="AJ192" i="4"/>
  <c r="AG192" i="4"/>
  <c r="AC192" i="4"/>
  <c r="Z192" i="4"/>
  <c r="X192" i="4"/>
  <c r="S192" i="4"/>
  <c r="T192" i="4" s="1"/>
  <c r="Q192" i="4"/>
  <c r="R192" i="4" s="1"/>
  <c r="N192" i="4"/>
  <c r="O192" i="4" s="1"/>
  <c r="G192" i="4"/>
  <c r="AP191" i="4"/>
  <c r="AM191" i="4"/>
  <c r="AJ191" i="4"/>
  <c r="AG191" i="4"/>
  <c r="AC191" i="4"/>
  <c r="Z191" i="4"/>
  <c r="X191" i="4"/>
  <c r="AP190" i="4"/>
  <c r="AM190" i="4"/>
  <c r="AJ190" i="4"/>
  <c r="AG190" i="4"/>
  <c r="AC190" i="4"/>
  <c r="Z190" i="4"/>
  <c r="X190" i="4"/>
  <c r="AX189" i="4"/>
  <c r="AY189" i="4" s="1"/>
  <c r="AV189" i="4"/>
  <c r="AT189" i="4"/>
  <c r="AP189" i="4"/>
  <c r="AM189" i="4"/>
  <c r="AJ189" i="4"/>
  <c r="AG189" i="4"/>
  <c r="AC189" i="4"/>
  <c r="Z189" i="4"/>
  <c r="X189" i="4"/>
  <c r="S189" i="4"/>
  <c r="T189" i="4" s="1"/>
  <c r="Q189" i="4"/>
  <c r="R189" i="4" s="1"/>
  <c r="N189" i="4"/>
  <c r="O189" i="4" s="1"/>
  <c r="G189" i="4"/>
  <c r="AP188" i="4"/>
  <c r="AM188" i="4"/>
  <c r="AJ188" i="4"/>
  <c r="AG188" i="4"/>
  <c r="AC188" i="4"/>
  <c r="Z188" i="4"/>
  <c r="X188" i="4"/>
  <c r="AP187" i="4"/>
  <c r="AM187" i="4"/>
  <c r="AJ187" i="4"/>
  <c r="AG187" i="4"/>
  <c r="AC187" i="4"/>
  <c r="Z187" i="4"/>
  <c r="X187" i="4"/>
  <c r="AX186" i="4"/>
  <c r="AY186" i="4" s="1"/>
  <c r="AV186" i="4"/>
  <c r="AT186" i="4"/>
  <c r="AP186" i="4"/>
  <c r="AM186" i="4"/>
  <c r="AJ186" i="4"/>
  <c r="AG186" i="4"/>
  <c r="AC186" i="4"/>
  <c r="Z186" i="4"/>
  <c r="X186" i="4"/>
  <c r="S186" i="4"/>
  <c r="T186" i="4" s="1"/>
  <c r="Q186" i="4"/>
  <c r="R186" i="4" s="1"/>
  <c r="N186" i="4"/>
  <c r="O186" i="4" s="1"/>
  <c r="G186" i="4"/>
  <c r="AW207" i="4" l="1"/>
  <c r="AW204" i="4"/>
  <c r="AQ200" i="4"/>
  <c r="AW201" i="4"/>
  <c r="AQ199" i="4"/>
  <c r="AW186" i="4"/>
  <c r="AW192" i="4"/>
  <c r="AQ196" i="4"/>
  <c r="AQ187" i="4"/>
  <c r="AW189" i="4"/>
  <c r="AQ192" i="4"/>
  <c r="AQ208" i="4"/>
  <c r="AQ189" i="4"/>
  <c r="AW198" i="4"/>
  <c r="AQ204" i="4"/>
  <c r="AQ207" i="4"/>
  <c r="AQ194" i="4"/>
  <c r="AQ201" i="4"/>
  <c r="AQ186" i="4"/>
  <c r="AQ193" i="4"/>
  <c r="AW195" i="4"/>
  <c r="AQ203" i="4"/>
  <c r="AQ202" i="4"/>
  <c r="AQ191" i="4"/>
  <c r="AQ195" i="4"/>
  <c r="AQ206" i="4"/>
  <c r="AQ188" i="4"/>
  <c r="AQ190" i="4"/>
  <c r="AQ197" i="4"/>
  <c r="AQ198" i="4"/>
  <c r="AR198" i="4" s="1"/>
  <c r="AQ205" i="4"/>
  <c r="AQ209" i="4"/>
  <c r="AR195" i="4" l="1"/>
  <c r="AR204" i="4"/>
  <c r="AR201" i="4"/>
  <c r="AR207" i="4"/>
  <c r="AR192" i="4"/>
  <c r="AR186" i="4"/>
  <c r="AR189" i="4"/>
  <c r="AP185" i="4"/>
  <c r="AM185" i="4"/>
  <c r="AJ185" i="4"/>
  <c r="AG185" i="4"/>
  <c r="AC185" i="4"/>
  <c r="Z185" i="4"/>
  <c r="X185" i="4"/>
  <c r="AP184" i="4"/>
  <c r="AM184" i="4"/>
  <c r="AJ184" i="4"/>
  <c r="AG184" i="4"/>
  <c r="AC184" i="4"/>
  <c r="Z184" i="4"/>
  <c r="X184" i="4"/>
  <c r="AX183" i="4"/>
  <c r="AV183" i="4"/>
  <c r="AT183" i="4"/>
  <c r="AP183" i="4"/>
  <c r="AM183" i="4"/>
  <c r="AJ183" i="4"/>
  <c r="AG183" i="4"/>
  <c r="AC183" i="4"/>
  <c r="Z183" i="4"/>
  <c r="X183" i="4"/>
  <c r="S183" i="4"/>
  <c r="Q183" i="4"/>
  <c r="R183" i="4" s="1"/>
  <c r="N183" i="4"/>
  <c r="O183" i="4" s="1"/>
  <c r="AP182" i="4"/>
  <c r="AM182" i="4"/>
  <c r="AJ182" i="4"/>
  <c r="AG182" i="4"/>
  <c r="AC182" i="4"/>
  <c r="Z182" i="4"/>
  <c r="X182" i="4"/>
  <c r="AP181" i="4"/>
  <c r="AM181" i="4"/>
  <c r="AJ181" i="4"/>
  <c r="AG181" i="4"/>
  <c r="AC181" i="4"/>
  <c r="Z181" i="4"/>
  <c r="X181" i="4"/>
  <c r="AX180" i="4"/>
  <c r="AV180" i="4"/>
  <c r="AT180" i="4"/>
  <c r="AP180" i="4"/>
  <c r="AM180" i="4"/>
  <c r="AJ180" i="4"/>
  <c r="AG180" i="4"/>
  <c r="AC180" i="4"/>
  <c r="Z180" i="4"/>
  <c r="X180" i="4"/>
  <c r="S180" i="4"/>
  <c r="Q180" i="4"/>
  <c r="R180" i="4" s="1"/>
  <c r="N180" i="4"/>
  <c r="O180" i="4" s="1"/>
  <c r="AP179" i="4"/>
  <c r="AM179" i="4"/>
  <c r="AJ179" i="4"/>
  <c r="AG179" i="4"/>
  <c r="AC179" i="4"/>
  <c r="Z179" i="4"/>
  <c r="X179" i="4"/>
  <c r="AP178" i="4"/>
  <c r="AM178" i="4"/>
  <c r="AJ178" i="4"/>
  <c r="AG178" i="4"/>
  <c r="AC178" i="4"/>
  <c r="Z178" i="4"/>
  <c r="X178" i="4"/>
  <c r="AX177" i="4"/>
  <c r="AV177" i="4"/>
  <c r="AT177" i="4"/>
  <c r="AP177" i="4"/>
  <c r="AM177" i="4"/>
  <c r="AJ177" i="4"/>
  <c r="AG177" i="4"/>
  <c r="AC177" i="4"/>
  <c r="Z177" i="4"/>
  <c r="X177" i="4"/>
  <c r="S177" i="4"/>
  <c r="Q177" i="4"/>
  <c r="R177" i="4" s="1"/>
  <c r="N177" i="4"/>
  <c r="O177" i="4" s="1"/>
  <c r="AP176" i="4"/>
  <c r="AM176" i="4"/>
  <c r="AJ176" i="4"/>
  <c r="AG176" i="4"/>
  <c r="AC176" i="4"/>
  <c r="Z176" i="4"/>
  <c r="X176" i="4"/>
  <c r="AP175" i="4"/>
  <c r="AM175" i="4"/>
  <c r="AJ175" i="4"/>
  <c r="AG175" i="4"/>
  <c r="AC175" i="4"/>
  <c r="Z175" i="4"/>
  <c r="X175" i="4"/>
  <c r="AX174" i="4"/>
  <c r="AV174" i="4"/>
  <c r="AT174" i="4"/>
  <c r="AP174" i="4"/>
  <c r="AM174" i="4"/>
  <c r="AJ174" i="4"/>
  <c r="AG174" i="4"/>
  <c r="AC174" i="4"/>
  <c r="Z174" i="4"/>
  <c r="X174" i="4"/>
  <c r="S174" i="4"/>
  <c r="Q174" i="4"/>
  <c r="R174" i="4" s="1"/>
  <c r="N174" i="4"/>
  <c r="O174" i="4" s="1"/>
  <c r="AP173" i="4"/>
  <c r="AM173" i="4"/>
  <c r="AJ173" i="4"/>
  <c r="AG173" i="4"/>
  <c r="AC173" i="4"/>
  <c r="Z173" i="4"/>
  <c r="X173" i="4"/>
  <c r="AP172" i="4"/>
  <c r="AM172" i="4"/>
  <c r="AJ172" i="4"/>
  <c r="AG172" i="4"/>
  <c r="AC172" i="4"/>
  <c r="Z172" i="4"/>
  <c r="X172" i="4"/>
  <c r="AX171" i="4"/>
  <c r="AV171" i="4"/>
  <c r="AT171" i="4"/>
  <c r="AP171" i="4"/>
  <c r="AM171" i="4"/>
  <c r="AJ171" i="4"/>
  <c r="AG171" i="4"/>
  <c r="AC171" i="4"/>
  <c r="Z171" i="4"/>
  <c r="X171" i="4"/>
  <c r="S171" i="4"/>
  <c r="Q171" i="4"/>
  <c r="R171" i="4" s="1"/>
  <c r="N171" i="4"/>
  <c r="O171" i="4" s="1"/>
  <c r="AP170" i="4"/>
  <c r="AM170" i="4"/>
  <c r="AJ170" i="4"/>
  <c r="AG170" i="4"/>
  <c r="AC170" i="4"/>
  <c r="Z170" i="4"/>
  <c r="X170" i="4"/>
  <c r="AP169" i="4"/>
  <c r="AM169" i="4"/>
  <c r="AJ169" i="4"/>
  <c r="AG169" i="4"/>
  <c r="AC169" i="4"/>
  <c r="Z169" i="4"/>
  <c r="X169" i="4"/>
  <c r="AX168" i="4"/>
  <c r="AV168" i="4"/>
  <c r="AT168" i="4"/>
  <c r="AP168" i="4"/>
  <c r="AM168" i="4"/>
  <c r="AJ168" i="4"/>
  <c r="AG168" i="4"/>
  <c r="AC168" i="4"/>
  <c r="Z168" i="4"/>
  <c r="X168" i="4"/>
  <c r="S168" i="4"/>
  <c r="Q168" i="4"/>
  <c r="R168" i="4" s="1"/>
  <c r="N168" i="4"/>
  <c r="O168" i="4" s="1"/>
  <c r="AP167" i="4"/>
  <c r="AM167" i="4"/>
  <c r="AJ167" i="4"/>
  <c r="AG167" i="4"/>
  <c r="AC167" i="4"/>
  <c r="Z167" i="4"/>
  <c r="X167" i="4"/>
  <c r="AP166" i="4"/>
  <c r="AM166" i="4"/>
  <c r="AJ166" i="4"/>
  <c r="AG166" i="4"/>
  <c r="AC166" i="4"/>
  <c r="Z166" i="4"/>
  <c r="X166" i="4"/>
  <c r="AX165" i="4"/>
  <c r="AV165" i="4"/>
  <c r="AT165" i="4"/>
  <c r="AP165" i="4"/>
  <c r="AM165" i="4"/>
  <c r="AJ165" i="4"/>
  <c r="AG165" i="4"/>
  <c r="AC165" i="4"/>
  <c r="Z165" i="4"/>
  <c r="X165" i="4"/>
  <c r="S165" i="4"/>
  <c r="Q165" i="4"/>
  <c r="R165" i="4" s="1"/>
  <c r="N165" i="4"/>
  <c r="O165" i="4" s="1"/>
  <c r="AP164" i="4"/>
  <c r="AM164" i="4"/>
  <c r="AJ164" i="4"/>
  <c r="AG164" i="4"/>
  <c r="AC164" i="4"/>
  <c r="Z164" i="4"/>
  <c r="X164" i="4"/>
  <c r="AP163" i="4"/>
  <c r="AM163" i="4"/>
  <c r="AJ163" i="4"/>
  <c r="AG163" i="4"/>
  <c r="AC163" i="4"/>
  <c r="Z163" i="4"/>
  <c r="X163" i="4"/>
  <c r="AX162" i="4"/>
  <c r="AV162" i="4"/>
  <c r="AT162" i="4"/>
  <c r="AP162" i="4"/>
  <c r="AM162" i="4"/>
  <c r="AJ162" i="4"/>
  <c r="AG162" i="4"/>
  <c r="AC162" i="4"/>
  <c r="Z162" i="4"/>
  <c r="X162" i="4"/>
  <c r="S162" i="4"/>
  <c r="Q162" i="4"/>
  <c r="R162" i="4" s="1"/>
  <c r="N162" i="4"/>
  <c r="O162" i="4" s="1"/>
  <c r="AP161" i="4"/>
  <c r="AM161" i="4"/>
  <c r="AJ161" i="4"/>
  <c r="AG161" i="4"/>
  <c r="AC161" i="4"/>
  <c r="Z161" i="4"/>
  <c r="X161" i="4"/>
  <c r="AP160" i="4"/>
  <c r="AM160" i="4"/>
  <c r="AJ160" i="4"/>
  <c r="AG160" i="4"/>
  <c r="AC160" i="4"/>
  <c r="Z160" i="4"/>
  <c r="X160" i="4"/>
  <c r="AX159" i="4"/>
  <c r="AV159" i="4"/>
  <c r="AT159" i="4"/>
  <c r="AP159" i="4"/>
  <c r="AM159" i="4"/>
  <c r="AJ159" i="4"/>
  <c r="AG159" i="4"/>
  <c r="AC159" i="4"/>
  <c r="Z159" i="4"/>
  <c r="X159" i="4"/>
  <c r="S159" i="4"/>
  <c r="Q159" i="4"/>
  <c r="R159" i="4" s="1"/>
  <c r="N159" i="4"/>
  <c r="O159" i="4" s="1"/>
  <c r="AP158" i="4"/>
  <c r="AM158" i="4"/>
  <c r="AJ158" i="4"/>
  <c r="AG158" i="4"/>
  <c r="AC158" i="4"/>
  <c r="Z158" i="4"/>
  <c r="X158" i="4"/>
  <c r="AP157" i="4"/>
  <c r="AM157" i="4"/>
  <c r="AJ157" i="4"/>
  <c r="AG157" i="4"/>
  <c r="AC157" i="4"/>
  <c r="Z157" i="4"/>
  <c r="X157" i="4"/>
  <c r="AX156" i="4"/>
  <c r="AV156" i="4"/>
  <c r="AT156" i="4"/>
  <c r="AP156" i="4"/>
  <c r="AM156" i="4"/>
  <c r="AJ156" i="4"/>
  <c r="AG156" i="4"/>
  <c r="AC156" i="4"/>
  <c r="Z156" i="4"/>
  <c r="X156" i="4"/>
  <c r="S156" i="4"/>
  <c r="Q156" i="4"/>
  <c r="R156" i="4" s="1"/>
  <c r="N156" i="4"/>
  <c r="O156" i="4" s="1"/>
  <c r="AW174" i="4" l="1"/>
  <c r="AW165" i="4"/>
  <c r="AQ161" i="4"/>
  <c r="AW171" i="4"/>
  <c r="AQ183" i="4"/>
  <c r="AQ171" i="4"/>
  <c r="AW159" i="4"/>
  <c r="AQ177" i="4"/>
  <c r="AQ165" i="4"/>
  <c r="AQ184" i="4"/>
  <c r="AQ160" i="4"/>
  <c r="AW162" i="4"/>
  <c r="AQ167" i="4"/>
  <c r="AW168" i="4"/>
  <c r="AQ174" i="4"/>
  <c r="AQ179" i="4"/>
  <c r="AW180" i="4"/>
  <c r="AQ166" i="4"/>
  <c r="AQ178" i="4"/>
  <c r="AQ185" i="4"/>
  <c r="AQ156" i="4"/>
  <c r="AQ158" i="4"/>
  <c r="AQ162" i="4"/>
  <c r="AQ173" i="4"/>
  <c r="AQ157" i="4"/>
  <c r="AQ168" i="4"/>
  <c r="AQ172" i="4"/>
  <c r="AQ180" i="4"/>
  <c r="AW183" i="4"/>
  <c r="AQ164" i="4"/>
  <c r="AQ170" i="4"/>
  <c r="AW177" i="4"/>
  <c r="AQ182" i="4"/>
  <c r="AQ159" i="4"/>
  <c r="AQ163" i="4"/>
  <c r="AQ169" i="4"/>
  <c r="AQ176" i="4"/>
  <c r="AQ181" i="4"/>
  <c r="AW156" i="4"/>
  <c r="AQ175" i="4"/>
  <c r="AP155" i="4"/>
  <c r="AM155" i="4"/>
  <c r="AJ155" i="4"/>
  <c r="AG155" i="4"/>
  <c r="AC155" i="4"/>
  <c r="Z155" i="4"/>
  <c r="X155" i="4"/>
  <c r="AP154" i="4"/>
  <c r="AM154" i="4"/>
  <c r="AJ154" i="4"/>
  <c r="AG154" i="4"/>
  <c r="AC154" i="4"/>
  <c r="Z154" i="4"/>
  <c r="X154" i="4"/>
  <c r="AX153" i="4"/>
  <c r="AY153" i="4" s="1"/>
  <c r="AV153" i="4"/>
  <c r="AT153" i="4"/>
  <c r="AP153" i="4"/>
  <c r="AM153" i="4"/>
  <c r="AJ153" i="4"/>
  <c r="AG153" i="4"/>
  <c r="AC153" i="4"/>
  <c r="Z153" i="4"/>
  <c r="X153" i="4"/>
  <c r="S153" i="4"/>
  <c r="T153" i="4" s="1"/>
  <c r="Q153" i="4"/>
  <c r="R153" i="4" s="1"/>
  <c r="N153" i="4"/>
  <c r="O153" i="4" s="1"/>
  <c r="G153" i="4"/>
  <c r="AP152" i="4"/>
  <c r="AM152" i="4"/>
  <c r="AJ152" i="4"/>
  <c r="AG152" i="4"/>
  <c r="AC152" i="4"/>
  <c r="Z152" i="4"/>
  <c r="X152" i="4"/>
  <c r="AP151" i="4"/>
  <c r="AM151" i="4"/>
  <c r="AJ151" i="4"/>
  <c r="AG151" i="4"/>
  <c r="AC151" i="4"/>
  <c r="Z151" i="4"/>
  <c r="X151" i="4"/>
  <c r="AX150" i="4"/>
  <c r="AY150" i="4" s="1"/>
  <c r="AV150" i="4"/>
  <c r="AT150" i="4"/>
  <c r="AP150" i="4"/>
  <c r="AM150" i="4"/>
  <c r="AJ150" i="4"/>
  <c r="AG150" i="4"/>
  <c r="AC150" i="4"/>
  <c r="Z150" i="4"/>
  <c r="X150" i="4"/>
  <c r="S150" i="4"/>
  <c r="T150" i="4" s="1"/>
  <c r="Q150" i="4"/>
  <c r="R150" i="4" s="1"/>
  <c r="N150" i="4"/>
  <c r="O150" i="4" s="1"/>
  <c r="G150" i="4"/>
  <c r="AP149" i="4"/>
  <c r="AM149" i="4"/>
  <c r="AJ149" i="4"/>
  <c r="AG149" i="4"/>
  <c r="AC149" i="4"/>
  <c r="Z149" i="4"/>
  <c r="X149" i="4"/>
  <c r="AP148" i="4"/>
  <c r="AM148" i="4"/>
  <c r="AJ148" i="4"/>
  <c r="AG148" i="4"/>
  <c r="AC148" i="4"/>
  <c r="Z148" i="4"/>
  <c r="X148" i="4"/>
  <c r="AX147" i="4"/>
  <c r="AY147" i="4" s="1"/>
  <c r="AV147" i="4"/>
  <c r="AT147" i="4"/>
  <c r="AP147" i="4"/>
  <c r="AM147" i="4"/>
  <c r="AJ147" i="4"/>
  <c r="AG147" i="4"/>
  <c r="AC147" i="4"/>
  <c r="Z147" i="4"/>
  <c r="X147" i="4"/>
  <c r="S147" i="4"/>
  <c r="T147" i="4" s="1"/>
  <c r="Q147" i="4"/>
  <c r="R147" i="4" s="1"/>
  <c r="N147" i="4"/>
  <c r="O147" i="4" s="1"/>
  <c r="G147" i="4"/>
  <c r="AP146" i="4"/>
  <c r="AM146" i="4"/>
  <c r="AJ146" i="4"/>
  <c r="AG146" i="4"/>
  <c r="AC146" i="4"/>
  <c r="Z146" i="4"/>
  <c r="X146" i="4"/>
  <c r="AP145" i="4"/>
  <c r="AM145" i="4"/>
  <c r="AJ145" i="4"/>
  <c r="AG145" i="4"/>
  <c r="AC145" i="4"/>
  <c r="Z145" i="4"/>
  <c r="X145" i="4"/>
  <c r="AX144" i="4"/>
  <c r="AY144" i="4" s="1"/>
  <c r="AV144" i="4"/>
  <c r="AT144" i="4"/>
  <c r="AP144" i="4"/>
  <c r="AM144" i="4"/>
  <c r="AJ144" i="4"/>
  <c r="AG144" i="4"/>
  <c r="AC144" i="4"/>
  <c r="Z144" i="4"/>
  <c r="X144" i="4"/>
  <c r="S144" i="4"/>
  <c r="T144" i="4" s="1"/>
  <c r="Q144" i="4"/>
  <c r="R144" i="4" s="1"/>
  <c r="N144" i="4"/>
  <c r="O144" i="4" s="1"/>
  <c r="G144" i="4"/>
  <c r="AP143" i="4"/>
  <c r="AM143" i="4"/>
  <c r="AJ143" i="4"/>
  <c r="AG143" i="4"/>
  <c r="AC143" i="4"/>
  <c r="Z143" i="4"/>
  <c r="X143" i="4"/>
  <c r="AP142" i="4"/>
  <c r="AM142" i="4"/>
  <c r="AJ142" i="4"/>
  <c r="AG142" i="4"/>
  <c r="AC142" i="4"/>
  <c r="Z142" i="4"/>
  <c r="X142" i="4"/>
  <c r="AX141" i="4"/>
  <c r="AY141" i="4" s="1"/>
  <c r="AV141" i="4"/>
  <c r="AT141" i="4"/>
  <c r="AP141" i="4"/>
  <c r="AM141" i="4"/>
  <c r="AJ141" i="4"/>
  <c r="AG141" i="4"/>
  <c r="AC141" i="4"/>
  <c r="Z141" i="4"/>
  <c r="X141" i="4"/>
  <c r="S141" i="4"/>
  <c r="T141" i="4" s="1"/>
  <c r="Q141" i="4"/>
  <c r="R141" i="4" s="1"/>
  <c r="N141" i="4"/>
  <c r="O141" i="4" s="1"/>
  <c r="G141" i="4"/>
  <c r="AP140" i="4"/>
  <c r="AM140" i="4"/>
  <c r="AJ140" i="4"/>
  <c r="AG140" i="4"/>
  <c r="AC140" i="4"/>
  <c r="Z140" i="4"/>
  <c r="X140" i="4"/>
  <c r="AP139" i="4"/>
  <c r="AM139" i="4"/>
  <c r="AJ139" i="4"/>
  <c r="AG139" i="4"/>
  <c r="AC139" i="4"/>
  <c r="Z139" i="4"/>
  <c r="X139" i="4"/>
  <c r="AX138" i="4"/>
  <c r="AY138" i="4" s="1"/>
  <c r="AV138" i="4"/>
  <c r="AT138" i="4"/>
  <c r="AP138" i="4"/>
  <c r="AM138" i="4"/>
  <c r="AJ138" i="4"/>
  <c r="AG138" i="4"/>
  <c r="AC138" i="4"/>
  <c r="Z138" i="4"/>
  <c r="X138" i="4"/>
  <c r="S138" i="4"/>
  <c r="T138" i="4" s="1"/>
  <c r="Q138" i="4"/>
  <c r="R138" i="4" s="1"/>
  <c r="N138" i="4"/>
  <c r="O138" i="4" s="1"/>
  <c r="G138" i="4"/>
  <c r="AP137" i="4"/>
  <c r="AM137" i="4"/>
  <c r="AJ137" i="4"/>
  <c r="AG137" i="4"/>
  <c r="AC137" i="4"/>
  <c r="Z137" i="4"/>
  <c r="X137" i="4"/>
  <c r="AP136" i="4"/>
  <c r="AM136" i="4"/>
  <c r="AJ136" i="4"/>
  <c r="AG136" i="4"/>
  <c r="AC136" i="4"/>
  <c r="Z136" i="4"/>
  <c r="X136" i="4"/>
  <c r="AX135" i="4"/>
  <c r="AY135" i="4" s="1"/>
  <c r="AV135" i="4"/>
  <c r="AT135" i="4"/>
  <c r="AP135" i="4"/>
  <c r="AM135" i="4"/>
  <c r="AJ135" i="4"/>
  <c r="AG135" i="4"/>
  <c r="AC135" i="4"/>
  <c r="Z135" i="4"/>
  <c r="X135" i="4"/>
  <c r="S135" i="4"/>
  <c r="T135" i="4" s="1"/>
  <c r="Q135" i="4"/>
  <c r="R135" i="4" s="1"/>
  <c r="N135" i="4"/>
  <c r="O135" i="4" s="1"/>
  <c r="G135" i="4"/>
  <c r="AP134" i="4"/>
  <c r="AM134" i="4"/>
  <c r="AJ134" i="4"/>
  <c r="AG134" i="4"/>
  <c r="AC134" i="4"/>
  <c r="Z134" i="4"/>
  <c r="X134" i="4"/>
  <c r="AP133" i="4"/>
  <c r="AM133" i="4"/>
  <c r="AJ133" i="4"/>
  <c r="AG133" i="4"/>
  <c r="AC133" i="4"/>
  <c r="Z133" i="4"/>
  <c r="X133" i="4"/>
  <c r="AX132" i="4"/>
  <c r="AY132" i="4" s="1"/>
  <c r="AV132" i="4"/>
  <c r="AT132" i="4"/>
  <c r="AP132" i="4"/>
  <c r="AM132" i="4"/>
  <c r="AJ132" i="4"/>
  <c r="AG132" i="4"/>
  <c r="AC132" i="4"/>
  <c r="Z132" i="4"/>
  <c r="X132" i="4"/>
  <c r="S132" i="4"/>
  <c r="T132" i="4" s="1"/>
  <c r="Q132" i="4"/>
  <c r="R132" i="4" s="1"/>
  <c r="N132" i="4"/>
  <c r="O132" i="4" s="1"/>
  <c r="G132" i="4"/>
  <c r="AP131" i="4"/>
  <c r="AM131" i="4"/>
  <c r="AJ131" i="4"/>
  <c r="AG131" i="4"/>
  <c r="AC131" i="4"/>
  <c r="Z131" i="4"/>
  <c r="X131" i="4"/>
  <c r="AP130" i="4"/>
  <c r="AM130" i="4"/>
  <c r="AJ130" i="4"/>
  <c r="AG130" i="4"/>
  <c r="AC130" i="4"/>
  <c r="Z130" i="4"/>
  <c r="X130" i="4"/>
  <c r="AX129" i="4"/>
  <c r="AY129" i="4" s="1"/>
  <c r="AV129" i="4"/>
  <c r="AT129" i="4"/>
  <c r="AP129" i="4"/>
  <c r="AM129" i="4"/>
  <c r="AJ129" i="4"/>
  <c r="AG129" i="4"/>
  <c r="AC129" i="4"/>
  <c r="Z129" i="4"/>
  <c r="X129" i="4"/>
  <c r="S129" i="4"/>
  <c r="T129" i="4" s="1"/>
  <c r="Q129" i="4"/>
  <c r="R129" i="4" s="1"/>
  <c r="N129" i="4"/>
  <c r="O129" i="4" s="1"/>
  <c r="G129" i="4"/>
  <c r="AP128" i="4"/>
  <c r="AM128" i="4"/>
  <c r="AJ128" i="4"/>
  <c r="AG128" i="4"/>
  <c r="AC128" i="4"/>
  <c r="Z128" i="4"/>
  <c r="X128" i="4"/>
  <c r="AP127" i="4"/>
  <c r="AM127" i="4"/>
  <c r="AJ127" i="4"/>
  <c r="AG127" i="4"/>
  <c r="AC127" i="4"/>
  <c r="Z127" i="4"/>
  <c r="X127" i="4"/>
  <c r="AX126" i="4"/>
  <c r="AY126" i="4" s="1"/>
  <c r="AV126" i="4"/>
  <c r="AT126" i="4"/>
  <c r="AP126" i="4"/>
  <c r="AM126" i="4"/>
  <c r="AJ126" i="4"/>
  <c r="AG126" i="4"/>
  <c r="AC126" i="4"/>
  <c r="Z126" i="4"/>
  <c r="X126" i="4"/>
  <c r="S126" i="4"/>
  <c r="T126" i="4" s="1"/>
  <c r="Q126" i="4"/>
  <c r="R126" i="4" s="1"/>
  <c r="N126" i="4"/>
  <c r="O126" i="4" s="1"/>
  <c r="G126" i="4"/>
  <c r="AP125" i="4"/>
  <c r="AM125" i="4"/>
  <c r="AJ125" i="4"/>
  <c r="AG125" i="4"/>
  <c r="AC125" i="4"/>
  <c r="Z125" i="4"/>
  <c r="X125" i="4"/>
  <c r="AP124" i="4"/>
  <c r="AM124" i="4"/>
  <c r="AJ124" i="4"/>
  <c r="AG124" i="4"/>
  <c r="AC124" i="4"/>
  <c r="Z124" i="4"/>
  <c r="X124" i="4"/>
  <c r="AX123" i="4"/>
  <c r="AY123" i="4" s="1"/>
  <c r="AV123" i="4"/>
  <c r="AT123" i="4"/>
  <c r="AP123" i="4"/>
  <c r="AM123" i="4"/>
  <c r="AJ123" i="4"/>
  <c r="AG123" i="4"/>
  <c r="AC123" i="4"/>
  <c r="Z123" i="4"/>
  <c r="X123" i="4"/>
  <c r="S123" i="4"/>
  <c r="T123" i="4" s="1"/>
  <c r="Q123" i="4"/>
  <c r="R123" i="4" s="1"/>
  <c r="N123" i="4"/>
  <c r="O123" i="4" s="1"/>
  <c r="G123" i="4"/>
  <c r="AP122" i="4"/>
  <c r="AM122" i="4"/>
  <c r="AJ122" i="4"/>
  <c r="AG122" i="4"/>
  <c r="AC122" i="4"/>
  <c r="Z122" i="4"/>
  <c r="X122" i="4"/>
  <c r="AP121" i="4"/>
  <c r="AM121" i="4"/>
  <c r="AJ121" i="4"/>
  <c r="AG121" i="4"/>
  <c r="AC121" i="4"/>
  <c r="Z121" i="4"/>
  <c r="X121" i="4"/>
  <c r="AX120" i="4"/>
  <c r="AY120" i="4" s="1"/>
  <c r="AV120" i="4"/>
  <c r="AT120" i="4"/>
  <c r="AP120" i="4"/>
  <c r="AM120" i="4"/>
  <c r="AJ120" i="4"/>
  <c r="AG120" i="4"/>
  <c r="AC120" i="4"/>
  <c r="Z120" i="4"/>
  <c r="X120" i="4"/>
  <c r="S120" i="4"/>
  <c r="T120" i="4" s="1"/>
  <c r="Q120" i="4"/>
  <c r="R120" i="4" s="1"/>
  <c r="N120" i="4"/>
  <c r="O120" i="4" s="1"/>
  <c r="G120" i="4"/>
  <c r="AP119" i="4"/>
  <c r="AM119" i="4"/>
  <c r="AJ119" i="4"/>
  <c r="AG119" i="4"/>
  <c r="AC119" i="4"/>
  <c r="Z119" i="4"/>
  <c r="X119" i="4"/>
  <c r="AP118" i="4"/>
  <c r="AM118" i="4"/>
  <c r="AJ118" i="4"/>
  <c r="AG118" i="4"/>
  <c r="AC118" i="4"/>
  <c r="Z118" i="4"/>
  <c r="X118" i="4"/>
  <c r="AX117" i="4"/>
  <c r="AY117" i="4" s="1"/>
  <c r="AV117" i="4"/>
  <c r="AT117" i="4"/>
  <c r="AP117" i="4"/>
  <c r="AM117" i="4"/>
  <c r="AJ117" i="4"/>
  <c r="AG117" i="4"/>
  <c r="AC117" i="4"/>
  <c r="Z117" i="4"/>
  <c r="X117" i="4"/>
  <c r="S117" i="4"/>
  <c r="T117" i="4" s="1"/>
  <c r="Q117" i="4"/>
  <c r="R117" i="4" s="1"/>
  <c r="N117" i="4"/>
  <c r="O117" i="4" s="1"/>
  <c r="G117" i="4"/>
  <c r="AP116" i="4"/>
  <c r="AM116" i="4"/>
  <c r="AJ116" i="4"/>
  <c r="AG116" i="4"/>
  <c r="AC116" i="4"/>
  <c r="Z116" i="4"/>
  <c r="X116" i="4"/>
  <c r="AP115" i="4"/>
  <c r="AM115" i="4"/>
  <c r="AJ115" i="4"/>
  <c r="AG115" i="4"/>
  <c r="AC115" i="4"/>
  <c r="Z115" i="4"/>
  <c r="X115" i="4"/>
  <c r="AX114" i="4"/>
  <c r="AY114" i="4" s="1"/>
  <c r="AV114" i="4"/>
  <c r="AT114" i="4"/>
  <c r="AP114" i="4"/>
  <c r="AM114" i="4"/>
  <c r="AJ114" i="4"/>
  <c r="AG114" i="4"/>
  <c r="AC114" i="4"/>
  <c r="Z114" i="4"/>
  <c r="X114" i="4"/>
  <c r="S114" i="4"/>
  <c r="T114" i="4" s="1"/>
  <c r="Q114" i="4"/>
  <c r="R114" i="4" s="1"/>
  <c r="N114" i="4"/>
  <c r="O114" i="4" s="1"/>
  <c r="G114" i="4"/>
  <c r="AW114" i="4" l="1"/>
  <c r="AW123" i="4"/>
  <c r="AW129" i="4"/>
  <c r="AW135" i="4"/>
  <c r="AQ145" i="4"/>
  <c r="AQ154" i="4"/>
  <c r="AQ123" i="4"/>
  <c r="AW147" i="4"/>
  <c r="AQ121" i="4"/>
  <c r="AQ131" i="4"/>
  <c r="AQ130" i="4"/>
  <c r="AQ147" i="4"/>
  <c r="AW117" i="4"/>
  <c r="AW150" i="4"/>
  <c r="AQ125" i="4"/>
  <c r="AQ128" i="4"/>
  <c r="AW132" i="4"/>
  <c r="AQ135" i="4"/>
  <c r="AQ140" i="4"/>
  <c r="AW141" i="4"/>
  <c r="AQ149" i="4"/>
  <c r="AQ152" i="4"/>
  <c r="AW153" i="4"/>
  <c r="AQ124" i="4"/>
  <c r="AR123" i="4" s="1"/>
  <c r="AQ127" i="4"/>
  <c r="AQ139" i="4"/>
  <c r="AQ148" i="4"/>
  <c r="AQ151" i="4"/>
  <c r="AQ116" i="4"/>
  <c r="AQ115" i="4"/>
  <c r="AW126" i="4"/>
  <c r="AQ138" i="4"/>
  <c r="AQ114" i="4"/>
  <c r="AQ120" i="4"/>
  <c r="AQ132" i="4"/>
  <c r="AW138" i="4"/>
  <c r="AQ141" i="4"/>
  <c r="AQ144" i="4"/>
  <c r="AQ153" i="4"/>
  <c r="AQ117" i="4"/>
  <c r="AQ126" i="4"/>
  <c r="AQ134" i="4"/>
  <c r="AQ150" i="4"/>
  <c r="AQ119" i="4"/>
  <c r="AQ129" i="4"/>
  <c r="AQ133" i="4"/>
  <c r="AQ137" i="4"/>
  <c r="AQ143" i="4"/>
  <c r="AQ118" i="4"/>
  <c r="AW120" i="4"/>
  <c r="AQ122" i="4"/>
  <c r="AQ136" i="4"/>
  <c r="AQ142" i="4"/>
  <c r="AW144" i="4"/>
  <c r="AQ146" i="4"/>
  <c r="AQ155" i="4"/>
  <c r="AR126" i="4" l="1"/>
  <c r="AR120" i="4"/>
  <c r="AR138" i="4"/>
  <c r="AR129" i="4"/>
  <c r="AR147" i="4"/>
  <c r="AR114" i="4"/>
  <c r="AR132" i="4"/>
  <c r="AR135" i="4"/>
  <c r="AR117" i="4"/>
  <c r="AR153" i="4"/>
  <c r="AR150" i="4"/>
  <c r="AR144" i="4"/>
  <c r="AR141" i="4"/>
  <c r="AM113" i="4"/>
  <c r="AJ113" i="4"/>
  <c r="AG113" i="4"/>
  <c r="AC113" i="4"/>
  <c r="Z113" i="4"/>
  <c r="X113" i="4"/>
  <c r="AM112" i="4"/>
  <c r="AJ112" i="4"/>
  <c r="AG112" i="4"/>
  <c r="AC112" i="4"/>
  <c r="Z112" i="4"/>
  <c r="X112" i="4"/>
  <c r="AX111" i="4"/>
  <c r="AV111" i="4"/>
  <c r="AT111" i="4"/>
  <c r="AM111" i="4"/>
  <c r="AJ111" i="4"/>
  <c r="AG111" i="4"/>
  <c r="AC111" i="4"/>
  <c r="Z111" i="4"/>
  <c r="X111" i="4"/>
  <c r="S111" i="4"/>
  <c r="N111" i="4"/>
  <c r="O111" i="4" s="1"/>
  <c r="AP110" i="4"/>
  <c r="AM110" i="4"/>
  <c r="AJ110" i="4"/>
  <c r="AG110" i="4"/>
  <c r="AC110" i="4"/>
  <c r="Z110" i="4"/>
  <c r="X110" i="4"/>
  <c r="AP109" i="4"/>
  <c r="AM109" i="4"/>
  <c r="AJ109" i="4"/>
  <c r="AG109" i="4"/>
  <c r="AC109" i="4"/>
  <c r="Z109" i="4"/>
  <c r="X109" i="4"/>
  <c r="AX108" i="4"/>
  <c r="AV108" i="4"/>
  <c r="AT108" i="4"/>
  <c r="AP108" i="4"/>
  <c r="AM108" i="4"/>
  <c r="AJ108" i="4"/>
  <c r="AG108" i="4"/>
  <c r="AC108" i="4"/>
  <c r="Z108" i="4"/>
  <c r="X108" i="4"/>
  <c r="S108" i="4"/>
  <c r="Q108" i="4"/>
  <c r="R108" i="4" s="1"/>
  <c r="N108" i="4"/>
  <c r="O108" i="4" s="1"/>
  <c r="AP107" i="4"/>
  <c r="AM107" i="4"/>
  <c r="AJ107" i="4"/>
  <c r="AG107" i="4"/>
  <c r="AC107" i="4"/>
  <c r="Z107" i="4"/>
  <c r="X107" i="4"/>
  <c r="AP106" i="4"/>
  <c r="AM106" i="4"/>
  <c r="AJ106" i="4"/>
  <c r="AG106" i="4"/>
  <c r="AC106" i="4"/>
  <c r="Z106" i="4"/>
  <c r="X106" i="4"/>
  <c r="AX105" i="4"/>
  <c r="AV105" i="4"/>
  <c r="AT105" i="4"/>
  <c r="AP105" i="4"/>
  <c r="AM105" i="4"/>
  <c r="AJ105" i="4"/>
  <c r="AG105" i="4"/>
  <c r="AC105" i="4"/>
  <c r="Z105" i="4"/>
  <c r="X105" i="4"/>
  <c r="S105" i="4"/>
  <c r="Q105" i="4"/>
  <c r="R105" i="4" s="1"/>
  <c r="N105" i="4"/>
  <c r="O105" i="4" s="1"/>
  <c r="AP104" i="4"/>
  <c r="AM104" i="4"/>
  <c r="AJ104" i="4"/>
  <c r="AG104" i="4"/>
  <c r="AC104" i="4"/>
  <c r="Z104" i="4"/>
  <c r="X104" i="4"/>
  <c r="AP103" i="4"/>
  <c r="AM103" i="4"/>
  <c r="AJ103" i="4"/>
  <c r="AG103" i="4"/>
  <c r="AC103" i="4"/>
  <c r="Z103" i="4"/>
  <c r="X103" i="4"/>
  <c r="AX102" i="4"/>
  <c r="AV102" i="4"/>
  <c r="AT102" i="4"/>
  <c r="AP102" i="4"/>
  <c r="AM102" i="4"/>
  <c r="AJ102" i="4"/>
  <c r="AG102" i="4"/>
  <c r="AC102" i="4"/>
  <c r="Z102" i="4"/>
  <c r="X102" i="4"/>
  <c r="S102" i="4"/>
  <c r="Q102" i="4"/>
  <c r="R102" i="4" s="1"/>
  <c r="N102" i="4"/>
  <c r="O102" i="4" s="1"/>
  <c r="AP101" i="4"/>
  <c r="AM101" i="4"/>
  <c r="AJ101" i="4"/>
  <c r="AG101" i="4"/>
  <c r="AC101" i="4"/>
  <c r="Z101" i="4"/>
  <c r="X101" i="4"/>
  <c r="AP100" i="4"/>
  <c r="AM100" i="4"/>
  <c r="AJ100" i="4"/>
  <c r="AG100" i="4"/>
  <c r="AC100" i="4"/>
  <c r="Z100" i="4"/>
  <c r="X100" i="4"/>
  <c r="AX99" i="4"/>
  <c r="AV99" i="4"/>
  <c r="AT99" i="4"/>
  <c r="AP99" i="4"/>
  <c r="AM99" i="4"/>
  <c r="AJ99" i="4"/>
  <c r="AG99" i="4"/>
  <c r="AC99" i="4"/>
  <c r="Z99" i="4"/>
  <c r="X99" i="4"/>
  <c r="S99" i="4"/>
  <c r="Q99" i="4"/>
  <c r="R99" i="4" s="1"/>
  <c r="N99" i="4"/>
  <c r="O99" i="4" s="1"/>
  <c r="AP98" i="4"/>
  <c r="AM98" i="4"/>
  <c r="AJ98" i="4"/>
  <c r="AG98" i="4"/>
  <c r="AC98" i="4"/>
  <c r="Z98" i="4"/>
  <c r="X98" i="4"/>
  <c r="AP97" i="4"/>
  <c r="AM97" i="4"/>
  <c r="AJ97" i="4"/>
  <c r="AG97" i="4"/>
  <c r="AC97" i="4"/>
  <c r="Z97" i="4"/>
  <c r="X97" i="4"/>
  <c r="AX96" i="4"/>
  <c r="AV96" i="4"/>
  <c r="AT96" i="4"/>
  <c r="AP96" i="4"/>
  <c r="AM96" i="4"/>
  <c r="AJ96" i="4"/>
  <c r="AG96" i="4"/>
  <c r="AC96" i="4"/>
  <c r="Z96" i="4"/>
  <c r="X96" i="4"/>
  <c r="S96" i="4"/>
  <c r="Q96" i="4"/>
  <c r="R96" i="4" s="1"/>
  <c r="N96" i="4"/>
  <c r="O96" i="4" s="1"/>
  <c r="AP95" i="4"/>
  <c r="AM95" i="4"/>
  <c r="AJ95" i="4"/>
  <c r="AG95" i="4"/>
  <c r="AC95" i="4"/>
  <c r="Z95" i="4"/>
  <c r="X95" i="4"/>
  <c r="AP94" i="4"/>
  <c r="AM94" i="4"/>
  <c r="AJ94" i="4"/>
  <c r="AG94" i="4"/>
  <c r="AC94" i="4"/>
  <c r="Z94" i="4"/>
  <c r="X94" i="4"/>
  <c r="AX93" i="4"/>
  <c r="AV93" i="4"/>
  <c r="AT93" i="4"/>
  <c r="AP93" i="4"/>
  <c r="AM93" i="4"/>
  <c r="AJ93" i="4"/>
  <c r="AG93" i="4"/>
  <c r="AC93" i="4"/>
  <c r="Z93" i="4"/>
  <c r="X93" i="4"/>
  <c r="S93" i="4"/>
  <c r="Q93" i="4"/>
  <c r="R93" i="4" s="1"/>
  <c r="N93" i="4"/>
  <c r="O93" i="4" s="1"/>
  <c r="AP92" i="4"/>
  <c r="AM92" i="4"/>
  <c r="AJ92" i="4"/>
  <c r="AG92" i="4"/>
  <c r="AC92" i="4"/>
  <c r="Z92" i="4"/>
  <c r="X92" i="4"/>
  <c r="AP91" i="4"/>
  <c r="AM91" i="4"/>
  <c r="AJ91" i="4"/>
  <c r="AG91" i="4"/>
  <c r="AC91" i="4"/>
  <c r="Z91" i="4"/>
  <c r="X91" i="4"/>
  <c r="AX90" i="4"/>
  <c r="AV90" i="4"/>
  <c r="AT90" i="4"/>
  <c r="AP90" i="4"/>
  <c r="AM90" i="4"/>
  <c r="AJ90" i="4"/>
  <c r="AG90" i="4"/>
  <c r="AC90" i="4"/>
  <c r="Z90" i="4"/>
  <c r="X90" i="4"/>
  <c r="S90" i="4"/>
  <c r="Q90" i="4"/>
  <c r="R90" i="4" s="1"/>
  <c r="N90" i="4"/>
  <c r="O90" i="4" s="1"/>
  <c r="AP89" i="4"/>
  <c r="AM89" i="4"/>
  <c r="AJ89" i="4"/>
  <c r="AG89" i="4"/>
  <c r="AC89" i="4"/>
  <c r="Z89" i="4"/>
  <c r="X89" i="4"/>
  <c r="AP88" i="4"/>
  <c r="AM88" i="4"/>
  <c r="AJ88" i="4"/>
  <c r="AG88" i="4"/>
  <c r="AC88" i="4"/>
  <c r="Z88" i="4"/>
  <c r="X88" i="4"/>
  <c r="AX87" i="4"/>
  <c r="AV87" i="4"/>
  <c r="AT87" i="4"/>
  <c r="AP87" i="4"/>
  <c r="AM87" i="4"/>
  <c r="AJ87" i="4"/>
  <c r="AG87" i="4"/>
  <c r="AC87" i="4"/>
  <c r="Z87" i="4"/>
  <c r="X87" i="4"/>
  <c r="S87" i="4"/>
  <c r="Q87" i="4"/>
  <c r="R87" i="4" s="1"/>
  <c r="N87" i="4"/>
  <c r="O87" i="4" s="1"/>
  <c r="AP86" i="4"/>
  <c r="AM86" i="4"/>
  <c r="AJ86" i="4"/>
  <c r="AG86" i="4"/>
  <c r="AC86" i="4"/>
  <c r="Z86" i="4"/>
  <c r="X86" i="4"/>
  <c r="AP85" i="4"/>
  <c r="AM85" i="4"/>
  <c r="AJ85" i="4"/>
  <c r="AG85" i="4"/>
  <c r="AC85" i="4"/>
  <c r="Z85" i="4"/>
  <c r="X85" i="4"/>
  <c r="AX84" i="4"/>
  <c r="AV84" i="4"/>
  <c r="AT84" i="4"/>
  <c r="AP84" i="4"/>
  <c r="AM84" i="4"/>
  <c r="AJ84" i="4"/>
  <c r="AG84" i="4"/>
  <c r="AC84" i="4"/>
  <c r="Z84" i="4"/>
  <c r="X84" i="4"/>
  <c r="S84" i="4"/>
  <c r="Q84" i="4"/>
  <c r="R84" i="4" s="1"/>
  <c r="N84" i="4"/>
  <c r="O84" i="4" s="1"/>
  <c r="AP83" i="4"/>
  <c r="AM83" i="4"/>
  <c r="AJ83" i="4"/>
  <c r="AG83" i="4"/>
  <c r="AC83" i="4"/>
  <c r="Z83" i="4"/>
  <c r="X83" i="4"/>
  <c r="AP82" i="4"/>
  <c r="AM82" i="4"/>
  <c r="AJ82" i="4"/>
  <c r="AG82" i="4"/>
  <c r="AC82" i="4"/>
  <c r="Z82" i="4"/>
  <c r="X82" i="4"/>
  <c r="AX81" i="4"/>
  <c r="AV81" i="4"/>
  <c r="AT81" i="4"/>
  <c r="AP81" i="4"/>
  <c r="AM81" i="4"/>
  <c r="AJ81" i="4"/>
  <c r="AG81" i="4"/>
  <c r="AC81" i="4"/>
  <c r="Z81" i="4"/>
  <c r="X81" i="4"/>
  <c r="S81" i="4"/>
  <c r="Q81" i="4"/>
  <c r="R81" i="4" s="1"/>
  <c r="N81" i="4"/>
  <c r="O81" i="4" s="1"/>
  <c r="AP80" i="4"/>
  <c r="AM80" i="4"/>
  <c r="AJ80" i="4"/>
  <c r="AG80" i="4"/>
  <c r="AC80" i="4"/>
  <c r="Z80" i="4"/>
  <c r="X80" i="4"/>
  <c r="AP79" i="4"/>
  <c r="AM79" i="4"/>
  <c r="AJ79" i="4"/>
  <c r="AG79" i="4"/>
  <c r="AC79" i="4"/>
  <c r="Z79" i="4"/>
  <c r="X79" i="4"/>
  <c r="AX78" i="4"/>
  <c r="AV78" i="4"/>
  <c r="AT78" i="4"/>
  <c r="AP78" i="4"/>
  <c r="AM78" i="4"/>
  <c r="AJ78" i="4"/>
  <c r="AG78" i="4"/>
  <c r="AC78" i="4"/>
  <c r="Z78" i="4"/>
  <c r="X78" i="4"/>
  <c r="S78" i="4"/>
  <c r="Q78" i="4"/>
  <c r="R78" i="4" s="1"/>
  <c r="N78" i="4"/>
  <c r="O78" i="4" s="1"/>
  <c r="AP77" i="4"/>
  <c r="AM77" i="4"/>
  <c r="AJ77" i="4"/>
  <c r="AG77" i="4"/>
  <c r="AC77" i="4"/>
  <c r="Z77" i="4"/>
  <c r="X77" i="4"/>
  <c r="AP76" i="4"/>
  <c r="AM76" i="4"/>
  <c r="AJ76" i="4"/>
  <c r="AG76" i="4"/>
  <c r="AC76" i="4"/>
  <c r="Z76" i="4"/>
  <c r="X76" i="4"/>
  <c r="AX75" i="4"/>
  <c r="AV75" i="4"/>
  <c r="AT75" i="4"/>
  <c r="AP75" i="4"/>
  <c r="AM75" i="4"/>
  <c r="AJ75" i="4"/>
  <c r="AG75" i="4"/>
  <c r="AC75" i="4"/>
  <c r="Z75" i="4"/>
  <c r="X75" i="4"/>
  <c r="S75" i="4"/>
  <c r="Q75" i="4"/>
  <c r="R75" i="4" s="1"/>
  <c r="N75" i="4"/>
  <c r="O75" i="4" s="1"/>
  <c r="AP74" i="4"/>
  <c r="AM74" i="4"/>
  <c r="AJ74" i="4"/>
  <c r="AG74" i="4"/>
  <c r="AC74" i="4"/>
  <c r="Z74" i="4"/>
  <c r="X74" i="4"/>
  <c r="AP73" i="4"/>
  <c r="AM73" i="4"/>
  <c r="AJ73" i="4"/>
  <c r="AG73" i="4"/>
  <c r="AC73" i="4"/>
  <c r="Z73" i="4"/>
  <c r="X73" i="4"/>
  <c r="AX72" i="4"/>
  <c r="AV72" i="4"/>
  <c r="AT72" i="4"/>
  <c r="AP72" i="4"/>
  <c r="AM72" i="4"/>
  <c r="AJ72" i="4"/>
  <c r="AG72" i="4"/>
  <c r="AC72" i="4"/>
  <c r="Z72" i="4"/>
  <c r="X72" i="4"/>
  <c r="S72" i="4"/>
  <c r="Q72" i="4"/>
  <c r="R72" i="4" s="1"/>
  <c r="N72" i="4"/>
  <c r="O72" i="4" s="1"/>
  <c r="AP71" i="4"/>
  <c r="AM71" i="4"/>
  <c r="AJ71" i="4"/>
  <c r="AG71" i="4"/>
  <c r="AC71" i="4"/>
  <c r="Z71" i="4"/>
  <c r="X71" i="4"/>
  <c r="AP70" i="4"/>
  <c r="AM70" i="4"/>
  <c r="AJ70" i="4"/>
  <c r="AG70" i="4"/>
  <c r="AC70" i="4"/>
  <c r="Z70" i="4"/>
  <c r="X70" i="4"/>
  <c r="AX69" i="4"/>
  <c r="AV69" i="4"/>
  <c r="AT69" i="4"/>
  <c r="AP69" i="4"/>
  <c r="AM69" i="4"/>
  <c r="AJ69" i="4"/>
  <c r="AG69" i="4"/>
  <c r="AC69" i="4"/>
  <c r="Z69" i="4"/>
  <c r="X69" i="4"/>
  <c r="S69" i="4"/>
  <c r="Q69" i="4"/>
  <c r="R69" i="4" s="1"/>
  <c r="N69" i="4"/>
  <c r="O69" i="4" s="1"/>
  <c r="AP68" i="4"/>
  <c r="AM68" i="4"/>
  <c r="AJ68" i="4"/>
  <c r="AG68" i="4"/>
  <c r="AC68" i="4"/>
  <c r="Z68" i="4"/>
  <c r="X68" i="4"/>
  <c r="AP67" i="4"/>
  <c r="AM67" i="4"/>
  <c r="AJ67" i="4"/>
  <c r="AG67" i="4"/>
  <c r="AC67" i="4"/>
  <c r="Z67" i="4"/>
  <c r="X67" i="4"/>
  <c r="AX66" i="4"/>
  <c r="AV66" i="4"/>
  <c r="AT66" i="4"/>
  <c r="AP66" i="4"/>
  <c r="AM66" i="4"/>
  <c r="AJ66" i="4"/>
  <c r="AG66" i="4"/>
  <c r="AC66" i="4"/>
  <c r="Z66" i="4"/>
  <c r="X66" i="4"/>
  <c r="S66" i="4"/>
  <c r="Q66" i="4"/>
  <c r="R66" i="4" s="1"/>
  <c r="N66" i="4"/>
  <c r="O66" i="4" s="1"/>
  <c r="AP65" i="4"/>
  <c r="AM65" i="4"/>
  <c r="AJ65" i="4"/>
  <c r="AG65" i="4"/>
  <c r="AC65" i="4"/>
  <c r="Z65" i="4"/>
  <c r="X65" i="4"/>
  <c r="AP64" i="4"/>
  <c r="AM64" i="4"/>
  <c r="AJ64" i="4"/>
  <c r="AG64" i="4"/>
  <c r="AC64" i="4"/>
  <c r="Z64" i="4"/>
  <c r="X64" i="4"/>
  <c r="AX63" i="4"/>
  <c r="AV63" i="4"/>
  <c r="AT63" i="4"/>
  <c r="AP63" i="4"/>
  <c r="AM63" i="4"/>
  <c r="AJ63" i="4"/>
  <c r="AG63" i="4"/>
  <c r="AC63" i="4"/>
  <c r="Z63" i="4"/>
  <c r="X63" i="4"/>
  <c r="S63" i="4"/>
  <c r="Q63" i="4"/>
  <c r="R63" i="4" s="1"/>
  <c r="N63" i="4"/>
  <c r="O63" i="4" s="1"/>
  <c r="AP62" i="4"/>
  <c r="AM62" i="4"/>
  <c r="AJ62" i="4"/>
  <c r="AG62" i="4"/>
  <c r="AC62" i="4"/>
  <c r="Z62" i="4"/>
  <c r="X62" i="4"/>
  <c r="AP61" i="4"/>
  <c r="AM61" i="4"/>
  <c r="AJ61" i="4"/>
  <c r="AG61" i="4"/>
  <c r="AC61" i="4"/>
  <c r="Z61" i="4"/>
  <c r="X61" i="4"/>
  <c r="AX60" i="4"/>
  <c r="AV60" i="4"/>
  <c r="AT60" i="4"/>
  <c r="AP60" i="4"/>
  <c r="AM60" i="4"/>
  <c r="AJ60" i="4"/>
  <c r="AG60" i="4"/>
  <c r="AC60" i="4"/>
  <c r="Z60" i="4"/>
  <c r="X60" i="4"/>
  <c r="S60" i="4"/>
  <c r="Q60" i="4"/>
  <c r="R60" i="4" s="1"/>
  <c r="N60" i="4"/>
  <c r="O60" i="4" s="1"/>
  <c r="AP59" i="4"/>
  <c r="AM59" i="4"/>
  <c r="AJ59" i="4"/>
  <c r="AG59" i="4"/>
  <c r="AC59" i="4"/>
  <c r="Z59" i="4"/>
  <c r="X59" i="4"/>
  <c r="AP58" i="4"/>
  <c r="AM58" i="4"/>
  <c r="AJ58" i="4"/>
  <c r="AG58" i="4"/>
  <c r="AC58" i="4"/>
  <c r="Z58" i="4"/>
  <c r="X58" i="4"/>
  <c r="AX57" i="4"/>
  <c r="AV57" i="4"/>
  <c r="AT57" i="4"/>
  <c r="AP57" i="4"/>
  <c r="AM57" i="4"/>
  <c r="AJ57" i="4"/>
  <c r="AG57" i="4"/>
  <c r="AC57" i="4"/>
  <c r="Z57" i="4"/>
  <c r="X57" i="4"/>
  <c r="S57" i="4"/>
  <c r="Q57" i="4"/>
  <c r="R57" i="4" s="1"/>
  <c r="N57" i="4"/>
  <c r="O57" i="4" s="1"/>
  <c r="AP56" i="4"/>
  <c r="AM56" i="4"/>
  <c r="AJ56" i="4"/>
  <c r="AG56" i="4"/>
  <c r="AC56" i="4"/>
  <c r="Z56" i="4"/>
  <c r="X56" i="4"/>
  <c r="AP55" i="4"/>
  <c r="AM55" i="4"/>
  <c r="AJ55" i="4"/>
  <c r="AG55" i="4"/>
  <c r="AC55" i="4"/>
  <c r="Z55" i="4"/>
  <c r="X55" i="4"/>
  <c r="AX54" i="4"/>
  <c r="AV54" i="4"/>
  <c r="AT54" i="4"/>
  <c r="AP54" i="4"/>
  <c r="AM54" i="4"/>
  <c r="AJ54" i="4"/>
  <c r="AG54" i="4"/>
  <c r="AC54" i="4"/>
  <c r="Z54" i="4"/>
  <c r="X54" i="4"/>
  <c r="S54" i="4"/>
  <c r="Q54" i="4"/>
  <c r="R54" i="4" s="1"/>
  <c r="N54" i="4"/>
  <c r="O54" i="4" s="1"/>
  <c r="AP53" i="4"/>
  <c r="AM53" i="4"/>
  <c r="AJ53" i="4"/>
  <c r="AG53" i="4"/>
  <c r="AC53" i="4"/>
  <c r="Z53" i="4"/>
  <c r="X53" i="4"/>
  <c r="AP52" i="4"/>
  <c r="AM52" i="4"/>
  <c r="AJ52" i="4"/>
  <c r="AG52" i="4"/>
  <c r="AC52" i="4"/>
  <c r="Z52" i="4"/>
  <c r="X52" i="4"/>
  <c r="AX51" i="4"/>
  <c r="AV51" i="4"/>
  <c r="AT51" i="4"/>
  <c r="AP51" i="4"/>
  <c r="AM51" i="4"/>
  <c r="AJ51" i="4"/>
  <c r="AG51" i="4"/>
  <c r="AC51" i="4"/>
  <c r="Z51" i="4"/>
  <c r="X51" i="4"/>
  <c r="S51" i="4"/>
  <c r="Q51" i="4"/>
  <c r="R51" i="4" s="1"/>
  <c r="N51" i="4"/>
  <c r="O51" i="4" s="1"/>
  <c r="AP50" i="4"/>
  <c r="AM50" i="4"/>
  <c r="AJ50" i="4"/>
  <c r="AG50" i="4"/>
  <c r="AC50" i="4"/>
  <c r="Z50" i="4"/>
  <c r="X50" i="4"/>
  <c r="AP49" i="4"/>
  <c r="AM49" i="4"/>
  <c r="AJ49" i="4"/>
  <c r="AG49" i="4"/>
  <c r="AC49" i="4"/>
  <c r="Z49" i="4"/>
  <c r="X49" i="4"/>
  <c r="AX48" i="4"/>
  <c r="AV48" i="4"/>
  <c r="AT48" i="4"/>
  <c r="AP48" i="4"/>
  <c r="AM48" i="4"/>
  <c r="AJ48" i="4"/>
  <c r="AG48" i="4"/>
  <c r="AC48" i="4"/>
  <c r="Z48" i="4"/>
  <c r="X48" i="4"/>
  <c r="S48" i="4"/>
  <c r="Q48" i="4"/>
  <c r="R48" i="4" s="1"/>
  <c r="N48" i="4"/>
  <c r="O48" i="4" s="1"/>
  <c r="AP47" i="4"/>
  <c r="AM47" i="4"/>
  <c r="AJ47" i="4"/>
  <c r="AG47" i="4"/>
  <c r="AC47" i="4"/>
  <c r="Z47" i="4"/>
  <c r="X47" i="4"/>
  <c r="AP46" i="4"/>
  <c r="AM46" i="4"/>
  <c r="AJ46" i="4"/>
  <c r="AG46" i="4"/>
  <c r="AC46" i="4"/>
  <c r="Z46" i="4"/>
  <c r="X46" i="4"/>
  <c r="AX45" i="4"/>
  <c r="AV45" i="4"/>
  <c r="AT45" i="4"/>
  <c r="AP45" i="4"/>
  <c r="AM45" i="4"/>
  <c r="AJ45" i="4"/>
  <c r="AG45" i="4"/>
  <c r="AC45" i="4"/>
  <c r="Z45" i="4"/>
  <c r="X45" i="4"/>
  <c r="S45" i="4"/>
  <c r="Q45" i="4"/>
  <c r="R45" i="4" s="1"/>
  <c r="N45" i="4"/>
  <c r="O45" i="4" s="1"/>
  <c r="AP44" i="4"/>
  <c r="AM44" i="4"/>
  <c r="AJ44" i="4"/>
  <c r="AG44" i="4"/>
  <c r="AC44" i="4"/>
  <c r="Z44" i="4"/>
  <c r="X44" i="4"/>
  <c r="AP43" i="4"/>
  <c r="AM43" i="4"/>
  <c r="AJ43" i="4"/>
  <c r="AG43" i="4"/>
  <c r="AC43" i="4"/>
  <c r="Z43" i="4"/>
  <c r="X43" i="4"/>
  <c r="AX42" i="4"/>
  <c r="AV42" i="4"/>
  <c r="AT42" i="4"/>
  <c r="AP42" i="4"/>
  <c r="AM42" i="4"/>
  <c r="AJ42" i="4"/>
  <c r="AG42" i="4"/>
  <c r="AC42" i="4"/>
  <c r="Z42" i="4"/>
  <c r="X42" i="4"/>
  <c r="S42" i="4"/>
  <c r="Q42" i="4"/>
  <c r="R42" i="4" s="1"/>
  <c r="N42" i="4"/>
  <c r="O42" i="4" s="1"/>
  <c r="AP41" i="4"/>
  <c r="AM41" i="4"/>
  <c r="AJ41" i="4"/>
  <c r="AG41" i="4"/>
  <c r="AC41" i="4"/>
  <c r="Z41" i="4"/>
  <c r="X41" i="4"/>
  <c r="AP40" i="4"/>
  <c r="AM40" i="4"/>
  <c r="AJ40" i="4"/>
  <c r="AG40" i="4"/>
  <c r="AC40" i="4"/>
  <c r="Z40" i="4"/>
  <c r="X40" i="4"/>
  <c r="AX39" i="4"/>
  <c r="AV39" i="4"/>
  <c r="AT39" i="4"/>
  <c r="AP39" i="4"/>
  <c r="AM39" i="4"/>
  <c r="AJ39" i="4"/>
  <c r="AG39" i="4"/>
  <c r="AC39" i="4"/>
  <c r="Z39" i="4"/>
  <c r="X39" i="4"/>
  <c r="S39" i="4"/>
  <c r="Q39" i="4"/>
  <c r="R39" i="4" s="1"/>
  <c r="N39" i="4"/>
  <c r="O39" i="4" s="1"/>
  <c r="AP38" i="4"/>
  <c r="AM38" i="4"/>
  <c r="AJ38" i="4"/>
  <c r="AG38" i="4"/>
  <c r="AC38" i="4"/>
  <c r="Z38" i="4"/>
  <c r="X38" i="4"/>
  <c r="AP37" i="4"/>
  <c r="AM37" i="4"/>
  <c r="AJ37" i="4"/>
  <c r="AG37" i="4"/>
  <c r="AC37" i="4"/>
  <c r="Z37" i="4"/>
  <c r="X37" i="4"/>
  <c r="AX36" i="4"/>
  <c r="AV36" i="4"/>
  <c r="AT36" i="4"/>
  <c r="AP36" i="4"/>
  <c r="AM36" i="4"/>
  <c r="AJ36" i="4"/>
  <c r="AG36" i="4"/>
  <c r="AC36" i="4"/>
  <c r="Z36" i="4"/>
  <c r="X36" i="4"/>
  <c r="S36" i="4"/>
  <c r="Q36" i="4"/>
  <c r="R36" i="4" s="1"/>
  <c r="N36" i="4"/>
  <c r="O36" i="4" s="1"/>
  <c r="AP35" i="4"/>
  <c r="AM35" i="4"/>
  <c r="AJ35" i="4"/>
  <c r="AG35" i="4"/>
  <c r="AC35" i="4"/>
  <c r="Z35" i="4"/>
  <c r="X35" i="4"/>
  <c r="AP34" i="4"/>
  <c r="AM34" i="4"/>
  <c r="AJ34" i="4"/>
  <c r="AG34" i="4"/>
  <c r="AC34" i="4"/>
  <c r="Z34" i="4"/>
  <c r="X34" i="4"/>
  <c r="AX33" i="4"/>
  <c r="AV33" i="4"/>
  <c r="AT33" i="4"/>
  <c r="AP33" i="4"/>
  <c r="AM33" i="4"/>
  <c r="AJ33" i="4"/>
  <c r="AG33" i="4"/>
  <c r="AC33" i="4"/>
  <c r="Z33" i="4"/>
  <c r="X33" i="4"/>
  <c r="S33" i="4"/>
  <c r="Q33" i="4"/>
  <c r="R33" i="4" s="1"/>
  <c r="N33" i="4"/>
  <c r="O33" i="4" s="1"/>
  <c r="AP32" i="4"/>
  <c r="AM32" i="4"/>
  <c r="AJ32" i="4"/>
  <c r="AG32" i="4"/>
  <c r="AC32" i="4"/>
  <c r="Z32" i="4"/>
  <c r="X32" i="4"/>
  <c r="AP31" i="4"/>
  <c r="AM31" i="4"/>
  <c r="AJ31" i="4"/>
  <c r="AG31" i="4"/>
  <c r="AC31" i="4"/>
  <c r="Z31" i="4"/>
  <c r="X31" i="4"/>
  <c r="AX30" i="4"/>
  <c r="AV30" i="4"/>
  <c r="AT30" i="4"/>
  <c r="AP30" i="4"/>
  <c r="AM30" i="4"/>
  <c r="AJ30" i="4"/>
  <c r="AG30" i="4"/>
  <c r="AC30" i="4"/>
  <c r="Z30" i="4"/>
  <c r="X30" i="4"/>
  <c r="S30" i="4"/>
  <c r="Q30" i="4"/>
  <c r="R30" i="4" s="1"/>
  <c r="N30" i="4"/>
  <c r="O30" i="4" s="1"/>
  <c r="AP29" i="4"/>
  <c r="AM29" i="4"/>
  <c r="AJ29" i="4"/>
  <c r="AG29" i="4"/>
  <c r="AC29" i="4"/>
  <c r="Z29" i="4"/>
  <c r="X29" i="4"/>
  <c r="AP28" i="4"/>
  <c r="AM28" i="4"/>
  <c r="AJ28" i="4"/>
  <c r="AG28" i="4"/>
  <c r="AC28" i="4"/>
  <c r="Z28" i="4"/>
  <c r="X28" i="4"/>
  <c r="AX27" i="4"/>
  <c r="AV27" i="4"/>
  <c r="AT27" i="4"/>
  <c r="AP27" i="4"/>
  <c r="AM27" i="4"/>
  <c r="AJ27" i="4"/>
  <c r="AG27" i="4"/>
  <c r="AC27" i="4"/>
  <c r="Z27" i="4"/>
  <c r="X27" i="4"/>
  <c r="S27" i="4"/>
  <c r="Q27" i="4"/>
  <c r="R27" i="4" s="1"/>
  <c r="N27" i="4"/>
  <c r="O27" i="4" s="1"/>
  <c r="AP26" i="4"/>
  <c r="AM26" i="4"/>
  <c r="AJ26" i="4"/>
  <c r="AG26" i="4"/>
  <c r="AC26" i="4"/>
  <c r="Z26" i="4"/>
  <c r="X26" i="4"/>
  <c r="AP25" i="4"/>
  <c r="AM25" i="4"/>
  <c r="AJ25" i="4"/>
  <c r="AG25" i="4"/>
  <c r="AC25" i="4"/>
  <c r="Z25" i="4"/>
  <c r="X25" i="4"/>
  <c r="AX24" i="4"/>
  <c r="AV24" i="4"/>
  <c r="AT24" i="4"/>
  <c r="AP24" i="4"/>
  <c r="AM24" i="4"/>
  <c r="AJ24" i="4"/>
  <c r="AG24" i="4"/>
  <c r="AC24" i="4"/>
  <c r="Z24" i="4"/>
  <c r="X24" i="4"/>
  <c r="S24" i="4"/>
  <c r="Q24" i="4"/>
  <c r="R24" i="4" s="1"/>
  <c r="N24" i="4"/>
  <c r="O24" i="4" s="1"/>
  <c r="AP23" i="4"/>
  <c r="AM23" i="4"/>
  <c r="AJ23" i="4"/>
  <c r="AG23" i="4"/>
  <c r="AC23" i="4"/>
  <c r="Z23" i="4"/>
  <c r="X23" i="4"/>
  <c r="AP22" i="4"/>
  <c r="AM22" i="4"/>
  <c r="AJ22" i="4"/>
  <c r="AG22" i="4"/>
  <c r="AC22" i="4"/>
  <c r="Z22" i="4"/>
  <c r="X22" i="4"/>
  <c r="AX21" i="4"/>
  <c r="AV21" i="4"/>
  <c r="AT21" i="4"/>
  <c r="AP21" i="4"/>
  <c r="AM21" i="4"/>
  <c r="AJ21" i="4"/>
  <c r="AG21" i="4"/>
  <c r="AC21" i="4"/>
  <c r="Z21" i="4"/>
  <c r="X21" i="4"/>
  <c r="S21" i="4"/>
  <c r="Q21" i="4"/>
  <c r="R21" i="4" s="1"/>
  <c r="N21" i="4"/>
  <c r="O21" i="4" s="1"/>
  <c r="AP20" i="4"/>
  <c r="AM20" i="4"/>
  <c r="AJ20" i="4"/>
  <c r="AG20" i="4"/>
  <c r="AC20" i="4"/>
  <c r="Z20" i="4"/>
  <c r="X20" i="4"/>
  <c r="AP19" i="4"/>
  <c r="AM19" i="4"/>
  <c r="AJ19" i="4"/>
  <c r="AG19" i="4"/>
  <c r="AC19" i="4"/>
  <c r="Z19" i="4"/>
  <c r="X19" i="4"/>
  <c r="AX18" i="4"/>
  <c r="AV18" i="4"/>
  <c r="AT18" i="4"/>
  <c r="AP18" i="4"/>
  <c r="AM18" i="4"/>
  <c r="AJ18" i="4"/>
  <c r="AG18" i="4"/>
  <c r="AC18" i="4"/>
  <c r="Z18" i="4"/>
  <c r="X18" i="4"/>
  <c r="S18" i="4"/>
  <c r="Q18" i="4"/>
  <c r="R18" i="4" s="1"/>
  <c r="N18" i="4"/>
  <c r="O18" i="4" s="1"/>
  <c r="AP17" i="4"/>
  <c r="AM17" i="4"/>
  <c r="AJ17" i="4"/>
  <c r="AG17" i="4"/>
  <c r="AC17" i="4"/>
  <c r="Z17" i="4"/>
  <c r="X17" i="4"/>
  <c r="AP16" i="4"/>
  <c r="AM16" i="4"/>
  <c r="AJ16" i="4"/>
  <c r="AG16" i="4"/>
  <c r="AC16" i="4"/>
  <c r="Z16" i="4"/>
  <c r="X16" i="4"/>
  <c r="AX15" i="4"/>
  <c r="AV15" i="4"/>
  <c r="AT15" i="4"/>
  <c r="AP15" i="4"/>
  <c r="AM15" i="4"/>
  <c r="AJ15" i="4"/>
  <c r="AG15" i="4"/>
  <c r="AC15" i="4"/>
  <c r="Z15" i="4"/>
  <c r="X15" i="4"/>
  <c r="S15" i="4"/>
  <c r="Q15" i="4"/>
  <c r="R15" i="4" s="1"/>
  <c r="N15" i="4"/>
  <c r="O15" i="4" s="1"/>
  <c r="AP14" i="4"/>
  <c r="AM14" i="4"/>
  <c r="AJ14" i="4"/>
  <c r="AG14" i="4"/>
  <c r="AC14" i="4"/>
  <c r="Z14" i="4"/>
  <c r="X14" i="4"/>
  <c r="AP13" i="4"/>
  <c r="AM13" i="4"/>
  <c r="AJ13" i="4"/>
  <c r="AG13" i="4"/>
  <c r="AC13" i="4"/>
  <c r="Z13" i="4"/>
  <c r="X13" i="4"/>
  <c r="AX12" i="4"/>
  <c r="AV12" i="4"/>
  <c r="AT12" i="4"/>
  <c r="AP12" i="4"/>
  <c r="AM12" i="4"/>
  <c r="AJ12" i="4"/>
  <c r="AG12" i="4"/>
  <c r="AC12" i="4"/>
  <c r="Z12" i="4"/>
  <c r="X12" i="4"/>
  <c r="S12" i="4"/>
  <c r="Q12" i="4"/>
  <c r="R12" i="4" s="1"/>
  <c r="N12" i="4"/>
  <c r="O12" i="4" s="1"/>
  <c r="AP11" i="4"/>
  <c r="AM11" i="4"/>
  <c r="AJ11" i="4"/>
  <c r="AG11" i="4"/>
  <c r="AC11" i="4"/>
  <c r="Z11" i="4"/>
  <c r="X11" i="4"/>
  <c r="AP10" i="4"/>
  <c r="AM10" i="4"/>
  <c r="AJ10" i="4"/>
  <c r="AG10" i="4"/>
  <c r="AC10" i="4"/>
  <c r="Z10" i="4"/>
  <c r="X10" i="4"/>
  <c r="AX9" i="4"/>
  <c r="AV9" i="4"/>
  <c r="AT9" i="4"/>
  <c r="AP9" i="4"/>
  <c r="AM9" i="4"/>
  <c r="AJ9" i="4"/>
  <c r="AG9" i="4"/>
  <c r="AC9" i="4"/>
  <c r="Z9" i="4"/>
  <c r="X9" i="4"/>
  <c r="S9" i="4"/>
  <c r="Q9" i="4"/>
  <c r="R9" i="4" s="1"/>
  <c r="N9" i="4"/>
  <c r="O9" i="4" s="1"/>
  <c r="AW57" i="4" l="1"/>
  <c r="AW105" i="4"/>
  <c r="AW75" i="4"/>
  <c r="AW12" i="4"/>
  <c r="AW87" i="4"/>
  <c r="AW84" i="4"/>
  <c r="AW24" i="4"/>
  <c r="AW33" i="4"/>
  <c r="AQ100" i="4"/>
  <c r="AW18" i="4"/>
  <c r="AQ13" i="4"/>
  <c r="AW63" i="4"/>
  <c r="AQ68" i="4"/>
  <c r="AW108" i="4"/>
  <c r="AQ43" i="4"/>
  <c r="AW111" i="4"/>
  <c r="AW48" i="4"/>
  <c r="AQ60" i="4"/>
  <c r="AQ75" i="4"/>
  <c r="AQ96" i="4"/>
  <c r="AQ32" i="4"/>
  <c r="AW66" i="4"/>
  <c r="AQ88" i="4"/>
  <c r="AQ90" i="4"/>
  <c r="AQ31" i="4"/>
  <c r="AQ40" i="4"/>
  <c r="AQ56" i="4"/>
  <c r="AQ72" i="4"/>
  <c r="AW9" i="4"/>
  <c r="AQ29" i="4"/>
  <c r="AQ35" i="4"/>
  <c r="AQ42" i="4"/>
  <c r="AQ55" i="4"/>
  <c r="AQ57" i="4"/>
  <c r="AW60" i="4"/>
  <c r="AQ84" i="4"/>
  <c r="AQ86" i="4"/>
  <c r="AQ71" i="4"/>
  <c r="AQ23" i="4"/>
  <c r="AQ74" i="4"/>
  <c r="AW81" i="4"/>
  <c r="AQ85" i="4"/>
  <c r="AW102" i="4"/>
  <c r="AQ17" i="4"/>
  <c r="AQ18" i="4"/>
  <c r="AQ91" i="4"/>
  <c r="AQ107" i="4"/>
  <c r="AQ11" i="4"/>
  <c r="AQ16" i="4"/>
  <c r="AQ22" i="4"/>
  <c r="AQ28" i="4"/>
  <c r="AQ33" i="4"/>
  <c r="AQ38" i="4"/>
  <c r="AQ39" i="4"/>
  <c r="AQ45" i="4"/>
  <c r="AQ51" i="4"/>
  <c r="AW54" i="4"/>
  <c r="AQ67" i="4"/>
  <c r="AQ73" i="4"/>
  <c r="AQ106" i="4"/>
  <c r="AQ10" i="4"/>
  <c r="AW36" i="4"/>
  <c r="AQ37" i="4"/>
  <c r="AQ41" i="4"/>
  <c r="AW42" i="4"/>
  <c r="AQ47" i="4"/>
  <c r="AQ53" i="4"/>
  <c r="AQ69" i="4"/>
  <c r="AW93" i="4"/>
  <c r="AQ30" i="4"/>
  <c r="AQ46" i="4"/>
  <c r="AQ52" i="4"/>
  <c r="AQ62" i="4"/>
  <c r="AQ63" i="4"/>
  <c r="AW78" i="4"/>
  <c r="AQ81" i="4"/>
  <c r="AQ92" i="4"/>
  <c r="AQ98" i="4"/>
  <c r="AW99" i="4"/>
  <c r="AQ104" i="4"/>
  <c r="AQ108" i="4"/>
  <c r="AQ12" i="4"/>
  <c r="AW15" i="4"/>
  <c r="AW21" i="4"/>
  <c r="AQ26" i="4"/>
  <c r="AW27" i="4"/>
  <c r="AQ34" i="4"/>
  <c r="AQ61" i="4"/>
  <c r="AQ65" i="4"/>
  <c r="AQ70" i="4"/>
  <c r="AW72" i="4"/>
  <c r="AQ77" i="4"/>
  <c r="AQ97" i="4"/>
  <c r="AQ102" i="4"/>
  <c r="AQ103" i="4"/>
  <c r="AQ110" i="4"/>
  <c r="AQ20" i="4"/>
  <c r="AQ24" i="4"/>
  <c r="AQ25" i="4"/>
  <c r="AQ54" i="4"/>
  <c r="AQ59" i="4"/>
  <c r="AQ64" i="4"/>
  <c r="AQ66" i="4"/>
  <c r="AQ76" i="4"/>
  <c r="AQ83" i="4"/>
  <c r="AQ87" i="4"/>
  <c r="AQ93" i="4"/>
  <c r="AQ109" i="4"/>
  <c r="AQ111" i="4"/>
  <c r="AQ113" i="4"/>
  <c r="AQ19" i="4"/>
  <c r="AQ36" i="4"/>
  <c r="AW39" i="4"/>
  <c r="AW45" i="4"/>
  <c r="AQ50" i="4"/>
  <c r="AW51" i="4"/>
  <c r="AQ58" i="4"/>
  <c r="AQ80" i="4"/>
  <c r="AQ82" i="4"/>
  <c r="AW90" i="4"/>
  <c r="AQ95" i="4"/>
  <c r="AQ99" i="4"/>
  <c r="AQ105" i="4"/>
  <c r="AQ9" i="4"/>
  <c r="AQ14" i="4"/>
  <c r="AQ15" i="4"/>
  <c r="AQ21" i="4"/>
  <c r="AQ27" i="4"/>
  <c r="AW30" i="4"/>
  <c r="AQ44" i="4"/>
  <c r="AQ48" i="4"/>
  <c r="AQ49" i="4"/>
  <c r="AW69" i="4"/>
  <c r="AQ78" i="4"/>
  <c r="AQ79" i="4"/>
  <c r="AQ89" i="4"/>
  <c r="AQ94" i="4"/>
  <c r="AW96" i="4"/>
  <c r="AQ101" i="4"/>
  <c r="AQ112" i="4"/>
  <c r="BQ684" i="1"/>
  <c r="AJ684" i="1"/>
  <c r="AH684" i="1"/>
  <c r="Y684" i="1"/>
  <c r="AE684" i="1" s="1"/>
  <c r="AL684" i="1" s="1"/>
  <c r="B684" i="1"/>
  <c r="A684" i="1" s="1"/>
  <c r="BQ683" i="1"/>
  <c r="AJ683" i="1"/>
  <c r="AH683" i="1"/>
  <c r="Y683" i="1"/>
  <c r="AD683" i="1" s="1"/>
  <c r="B683" i="1"/>
  <c r="A683" i="1" s="1"/>
  <c r="BQ682" i="1"/>
  <c r="AJ682" i="1"/>
  <c r="AH682" i="1"/>
  <c r="Y682" i="1"/>
  <c r="AE682" i="1" s="1"/>
  <c r="B682" i="1"/>
  <c r="A682" i="1" s="1"/>
  <c r="BQ681" i="1"/>
  <c r="AJ681" i="1"/>
  <c r="AH681" i="1"/>
  <c r="Y681" i="1"/>
  <c r="AD681" i="1" s="1"/>
  <c r="B681" i="1"/>
  <c r="A681" i="1" s="1"/>
  <c r="BQ680" i="1"/>
  <c r="AJ680" i="1"/>
  <c r="AH680" i="1"/>
  <c r="Y680" i="1"/>
  <c r="AE680" i="1" s="1"/>
  <c r="B680" i="1"/>
  <c r="A680" i="1" s="1"/>
  <c r="BQ679" i="1"/>
  <c r="AJ679" i="1"/>
  <c r="AH679" i="1"/>
  <c r="Y679" i="1"/>
  <c r="AE679" i="1" s="1"/>
  <c r="B679" i="1"/>
  <c r="A679" i="1" s="1"/>
  <c r="BQ678" i="1"/>
  <c r="AJ678" i="1"/>
  <c r="AH678" i="1"/>
  <c r="Y678" i="1"/>
  <c r="AE678" i="1" s="1"/>
  <c r="B678" i="1"/>
  <c r="A678" i="1" s="1"/>
  <c r="BQ677" i="1"/>
  <c r="AJ677" i="1"/>
  <c r="AH677" i="1"/>
  <c r="Y677" i="1"/>
  <c r="AD677" i="1" s="1"/>
  <c r="B677" i="1"/>
  <c r="A677" i="1" s="1"/>
  <c r="BQ676" i="1"/>
  <c r="AJ676" i="1"/>
  <c r="AH676" i="1"/>
  <c r="Y676" i="1"/>
  <c r="AE676" i="1" s="1"/>
  <c r="AL676" i="1" s="1"/>
  <c r="B676" i="1"/>
  <c r="A676" i="1" s="1"/>
  <c r="BQ675" i="1"/>
  <c r="AJ675" i="1"/>
  <c r="AH675" i="1"/>
  <c r="Y675" i="1"/>
  <c r="AE675" i="1" s="1"/>
  <c r="B675" i="1"/>
  <c r="A675" i="1" s="1"/>
  <c r="BQ674" i="1"/>
  <c r="AJ674" i="1"/>
  <c r="AH674" i="1"/>
  <c r="Y674" i="1"/>
  <c r="AE674" i="1" s="1"/>
  <c r="B674" i="1"/>
  <c r="A674" i="1" s="1"/>
  <c r="BQ673" i="1"/>
  <c r="AJ673" i="1"/>
  <c r="AH673" i="1"/>
  <c r="Y673" i="1"/>
  <c r="AD673" i="1" s="1"/>
  <c r="B673" i="1"/>
  <c r="A673" i="1" s="1"/>
  <c r="BQ672" i="1"/>
  <c r="AJ672" i="1"/>
  <c r="AH672" i="1"/>
  <c r="Y672" i="1"/>
  <c r="AE672" i="1" s="1"/>
  <c r="B672" i="1"/>
  <c r="A672" i="1" s="1"/>
  <c r="BQ671" i="1"/>
  <c r="AJ671" i="1"/>
  <c r="AH671" i="1"/>
  <c r="Y671" i="1"/>
  <c r="AE671" i="1" s="1"/>
  <c r="B671" i="1"/>
  <c r="A671" i="1" s="1"/>
  <c r="BQ670" i="1"/>
  <c r="AJ670" i="1"/>
  <c r="AH670" i="1"/>
  <c r="Y670" i="1"/>
  <c r="AE670" i="1" s="1"/>
  <c r="B670" i="1"/>
  <c r="A670" i="1" s="1"/>
  <c r="BQ669" i="1"/>
  <c r="AJ669" i="1"/>
  <c r="AH669" i="1"/>
  <c r="Y669" i="1"/>
  <c r="AD669" i="1" s="1"/>
  <c r="B669" i="1"/>
  <c r="A669" i="1" s="1"/>
  <c r="BQ668" i="1"/>
  <c r="AJ668" i="1"/>
  <c r="AH668" i="1"/>
  <c r="Y668" i="1"/>
  <c r="AD668" i="1" s="1"/>
  <c r="B668" i="1"/>
  <c r="A668" i="1" s="1"/>
  <c r="BQ667" i="1"/>
  <c r="AJ667" i="1"/>
  <c r="AH667" i="1"/>
  <c r="Y667" i="1"/>
  <c r="AE667" i="1" s="1"/>
  <c r="B667" i="1"/>
  <c r="A667" i="1" s="1"/>
  <c r="BQ666" i="1"/>
  <c r="AJ666" i="1"/>
  <c r="AH666" i="1"/>
  <c r="Y666" i="1"/>
  <c r="AE666" i="1" s="1"/>
  <c r="B666" i="1"/>
  <c r="A666" i="1" s="1"/>
  <c r="BQ665" i="1"/>
  <c r="AJ665" i="1"/>
  <c r="AH665" i="1"/>
  <c r="Y665" i="1"/>
  <c r="AD665" i="1" s="1"/>
  <c r="B665" i="1"/>
  <c r="A665" i="1" s="1"/>
  <c r="BQ664" i="1"/>
  <c r="AJ664" i="1"/>
  <c r="AH664" i="1"/>
  <c r="Y664" i="1"/>
  <c r="AE664" i="1" s="1"/>
  <c r="B664" i="1"/>
  <c r="A664" i="1" s="1"/>
  <c r="BQ663" i="1"/>
  <c r="AJ663" i="1"/>
  <c r="AH663" i="1"/>
  <c r="Y663" i="1"/>
  <c r="AD663" i="1" s="1"/>
  <c r="B663" i="1"/>
  <c r="A663" i="1" s="1"/>
  <c r="BQ662" i="1"/>
  <c r="AJ662" i="1"/>
  <c r="AH662" i="1"/>
  <c r="Y662" i="1"/>
  <c r="AE662" i="1" s="1"/>
  <c r="B662" i="1"/>
  <c r="A662" i="1" s="1"/>
  <c r="BQ661" i="1"/>
  <c r="AJ661" i="1"/>
  <c r="AH661" i="1"/>
  <c r="Y661" i="1"/>
  <c r="AE661" i="1" s="1"/>
  <c r="B661" i="1"/>
  <c r="A661" i="1" s="1"/>
  <c r="BQ660" i="1"/>
  <c r="AJ660" i="1"/>
  <c r="AH660" i="1"/>
  <c r="Y660" i="1"/>
  <c r="AE660" i="1" s="1"/>
  <c r="AL660" i="1" s="1"/>
  <c r="B660" i="1"/>
  <c r="A660" i="1" s="1"/>
  <c r="BQ659" i="1"/>
  <c r="AJ659" i="1"/>
  <c r="AH659" i="1"/>
  <c r="Y659" i="1"/>
  <c r="AD659" i="1" s="1"/>
  <c r="B659" i="1"/>
  <c r="A659" i="1" s="1"/>
  <c r="BQ658" i="1"/>
  <c r="AJ658" i="1"/>
  <c r="AH658" i="1"/>
  <c r="Y658" i="1"/>
  <c r="AE658" i="1" s="1"/>
  <c r="B658" i="1"/>
  <c r="A658" i="1" s="1"/>
  <c r="BQ657" i="1"/>
  <c r="AJ657" i="1"/>
  <c r="AH657" i="1"/>
  <c r="Y657" i="1"/>
  <c r="AD657" i="1" s="1"/>
  <c r="B657" i="1"/>
  <c r="A657" i="1" s="1"/>
  <c r="BQ656" i="1"/>
  <c r="AJ656" i="1"/>
  <c r="AH656" i="1"/>
  <c r="Y656" i="1"/>
  <c r="AD656" i="1" s="1"/>
  <c r="B656" i="1"/>
  <c r="A656" i="1" s="1"/>
  <c r="AE673" i="1" l="1"/>
  <c r="AL673" i="1" s="1"/>
  <c r="AD676" i="1"/>
  <c r="AE669" i="1"/>
  <c r="AF669" i="1" s="1"/>
  <c r="AK669" i="1" s="1"/>
  <c r="AE668" i="1"/>
  <c r="AL668" i="1" s="1"/>
  <c r="AE665" i="1"/>
  <c r="AL665" i="1" s="1"/>
  <c r="AD678" i="1"/>
  <c r="AF661" i="1"/>
  <c r="AK661" i="1" s="1"/>
  <c r="AL661" i="1"/>
  <c r="AE677" i="1"/>
  <c r="AE681" i="1"/>
  <c r="AL681" i="1" s="1"/>
  <c r="AD684" i="1"/>
  <c r="AE657" i="1"/>
  <c r="AL657" i="1" s="1"/>
  <c r="AD660" i="1"/>
  <c r="AD661" i="1"/>
  <c r="AE683" i="1"/>
  <c r="AF683" i="1" s="1"/>
  <c r="AK683" i="1" s="1"/>
  <c r="AF672" i="1"/>
  <c r="AK672" i="1" s="1"/>
  <c r="AL672" i="1"/>
  <c r="AF675" i="1"/>
  <c r="AK675" i="1" s="1"/>
  <c r="AL675" i="1"/>
  <c r="AL666" i="1"/>
  <c r="AF666" i="1"/>
  <c r="AK666" i="1" s="1"/>
  <c r="AL662" i="1"/>
  <c r="AF662" i="1"/>
  <c r="AK662" i="1" s="1"/>
  <c r="AL671" i="1"/>
  <c r="AF671" i="1"/>
  <c r="AK671" i="1" s="1"/>
  <c r="AL674" i="1"/>
  <c r="AF674" i="1"/>
  <c r="AK674" i="1" s="1"/>
  <c r="AF680" i="1"/>
  <c r="AK680" i="1" s="1"/>
  <c r="AL680" i="1"/>
  <c r="AF670" i="1"/>
  <c r="AK670" i="1" s="1"/>
  <c r="AL670" i="1"/>
  <c r="AL679" i="1"/>
  <c r="AF679" i="1"/>
  <c r="AK679" i="1" s="1"/>
  <c r="AF658" i="1"/>
  <c r="AK658" i="1" s="1"/>
  <c r="AL658" i="1"/>
  <c r="AF664" i="1"/>
  <c r="AK664" i="1" s="1"/>
  <c r="AL664" i="1"/>
  <c r="AF667" i="1"/>
  <c r="AK667" i="1" s="1"/>
  <c r="AL667" i="1"/>
  <c r="AL678" i="1"/>
  <c r="AF678" i="1"/>
  <c r="AK678" i="1" s="1"/>
  <c r="AF682" i="1"/>
  <c r="AK682" i="1" s="1"/>
  <c r="AL682" i="1"/>
  <c r="AD671" i="1"/>
  <c r="AF673" i="1"/>
  <c r="AK673" i="1" s="1"/>
  <c r="AD679" i="1"/>
  <c r="AD658" i="1"/>
  <c r="AF660" i="1"/>
  <c r="AK660" i="1" s="1"/>
  <c r="AE663" i="1"/>
  <c r="AD666" i="1"/>
  <c r="AD674" i="1"/>
  <c r="AF676" i="1"/>
  <c r="AK676" i="1" s="1"/>
  <c r="AD682" i="1"/>
  <c r="AF684" i="1"/>
  <c r="AK684" i="1" s="1"/>
  <c r="AD664" i="1"/>
  <c r="AD672" i="1"/>
  <c r="AD680" i="1"/>
  <c r="AE656" i="1"/>
  <c r="AD667" i="1"/>
  <c r="AD675" i="1"/>
  <c r="AE659" i="1"/>
  <c r="AD662" i="1"/>
  <c r="AD670" i="1"/>
  <c r="AF668" i="1" l="1"/>
  <c r="AK668" i="1" s="1"/>
  <c r="AL683" i="1"/>
  <c r="AL669" i="1"/>
  <c r="AF681" i="1"/>
  <c r="AK681" i="1" s="1"/>
  <c r="AF665" i="1"/>
  <c r="AK665" i="1" s="1"/>
  <c r="AF657" i="1"/>
  <c r="AK657" i="1" s="1"/>
  <c r="AF677" i="1"/>
  <c r="AK677" i="1" s="1"/>
  <c r="AL677" i="1"/>
  <c r="AF656" i="1"/>
  <c r="AK656" i="1" s="1"/>
  <c r="AL656" i="1"/>
  <c r="AF659" i="1"/>
  <c r="AK659" i="1" s="1"/>
  <c r="AL659" i="1"/>
  <c r="AL663" i="1"/>
  <c r="AF663" i="1"/>
  <c r="AK663" i="1" s="1"/>
  <c r="AJ655" i="1" l="1"/>
  <c r="AH655" i="1"/>
  <c r="AF655" i="1"/>
  <c r="B655" i="1"/>
  <c r="AJ654" i="1"/>
  <c r="AH654" i="1"/>
  <c r="AF654" i="1"/>
  <c r="B654" i="1"/>
  <c r="AJ653" i="1"/>
  <c r="AH653" i="1"/>
  <c r="AF653" i="1"/>
  <c r="B653" i="1"/>
  <c r="AJ652" i="1"/>
  <c r="AH652" i="1"/>
  <c r="AF652" i="1"/>
  <c r="B652" i="1"/>
  <c r="AJ651" i="1"/>
  <c r="AH651" i="1"/>
  <c r="AF651" i="1"/>
  <c r="B651" i="1"/>
  <c r="AJ650" i="1"/>
  <c r="AH650" i="1"/>
  <c r="AF650" i="1"/>
  <c r="B650" i="1"/>
  <c r="AJ649" i="1"/>
  <c r="AH649" i="1"/>
  <c r="AF649" i="1"/>
  <c r="B649" i="1"/>
  <c r="AJ648" i="1"/>
  <c r="AH648" i="1"/>
  <c r="AF648" i="1"/>
  <c r="B648" i="1"/>
  <c r="AJ647" i="1"/>
  <c r="AH647" i="1"/>
  <c r="AF647" i="1"/>
  <c r="B647" i="1"/>
  <c r="AJ646" i="1"/>
  <c r="AH646" i="1"/>
  <c r="AF646" i="1"/>
  <c r="B646" i="1"/>
  <c r="AJ645" i="1"/>
  <c r="AH645" i="1"/>
  <c r="AF645" i="1"/>
  <c r="B645" i="1"/>
  <c r="AJ644" i="1"/>
  <c r="AH644" i="1"/>
  <c r="AF644" i="1"/>
  <c r="B644" i="1"/>
  <c r="AJ643" i="1"/>
  <c r="AH643" i="1"/>
  <c r="AF643" i="1"/>
  <c r="B643" i="1"/>
  <c r="AK647" i="1" l="1"/>
  <c r="AK645" i="1"/>
  <c r="AK655" i="1"/>
  <c r="AK643" i="1"/>
  <c r="AK651" i="1"/>
  <c r="AK644" i="1"/>
  <c r="AK646" i="1"/>
  <c r="AK648" i="1"/>
  <c r="AK652" i="1"/>
  <c r="AK650" i="1"/>
  <c r="AK654" i="1"/>
  <c r="AK649" i="1"/>
  <c r="AK653" i="1"/>
  <c r="BQ642" i="1"/>
  <c r="AJ642" i="1"/>
  <c r="AH642" i="1"/>
  <c r="Y642" i="1"/>
  <c r="AE642" i="1" s="1"/>
  <c r="B642" i="1"/>
  <c r="A642" i="1" s="1"/>
  <c r="BQ641" i="1"/>
  <c r="AJ641" i="1"/>
  <c r="AH641" i="1"/>
  <c r="Y641" i="1"/>
  <c r="AE641" i="1" s="1"/>
  <c r="B641" i="1"/>
  <c r="A641" i="1" s="1"/>
  <c r="AH640" i="1"/>
  <c r="Y640" i="1"/>
  <c r="AE640" i="1" s="1"/>
  <c r="B640" i="1"/>
  <c r="A640" i="1" s="1"/>
  <c r="BQ639" i="1"/>
  <c r="Y639" i="1"/>
  <c r="AD639" i="1" s="1"/>
  <c r="B639" i="1"/>
  <c r="A639" i="1" s="1"/>
  <c r="BQ638" i="1"/>
  <c r="AJ638" i="1"/>
  <c r="AH638" i="1"/>
  <c r="Y638" i="1"/>
  <c r="AD638" i="1" s="1"/>
  <c r="B638" i="1"/>
  <c r="A638" i="1" s="1"/>
  <c r="BQ637" i="1"/>
  <c r="AJ637" i="1"/>
  <c r="AH637" i="1"/>
  <c r="Y637" i="1"/>
  <c r="AD637" i="1" s="1"/>
  <c r="B637" i="1"/>
  <c r="A637" i="1" s="1"/>
  <c r="BQ636" i="1"/>
  <c r="AJ636" i="1"/>
  <c r="AH636" i="1"/>
  <c r="Y636" i="1"/>
  <c r="AE636" i="1" s="1"/>
  <c r="B636" i="1"/>
  <c r="A636" i="1" s="1"/>
  <c r="BQ635" i="1"/>
  <c r="AJ635" i="1"/>
  <c r="AH635" i="1"/>
  <c r="Y635" i="1"/>
  <c r="AE635" i="1" s="1"/>
  <c r="B635" i="1"/>
  <c r="A635" i="1" s="1"/>
  <c r="BQ634" i="1"/>
  <c r="AJ634" i="1"/>
  <c r="AH634" i="1"/>
  <c r="Y634" i="1"/>
  <c r="AE634" i="1" s="1"/>
  <c r="B634" i="1"/>
  <c r="A634" i="1" s="1"/>
  <c r="BQ633" i="1"/>
  <c r="AJ633" i="1"/>
  <c r="AH633" i="1"/>
  <c r="Y633" i="1"/>
  <c r="AD633" i="1" s="1"/>
  <c r="B633" i="1"/>
  <c r="A633" i="1" s="1"/>
  <c r="BQ632" i="1"/>
  <c r="AJ632" i="1"/>
  <c r="AH632" i="1"/>
  <c r="Y632" i="1"/>
  <c r="AD632" i="1" s="1"/>
  <c r="B632" i="1"/>
  <c r="A632" i="1" s="1"/>
  <c r="BQ631" i="1"/>
  <c r="AJ631" i="1"/>
  <c r="AH631" i="1"/>
  <c r="Y631" i="1"/>
  <c r="AD631" i="1" s="1"/>
  <c r="B631" i="1"/>
  <c r="A631" i="1" s="1"/>
  <c r="BQ630" i="1"/>
  <c r="AJ630" i="1"/>
  <c r="AH630" i="1"/>
  <c r="Y630" i="1"/>
  <c r="AE630" i="1" s="1"/>
  <c r="AF630" i="1" s="1"/>
  <c r="B630" i="1"/>
  <c r="A630" i="1" s="1"/>
  <c r="BQ629" i="1"/>
  <c r="AJ629" i="1"/>
  <c r="AH629" i="1"/>
  <c r="Y629" i="1"/>
  <c r="AD629" i="1" s="1"/>
  <c r="B629" i="1"/>
  <c r="A629" i="1" s="1"/>
  <c r="BQ628" i="1"/>
  <c r="AJ628" i="1"/>
  <c r="AH628" i="1"/>
  <c r="Y628" i="1"/>
  <c r="AE628" i="1" s="1"/>
  <c r="B628" i="1"/>
  <c r="A628" i="1" s="1"/>
  <c r="BQ627" i="1"/>
  <c r="AJ627" i="1"/>
  <c r="AH627" i="1"/>
  <c r="Y627" i="1"/>
  <c r="AE627" i="1" s="1"/>
  <c r="B627" i="1"/>
  <c r="A627" i="1" s="1"/>
  <c r="BQ626" i="1"/>
  <c r="AJ626" i="1"/>
  <c r="AH626" i="1"/>
  <c r="Y626" i="1"/>
  <c r="AE626" i="1" s="1"/>
  <c r="B626" i="1"/>
  <c r="A626" i="1" s="1"/>
  <c r="BQ625" i="1"/>
  <c r="AJ625" i="1"/>
  <c r="AH625" i="1"/>
  <c r="Y625" i="1"/>
  <c r="AD625" i="1" s="1"/>
  <c r="B625" i="1"/>
  <c r="A625" i="1" s="1"/>
  <c r="BQ624" i="1"/>
  <c r="AJ624" i="1"/>
  <c r="AH624" i="1"/>
  <c r="Y624" i="1"/>
  <c r="AD624" i="1" s="1"/>
  <c r="B624" i="1"/>
  <c r="A624" i="1" s="1"/>
  <c r="BQ623" i="1"/>
  <c r="AJ623" i="1"/>
  <c r="AH623" i="1"/>
  <c r="Y623" i="1"/>
  <c r="AD623" i="1" s="1"/>
  <c r="B623" i="1"/>
  <c r="A623" i="1" s="1"/>
  <c r="BQ622" i="1"/>
  <c r="AJ622" i="1"/>
  <c r="AH622" i="1"/>
  <c r="Y622" i="1"/>
  <c r="AD622" i="1" s="1"/>
  <c r="B622" i="1"/>
  <c r="A622" i="1" s="1"/>
  <c r="BQ621" i="1"/>
  <c r="AJ621" i="1"/>
  <c r="AH621" i="1"/>
  <c r="Y621" i="1"/>
  <c r="AE621" i="1" s="1"/>
  <c r="B621" i="1"/>
  <c r="A621" i="1" s="1"/>
  <c r="BQ620" i="1"/>
  <c r="AJ620" i="1"/>
  <c r="AH620" i="1"/>
  <c r="Y620" i="1"/>
  <c r="AE620" i="1" s="1"/>
  <c r="B620" i="1"/>
  <c r="A620" i="1" s="1"/>
  <c r="BQ619" i="1"/>
  <c r="AJ619" i="1"/>
  <c r="AH619" i="1"/>
  <c r="Y619" i="1"/>
  <c r="AE619" i="1" s="1"/>
  <c r="B619" i="1"/>
  <c r="A619" i="1" s="1"/>
  <c r="BQ618" i="1"/>
  <c r="AJ618" i="1"/>
  <c r="AH618" i="1"/>
  <c r="Y618" i="1"/>
  <c r="AE618" i="1" s="1"/>
  <c r="B618" i="1"/>
  <c r="A618" i="1" s="1"/>
  <c r="BQ617" i="1"/>
  <c r="AJ617" i="1"/>
  <c r="AH617" i="1"/>
  <c r="Y617" i="1"/>
  <c r="AD617" i="1" s="1"/>
  <c r="B617" i="1"/>
  <c r="A617" i="1" s="1"/>
  <c r="BQ616" i="1"/>
  <c r="AJ616" i="1"/>
  <c r="AH616" i="1"/>
  <c r="Y616" i="1"/>
  <c r="AE616" i="1" s="1"/>
  <c r="B616" i="1"/>
  <c r="A616" i="1" s="1"/>
  <c r="BQ615" i="1"/>
  <c r="AJ615" i="1"/>
  <c r="AH615" i="1"/>
  <c r="Y615" i="1"/>
  <c r="AD615" i="1" s="1"/>
  <c r="B615" i="1"/>
  <c r="A615" i="1" s="1"/>
  <c r="BQ614" i="1"/>
  <c r="AJ614" i="1"/>
  <c r="AH614" i="1"/>
  <c r="Y614" i="1"/>
  <c r="AD614" i="1" s="1"/>
  <c r="B614" i="1"/>
  <c r="A614" i="1" s="1"/>
  <c r="BQ613" i="1"/>
  <c r="AJ613" i="1"/>
  <c r="AH613" i="1"/>
  <c r="Y613" i="1"/>
  <c r="AE613" i="1" s="1"/>
  <c r="B613" i="1"/>
  <c r="A613" i="1" s="1"/>
  <c r="BQ612" i="1"/>
  <c r="AJ612" i="1"/>
  <c r="AH612" i="1"/>
  <c r="Y612" i="1"/>
  <c r="AE612" i="1" s="1"/>
  <c r="B612" i="1"/>
  <c r="A612" i="1" s="1"/>
  <c r="BQ611" i="1"/>
  <c r="AJ611" i="1"/>
  <c r="AH611" i="1"/>
  <c r="Y611" i="1"/>
  <c r="AE611" i="1" s="1"/>
  <c r="B611" i="1"/>
  <c r="A611" i="1" s="1"/>
  <c r="BQ610" i="1"/>
  <c r="AJ610" i="1"/>
  <c r="AH610" i="1"/>
  <c r="Y610" i="1"/>
  <c r="AE610" i="1" s="1"/>
  <c r="B610" i="1"/>
  <c r="A610" i="1" s="1"/>
  <c r="BQ609" i="1"/>
  <c r="AJ609" i="1"/>
  <c r="AH609" i="1"/>
  <c r="Y609" i="1"/>
  <c r="AD609" i="1" s="1"/>
  <c r="B609" i="1"/>
  <c r="A609" i="1" s="1"/>
  <c r="BQ608" i="1"/>
  <c r="AJ608" i="1"/>
  <c r="AH608" i="1"/>
  <c r="Y608" i="1"/>
  <c r="AD608" i="1" s="1"/>
  <c r="B608" i="1"/>
  <c r="A608" i="1" s="1"/>
  <c r="BQ607" i="1"/>
  <c r="AJ607" i="1"/>
  <c r="AH607" i="1"/>
  <c r="Y607" i="1"/>
  <c r="AD607" i="1" s="1"/>
  <c r="B607" i="1"/>
  <c r="A607" i="1" s="1"/>
  <c r="BQ606" i="1"/>
  <c r="AJ606" i="1"/>
  <c r="AH606" i="1"/>
  <c r="Y606" i="1"/>
  <c r="AD606" i="1" s="1"/>
  <c r="B606" i="1"/>
  <c r="A606" i="1" s="1"/>
  <c r="BQ605" i="1"/>
  <c r="AJ605" i="1"/>
  <c r="AH605" i="1"/>
  <c r="Y605" i="1"/>
  <c r="AE605" i="1" s="1"/>
  <c r="B605" i="1"/>
  <c r="A605" i="1" s="1"/>
  <c r="BQ604" i="1"/>
  <c r="AJ604" i="1"/>
  <c r="AH604" i="1"/>
  <c r="Y604" i="1"/>
  <c r="AE604" i="1" s="1"/>
  <c r="B604" i="1"/>
  <c r="A604" i="1" s="1"/>
  <c r="BQ603" i="1"/>
  <c r="AJ603" i="1"/>
  <c r="AH603" i="1"/>
  <c r="Y603" i="1"/>
  <c r="AE603" i="1" s="1"/>
  <c r="B603" i="1"/>
  <c r="A603" i="1" s="1"/>
  <c r="BQ602" i="1"/>
  <c r="AJ602" i="1"/>
  <c r="AH602" i="1"/>
  <c r="Y602" i="1"/>
  <c r="AE602" i="1" s="1"/>
  <c r="B602" i="1"/>
  <c r="A602" i="1" s="1"/>
  <c r="BQ601" i="1"/>
  <c r="AJ601" i="1"/>
  <c r="AH601" i="1"/>
  <c r="Y601" i="1"/>
  <c r="AD601" i="1" s="1"/>
  <c r="B601" i="1"/>
  <c r="A601" i="1" s="1"/>
  <c r="BQ600" i="1"/>
  <c r="AJ600" i="1"/>
  <c r="AH600" i="1"/>
  <c r="Y600" i="1"/>
  <c r="AE600" i="1" s="1"/>
  <c r="B600" i="1"/>
  <c r="A600" i="1" s="1"/>
  <c r="BQ599" i="1"/>
  <c r="AJ599" i="1"/>
  <c r="AH599" i="1"/>
  <c r="Y599" i="1"/>
  <c r="AD599" i="1" s="1"/>
  <c r="B599" i="1"/>
  <c r="A599" i="1" s="1"/>
  <c r="AK630" i="1" l="1"/>
  <c r="AD620" i="1"/>
  <c r="AE632" i="1"/>
  <c r="AF632" i="1" s="1"/>
  <c r="AK632" i="1" s="1"/>
  <c r="AE637" i="1"/>
  <c r="AL637" i="1" s="1"/>
  <c r="AD630" i="1"/>
  <c r="AD612" i="1"/>
  <c r="AL632" i="1"/>
  <c r="AD634" i="1"/>
  <c r="AD604" i="1"/>
  <c r="AL630" i="1"/>
  <c r="AD628" i="1"/>
  <c r="AE639" i="1"/>
  <c r="AL639" i="1" s="1"/>
  <c r="AF616" i="1"/>
  <c r="AK616" i="1" s="1"/>
  <c r="AL616" i="1"/>
  <c r="AF600" i="1"/>
  <c r="AK600" i="1" s="1"/>
  <c r="AL600" i="1"/>
  <c r="AE606" i="1"/>
  <c r="AE614" i="1"/>
  <c r="AE622" i="1"/>
  <c r="AE624" i="1"/>
  <c r="AE607" i="1"/>
  <c r="AL607" i="1" s="1"/>
  <c r="AE609" i="1"/>
  <c r="AF609" i="1" s="1"/>
  <c r="AK609" i="1" s="1"/>
  <c r="AE629" i="1"/>
  <c r="AL629" i="1" s="1"/>
  <c r="AE631" i="1"/>
  <c r="AL631" i="1" s="1"/>
  <c r="AE633" i="1"/>
  <c r="AF633" i="1" s="1"/>
  <c r="AK633" i="1" s="1"/>
  <c r="AE638" i="1"/>
  <c r="AF638" i="1" s="1"/>
  <c r="AK638" i="1" s="1"/>
  <c r="AD600" i="1"/>
  <c r="AE608" i="1"/>
  <c r="AD636" i="1"/>
  <c r="AD602" i="1"/>
  <c r="AD610" i="1"/>
  <c r="AD616" i="1"/>
  <c r="AD618" i="1"/>
  <c r="AD626" i="1"/>
  <c r="AE599" i="1"/>
  <c r="AL599" i="1" s="1"/>
  <c r="AE601" i="1"/>
  <c r="AF601" i="1" s="1"/>
  <c r="AK601" i="1" s="1"/>
  <c r="AE615" i="1"/>
  <c r="AL615" i="1" s="1"/>
  <c r="AE617" i="1"/>
  <c r="AF617" i="1" s="1"/>
  <c r="AK617" i="1" s="1"/>
  <c r="AE623" i="1"/>
  <c r="AL623" i="1" s="1"/>
  <c r="AE625" i="1"/>
  <c r="AF625" i="1" s="1"/>
  <c r="AK625" i="1" s="1"/>
  <c r="AL604" i="1"/>
  <c r="AF604" i="1"/>
  <c r="AK604" i="1" s="1"/>
  <c r="AL612" i="1"/>
  <c r="AF612" i="1"/>
  <c r="AK612" i="1" s="1"/>
  <c r="AL634" i="1"/>
  <c r="AF634" i="1"/>
  <c r="AK634" i="1" s="1"/>
  <c r="AL621" i="1"/>
  <c r="AF621" i="1"/>
  <c r="AK621" i="1" s="1"/>
  <c r="AL628" i="1"/>
  <c r="AF628" i="1"/>
  <c r="AK628" i="1" s="1"/>
  <c r="AF636" i="1"/>
  <c r="AK636" i="1" s="1"/>
  <c r="AL636" i="1"/>
  <c r="AL642" i="1"/>
  <c r="AF642" i="1"/>
  <c r="AK642" i="1" s="1"/>
  <c r="AL613" i="1"/>
  <c r="AF613" i="1"/>
  <c r="AK613" i="1" s="1"/>
  <c r="AF640" i="1"/>
  <c r="AL640" i="1"/>
  <c r="AL605" i="1"/>
  <c r="AF605" i="1"/>
  <c r="AK605" i="1" s="1"/>
  <c r="AL620" i="1"/>
  <c r="AF620" i="1"/>
  <c r="AK620" i="1" s="1"/>
  <c r="AF603" i="1"/>
  <c r="AK603" i="1" s="1"/>
  <c r="AL603" i="1"/>
  <c r="AF611" i="1"/>
  <c r="AK611" i="1" s="1"/>
  <c r="AL611" i="1"/>
  <c r="AF619" i="1"/>
  <c r="AK619" i="1" s="1"/>
  <c r="AL619" i="1"/>
  <c r="AF627" i="1"/>
  <c r="AK627" i="1" s="1"/>
  <c r="AL627" i="1"/>
  <c r="AF602" i="1"/>
  <c r="AK602" i="1" s="1"/>
  <c r="AL602" i="1"/>
  <c r="AL610" i="1"/>
  <c r="AF610" i="1"/>
  <c r="AK610" i="1" s="1"/>
  <c r="AL618" i="1"/>
  <c r="AF618" i="1"/>
  <c r="AK618" i="1" s="1"/>
  <c r="AL626" i="1"/>
  <c r="AF626" i="1"/>
  <c r="AK626" i="1" s="1"/>
  <c r="AF635" i="1"/>
  <c r="AK635" i="1" s="1"/>
  <c r="AL635" i="1"/>
  <c r="AF641" i="1"/>
  <c r="AK641" i="1" s="1"/>
  <c r="AL641" i="1"/>
  <c r="AF599" i="1"/>
  <c r="AK599" i="1" s="1"/>
  <c r="AD605" i="1"/>
  <c r="AF607" i="1"/>
  <c r="AK607" i="1" s="1"/>
  <c r="AD613" i="1"/>
  <c r="AD621" i="1"/>
  <c r="AF623" i="1"/>
  <c r="AK623" i="1" s="1"/>
  <c r="AD642" i="1"/>
  <c r="AL638" i="1"/>
  <c r="AD603" i="1"/>
  <c r="AD611" i="1"/>
  <c r="AD619" i="1"/>
  <c r="AD627" i="1"/>
  <c r="AD635" i="1"/>
  <c r="AD640" i="1"/>
  <c r="AD641" i="1"/>
  <c r="AL609" i="1" l="1"/>
  <c r="AF637" i="1"/>
  <c r="AK637" i="1" s="1"/>
  <c r="AL601" i="1"/>
  <c r="AF615" i="1"/>
  <c r="AK615" i="1" s="1"/>
  <c r="AL633" i="1"/>
  <c r="AL617" i="1"/>
  <c r="AL608" i="1"/>
  <c r="AF608" i="1"/>
  <c r="AK608" i="1" s="1"/>
  <c r="AF624" i="1"/>
  <c r="AK624" i="1" s="1"/>
  <c r="AL624" i="1"/>
  <c r="AL625" i="1"/>
  <c r="AF622" i="1"/>
  <c r="AK622" i="1" s="1"/>
  <c r="AL622" i="1"/>
  <c r="AF631" i="1"/>
  <c r="AK631" i="1" s="1"/>
  <c r="AF614" i="1"/>
  <c r="AK614" i="1" s="1"/>
  <c r="AL614" i="1"/>
  <c r="AL606" i="1"/>
  <c r="AF606" i="1"/>
  <c r="AK606" i="1" s="1"/>
  <c r="AF629" i="1"/>
  <c r="AK629" i="1" s="1"/>
  <c r="AJ598" i="1"/>
  <c r="AH598" i="1"/>
  <c r="AF598" i="1"/>
  <c r="B598" i="1"/>
  <c r="AJ597" i="1"/>
  <c r="AH597" i="1"/>
  <c r="AF597" i="1"/>
  <c r="B597" i="1"/>
  <c r="AJ596" i="1"/>
  <c r="AH596" i="1"/>
  <c r="AF596" i="1"/>
  <c r="B596" i="1"/>
  <c r="AJ595" i="1"/>
  <c r="AH595" i="1"/>
  <c r="AF595" i="1"/>
  <c r="B595" i="1"/>
  <c r="AJ594" i="1"/>
  <c r="AH594" i="1"/>
  <c r="AF594" i="1"/>
  <c r="B594" i="1"/>
  <c r="AJ593" i="1"/>
  <c r="AH593" i="1"/>
  <c r="AF593" i="1"/>
  <c r="B593" i="1"/>
  <c r="AJ592" i="1"/>
  <c r="AH592" i="1"/>
  <c r="AF592" i="1"/>
  <c r="B592" i="1"/>
  <c r="AJ591" i="1"/>
  <c r="AH591" i="1"/>
  <c r="AF591" i="1"/>
  <c r="B591" i="1"/>
  <c r="AJ590" i="1"/>
  <c r="AH590" i="1"/>
  <c r="AF590" i="1"/>
  <c r="B590" i="1"/>
  <c r="AJ589" i="1"/>
  <c r="AH589" i="1"/>
  <c r="AF589" i="1"/>
  <c r="B589" i="1"/>
  <c r="AJ588" i="1"/>
  <c r="AH588" i="1"/>
  <c r="AF588" i="1"/>
  <c r="B588" i="1"/>
  <c r="AJ587" i="1"/>
  <c r="AH587" i="1"/>
  <c r="AF587" i="1"/>
  <c r="B587" i="1"/>
  <c r="AJ586" i="1"/>
  <c r="AH586" i="1"/>
  <c r="AF586" i="1"/>
  <c r="B586" i="1"/>
  <c r="AJ585" i="1"/>
  <c r="AH585" i="1"/>
  <c r="AF585" i="1"/>
  <c r="B585" i="1"/>
  <c r="AJ584" i="1"/>
  <c r="AH584" i="1"/>
  <c r="AF584" i="1"/>
  <c r="B584" i="1"/>
  <c r="AJ583" i="1"/>
  <c r="AH583" i="1"/>
  <c r="AF583" i="1"/>
  <c r="B583" i="1"/>
  <c r="AJ582" i="1"/>
  <c r="AH582" i="1"/>
  <c r="AF582" i="1"/>
  <c r="B582" i="1"/>
  <c r="AJ581" i="1"/>
  <c r="AH581" i="1"/>
  <c r="AF581" i="1"/>
  <c r="B581" i="1"/>
  <c r="AJ580" i="1"/>
  <c r="AH580" i="1"/>
  <c r="AF580" i="1"/>
  <c r="B580" i="1"/>
  <c r="AJ579" i="1"/>
  <c r="AH579" i="1"/>
  <c r="AF579" i="1"/>
  <c r="B579" i="1"/>
  <c r="AJ578" i="1"/>
  <c r="AH578" i="1"/>
  <c r="AF578" i="1"/>
  <c r="B578" i="1"/>
  <c r="AK581" i="1" l="1"/>
  <c r="AK579" i="1"/>
  <c r="AK583" i="1"/>
  <c r="AK585" i="1"/>
  <c r="AK587" i="1"/>
  <c r="AK589" i="1"/>
  <c r="AK591" i="1"/>
  <c r="AK593" i="1"/>
  <c r="AK595" i="1"/>
  <c r="AK597" i="1"/>
  <c r="AK584" i="1"/>
  <c r="AK578" i="1"/>
  <c r="AK598" i="1"/>
  <c r="AK592" i="1"/>
  <c r="AK596" i="1"/>
  <c r="AK582" i="1"/>
  <c r="AK586" i="1"/>
  <c r="AK580" i="1"/>
  <c r="AK588" i="1"/>
  <c r="AK590" i="1"/>
  <c r="AK594" i="1"/>
  <c r="AJ577" i="1"/>
  <c r="Y577" i="1"/>
  <c r="AE577" i="1" s="1"/>
  <c r="B577" i="1"/>
  <c r="A577" i="1" s="1"/>
  <c r="AJ576" i="1"/>
  <c r="Y576" i="1"/>
  <c r="AE576" i="1" s="1"/>
  <c r="B576" i="1"/>
  <c r="A576" i="1" s="1"/>
  <c r="AJ575" i="1"/>
  <c r="Y575" i="1"/>
  <c r="AE575" i="1" s="1"/>
  <c r="AL575" i="1" s="1"/>
  <c r="B575" i="1"/>
  <c r="A575" i="1" s="1"/>
  <c r="AJ574" i="1"/>
  <c r="Y574" i="1"/>
  <c r="AD574" i="1" s="1"/>
  <c r="B574" i="1"/>
  <c r="A574" i="1" s="1"/>
  <c r="AJ573" i="1"/>
  <c r="Y573" i="1"/>
  <c r="AE573" i="1" s="1"/>
  <c r="B573" i="1"/>
  <c r="A573" i="1" s="1"/>
  <c r="AJ572" i="1"/>
  <c r="Y572" i="1"/>
  <c r="AE572" i="1" s="1"/>
  <c r="B572" i="1"/>
  <c r="A572" i="1" s="1"/>
  <c r="AJ571" i="1"/>
  <c r="Y571" i="1"/>
  <c r="AE571" i="1" s="1"/>
  <c r="B571" i="1"/>
  <c r="A571" i="1" s="1"/>
  <c r="AJ570" i="1"/>
  <c r="Y570" i="1"/>
  <c r="AD570" i="1" s="1"/>
  <c r="B570" i="1"/>
  <c r="A570" i="1" s="1"/>
  <c r="AJ569" i="1"/>
  <c r="Y569" i="1"/>
  <c r="AD569" i="1" s="1"/>
  <c r="B569" i="1"/>
  <c r="A569" i="1" s="1"/>
  <c r="AJ568" i="1"/>
  <c r="Y568" i="1"/>
  <c r="AE568" i="1" s="1"/>
  <c r="B568" i="1"/>
  <c r="A568" i="1" s="1"/>
  <c r="AJ567" i="1"/>
  <c r="Y567" i="1"/>
  <c r="AE567" i="1" s="1"/>
  <c r="AL567" i="1" s="1"/>
  <c r="B567" i="1"/>
  <c r="A567" i="1" s="1"/>
  <c r="AJ566" i="1"/>
  <c r="Y566" i="1"/>
  <c r="AD566" i="1" s="1"/>
  <c r="B566" i="1"/>
  <c r="A566" i="1" s="1"/>
  <c r="AJ565" i="1"/>
  <c r="Y565" i="1"/>
  <c r="AE565" i="1" s="1"/>
  <c r="B565" i="1"/>
  <c r="A565" i="1" s="1"/>
  <c r="AJ564" i="1"/>
  <c r="Y564" i="1"/>
  <c r="AE564" i="1" s="1"/>
  <c r="B564" i="1"/>
  <c r="A564" i="1" s="1"/>
  <c r="AJ563" i="1"/>
  <c r="Y563" i="1"/>
  <c r="AD563" i="1" s="1"/>
  <c r="B563" i="1"/>
  <c r="A563" i="1" s="1"/>
  <c r="AJ562" i="1"/>
  <c r="Y562" i="1"/>
  <c r="AE562" i="1" s="1"/>
  <c r="B562" i="1"/>
  <c r="A562" i="1" s="1"/>
  <c r="AE574" i="1" l="1"/>
  <c r="AL574" i="1" s="1"/>
  <c r="AF562" i="1"/>
  <c r="AK562" i="1" s="1"/>
  <c r="AL562" i="1"/>
  <c r="AE569" i="1"/>
  <c r="AL569" i="1" s="1"/>
  <c r="AD571" i="1"/>
  <c r="AD562" i="1"/>
  <c r="AE566" i="1"/>
  <c r="AL566" i="1" s="1"/>
  <c r="AE570" i="1"/>
  <c r="AD567" i="1"/>
  <c r="AD575" i="1"/>
  <c r="AF572" i="1"/>
  <c r="AK572" i="1" s="1"/>
  <c r="AL572" i="1"/>
  <c r="AL576" i="1"/>
  <c r="AF576" i="1"/>
  <c r="AK576" i="1" s="1"/>
  <c r="AL568" i="1"/>
  <c r="AF568" i="1"/>
  <c r="AK568" i="1" s="1"/>
  <c r="AF565" i="1"/>
  <c r="AK565" i="1" s="1"/>
  <c r="AL565" i="1"/>
  <c r="AL573" i="1"/>
  <c r="AF573" i="1"/>
  <c r="AK573" i="1" s="1"/>
  <c r="AL577" i="1"/>
  <c r="AF577" i="1"/>
  <c r="AK577" i="1" s="1"/>
  <c r="AF564" i="1"/>
  <c r="AK564" i="1" s="1"/>
  <c r="AL564" i="1"/>
  <c r="AF571" i="1"/>
  <c r="AK571" i="1" s="1"/>
  <c r="AL571" i="1"/>
  <c r="AD568" i="1"/>
  <c r="AD576" i="1"/>
  <c r="AF567" i="1"/>
  <c r="AK567" i="1" s="1"/>
  <c r="AF575" i="1"/>
  <c r="AK575" i="1" s="1"/>
  <c r="AD577" i="1"/>
  <c r="AF569" i="1"/>
  <c r="AK569" i="1" s="1"/>
  <c r="AE563" i="1"/>
  <c r="AD564" i="1"/>
  <c r="AD565" i="1"/>
  <c r="AD572" i="1"/>
  <c r="AD573" i="1"/>
  <c r="AF574" i="1" l="1"/>
  <c r="AK574" i="1" s="1"/>
  <c r="AF566" i="1"/>
  <c r="AK566" i="1" s="1"/>
  <c r="AF570" i="1"/>
  <c r="AK570" i="1" s="1"/>
  <c r="AL570" i="1"/>
  <c r="AF563" i="1"/>
  <c r="AK563" i="1" s="1"/>
  <c r="AL563" i="1"/>
  <c r="AJ561" i="1" l="1"/>
  <c r="AH561" i="1"/>
  <c r="AF561" i="1"/>
  <c r="AJ560" i="1"/>
  <c r="AH560" i="1"/>
  <c r="AF560" i="1"/>
  <c r="AJ559" i="1"/>
  <c r="AH559" i="1"/>
  <c r="AF559" i="1"/>
  <c r="B559" i="1"/>
  <c r="AJ558" i="1"/>
  <c r="AH558" i="1"/>
  <c r="AF558" i="1"/>
  <c r="B558" i="1"/>
  <c r="AJ557" i="1"/>
  <c r="AH557" i="1"/>
  <c r="AF557" i="1"/>
  <c r="B557" i="1"/>
  <c r="AJ556" i="1"/>
  <c r="AH556" i="1"/>
  <c r="AF556" i="1"/>
  <c r="B556" i="1"/>
  <c r="AJ555" i="1"/>
  <c r="AH555" i="1"/>
  <c r="AF555" i="1"/>
  <c r="B555" i="1"/>
  <c r="AJ554" i="1"/>
  <c r="AH554" i="1"/>
  <c r="AF554" i="1"/>
  <c r="B554" i="1"/>
  <c r="AJ553" i="1"/>
  <c r="AH553" i="1"/>
  <c r="AF553" i="1"/>
  <c r="B553" i="1"/>
  <c r="AJ552" i="1"/>
  <c r="AH552" i="1"/>
  <c r="AF552" i="1"/>
  <c r="B552" i="1"/>
  <c r="AJ551" i="1"/>
  <c r="AH551" i="1"/>
  <c r="AF551" i="1"/>
  <c r="B551" i="1"/>
  <c r="AJ550" i="1"/>
  <c r="AH550" i="1"/>
  <c r="AF550" i="1"/>
  <c r="B550" i="1"/>
  <c r="AK554" i="1" l="1"/>
  <c r="AK556" i="1"/>
  <c r="AK560" i="1"/>
  <c r="AK559" i="1"/>
  <c r="AK553" i="1"/>
  <c r="AK555" i="1"/>
  <c r="AK550" i="1"/>
  <c r="AK552" i="1"/>
  <c r="AK558" i="1"/>
  <c r="AK551" i="1"/>
  <c r="AK557" i="1"/>
  <c r="AK561" i="1"/>
  <c r="AJ549" i="1"/>
  <c r="AH549" i="1"/>
  <c r="Y549" i="1"/>
  <c r="AE549" i="1" s="1"/>
  <c r="B549" i="1"/>
  <c r="A549" i="1" s="1"/>
  <c r="AJ548" i="1"/>
  <c r="AH548" i="1"/>
  <c r="Y548" i="1"/>
  <c r="AE548" i="1" s="1"/>
  <c r="AL548" i="1" s="1"/>
  <c r="B548" i="1"/>
  <c r="A548" i="1" s="1"/>
  <c r="AJ547" i="1"/>
  <c r="AH547" i="1"/>
  <c r="Y547" i="1"/>
  <c r="AE547" i="1" s="1"/>
  <c r="B547" i="1"/>
  <c r="A547" i="1" s="1"/>
  <c r="AJ546" i="1"/>
  <c r="AH546" i="1"/>
  <c r="Y546" i="1"/>
  <c r="AE546" i="1" s="1"/>
  <c r="B546" i="1"/>
  <c r="A546" i="1" s="1"/>
  <c r="AJ545" i="1"/>
  <c r="AH545" i="1"/>
  <c r="Y545" i="1"/>
  <c r="AE545" i="1" s="1"/>
  <c r="B545" i="1"/>
  <c r="A545" i="1" s="1"/>
  <c r="AJ544" i="1"/>
  <c r="AH544" i="1"/>
  <c r="Y544" i="1"/>
  <c r="AD544" i="1" s="1"/>
  <c r="B544" i="1"/>
  <c r="A544" i="1" s="1"/>
  <c r="AJ543" i="1"/>
  <c r="AH543" i="1"/>
  <c r="Y543" i="1"/>
  <c r="AD543" i="1" s="1"/>
  <c r="B543" i="1"/>
  <c r="A543" i="1" s="1"/>
  <c r="AJ542" i="1"/>
  <c r="AH542" i="1"/>
  <c r="Y542" i="1"/>
  <c r="AD542" i="1" s="1"/>
  <c r="B542" i="1"/>
  <c r="A542" i="1" s="1"/>
  <c r="AJ541" i="1"/>
  <c r="AH541" i="1"/>
  <c r="Y541" i="1"/>
  <c r="AD541" i="1" s="1"/>
  <c r="B541" i="1"/>
  <c r="A541" i="1" s="1"/>
  <c r="AJ540" i="1"/>
  <c r="AH540" i="1"/>
  <c r="Y540" i="1"/>
  <c r="AD540" i="1" s="1"/>
  <c r="B540" i="1"/>
  <c r="A540" i="1" s="1"/>
  <c r="AJ539" i="1"/>
  <c r="AH539" i="1"/>
  <c r="Y539" i="1"/>
  <c r="AE539" i="1" s="1"/>
  <c r="AL539" i="1" s="1"/>
  <c r="B539" i="1"/>
  <c r="A539" i="1" s="1"/>
  <c r="AJ538" i="1"/>
  <c r="AH538" i="1"/>
  <c r="Y538" i="1"/>
  <c r="AD538" i="1" s="1"/>
  <c r="B538" i="1"/>
  <c r="A538" i="1" s="1"/>
  <c r="AJ537" i="1"/>
  <c r="AH537" i="1"/>
  <c r="Y537" i="1"/>
  <c r="AD537" i="1" s="1"/>
  <c r="B537" i="1"/>
  <c r="A537" i="1" s="1"/>
  <c r="AJ536" i="1"/>
  <c r="AH536" i="1"/>
  <c r="Y536" i="1"/>
  <c r="AD536" i="1" s="1"/>
  <c r="B536" i="1"/>
  <c r="A536" i="1" s="1"/>
  <c r="AJ535" i="1"/>
  <c r="AH535" i="1"/>
  <c r="Y535" i="1"/>
  <c r="AD535" i="1" s="1"/>
  <c r="B535" i="1"/>
  <c r="A535" i="1" s="1"/>
  <c r="AJ534" i="1"/>
  <c r="AH534" i="1"/>
  <c r="Y534" i="1"/>
  <c r="AE534" i="1" s="1"/>
  <c r="B534" i="1"/>
  <c r="A534" i="1" s="1"/>
  <c r="AJ533" i="1"/>
  <c r="AH533" i="1"/>
  <c r="Y533" i="1"/>
  <c r="AE533" i="1" s="1"/>
  <c r="B533" i="1"/>
  <c r="A533" i="1" s="1"/>
  <c r="AJ532" i="1"/>
  <c r="AH532" i="1"/>
  <c r="Y532" i="1"/>
  <c r="AE532" i="1" s="1"/>
  <c r="AL532" i="1" s="1"/>
  <c r="B532" i="1"/>
  <c r="A532" i="1" s="1"/>
  <c r="AJ531" i="1"/>
  <c r="AH531" i="1"/>
  <c r="Y531" i="1"/>
  <c r="AD531" i="1" s="1"/>
  <c r="B531" i="1"/>
  <c r="A531" i="1" s="1"/>
  <c r="AJ530" i="1"/>
  <c r="AH530" i="1"/>
  <c r="Y530" i="1"/>
  <c r="AE530" i="1" s="1"/>
  <c r="B530" i="1"/>
  <c r="A530" i="1" s="1"/>
  <c r="AJ529" i="1"/>
  <c r="AH529" i="1"/>
  <c r="Y529" i="1"/>
  <c r="AD529" i="1" s="1"/>
  <c r="B529" i="1"/>
  <c r="A529" i="1" s="1"/>
  <c r="AJ528" i="1"/>
  <c r="AH528" i="1"/>
  <c r="Y528" i="1"/>
  <c r="AE528" i="1" s="1"/>
  <c r="AL528" i="1" s="1"/>
  <c r="B528" i="1"/>
  <c r="A528" i="1" s="1"/>
  <c r="AJ527" i="1"/>
  <c r="AH527" i="1"/>
  <c r="Y527" i="1"/>
  <c r="AE527" i="1" s="1"/>
  <c r="AL527" i="1" s="1"/>
  <c r="B527" i="1"/>
  <c r="A527" i="1" s="1"/>
  <c r="AJ526" i="1"/>
  <c r="AH526" i="1"/>
  <c r="Y526" i="1"/>
  <c r="AE526" i="1" s="1"/>
  <c r="B526" i="1"/>
  <c r="A526" i="1" s="1"/>
  <c r="AJ525" i="1"/>
  <c r="AH525" i="1"/>
  <c r="Y525" i="1"/>
  <c r="AD525" i="1" s="1"/>
  <c r="B525" i="1"/>
  <c r="A525" i="1" s="1"/>
  <c r="AJ524" i="1"/>
  <c r="AH524" i="1"/>
  <c r="Y524" i="1"/>
  <c r="AE524" i="1" s="1"/>
  <c r="AL524" i="1" s="1"/>
  <c r="B524" i="1"/>
  <c r="A524" i="1" s="1"/>
  <c r="AJ523" i="1"/>
  <c r="AH523" i="1"/>
  <c r="Y523" i="1"/>
  <c r="AE523" i="1" s="1"/>
  <c r="B523" i="1"/>
  <c r="A523" i="1" s="1"/>
  <c r="AJ522" i="1"/>
  <c r="AH522" i="1"/>
  <c r="Y522" i="1"/>
  <c r="AE522" i="1" s="1"/>
  <c r="AL522" i="1" s="1"/>
  <c r="B522" i="1"/>
  <c r="A522" i="1" s="1"/>
  <c r="AJ521" i="1"/>
  <c r="AH521" i="1"/>
  <c r="Y521" i="1"/>
  <c r="AE521" i="1" s="1"/>
  <c r="B521" i="1"/>
  <c r="A521" i="1" s="1"/>
  <c r="AJ520" i="1"/>
  <c r="AH520" i="1"/>
  <c r="Y520" i="1"/>
  <c r="AD520" i="1" s="1"/>
  <c r="B520" i="1"/>
  <c r="A520" i="1" s="1"/>
  <c r="AJ519" i="1"/>
  <c r="AH519" i="1"/>
  <c r="Y519" i="1"/>
  <c r="AE519" i="1" s="1"/>
  <c r="B519" i="1"/>
  <c r="A519" i="1" s="1"/>
  <c r="AJ518" i="1"/>
  <c r="AH518" i="1"/>
  <c r="Y518" i="1"/>
  <c r="AE518" i="1" s="1"/>
  <c r="AF518" i="1" s="1"/>
  <c r="B518" i="1"/>
  <c r="A518" i="1" s="1"/>
  <c r="AJ517" i="1"/>
  <c r="AH517" i="1"/>
  <c r="Y517" i="1"/>
  <c r="AE517" i="1" s="1"/>
  <c r="B517" i="1"/>
  <c r="A517" i="1" s="1"/>
  <c r="AJ516" i="1"/>
  <c r="AH516" i="1"/>
  <c r="Y516" i="1"/>
  <c r="AE516" i="1" s="1"/>
  <c r="AL516" i="1" s="1"/>
  <c r="B516" i="1"/>
  <c r="A516" i="1" s="1"/>
  <c r="AJ515" i="1"/>
  <c r="AH515" i="1"/>
  <c r="Y515" i="1"/>
  <c r="AE515" i="1" s="1"/>
  <c r="B515" i="1"/>
  <c r="A515" i="1" s="1"/>
  <c r="AJ514" i="1"/>
  <c r="AH514" i="1"/>
  <c r="Y514" i="1"/>
  <c r="AD514" i="1" s="1"/>
  <c r="B514" i="1"/>
  <c r="A514" i="1" s="1"/>
  <c r="AJ513" i="1"/>
  <c r="AH513" i="1"/>
  <c r="Y513" i="1"/>
  <c r="AD513" i="1" s="1"/>
  <c r="B513" i="1"/>
  <c r="A513" i="1" s="1"/>
  <c r="AJ512" i="1"/>
  <c r="AH512" i="1"/>
  <c r="Y512" i="1"/>
  <c r="AD512" i="1" s="1"/>
  <c r="B512" i="1"/>
  <c r="A512" i="1" s="1"/>
  <c r="AJ511" i="1"/>
  <c r="AH511" i="1"/>
  <c r="AE511" i="1"/>
  <c r="AL511" i="1" s="1"/>
  <c r="AD511" i="1"/>
  <c r="Y511" i="1"/>
  <c r="B511" i="1"/>
  <c r="A511" i="1" s="1"/>
  <c r="AE543" i="1" l="1"/>
  <c r="AL543" i="1" s="1"/>
  <c r="AE540" i="1"/>
  <c r="AL540" i="1" s="1"/>
  <c r="AE544" i="1"/>
  <c r="AL544" i="1" s="1"/>
  <c r="AE520" i="1"/>
  <c r="AL520" i="1" s="1"/>
  <c r="AE536" i="1"/>
  <c r="AL536" i="1" s="1"/>
  <c r="AD519" i="1"/>
  <c r="AD532" i="1"/>
  <c r="AD539" i="1"/>
  <c r="AD527" i="1"/>
  <c r="AE538" i="1"/>
  <c r="AL538" i="1" s="1"/>
  <c r="AK518" i="1"/>
  <c r="AD522" i="1"/>
  <c r="AD530" i="1"/>
  <c r="AD518" i="1"/>
  <c r="AD524" i="1"/>
  <c r="AF527" i="1"/>
  <c r="AK527" i="1" s="1"/>
  <c r="AD534" i="1"/>
  <c r="AD523" i="1"/>
  <c r="AE542" i="1"/>
  <c r="AL530" i="1"/>
  <c r="AF530" i="1"/>
  <c r="AK530" i="1" s="1"/>
  <c r="AL534" i="1"/>
  <c r="AF534" i="1"/>
  <c r="AK534" i="1" s="1"/>
  <c r="AF526" i="1"/>
  <c r="AK526" i="1" s="1"/>
  <c r="AL526" i="1"/>
  <c r="AF546" i="1"/>
  <c r="AK546" i="1" s="1"/>
  <c r="AL546" i="1"/>
  <c r="AL515" i="1"/>
  <c r="AF515" i="1"/>
  <c r="AK515" i="1" s="1"/>
  <c r="AL523" i="1"/>
  <c r="AF523" i="1"/>
  <c r="AK523" i="1" s="1"/>
  <c r="AL519" i="1"/>
  <c r="AF519" i="1"/>
  <c r="AK519" i="1" s="1"/>
  <c r="AL547" i="1"/>
  <c r="AF547" i="1"/>
  <c r="AK547" i="1" s="1"/>
  <c r="AE531" i="1"/>
  <c r="AF543" i="1"/>
  <c r="AK543" i="1" s="1"/>
  <c r="AD546" i="1"/>
  <c r="AD548" i="1"/>
  <c r="AD516" i="1"/>
  <c r="AE514" i="1"/>
  <c r="AD515" i="1"/>
  <c r="AL518" i="1"/>
  <c r="AD526" i="1"/>
  <c r="AD528" i="1"/>
  <c r="AE535" i="1"/>
  <c r="AD547" i="1"/>
  <c r="AE512" i="1"/>
  <c r="AL512" i="1" s="1"/>
  <c r="AF511" i="1"/>
  <c r="AK511" i="1" s="1"/>
  <c r="AF522" i="1"/>
  <c r="AK522" i="1" s="1"/>
  <c r="AF539" i="1"/>
  <c r="AK539" i="1" s="1"/>
  <c r="AL521" i="1"/>
  <c r="AF521" i="1"/>
  <c r="AK521" i="1" s="1"/>
  <c r="AL545" i="1"/>
  <c r="AF545" i="1"/>
  <c r="AK545" i="1" s="1"/>
  <c r="AL533" i="1"/>
  <c r="AF533" i="1"/>
  <c r="AK533" i="1" s="1"/>
  <c r="AL517" i="1"/>
  <c r="AF517" i="1"/>
  <c r="AK517" i="1" s="1"/>
  <c r="AL549" i="1"/>
  <c r="AF549" i="1"/>
  <c r="AK549" i="1" s="1"/>
  <c r="AD517" i="1"/>
  <c r="AD521" i="1"/>
  <c r="AD533" i="1"/>
  <c r="AD545" i="1"/>
  <c r="AF548" i="1"/>
  <c r="AK548" i="1" s="1"/>
  <c r="AD549" i="1"/>
  <c r="AE513" i="1"/>
  <c r="AE525" i="1"/>
  <c r="AE529" i="1"/>
  <c r="AE537" i="1"/>
  <c r="AE541" i="1"/>
  <c r="AF524" i="1"/>
  <c r="AK524" i="1" s="1"/>
  <c r="AF528" i="1"/>
  <c r="AK528" i="1" s="1"/>
  <c r="AF540" i="1"/>
  <c r="AK540" i="1" s="1"/>
  <c r="AF532" i="1"/>
  <c r="AK532" i="1" s="1"/>
  <c r="AF536" i="1"/>
  <c r="AK536" i="1" s="1"/>
  <c r="AF516" i="1"/>
  <c r="AK516" i="1" s="1"/>
  <c r="AF520" i="1" l="1"/>
  <c r="AK520" i="1" s="1"/>
  <c r="AF544" i="1"/>
  <c r="AK544" i="1" s="1"/>
  <c r="AF512" i="1"/>
  <c r="AK512" i="1" s="1"/>
  <c r="AF538" i="1"/>
  <c r="AK538" i="1" s="1"/>
  <c r="AL542" i="1"/>
  <c r="AF542" i="1"/>
  <c r="AK542" i="1" s="1"/>
  <c r="AF514" i="1"/>
  <c r="AK514" i="1" s="1"/>
  <c r="AL514" i="1"/>
  <c r="AL535" i="1"/>
  <c r="AF535" i="1"/>
  <c r="AK535" i="1" s="1"/>
  <c r="AL531" i="1"/>
  <c r="AF531" i="1"/>
  <c r="AK531" i="1" s="1"/>
  <c r="AL525" i="1"/>
  <c r="AF525" i="1"/>
  <c r="AK525" i="1" s="1"/>
  <c r="AL513" i="1"/>
  <c r="AF513" i="1"/>
  <c r="AK513" i="1" s="1"/>
  <c r="AL541" i="1"/>
  <c r="AF541" i="1"/>
  <c r="AK541" i="1" s="1"/>
  <c r="AL537" i="1"/>
  <c r="AF537" i="1"/>
  <c r="AK537" i="1" s="1"/>
  <c r="AL529" i="1"/>
  <c r="AF529" i="1"/>
  <c r="AK529" i="1" s="1"/>
  <c r="AJ510" i="1" l="1"/>
  <c r="AH510" i="1"/>
  <c r="Y510" i="1"/>
  <c r="AE510" i="1" s="1"/>
  <c r="B510" i="1"/>
  <c r="A510" i="1" s="1"/>
  <c r="AJ509" i="1"/>
  <c r="AH509" i="1"/>
  <c r="Y509" i="1"/>
  <c r="AD509" i="1" s="1"/>
  <c r="B509" i="1"/>
  <c r="A509" i="1" s="1"/>
  <c r="AJ508" i="1"/>
  <c r="AH508" i="1"/>
  <c r="Y508" i="1"/>
  <c r="AD508" i="1" s="1"/>
  <c r="B508" i="1"/>
  <c r="A508" i="1" s="1"/>
  <c r="AJ507" i="1"/>
  <c r="AH507" i="1"/>
  <c r="Y507" i="1"/>
  <c r="AD507" i="1" s="1"/>
  <c r="B507" i="1"/>
  <c r="A507" i="1" s="1"/>
  <c r="AJ506" i="1"/>
  <c r="AH506" i="1"/>
  <c r="Y506" i="1"/>
  <c r="AD506" i="1" s="1"/>
  <c r="B506" i="1"/>
  <c r="A506" i="1" s="1"/>
  <c r="AJ505" i="1"/>
  <c r="AH505" i="1"/>
  <c r="Y505" i="1"/>
  <c r="AD505" i="1" s="1"/>
  <c r="B505" i="1"/>
  <c r="A505" i="1" s="1"/>
  <c r="AJ504" i="1"/>
  <c r="AH504" i="1"/>
  <c r="Y504" i="1"/>
  <c r="AE504" i="1" s="1"/>
  <c r="B504" i="1"/>
  <c r="A504" i="1" s="1"/>
  <c r="AJ503" i="1"/>
  <c r="AH503" i="1"/>
  <c r="Y503" i="1"/>
  <c r="AD503" i="1" s="1"/>
  <c r="B503" i="1"/>
  <c r="A503" i="1" s="1"/>
  <c r="AJ502" i="1"/>
  <c r="AH502" i="1"/>
  <c r="Y502" i="1"/>
  <c r="AD502" i="1" s="1"/>
  <c r="B502" i="1"/>
  <c r="A502" i="1" s="1"/>
  <c r="AE503" i="1" l="1"/>
  <c r="AF503" i="1" s="1"/>
  <c r="AK503" i="1" s="1"/>
  <c r="AE505" i="1"/>
  <c r="AL505" i="1" s="1"/>
  <c r="AE509" i="1"/>
  <c r="AL509" i="1" s="1"/>
  <c r="AE507" i="1"/>
  <c r="AF507" i="1" s="1"/>
  <c r="AK507" i="1" s="1"/>
  <c r="AL510" i="1"/>
  <c r="AF510" i="1"/>
  <c r="AK510" i="1" s="1"/>
  <c r="AF504" i="1"/>
  <c r="AK504" i="1" s="1"/>
  <c r="AL504" i="1"/>
  <c r="AD510" i="1"/>
  <c r="AE502" i="1"/>
  <c r="AE506" i="1"/>
  <c r="AD504" i="1"/>
  <c r="AE508" i="1"/>
  <c r="AF505" i="1" l="1"/>
  <c r="AK505" i="1" s="1"/>
  <c r="AL503" i="1"/>
  <c r="AF509" i="1"/>
  <c r="AK509" i="1" s="1"/>
  <c r="AL507" i="1"/>
  <c r="AL502" i="1"/>
  <c r="AF502" i="1"/>
  <c r="AK502" i="1" s="1"/>
  <c r="AF508" i="1"/>
  <c r="AK508" i="1" s="1"/>
  <c r="AL508" i="1"/>
  <c r="AL506" i="1"/>
  <c r="AF506" i="1"/>
  <c r="AK506" i="1" s="1"/>
  <c r="AJ501" i="1" l="1"/>
  <c r="AH501" i="1"/>
  <c r="Y501" i="1"/>
  <c r="AE501" i="1" s="1"/>
  <c r="B501" i="1"/>
  <c r="A501" i="1" s="1"/>
  <c r="AJ500" i="1"/>
  <c r="AH500" i="1"/>
  <c r="Y500" i="1"/>
  <c r="AE500" i="1" s="1"/>
  <c r="AL500" i="1" s="1"/>
  <c r="B500" i="1"/>
  <c r="A500" i="1" s="1"/>
  <c r="AJ499" i="1"/>
  <c r="AH499" i="1"/>
  <c r="Y499" i="1"/>
  <c r="AE499" i="1" s="1"/>
  <c r="B499" i="1"/>
  <c r="A499" i="1" s="1"/>
  <c r="AJ498" i="1"/>
  <c r="AH498" i="1"/>
  <c r="Y498" i="1"/>
  <c r="AD498" i="1" s="1"/>
  <c r="B498" i="1"/>
  <c r="A498" i="1" s="1"/>
  <c r="AL497" i="1"/>
  <c r="AJ497" i="1"/>
  <c r="AH497" i="1"/>
  <c r="AF497" i="1"/>
  <c r="Y497" i="1"/>
  <c r="AD497" i="1" s="1"/>
  <c r="B497" i="1"/>
  <c r="A497" i="1" s="1"/>
  <c r="AL496" i="1"/>
  <c r="AJ496" i="1"/>
  <c r="AH496" i="1"/>
  <c r="AF496" i="1"/>
  <c r="Y496" i="1"/>
  <c r="AD496" i="1" s="1"/>
  <c r="B496" i="1"/>
  <c r="A496" i="1" s="1"/>
  <c r="AL495" i="1"/>
  <c r="AJ495" i="1"/>
  <c r="AH495" i="1"/>
  <c r="AF495" i="1"/>
  <c r="Y495" i="1"/>
  <c r="AD495" i="1" s="1"/>
  <c r="B495" i="1"/>
  <c r="A495" i="1" s="1"/>
  <c r="AJ494" i="1"/>
  <c r="AH494" i="1"/>
  <c r="Y494" i="1"/>
  <c r="AD494" i="1" s="1"/>
  <c r="B494" i="1"/>
  <c r="A494" i="1" s="1"/>
  <c r="AL493" i="1"/>
  <c r="AJ493" i="1"/>
  <c r="AH493" i="1"/>
  <c r="AF493" i="1"/>
  <c r="Y493" i="1"/>
  <c r="AD493" i="1" s="1"/>
  <c r="B493" i="1"/>
  <c r="A493" i="1" s="1"/>
  <c r="AK497" i="1" l="1"/>
  <c r="AK495" i="1"/>
  <c r="AK493" i="1"/>
  <c r="AE494" i="1"/>
  <c r="AL494" i="1" s="1"/>
  <c r="AD500" i="1"/>
  <c r="AK496" i="1"/>
  <c r="AE498" i="1"/>
  <c r="AF498" i="1" s="1"/>
  <c r="AK498" i="1" s="1"/>
  <c r="AF499" i="1"/>
  <c r="AK499" i="1" s="1"/>
  <c r="AL499" i="1"/>
  <c r="AL501" i="1"/>
  <c r="AF501" i="1"/>
  <c r="AK501" i="1" s="1"/>
  <c r="AF500" i="1"/>
  <c r="AK500" i="1" s="1"/>
  <c r="AD501" i="1"/>
  <c r="AD499" i="1"/>
  <c r="AF494" i="1" l="1"/>
  <c r="AK494" i="1" s="1"/>
  <c r="AL498" i="1"/>
  <c r="B474" i="1"/>
  <c r="AJ492" i="1"/>
  <c r="AH492" i="1"/>
  <c r="Y492" i="1"/>
  <c r="AE492" i="1" s="1"/>
  <c r="B492" i="1"/>
  <c r="A492" i="1" s="1"/>
  <c r="AJ491" i="1"/>
  <c r="AH491" i="1"/>
  <c r="Y491" i="1"/>
  <c r="AD491" i="1" s="1"/>
  <c r="B491" i="1"/>
  <c r="A491" i="1" s="1"/>
  <c r="AL490" i="1"/>
  <c r="AJ490" i="1"/>
  <c r="AH490" i="1"/>
  <c r="AF490" i="1"/>
  <c r="Y490" i="1"/>
  <c r="AD490" i="1" s="1"/>
  <c r="B490" i="1"/>
  <c r="A490" i="1" s="1"/>
  <c r="AL489" i="1"/>
  <c r="AJ489" i="1"/>
  <c r="AH489" i="1"/>
  <c r="AF489" i="1"/>
  <c r="Y489" i="1"/>
  <c r="AD489" i="1" s="1"/>
  <c r="B489" i="1"/>
  <c r="A489" i="1" s="1"/>
  <c r="AJ488" i="1"/>
  <c r="AH488" i="1"/>
  <c r="Y488" i="1"/>
  <c r="AD488" i="1" s="1"/>
  <c r="B488" i="1"/>
  <c r="A488" i="1" s="1"/>
  <c r="AJ487" i="1"/>
  <c r="AH487" i="1"/>
  <c r="Y487" i="1"/>
  <c r="AE487" i="1" s="1"/>
  <c r="B487" i="1"/>
  <c r="A487" i="1" s="1"/>
  <c r="AJ486" i="1"/>
  <c r="AH486" i="1"/>
  <c r="Y486" i="1"/>
  <c r="AD486" i="1" s="1"/>
  <c r="B486" i="1"/>
  <c r="A486" i="1" s="1"/>
  <c r="AJ485" i="1"/>
  <c r="AH485" i="1"/>
  <c r="Y485" i="1"/>
  <c r="AE485" i="1" s="1"/>
  <c r="B485" i="1"/>
  <c r="A485" i="1" s="1"/>
  <c r="AJ484" i="1"/>
  <c r="AH484" i="1"/>
  <c r="Y484" i="1"/>
  <c r="AE484" i="1" s="1"/>
  <c r="B484" i="1"/>
  <c r="A484" i="1" s="1"/>
  <c r="AJ483" i="1"/>
  <c r="AH483" i="1"/>
  <c r="Y483" i="1"/>
  <c r="AE483" i="1" s="1"/>
  <c r="B483" i="1"/>
  <c r="A483" i="1" s="1"/>
  <c r="AJ482" i="1"/>
  <c r="AH482" i="1"/>
  <c r="Y482" i="1"/>
  <c r="AD482" i="1" s="1"/>
  <c r="B482" i="1"/>
  <c r="A482" i="1" s="1"/>
  <c r="AJ481" i="1"/>
  <c r="AH481" i="1"/>
  <c r="Y481" i="1"/>
  <c r="AE481" i="1" s="1"/>
  <c r="B481" i="1"/>
  <c r="A481" i="1" s="1"/>
  <c r="AJ480" i="1"/>
  <c r="AH480" i="1"/>
  <c r="Y480" i="1"/>
  <c r="AE480" i="1" s="1"/>
  <c r="B480" i="1"/>
  <c r="A480" i="1" s="1"/>
  <c r="AJ479" i="1"/>
  <c r="AH479" i="1"/>
  <c r="Y479" i="1"/>
  <c r="AD479" i="1" s="1"/>
  <c r="B479" i="1"/>
  <c r="A479" i="1" s="1"/>
  <c r="AJ478" i="1"/>
  <c r="AH478" i="1"/>
  <c r="Y478" i="1"/>
  <c r="AD478" i="1" s="1"/>
  <c r="B478" i="1"/>
  <c r="A478" i="1" s="1"/>
  <c r="AJ477" i="1"/>
  <c r="AH477" i="1"/>
  <c r="Y477" i="1"/>
  <c r="AE477" i="1" s="1"/>
  <c r="B477" i="1"/>
  <c r="A477" i="1" s="1"/>
  <c r="AJ476" i="1"/>
  <c r="AH476" i="1"/>
  <c r="Y476" i="1"/>
  <c r="AE476" i="1" s="1"/>
  <c r="AF476" i="1" s="1"/>
  <c r="B476" i="1"/>
  <c r="A476" i="1" s="1"/>
  <c r="AJ475" i="1"/>
  <c r="AH475" i="1"/>
  <c r="Y475" i="1"/>
  <c r="AD475" i="1" s="1"/>
  <c r="B475" i="1"/>
  <c r="A475" i="1" s="1"/>
  <c r="AJ474" i="1"/>
  <c r="AH474" i="1"/>
  <c r="AJ473" i="1"/>
  <c r="AH473" i="1"/>
  <c r="AF473" i="1"/>
  <c r="B473" i="1"/>
  <c r="AJ472" i="1"/>
  <c r="AH472" i="1"/>
  <c r="AF472" i="1"/>
  <c r="B472" i="1"/>
  <c r="AJ471" i="1"/>
  <c r="AH471" i="1"/>
  <c r="AF471" i="1"/>
  <c r="B471" i="1"/>
  <c r="AJ470" i="1"/>
  <c r="AH470" i="1"/>
  <c r="AF470" i="1"/>
  <c r="B470" i="1"/>
  <c r="AJ469" i="1"/>
  <c r="AH469" i="1"/>
  <c r="AF469" i="1"/>
  <c r="B469" i="1"/>
  <c r="AJ468" i="1"/>
  <c r="AH468" i="1"/>
  <c r="AF468" i="1"/>
  <c r="B468" i="1"/>
  <c r="AK471" i="1" l="1"/>
  <c r="AK474" i="1"/>
  <c r="AD476" i="1"/>
  <c r="AE486" i="1"/>
  <c r="AL486" i="1" s="1"/>
  <c r="AK469" i="1"/>
  <c r="AK476" i="1"/>
  <c r="AE478" i="1"/>
  <c r="AL478" i="1" s="1"/>
  <c r="AF480" i="1"/>
  <c r="AK480" i="1" s="1"/>
  <c r="AL480" i="1"/>
  <c r="AL484" i="1"/>
  <c r="AF484" i="1"/>
  <c r="AK484" i="1" s="1"/>
  <c r="AE488" i="1"/>
  <c r="AK490" i="1"/>
  <c r="AD477" i="1"/>
  <c r="AD480" i="1"/>
  <c r="AK468" i="1"/>
  <c r="AL476" i="1"/>
  <c r="AK470" i="1"/>
  <c r="AK472" i="1"/>
  <c r="AE482" i="1"/>
  <c r="AL482" i="1" s="1"/>
  <c r="AK489" i="1"/>
  <c r="AD481" i="1"/>
  <c r="AE491" i="1"/>
  <c r="AL491" i="1" s="1"/>
  <c r="AD484" i="1"/>
  <c r="AK473" i="1"/>
  <c r="AD485" i="1"/>
  <c r="AL483" i="1"/>
  <c r="AF483" i="1"/>
  <c r="AK483" i="1" s="1"/>
  <c r="AL487" i="1"/>
  <c r="AF487" i="1"/>
  <c r="AK487" i="1" s="1"/>
  <c r="AL492" i="1"/>
  <c r="AF492" i="1"/>
  <c r="AK492" i="1" s="1"/>
  <c r="AF485" i="1"/>
  <c r="AK485" i="1" s="1"/>
  <c r="AL485" i="1"/>
  <c r="AF477" i="1"/>
  <c r="AK477" i="1" s="1"/>
  <c r="AL477" i="1"/>
  <c r="AF481" i="1"/>
  <c r="AK481" i="1" s="1"/>
  <c r="AL481" i="1"/>
  <c r="AD483" i="1"/>
  <c r="AF486" i="1"/>
  <c r="AK486" i="1" s="1"/>
  <c r="AD487" i="1"/>
  <c r="AD492" i="1"/>
  <c r="AE475" i="1"/>
  <c r="AE479" i="1"/>
  <c r="AJ467" i="1"/>
  <c r="AH467" i="1"/>
  <c r="Y467" i="1"/>
  <c r="AD467" i="1" s="1"/>
  <c r="B467" i="1"/>
  <c r="A467" i="1" s="1"/>
  <c r="AJ466" i="1"/>
  <c r="AH466" i="1"/>
  <c r="Y466" i="1"/>
  <c r="AE466" i="1" s="1"/>
  <c r="AL466" i="1" s="1"/>
  <c r="B466" i="1"/>
  <c r="A466" i="1" s="1"/>
  <c r="AJ465" i="1"/>
  <c r="AH465" i="1"/>
  <c r="Y465" i="1"/>
  <c r="AE465" i="1" s="1"/>
  <c r="B465" i="1"/>
  <c r="A465" i="1" s="1"/>
  <c r="AJ464" i="1"/>
  <c r="AH464" i="1"/>
  <c r="Y464" i="1"/>
  <c r="AE464" i="1" s="1"/>
  <c r="B464" i="1"/>
  <c r="A464" i="1" s="1"/>
  <c r="AJ463" i="1"/>
  <c r="AH463" i="1"/>
  <c r="Y463" i="1"/>
  <c r="AE463" i="1" s="1"/>
  <c r="B463" i="1"/>
  <c r="A463" i="1" s="1"/>
  <c r="AJ462" i="1"/>
  <c r="AH462" i="1"/>
  <c r="Y462" i="1"/>
  <c r="AE462" i="1" s="1"/>
  <c r="AF462" i="1" s="1"/>
  <c r="B462" i="1"/>
  <c r="A462" i="1" s="1"/>
  <c r="AJ461" i="1"/>
  <c r="AH461" i="1"/>
  <c r="Y461" i="1"/>
  <c r="AE461" i="1" s="1"/>
  <c r="B461" i="1"/>
  <c r="A461" i="1" s="1"/>
  <c r="AJ460" i="1"/>
  <c r="AH460" i="1"/>
  <c r="Y460" i="1"/>
  <c r="AD460" i="1" s="1"/>
  <c r="B460" i="1"/>
  <c r="A460" i="1" s="1"/>
  <c r="AJ459" i="1"/>
  <c r="AH459" i="1"/>
  <c r="Y459" i="1"/>
  <c r="AE459" i="1" s="1"/>
  <c r="B459" i="1"/>
  <c r="A459" i="1" s="1"/>
  <c r="AJ458" i="1"/>
  <c r="AH458" i="1"/>
  <c r="Y458" i="1"/>
  <c r="AE458" i="1" s="1"/>
  <c r="AF458" i="1" s="1"/>
  <c r="B458" i="1"/>
  <c r="A458" i="1" s="1"/>
  <c r="AJ457" i="1"/>
  <c r="AH457" i="1"/>
  <c r="Y457" i="1"/>
  <c r="AE457" i="1" s="1"/>
  <c r="B457" i="1"/>
  <c r="A457" i="1" s="1"/>
  <c r="AJ456" i="1"/>
  <c r="AH456" i="1"/>
  <c r="Y456" i="1"/>
  <c r="AD456" i="1" s="1"/>
  <c r="B456" i="1"/>
  <c r="A456" i="1" s="1"/>
  <c r="AJ455" i="1"/>
  <c r="AH455" i="1"/>
  <c r="Y455" i="1"/>
  <c r="AE455" i="1" s="1"/>
  <c r="B455" i="1"/>
  <c r="A455" i="1" s="1"/>
  <c r="AJ454" i="1"/>
  <c r="AH454" i="1"/>
  <c r="Y454" i="1"/>
  <c r="AE454" i="1" s="1"/>
  <c r="AF454" i="1" s="1"/>
  <c r="B454" i="1"/>
  <c r="A454" i="1" s="1"/>
  <c r="AJ453" i="1"/>
  <c r="AH453" i="1"/>
  <c r="Y453" i="1"/>
  <c r="AE453" i="1" s="1"/>
  <c r="B453" i="1"/>
  <c r="A453" i="1" s="1"/>
  <c r="AJ452" i="1"/>
  <c r="AH452" i="1"/>
  <c r="Y452" i="1"/>
  <c r="AE452" i="1" s="1"/>
  <c r="B452" i="1"/>
  <c r="A452" i="1" s="1"/>
  <c r="AJ451" i="1"/>
  <c r="AH451" i="1"/>
  <c r="Y451" i="1"/>
  <c r="AE451" i="1" s="1"/>
  <c r="B451" i="1"/>
  <c r="A451" i="1" s="1"/>
  <c r="AJ450" i="1"/>
  <c r="AH450" i="1"/>
  <c r="Y450" i="1"/>
  <c r="AD450" i="1" s="1"/>
  <c r="B450" i="1"/>
  <c r="A450" i="1" s="1"/>
  <c r="AJ449" i="1"/>
  <c r="AH449" i="1"/>
  <c r="Y449" i="1"/>
  <c r="AE449" i="1" s="1"/>
  <c r="B449" i="1"/>
  <c r="A449" i="1" s="1"/>
  <c r="AJ448" i="1"/>
  <c r="AH448" i="1"/>
  <c r="Y448" i="1"/>
  <c r="AD448" i="1" s="1"/>
  <c r="B448" i="1"/>
  <c r="A448" i="1" s="1"/>
  <c r="AJ447" i="1"/>
  <c r="AH447" i="1"/>
  <c r="Y447" i="1"/>
  <c r="AE447" i="1" s="1"/>
  <c r="B447" i="1"/>
  <c r="A447" i="1" s="1"/>
  <c r="AJ446" i="1"/>
  <c r="AH446" i="1"/>
  <c r="Y446" i="1"/>
  <c r="AD446" i="1" s="1"/>
  <c r="B446" i="1"/>
  <c r="A446" i="1" s="1"/>
  <c r="AJ445" i="1"/>
  <c r="AH445" i="1"/>
  <c r="Y445" i="1"/>
  <c r="AE445" i="1" s="1"/>
  <c r="B445" i="1"/>
  <c r="A445" i="1" s="1"/>
  <c r="AF478" i="1" l="1"/>
  <c r="AK478" i="1" s="1"/>
  <c r="AK458" i="1"/>
  <c r="AK462" i="1"/>
  <c r="AE450" i="1"/>
  <c r="AL450" i="1" s="1"/>
  <c r="AK454" i="1"/>
  <c r="AE446" i="1"/>
  <c r="AL446" i="1" s="1"/>
  <c r="AF482" i="1"/>
  <c r="AK482" i="1" s="1"/>
  <c r="AD466" i="1"/>
  <c r="AD454" i="1"/>
  <c r="AD462" i="1"/>
  <c r="AL488" i="1"/>
  <c r="AF488" i="1"/>
  <c r="AK488" i="1" s="1"/>
  <c r="AF491" i="1"/>
  <c r="AK491" i="1" s="1"/>
  <c r="AD458" i="1"/>
  <c r="AL475" i="1"/>
  <c r="AF475" i="1"/>
  <c r="AK475" i="1" s="1"/>
  <c r="AL479" i="1"/>
  <c r="AF479" i="1"/>
  <c r="AK479" i="1" s="1"/>
  <c r="AF457" i="1"/>
  <c r="AK457" i="1" s="1"/>
  <c r="AL457" i="1"/>
  <c r="AL451" i="1"/>
  <c r="AF451" i="1"/>
  <c r="AK451" i="1" s="1"/>
  <c r="AL463" i="1"/>
  <c r="AF463" i="1"/>
  <c r="AK463" i="1" s="1"/>
  <c r="AF445" i="1"/>
  <c r="AK445" i="1" s="1"/>
  <c r="AL445" i="1"/>
  <c r="AF465" i="1"/>
  <c r="AK465" i="1" s="1"/>
  <c r="AL465" i="1"/>
  <c r="AF453" i="1"/>
  <c r="AK453" i="1" s="1"/>
  <c r="AL453" i="1"/>
  <c r="AL459" i="1"/>
  <c r="AF459" i="1"/>
  <c r="AK459" i="1" s="1"/>
  <c r="AL447" i="1"/>
  <c r="AF447" i="1"/>
  <c r="AK447" i="1" s="1"/>
  <c r="AF461" i="1"/>
  <c r="AK461" i="1" s="1"/>
  <c r="AL461" i="1"/>
  <c r="AF464" i="1"/>
  <c r="AK464" i="1" s="1"/>
  <c r="AL464" i="1"/>
  <c r="AF449" i="1"/>
  <c r="AK449" i="1" s="1"/>
  <c r="AL449" i="1"/>
  <c r="AL452" i="1"/>
  <c r="AF452" i="1"/>
  <c r="AK452" i="1" s="1"/>
  <c r="AL455" i="1"/>
  <c r="AF455" i="1"/>
  <c r="AK455" i="1" s="1"/>
  <c r="AD463" i="1"/>
  <c r="AF466" i="1"/>
  <c r="AK466" i="1" s="1"/>
  <c r="AE467" i="1"/>
  <c r="AD452" i="1"/>
  <c r="AD447" i="1"/>
  <c r="AD451" i="1"/>
  <c r="AE448" i="1"/>
  <c r="AE460" i="1"/>
  <c r="AD445" i="1"/>
  <c r="AD449" i="1"/>
  <c r="AD453" i="1"/>
  <c r="AL454" i="1"/>
  <c r="AD457" i="1"/>
  <c r="AL458" i="1"/>
  <c r="AD461" i="1"/>
  <c r="AL462" i="1"/>
  <c r="AD465" i="1"/>
  <c r="AD455" i="1"/>
  <c r="AD459" i="1"/>
  <c r="AD464" i="1"/>
  <c r="AE456" i="1"/>
  <c r="AF446" i="1" l="1"/>
  <c r="AK446" i="1" s="1"/>
  <c r="AF450" i="1"/>
  <c r="AK450" i="1" s="1"/>
  <c r="AL467" i="1"/>
  <c r="AF467" i="1"/>
  <c r="AK467" i="1" s="1"/>
  <c r="AL460" i="1"/>
  <c r="AF460" i="1"/>
  <c r="AK460" i="1" s="1"/>
  <c r="AF448" i="1"/>
  <c r="AK448" i="1" s="1"/>
  <c r="AL448" i="1"/>
  <c r="AL456" i="1"/>
  <c r="AF456" i="1"/>
  <c r="AK456" i="1" s="1"/>
  <c r="AJ444" i="1" l="1"/>
  <c r="AH444" i="1"/>
  <c r="Y444" i="1"/>
  <c r="AE444" i="1" s="1"/>
  <c r="B444" i="1"/>
  <c r="A444" i="1" s="1"/>
  <c r="AJ443" i="1"/>
  <c r="AH443" i="1"/>
  <c r="Y443" i="1"/>
  <c r="AE443" i="1" s="1"/>
  <c r="B443" i="1"/>
  <c r="A443" i="1" s="1"/>
  <c r="AJ442" i="1"/>
  <c r="AH442" i="1"/>
  <c r="Y442" i="1"/>
  <c r="AD442" i="1" s="1"/>
  <c r="B442" i="1"/>
  <c r="A442" i="1" s="1"/>
  <c r="AJ441" i="1"/>
  <c r="AH441" i="1"/>
  <c r="Y441" i="1"/>
  <c r="AE441" i="1" s="1"/>
  <c r="B441" i="1"/>
  <c r="A441" i="1" s="1"/>
  <c r="AJ440" i="1"/>
  <c r="AH440" i="1"/>
  <c r="Y440" i="1"/>
  <c r="AE440" i="1" s="1"/>
  <c r="B440" i="1"/>
  <c r="A440" i="1" s="1"/>
  <c r="AJ439" i="1"/>
  <c r="AH439" i="1"/>
  <c r="Y439" i="1"/>
  <c r="AD439" i="1" s="1"/>
  <c r="B439" i="1"/>
  <c r="A439" i="1" s="1"/>
  <c r="AJ438" i="1"/>
  <c r="AH438" i="1"/>
  <c r="Y438" i="1"/>
  <c r="AE438" i="1" s="1"/>
  <c r="B438" i="1"/>
  <c r="A438" i="1" s="1"/>
  <c r="AJ437" i="1"/>
  <c r="AH437" i="1"/>
  <c r="Y437" i="1"/>
  <c r="AE437" i="1" s="1"/>
  <c r="AF437" i="1" s="1"/>
  <c r="AK437" i="1" s="1"/>
  <c r="B437" i="1"/>
  <c r="A437" i="1" s="1"/>
  <c r="AJ436" i="1"/>
  <c r="AH436" i="1"/>
  <c r="Y436" i="1"/>
  <c r="AD436" i="1" s="1"/>
  <c r="B436" i="1"/>
  <c r="A436" i="1" s="1"/>
  <c r="AJ435" i="1"/>
  <c r="AH435" i="1"/>
  <c r="Y435" i="1"/>
  <c r="AE435" i="1" s="1"/>
  <c r="B435" i="1"/>
  <c r="A435" i="1" s="1"/>
  <c r="AJ434" i="1"/>
  <c r="AH434" i="1"/>
  <c r="Y434" i="1"/>
  <c r="AE434" i="1" s="1"/>
  <c r="B434" i="1"/>
  <c r="A434" i="1" s="1"/>
  <c r="AD441" i="1" l="1"/>
  <c r="AD437" i="1"/>
  <c r="AE442" i="1"/>
  <c r="AL442" i="1" s="1"/>
  <c r="AL441" i="1"/>
  <c r="AF441" i="1"/>
  <c r="AK441" i="1" s="1"/>
  <c r="AF434" i="1"/>
  <c r="AK434" i="1" s="1"/>
  <c r="AL434" i="1"/>
  <c r="AL443" i="1"/>
  <c r="AF443" i="1"/>
  <c r="AK443" i="1" s="1"/>
  <c r="AL444" i="1"/>
  <c r="AF444" i="1"/>
  <c r="AK444" i="1" s="1"/>
  <c r="AF435" i="1"/>
  <c r="AK435" i="1" s="1"/>
  <c r="AL435" i="1"/>
  <c r="AL438" i="1"/>
  <c r="AF438" i="1"/>
  <c r="AK438" i="1" s="1"/>
  <c r="AF440" i="1"/>
  <c r="AK440" i="1" s="1"/>
  <c r="AL440" i="1"/>
  <c r="AD435" i="1"/>
  <c r="AD443" i="1"/>
  <c r="AE439" i="1"/>
  <c r="AL437" i="1"/>
  <c r="AD440" i="1"/>
  <c r="AD444" i="1"/>
  <c r="AE436" i="1"/>
  <c r="AD434" i="1"/>
  <c r="AD438" i="1"/>
  <c r="AF442" i="1" l="1"/>
  <c r="AK442" i="1" s="1"/>
  <c r="AL439" i="1"/>
  <c r="AF439" i="1"/>
  <c r="AK439" i="1" s="1"/>
  <c r="AF436" i="1"/>
  <c r="AK436" i="1" s="1"/>
  <c r="AL436" i="1"/>
  <c r="AJ433" i="1" l="1"/>
  <c r="AH433" i="1"/>
  <c r="Y433" i="1"/>
  <c r="AE433" i="1" s="1"/>
  <c r="B433" i="1"/>
  <c r="A433" i="1" s="1"/>
  <c r="AJ432" i="1"/>
  <c r="AH432" i="1"/>
  <c r="Y432" i="1"/>
  <c r="AD432" i="1" s="1"/>
  <c r="B432" i="1"/>
  <c r="A432" i="1" s="1"/>
  <c r="AJ431" i="1"/>
  <c r="AH431" i="1"/>
  <c r="Y431" i="1"/>
  <c r="AE431" i="1" s="1"/>
  <c r="AL431" i="1" s="1"/>
  <c r="B431" i="1"/>
  <c r="A431" i="1" s="1"/>
  <c r="AJ430" i="1"/>
  <c r="AH430" i="1"/>
  <c r="Y430" i="1"/>
  <c r="AD430" i="1" s="1"/>
  <c r="B430" i="1"/>
  <c r="A430" i="1" s="1"/>
  <c r="AJ429" i="1"/>
  <c r="AH429" i="1"/>
  <c r="Y429" i="1"/>
  <c r="B429" i="1"/>
  <c r="A429" i="1" s="1"/>
  <c r="AJ428" i="1"/>
  <c r="AH428" i="1"/>
  <c r="Y428" i="1"/>
  <c r="AE428" i="1" s="1"/>
  <c r="B428" i="1"/>
  <c r="A428" i="1" s="1"/>
  <c r="AJ427" i="1"/>
  <c r="AH427" i="1"/>
  <c r="Y427" i="1"/>
  <c r="AE427" i="1" s="1"/>
  <c r="B427" i="1"/>
  <c r="A427" i="1" s="1"/>
  <c r="AJ426" i="1"/>
  <c r="AH426" i="1"/>
  <c r="Y426" i="1"/>
  <c r="AD426" i="1" s="1"/>
  <c r="B426" i="1"/>
  <c r="A426" i="1" s="1"/>
  <c r="AJ425" i="1"/>
  <c r="AH425" i="1"/>
  <c r="Y425" i="1"/>
  <c r="B425" i="1"/>
  <c r="A425" i="1" s="1"/>
  <c r="AJ424" i="1"/>
  <c r="AH424" i="1"/>
  <c r="Y424" i="1"/>
  <c r="AE424" i="1" s="1"/>
  <c r="B424" i="1"/>
  <c r="A424" i="1" s="1"/>
  <c r="AJ423" i="1"/>
  <c r="AH423" i="1"/>
  <c r="Y423" i="1"/>
  <c r="AE423" i="1" s="1"/>
  <c r="B423" i="1"/>
  <c r="A423" i="1" s="1"/>
  <c r="AJ422" i="1"/>
  <c r="AH422" i="1"/>
  <c r="Y422" i="1"/>
  <c r="AE422" i="1" s="1"/>
  <c r="B422" i="1"/>
  <c r="A422" i="1" s="1"/>
  <c r="AJ421" i="1"/>
  <c r="AH421" i="1"/>
  <c r="Y421" i="1"/>
  <c r="B421" i="1"/>
  <c r="A421" i="1" s="1"/>
  <c r="AJ420" i="1"/>
  <c r="AH420" i="1"/>
  <c r="Y420" i="1"/>
  <c r="AE420" i="1" s="1"/>
  <c r="B420" i="1"/>
  <c r="A420" i="1" s="1"/>
  <c r="AJ419" i="1"/>
  <c r="AH419" i="1"/>
  <c r="Y419" i="1"/>
  <c r="AE419" i="1" s="1"/>
  <c r="B419" i="1"/>
  <c r="A419" i="1" s="1"/>
  <c r="AJ418" i="1"/>
  <c r="AH418" i="1"/>
  <c r="Y418" i="1"/>
  <c r="AD418" i="1" s="1"/>
  <c r="B418" i="1"/>
  <c r="A418" i="1" s="1"/>
  <c r="AJ417" i="1"/>
  <c r="AH417" i="1"/>
  <c r="Y417" i="1"/>
  <c r="B417" i="1"/>
  <c r="A417" i="1" s="1"/>
  <c r="AJ416" i="1"/>
  <c r="AH416" i="1"/>
  <c r="Y416" i="1"/>
  <c r="AE416" i="1" s="1"/>
  <c r="B416" i="1"/>
  <c r="A416" i="1" s="1"/>
  <c r="AJ415" i="1"/>
  <c r="AH415" i="1"/>
  <c r="Y415" i="1"/>
  <c r="AE415" i="1" s="1"/>
  <c r="B415" i="1"/>
  <c r="A415" i="1" s="1"/>
  <c r="AJ414" i="1"/>
  <c r="AH414" i="1"/>
  <c r="Y414" i="1"/>
  <c r="AE414" i="1" s="1"/>
  <c r="B414" i="1"/>
  <c r="A414" i="1" s="1"/>
  <c r="AJ413" i="1"/>
  <c r="AH413" i="1"/>
  <c r="Y413" i="1"/>
  <c r="B413" i="1"/>
  <c r="A413" i="1" s="1"/>
  <c r="AJ412" i="1"/>
  <c r="AH412" i="1"/>
  <c r="Y412" i="1"/>
  <c r="AD412" i="1" s="1"/>
  <c r="B412" i="1"/>
  <c r="A412" i="1" s="1"/>
  <c r="AJ411" i="1"/>
  <c r="AH411" i="1"/>
  <c r="Y411" i="1"/>
  <c r="AD411" i="1" s="1"/>
  <c r="B411" i="1"/>
  <c r="A411" i="1" s="1"/>
  <c r="AJ410" i="1"/>
  <c r="AH410" i="1"/>
  <c r="Y410" i="1"/>
  <c r="AE410" i="1" s="1"/>
  <c r="B410" i="1"/>
  <c r="A410" i="1" s="1"/>
  <c r="AJ409" i="1"/>
  <c r="AH409" i="1"/>
  <c r="Y409" i="1"/>
  <c r="B409" i="1"/>
  <c r="A409" i="1" s="1"/>
  <c r="AJ408" i="1"/>
  <c r="AH408" i="1"/>
  <c r="Y408" i="1"/>
  <c r="AD408" i="1" s="1"/>
  <c r="B408" i="1"/>
  <c r="A408" i="1" s="1"/>
  <c r="AJ407" i="1"/>
  <c r="AH407" i="1"/>
  <c r="Y407" i="1"/>
  <c r="AE407" i="1" s="1"/>
  <c r="B407" i="1"/>
  <c r="A407" i="1" s="1"/>
  <c r="AJ406" i="1"/>
  <c r="AH406" i="1"/>
  <c r="Y406" i="1"/>
  <c r="AE406" i="1" s="1"/>
  <c r="B406" i="1"/>
  <c r="A406" i="1" s="1"/>
  <c r="AJ405" i="1"/>
  <c r="AH405" i="1"/>
  <c r="Y405" i="1"/>
  <c r="B405" i="1"/>
  <c r="A405" i="1" s="1"/>
  <c r="AJ404" i="1"/>
  <c r="AH404" i="1"/>
  <c r="Y404" i="1"/>
  <c r="AE404" i="1" s="1"/>
  <c r="AF404" i="1" s="1"/>
  <c r="B404" i="1"/>
  <c r="A404" i="1" s="1"/>
  <c r="AJ403" i="1"/>
  <c r="AH403" i="1"/>
  <c r="Y403" i="1"/>
  <c r="AD403" i="1" s="1"/>
  <c r="B403" i="1"/>
  <c r="A403" i="1" s="1"/>
  <c r="AJ402" i="1"/>
  <c r="AH402" i="1"/>
  <c r="Y402" i="1"/>
  <c r="AD402" i="1" s="1"/>
  <c r="B402" i="1"/>
  <c r="A402" i="1" s="1"/>
  <c r="AJ401" i="1"/>
  <c r="AH401" i="1"/>
  <c r="Y401" i="1"/>
  <c r="B401" i="1"/>
  <c r="A401" i="1" s="1"/>
  <c r="AJ400" i="1"/>
  <c r="AH400" i="1"/>
  <c r="Y400" i="1"/>
  <c r="AD400" i="1" s="1"/>
  <c r="B400" i="1"/>
  <c r="A400" i="1" s="1"/>
  <c r="AJ399" i="1"/>
  <c r="AH399" i="1"/>
  <c r="Y399" i="1"/>
  <c r="AD399" i="1" s="1"/>
  <c r="B399" i="1"/>
  <c r="A399" i="1" s="1"/>
  <c r="AJ398" i="1"/>
  <c r="AH398" i="1"/>
  <c r="Y398" i="1"/>
  <c r="AE398" i="1" s="1"/>
  <c r="B398" i="1"/>
  <c r="A398" i="1" s="1"/>
  <c r="AJ397" i="1"/>
  <c r="AH397" i="1"/>
  <c r="Y397" i="1"/>
  <c r="AE397" i="1" s="1"/>
  <c r="B397" i="1"/>
  <c r="A397" i="1" s="1"/>
  <c r="AJ396" i="1"/>
  <c r="AH396" i="1"/>
  <c r="Y396" i="1"/>
  <c r="AE396" i="1" s="1"/>
  <c r="B396" i="1"/>
  <c r="A396" i="1" s="1"/>
  <c r="AJ395" i="1"/>
  <c r="AH395" i="1"/>
  <c r="Y395" i="1"/>
  <c r="AE395" i="1" s="1"/>
  <c r="B395" i="1"/>
  <c r="A395" i="1" s="1"/>
  <c r="AJ394" i="1"/>
  <c r="AH394" i="1"/>
  <c r="Y394" i="1"/>
  <c r="AE394" i="1" s="1"/>
  <c r="B394" i="1"/>
  <c r="A394" i="1" s="1"/>
  <c r="AJ393" i="1"/>
  <c r="AH393" i="1"/>
  <c r="Y393" i="1"/>
  <c r="AE393" i="1" s="1"/>
  <c r="AL393" i="1" s="1"/>
  <c r="B393" i="1"/>
  <c r="A393" i="1" s="1"/>
  <c r="AJ392" i="1"/>
  <c r="AH392" i="1"/>
  <c r="Y392" i="1"/>
  <c r="AE392" i="1" s="1"/>
  <c r="B392" i="1"/>
  <c r="A392" i="1" s="1"/>
  <c r="AJ391" i="1"/>
  <c r="AH391" i="1"/>
  <c r="Y391" i="1"/>
  <c r="AE391" i="1" s="1"/>
  <c r="B391" i="1"/>
  <c r="A391" i="1" s="1"/>
  <c r="AJ390" i="1"/>
  <c r="AH390" i="1"/>
  <c r="Y390" i="1"/>
  <c r="AE390" i="1" s="1"/>
  <c r="B390" i="1"/>
  <c r="A390" i="1" s="1"/>
  <c r="AJ389" i="1"/>
  <c r="AH389" i="1"/>
  <c r="Y389" i="1"/>
  <c r="B389" i="1"/>
  <c r="A389" i="1" s="1"/>
  <c r="AJ388" i="1"/>
  <c r="AH388" i="1"/>
  <c r="Y388" i="1"/>
  <c r="AE388" i="1" s="1"/>
  <c r="B388" i="1"/>
  <c r="A388" i="1" s="1"/>
  <c r="AJ387" i="1"/>
  <c r="AH387" i="1"/>
  <c r="Y387" i="1"/>
  <c r="AE387" i="1" s="1"/>
  <c r="B387" i="1"/>
  <c r="A387" i="1" s="1"/>
  <c r="AJ386" i="1"/>
  <c r="AH386" i="1"/>
  <c r="Y386" i="1"/>
  <c r="AE386" i="1" s="1"/>
  <c r="B386" i="1"/>
  <c r="A386" i="1" s="1"/>
  <c r="AJ385" i="1"/>
  <c r="AH385" i="1"/>
  <c r="Y385" i="1"/>
  <c r="AE385" i="1" s="1"/>
  <c r="AL385" i="1" s="1"/>
  <c r="B385" i="1"/>
  <c r="A385" i="1" s="1"/>
  <c r="AJ384" i="1"/>
  <c r="AH384" i="1"/>
  <c r="Y384" i="1"/>
  <c r="AE384" i="1" s="1"/>
  <c r="B384" i="1"/>
  <c r="A384" i="1" s="1"/>
  <c r="AJ383" i="1"/>
  <c r="AH383" i="1"/>
  <c r="Y383" i="1"/>
  <c r="AE383" i="1" s="1"/>
  <c r="B383" i="1"/>
  <c r="A383" i="1" s="1"/>
  <c r="AJ382" i="1"/>
  <c r="AH382" i="1"/>
  <c r="Y382" i="1"/>
  <c r="AE382" i="1" s="1"/>
  <c r="B382" i="1"/>
  <c r="A382" i="1" s="1"/>
  <c r="AJ381" i="1"/>
  <c r="AH381" i="1"/>
  <c r="Y381" i="1"/>
  <c r="AE381" i="1" s="1"/>
  <c r="AL381" i="1" s="1"/>
  <c r="B381" i="1"/>
  <c r="A381" i="1" s="1"/>
  <c r="AJ380" i="1"/>
  <c r="AH380" i="1"/>
  <c r="Y380" i="1"/>
  <c r="AE380" i="1" s="1"/>
  <c r="B380" i="1"/>
  <c r="A380" i="1" s="1"/>
  <c r="AJ379" i="1"/>
  <c r="AH379" i="1"/>
  <c r="Y379" i="1"/>
  <c r="AE379" i="1" s="1"/>
  <c r="B379" i="1"/>
  <c r="A379" i="1" s="1"/>
  <c r="AJ378" i="1"/>
  <c r="AH378" i="1"/>
  <c r="Y378" i="1"/>
  <c r="AE378" i="1" s="1"/>
  <c r="B378" i="1"/>
  <c r="A378" i="1" s="1"/>
  <c r="AJ377" i="1"/>
  <c r="AH377" i="1"/>
  <c r="Y377" i="1"/>
  <c r="AE377" i="1" s="1"/>
  <c r="AF377" i="1" s="1"/>
  <c r="B377" i="1"/>
  <c r="A377" i="1" s="1"/>
  <c r="AJ376" i="1"/>
  <c r="AH376" i="1"/>
  <c r="Y376" i="1"/>
  <c r="AE376" i="1" s="1"/>
  <c r="AL376" i="1" s="1"/>
  <c r="B376" i="1"/>
  <c r="A376" i="1" s="1"/>
  <c r="AJ375" i="1"/>
  <c r="AH375" i="1"/>
  <c r="Y375" i="1"/>
  <c r="AD375" i="1" s="1"/>
  <c r="B375" i="1"/>
  <c r="A375" i="1" s="1"/>
  <c r="AJ374" i="1"/>
  <c r="AH374" i="1"/>
  <c r="Y374" i="1"/>
  <c r="AE374" i="1" s="1"/>
  <c r="B374" i="1"/>
  <c r="A374" i="1" s="1"/>
  <c r="AJ373" i="1"/>
  <c r="AH373" i="1"/>
  <c r="Y373" i="1"/>
  <c r="AE373" i="1" s="1"/>
  <c r="AL373" i="1" s="1"/>
  <c r="B373" i="1"/>
  <c r="A373" i="1" s="1"/>
  <c r="AJ372" i="1"/>
  <c r="AH372" i="1"/>
  <c r="Y372" i="1"/>
  <c r="AD372" i="1" s="1"/>
  <c r="B372" i="1"/>
  <c r="A372" i="1" s="1"/>
  <c r="AJ371" i="1"/>
  <c r="AH371" i="1"/>
  <c r="Y371" i="1"/>
  <c r="AD371" i="1" s="1"/>
  <c r="B371" i="1"/>
  <c r="A371" i="1" s="1"/>
  <c r="AJ370" i="1"/>
  <c r="AH370" i="1"/>
  <c r="Y370" i="1"/>
  <c r="AD370" i="1" s="1"/>
  <c r="B370" i="1"/>
  <c r="A370" i="1" s="1"/>
  <c r="AJ369" i="1"/>
  <c r="AH369" i="1"/>
  <c r="Y369" i="1"/>
  <c r="B369" i="1"/>
  <c r="A369" i="1" s="1"/>
  <c r="AJ368" i="1"/>
  <c r="AH368" i="1"/>
  <c r="Y368" i="1"/>
  <c r="AE368" i="1" s="1"/>
  <c r="B368" i="1"/>
  <c r="A368" i="1" s="1"/>
  <c r="AJ367" i="1"/>
  <c r="AH367" i="1"/>
  <c r="Y367" i="1"/>
  <c r="AE367" i="1" s="1"/>
  <c r="B367" i="1"/>
  <c r="A367" i="1" s="1"/>
  <c r="AJ366" i="1"/>
  <c r="AH366" i="1"/>
  <c r="Y366" i="1"/>
  <c r="AE366" i="1" s="1"/>
  <c r="B366" i="1"/>
  <c r="A366" i="1" s="1"/>
  <c r="AJ365" i="1"/>
  <c r="AH365" i="1"/>
  <c r="Y365" i="1"/>
  <c r="AE365" i="1" s="1"/>
  <c r="AL365" i="1" s="1"/>
  <c r="B365" i="1"/>
  <c r="A365" i="1" s="1"/>
  <c r="AJ364" i="1"/>
  <c r="AH364" i="1"/>
  <c r="Y364" i="1"/>
  <c r="AE364" i="1" s="1"/>
  <c r="B364" i="1"/>
  <c r="A364" i="1" s="1"/>
  <c r="AJ363" i="1"/>
  <c r="AH363" i="1"/>
  <c r="Y363" i="1"/>
  <c r="AE363" i="1" s="1"/>
  <c r="B363" i="1"/>
  <c r="A363" i="1" s="1"/>
  <c r="AJ362" i="1"/>
  <c r="AH362" i="1"/>
  <c r="Y362" i="1"/>
  <c r="AE362" i="1" s="1"/>
  <c r="B362" i="1"/>
  <c r="A362" i="1" s="1"/>
  <c r="AJ361" i="1"/>
  <c r="AH361" i="1"/>
  <c r="Y361" i="1"/>
  <c r="AE361" i="1" s="1"/>
  <c r="AL361" i="1" s="1"/>
  <c r="B361" i="1"/>
  <c r="A361" i="1" s="1"/>
  <c r="AJ360" i="1"/>
  <c r="AH360" i="1"/>
  <c r="Y360" i="1"/>
  <c r="AE360" i="1" s="1"/>
  <c r="B360" i="1"/>
  <c r="A360" i="1" s="1"/>
  <c r="AJ359" i="1"/>
  <c r="AH359" i="1"/>
  <c r="Y359" i="1"/>
  <c r="AE359" i="1" s="1"/>
  <c r="AF359" i="1" s="1"/>
  <c r="B359" i="1"/>
  <c r="A359" i="1" s="1"/>
  <c r="AJ358" i="1"/>
  <c r="AH358" i="1"/>
  <c r="Y358" i="1"/>
  <c r="AD358" i="1" s="1"/>
  <c r="B358" i="1"/>
  <c r="A358" i="1" s="1"/>
  <c r="AJ357" i="1"/>
  <c r="AH357" i="1"/>
  <c r="Y357" i="1"/>
  <c r="B357" i="1"/>
  <c r="A357" i="1" s="1"/>
  <c r="AJ356" i="1"/>
  <c r="AH356" i="1"/>
  <c r="Y356" i="1"/>
  <c r="B356" i="1"/>
  <c r="A356" i="1" s="1"/>
  <c r="AJ355" i="1"/>
  <c r="AH355" i="1"/>
  <c r="Y355" i="1"/>
  <c r="AD355" i="1" s="1"/>
  <c r="B355" i="1"/>
  <c r="A355" i="1" s="1"/>
  <c r="AJ354" i="1"/>
  <c r="AH354" i="1"/>
  <c r="Y354" i="1"/>
  <c r="AD354" i="1" s="1"/>
  <c r="B354" i="1"/>
  <c r="A354" i="1" s="1"/>
  <c r="AJ353" i="1"/>
  <c r="AH353" i="1"/>
  <c r="Y353" i="1"/>
  <c r="AE353" i="1" s="1"/>
  <c r="AL353" i="1" s="1"/>
  <c r="B353" i="1"/>
  <c r="A353" i="1" s="1"/>
  <c r="AJ352" i="1"/>
  <c r="AH352" i="1"/>
  <c r="Y352" i="1"/>
  <c r="AD352" i="1" s="1"/>
  <c r="B352" i="1"/>
  <c r="A352" i="1" s="1"/>
  <c r="AJ351" i="1"/>
  <c r="AH351" i="1"/>
  <c r="Y351" i="1"/>
  <c r="AD351" i="1" s="1"/>
  <c r="B351" i="1"/>
  <c r="A351" i="1" s="1"/>
  <c r="AJ350" i="1"/>
  <c r="AH350" i="1"/>
  <c r="Y350" i="1"/>
  <c r="AE350" i="1" s="1"/>
  <c r="B350" i="1"/>
  <c r="A350" i="1" s="1"/>
  <c r="AJ349" i="1"/>
  <c r="AH349" i="1"/>
  <c r="Y349" i="1"/>
  <c r="B349" i="1"/>
  <c r="A349" i="1" s="1"/>
  <c r="AJ348" i="1"/>
  <c r="AH348" i="1"/>
  <c r="Y348" i="1"/>
  <c r="B348" i="1"/>
  <c r="A348" i="1" s="1"/>
  <c r="AJ347" i="1"/>
  <c r="AH347" i="1"/>
  <c r="Y347" i="1"/>
  <c r="B347" i="1"/>
  <c r="A347" i="1" s="1"/>
  <c r="AJ346" i="1"/>
  <c r="AH346" i="1"/>
  <c r="Y346" i="1"/>
  <c r="AE346" i="1" s="1"/>
  <c r="B346" i="1"/>
  <c r="A346" i="1" s="1"/>
  <c r="AJ345" i="1"/>
  <c r="AH345" i="1"/>
  <c r="Y345" i="1"/>
  <c r="AE345" i="1" s="1"/>
  <c r="AL345" i="1" s="1"/>
  <c r="B345" i="1"/>
  <c r="A345" i="1" s="1"/>
  <c r="AJ344" i="1"/>
  <c r="AH344" i="1"/>
  <c r="Y344" i="1"/>
  <c r="AD344" i="1" s="1"/>
  <c r="B344" i="1"/>
  <c r="A344" i="1" s="1"/>
  <c r="AJ343" i="1"/>
  <c r="AH343" i="1"/>
  <c r="Y343" i="1"/>
  <c r="B343" i="1"/>
  <c r="A343" i="1" s="1"/>
  <c r="AJ342" i="1"/>
  <c r="AH342" i="1"/>
  <c r="Y342" i="1"/>
  <c r="AE342" i="1" s="1"/>
  <c r="B342" i="1"/>
  <c r="A342" i="1" s="1"/>
  <c r="AJ341" i="1"/>
  <c r="AH341" i="1"/>
  <c r="Y341" i="1"/>
  <c r="AE341" i="1" s="1"/>
  <c r="AL341" i="1" s="1"/>
  <c r="B341" i="1"/>
  <c r="A341" i="1" s="1"/>
  <c r="AJ340" i="1"/>
  <c r="AH340" i="1"/>
  <c r="Y340" i="1"/>
  <c r="AE340" i="1" s="1"/>
  <c r="B340" i="1"/>
  <c r="A340" i="1" s="1"/>
  <c r="AJ339" i="1"/>
  <c r="AH339" i="1"/>
  <c r="Y339" i="1"/>
  <c r="AD339" i="1" s="1"/>
  <c r="B339" i="1"/>
  <c r="A339" i="1" s="1"/>
  <c r="AJ338" i="1"/>
  <c r="AH338" i="1"/>
  <c r="Y338" i="1"/>
  <c r="AE338" i="1" s="1"/>
  <c r="AL338" i="1" s="1"/>
  <c r="B338" i="1"/>
  <c r="A338" i="1" s="1"/>
  <c r="AJ337" i="1"/>
  <c r="AH337" i="1"/>
  <c r="Y337" i="1"/>
  <c r="AE337" i="1" s="1"/>
  <c r="AF337" i="1" s="1"/>
  <c r="B337" i="1"/>
  <c r="A337" i="1" s="1"/>
  <c r="AJ336" i="1"/>
  <c r="AH336" i="1"/>
  <c r="Y336" i="1"/>
  <c r="AE336" i="1" s="1"/>
  <c r="AF336" i="1" s="1"/>
  <c r="B336" i="1"/>
  <c r="A336" i="1" s="1"/>
  <c r="AJ335" i="1"/>
  <c r="AH335" i="1"/>
  <c r="Y335" i="1"/>
  <c r="AD335" i="1" s="1"/>
  <c r="B335" i="1"/>
  <c r="A335" i="1" s="1"/>
  <c r="AJ334" i="1"/>
  <c r="AH334" i="1"/>
  <c r="Y334" i="1"/>
  <c r="AE334" i="1" s="1"/>
  <c r="AL334" i="1" s="1"/>
  <c r="B334" i="1"/>
  <c r="A334" i="1" s="1"/>
  <c r="AJ333" i="1"/>
  <c r="AH333" i="1"/>
  <c r="Y333" i="1"/>
  <c r="AE333" i="1" s="1"/>
  <c r="AL333" i="1" s="1"/>
  <c r="B333" i="1"/>
  <c r="A333" i="1" s="1"/>
  <c r="AJ332" i="1"/>
  <c r="AH332" i="1"/>
  <c r="Y332" i="1"/>
  <c r="AD332" i="1" s="1"/>
  <c r="B332" i="1"/>
  <c r="A332" i="1" s="1"/>
  <c r="AJ331" i="1"/>
  <c r="AH331" i="1"/>
  <c r="Y331" i="1"/>
  <c r="AD331" i="1" s="1"/>
  <c r="B331" i="1"/>
  <c r="A331" i="1" s="1"/>
  <c r="AJ330" i="1"/>
  <c r="AH330" i="1"/>
  <c r="Y330" i="1"/>
  <c r="AE330" i="1" s="1"/>
  <c r="AL330" i="1" s="1"/>
  <c r="B330" i="1"/>
  <c r="A330" i="1" s="1"/>
  <c r="AJ329" i="1"/>
  <c r="AH329" i="1"/>
  <c r="Y329" i="1"/>
  <c r="AE329" i="1" s="1"/>
  <c r="AF329" i="1" s="1"/>
  <c r="B329" i="1"/>
  <c r="A329" i="1" s="1"/>
  <c r="AJ328" i="1"/>
  <c r="AH328" i="1"/>
  <c r="Y328" i="1"/>
  <c r="AD328" i="1" s="1"/>
  <c r="B328" i="1"/>
  <c r="A328" i="1" s="1"/>
  <c r="AJ327" i="1"/>
  <c r="AH327" i="1"/>
  <c r="Y327" i="1"/>
  <c r="AD327" i="1" s="1"/>
  <c r="B327" i="1"/>
  <c r="A327" i="1" s="1"/>
  <c r="AJ326" i="1"/>
  <c r="AH326" i="1"/>
  <c r="Y326" i="1"/>
  <c r="AE326" i="1" s="1"/>
  <c r="AL326" i="1" s="1"/>
  <c r="B326" i="1"/>
  <c r="A326" i="1" s="1"/>
  <c r="AJ325" i="1"/>
  <c r="AH325" i="1"/>
  <c r="Y325" i="1"/>
  <c r="AE325" i="1" s="1"/>
  <c r="AF325" i="1" s="1"/>
  <c r="B325" i="1"/>
  <c r="A325" i="1" s="1"/>
  <c r="AJ324" i="1"/>
  <c r="AH324" i="1"/>
  <c r="Y324" i="1"/>
  <c r="B324" i="1"/>
  <c r="A324" i="1" s="1"/>
  <c r="AJ323" i="1"/>
  <c r="AH323" i="1"/>
  <c r="Y323" i="1"/>
  <c r="AE323" i="1" s="1"/>
  <c r="B323" i="1"/>
  <c r="A323" i="1" s="1"/>
  <c r="AJ322" i="1"/>
  <c r="AH322" i="1"/>
  <c r="Y322" i="1"/>
  <c r="AE322" i="1" s="1"/>
  <c r="B322" i="1"/>
  <c r="A322" i="1" s="1"/>
  <c r="AJ321" i="1"/>
  <c r="AH321" i="1"/>
  <c r="Y321" i="1"/>
  <c r="AE321" i="1" s="1"/>
  <c r="B321" i="1"/>
  <c r="A321" i="1" s="1"/>
  <c r="AJ320" i="1"/>
  <c r="AH320" i="1"/>
  <c r="Y320" i="1"/>
  <c r="AE320" i="1" s="1"/>
  <c r="B320" i="1"/>
  <c r="A320" i="1" s="1"/>
  <c r="AJ319" i="1"/>
  <c r="AH319" i="1"/>
  <c r="Y319" i="1"/>
  <c r="AE319" i="1" s="1"/>
  <c r="B319" i="1"/>
  <c r="A319" i="1" s="1"/>
  <c r="AJ318" i="1"/>
  <c r="AH318" i="1"/>
  <c r="Y318" i="1"/>
  <c r="AE318" i="1" s="1"/>
  <c r="B318" i="1"/>
  <c r="A318" i="1" s="1"/>
  <c r="AJ317" i="1"/>
  <c r="AH317" i="1"/>
  <c r="Y317" i="1"/>
  <c r="AD317" i="1" s="1"/>
  <c r="B317" i="1"/>
  <c r="A317" i="1" s="1"/>
  <c r="AJ316" i="1"/>
  <c r="AH316" i="1"/>
  <c r="Y316" i="1"/>
  <c r="AE316" i="1" s="1"/>
  <c r="AL316" i="1" s="1"/>
  <c r="B316" i="1"/>
  <c r="A316" i="1" s="1"/>
  <c r="AJ315" i="1"/>
  <c r="AH315" i="1"/>
  <c r="Y315" i="1"/>
  <c r="AD315" i="1" s="1"/>
  <c r="B315" i="1"/>
  <c r="A315" i="1" s="1"/>
  <c r="AJ314" i="1"/>
  <c r="AH314" i="1"/>
  <c r="Y314" i="1"/>
  <c r="AE314" i="1" s="1"/>
  <c r="B314" i="1"/>
  <c r="A314" i="1" s="1"/>
  <c r="AJ313" i="1"/>
  <c r="AH313" i="1"/>
  <c r="Y313" i="1"/>
  <c r="AD313" i="1" s="1"/>
  <c r="B313" i="1"/>
  <c r="A313" i="1" s="1"/>
  <c r="AJ312" i="1"/>
  <c r="AH312" i="1"/>
  <c r="Y312" i="1"/>
  <c r="AE312" i="1" s="1"/>
  <c r="B312" i="1"/>
  <c r="A312" i="1" s="1"/>
  <c r="AJ311" i="1"/>
  <c r="AH311" i="1"/>
  <c r="Y311" i="1"/>
  <c r="AE311" i="1" s="1"/>
  <c r="B311" i="1"/>
  <c r="A311" i="1" s="1"/>
  <c r="AJ310" i="1"/>
  <c r="AH310" i="1"/>
  <c r="Y310" i="1"/>
  <c r="AE310" i="1" s="1"/>
  <c r="B310" i="1"/>
  <c r="A310" i="1" s="1"/>
  <c r="AJ309" i="1"/>
  <c r="AH309" i="1"/>
  <c r="Y309" i="1"/>
  <c r="AD309" i="1" s="1"/>
  <c r="B309" i="1"/>
  <c r="A309" i="1" s="1"/>
  <c r="AJ308" i="1"/>
  <c r="AH308" i="1"/>
  <c r="Y308" i="1"/>
  <c r="AE308" i="1" s="1"/>
  <c r="AL308" i="1" s="1"/>
  <c r="B308" i="1"/>
  <c r="A308" i="1" s="1"/>
  <c r="AJ307" i="1"/>
  <c r="AH307" i="1"/>
  <c r="Y307" i="1"/>
  <c r="AE307" i="1" s="1"/>
  <c r="AF307" i="1" s="1"/>
  <c r="B307" i="1"/>
  <c r="A307" i="1" s="1"/>
  <c r="AJ306" i="1"/>
  <c r="AH306" i="1"/>
  <c r="Y306" i="1"/>
  <c r="AE306" i="1" s="1"/>
  <c r="AF306" i="1" s="1"/>
  <c r="B306" i="1"/>
  <c r="A306" i="1" s="1"/>
  <c r="AJ305" i="1"/>
  <c r="AH305" i="1"/>
  <c r="Y305" i="1"/>
  <c r="AE305" i="1" s="1"/>
  <c r="AL305" i="1" s="1"/>
  <c r="B305" i="1"/>
  <c r="A305" i="1" s="1"/>
  <c r="AJ304" i="1"/>
  <c r="AH304" i="1"/>
  <c r="Y304" i="1"/>
  <c r="AE304" i="1" s="1"/>
  <c r="AL304" i="1" s="1"/>
  <c r="B304" i="1"/>
  <c r="A304" i="1" s="1"/>
  <c r="AJ303" i="1"/>
  <c r="AH303" i="1"/>
  <c r="Y303" i="1"/>
  <c r="AE303" i="1" s="1"/>
  <c r="B303" i="1"/>
  <c r="A303" i="1" s="1"/>
  <c r="AJ302" i="1"/>
  <c r="AH302" i="1"/>
  <c r="Y302" i="1"/>
  <c r="AE302" i="1" s="1"/>
  <c r="AF302" i="1" s="1"/>
  <c r="B302" i="1"/>
  <c r="A302" i="1" s="1"/>
  <c r="AJ301" i="1"/>
  <c r="AH301" i="1"/>
  <c r="Y301" i="1"/>
  <c r="AE301" i="1" s="1"/>
  <c r="B301" i="1"/>
  <c r="A301" i="1" s="1"/>
  <c r="AJ300" i="1"/>
  <c r="AH300" i="1"/>
  <c r="Y300" i="1"/>
  <c r="AE300" i="1" s="1"/>
  <c r="AL300" i="1" s="1"/>
  <c r="B300" i="1"/>
  <c r="A300" i="1" s="1"/>
  <c r="AJ299" i="1"/>
  <c r="AH299" i="1"/>
  <c r="Y299" i="1"/>
  <c r="AE299" i="1" s="1"/>
  <c r="AF299" i="1" s="1"/>
  <c r="B299" i="1"/>
  <c r="A299" i="1" s="1"/>
  <c r="AJ298" i="1"/>
  <c r="AH298" i="1"/>
  <c r="Y298" i="1"/>
  <c r="AE298" i="1" s="1"/>
  <c r="AF298" i="1" s="1"/>
  <c r="B298" i="1"/>
  <c r="A298" i="1" s="1"/>
  <c r="AJ297" i="1"/>
  <c r="AH297" i="1"/>
  <c r="Y297" i="1"/>
  <c r="AE297" i="1" s="1"/>
  <c r="AF297" i="1" s="1"/>
  <c r="B297" i="1"/>
  <c r="A297" i="1" s="1"/>
  <c r="AJ296" i="1"/>
  <c r="AH296" i="1"/>
  <c r="Y296" i="1"/>
  <c r="AD296" i="1" s="1"/>
  <c r="B296" i="1"/>
  <c r="A296" i="1" s="1"/>
  <c r="AJ295" i="1"/>
  <c r="AH295" i="1"/>
  <c r="Y295" i="1"/>
  <c r="AD295" i="1" s="1"/>
  <c r="B295" i="1"/>
  <c r="A295" i="1" s="1"/>
  <c r="AJ294" i="1"/>
  <c r="AH294" i="1"/>
  <c r="Y294" i="1"/>
  <c r="AE294" i="1" s="1"/>
  <c r="AF294" i="1" s="1"/>
  <c r="B294" i="1"/>
  <c r="A294" i="1" s="1"/>
  <c r="AJ293" i="1"/>
  <c r="AH293" i="1"/>
  <c r="Y293" i="1"/>
  <c r="B293" i="1"/>
  <c r="A293" i="1" s="1"/>
  <c r="AJ292" i="1"/>
  <c r="AH292" i="1"/>
  <c r="Y292" i="1"/>
  <c r="AE292" i="1" s="1"/>
  <c r="B292" i="1"/>
  <c r="A292" i="1" s="1"/>
  <c r="AJ291" i="1"/>
  <c r="AH291" i="1"/>
  <c r="Y291" i="1"/>
  <c r="AD291" i="1" s="1"/>
  <c r="B291" i="1"/>
  <c r="A291" i="1" s="1"/>
  <c r="AJ290" i="1"/>
  <c r="AH290" i="1"/>
  <c r="Y290" i="1"/>
  <c r="B290" i="1"/>
  <c r="A290" i="1" s="1"/>
  <c r="AJ289" i="1"/>
  <c r="AH289" i="1"/>
  <c r="Y289" i="1"/>
  <c r="AE289" i="1" s="1"/>
  <c r="AF289" i="1" s="1"/>
  <c r="B289" i="1"/>
  <c r="A289" i="1" s="1"/>
  <c r="AJ288" i="1"/>
  <c r="AH288" i="1"/>
  <c r="Y288" i="1"/>
  <c r="AE288" i="1" s="1"/>
  <c r="B288" i="1"/>
  <c r="A288" i="1" s="1"/>
  <c r="AJ287" i="1"/>
  <c r="AH287" i="1"/>
  <c r="Y287" i="1"/>
  <c r="AE287" i="1" s="1"/>
  <c r="AF287" i="1" s="1"/>
  <c r="AK287" i="1" s="1"/>
  <c r="B287" i="1"/>
  <c r="A287" i="1" s="1"/>
  <c r="AJ286" i="1"/>
  <c r="AH286" i="1"/>
  <c r="Y286" i="1"/>
  <c r="AE286" i="1" s="1"/>
  <c r="B286" i="1"/>
  <c r="A286" i="1" s="1"/>
  <c r="AJ285" i="1"/>
  <c r="AH285" i="1"/>
  <c r="Y285" i="1"/>
  <c r="AD285" i="1" s="1"/>
  <c r="B285" i="1"/>
  <c r="A285" i="1" s="1"/>
  <c r="AJ284" i="1"/>
  <c r="AH284" i="1"/>
  <c r="Y284" i="1"/>
  <c r="AE284" i="1" s="1"/>
  <c r="AL284" i="1" s="1"/>
  <c r="B284" i="1"/>
  <c r="A284" i="1" s="1"/>
  <c r="AJ283" i="1"/>
  <c r="AH283" i="1"/>
  <c r="Y283" i="1"/>
  <c r="AE283" i="1" s="1"/>
  <c r="B283" i="1"/>
  <c r="A283" i="1" s="1"/>
  <c r="AJ282" i="1"/>
  <c r="AH282" i="1"/>
  <c r="Y282" i="1"/>
  <c r="AE282" i="1" s="1"/>
  <c r="B282" i="1"/>
  <c r="A282" i="1" s="1"/>
  <c r="AJ281" i="1"/>
  <c r="AH281" i="1"/>
  <c r="Y281" i="1"/>
  <c r="AE281" i="1" s="1"/>
  <c r="B281" i="1"/>
  <c r="A281" i="1" s="1"/>
  <c r="AJ280" i="1"/>
  <c r="AH280" i="1"/>
  <c r="Y280" i="1"/>
  <c r="AE280" i="1" s="1"/>
  <c r="AL280" i="1" s="1"/>
  <c r="B280" i="1"/>
  <c r="A280" i="1" s="1"/>
  <c r="AJ279" i="1"/>
  <c r="AH279" i="1"/>
  <c r="Y279" i="1"/>
  <c r="B279" i="1"/>
  <c r="A279" i="1" s="1"/>
  <c r="AJ278" i="1"/>
  <c r="AH278" i="1"/>
  <c r="Y278" i="1"/>
  <c r="AD278" i="1" s="1"/>
  <c r="B278" i="1"/>
  <c r="A278" i="1" s="1"/>
  <c r="AJ277" i="1"/>
  <c r="AH277" i="1"/>
  <c r="Y277" i="1"/>
  <c r="AE277" i="1" s="1"/>
  <c r="AL277" i="1" s="1"/>
  <c r="B277" i="1"/>
  <c r="A277" i="1" s="1"/>
  <c r="AJ276" i="1"/>
  <c r="AH276" i="1"/>
  <c r="Y276" i="1"/>
  <c r="AD276" i="1" s="1"/>
  <c r="B276" i="1"/>
  <c r="A276" i="1" s="1"/>
  <c r="AJ275" i="1"/>
  <c r="AH275" i="1"/>
  <c r="Y275" i="1"/>
  <c r="B275" i="1"/>
  <c r="A275" i="1" s="1"/>
  <c r="AJ274" i="1"/>
  <c r="AH274" i="1"/>
  <c r="Y274" i="1"/>
  <c r="AE274" i="1" s="1"/>
  <c r="B274" i="1"/>
  <c r="A274" i="1" s="1"/>
  <c r="AJ273" i="1"/>
  <c r="AH273" i="1"/>
  <c r="Y273" i="1"/>
  <c r="AE273" i="1" s="1"/>
  <c r="AF273" i="1" s="1"/>
  <c r="AK273" i="1" s="1"/>
  <c r="B273" i="1"/>
  <c r="A273" i="1" s="1"/>
  <c r="AJ272" i="1"/>
  <c r="AH272" i="1"/>
  <c r="Y272" i="1"/>
  <c r="AE272" i="1" s="1"/>
  <c r="B272" i="1"/>
  <c r="A272" i="1" s="1"/>
  <c r="AJ271" i="1"/>
  <c r="AH271" i="1"/>
  <c r="Y271" i="1"/>
  <c r="B271" i="1"/>
  <c r="A271" i="1" s="1"/>
  <c r="AJ270" i="1"/>
  <c r="AH270" i="1"/>
  <c r="Y270" i="1"/>
  <c r="B270" i="1"/>
  <c r="A270" i="1" s="1"/>
  <c r="AJ269" i="1"/>
  <c r="AH269" i="1"/>
  <c r="Y269" i="1"/>
  <c r="AE269" i="1" s="1"/>
  <c r="AF269" i="1" s="1"/>
  <c r="AK269" i="1" s="1"/>
  <c r="B269" i="1"/>
  <c r="A269" i="1" s="1"/>
  <c r="AJ268" i="1"/>
  <c r="AH268" i="1"/>
  <c r="Y268" i="1"/>
  <c r="AD268" i="1" s="1"/>
  <c r="B268" i="1"/>
  <c r="A268" i="1" s="1"/>
  <c r="AJ267" i="1"/>
  <c r="AH267" i="1"/>
  <c r="Y267" i="1"/>
  <c r="B267" i="1"/>
  <c r="A267" i="1" s="1"/>
  <c r="AJ266" i="1"/>
  <c r="AH266" i="1"/>
  <c r="Y266" i="1"/>
  <c r="AE266" i="1" s="1"/>
  <c r="B266" i="1"/>
  <c r="A266" i="1" s="1"/>
  <c r="AJ265" i="1"/>
  <c r="AH265" i="1"/>
  <c r="Y265" i="1"/>
  <c r="AE265" i="1" s="1"/>
  <c r="B265" i="1"/>
  <c r="A265" i="1" s="1"/>
  <c r="AJ264" i="1"/>
  <c r="AH264" i="1"/>
  <c r="Y264" i="1"/>
  <c r="AD264" i="1" s="1"/>
  <c r="B264" i="1"/>
  <c r="A264" i="1" s="1"/>
  <c r="AJ263" i="1"/>
  <c r="AH263" i="1"/>
  <c r="Y263" i="1"/>
  <c r="B263" i="1"/>
  <c r="A263" i="1" s="1"/>
  <c r="AJ262" i="1"/>
  <c r="AH262" i="1"/>
  <c r="Y262" i="1"/>
  <c r="AE262" i="1" s="1"/>
  <c r="B262" i="1"/>
  <c r="A262" i="1" s="1"/>
  <c r="AJ261" i="1"/>
  <c r="AH261" i="1"/>
  <c r="Y261" i="1"/>
  <c r="AE261" i="1" s="1"/>
  <c r="AL261" i="1" s="1"/>
  <c r="B261" i="1"/>
  <c r="A261" i="1" s="1"/>
  <c r="AJ260" i="1"/>
  <c r="AH260" i="1"/>
  <c r="Y260" i="1"/>
  <c r="AE260" i="1" s="1"/>
  <c r="AL260" i="1" s="1"/>
  <c r="B260" i="1"/>
  <c r="A260" i="1" s="1"/>
  <c r="AJ259" i="1"/>
  <c r="AH259" i="1"/>
  <c r="Y259" i="1"/>
  <c r="B259" i="1"/>
  <c r="A259" i="1" s="1"/>
  <c r="AJ258" i="1"/>
  <c r="AH258" i="1"/>
  <c r="Y258" i="1"/>
  <c r="AE258" i="1" s="1"/>
  <c r="B258" i="1"/>
  <c r="A258" i="1" s="1"/>
  <c r="AJ257" i="1"/>
  <c r="AH257" i="1"/>
  <c r="Y257" i="1"/>
  <c r="AE257" i="1" s="1"/>
  <c r="AF257" i="1" s="1"/>
  <c r="B257" i="1"/>
  <c r="A257" i="1" s="1"/>
  <c r="AJ256" i="1"/>
  <c r="AH256" i="1"/>
  <c r="Y256" i="1"/>
  <c r="AE256" i="1" s="1"/>
  <c r="AL256" i="1" s="1"/>
  <c r="B256" i="1"/>
  <c r="A256" i="1" s="1"/>
  <c r="AJ255" i="1"/>
  <c r="AH255" i="1"/>
  <c r="Y255" i="1"/>
  <c r="B255" i="1"/>
  <c r="A255" i="1" s="1"/>
  <c r="AJ254" i="1"/>
  <c r="AH254" i="1"/>
  <c r="Y254" i="1"/>
  <c r="B254" i="1"/>
  <c r="A254" i="1" s="1"/>
  <c r="AJ253" i="1"/>
  <c r="AH253" i="1"/>
  <c r="Y253" i="1"/>
  <c r="AE253" i="1" s="1"/>
  <c r="AF253" i="1" s="1"/>
  <c r="B253" i="1"/>
  <c r="A253" i="1" s="1"/>
  <c r="AJ252" i="1"/>
  <c r="AH252" i="1"/>
  <c r="Y252" i="1"/>
  <c r="AE252" i="1" s="1"/>
  <c r="AL252" i="1" s="1"/>
  <c r="B252" i="1"/>
  <c r="A252" i="1" s="1"/>
  <c r="AJ251" i="1"/>
  <c r="AH251" i="1"/>
  <c r="Y251" i="1"/>
  <c r="B251" i="1"/>
  <c r="A251" i="1" s="1"/>
  <c r="AJ250" i="1"/>
  <c r="AH250" i="1"/>
  <c r="Y250" i="1"/>
  <c r="AE250" i="1" s="1"/>
  <c r="B250" i="1"/>
  <c r="A250" i="1" s="1"/>
  <c r="AJ249" i="1"/>
  <c r="AH249" i="1"/>
  <c r="Y249" i="1"/>
  <c r="AD249" i="1" s="1"/>
  <c r="B249" i="1"/>
  <c r="A249" i="1" s="1"/>
  <c r="AJ248" i="1"/>
  <c r="AH248" i="1"/>
  <c r="Y248" i="1"/>
  <c r="AE248" i="1" s="1"/>
  <c r="B248" i="1"/>
  <c r="A248" i="1" s="1"/>
  <c r="AJ247" i="1"/>
  <c r="AH247" i="1"/>
  <c r="Y247" i="1"/>
  <c r="B247" i="1"/>
  <c r="A247" i="1" s="1"/>
  <c r="AJ246" i="1"/>
  <c r="AH246" i="1"/>
  <c r="Y246" i="1"/>
  <c r="AE246" i="1" s="1"/>
  <c r="B246" i="1"/>
  <c r="A246" i="1" s="1"/>
  <c r="AJ245" i="1"/>
  <c r="AH245" i="1"/>
  <c r="Y245" i="1"/>
  <c r="AE245" i="1" s="1"/>
  <c r="B245" i="1"/>
  <c r="A245" i="1" s="1"/>
  <c r="AJ244" i="1"/>
  <c r="AH244" i="1"/>
  <c r="Y244" i="1"/>
  <c r="AD244" i="1" s="1"/>
  <c r="B244" i="1"/>
  <c r="A244" i="1" s="1"/>
  <c r="AJ243" i="1"/>
  <c r="AH243" i="1"/>
  <c r="Y243" i="1"/>
  <c r="B243" i="1"/>
  <c r="A243" i="1" s="1"/>
  <c r="AJ242" i="1"/>
  <c r="AH242" i="1"/>
  <c r="Y242" i="1"/>
  <c r="AE242" i="1" s="1"/>
  <c r="B242" i="1"/>
  <c r="A242" i="1" s="1"/>
  <c r="AJ241" i="1"/>
  <c r="AH241" i="1"/>
  <c r="Y241" i="1"/>
  <c r="AE241" i="1" s="1"/>
  <c r="B241" i="1"/>
  <c r="A241" i="1" s="1"/>
  <c r="AJ240" i="1"/>
  <c r="AH240" i="1"/>
  <c r="Y240" i="1"/>
  <c r="AE240" i="1" s="1"/>
  <c r="B240" i="1"/>
  <c r="A240" i="1" s="1"/>
  <c r="AJ239" i="1"/>
  <c r="AH239" i="1"/>
  <c r="Y239" i="1"/>
  <c r="B239" i="1"/>
  <c r="A239" i="1" s="1"/>
  <c r="AJ238" i="1"/>
  <c r="AH238" i="1"/>
  <c r="Y238" i="1"/>
  <c r="AE238" i="1" s="1"/>
  <c r="B238" i="1"/>
  <c r="A238" i="1" s="1"/>
  <c r="AJ237" i="1"/>
  <c r="AH237" i="1"/>
  <c r="Y237" i="1"/>
  <c r="AE237" i="1" s="1"/>
  <c r="B237" i="1"/>
  <c r="A237" i="1" s="1"/>
  <c r="AJ236" i="1"/>
  <c r="AH236" i="1"/>
  <c r="Y236" i="1"/>
  <c r="AE236" i="1" s="1"/>
  <c r="B236" i="1"/>
  <c r="A236" i="1" s="1"/>
  <c r="AJ235" i="1"/>
  <c r="AH235" i="1"/>
  <c r="Y235" i="1"/>
  <c r="B235" i="1"/>
  <c r="A235" i="1" s="1"/>
  <c r="AJ234" i="1"/>
  <c r="AH234" i="1"/>
  <c r="Y234" i="1"/>
  <c r="AE234" i="1" s="1"/>
  <c r="B234" i="1"/>
  <c r="A234" i="1" s="1"/>
  <c r="AJ233" i="1"/>
  <c r="AH233" i="1"/>
  <c r="Y233" i="1"/>
  <c r="AE233" i="1" s="1"/>
  <c r="B233" i="1"/>
  <c r="A233" i="1" s="1"/>
  <c r="AJ232" i="1"/>
  <c r="AH232" i="1"/>
  <c r="Y232" i="1"/>
  <c r="AE232" i="1" s="1"/>
  <c r="B232" i="1"/>
  <c r="A232" i="1" s="1"/>
  <c r="AJ231" i="1"/>
  <c r="AH231" i="1"/>
  <c r="Y231" i="1"/>
  <c r="B231" i="1"/>
  <c r="A231" i="1" s="1"/>
  <c r="AJ230" i="1"/>
  <c r="AH230" i="1"/>
  <c r="Y230" i="1"/>
  <c r="AE230" i="1" s="1"/>
  <c r="B230" i="1"/>
  <c r="A230" i="1" s="1"/>
  <c r="AJ229" i="1"/>
  <c r="AH229" i="1"/>
  <c r="Y229" i="1"/>
  <c r="AE229" i="1" s="1"/>
  <c r="B229" i="1"/>
  <c r="A229" i="1" s="1"/>
  <c r="AJ228" i="1"/>
  <c r="AH228" i="1"/>
  <c r="Y228" i="1"/>
  <c r="AD228" i="1" s="1"/>
  <c r="B228" i="1"/>
  <c r="A228" i="1" s="1"/>
  <c r="AJ227" i="1"/>
  <c r="AH227" i="1"/>
  <c r="Y227" i="1"/>
  <c r="B227" i="1"/>
  <c r="A227" i="1" s="1"/>
  <c r="AJ226" i="1"/>
  <c r="AH226" i="1"/>
  <c r="Y226" i="1"/>
  <c r="AE226" i="1" s="1"/>
  <c r="B226" i="1"/>
  <c r="A226" i="1" s="1"/>
  <c r="AJ225" i="1"/>
  <c r="AH225" i="1"/>
  <c r="Y225" i="1"/>
  <c r="AE225" i="1" s="1"/>
  <c r="AL225" i="1" s="1"/>
  <c r="B225" i="1"/>
  <c r="A225" i="1" s="1"/>
  <c r="AJ224" i="1"/>
  <c r="AH224" i="1"/>
  <c r="Y224" i="1"/>
  <c r="AE224" i="1" s="1"/>
  <c r="B224" i="1"/>
  <c r="A224" i="1" s="1"/>
  <c r="AJ223" i="1"/>
  <c r="AH223" i="1"/>
  <c r="Y223" i="1"/>
  <c r="B223" i="1"/>
  <c r="A223" i="1" s="1"/>
  <c r="AJ222" i="1"/>
  <c r="AH222" i="1"/>
  <c r="Y222" i="1"/>
  <c r="AE222" i="1" s="1"/>
  <c r="B222" i="1"/>
  <c r="A222" i="1" s="1"/>
  <c r="AJ221" i="1"/>
  <c r="AH221" i="1"/>
  <c r="Y221" i="1"/>
  <c r="AE221" i="1" s="1"/>
  <c r="AL221" i="1" s="1"/>
  <c r="B221" i="1"/>
  <c r="A221" i="1" s="1"/>
  <c r="AJ220" i="1"/>
  <c r="AH220" i="1"/>
  <c r="Y220" i="1"/>
  <c r="AE220" i="1" s="1"/>
  <c r="B220" i="1"/>
  <c r="A220" i="1" s="1"/>
  <c r="AJ219" i="1"/>
  <c r="AH219" i="1"/>
  <c r="Y219" i="1"/>
  <c r="B219" i="1"/>
  <c r="A219" i="1" s="1"/>
  <c r="AJ218" i="1"/>
  <c r="AH218" i="1"/>
  <c r="Y218" i="1"/>
  <c r="AE218" i="1" s="1"/>
  <c r="B218" i="1"/>
  <c r="A218" i="1" s="1"/>
  <c r="AJ217" i="1"/>
  <c r="AH217" i="1"/>
  <c r="Y217" i="1"/>
  <c r="AE217" i="1" s="1"/>
  <c r="AL217" i="1" s="1"/>
  <c r="B217" i="1"/>
  <c r="A217" i="1" s="1"/>
  <c r="AJ216" i="1"/>
  <c r="AH216" i="1"/>
  <c r="Y216" i="1"/>
  <c r="AD216" i="1" s="1"/>
  <c r="B216" i="1"/>
  <c r="A216" i="1" s="1"/>
  <c r="AJ215" i="1"/>
  <c r="AH215" i="1"/>
  <c r="Y215" i="1"/>
  <c r="B215" i="1"/>
  <c r="A215" i="1" s="1"/>
  <c r="AJ214" i="1"/>
  <c r="AH214" i="1"/>
  <c r="Y214" i="1"/>
  <c r="AE214" i="1" s="1"/>
  <c r="B214" i="1"/>
  <c r="A214" i="1" s="1"/>
  <c r="AJ213" i="1"/>
  <c r="AH213" i="1"/>
  <c r="Y213" i="1"/>
  <c r="AE213" i="1" s="1"/>
  <c r="B213" i="1"/>
  <c r="A213" i="1" s="1"/>
  <c r="AJ212" i="1"/>
  <c r="AH212" i="1"/>
  <c r="Y212" i="1"/>
  <c r="AE212" i="1" s="1"/>
  <c r="AL212" i="1" s="1"/>
  <c r="B212" i="1"/>
  <c r="A212" i="1" s="1"/>
  <c r="AJ211" i="1"/>
  <c r="AH211" i="1"/>
  <c r="Y211" i="1"/>
  <c r="B211" i="1"/>
  <c r="A211" i="1" s="1"/>
  <c r="AJ210" i="1"/>
  <c r="AH210" i="1"/>
  <c r="Y210" i="1"/>
  <c r="AD210" i="1" s="1"/>
  <c r="B210" i="1"/>
  <c r="A210" i="1" s="1"/>
  <c r="AJ209" i="1"/>
  <c r="AH209" i="1"/>
  <c r="Y209" i="1"/>
  <c r="AE209" i="1" s="1"/>
  <c r="B209" i="1"/>
  <c r="A209" i="1" s="1"/>
  <c r="AJ208" i="1"/>
  <c r="AH208" i="1"/>
  <c r="Y208" i="1"/>
  <c r="AE208" i="1" s="1"/>
  <c r="AL208" i="1" s="1"/>
  <c r="B208" i="1"/>
  <c r="A208" i="1" s="1"/>
  <c r="AJ207" i="1"/>
  <c r="AH207" i="1"/>
  <c r="Y207" i="1"/>
  <c r="B207" i="1"/>
  <c r="A207" i="1" s="1"/>
  <c r="AJ206" i="1"/>
  <c r="AH206" i="1"/>
  <c r="Y206" i="1"/>
  <c r="B206" i="1"/>
  <c r="A206" i="1" s="1"/>
  <c r="AJ205" i="1"/>
  <c r="AH205" i="1"/>
  <c r="Y205" i="1"/>
  <c r="AE205" i="1" s="1"/>
  <c r="AL205" i="1" s="1"/>
  <c r="B205" i="1"/>
  <c r="A205" i="1" s="1"/>
  <c r="AJ204" i="1"/>
  <c r="AH204" i="1"/>
  <c r="Y204" i="1"/>
  <c r="AE204" i="1" s="1"/>
  <c r="AL204" i="1" s="1"/>
  <c r="B204" i="1"/>
  <c r="A204" i="1" s="1"/>
  <c r="AJ203" i="1"/>
  <c r="AH203" i="1"/>
  <c r="Y203" i="1"/>
  <c r="B203" i="1"/>
  <c r="A203" i="1" s="1"/>
  <c r="AJ202" i="1"/>
  <c r="AH202" i="1"/>
  <c r="Y202" i="1"/>
  <c r="AD202" i="1" s="1"/>
  <c r="B202" i="1"/>
  <c r="A202" i="1" s="1"/>
  <c r="AJ201" i="1"/>
  <c r="AH201" i="1"/>
  <c r="Y201" i="1"/>
  <c r="AE201" i="1" s="1"/>
  <c r="AL201" i="1" s="1"/>
  <c r="B201" i="1"/>
  <c r="A201" i="1" s="1"/>
  <c r="AJ200" i="1"/>
  <c r="AH200" i="1"/>
  <c r="Y200" i="1"/>
  <c r="AE200" i="1" s="1"/>
  <c r="AL200" i="1" s="1"/>
  <c r="B200" i="1"/>
  <c r="A200" i="1" s="1"/>
  <c r="AJ199" i="1"/>
  <c r="AH199" i="1"/>
  <c r="Y199" i="1"/>
  <c r="B199" i="1"/>
  <c r="A199" i="1" s="1"/>
  <c r="AJ198" i="1"/>
  <c r="AH198" i="1"/>
  <c r="Y198" i="1"/>
  <c r="AE198" i="1" s="1"/>
  <c r="B198" i="1"/>
  <c r="A198" i="1" s="1"/>
  <c r="AJ197" i="1"/>
  <c r="AH197" i="1"/>
  <c r="Y197" i="1"/>
  <c r="AE197" i="1" s="1"/>
  <c r="B197" i="1"/>
  <c r="A197" i="1" s="1"/>
  <c r="AJ196" i="1"/>
  <c r="AH196" i="1"/>
  <c r="Y196" i="1"/>
  <c r="AE196" i="1" s="1"/>
  <c r="AL196" i="1" s="1"/>
  <c r="B196" i="1"/>
  <c r="A196" i="1" s="1"/>
  <c r="AJ195" i="1"/>
  <c r="AH195" i="1"/>
  <c r="Y195" i="1"/>
  <c r="B195" i="1"/>
  <c r="A195" i="1" s="1"/>
  <c r="AJ194" i="1"/>
  <c r="AH194" i="1"/>
  <c r="Y194" i="1"/>
  <c r="AE194" i="1" s="1"/>
  <c r="AF194" i="1" s="1"/>
  <c r="B194" i="1"/>
  <c r="A194" i="1" s="1"/>
  <c r="AJ193" i="1"/>
  <c r="AH193" i="1"/>
  <c r="Y193" i="1"/>
  <c r="AD193" i="1" s="1"/>
  <c r="B193" i="1"/>
  <c r="A193" i="1" s="1"/>
  <c r="AJ192" i="1"/>
  <c r="AH192" i="1"/>
  <c r="Y192" i="1"/>
  <c r="AE192" i="1" s="1"/>
  <c r="AL192" i="1" s="1"/>
  <c r="B192" i="1"/>
  <c r="A192" i="1" s="1"/>
  <c r="AJ191" i="1"/>
  <c r="AH191" i="1"/>
  <c r="Y191" i="1"/>
  <c r="B191" i="1"/>
  <c r="A191" i="1" s="1"/>
  <c r="AJ190" i="1"/>
  <c r="AH190" i="1"/>
  <c r="Y190" i="1"/>
  <c r="B190" i="1"/>
  <c r="A190" i="1" s="1"/>
  <c r="AJ189" i="1"/>
  <c r="AH189" i="1"/>
  <c r="Y189" i="1"/>
  <c r="AE189" i="1" s="1"/>
  <c r="AL189" i="1" s="1"/>
  <c r="B189" i="1"/>
  <c r="A189" i="1" s="1"/>
  <c r="AJ188" i="1"/>
  <c r="AH188" i="1"/>
  <c r="Y188" i="1"/>
  <c r="AE188" i="1" s="1"/>
  <c r="B188" i="1"/>
  <c r="A188" i="1" s="1"/>
  <c r="AD318" i="1" l="1"/>
  <c r="AK299" i="1"/>
  <c r="AE408" i="1"/>
  <c r="AF408" i="1" s="1"/>
  <c r="AL194" i="1"/>
  <c r="AE264" i="1"/>
  <c r="AL264" i="1" s="1"/>
  <c r="AF345" i="1"/>
  <c r="AK345" i="1" s="1"/>
  <c r="AE296" i="1"/>
  <c r="AL296" i="1" s="1"/>
  <c r="AE339" i="1"/>
  <c r="AL339" i="1" s="1"/>
  <c r="AD422" i="1"/>
  <c r="AD305" i="1"/>
  <c r="AE291" i="1"/>
  <c r="AL291" i="1" s="1"/>
  <c r="AK307" i="1"/>
  <c r="AE332" i="1"/>
  <c r="AL332" i="1" s="1"/>
  <c r="AD299" i="1"/>
  <c r="AE327" i="1"/>
  <c r="AL327" i="1" s="1"/>
  <c r="AL306" i="1"/>
  <c r="AL336" i="1"/>
  <c r="AD424" i="1"/>
  <c r="AD394" i="1"/>
  <c r="AE411" i="1"/>
  <c r="AL411" i="1" s="1"/>
  <c r="AD256" i="1"/>
  <c r="AE309" i="1"/>
  <c r="AL309" i="1" s="1"/>
  <c r="AE402" i="1"/>
  <c r="AF402" i="1" s="1"/>
  <c r="AK402" i="1" s="1"/>
  <c r="AE278" i="1"/>
  <c r="AF278" i="1" s="1"/>
  <c r="AK278" i="1" s="1"/>
  <c r="AL406" i="1"/>
  <c r="AF406" i="1"/>
  <c r="AK406" i="1" s="1"/>
  <c r="AL407" i="1"/>
  <c r="AF407" i="1"/>
  <c r="AK407" i="1" s="1"/>
  <c r="AL292" i="1"/>
  <c r="AF292" i="1"/>
  <c r="AK292" i="1" s="1"/>
  <c r="AD205" i="1"/>
  <c r="AK329" i="1"/>
  <c r="AD253" i="1"/>
  <c r="AE228" i="1"/>
  <c r="AL228" i="1" s="1"/>
  <c r="AD282" i="1"/>
  <c r="AL325" i="1"/>
  <c r="AK377" i="1"/>
  <c r="AF381" i="1"/>
  <c r="AK381" i="1" s="1"/>
  <c r="AD407" i="1"/>
  <c r="AD316" i="1"/>
  <c r="AD359" i="1"/>
  <c r="AE370" i="1"/>
  <c r="AF370" i="1" s="1"/>
  <c r="AK370" i="1" s="1"/>
  <c r="AD406" i="1"/>
  <c r="AD423" i="1"/>
  <c r="AD368" i="1"/>
  <c r="AD214" i="1"/>
  <c r="AE244" i="1"/>
  <c r="AL244" i="1" s="1"/>
  <c r="AD260" i="1"/>
  <c r="AD307" i="1"/>
  <c r="AD330" i="1"/>
  <c r="AD376" i="1"/>
  <c r="AE216" i="1"/>
  <c r="AL216" i="1" s="1"/>
  <c r="AL253" i="1"/>
  <c r="AD289" i="1"/>
  <c r="AD292" i="1"/>
  <c r="AD325" i="1"/>
  <c r="AE354" i="1"/>
  <c r="AL354" i="1" s="1"/>
  <c r="AD367" i="1"/>
  <c r="AD378" i="1"/>
  <c r="AE403" i="1"/>
  <c r="AF403" i="1" s="1"/>
  <c r="AK403" i="1" s="1"/>
  <c r="AE418" i="1"/>
  <c r="AL418" i="1" s="1"/>
  <c r="AF360" i="1"/>
  <c r="AK360" i="1" s="1"/>
  <c r="AL360" i="1"/>
  <c r="AL368" i="1"/>
  <c r="AF368" i="1"/>
  <c r="AK368" i="1" s="1"/>
  <c r="AL419" i="1"/>
  <c r="AF419" i="1"/>
  <c r="AK419" i="1" s="1"/>
  <c r="AL367" i="1"/>
  <c r="AF367" i="1"/>
  <c r="AK367" i="1" s="1"/>
  <c r="AF420" i="1"/>
  <c r="AK420" i="1" s="1"/>
  <c r="AL420" i="1"/>
  <c r="AD220" i="1"/>
  <c r="AE268" i="1"/>
  <c r="AL268" i="1" s="1"/>
  <c r="AE295" i="1"/>
  <c r="AL295" i="1" s="1"/>
  <c r="AE352" i="1"/>
  <c r="AL352" i="1" s="1"/>
  <c r="AE355" i="1"/>
  <c r="AE358" i="1"/>
  <c r="AL358" i="1" s="1"/>
  <c r="AD208" i="1"/>
  <c r="AF225" i="1"/>
  <c r="AK225" i="1" s="1"/>
  <c r="AL299" i="1"/>
  <c r="AL307" i="1"/>
  <c r="AE351" i="1"/>
  <c r="AF351" i="1" s="1"/>
  <c r="AK351" i="1" s="1"/>
  <c r="AL359" i="1"/>
  <c r="AE375" i="1"/>
  <c r="AF375" i="1" s="1"/>
  <c r="AK375" i="1" s="1"/>
  <c r="AD381" i="1"/>
  <c r="AE432" i="1"/>
  <c r="AL432" i="1" s="1"/>
  <c r="AD262" i="1"/>
  <c r="AE331" i="1"/>
  <c r="AL331" i="1" s="1"/>
  <c r="AD334" i="1"/>
  <c r="AD431" i="1"/>
  <c r="AD200" i="1"/>
  <c r="AE276" i="1"/>
  <c r="AL276" i="1" s="1"/>
  <c r="AD287" i="1"/>
  <c r="AK294" i="1"/>
  <c r="AD300" i="1"/>
  <c r="AD308" i="1"/>
  <c r="AE315" i="1"/>
  <c r="AD360" i="1"/>
  <c r="AD365" i="1"/>
  <c r="AE372" i="1"/>
  <c r="AF372" i="1" s="1"/>
  <c r="AK372" i="1" s="1"/>
  <c r="AD377" i="1"/>
  <c r="AD380" i="1"/>
  <c r="AD393" i="1"/>
  <c r="AE426" i="1"/>
  <c r="AD410" i="1"/>
  <c r="AD192" i="1"/>
  <c r="AF365" i="1"/>
  <c r="AK365" i="1" s="1"/>
  <c r="AF393" i="1"/>
  <c r="AK393" i="1" s="1"/>
  <c r="AD404" i="1"/>
  <c r="AE412" i="1"/>
  <c r="AL412" i="1" s="1"/>
  <c r="AD420" i="1"/>
  <c r="AD326" i="1"/>
  <c r="AF361" i="1"/>
  <c r="AK361" i="1" s="1"/>
  <c r="AL337" i="1"/>
  <c r="AE400" i="1"/>
  <c r="AD414" i="1"/>
  <c r="AD419" i="1"/>
  <c r="AE430" i="1"/>
  <c r="AL430" i="1" s="1"/>
  <c r="AD232" i="1"/>
  <c r="AD189" i="1"/>
  <c r="AD322" i="1"/>
  <c r="AK336" i="1"/>
  <c r="AD345" i="1"/>
  <c r="AE371" i="1"/>
  <c r="AF371" i="1" s="1"/>
  <c r="AK371" i="1" s="1"/>
  <c r="AL377" i="1"/>
  <c r="AD379" i="1"/>
  <c r="AE399" i="1"/>
  <c r="AL272" i="1"/>
  <c r="AF272" i="1"/>
  <c r="AK272" i="1" s="1"/>
  <c r="AF274" i="1"/>
  <c r="AK274" i="1" s="1"/>
  <c r="AL274" i="1"/>
  <c r="AL288" i="1"/>
  <c r="AF288" i="1"/>
  <c r="AK288" i="1" s="1"/>
  <c r="AL301" i="1"/>
  <c r="AF301" i="1"/>
  <c r="AK301" i="1" s="1"/>
  <c r="AL303" i="1"/>
  <c r="AF303" i="1"/>
  <c r="AK303" i="1" s="1"/>
  <c r="AL366" i="1"/>
  <c r="AF366" i="1"/>
  <c r="AK366" i="1" s="1"/>
  <c r="AL378" i="1"/>
  <c r="AF378" i="1"/>
  <c r="AK378" i="1" s="1"/>
  <c r="AL394" i="1"/>
  <c r="AF394" i="1"/>
  <c r="AK394" i="1" s="1"/>
  <c r="AF424" i="1"/>
  <c r="AK424" i="1" s="1"/>
  <c r="AL424" i="1"/>
  <c r="AL427" i="1"/>
  <c r="AF427" i="1"/>
  <c r="AK427" i="1" s="1"/>
  <c r="AL398" i="1"/>
  <c r="AF398" i="1"/>
  <c r="AK398" i="1" s="1"/>
  <c r="AL383" i="1"/>
  <c r="AF383" i="1"/>
  <c r="AK383" i="1" s="1"/>
  <c r="AL387" i="1"/>
  <c r="AF387" i="1"/>
  <c r="AK387" i="1" s="1"/>
  <c r="AF391" i="1"/>
  <c r="AK391" i="1" s="1"/>
  <c r="AL391" i="1"/>
  <c r="AL224" i="1"/>
  <c r="AF224" i="1"/>
  <c r="AK224" i="1" s="1"/>
  <c r="AL236" i="1"/>
  <c r="AF236" i="1"/>
  <c r="AK236" i="1" s="1"/>
  <c r="AL346" i="1"/>
  <c r="AF346" i="1"/>
  <c r="AK346" i="1" s="1"/>
  <c r="AF350" i="1"/>
  <c r="AK350" i="1" s="1"/>
  <c r="AL350" i="1"/>
  <c r="AF374" i="1"/>
  <c r="AK374" i="1" s="1"/>
  <c r="AL374" i="1"/>
  <c r="AF423" i="1"/>
  <c r="AK423" i="1" s="1"/>
  <c r="AL423" i="1"/>
  <c r="AL248" i="1"/>
  <c r="AF248" i="1"/>
  <c r="AK248" i="1" s="1"/>
  <c r="AF362" i="1"/>
  <c r="AK362" i="1" s="1"/>
  <c r="AL362" i="1"/>
  <c r="AL232" i="1"/>
  <c r="AF232" i="1"/>
  <c r="AK232" i="1" s="1"/>
  <c r="AF283" i="1"/>
  <c r="AK283" i="1" s="1"/>
  <c r="AL283" i="1"/>
  <c r="AL240" i="1"/>
  <c r="AF240" i="1"/>
  <c r="AK240" i="1" s="1"/>
  <c r="AL414" i="1"/>
  <c r="AF414" i="1"/>
  <c r="AK414" i="1" s="1"/>
  <c r="AF428" i="1"/>
  <c r="AK428" i="1" s="1"/>
  <c r="AL428" i="1"/>
  <c r="AL382" i="1"/>
  <c r="AF382" i="1"/>
  <c r="AK382" i="1" s="1"/>
  <c r="AL220" i="1"/>
  <c r="AF220" i="1"/>
  <c r="AK220" i="1" s="1"/>
  <c r="AL245" i="1"/>
  <c r="AF245" i="1"/>
  <c r="AK245" i="1" s="1"/>
  <c r="AF311" i="1"/>
  <c r="AK311" i="1" s="1"/>
  <c r="AL311" i="1"/>
  <c r="AF319" i="1"/>
  <c r="AK319" i="1" s="1"/>
  <c r="AL319" i="1"/>
  <c r="AL340" i="1"/>
  <c r="AF340" i="1"/>
  <c r="AK340" i="1" s="1"/>
  <c r="AF342" i="1"/>
  <c r="AK342" i="1" s="1"/>
  <c r="AL342" i="1"/>
  <c r="AF396" i="1"/>
  <c r="AK396" i="1" s="1"/>
  <c r="AL396" i="1"/>
  <c r="AL410" i="1"/>
  <c r="AF410" i="1"/>
  <c r="AK410" i="1" s="1"/>
  <c r="AF415" i="1"/>
  <c r="AK415" i="1" s="1"/>
  <c r="AL415" i="1"/>
  <c r="AF258" i="1"/>
  <c r="AK258" i="1" s="1"/>
  <c r="AL258" i="1"/>
  <c r="AL320" i="1"/>
  <c r="AF320" i="1"/>
  <c r="AK320" i="1" s="1"/>
  <c r="AL379" i="1"/>
  <c r="AF379" i="1"/>
  <c r="AK379" i="1" s="1"/>
  <c r="AL395" i="1"/>
  <c r="AF395" i="1"/>
  <c r="AL384" i="1"/>
  <c r="AF384" i="1"/>
  <c r="AK384" i="1" s="1"/>
  <c r="AL386" i="1"/>
  <c r="AF386" i="1"/>
  <c r="AK386" i="1" s="1"/>
  <c r="AL388" i="1"/>
  <c r="AF388" i="1"/>
  <c r="AK388" i="1" s="1"/>
  <c r="AF390" i="1"/>
  <c r="AK390" i="1" s="1"/>
  <c r="AL390" i="1"/>
  <c r="AL422" i="1"/>
  <c r="AF422" i="1"/>
  <c r="AK422" i="1" s="1"/>
  <c r="AK257" i="1"/>
  <c r="AL269" i="1"/>
  <c r="AL298" i="1"/>
  <c r="AK306" i="1"/>
  <c r="AK337" i="1"/>
  <c r="AE344" i="1"/>
  <c r="AL351" i="1"/>
  <c r="AD224" i="1"/>
  <c r="AD236" i="1"/>
  <c r="AF228" i="1"/>
  <c r="AK228" i="1" s="1"/>
  <c r="AD196" i="1"/>
  <c r="AF200" i="1"/>
  <c r="AK200" i="1" s="1"/>
  <c r="AD245" i="1"/>
  <c r="AD246" i="1"/>
  <c r="AD252" i="1"/>
  <c r="AD261" i="1"/>
  <c r="AD274" i="1"/>
  <c r="AL287" i="1"/>
  <c r="AD301" i="1"/>
  <c r="AD303" i="1"/>
  <c r="AD304" i="1"/>
  <c r="AD329" i="1"/>
  <c r="AE335" i="1"/>
  <c r="AF335" i="1" s="1"/>
  <c r="AK335" i="1" s="1"/>
  <c r="AD340" i="1"/>
  <c r="AD341" i="1"/>
  <c r="AD342" i="1"/>
  <c r="AD350" i="1"/>
  <c r="AF354" i="1"/>
  <c r="AK354" i="1" s="1"/>
  <c r="AK359" i="1"/>
  <c r="AD374" i="1"/>
  <c r="AD386" i="1"/>
  <c r="AD387" i="1"/>
  <c r="AD388" i="1"/>
  <c r="AD395" i="1"/>
  <c r="AD396" i="1"/>
  <c r="AD212" i="1"/>
  <c r="AE202" i="1"/>
  <c r="AF202" i="1" s="1"/>
  <c r="AK202" i="1" s="1"/>
  <c r="AF256" i="1"/>
  <c r="AK256" i="1" s="1"/>
  <c r="AK289" i="1"/>
  <c r="AD302" i="1"/>
  <c r="AE313" i="1"/>
  <c r="AL313" i="1" s="1"/>
  <c r="AF330" i="1"/>
  <c r="AK330" i="1" s="1"/>
  <c r="AF341" i="1"/>
  <c r="AK341" i="1" s="1"/>
  <c r="AF373" i="1"/>
  <c r="AK373" i="1" s="1"/>
  <c r="AF431" i="1"/>
  <c r="AK431" i="1" s="1"/>
  <c r="AF411" i="1"/>
  <c r="AK411" i="1" s="1"/>
  <c r="AD415" i="1"/>
  <c r="AD416" i="1"/>
  <c r="AD198" i="1"/>
  <c r="AD248" i="1"/>
  <c r="AF264" i="1"/>
  <c r="AK264" i="1" s="1"/>
  <c r="AD269" i="1"/>
  <c r="AD277" i="1"/>
  <c r="AD283" i="1"/>
  <c r="AD284" i="1"/>
  <c r="AD288" i="1"/>
  <c r="AD298" i="1"/>
  <c r="AK302" i="1"/>
  <c r="AD311" i="1"/>
  <c r="AD312" i="1"/>
  <c r="AD319" i="1"/>
  <c r="AE328" i="1"/>
  <c r="AL328" i="1" s="1"/>
  <c r="AD346" i="1"/>
  <c r="AD362" i="1"/>
  <c r="AD363" i="1"/>
  <c r="AD385" i="1"/>
  <c r="AD390" i="1"/>
  <c r="AD391" i="1"/>
  <c r="AD392" i="1"/>
  <c r="AD188" i="1"/>
  <c r="AK194" i="1"/>
  <c r="AD204" i="1"/>
  <c r="AD240" i="1"/>
  <c r="AD258" i="1"/>
  <c r="AD272" i="1"/>
  <c r="AD280" i="1"/>
  <c r="AL294" i="1"/>
  <c r="AL302" i="1"/>
  <c r="AD306" i="1"/>
  <c r="AF308" i="1"/>
  <c r="AK308" i="1" s="1"/>
  <c r="AD320" i="1"/>
  <c r="AL329" i="1"/>
  <c r="AD338" i="1"/>
  <c r="AD366" i="1"/>
  <c r="AD382" i="1"/>
  <c r="AD383" i="1"/>
  <c r="AD384" i="1"/>
  <c r="AD398" i="1"/>
  <c r="AD427" i="1"/>
  <c r="AD428" i="1"/>
  <c r="AK253" i="1"/>
  <c r="AL289" i="1"/>
  <c r="AK297" i="1"/>
  <c r="AK298" i="1"/>
  <c r="AF333" i="1"/>
  <c r="AK333" i="1" s="1"/>
  <c r="AD361" i="1"/>
  <c r="AL404" i="1"/>
  <c r="AF218" i="1"/>
  <c r="AK218" i="1" s="1"/>
  <c r="AL218" i="1"/>
  <c r="AL188" i="1"/>
  <c r="AF188" i="1"/>
  <c r="AK188" i="1" s="1"/>
  <c r="AL265" i="1"/>
  <c r="AF265" i="1"/>
  <c r="AK265" i="1" s="1"/>
  <c r="AL233" i="1"/>
  <c r="AF233" i="1"/>
  <c r="AK233" i="1" s="1"/>
  <c r="AE190" i="1"/>
  <c r="AD190" i="1"/>
  <c r="AF213" i="1"/>
  <c r="AK213" i="1" s="1"/>
  <c r="AL213" i="1"/>
  <c r="AF217" i="1"/>
  <c r="AK217" i="1" s="1"/>
  <c r="AF197" i="1"/>
  <c r="AK197" i="1" s="1"/>
  <c r="AL197" i="1"/>
  <c r="AF201" i="1"/>
  <c r="AK201" i="1" s="1"/>
  <c r="AF230" i="1"/>
  <c r="AK230" i="1" s="1"/>
  <c r="AL230" i="1"/>
  <c r="AL364" i="1"/>
  <c r="AF364" i="1"/>
  <c r="AK364" i="1" s="1"/>
  <c r="AL281" i="1"/>
  <c r="AF281" i="1"/>
  <c r="AK281" i="1" s="1"/>
  <c r="AL241" i="1"/>
  <c r="AF241" i="1"/>
  <c r="AK241" i="1" s="1"/>
  <c r="AL209" i="1"/>
  <c r="AF209" i="1"/>
  <c r="AK209" i="1" s="1"/>
  <c r="AF226" i="1"/>
  <c r="AK226" i="1" s="1"/>
  <c r="AL226" i="1"/>
  <c r="AL229" i="1"/>
  <c r="AF229" i="1"/>
  <c r="AK229" i="1" s="1"/>
  <c r="AF266" i="1"/>
  <c r="AK266" i="1" s="1"/>
  <c r="AL266" i="1"/>
  <c r="AF198" i="1"/>
  <c r="AK198" i="1" s="1"/>
  <c r="AL198" i="1"/>
  <c r="AE206" i="1"/>
  <c r="AD206" i="1"/>
  <c r="AF214" i="1"/>
  <c r="AK214" i="1" s="1"/>
  <c r="AL214" i="1"/>
  <c r="AF242" i="1"/>
  <c r="AK242" i="1" s="1"/>
  <c r="AL242" i="1"/>
  <c r="AF221" i="1"/>
  <c r="AK221" i="1" s="1"/>
  <c r="AF238" i="1"/>
  <c r="AK238" i="1" s="1"/>
  <c r="AL238" i="1"/>
  <c r="AF222" i="1"/>
  <c r="AK222" i="1" s="1"/>
  <c r="AL222" i="1"/>
  <c r="AF234" i="1"/>
  <c r="AK234" i="1" s="1"/>
  <c r="AL234" i="1"/>
  <c r="AL237" i="1"/>
  <c r="AF237" i="1"/>
  <c r="AK237" i="1" s="1"/>
  <c r="AF250" i="1"/>
  <c r="AK250" i="1" s="1"/>
  <c r="AL250" i="1"/>
  <c r="AE251" i="1"/>
  <c r="AD251" i="1"/>
  <c r="AF262" i="1"/>
  <c r="AK262" i="1" s="1"/>
  <c r="AL262" i="1"/>
  <c r="AE191" i="1"/>
  <c r="AD191" i="1"/>
  <c r="AF204" i="1"/>
  <c r="AK204" i="1" s="1"/>
  <c r="AF205" i="1"/>
  <c r="AK205" i="1" s="1"/>
  <c r="AD209" i="1"/>
  <c r="AD286" i="1"/>
  <c r="AF305" i="1"/>
  <c r="AK305" i="1" s="1"/>
  <c r="AL312" i="1"/>
  <c r="AF312" i="1"/>
  <c r="AK312" i="1" s="1"/>
  <c r="AE317" i="1"/>
  <c r="AE348" i="1"/>
  <c r="AD348" i="1"/>
  <c r="AD194" i="1"/>
  <c r="AE211" i="1"/>
  <c r="AD211" i="1"/>
  <c r="AE279" i="1"/>
  <c r="AD279" i="1"/>
  <c r="AF192" i="1"/>
  <c r="AK192" i="1" s="1"/>
  <c r="AD197" i="1"/>
  <c r="AF208" i="1"/>
  <c r="AK208" i="1" s="1"/>
  <c r="AE210" i="1"/>
  <c r="AD213" i="1"/>
  <c r="AE247" i="1"/>
  <c r="AD247" i="1"/>
  <c r="AE249" i="1"/>
  <c r="AE254" i="1"/>
  <c r="AD254" i="1"/>
  <c r="AE263" i="1"/>
  <c r="AD263" i="1"/>
  <c r="AL273" i="1"/>
  <c r="AF280" i="1"/>
  <c r="AK280" i="1" s="1"/>
  <c r="AE285" i="1"/>
  <c r="AE293" i="1"/>
  <c r="AD293" i="1"/>
  <c r="AL297" i="1"/>
  <c r="AD310" i="1"/>
  <c r="AF322" i="1"/>
  <c r="AK322" i="1" s="1"/>
  <c r="AL322" i="1"/>
  <c r="AF338" i="1"/>
  <c r="AK338" i="1" s="1"/>
  <c r="AL363" i="1"/>
  <c r="AF363" i="1"/>
  <c r="AK363" i="1" s="1"/>
  <c r="AL380" i="1"/>
  <c r="AF380" i="1"/>
  <c r="AK380" i="1" s="1"/>
  <c r="AD397" i="1"/>
  <c r="AF416" i="1"/>
  <c r="AK416" i="1" s="1"/>
  <c r="AL416" i="1"/>
  <c r="AE421" i="1"/>
  <c r="AD421" i="1"/>
  <c r="AF323" i="1"/>
  <c r="AK323" i="1" s="1"/>
  <c r="AL323" i="1"/>
  <c r="AD266" i="1"/>
  <c r="AF277" i="1"/>
  <c r="AK277" i="1" s="1"/>
  <c r="AD281" i="1"/>
  <c r="AD323" i="1"/>
  <c r="AD364" i="1"/>
  <c r="AD250" i="1"/>
  <c r="AF261" i="1"/>
  <c r="AK261" i="1" s="1"/>
  <c r="AD265" i="1"/>
  <c r="AF332" i="1"/>
  <c r="AK332" i="1" s="1"/>
  <c r="AE357" i="1"/>
  <c r="AD357" i="1"/>
  <c r="AE195" i="1"/>
  <c r="AD195" i="1"/>
  <c r="AF260" i="1"/>
  <c r="AK260" i="1" s="1"/>
  <c r="AF310" i="1"/>
  <c r="AK310" i="1" s="1"/>
  <c r="AL310" i="1"/>
  <c r="AE215" i="1"/>
  <c r="AD215" i="1"/>
  <c r="AL257" i="1"/>
  <c r="AF314" i="1"/>
  <c r="AK314" i="1" s="1"/>
  <c r="AL314" i="1"/>
  <c r="AL321" i="1"/>
  <c r="AF321" i="1"/>
  <c r="AK321" i="1" s="1"/>
  <c r="AE347" i="1"/>
  <c r="AD347" i="1"/>
  <c r="AE356" i="1"/>
  <c r="AD356" i="1"/>
  <c r="AF189" i="1"/>
  <c r="AK189" i="1" s="1"/>
  <c r="AE193" i="1"/>
  <c r="AF300" i="1"/>
  <c r="AK300" i="1" s="1"/>
  <c r="AF304" i="1"/>
  <c r="AK304" i="1" s="1"/>
  <c r="AE199" i="1"/>
  <c r="AD199" i="1"/>
  <c r="AF196" i="1"/>
  <c r="AK196" i="1" s="1"/>
  <c r="AF212" i="1"/>
  <c r="AK212" i="1" s="1"/>
  <c r="AD217" i="1"/>
  <c r="AD218" i="1"/>
  <c r="AE219" i="1"/>
  <c r="AD219" i="1"/>
  <c r="AD221" i="1"/>
  <c r="AD222" i="1"/>
  <c r="AE223" i="1"/>
  <c r="AD223" i="1"/>
  <c r="AD225" i="1"/>
  <c r="AD226" i="1"/>
  <c r="AE227" i="1"/>
  <c r="AD227" i="1"/>
  <c r="AD229" i="1"/>
  <c r="AD230" i="1"/>
  <c r="AE231" i="1"/>
  <c r="AD231" i="1"/>
  <c r="AD233" i="1"/>
  <c r="AD234" i="1"/>
  <c r="AE235" i="1"/>
  <c r="AD235" i="1"/>
  <c r="AD237" i="1"/>
  <c r="AD238" i="1"/>
  <c r="AE239" i="1"/>
  <c r="AD239" i="1"/>
  <c r="AD241" i="1"/>
  <c r="AD242" i="1"/>
  <c r="AE243" i="1"/>
  <c r="AD243" i="1"/>
  <c r="AE290" i="1"/>
  <c r="AD290" i="1"/>
  <c r="AD314" i="1"/>
  <c r="AD321" i="1"/>
  <c r="AD324" i="1"/>
  <c r="AE324" i="1"/>
  <c r="AK325" i="1"/>
  <c r="AF376" i="1"/>
  <c r="AK376" i="1" s="1"/>
  <c r="AE405" i="1"/>
  <c r="AD405" i="1"/>
  <c r="AE207" i="1"/>
  <c r="AD207" i="1"/>
  <c r="AF286" i="1"/>
  <c r="AK286" i="1" s="1"/>
  <c r="AL286" i="1"/>
  <c r="AE270" i="1"/>
  <c r="AD270" i="1"/>
  <c r="AF397" i="1"/>
  <c r="AK397" i="1" s="1"/>
  <c r="AL397" i="1"/>
  <c r="AD201" i="1"/>
  <c r="AE203" i="1"/>
  <c r="AD203" i="1"/>
  <c r="AF246" i="1"/>
  <c r="AK246" i="1" s="1"/>
  <c r="AL246" i="1"/>
  <c r="AE267" i="1"/>
  <c r="AD267" i="1"/>
  <c r="AF282" i="1"/>
  <c r="AK282" i="1" s="1"/>
  <c r="AL282" i="1"/>
  <c r="AF318" i="1"/>
  <c r="AK318" i="1" s="1"/>
  <c r="AL318" i="1"/>
  <c r="AF326" i="1"/>
  <c r="AK326" i="1" s="1"/>
  <c r="AD333" i="1"/>
  <c r="AF334" i="1"/>
  <c r="AK334" i="1" s="1"/>
  <c r="AE369" i="1"/>
  <c r="AD369" i="1"/>
  <c r="AE255" i="1"/>
  <c r="AD255" i="1"/>
  <c r="AE271" i="1"/>
  <c r="AD271" i="1"/>
  <c r="AE349" i="1"/>
  <c r="AD349" i="1"/>
  <c r="AF252" i="1"/>
  <c r="AK252" i="1" s="1"/>
  <c r="AD257" i="1"/>
  <c r="AD273" i="1"/>
  <c r="AF284" i="1"/>
  <c r="AK284" i="1" s="1"/>
  <c r="AD294" i="1"/>
  <c r="AD297" i="1"/>
  <c r="AF316" i="1"/>
  <c r="AK316" i="1" s="1"/>
  <c r="AD353" i="1"/>
  <c r="AE259" i="1"/>
  <c r="AD259" i="1"/>
  <c r="AE275" i="1"/>
  <c r="AD275" i="1"/>
  <c r="AD343" i="1"/>
  <c r="AE343" i="1"/>
  <c r="AF353" i="1"/>
  <c r="AK353" i="1" s="1"/>
  <c r="AF392" i="1"/>
  <c r="AK392" i="1" s="1"/>
  <c r="AL392" i="1"/>
  <c r="AD336" i="1"/>
  <c r="AE389" i="1"/>
  <c r="AD389" i="1"/>
  <c r="AE401" i="1"/>
  <c r="AD401" i="1"/>
  <c r="AD337" i="1"/>
  <c r="AD373" i="1"/>
  <c r="AK395" i="1"/>
  <c r="AE417" i="1"/>
  <c r="AD417" i="1"/>
  <c r="AK404" i="1"/>
  <c r="AE413" i="1"/>
  <c r="AD413" i="1"/>
  <c r="AE429" i="1"/>
  <c r="AD429" i="1"/>
  <c r="AF385" i="1"/>
  <c r="AK385" i="1" s="1"/>
  <c r="AE409" i="1"/>
  <c r="AD409" i="1"/>
  <c r="AE425" i="1"/>
  <c r="AD425" i="1"/>
  <c r="AL433" i="1"/>
  <c r="AF433" i="1"/>
  <c r="AK433" i="1" s="1"/>
  <c r="AK408" i="1"/>
  <c r="AD433" i="1"/>
  <c r="AF331" i="1" l="1"/>
  <c r="AK331" i="1" s="1"/>
  <c r="AF295" i="1"/>
  <c r="AK295" i="1" s="1"/>
  <c r="AL408" i="1"/>
  <c r="AF296" i="1"/>
  <c r="AK296" i="1" s="1"/>
  <c r="AL278" i="1"/>
  <c r="AF276" i="1"/>
  <c r="AK276" i="1" s="1"/>
  <c r="AF244" i="1"/>
  <c r="AK244" i="1" s="1"/>
  <c r="AF339" i="1"/>
  <c r="AK339" i="1" s="1"/>
  <c r="AL402" i="1"/>
  <c r="AF412" i="1"/>
  <c r="AK412" i="1" s="1"/>
  <c r="AF291" i="1"/>
  <c r="AK291" i="1" s="1"/>
  <c r="AF432" i="1"/>
  <c r="AK432" i="1" s="1"/>
  <c r="AF328" i="1"/>
  <c r="AK328" i="1" s="1"/>
  <c r="AF309" i="1"/>
  <c r="AK309" i="1" s="1"/>
  <c r="AF327" i="1"/>
  <c r="AK327" i="1" s="1"/>
  <c r="AF418" i="1"/>
  <c r="AK418" i="1" s="1"/>
  <c r="AF268" i="1"/>
  <c r="AK268" i="1" s="1"/>
  <c r="AL370" i="1"/>
  <c r="AF430" i="1"/>
  <c r="AK430" i="1" s="1"/>
  <c r="AF216" i="1"/>
  <c r="AK216" i="1" s="1"/>
  <c r="AL403" i="1"/>
  <c r="AF352" i="1"/>
  <c r="AK352" i="1" s="1"/>
  <c r="AL372" i="1"/>
  <c r="AL371" i="1"/>
  <c r="AF355" i="1"/>
  <c r="AK355" i="1" s="1"/>
  <c r="AL355" i="1"/>
  <c r="AF400" i="1"/>
  <c r="AK400" i="1" s="1"/>
  <c r="AL400" i="1"/>
  <c r="AF315" i="1"/>
  <c r="AK315" i="1" s="1"/>
  <c r="AL315" i="1"/>
  <c r="AL375" i="1"/>
  <c r="AL426" i="1"/>
  <c r="AF426" i="1"/>
  <c r="AK426" i="1" s="1"/>
  <c r="AL399" i="1"/>
  <c r="AF399" i="1"/>
  <c r="AK399" i="1" s="1"/>
  <c r="AF358" i="1"/>
  <c r="AK358" i="1" s="1"/>
  <c r="AF313" i="1"/>
  <c r="AK313" i="1" s="1"/>
  <c r="AL335" i="1"/>
  <c r="AL202" i="1"/>
  <c r="AL344" i="1"/>
  <c r="AF344" i="1"/>
  <c r="AK344" i="1" s="1"/>
  <c r="AF401" i="1"/>
  <c r="AK401" i="1" s="1"/>
  <c r="AL401" i="1"/>
  <c r="AF343" i="1"/>
  <c r="AK343" i="1" s="1"/>
  <c r="AL343" i="1"/>
  <c r="AL347" i="1"/>
  <c r="AF347" i="1"/>
  <c r="AK347" i="1" s="1"/>
  <c r="AL251" i="1"/>
  <c r="AF251" i="1"/>
  <c r="AK251" i="1" s="1"/>
  <c r="AF369" i="1"/>
  <c r="AK369" i="1" s="1"/>
  <c r="AL369" i="1"/>
  <c r="AL203" i="1"/>
  <c r="AF203" i="1"/>
  <c r="AK203" i="1" s="1"/>
  <c r="AL263" i="1"/>
  <c r="AF263" i="1"/>
  <c r="AK263" i="1" s="1"/>
  <c r="AF206" i="1"/>
  <c r="AK206" i="1" s="1"/>
  <c r="AL206" i="1"/>
  <c r="AF349" i="1"/>
  <c r="AK349" i="1" s="1"/>
  <c r="AL349" i="1"/>
  <c r="AF243" i="1"/>
  <c r="AK243" i="1" s="1"/>
  <c r="AL243" i="1"/>
  <c r="AF235" i="1"/>
  <c r="AK235" i="1" s="1"/>
  <c r="AL235" i="1"/>
  <c r="AF227" i="1"/>
  <c r="AK227" i="1" s="1"/>
  <c r="AL227" i="1"/>
  <c r="AF219" i="1"/>
  <c r="AK219" i="1" s="1"/>
  <c r="AL219" i="1"/>
  <c r="AF348" i="1"/>
  <c r="AK348" i="1" s="1"/>
  <c r="AL348" i="1"/>
  <c r="AF231" i="1"/>
  <c r="AK231" i="1" s="1"/>
  <c r="AL231" i="1"/>
  <c r="AF356" i="1"/>
  <c r="AK356" i="1" s="1"/>
  <c r="AL356" i="1"/>
  <c r="AL247" i="1"/>
  <c r="AF247" i="1"/>
  <c r="AK247" i="1" s="1"/>
  <c r="AL413" i="1"/>
  <c r="AF413" i="1"/>
  <c r="AK413" i="1" s="1"/>
  <c r="AF259" i="1"/>
  <c r="AK259" i="1" s="1"/>
  <c r="AL259" i="1"/>
  <c r="AF211" i="1"/>
  <c r="AK211" i="1" s="1"/>
  <c r="AL211" i="1"/>
  <c r="AL409" i="1"/>
  <c r="AF409" i="1"/>
  <c r="AK409" i="1" s="1"/>
  <c r="AF290" i="1"/>
  <c r="AK290" i="1" s="1"/>
  <c r="AL290" i="1"/>
  <c r="AL389" i="1"/>
  <c r="AF389" i="1"/>
  <c r="AK389" i="1" s="1"/>
  <c r="AF324" i="1"/>
  <c r="AK324" i="1" s="1"/>
  <c r="AL324" i="1"/>
  <c r="AL193" i="1"/>
  <c r="AF193" i="1"/>
  <c r="AK193" i="1" s="1"/>
  <c r="AF254" i="1"/>
  <c r="AK254" i="1" s="1"/>
  <c r="AL254" i="1"/>
  <c r="AL317" i="1"/>
  <c r="AF317" i="1"/>
  <c r="AK317" i="1" s="1"/>
  <c r="AF239" i="1"/>
  <c r="AK239" i="1" s="1"/>
  <c r="AL239" i="1"/>
  <c r="AF357" i="1"/>
  <c r="AK357" i="1" s="1"/>
  <c r="AL357" i="1"/>
  <c r="AF270" i="1"/>
  <c r="AK270" i="1" s="1"/>
  <c r="AL270" i="1"/>
  <c r="AF215" i="1"/>
  <c r="AK215" i="1" s="1"/>
  <c r="AL215" i="1"/>
  <c r="AF210" i="1"/>
  <c r="AK210" i="1" s="1"/>
  <c r="AL210" i="1"/>
  <c r="AL417" i="1"/>
  <c r="AF417" i="1"/>
  <c r="AK417" i="1" s="1"/>
  <c r="AL429" i="1"/>
  <c r="AF429" i="1"/>
  <c r="AK429" i="1" s="1"/>
  <c r="AF271" i="1"/>
  <c r="AK271" i="1" s="1"/>
  <c r="AL271" i="1"/>
  <c r="AL207" i="1"/>
  <c r="AF207" i="1"/>
  <c r="AK207" i="1" s="1"/>
  <c r="AF195" i="1"/>
  <c r="AK195" i="1" s="1"/>
  <c r="AL195" i="1"/>
  <c r="AF421" i="1"/>
  <c r="AK421" i="1" s="1"/>
  <c r="AL421" i="1"/>
  <c r="AF293" i="1"/>
  <c r="AK293" i="1" s="1"/>
  <c r="AL293" i="1"/>
  <c r="AL249" i="1"/>
  <c r="AF249" i="1"/>
  <c r="AK249" i="1" s="1"/>
  <c r="AL191" i="1"/>
  <c r="AF191" i="1"/>
  <c r="AK191" i="1" s="1"/>
  <c r="AF255" i="1"/>
  <c r="AK255" i="1" s="1"/>
  <c r="AL255" i="1"/>
  <c r="AF405" i="1"/>
  <c r="AK405" i="1" s="1"/>
  <c r="AL405" i="1"/>
  <c r="AF223" i="1"/>
  <c r="AK223" i="1" s="1"/>
  <c r="AL223" i="1"/>
  <c r="AF199" i="1"/>
  <c r="AK199" i="1" s="1"/>
  <c r="AL199" i="1"/>
  <c r="AL425" i="1"/>
  <c r="AF425" i="1"/>
  <c r="AK425" i="1" s="1"/>
  <c r="AF275" i="1"/>
  <c r="AK275" i="1" s="1"/>
  <c r="AL275" i="1"/>
  <c r="AL267" i="1"/>
  <c r="AF267" i="1"/>
  <c r="AK267" i="1" s="1"/>
  <c r="AL285" i="1"/>
  <c r="AF285" i="1"/>
  <c r="AK285" i="1" s="1"/>
  <c r="AL279" i="1"/>
  <c r="AF279" i="1"/>
  <c r="AK279" i="1" s="1"/>
  <c r="AF190" i="1"/>
  <c r="AK190" i="1" s="1"/>
  <c r="AL190" i="1"/>
  <c r="AJ187" i="1" l="1"/>
  <c r="AH187" i="1"/>
  <c r="Y187" i="1"/>
  <c r="AD187" i="1" s="1"/>
  <c r="B187" i="1"/>
  <c r="A187" i="1" s="1"/>
  <c r="AJ186" i="1"/>
  <c r="AH186" i="1"/>
  <c r="Y186" i="1"/>
  <c r="AD186" i="1" s="1"/>
  <c r="B186" i="1"/>
  <c r="A186" i="1" s="1"/>
  <c r="AJ185" i="1"/>
  <c r="AH185" i="1"/>
  <c r="Y185" i="1"/>
  <c r="AE185" i="1" s="1"/>
  <c r="B185" i="1"/>
  <c r="A185" i="1" s="1"/>
  <c r="AJ184" i="1"/>
  <c r="AH184" i="1"/>
  <c r="Y184" i="1"/>
  <c r="AE184" i="1" s="1"/>
  <c r="B184" i="1"/>
  <c r="A184" i="1" s="1"/>
  <c r="AJ183" i="1"/>
  <c r="AH183" i="1"/>
  <c r="Y183" i="1"/>
  <c r="AD183" i="1" s="1"/>
  <c r="B183" i="1"/>
  <c r="A183" i="1" s="1"/>
  <c r="AJ182" i="1"/>
  <c r="AH182" i="1"/>
  <c r="Y182" i="1"/>
  <c r="AE182" i="1" s="1"/>
  <c r="AL182" i="1" s="1"/>
  <c r="B182" i="1"/>
  <c r="A182" i="1" s="1"/>
  <c r="AJ181" i="1"/>
  <c r="AH181" i="1"/>
  <c r="Y181" i="1"/>
  <c r="AE181" i="1" s="1"/>
  <c r="B181" i="1"/>
  <c r="A181" i="1" s="1"/>
  <c r="AJ180" i="1"/>
  <c r="AH180" i="1"/>
  <c r="Y180" i="1"/>
  <c r="AE180" i="1" s="1"/>
  <c r="B180" i="1"/>
  <c r="A180" i="1" s="1"/>
  <c r="AJ179" i="1"/>
  <c r="AH179" i="1"/>
  <c r="Y179" i="1"/>
  <c r="AD179" i="1" s="1"/>
  <c r="B179" i="1"/>
  <c r="A179" i="1" s="1"/>
  <c r="AJ178" i="1"/>
  <c r="AH178" i="1"/>
  <c r="Y178" i="1"/>
  <c r="AE178" i="1" s="1"/>
  <c r="AL178" i="1" s="1"/>
  <c r="B178" i="1"/>
  <c r="A178" i="1" s="1"/>
  <c r="AJ177" i="1"/>
  <c r="AH177" i="1"/>
  <c r="Y177" i="1"/>
  <c r="AE177" i="1" s="1"/>
  <c r="AF177" i="1" s="1"/>
  <c r="B177" i="1"/>
  <c r="A177" i="1" s="1"/>
  <c r="AJ176" i="1"/>
  <c r="AH176" i="1"/>
  <c r="Y176" i="1"/>
  <c r="AE176" i="1" s="1"/>
  <c r="B176" i="1"/>
  <c r="A176" i="1" s="1"/>
  <c r="AJ175" i="1"/>
  <c r="Y175" i="1"/>
  <c r="AE175" i="1" s="1"/>
  <c r="AL175" i="1" s="1"/>
  <c r="B175" i="1"/>
  <c r="A175" i="1" s="1"/>
  <c r="AJ174" i="1"/>
  <c r="Y174" i="1"/>
  <c r="AD174" i="1" s="1"/>
  <c r="B174" i="1"/>
  <c r="A174" i="1" s="1"/>
  <c r="AJ173" i="1"/>
  <c r="Y173" i="1"/>
  <c r="AE173" i="1" s="1"/>
  <c r="B173" i="1"/>
  <c r="A173" i="1" s="1"/>
  <c r="AJ172" i="1"/>
  <c r="Y172" i="1"/>
  <c r="AE172" i="1" s="1"/>
  <c r="AL172" i="1" s="1"/>
  <c r="B172" i="1"/>
  <c r="A172" i="1" s="1"/>
  <c r="AJ171" i="1"/>
  <c r="Y171" i="1"/>
  <c r="AD171" i="1" s="1"/>
  <c r="B171" i="1"/>
  <c r="A171" i="1" s="1"/>
  <c r="AJ170" i="1"/>
  <c r="AH170" i="1"/>
  <c r="Y170" i="1"/>
  <c r="AE170" i="1" s="1"/>
  <c r="B170" i="1"/>
  <c r="A170" i="1" s="1"/>
  <c r="AK177" i="1" l="1"/>
  <c r="AE183" i="1"/>
  <c r="AL183" i="1" s="1"/>
  <c r="AE179" i="1"/>
  <c r="AL179" i="1" s="1"/>
  <c r="AE186" i="1"/>
  <c r="AL186" i="1" s="1"/>
  <c r="AD181" i="1"/>
  <c r="AD178" i="1"/>
  <c r="AD177" i="1"/>
  <c r="AE187" i="1"/>
  <c r="AL187" i="1" s="1"/>
  <c r="AF181" i="1"/>
  <c r="AK181" i="1" s="1"/>
  <c r="AL181" i="1"/>
  <c r="AL185" i="1"/>
  <c r="AF185" i="1"/>
  <c r="AK185" i="1" s="1"/>
  <c r="AD175" i="1"/>
  <c r="AL177" i="1"/>
  <c r="AE171" i="1"/>
  <c r="AD172" i="1"/>
  <c r="AE174" i="1"/>
  <c r="AL174" i="1" s="1"/>
  <c r="AD182" i="1"/>
  <c r="AD185" i="1"/>
  <c r="AF180" i="1"/>
  <c r="AK180" i="1" s="1"/>
  <c r="AL180" i="1"/>
  <c r="AF184" i="1"/>
  <c r="AK184" i="1" s="1"/>
  <c r="AL184" i="1"/>
  <c r="AL170" i="1"/>
  <c r="AF170" i="1"/>
  <c r="AK170" i="1" s="1"/>
  <c r="AL173" i="1"/>
  <c r="AF173" i="1"/>
  <c r="AK173" i="1" s="1"/>
  <c r="AF176" i="1"/>
  <c r="AK176" i="1" s="1"/>
  <c r="AL176" i="1"/>
  <c r="AF174" i="1"/>
  <c r="AK174" i="1" s="1"/>
  <c r="AD176" i="1"/>
  <c r="AD173" i="1"/>
  <c r="AF172" i="1"/>
  <c r="AK172" i="1" s="1"/>
  <c r="AF178" i="1"/>
  <c r="AK178" i="1" s="1"/>
  <c r="AF182" i="1"/>
  <c r="AK182" i="1" s="1"/>
  <c r="AF183" i="1"/>
  <c r="AK183" i="1" s="1"/>
  <c r="AD184" i="1"/>
  <c r="AD180" i="1"/>
  <c r="AD170" i="1"/>
  <c r="AF175" i="1"/>
  <c r="AK175" i="1" s="1"/>
  <c r="AF186" i="1" l="1"/>
  <c r="AK186" i="1" s="1"/>
  <c r="AF179" i="1"/>
  <c r="AK179" i="1" s="1"/>
  <c r="AF187" i="1"/>
  <c r="AK187" i="1" s="1"/>
  <c r="AF171" i="1"/>
  <c r="AK171" i="1" s="1"/>
  <c r="AL171" i="1"/>
  <c r="BQ169" i="1"/>
  <c r="AJ169" i="1"/>
  <c r="AH169" i="1"/>
  <c r="Y169" i="1"/>
  <c r="AE169" i="1" s="1"/>
  <c r="AL169" i="1" s="1"/>
  <c r="B169" i="1"/>
  <c r="A169" i="1" s="1"/>
  <c r="BQ168" i="1"/>
  <c r="AJ168" i="1"/>
  <c r="AH168" i="1"/>
  <c r="Y168" i="1"/>
  <c r="AE168" i="1" s="1"/>
  <c r="B168" i="1"/>
  <c r="A168" i="1" s="1"/>
  <c r="BQ167" i="1"/>
  <c r="AJ167" i="1"/>
  <c r="AH167" i="1"/>
  <c r="Y167" i="1"/>
  <c r="AD167" i="1" s="1"/>
  <c r="B167" i="1"/>
  <c r="A167" i="1" s="1"/>
  <c r="BQ166" i="1"/>
  <c r="AJ166" i="1"/>
  <c r="AH166" i="1"/>
  <c r="Y166" i="1"/>
  <c r="AD166" i="1" s="1"/>
  <c r="B166" i="1"/>
  <c r="A166" i="1" s="1"/>
  <c r="BQ165" i="1"/>
  <c r="AJ165" i="1"/>
  <c r="AH165" i="1"/>
  <c r="Y165" i="1"/>
  <c r="AE165" i="1" s="1"/>
  <c r="B165" i="1"/>
  <c r="A165" i="1" s="1"/>
  <c r="BQ164" i="1"/>
  <c r="AJ164" i="1"/>
  <c r="AH164" i="1"/>
  <c r="Y164" i="1"/>
  <c r="AE164" i="1" s="1"/>
  <c r="B164" i="1"/>
  <c r="A164" i="1" s="1"/>
  <c r="BQ163" i="1"/>
  <c r="AJ163" i="1"/>
  <c r="AH163" i="1"/>
  <c r="Y163" i="1"/>
  <c r="AE163" i="1" s="1"/>
  <c r="B163" i="1"/>
  <c r="A163" i="1" s="1"/>
  <c r="BQ162" i="1"/>
  <c r="AJ162" i="1"/>
  <c r="AH162" i="1"/>
  <c r="Y162" i="1"/>
  <c r="AD162" i="1" s="1"/>
  <c r="B162" i="1"/>
  <c r="A162" i="1" s="1"/>
  <c r="BQ161" i="1"/>
  <c r="AJ161" i="1"/>
  <c r="AH161" i="1"/>
  <c r="Y161" i="1"/>
  <c r="AD161" i="1" s="1"/>
  <c r="B161" i="1"/>
  <c r="A161" i="1" s="1"/>
  <c r="BQ160" i="1"/>
  <c r="AJ160" i="1"/>
  <c r="AH160" i="1"/>
  <c r="Y160" i="1"/>
  <c r="AE160" i="1" s="1"/>
  <c r="B160" i="1"/>
  <c r="A160" i="1" s="1"/>
  <c r="BQ159" i="1"/>
  <c r="AJ159" i="1"/>
  <c r="AH159" i="1"/>
  <c r="Y159" i="1"/>
  <c r="AD159" i="1" s="1"/>
  <c r="B159" i="1"/>
  <c r="A159" i="1" s="1"/>
  <c r="BQ158" i="1"/>
  <c r="AJ158" i="1"/>
  <c r="AH158" i="1"/>
  <c r="Y158" i="1"/>
  <c r="AD158" i="1" s="1"/>
  <c r="B158" i="1"/>
  <c r="A158" i="1" s="1"/>
  <c r="BQ157" i="1"/>
  <c r="AJ157" i="1"/>
  <c r="AH157" i="1"/>
  <c r="Y157" i="1"/>
  <c r="AD157" i="1" s="1"/>
  <c r="B157" i="1"/>
  <c r="A157" i="1" s="1"/>
  <c r="BQ156" i="1"/>
  <c r="AJ156" i="1"/>
  <c r="AH156" i="1"/>
  <c r="Y156" i="1"/>
  <c r="AE156" i="1" s="1"/>
  <c r="B156" i="1"/>
  <c r="A156" i="1" s="1"/>
  <c r="BQ155" i="1"/>
  <c r="AJ155" i="1"/>
  <c r="AH155" i="1"/>
  <c r="Y155" i="1"/>
  <c r="AE155" i="1" s="1"/>
  <c r="B155" i="1"/>
  <c r="A155" i="1" s="1"/>
  <c r="BQ154" i="1"/>
  <c r="AJ154" i="1"/>
  <c r="AH154" i="1"/>
  <c r="Y154" i="1"/>
  <c r="AD154" i="1" s="1"/>
  <c r="B154" i="1"/>
  <c r="A154" i="1" s="1"/>
  <c r="BQ153" i="1"/>
  <c r="AJ153" i="1"/>
  <c r="AH153" i="1"/>
  <c r="Y153" i="1"/>
  <c r="AD153" i="1" s="1"/>
  <c r="B153" i="1"/>
  <c r="A153" i="1" s="1"/>
  <c r="BQ152" i="1"/>
  <c r="AJ152" i="1"/>
  <c r="AH152" i="1"/>
  <c r="Y152" i="1"/>
  <c r="AE152" i="1" s="1"/>
  <c r="B152" i="1"/>
  <c r="A152" i="1" s="1"/>
  <c r="BQ151" i="1"/>
  <c r="AJ151" i="1"/>
  <c r="AH151" i="1"/>
  <c r="Y151" i="1"/>
  <c r="AE151" i="1" s="1"/>
  <c r="B151" i="1"/>
  <c r="A151" i="1" s="1"/>
  <c r="BQ150" i="1"/>
  <c r="AJ150" i="1"/>
  <c r="AH150" i="1"/>
  <c r="Y150" i="1"/>
  <c r="AD150" i="1" s="1"/>
  <c r="B150" i="1"/>
  <c r="A150" i="1" s="1"/>
  <c r="AE159" i="1" l="1"/>
  <c r="AF159" i="1" s="1"/>
  <c r="AK159" i="1" s="1"/>
  <c r="AE166" i="1"/>
  <c r="AL166" i="1" s="1"/>
  <c r="AE162" i="1"/>
  <c r="AF162" i="1" s="1"/>
  <c r="AK162" i="1" s="1"/>
  <c r="AE158" i="1"/>
  <c r="AL158" i="1" s="1"/>
  <c r="AE161" i="1"/>
  <c r="AL161" i="1" s="1"/>
  <c r="AF155" i="1"/>
  <c r="AK155" i="1" s="1"/>
  <c r="AL155" i="1"/>
  <c r="AD169" i="1"/>
  <c r="AL159" i="1"/>
  <c r="AD163" i="1"/>
  <c r="AE153" i="1"/>
  <c r="AL153" i="1" s="1"/>
  <c r="AE154" i="1"/>
  <c r="AD155" i="1"/>
  <c r="AE167" i="1"/>
  <c r="AE150" i="1"/>
  <c r="AF150" i="1" s="1"/>
  <c r="AK150" i="1" s="1"/>
  <c r="AF160" i="1"/>
  <c r="AK160" i="1" s="1"/>
  <c r="AL160" i="1"/>
  <c r="AF151" i="1"/>
  <c r="AK151" i="1" s="1"/>
  <c r="AL151" i="1"/>
  <c r="AF165" i="1"/>
  <c r="AK165" i="1" s="1"/>
  <c r="AL165" i="1"/>
  <c r="AL164" i="1"/>
  <c r="AF164" i="1"/>
  <c r="AK164" i="1" s="1"/>
  <c r="AL163" i="1"/>
  <c r="AF163" i="1"/>
  <c r="AK163" i="1" s="1"/>
  <c r="AF168" i="1"/>
  <c r="AK168" i="1" s="1"/>
  <c r="AL168" i="1"/>
  <c r="AF152" i="1"/>
  <c r="AK152" i="1" s="1"/>
  <c r="AL152" i="1"/>
  <c r="AL156" i="1"/>
  <c r="AF156" i="1"/>
  <c r="AK156" i="1" s="1"/>
  <c r="AD156" i="1"/>
  <c r="AL162" i="1"/>
  <c r="AD164" i="1"/>
  <c r="AF166" i="1"/>
  <c r="AK166" i="1" s="1"/>
  <c r="AD151" i="1"/>
  <c r="AF153" i="1"/>
  <c r="AK153" i="1" s="1"/>
  <c r="AF169" i="1"/>
  <c r="AK169" i="1" s="1"/>
  <c r="AD165" i="1"/>
  <c r="AD152" i="1"/>
  <c r="AE157" i="1"/>
  <c r="AD160" i="1"/>
  <c r="AD168" i="1"/>
  <c r="AF158" i="1" l="1"/>
  <c r="AK158" i="1" s="1"/>
  <c r="AL150" i="1"/>
  <c r="AF161" i="1"/>
  <c r="AK161" i="1" s="1"/>
  <c r="AF154" i="1"/>
  <c r="AK154" i="1" s="1"/>
  <c r="AL154" i="1"/>
  <c r="AF167" i="1"/>
  <c r="AK167" i="1" s="1"/>
  <c r="AL167" i="1"/>
  <c r="AF157" i="1"/>
  <c r="AK157" i="1" s="1"/>
  <c r="AL157" i="1"/>
  <c r="AJ149" i="1" l="1"/>
  <c r="AH149" i="1"/>
  <c r="Y149" i="1"/>
  <c r="AE149" i="1" s="1"/>
  <c r="B149" i="1"/>
  <c r="A149" i="1" s="1"/>
  <c r="AJ148" i="1"/>
  <c r="AH148" i="1"/>
  <c r="Y148" i="1"/>
  <c r="AD148" i="1" s="1"/>
  <c r="B148" i="1"/>
  <c r="A148" i="1" s="1"/>
  <c r="AJ147" i="1"/>
  <c r="AH147" i="1"/>
  <c r="Y147" i="1"/>
  <c r="AE147" i="1" s="1"/>
  <c r="B147" i="1"/>
  <c r="A147" i="1" s="1"/>
  <c r="AJ146" i="1"/>
  <c r="AH146" i="1"/>
  <c r="Y146" i="1"/>
  <c r="AE146" i="1" s="1"/>
  <c r="B146" i="1"/>
  <c r="A146" i="1" s="1"/>
  <c r="Y145" i="1"/>
  <c r="AE145" i="1" s="1"/>
  <c r="AL145" i="1" s="1"/>
  <c r="B145" i="1"/>
  <c r="A145" i="1" s="1"/>
  <c r="AJ144" i="1"/>
  <c r="AH144" i="1"/>
  <c r="Y144" i="1"/>
  <c r="AE144" i="1" s="1"/>
  <c r="B144" i="1"/>
  <c r="A144" i="1" s="1"/>
  <c r="AJ143" i="1"/>
  <c r="AH143" i="1"/>
  <c r="Y143" i="1"/>
  <c r="AE143" i="1" s="1"/>
  <c r="B143" i="1"/>
  <c r="A143" i="1" s="1"/>
  <c r="AJ142" i="1"/>
  <c r="AH142" i="1"/>
  <c r="Y142" i="1"/>
  <c r="AD142" i="1" s="1"/>
  <c r="B142" i="1"/>
  <c r="A142" i="1" s="1"/>
  <c r="AJ141" i="1"/>
  <c r="AH141" i="1"/>
  <c r="Y141" i="1"/>
  <c r="AE141" i="1" s="1"/>
  <c r="B141" i="1"/>
  <c r="A141" i="1" s="1"/>
  <c r="AJ140" i="1"/>
  <c r="AH140" i="1"/>
  <c r="Y140" i="1"/>
  <c r="AE140" i="1" s="1"/>
  <c r="B140" i="1"/>
  <c r="A140" i="1" s="1"/>
  <c r="AJ139" i="1"/>
  <c r="AH139" i="1"/>
  <c r="Y139" i="1"/>
  <c r="AE139" i="1" s="1"/>
  <c r="B139" i="1"/>
  <c r="A139" i="1" s="1"/>
  <c r="AJ138" i="1"/>
  <c r="AH138" i="1"/>
  <c r="Y138" i="1"/>
  <c r="AD138" i="1" s="1"/>
  <c r="B138" i="1"/>
  <c r="A138" i="1" s="1"/>
  <c r="AJ137" i="1"/>
  <c r="AH137" i="1"/>
  <c r="Y137" i="1"/>
  <c r="AE137" i="1" s="1"/>
  <c r="B137" i="1"/>
  <c r="A137" i="1" s="1"/>
  <c r="AJ136" i="1"/>
  <c r="AH136" i="1"/>
  <c r="Y136" i="1"/>
  <c r="AE136" i="1" s="1"/>
  <c r="B136" i="1"/>
  <c r="A136" i="1" s="1"/>
  <c r="AJ135" i="1"/>
  <c r="AH135" i="1"/>
  <c r="Y135" i="1"/>
  <c r="AE135" i="1" s="1"/>
  <c r="B135" i="1"/>
  <c r="A135" i="1" s="1"/>
  <c r="BQ134" i="1"/>
  <c r="AJ134" i="1"/>
  <c r="AH134" i="1"/>
  <c r="Y134" i="1"/>
  <c r="AE134" i="1" s="1"/>
  <c r="B134" i="1"/>
  <c r="A134" i="1" s="1"/>
  <c r="BQ133" i="1"/>
  <c r="AJ133" i="1"/>
  <c r="AH133" i="1"/>
  <c r="Y133" i="1"/>
  <c r="AE133" i="1" s="1"/>
  <c r="B133" i="1"/>
  <c r="A133" i="1" s="1"/>
  <c r="BQ132" i="1"/>
  <c r="AJ132" i="1"/>
  <c r="AH132" i="1"/>
  <c r="Y132" i="1"/>
  <c r="AE132" i="1" s="1"/>
  <c r="B132" i="1"/>
  <c r="A132" i="1" s="1"/>
  <c r="BQ131" i="1"/>
  <c r="AJ131" i="1"/>
  <c r="AH131" i="1"/>
  <c r="Y131" i="1"/>
  <c r="AE131" i="1" s="1"/>
  <c r="B131" i="1"/>
  <c r="A131" i="1" s="1"/>
  <c r="BQ130" i="1"/>
  <c r="AJ130" i="1"/>
  <c r="AH130" i="1"/>
  <c r="Y130" i="1"/>
  <c r="AE130" i="1" s="1"/>
  <c r="B130" i="1"/>
  <c r="A130" i="1" s="1"/>
  <c r="BQ129" i="1"/>
  <c r="AJ129" i="1"/>
  <c r="AH129" i="1"/>
  <c r="Y129" i="1"/>
  <c r="AE129" i="1" s="1"/>
  <c r="AL129" i="1" s="1"/>
  <c r="B129" i="1"/>
  <c r="A129" i="1" s="1"/>
  <c r="BQ128" i="1"/>
  <c r="AJ128" i="1"/>
  <c r="AH128" i="1"/>
  <c r="Y128" i="1"/>
  <c r="AD128" i="1" s="1"/>
  <c r="B128" i="1"/>
  <c r="A128" i="1" s="1"/>
  <c r="BQ127" i="1"/>
  <c r="AJ127" i="1"/>
  <c r="AH127" i="1"/>
  <c r="Y127" i="1"/>
  <c r="AE127" i="1" s="1"/>
  <c r="B127" i="1"/>
  <c r="A127" i="1" s="1"/>
  <c r="BQ126" i="1"/>
  <c r="AJ126" i="1"/>
  <c r="AH126" i="1"/>
  <c r="Y126" i="1"/>
  <c r="AD126" i="1" s="1"/>
  <c r="B126" i="1"/>
  <c r="A126" i="1" s="1"/>
  <c r="BQ125" i="1"/>
  <c r="AJ125" i="1"/>
  <c r="AH125" i="1"/>
  <c r="Y125" i="1"/>
  <c r="AE125" i="1" s="1"/>
  <c r="B125" i="1"/>
  <c r="A125" i="1" s="1"/>
  <c r="BQ124" i="1"/>
  <c r="AJ124" i="1"/>
  <c r="AH124" i="1"/>
  <c r="Y124" i="1"/>
  <c r="AE124" i="1" s="1"/>
  <c r="B124" i="1"/>
  <c r="A124" i="1" s="1"/>
  <c r="AD131" i="1" l="1"/>
  <c r="AD140" i="1"/>
  <c r="AE142" i="1"/>
  <c r="AL142" i="1" s="1"/>
  <c r="AD146" i="1"/>
  <c r="AD141" i="1"/>
  <c r="AD130" i="1"/>
  <c r="AD147" i="1"/>
  <c r="AF130" i="1"/>
  <c r="AK130" i="1" s="1"/>
  <c r="AL130" i="1"/>
  <c r="AF127" i="1"/>
  <c r="AK127" i="1" s="1"/>
  <c r="AL127" i="1"/>
  <c r="AE138" i="1"/>
  <c r="AL138" i="1" s="1"/>
  <c r="AD127" i="1"/>
  <c r="AE148" i="1"/>
  <c r="AL148" i="1" s="1"/>
  <c r="AD137" i="1"/>
  <c r="AD145" i="1"/>
  <c r="AD132" i="1"/>
  <c r="AD136" i="1"/>
  <c r="AD144" i="1"/>
  <c r="AE126" i="1"/>
  <c r="AL126" i="1" s="1"/>
  <c r="AD133" i="1"/>
  <c r="AF125" i="1"/>
  <c r="AK125" i="1" s="1"/>
  <c r="AL125" i="1"/>
  <c r="AL135" i="1"/>
  <c r="AF135" i="1"/>
  <c r="AK135" i="1" s="1"/>
  <c r="AL143" i="1"/>
  <c r="AF143" i="1"/>
  <c r="AK143" i="1" s="1"/>
  <c r="AF140" i="1"/>
  <c r="AK140" i="1" s="1"/>
  <c r="AL140" i="1"/>
  <c r="AL124" i="1"/>
  <c r="AF124" i="1"/>
  <c r="AK124" i="1" s="1"/>
  <c r="AF137" i="1"/>
  <c r="AK137" i="1" s="1"/>
  <c r="AL137" i="1"/>
  <c r="AL134" i="1"/>
  <c r="AF134" i="1"/>
  <c r="AK134" i="1" s="1"/>
  <c r="AF147" i="1"/>
  <c r="AK147" i="1" s="1"/>
  <c r="AL147" i="1"/>
  <c r="AF133" i="1"/>
  <c r="AK133" i="1" s="1"/>
  <c r="AL133" i="1"/>
  <c r="AL139" i="1"/>
  <c r="AF139" i="1"/>
  <c r="AK139" i="1" s="1"/>
  <c r="AL132" i="1"/>
  <c r="AF132" i="1"/>
  <c r="AK132" i="1" s="1"/>
  <c r="AF136" i="1"/>
  <c r="AK136" i="1" s="1"/>
  <c r="AL136" i="1"/>
  <c r="AF144" i="1"/>
  <c r="AK144" i="1" s="1"/>
  <c r="AL144" i="1"/>
  <c r="AL149" i="1"/>
  <c r="AF149" i="1"/>
  <c r="AK149" i="1" s="1"/>
  <c r="AF131" i="1"/>
  <c r="AK131" i="1" s="1"/>
  <c r="AL131" i="1"/>
  <c r="AF141" i="1"/>
  <c r="AK141" i="1" s="1"/>
  <c r="AL141" i="1"/>
  <c r="AF146" i="1"/>
  <c r="AK146" i="1" s="1"/>
  <c r="AL146" i="1"/>
  <c r="AD124" i="1"/>
  <c r="AF129" i="1"/>
  <c r="AK129" i="1" s="1"/>
  <c r="AD135" i="1"/>
  <c r="AD139" i="1"/>
  <c r="AF142" i="1"/>
  <c r="AK142" i="1" s="1"/>
  <c r="AD143" i="1"/>
  <c r="AF148" i="1"/>
  <c r="AK148" i="1" s="1"/>
  <c r="AD149" i="1"/>
  <c r="AD125" i="1"/>
  <c r="AE128" i="1"/>
  <c r="AD134" i="1"/>
  <c r="AF138" i="1" l="1"/>
  <c r="AK138" i="1" s="1"/>
  <c r="AF126" i="1"/>
  <c r="AK126" i="1" s="1"/>
  <c r="AF128" i="1"/>
  <c r="AK128" i="1" s="1"/>
  <c r="AL128" i="1"/>
  <c r="AJ123" i="1" l="1"/>
  <c r="AH123" i="1"/>
  <c r="AF123" i="1"/>
  <c r="B123" i="1"/>
  <c r="AJ122" i="1"/>
  <c r="AH122" i="1"/>
  <c r="AF122" i="1"/>
  <c r="B122" i="1"/>
  <c r="AJ121" i="1"/>
  <c r="AH121" i="1"/>
  <c r="AF121" i="1"/>
  <c r="B121" i="1"/>
  <c r="AJ120" i="1"/>
  <c r="AH120" i="1"/>
  <c r="AF120" i="1"/>
  <c r="B120" i="1"/>
  <c r="AJ119" i="1"/>
  <c r="AH119" i="1"/>
  <c r="AF119" i="1"/>
  <c r="B119" i="1"/>
  <c r="AJ118" i="1"/>
  <c r="AH118" i="1"/>
  <c r="AF118" i="1"/>
  <c r="B118" i="1"/>
  <c r="AJ117" i="1"/>
  <c r="AH117" i="1"/>
  <c r="AF117" i="1"/>
  <c r="B117" i="1"/>
  <c r="AJ116" i="1"/>
  <c r="AH116" i="1"/>
  <c r="AF116" i="1"/>
  <c r="B116" i="1"/>
  <c r="AJ115" i="1"/>
  <c r="AH115" i="1"/>
  <c r="AF115" i="1"/>
  <c r="B115" i="1"/>
  <c r="AJ114" i="1"/>
  <c r="AH114" i="1"/>
  <c r="AF114" i="1"/>
  <c r="B114" i="1"/>
  <c r="AJ113" i="1"/>
  <c r="AH113" i="1"/>
  <c r="AF113" i="1"/>
  <c r="B113" i="1"/>
  <c r="AJ112" i="1"/>
  <c r="AH112" i="1"/>
  <c r="AF112" i="1"/>
  <c r="B112" i="1"/>
  <c r="AJ111" i="1"/>
  <c r="AH111" i="1"/>
  <c r="AF111" i="1"/>
  <c r="B111" i="1"/>
  <c r="AJ110" i="1"/>
  <c r="AH110" i="1"/>
  <c r="AF110" i="1"/>
  <c r="B110" i="1"/>
  <c r="AJ109" i="1"/>
  <c r="AH109" i="1"/>
  <c r="AF109" i="1"/>
  <c r="B109" i="1"/>
  <c r="AJ108" i="1"/>
  <c r="AH108" i="1"/>
  <c r="AF108" i="1"/>
  <c r="B108" i="1"/>
  <c r="AJ107" i="1"/>
  <c r="AH107" i="1"/>
  <c r="AF107" i="1"/>
  <c r="B107" i="1"/>
  <c r="AJ106" i="1"/>
  <c r="AH106" i="1"/>
  <c r="AF106" i="1"/>
  <c r="B106" i="1"/>
  <c r="AK107" i="1" l="1"/>
  <c r="AK109" i="1"/>
  <c r="AK111" i="1"/>
  <c r="AK115" i="1"/>
  <c r="AK117" i="1"/>
  <c r="AK119" i="1"/>
  <c r="AK108" i="1"/>
  <c r="AK112" i="1"/>
  <c r="AK114" i="1"/>
  <c r="AK116" i="1"/>
  <c r="AK120" i="1"/>
  <c r="AK122" i="1"/>
  <c r="AK121" i="1"/>
  <c r="AK123" i="1"/>
  <c r="AK118" i="1"/>
  <c r="AK110" i="1"/>
  <c r="AK113" i="1"/>
  <c r="AK106" i="1"/>
  <c r="AJ105" i="1"/>
  <c r="AH105" i="1"/>
  <c r="AF105" i="1"/>
  <c r="B105" i="1"/>
  <c r="AJ104" i="1"/>
  <c r="AH104" i="1"/>
  <c r="AF104" i="1"/>
  <c r="B104" i="1"/>
  <c r="AJ103" i="1"/>
  <c r="AH103" i="1"/>
  <c r="AF103" i="1"/>
  <c r="B103" i="1"/>
  <c r="AJ102" i="1"/>
  <c r="AH102" i="1"/>
  <c r="AF102" i="1"/>
  <c r="B102" i="1"/>
  <c r="AJ101" i="1"/>
  <c r="AH101" i="1"/>
  <c r="AF101" i="1"/>
  <c r="B101" i="1"/>
  <c r="AJ100" i="1"/>
  <c r="AH100" i="1"/>
  <c r="AF100" i="1"/>
  <c r="B100" i="1"/>
  <c r="AJ99" i="1"/>
  <c r="AH99" i="1"/>
  <c r="AF99" i="1"/>
  <c r="B99" i="1"/>
  <c r="AJ98" i="1"/>
  <c r="AH98" i="1"/>
  <c r="AF98" i="1"/>
  <c r="B98" i="1"/>
  <c r="AJ97" i="1"/>
  <c r="AH97" i="1"/>
  <c r="AF97" i="1"/>
  <c r="B97" i="1"/>
  <c r="AJ96" i="1"/>
  <c r="AH96" i="1"/>
  <c r="AF96" i="1"/>
  <c r="B96" i="1"/>
  <c r="AJ95" i="1"/>
  <c r="AH95" i="1"/>
  <c r="AF95" i="1"/>
  <c r="B95" i="1"/>
  <c r="AJ94" i="1"/>
  <c r="AH94" i="1"/>
  <c r="AF94" i="1"/>
  <c r="B94" i="1"/>
  <c r="AJ93" i="1"/>
  <c r="AH93" i="1"/>
  <c r="AF93" i="1"/>
  <c r="B93" i="1"/>
  <c r="AJ92" i="1"/>
  <c r="AH92" i="1"/>
  <c r="AF92" i="1"/>
  <c r="B92" i="1"/>
  <c r="AK98" i="1" l="1"/>
  <c r="AK100" i="1"/>
  <c r="AK104" i="1"/>
  <c r="AK93" i="1"/>
  <c r="AK95" i="1"/>
  <c r="AK97" i="1"/>
  <c r="AK101" i="1"/>
  <c r="AK105" i="1"/>
  <c r="AK99" i="1"/>
  <c r="AK103" i="1"/>
  <c r="AK92" i="1"/>
  <c r="AK96" i="1"/>
  <c r="AK94" i="1"/>
  <c r="AK102" i="1"/>
  <c r="AJ91" i="1"/>
  <c r="AH91" i="1"/>
  <c r="Y91" i="1"/>
  <c r="AD91" i="1" s="1"/>
  <c r="B91" i="1"/>
  <c r="A91" i="1" s="1"/>
  <c r="AJ90" i="1"/>
  <c r="AH90" i="1"/>
  <c r="Y90" i="1"/>
  <c r="AD90" i="1" s="1"/>
  <c r="B90" i="1"/>
  <c r="A90" i="1" s="1"/>
  <c r="AJ89" i="1"/>
  <c r="AH89" i="1"/>
  <c r="Y89" i="1"/>
  <c r="AE89" i="1" s="1"/>
  <c r="B89" i="1"/>
  <c r="A89" i="1" s="1"/>
  <c r="AJ88" i="1"/>
  <c r="AH88" i="1"/>
  <c r="Y88" i="1"/>
  <c r="AE88" i="1" s="1"/>
  <c r="B88" i="1"/>
  <c r="A88" i="1" s="1"/>
  <c r="AJ87" i="1"/>
  <c r="AH87" i="1"/>
  <c r="Y87" i="1"/>
  <c r="AD87" i="1" s="1"/>
  <c r="B87" i="1"/>
  <c r="A87" i="1" s="1"/>
  <c r="AJ86" i="1"/>
  <c r="AH86" i="1"/>
  <c r="Y86" i="1"/>
  <c r="AD86" i="1" s="1"/>
  <c r="B86" i="1"/>
  <c r="A86" i="1" s="1"/>
  <c r="AJ85" i="1"/>
  <c r="AH85" i="1"/>
  <c r="Y85" i="1"/>
  <c r="AE85" i="1" s="1"/>
  <c r="AF85" i="1" s="1"/>
  <c r="B85" i="1"/>
  <c r="A85" i="1" s="1"/>
  <c r="AJ84" i="1"/>
  <c r="AH84" i="1"/>
  <c r="Y84" i="1"/>
  <c r="AE84" i="1" s="1"/>
  <c r="B84" i="1"/>
  <c r="A84" i="1" s="1"/>
  <c r="AJ83" i="1"/>
  <c r="AH83" i="1"/>
  <c r="Y83" i="1"/>
  <c r="AD83" i="1" s="1"/>
  <c r="B83" i="1"/>
  <c r="A83" i="1" s="1"/>
  <c r="AJ82" i="1"/>
  <c r="AH82" i="1"/>
  <c r="Y82" i="1"/>
  <c r="AE82" i="1" s="1"/>
  <c r="B82" i="1"/>
  <c r="A82" i="1" s="1"/>
  <c r="AJ81" i="1"/>
  <c r="AH81" i="1"/>
  <c r="Y81" i="1"/>
  <c r="AE81" i="1" s="1"/>
  <c r="B81" i="1"/>
  <c r="A81" i="1" s="1"/>
  <c r="AJ80" i="1"/>
  <c r="AH80" i="1"/>
  <c r="Y80" i="1"/>
  <c r="AE80" i="1" s="1"/>
  <c r="B80" i="1"/>
  <c r="A80" i="1" s="1"/>
  <c r="AJ79" i="1"/>
  <c r="AH79" i="1"/>
  <c r="Y79" i="1"/>
  <c r="AD79" i="1" s="1"/>
  <c r="B79" i="1"/>
  <c r="A79" i="1" s="1"/>
  <c r="AJ78" i="1"/>
  <c r="AH78" i="1"/>
  <c r="Y78" i="1"/>
  <c r="AD78" i="1" s="1"/>
  <c r="B78" i="1"/>
  <c r="A78" i="1" s="1"/>
  <c r="AK85" i="1" l="1"/>
  <c r="AD85" i="1"/>
  <c r="AE87" i="1"/>
  <c r="AL87" i="1" s="1"/>
  <c r="AE78" i="1"/>
  <c r="AL78" i="1" s="1"/>
  <c r="AE83" i="1"/>
  <c r="AL83" i="1" s="1"/>
  <c r="AF82" i="1"/>
  <c r="AK82" i="1" s="1"/>
  <c r="AL82" i="1"/>
  <c r="AL89" i="1"/>
  <c r="AF89" i="1"/>
  <c r="AK89" i="1" s="1"/>
  <c r="AL81" i="1"/>
  <c r="AF81" i="1"/>
  <c r="AK81" i="1" s="1"/>
  <c r="AE90" i="1"/>
  <c r="AL90" i="1" s="1"/>
  <c r="AD82" i="1"/>
  <c r="AL85" i="1"/>
  <c r="AD81" i="1"/>
  <c r="AE79" i="1"/>
  <c r="AF79" i="1" s="1"/>
  <c r="AK79" i="1" s="1"/>
  <c r="AE91" i="1"/>
  <c r="AL91" i="1" s="1"/>
  <c r="AE86" i="1"/>
  <c r="AD89" i="1"/>
  <c r="AF80" i="1"/>
  <c r="AK80" i="1" s="1"/>
  <c r="AL80" i="1"/>
  <c r="AF88" i="1"/>
  <c r="AK88" i="1" s="1"/>
  <c r="AL88" i="1"/>
  <c r="AF84" i="1"/>
  <c r="AK84" i="1" s="1"/>
  <c r="AL84" i="1"/>
  <c r="AD80" i="1"/>
  <c r="AD84" i="1"/>
  <c r="AF87" i="1"/>
  <c r="AK87" i="1" s="1"/>
  <c r="AD88" i="1"/>
  <c r="AF83" i="1" l="1"/>
  <c r="AK83" i="1" s="1"/>
  <c r="AF78" i="1"/>
  <c r="AK78" i="1" s="1"/>
  <c r="AL79" i="1"/>
  <c r="AF91" i="1"/>
  <c r="AK91" i="1" s="1"/>
  <c r="AF90" i="1"/>
  <c r="AK90" i="1" s="1"/>
  <c r="AF86" i="1"/>
  <c r="AK86" i="1" s="1"/>
  <c r="AL86" i="1"/>
  <c r="BQ77" i="1"/>
  <c r="AL77" i="1"/>
  <c r="AJ77" i="1"/>
  <c r="AH77" i="1"/>
  <c r="AF77" i="1"/>
  <c r="Y77" i="1"/>
  <c r="AD77" i="1" s="1"/>
  <c r="B77" i="1"/>
  <c r="A77" i="1" s="1"/>
  <c r="BQ76" i="1"/>
  <c r="AL76" i="1"/>
  <c r="AJ76" i="1"/>
  <c r="AH76" i="1"/>
  <c r="AF76" i="1"/>
  <c r="Y76" i="1"/>
  <c r="AD76" i="1" s="1"/>
  <c r="B76" i="1"/>
  <c r="A76" i="1" s="1"/>
  <c r="BQ75" i="1"/>
  <c r="AJ75" i="1"/>
  <c r="AH75" i="1"/>
  <c r="Y75" i="1"/>
  <c r="AD75" i="1" s="1"/>
  <c r="B75" i="1"/>
  <c r="A75" i="1" s="1"/>
  <c r="BQ74" i="1"/>
  <c r="AJ74" i="1"/>
  <c r="AH74" i="1"/>
  <c r="Y74" i="1"/>
  <c r="AE74" i="1" s="1"/>
  <c r="B74" i="1"/>
  <c r="A74" i="1" s="1"/>
  <c r="BQ73" i="1"/>
  <c r="AJ73" i="1"/>
  <c r="AH73" i="1"/>
  <c r="Y73" i="1"/>
  <c r="AD73" i="1" s="1"/>
  <c r="B73" i="1"/>
  <c r="A73" i="1" s="1"/>
  <c r="BQ72" i="1"/>
  <c r="AJ72" i="1"/>
  <c r="AH72" i="1"/>
  <c r="Y72" i="1"/>
  <c r="AD72" i="1" s="1"/>
  <c r="B72" i="1"/>
  <c r="A72" i="1" s="1"/>
  <c r="BQ71" i="1"/>
  <c r="AJ71" i="1"/>
  <c r="AH71" i="1"/>
  <c r="Y71" i="1"/>
  <c r="AE71" i="1" s="1"/>
  <c r="B71" i="1"/>
  <c r="A71" i="1" s="1"/>
  <c r="BQ70" i="1"/>
  <c r="AJ70" i="1"/>
  <c r="AH70" i="1"/>
  <c r="Y70" i="1"/>
  <c r="AE70" i="1" s="1"/>
  <c r="B70" i="1"/>
  <c r="A70" i="1" s="1"/>
  <c r="BQ69" i="1"/>
  <c r="AJ69" i="1"/>
  <c r="AH69" i="1"/>
  <c r="Y69" i="1"/>
  <c r="AD69" i="1" s="1"/>
  <c r="B69" i="1"/>
  <c r="A69" i="1" s="1"/>
  <c r="BQ68" i="1"/>
  <c r="AJ68" i="1"/>
  <c r="AH68" i="1"/>
  <c r="Y68" i="1"/>
  <c r="AE68" i="1" s="1"/>
  <c r="AL68" i="1" s="1"/>
  <c r="B68" i="1"/>
  <c r="A68" i="1" s="1"/>
  <c r="BQ67" i="1"/>
  <c r="AJ67" i="1"/>
  <c r="AH67" i="1"/>
  <c r="Y67" i="1"/>
  <c r="AD67" i="1" s="1"/>
  <c r="B67" i="1"/>
  <c r="A67" i="1" s="1"/>
  <c r="BQ66" i="1"/>
  <c r="AJ66" i="1"/>
  <c r="AH66" i="1"/>
  <c r="Y66" i="1"/>
  <c r="AE66" i="1" s="1"/>
  <c r="B66" i="1"/>
  <c r="A66" i="1" s="1"/>
  <c r="BQ65" i="1"/>
  <c r="AJ65" i="1"/>
  <c r="AH65" i="1"/>
  <c r="Y65" i="1"/>
  <c r="AD65" i="1" s="1"/>
  <c r="B65" i="1"/>
  <c r="A65" i="1" s="1"/>
  <c r="BQ64" i="1"/>
  <c r="AJ64" i="1"/>
  <c r="AH64" i="1"/>
  <c r="Y64" i="1"/>
  <c r="AD64" i="1" s="1"/>
  <c r="B64" i="1"/>
  <c r="A64" i="1" s="1"/>
  <c r="BQ63" i="1"/>
  <c r="AJ63" i="1"/>
  <c r="AH63" i="1"/>
  <c r="Y63" i="1"/>
  <c r="AE63" i="1" s="1"/>
  <c r="B63" i="1"/>
  <c r="A63" i="1" s="1"/>
  <c r="BQ62" i="1"/>
  <c r="AJ62" i="1"/>
  <c r="AH62" i="1"/>
  <c r="Y62" i="1"/>
  <c r="AE62" i="1" s="1"/>
  <c r="B62" i="1"/>
  <c r="A62" i="1" s="1"/>
  <c r="BQ61" i="1"/>
  <c r="AJ61" i="1"/>
  <c r="AH61" i="1"/>
  <c r="Y61" i="1"/>
  <c r="AD61" i="1" s="1"/>
  <c r="B61" i="1"/>
  <c r="A61" i="1" s="1"/>
  <c r="BQ60" i="1"/>
  <c r="AJ60" i="1"/>
  <c r="AH60" i="1"/>
  <c r="Y60" i="1"/>
  <c r="AE60" i="1" s="1"/>
  <c r="B60" i="1"/>
  <c r="A60" i="1" s="1"/>
  <c r="BQ59" i="1"/>
  <c r="AJ59" i="1"/>
  <c r="AH59" i="1"/>
  <c r="Y59" i="1"/>
  <c r="AD59" i="1" s="1"/>
  <c r="B59" i="1"/>
  <c r="A59" i="1" s="1"/>
  <c r="BQ58" i="1"/>
  <c r="AJ58" i="1"/>
  <c r="AH58" i="1"/>
  <c r="Y58" i="1"/>
  <c r="AE58" i="1" s="1"/>
  <c r="B58" i="1"/>
  <c r="A58" i="1" s="1"/>
  <c r="BQ57" i="1"/>
  <c r="AJ57" i="1"/>
  <c r="AH57" i="1"/>
  <c r="Y57" i="1"/>
  <c r="AD57" i="1" s="1"/>
  <c r="B57" i="1"/>
  <c r="A57" i="1" s="1"/>
  <c r="AE72" i="1" l="1"/>
  <c r="AF72" i="1" s="1"/>
  <c r="AK72" i="1" s="1"/>
  <c r="AD70" i="1"/>
  <c r="AE75" i="1"/>
  <c r="AF75" i="1" s="1"/>
  <c r="AK75" i="1" s="1"/>
  <c r="AE64" i="1"/>
  <c r="AL64" i="1" s="1"/>
  <c r="AK76" i="1"/>
  <c r="AK77" i="1"/>
  <c r="AE59" i="1"/>
  <c r="AF59" i="1" s="1"/>
  <c r="AK59" i="1" s="1"/>
  <c r="AE73" i="1"/>
  <c r="AL73" i="1" s="1"/>
  <c r="AF60" i="1"/>
  <c r="AK60" i="1" s="1"/>
  <c r="AL60" i="1"/>
  <c r="AD60" i="1"/>
  <c r="AD62" i="1"/>
  <c r="AE61" i="1"/>
  <c r="AD68" i="1"/>
  <c r="AE69" i="1"/>
  <c r="AE65" i="1"/>
  <c r="AL65" i="1" s="1"/>
  <c r="AE67" i="1"/>
  <c r="AF67" i="1" s="1"/>
  <c r="AK67" i="1" s="1"/>
  <c r="AL63" i="1"/>
  <c r="AF63" i="1"/>
  <c r="AK63" i="1" s="1"/>
  <c r="AL62" i="1"/>
  <c r="AF62" i="1"/>
  <c r="AK62" i="1" s="1"/>
  <c r="AL70" i="1"/>
  <c r="AF70" i="1"/>
  <c r="AK70" i="1" s="1"/>
  <c r="AL71" i="1"/>
  <c r="AF71" i="1"/>
  <c r="AK71" i="1" s="1"/>
  <c r="AF58" i="1"/>
  <c r="AK58" i="1" s="1"/>
  <c r="AL58" i="1"/>
  <c r="AF74" i="1"/>
  <c r="AK74" i="1" s="1"/>
  <c r="AL74" i="1"/>
  <c r="AF66" i="1"/>
  <c r="AK66" i="1" s="1"/>
  <c r="AL66" i="1"/>
  <c r="AD74" i="1"/>
  <c r="AE57" i="1"/>
  <c r="AD63" i="1"/>
  <c r="AD71" i="1"/>
  <c r="AD58" i="1"/>
  <c r="AD66" i="1"/>
  <c r="AF68" i="1"/>
  <c r="AK68" i="1" s="1"/>
  <c r="AL67" i="1" l="1"/>
  <c r="AF64" i="1"/>
  <c r="AK64" i="1" s="1"/>
  <c r="AF73" i="1"/>
  <c r="AK73" i="1" s="1"/>
  <c r="AL72" i="1"/>
  <c r="AL75" i="1"/>
  <c r="AF65" i="1"/>
  <c r="AK65" i="1" s="1"/>
  <c r="AL59" i="1"/>
  <c r="AF69" i="1"/>
  <c r="AK69" i="1" s="1"/>
  <c r="AL69" i="1"/>
  <c r="AF61" i="1"/>
  <c r="AK61" i="1" s="1"/>
  <c r="AL61" i="1"/>
  <c r="AL57" i="1"/>
  <c r="AF57" i="1"/>
  <c r="AK57" i="1" s="1"/>
  <c r="BQ56" i="1" l="1"/>
  <c r="AJ56" i="1"/>
  <c r="AH56" i="1"/>
  <c r="Y56" i="1"/>
  <c r="AE56" i="1" s="1"/>
  <c r="AL56" i="1" s="1"/>
  <c r="B56" i="1"/>
  <c r="A56" i="1" s="1"/>
  <c r="BQ55" i="1"/>
  <c r="AJ55" i="1"/>
  <c r="AH55" i="1"/>
  <c r="Y55" i="1"/>
  <c r="AD55" i="1" s="1"/>
  <c r="B55" i="1"/>
  <c r="A55" i="1" s="1"/>
  <c r="BQ54" i="1"/>
  <c r="AJ54" i="1"/>
  <c r="AH54" i="1"/>
  <c r="Y54" i="1"/>
  <c r="AE54" i="1" s="1"/>
  <c r="B54" i="1"/>
  <c r="A54" i="1" s="1"/>
  <c r="BQ53" i="1"/>
  <c r="AJ53" i="1"/>
  <c r="AH53" i="1"/>
  <c r="Y53" i="1"/>
  <c r="AD53" i="1" s="1"/>
  <c r="B53" i="1"/>
  <c r="A53" i="1" s="1"/>
  <c r="BQ52" i="1"/>
  <c r="AJ52" i="1"/>
  <c r="AH52" i="1"/>
  <c r="Y52" i="1"/>
  <c r="AE52" i="1" s="1"/>
  <c r="B52" i="1"/>
  <c r="A52" i="1" s="1"/>
  <c r="BQ51" i="1"/>
  <c r="AJ51" i="1"/>
  <c r="AH51" i="1"/>
  <c r="Y51" i="1"/>
  <c r="AE51" i="1" s="1"/>
  <c r="B51" i="1"/>
  <c r="A51" i="1" s="1"/>
  <c r="BQ50" i="1"/>
  <c r="AJ50" i="1"/>
  <c r="AH50" i="1"/>
  <c r="Y50" i="1"/>
  <c r="AE50" i="1" s="1"/>
  <c r="B50" i="1"/>
  <c r="A50" i="1" s="1"/>
  <c r="BQ49" i="1"/>
  <c r="AJ49" i="1"/>
  <c r="AH49" i="1"/>
  <c r="Y49" i="1"/>
  <c r="AD49" i="1" s="1"/>
  <c r="B49" i="1"/>
  <c r="A49" i="1" s="1"/>
  <c r="BQ48" i="1"/>
  <c r="AJ48" i="1"/>
  <c r="AH48" i="1"/>
  <c r="Y48" i="1"/>
  <c r="AE48" i="1" s="1"/>
  <c r="AL48" i="1" s="1"/>
  <c r="B48" i="1"/>
  <c r="A48" i="1" s="1"/>
  <c r="BQ47" i="1"/>
  <c r="AJ47" i="1"/>
  <c r="AH47" i="1"/>
  <c r="Y47" i="1"/>
  <c r="AE47" i="1" s="1"/>
  <c r="B47" i="1"/>
  <c r="A47" i="1" s="1"/>
  <c r="BQ46" i="1"/>
  <c r="AJ46" i="1"/>
  <c r="AH46" i="1"/>
  <c r="Y46" i="1"/>
  <c r="AE46" i="1" s="1"/>
  <c r="B46" i="1"/>
  <c r="A46" i="1" s="1"/>
  <c r="BQ45" i="1"/>
  <c r="AJ45" i="1"/>
  <c r="AH45" i="1"/>
  <c r="Y45" i="1"/>
  <c r="AD45" i="1" s="1"/>
  <c r="B45" i="1"/>
  <c r="A45" i="1" s="1"/>
  <c r="BQ44" i="1"/>
  <c r="AJ44" i="1"/>
  <c r="AH44" i="1"/>
  <c r="Y44" i="1"/>
  <c r="AE44" i="1" s="1"/>
  <c r="AF44" i="1" s="1"/>
  <c r="B44" i="1"/>
  <c r="A44" i="1" s="1"/>
  <c r="BQ43" i="1"/>
  <c r="AJ43" i="1"/>
  <c r="AH43" i="1"/>
  <c r="Y43" i="1"/>
  <c r="AD43" i="1" s="1"/>
  <c r="B43" i="1"/>
  <c r="A43" i="1" s="1"/>
  <c r="BQ42" i="1"/>
  <c r="AJ42" i="1"/>
  <c r="AH42" i="1"/>
  <c r="Y42" i="1"/>
  <c r="AE42" i="1" s="1"/>
  <c r="B42" i="1"/>
  <c r="A42" i="1" s="1"/>
  <c r="BQ41" i="1"/>
  <c r="AJ41" i="1"/>
  <c r="AH41" i="1"/>
  <c r="Y41" i="1"/>
  <c r="AD41" i="1" s="1"/>
  <c r="B41" i="1"/>
  <c r="A41" i="1" s="1"/>
  <c r="BQ40" i="1"/>
  <c r="AJ40" i="1"/>
  <c r="AH40" i="1"/>
  <c r="Y40" i="1"/>
  <c r="AD40" i="1" s="1"/>
  <c r="B40" i="1"/>
  <c r="A40" i="1" s="1"/>
  <c r="BQ39" i="1"/>
  <c r="AJ39" i="1"/>
  <c r="AH39" i="1"/>
  <c r="Y39" i="1"/>
  <c r="AD39" i="1" s="1"/>
  <c r="B39" i="1"/>
  <c r="A39" i="1" s="1"/>
  <c r="BQ38" i="1"/>
  <c r="AJ38" i="1"/>
  <c r="AH38" i="1"/>
  <c r="Y38" i="1"/>
  <c r="AE38" i="1" s="1"/>
  <c r="B38" i="1"/>
  <c r="A38" i="1" s="1"/>
  <c r="BQ37" i="1"/>
  <c r="AJ37" i="1"/>
  <c r="AH37" i="1"/>
  <c r="Y37" i="1"/>
  <c r="AD37" i="1" s="1"/>
  <c r="B37" i="1"/>
  <c r="A37" i="1" s="1"/>
  <c r="BQ36" i="1"/>
  <c r="AJ36" i="1"/>
  <c r="AH36" i="1"/>
  <c r="Y36" i="1"/>
  <c r="AE36" i="1" s="1"/>
  <c r="B36" i="1"/>
  <c r="A36" i="1" s="1"/>
  <c r="BQ35" i="1"/>
  <c r="AJ35" i="1"/>
  <c r="AH35" i="1"/>
  <c r="Y35" i="1"/>
  <c r="AD35" i="1" s="1"/>
  <c r="B35" i="1"/>
  <c r="A35" i="1" s="1"/>
  <c r="BQ34" i="1"/>
  <c r="AJ34" i="1"/>
  <c r="AH34" i="1"/>
  <c r="Y34" i="1"/>
  <c r="AE34" i="1" s="1"/>
  <c r="B34" i="1"/>
  <c r="A34" i="1" s="1"/>
  <c r="BQ33" i="1"/>
  <c r="AJ33" i="1"/>
  <c r="AH33" i="1"/>
  <c r="Y33" i="1"/>
  <c r="AD33" i="1" s="1"/>
  <c r="B33" i="1"/>
  <c r="A33" i="1" s="1"/>
  <c r="BQ32" i="1"/>
  <c r="AJ32" i="1"/>
  <c r="AH32" i="1"/>
  <c r="Y32" i="1"/>
  <c r="AD32" i="1" s="1"/>
  <c r="B32" i="1"/>
  <c r="A32" i="1" s="1"/>
  <c r="BQ31" i="1"/>
  <c r="AJ31" i="1"/>
  <c r="AH31" i="1"/>
  <c r="Y31" i="1"/>
  <c r="AE31" i="1" s="1"/>
  <c r="B31" i="1"/>
  <c r="A31" i="1" s="1"/>
  <c r="BQ30" i="1"/>
  <c r="AJ30" i="1"/>
  <c r="AH30" i="1"/>
  <c r="Y30" i="1"/>
  <c r="AE30" i="1" s="1"/>
  <c r="B30" i="1"/>
  <c r="A30" i="1" s="1"/>
  <c r="BQ29" i="1"/>
  <c r="AJ29" i="1"/>
  <c r="AH29" i="1"/>
  <c r="Y29" i="1"/>
  <c r="AD29" i="1" s="1"/>
  <c r="B29" i="1"/>
  <c r="A29" i="1" s="1"/>
  <c r="BQ28" i="1"/>
  <c r="AJ28" i="1"/>
  <c r="AH28" i="1"/>
  <c r="Y28" i="1"/>
  <c r="AE28" i="1" s="1"/>
  <c r="B28" i="1"/>
  <c r="A28" i="1" s="1"/>
  <c r="BQ27" i="1"/>
  <c r="AJ27" i="1"/>
  <c r="AH27" i="1"/>
  <c r="Y27" i="1"/>
  <c r="AD27" i="1" s="1"/>
  <c r="B27" i="1"/>
  <c r="A27" i="1" s="1"/>
  <c r="BQ26" i="1"/>
  <c r="AJ26" i="1"/>
  <c r="AH26" i="1"/>
  <c r="Y26" i="1"/>
  <c r="AE26" i="1" s="1"/>
  <c r="B26" i="1"/>
  <c r="A26" i="1" s="1"/>
  <c r="BQ25" i="1"/>
  <c r="AJ25" i="1"/>
  <c r="AH25" i="1"/>
  <c r="Y25" i="1"/>
  <c r="AD25" i="1" s="1"/>
  <c r="B25" i="1"/>
  <c r="A25" i="1" s="1"/>
  <c r="BQ24" i="1"/>
  <c r="AJ24" i="1"/>
  <c r="AH24" i="1"/>
  <c r="Y24" i="1"/>
  <c r="AD24" i="1" s="1"/>
  <c r="B24" i="1"/>
  <c r="A24" i="1" s="1"/>
  <c r="BQ23" i="1"/>
  <c r="AJ23" i="1"/>
  <c r="AH23" i="1"/>
  <c r="Y23" i="1"/>
  <c r="AE23" i="1" s="1"/>
  <c r="B23" i="1"/>
  <c r="A23" i="1" s="1"/>
  <c r="BQ22" i="1"/>
  <c r="AJ22" i="1"/>
  <c r="AH22" i="1"/>
  <c r="Y22" i="1"/>
  <c r="AE22" i="1" s="1"/>
  <c r="B22" i="1"/>
  <c r="A22" i="1" s="1"/>
  <c r="BQ21" i="1"/>
  <c r="AJ21" i="1"/>
  <c r="AH21" i="1"/>
  <c r="Y21" i="1"/>
  <c r="AD21" i="1" s="1"/>
  <c r="B21" i="1"/>
  <c r="A21" i="1" s="1"/>
  <c r="BQ20" i="1"/>
  <c r="AJ20" i="1"/>
  <c r="AH20" i="1"/>
  <c r="Y20" i="1"/>
  <c r="AE20" i="1" s="1"/>
  <c r="B20" i="1"/>
  <c r="A20" i="1" s="1"/>
  <c r="BQ19" i="1"/>
  <c r="AJ19" i="1"/>
  <c r="AH19" i="1"/>
  <c r="Y19" i="1"/>
  <c r="AE19" i="1" s="1"/>
  <c r="B19" i="1"/>
  <c r="A19" i="1" s="1"/>
  <c r="BQ18" i="1"/>
  <c r="AJ18" i="1"/>
  <c r="AH18" i="1"/>
  <c r="Y18" i="1"/>
  <c r="AE18" i="1" s="1"/>
  <c r="B18" i="1"/>
  <c r="A18" i="1" s="1"/>
  <c r="BQ17" i="1"/>
  <c r="AJ17" i="1"/>
  <c r="AH17" i="1"/>
  <c r="Y17" i="1"/>
  <c r="AD17" i="1" s="1"/>
  <c r="B17" i="1"/>
  <c r="A17" i="1" s="1"/>
  <c r="BQ16" i="1"/>
  <c r="AJ16" i="1"/>
  <c r="AH16" i="1"/>
  <c r="Y16" i="1"/>
  <c r="AE16" i="1" s="1"/>
  <c r="AL16" i="1" s="1"/>
  <c r="B16" i="1"/>
  <c r="A16" i="1" s="1"/>
  <c r="BQ15" i="1"/>
  <c r="AJ15" i="1"/>
  <c r="AH15" i="1"/>
  <c r="Y15" i="1"/>
  <c r="AE15" i="1" s="1"/>
  <c r="B15" i="1"/>
  <c r="A15" i="1" s="1"/>
  <c r="BQ14" i="1"/>
  <c r="AJ14" i="1"/>
  <c r="AH14" i="1"/>
  <c r="Y14" i="1"/>
  <c r="AE14" i="1" s="1"/>
  <c r="B14" i="1"/>
  <c r="A14" i="1" s="1"/>
  <c r="BQ13" i="1"/>
  <c r="AJ13" i="1"/>
  <c r="AH13" i="1"/>
  <c r="Y13" i="1"/>
  <c r="AD13" i="1" s="1"/>
  <c r="B13" i="1"/>
  <c r="A13" i="1" s="1"/>
  <c r="BQ12" i="1"/>
  <c r="AJ12" i="1"/>
  <c r="AH12" i="1"/>
  <c r="Y12" i="1"/>
  <c r="AE12" i="1" s="1"/>
  <c r="AL12" i="1" s="1"/>
  <c r="B12" i="1"/>
  <c r="A12" i="1" s="1"/>
  <c r="BQ11" i="1"/>
  <c r="AJ11" i="1"/>
  <c r="AH11" i="1"/>
  <c r="Y11" i="1"/>
  <c r="AD11" i="1" s="1"/>
  <c r="B11" i="1"/>
  <c r="A11" i="1" s="1"/>
  <c r="AD26" i="1" l="1"/>
  <c r="AE41" i="1"/>
  <c r="AF41" i="1" s="1"/>
  <c r="AD50" i="1"/>
  <c r="AE32" i="1"/>
  <c r="AL32" i="1" s="1"/>
  <c r="AD36" i="1"/>
  <c r="AF36" i="1"/>
  <c r="AK36" i="1" s="1"/>
  <c r="AL36" i="1"/>
  <c r="AD44" i="1"/>
  <c r="AD12" i="1"/>
  <c r="AE33" i="1"/>
  <c r="AF33" i="1" s="1"/>
  <c r="AK33" i="1" s="1"/>
  <c r="AL41" i="1"/>
  <c r="AE21" i="1"/>
  <c r="AL21" i="1" s="1"/>
  <c r="AE53" i="1"/>
  <c r="AL53" i="1" s="1"/>
  <c r="AD56" i="1"/>
  <c r="AF28" i="1"/>
  <c r="AK28" i="1" s="1"/>
  <c r="AL28" i="1"/>
  <c r="AF20" i="1"/>
  <c r="AK20" i="1" s="1"/>
  <c r="AL20" i="1"/>
  <c r="AE40" i="1"/>
  <c r="AL40" i="1" s="1"/>
  <c r="AL44" i="1"/>
  <c r="AE13" i="1"/>
  <c r="AF13" i="1" s="1"/>
  <c r="AK13" i="1" s="1"/>
  <c r="AF12" i="1"/>
  <c r="AK12" i="1" s="1"/>
  <c r="AD16" i="1"/>
  <c r="AE17" i="1"/>
  <c r="AE24" i="1"/>
  <c r="AL24" i="1" s="1"/>
  <c r="AE39" i="1"/>
  <c r="AF39" i="1" s="1"/>
  <c r="AK39" i="1" s="1"/>
  <c r="AD18" i="1"/>
  <c r="AE25" i="1"/>
  <c r="AD52" i="1"/>
  <c r="AD28" i="1"/>
  <c r="AD20" i="1"/>
  <c r="AE37" i="1"/>
  <c r="AL37" i="1" s="1"/>
  <c r="AE45" i="1"/>
  <c r="AL45" i="1" s="1"/>
  <c r="AE55" i="1"/>
  <c r="AF55" i="1" s="1"/>
  <c r="AK55" i="1" s="1"/>
  <c r="AE29" i="1"/>
  <c r="AL29" i="1" s="1"/>
  <c r="AD34" i="1"/>
  <c r="AD42" i="1"/>
  <c r="AD48" i="1"/>
  <c r="AE49" i="1"/>
  <c r="AK41" i="1"/>
  <c r="AK44" i="1"/>
  <c r="AF23" i="1"/>
  <c r="AK23" i="1" s="1"/>
  <c r="AL23" i="1"/>
  <c r="AF15" i="1"/>
  <c r="AK15" i="1" s="1"/>
  <c r="AL15" i="1"/>
  <c r="AL51" i="1"/>
  <c r="AF51" i="1"/>
  <c r="AK51" i="1" s="1"/>
  <c r="AF22" i="1"/>
  <c r="AK22" i="1" s="1"/>
  <c r="AL22" i="1"/>
  <c r="AF50" i="1"/>
  <c r="AK50" i="1" s="1"/>
  <c r="AL50" i="1"/>
  <c r="AF47" i="1"/>
  <c r="AK47" i="1" s="1"/>
  <c r="AL47" i="1"/>
  <c r="AF52" i="1"/>
  <c r="AK52" i="1" s="1"/>
  <c r="AL52" i="1"/>
  <c r="AL46" i="1"/>
  <c r="AF46" i="1"/>
  <c r="AK46" i="1" s="1"/>
  <c r="AF42" i="1"/>
  <c r="AK42" i="1" s="1"/>
  <c r="AL42" i="1"/>
  <c r="AF14" i="1"/>
  <c r="AK14" i="1" s="1"/>
  <c r="AL14" i="1"/>
  <c r="AL19" i="1"/>
  <c r="AF19" i="1"/>
  <c r="AK19" i="1" s="1"/>
  <c r="AF54" i="1"/>
  <c r="AK54" i="1" s="1"/>
  <c r="AL54" i="1"/>
  <c r="AF31" i="1"/>
  <c r="AK31" i="1" s="1"/>
  <c r="AL31" i="1"/>
  <c r="AF38" i="1"/>
  <c r="AK38" i="1" s="1"/>
  <c r="AL38" i="1"/>
  <c r="AF30" i="1"/>
  <c r="AK30" i="1" s="1"/>
  <c r="AL30" i="1"/>
  <c r="AL34" i="1"/>
  <c r="AF34" i="1"/>
  <c r="AK34" i="1" s="1"/>
  <c r="AF26" i="1"/>
  <c r="AK26" i="1" s="1"/>
  <c r="AL26" i="1"/>
  <c r="AF18" i="1"/>
  <c r="AK18" i="1" s="1"/>
  <c r="AL18" i="1"/>
  <c r="AD19" i="1"/>
  <c r="AD51" i="1"/>
  <c r="AE11" i="1"/>
  <c r="AE27" i="1"/>
  <c r="AE35" i="1"/>
  <c r="AD38" i="1"/>
  <c r="AE43" i="1"/>
  <c r="AD46" i="1"/>
  <c r="AF48" i="1"/>
  <c r="AK48" i="1" s="1"/>
  <c r="AD54" i="1"/>
  <c r="AF56" i="1"/>
  <c r="AK56" i="1" s="1"/>
  <c r="AF45" i="1"/>
  <c r="AK45" i="1" s="1"/>
  <c r="AD14" i="1"/>
  <c r="AF16" i="1"/>
  <c r="AK16" i="1" s="1"/>
  <c r="AD22" i="1"/>
  <c r="AD30" i="1"/>
  <c r="AF32" i="1"/>
  <c r="AK32" i="1" s="1"/>
  <c r="AD15" i="1"/>
  <c r="AD23" i="1"/>
  <c r="AD31" i="1"/>
  <c r="AD47" i="1"/>
  <c r="AL55" i="1" l="1"/>
  <c r="AF24" i="1"/>
  <c r="AK24" i="1" s="1"/>
  <c r="AF29" i="1"/>
  <c r="AK29" i="1" s="1"/>
  <c r="AF40" i="1"/>
  <c r="AK40" i="1" s="1"/>
  <c r="AL33" i="1"/>
  <c r="AF21" i="1"/>
  <c r="AK21" i="1" s="1"/>
  <c r="AL13" i="1"/>
  <c r="AF37" i="1"/>
  <c r="AK37" i="1" s="1"/>
  <c r="AL39" i="1"/>
  <c r="AF53" i="1"/>
  <c r="AK53" i="1" s="1"/>
  <c r="AF25" i="1"/>
  <c r="AK25" i="1" s="1"/>
  <c r="AL25" i="1"/>
  <c r="AF49" i="1"/>
  <c r="AK49" i="1" s="1"/>
  <c r="AL49" i="1"/>
  <c r="AF17" i="1"/>
  <c r="AK17" i="1" s="1"/>
  <c r="AL17" i="1"/>
  <c r="AL43" i="1"/>
  <c r="AF43" i="1"/>
  <c r="AK43" i="1" s="1"/>
  <c r="AL35" i="1"/>
  <c r="AF35" i="1"/>
  <c r="AK35" i="1" s="1"/>
  <c r="AL27" i="1"/>
  <c r="AF27" i="1"/>
  <c r="AK27" i="1" s="1"/>
  <c r="AL11" i="1"/>
  <c r="AF11" i="1"/>
  <c r="AK1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Tania Barrera Rodriguez</author>
    <author>Lourdes Maria Acuña Acuña</author>
    <author>tc={D3B668C1-6432-4BD8-82D9-CD146DEA06EF}</author>
    <author>tc={F8F24E3F-5BE4-43E5-B780-90AD1ACE43EF}</author>
    <author>Axel eduardo leal martinez</author>
    <author>tc={C3E5BEB1-3A1D-454A-9E86-D7B7A699452D}</author>
    <author>tc={31C24422-28CC-472D-AC39-0FE2EE915343}</author>
    <author>tc={2873DFC0-DBDE-492E-8B61-3078F5BAE7D4}</author>
    <author>tc={5B0548B2-9FF4-4442-BC34-5241C8C94AB1}</author>
    <author>tc={D6D1966E-F567-4894-A1CB-07C50871D999}</author>
    <author>tc={C6239500-33EC-421F-92C5-4826D03BB248}</author>
    <author>tc={DFB5C110-558B-4014-8500-381E831C3984}</author>
  </authors>
  <commentList>
    <comment ref="BR6" authorId="0" shapeId="0" xr:uid="{BCC041CF-B751-4CA6-83D2-BD17A3F4C3AC}">
      <text>
        <r>
          <rPr>
            <b/>
            <sz val="11"/>
            <color rgb="FF000000"/>
            <rFont val="Calibri"/>
            <family val="2"/>
          </rPr>
          <t>Observaciones:</t>
        </r>
        <r>
          <rPr>
            <sz val="11"/>
            <color rgb="FF000000"/>
            <rFont val="Calibri"/>
            <family val="2"/>
          </rPr>
          <t xml:space="preserve"> es un campo para regstrar información relevante del activo de información.
</t>
        </r>
      </text>
    </comment>
    <comment ref="AE9" authorId="1" shapeId="0" xr:uid="{3748F8F6-8891-40F6-AE71-E358E234829B}">
      <text>
        <r>
          <rPr>
            <b/>
            <sz val="9"/>
            <color indexed="81"/>
            <rFont val="Tahoma"/>
            <family val="2"/>
          </rPr>
          <t>Confidencialidad: propiedad de la información que la hace no disponible, es decir divulgada a individuos, entidades o procesos no autorizados.
El impacto que tendría para la entidad la pérdida de confidencialidad de la información del activo identificado, teniendo en cuenta las siguientes opciones:
Alta: el conocimiento o divulgación no autorizada de este activo de información impacta negativamente a toda la entidad. 
Media: el conocimiento o divulgación no autorizada de este activo de información impacta negativamente a algunos procesos de la entidad. 
Baja: el conocimiento o divulgación no autorizada de este activo de información no tiene ningún impacto negativo en el proceso</t>
        </r>
      </text>
    </comment>
    <comment ref="AG9" authorId="1" shapeId="0" xr:uid="{DA7E80C2-162E-496B-9BC6-BA1A7F5F8502}">
      <text>
        <r>
          <rPr>
            <b/>
            <sz val="9"/>
            <color indexed="81"/>
            <rFont val="Tahoma"/>
            <family val="2"/>
          </rPr>
          <t xml:space="preserve">Integridad: propiedad de exactitud y completitud de la información de la Unidad.
El impacto que tendría para la entidad la pérdida de integridad de la información del activo identificado, teniendo en cuenta las siguientes opciones :
Alta: información cuya pérdida de exactitud y completitud puede conllevar un impacto negativo de índole legal o económico, retrasar sus funciones, o generar pérdidas de imagen severas de la entidad.
Media: información cuya pérdida de exactitud y completitud puede conllevar un impacto negativo de índole legal o económico, retrasar sus funciones, o generar pérdida de imagen moderado a funcionarios de la entidad.
Baja: información cuya pérdida de exactitud y completitud conlleva un impacto no significativo para la entidad
</t>
        </r>
      </text>
    </comment>
    <comment ref="BN9" authorId="1" shapeId="0" xr:uid="{3DE85925-187F-4265-9180-417DB4E641BA}">
      <text>
        <r>
          <rPr>
            <sz val="11"/>
            <color indexed="81"/>
            <rFont val="Calibri"/>
            <family val="2"/>
            <scheme val="minor"/>
          </rPr>
          <t>Marcar con X si en caso de materializarse un riesgo sobre el activo de información, esta materialización impactaría  a 250000 personas o más a las que se les presta el servicio por parte de la entidad</t>
        </r>
        <r>
          <rPr>
            <sz val="9"/>
            <color indexed="81"/>
            <rFont val="Tahoma"/>
            <family val="2"/>
          </rPr>
          <t xml:space="preserve">
</t>
        </r>
      </text>
    </comment>
    <comment ref="BO9" authorId="1" shapeId="0" xr:uid="{82505F72-FF30-4299-89A6-4A2CB96B369F}">
      <text>
        <r>
          <rPr>
            <sz val="11"/>
            <color indexed="81"/>
            <rFont val="Calibri"/>
            <family val="2"/>
            <scheme val="minor"/>
          </rPr>
          <t>Marcar con X si en caso de materializarse un riesgo sobre el activo de información pueden existir perdidas ((incluye sanciones o impactos directos)  por el valor de hasta 464.619.736.13 pesos diarios en la entidad.</t>
        </r>
        <r>
          <rPr>
            <sz val="9"/>
            <color indexed="81"/>
            <rFont val="Tahoma"/>
            <family val="2"/>
          </rPr>
          <t xml:space="preserve">
</t>
        </r>
      </text>
    </comment>
    <comment ref="BP9" authorId="1" shapeId="0" xr:uid="{8A5D74DF-902F-4116-A955-096EEE6F8DE4}">
      <text>
        <r>
          <rPr>
            <sz val="11"/>
            <color indexed="81"/>
            <rFont val="Calibri"/>
            <family val="2"/>
            <scheme val="minor"/>
          </rPr>
          <t>Marcar con X si en caso de materializarse un riesgo sobre el activo de información, puede existir una afectación ambiental y el tiempo de recuperación es de 3 años o superior para la entidad.</t>
        </r>
      </text>
    </comment>
    <comment ref="BQ9" authorId="1" shapeId="0" xr:uid="{21AD18CC-46AE-435C-9C04-34995CCAD76E}">
      <text>
        <r>
          <rPr>
            <b/>
            <sz val="11"/>
            <color indexed="81"/>
            <rFont val="Calibri"/>
            <family val="2"/>
            <scheme val="minor"/>
          </rPr>
          <t>Campo Automatico</t>
        </r>
      </text>
    </comment>
    <comment ref="W181" authorId="2" shapeId="0" xr:uid="{D3B668C1-6432-4BD8-82D9-CD146DEA06EF}">
      <text>
        <t xml:space="preserve">[Comentario encadenado]
Su versión de Excel le permite leer este comentario encadenado; sin embargo, las ediciones que se apliquen se quitarán si el archivo se abre en una versión más reciente de Excel. Más información: https://go.microsoft.com/fwlink/?linkid=870924
Comentario:
    Acá también sería ETB pero no deja diligenciar. </t>
      </text>
    </comment>
    <comment ref="L553" authorId="3" shapeId="0" xr:uid="{F8F24E3F-5BE4-43E5-B780-90AD1ACE43EF}">
      <text>
        <t>[Comentario encadenado]
Su versión de Excel le permite leer este comentario encadenado; sin embargo, las ediciones que se apliquen se quitarán si el archivo se abre en una versión más reciente de Excel. Más información: https://go.microsoft.com/fwlink/?linkid=870924
Comentario:
    CONTIENE VARIOS TIPOS DE DOCUMENTOS (EXCEL, PPT, WORD), TAMBIEN DIFERENTES FORMATOS, AUDIO, VIDEO, 
Respuesta:
    Se ajusta</t>
      </text>
    </comment>
    <comment ref="F568" authorId="4" shapeId="0" xr:uid="{A7602226-0361-4EE3-AFB3-EDB70DE85A11}">
      <text>
        <r>
          <rPr>
            <sz val="9"/>
            <color indexed="81"/>
            <rFont val="Tahoma"/>
            <family val="2"/>
          </rPr>
          <t xml:space="preserve">Conceptos
</t>
        </r>
      </text>
    </comment>
    <comment ref="O616" authorId="5" shapeId="0" xr:uid="{C3E5BEB1-3A1D-454A-9E86-D7B7A699452D}">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Conforme al proceso contractual que corresponda</t>
      </text>
    </comment>
    <comment ref="O630" authorId="6" shapeId="0" xr:uid="{31C24422-28CC-472D-AC39-0FE2EE915343}">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Conforme al proceso contractual que corresponda</t>
      </text>
    </comment>
    <comment ref="O631" authorId="7" shapeId="0" xr:uid="{2873DFC0-DBDE-492E-8B61-3078F5BAE7D4}">
      <text>
        <t>[Comentario encadenado]
Su versión de Excel le permite leer este comentario encadenado; sin embargo, las ediciones que se apliquen se quitarán si el archivo se abre en una versión más reciente de Excel. Más información: https://go.microsoft.com/fwlink/?linkid=870924
Comentario:
    Conforme al proceso contractual que corresponda</t>
      </text>
    </comment>
    <comment ref="O643" authorId="8" shapeId="0" xr:uid="{5B0548B2-9FF4-4442-BC34-5241C8C94AB1}">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con Marco si esto se publica en Intranet o Sharepoint</t>
      </text>
    </comment>
    <comment ref="O644" authorId="9" shapeId="0" xr:uid="{D6D1966E-F567-4894-A1CB-07C50871D999}">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con Marco si esto se publica en Intranet o Sharepoint</t>
      </text>
    </comment>
    <comment ref="O645" authorId="10" shapeId="0" xr:uid="{C6239500-33EC-421F-92C5-4826D03BB248}">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con Marco si esto se publica en Intranet o Sharepoint</t>
      </text>
    </comment>
    <comment ref="O646" authorId="11" shapeId="0" xr:uid="{DFB5C110-558B-4014-8500-381E831C3984}">
      <text>
        <t>[Comentario encadenado]
Su versión de Excel le permite leer este comentario encadenado; sin embargo, las ediciones que se apliquen se quitarán si el archivo se abre en una versión más reciente de Excel. Más información: https://go.microsoft.com/fwlink/?linkid=870924
Comentario:
    Verificar con Marco si esto se publica en Intranet o Sharepoint</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Lourdes Maria Acuña Acuña</author>
  </authors>
  <commentList>
    <comment ref="P8" authorId="0" shapeId="0" xr:uid="{1143BA9C-B13B-47B5-8879-371D82FE99F2}">
      <text>
        <r>
          <rPr>
            <sz val="9"/>
            <color indexed="81"/>
            <rFont val="Tahoma"/>
            <family val="2"/>
          </rPr>
          <t xml:space="preserve">insignificante: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
</t>
        </r>
      </text>
    </comment>
    <comment ref="V8" authorId="0" shapeId="0" xr:uid="{902FB94F-AE26-40DF-B226-A09469B9FE01}">
      <text>
        <r>
          <rPr>
            <b/>
            <sz val="9"/>
            <color indexed="81"/>
            <rFont val="Tahoma"/>
            <family val="2"/>
          </rPr>
          <t xml:space="preserve">Describa el control para mitigar el riesgo sobre el activo
</t>
        </r>
        <r>
          <rPr>
            <sz val="9"/>
            <color indexed="81"/>
            <rFont val="Tahoma"/>
            <family val="2"/>
          </rPr>
          <t xml:space="preserve">
</t>
        </r>
      </text>
    </comment>
    <comment ref="W8" authorId="0" shapeId="0" xr:uid="{E0F89C15-FF5F-4B02-A07B-7A5B11A809F5}">
      <text>
        <r>
          <rPr>
            <b/>
            <sz val="9"/>
            <color indexed="81"/>
            <rFont val="Tahoma"/>
            <family val="2"/>
          </rPr>
          <t>Seleccione si el control
Preventivo, Detectivo o Correctivo</t>
        </r>
      </text>
    </comment>
  </commentList>
</comments>
</file>

<file path=xl/sharedStrings.xml><?xml version="1.0" encoding="utf-8"?>
<sst xmlns="http://schemas.openxmlformats.org/spreadsheetml/2006/main" count="73547" uniqueCount="4177">
  <si>
    <t>PROCESO</t>
  </si>
  <si>
    <t>PROCEDIMIENTO</t>
  </si>
  <si>
    <t>ASPECTOS DE PROTECCIÓN DE DATOS PERSONALES</t>
  </si>
  <si>
    <t>DEPENDENCIA</t>
  </si>
  <si>
    <t>PROCESO/CARACTERIZACIÓN</t>
  </si>
  <si>
    <t>NOMBRE DEL ACTIVO DE INFORMACIÓN</t>
  </si>
  <si>
    <t>DESCRIPCIÓN / FINALIDAD DEL ACTIVO DE INFORMACIÓN</t>
  </si>
  <si>
    <t>TIPO DE ACTIVO</t>
  </si>
  <si>
    <t>CONFIDENCIALIDAD</t>
  </si>
  <si>
    <t>INTEGRIDAD</t>
  </si>
  <si>
    <t>DISPONIBILIDAD</t>
  </si>
  <si>
    <t>IDIOMA</t>
  </si>
  <si>
    <t>MEDIO DE CONSERVACIÓN O SOPORTE</t>
  </si>
  <si>
    <t>FORMATO</t>
  </si>
  <si>
    <t>LUGAR DE CONSULTA</t>
  </si>
  <si>
    <t>OBJETIVO LEGÍTIMO DE LA EXCEPCIÓN</t>
  </si>
  <si>
    <t>CALIFICACIÓN LEGAL PARA PUBLICAR</t>
  </si>
  <si>
    <t>CLASIFICACIÓN O RESERVA TOTAL O PARCIAL DE LA INFORMACIÓN</t>
  </si>
  <si>
    <t>PLAZO DE LA CALIFICACIÓN O RESERVA DE LA INFORMACIÓN</t>
  </si>
  <si>
    <t>CATEGORÍA DE TITULARES ALMACENADOS</t>
  </si>
  <si>
    <t>TIPOS DE DATOS GENERALES ALMACENADOS</t>
  </si>
  <si>
    <t>TIPOS DE DATOS SENSIBLES ALMACENADOS</t>
  </si>
  <si>
    <t>(En caso de que el activo no se relacione con ningún proceso, por favor diligenciar el campo con la palabra “No aplica”)</t>
  </si>
  <si>
    <t>Visitantes</t>
  </si>
  <si>
    <t>Funcionarios</t>
  </si>
  <si>
    <t>Proveedores</t>
  </si>
  <si>
    <t>Contratistas</t>
  </si>
  <si>
    <t>Ciudadanos</t>
  </si>
  <si>
    <t>Otro tipo de titular ¿Cuál?</t>
  </si>
  <si>
    <t>Datos públicos</t>
  </si>
  <si>
    <t>Datos patrimoniales</t>
  </si>
  <si>
    <t>Datos laborales</t>
  </si>
  <si>
    <t>Datos identificativos</t>
  </si>
  <si>
    <t>Datos electrónicos</t>
  </si>
  <si>
    <t>Datos de contacto</t>
  </si>
  <si>
    <t>Datos de circunstancias sociales</t>
  </si>
  <si>
    <t>Datos de características personales</t>
  </si>
  <si>
    <t>Datos académicos</t>
  </si>
  <si>
    <t>Otro categoría ¿Cuál?</t>
  </si>
  <si>
    <t>Origen étnico o racial</t>
  </si>
  <si>
    <t>Orientación sexual</t>
  </si>
  <si>
    <t>Ideología y opiniones políticas</t>
  </si>
  <si>
    <t>Filosóficos o Religiosas</t>
  </si>
  <si>
    <t>Factor de vulnerabilidad</t>
  </si>
  <si>
    <t>Datos de salud</t>
  </si>
  <si>
    <t>Creencias</t>
  </si>
  <si>
    <t>Características morales o emocionales</t>
  </si>
  <si>
    <t>Biométricos</t>
  </si>
  <si>
    <t>Otro ¿Cuál?</t>
  </si>
  <si>
    <t>FACTOR DE RIESGO</t>
  </si>
  <si>
    <t>VULNERABILIDAD</t>
  </si>
  <si>
    <t>CAUSA / AMENAZA</t>
  </si>
  <si>
    <t>CONSECUENCIA / EFECTO</t>
  </si>
  <si>
    <t>VALORACIÓN DEL RIESGO INHERENTE</t>
  </si>
  <si>
    <t>EFECTIVIDAD DE LA ACTIVIDAD O CONTROL EXISTENTE</t>
  </si>
  <si>
    <t>PROBABILIDAD DE OCURRENCIA LUEGO DE APLICAR CONTROL</t>
  </si>
  <si>
    <t>IMPACTO DE OCURRENCIA LUEGO DE APLICAR CONTROL</t>
  </si>
  <si>
    <t>FECHA MÁXIMA DE IMPLEMENTACIÓN</t>
  </si>
  <si>
    <t>4204000-FT-1137</t>
  </si>
  <si>
    <t>1_ de _3</t>
  </si>
  <si>
    <t>2_ de _3</t>
  </si>
  <si>
    <t>c1</t>
  </si>
  <si>
    <t>c2</t>
  </si>
  <si>
    <t>c3</t>
  </si>
  <si>
    <t>CATEGORIA DOCUMENTAL (Serie Documental)</t>
  </si>
  <si>
    <t>TIPO DE ORIGEN</t>
  </si>
  <si>
    <t>MEDIO DE CONSERVACION / FORMATO Y TIPO DE ORIGEN DEL ACTIVO DE INFORMACIÓN</t>
  </si>
  <si>
    <t>ESTADO DE LA INFORMACIÓN - RESPONSABLE Y CUSTODIO DEL ACTIVO DE INFORMACIÓN</t>
  </si>
  <si>
    <t>PUBLICACIÓN</t>
  </si>
  <si>
    <t>RESPONSABLE/PROPIETARIO DEL ACTIVO DE INFORMACIÓN Nro. 1</t>
  </si>
  <si>
    <t>DEPENDENCIA A LA QUE PERTENECE EL RESPONSABLE/PROPIETARIO DEL ACTIVO DE INFORMACIÓN Nro. 1</t>
  </si>
  <si>
    <t>RESPONSABLE/PROPIETARIO DEL ACTIVO DE INFORMACIÓN Nro. 2</t>
  </si>
  <si>
    <t>DEPENDENCIA A LA QUE PERTENECE EL RESPONSABLE/PROPIETARIO DEL ACTIVO DE INFORMACIÓN Nro. 2</t>
  </si>
  <si>
    <t>CUSTODIO DEL ACTIVO DE INFORMACIÓN Nro. 1</t>
  </si>
  <si>
    <t>DEPENDENCIA A LA QUE PERTENECE EL CUSTODIO DEL ACTIVO DE INFORMACIÓN Nro. 1</t>
  </si>
  <si>
    <t>CUSTODIO DEL ACTIVO DE INFORMACIÓN Nro. 2</t>
  </si>
  <si>
    <t>DEPENDENCIA A LA QUE PERTENECE EL CUSTODIO DEL ACTIVO DE INFORMACIÓN Nro. 2</t>
  </si>
  <si>
    <t>INDICE DE INFORMACIÓN CLASIFICADA Y RESERVADA</t>
  </si>
  <si>
    <t>FUNDAMENTO CONSTITUCIONAL O LEGAL</t>
  </si>
  <si>
    <t>FUNDAMENTO JURÍDICO DE LA EXCEPCIÓN</t>
  </si>
  <si>
    <t>FECHA DE LA CALIFICACIÓN</t>
  </si>
  <si>
    <t>CLASIFICACIÓN DEL ACTIVO RESPECTO A SEGURIDAD Y PRIVACIDAD DE LA INFORMACION</t>
  </si>
  <si>
    <t>CRITICIDAD DEL ACTIVO DE INFORMACIÓN</t>
  </si>
  <si>
    <t>INFRAESTRUCTURAS CRÍTICO CIBERNÉTICAS (ICC)</t>
  </si>
  <si>
    <t>Observaciones</t>
  </si>
  <si>
    <t xml:space="preserve">Impacto Social 
(0,5% de la Población Nacional)
250.000 Personas </t>
  </si>
  <si>
    <t xml:space="preserve">Impacto Económico 
PIB de un día o 0,123% del PIB Anual
$464'619.736.13 Diarios </t>
  </si>
  <si>
    <t xml:space="preserve">Impacto Ambiental 
3 Años  </t>
  </si>
  <si>
    <t>El activo es una ICC
Se debe 
Reportar ante 
CCOCI</t>
  </si>
  <si>
    <t>SIGLA</t>
  </si>
  <si>
    <t>NÚMERO</t>
  </si>
  <si>
    <t>Indicar serie documental</t>
  </si>
  <si>
    <t>Menores de edad</t>
  </si>
  <si>
    <t>IDENTIFICACIÓN DEL ACTIVO DE INFORMACIÓN</t>
  </si>
  <si>
    <t xml:space="preserve">ID. DEL ACTIVO </t>
  </si>
  <si>
    <t>Idioma en el que está descrito el activo de información
Literal C Artículo 38 - Decreto Ley 103/2015
Literal 5 Artículo 40 - Decreto 103/2015
Literal B Artículo 42 - Decreto 103/2015</t>
  </si>
  <si>
    <t>Soporte en el que se encuentra el activo de información, si se referencia una base de datos que contiene datos personales, identifique si la base de datos es automatizada, es decir, que la base de datos se encuentra en un sistema de información o motor de base de datos (no Excel), o si la base de datos es física, es decir, la información se encuentra en carpetas debidamente archivadas.
Literal D Artículo 38 - Decreto Ley 103/2015
Literal 4 Artículo 40 - Decreto 103/2015
Literal C Artículo 42 - Decreto 103/2015</t>
  </si>
  <si>
    <t>Forma o modo en que se presenta la información o se permite su visualización o consulta.
Literal E Artículo 38 - Decreto Ley 103/2015
Literal D Artículo 42 - Decreto 103/2015</t>
  </si>
  <si>
    <t>Interno/Externo</t>
  </si>
  <si>
    <t>Representa el lugar físico y/o medio, donde se encuentre o repose la información.
Literal F Artículo 38 - Decreto 103/2015
Literal G Artículo 42 - Decreto 103/2015</t>
  </si>
  <si>
    <t>Indicar link de la página web donde esta publicada la información</t>
  </si>
  <si>
    <t>De acuerdo a lo estipulado en la Ley 1712/2014 Artículo 18 y Artículo 19, se debe escoger la excepción en caso de ser necesario para no hacer pública la información.
Literal 8 Artículo 40 - Decreto 103/2015
Artículo 18 y Artículo 19 - Ley 1712/2014</t>
  </si>
  <si>
    <t>Acorde con lo establecido en la Ley 1712/2014, será publicada la información que cumpla los parámetros para la misma.
Artículo 18, Artículo 19 y Artículo 20- Ley 1712/2014</t>
  </si>
  <si>
    <t>El fundamento constitucional o legal que justifican la clasificación o la reserva, señalando expresamente la norma, artículo, inciso o párrafo que la ampara.</t>
  </si>
  <si>
    <t xml:space="preserve"> Fundamento jurídico para la clasificación o reserva de la información.</t>
  </si>
  <si>
    <t>Si un mismo documento contiene información pública, clasificada y/o reservada, se debe revelar los datos no protegidos y presentar los fundamentos constitucionales y legales por los que retiene los datos que no puede divulgar. Para esto se deberá tachar los apartes clasificados o reservados del documento, anonimizar, transliterar o editar el documento para suprimir la información que no puede difundirse, si el activo de información es calificado como público por favor diligenciar el campo con la palabra “No aplica”.
Literal 11 Artículo 40 - Decreto 103/2015
Artículo 21- Ley 1712/2014</t>
  </si>
  <si>
    <t>Articulo 18 - Ley 1712/2014 (Información Pública Clasificada) - 
Parágrafo. Estas excepciones tienen una duración ilimitada y no deberán aplicarse cuando la persona natural o jurídica ha consentido en la revelación de sus datos personales o privados o bien cuando es claro que la información fue entregada como parte de aquella información que debe estar bajo el régimen de publicidad aplicable.
Artículo 22 - Ley 1712/2014. 
Excepciones temporales. La reserva de las informaciones amparadas por el 
Artículo 19 (Información Pública Reservada) no deberá extenderse por un período mayor a quince (15) años.
Literal 13 Artículo 40 - Decreto 103/2015</t>
  </si>
  <si>
    <t>Valor Confidencialidad</t>
  </si>
  <si>
    <t>Valor Integridad</t>
  </si>
  <si>
    <t>Valor Disponibilidad</t>
  </si>
  <si>
    <t>Valor total del activo</t>
  </si>
  <si>
    <t>IDENTIFICACIÓN DEL RIESGO DE SEGURIDAD Y PRIVACIDAD DE LA INFORMACIÓN / SEGURIDAD DIGITAL</t>
  </si>
  <si>
    <t>PLAN DE TRATAMIENTO</t>
  </si>
  <si>
    <t>SEGUIMIENTO AL PLAN DE TRATAMIENTO DE RIESGOS</t>
  </si>
  <si>
    <t>CODIGO 
RS - Riesgo de seguridad
Código del proceso + consecutivo</t>
  </si>
  <si>
    <t xml:space="preserve">GRUPO DE ACTIVOS DE INFORMACIÓN </t>
  </si>
  <si>
    <t>TIPO DE RIESGO</t>
  </si>
  <si>
    <t>DESCRIPCIÓN DEL RIESGO</t>
  </si>
  <si>
    <t xml:space="preserve">NIVEL DE RIESGO RESIDUAL </t>
  </si>
  <si>
    <t>TRATAMIENTO</t>
  </si>
  <si>
    <t>ACTIVIDADES</t>
  </si>
  <si>
    <t>META E INDICADOR</t>
  </si>
  <si>
    <t>RECURSOS (TÉCNICOS, FÍSICOS, HUMANOS, DOCUMENTALES)</t>
  </si>
  <si>
    <t>RESPONSABLES</t>
  </si>
  <si>
    <t>DESCRIPCIÓN DE ACTIVIDADES</t>
  </si>
  <si>
    <t>SOPORTES 
(indicar por cada actividad)</t>
  </si>
  <si>
    <t>% DE AVANCE (ACUMULADO)</t>
  </si>
  <si>
    <t>MATERIALIZACIÓN DEL RIESGO</t>
  </si>
  <si>
    <t>I SEMESTRE</t>
  </si>
  <si>
    <t>II SEMESTRE</t>
  </si>
  <si>
    <t>EVENTO QUE EVIDENCIA LA MATERIALIZACION DEL RIESGO</t>
  </si>
  <si>
    <t>FECHA DE OCURRENCIA</t>
  </si>
  <si>
    <t>ACCIONES DE TRATAMIENTO IMPLEMENTADAS</t>
  </si>
  <si>
    <t>FACTORES PARA VALORAR RIESGOS</t>
  </si>
  <si>
    <t>VALORACIÓN DEL RIESGO - ANÁLISIS DE RIESGO INHERENTE</t>
  </si>
  <si>
    <t>VALORACIÓN DE LOS CONTROLES</t>
  </si>
  <si>
    <t>VALORACIÓN RIESGO RESIDUAL</t>
  </si>
  <si>
    <t>OBJETIVO ESTRATÉGICO DE LA ENTIDAD ASOCIADO</t>
  </si>
  <si>
    <t>PROBABILIDAD INHERENTE</t>
  </si>
  <si>
    <t>IMPACTO INHERENTE</t>
  </si>
  <si>
    <t>c4</t>
  </si>
  <si>
    <t>c5</t>
  </si>
  <si>
    <t>¿CUENTA EL ACTIVO DE INFORMACIÓN CON UN CONTROL PARA MINIMIZAR SU PROBABILIDAD E IMPACTO DE OCURRENCIA?</t>
  </si>
  <si>
    <t>DEFINICIÓN DEL CONTROL</t>
  </si>
  <si>
    <t>TIPO DE CONTROL</t>
  </si>
  <si>
    <t>IMPLEMENTACIÓN DEL CONTROL</t>
  </si>
  <si>
    <t>¿SE ENCUENTRA DOCUMENTADO?</t>
  </si>
  <si>
    <t>¿CÓMO SE REALIZA LA ACTIVIDAD DE CONTROL?</t>
  </si>
  <si>
    <t>Puntaje</t>
  </si>
  <si>
    <t>¿CUENTA CON RESPONSABLE?</t>
  </si>
  <si>
    <t>CARGO DEL RESPONSABLE</t>
  </si>
  <si>
    <t>DEPENDENCIA DONDE SE ENCUENTRA EL RESPONSABLE DEL CONTROL</t>
  </si>
  <si>
    <t>¿SE APLICA PERIÓDICAMENTE?</t>
  </si>
  <si>
    <t>PERIODICIDAD</t>
  </si>
  <si>
    <t>¿TIENE UN PROPÓSITO ESTABLECIDO?</t>
  </si>
  <si>
    <t>PROPÓSITO ESTABLECIDO</t>
  </si>
  <si>
    <t>TIPO DE RESULTADOS OBTENIDOS</t>
  </si>
  <si>
    <t>RESULTADOS OBTENIDOS</t>
  </si>
  <si>
    <t>PROMEDIO DE EFECTIVIDAD DEL GRUPO DE CONTROLES</t>
  </si>
  <si>
    <t>c6</t>
  </si>
  <si>
    <t>c7</t>
  </si>
  <si>
    <t>c8</t>
  </si>
  <si>
    <t>c9</t>
  </si>
  <si>
    <t>RS</t>
  </si>
  <si>
    <t>CÓDIGO</t>
  </si>
  <si>
    <t>VERSIÓN</t>
  </si>
  <si>
    <t>PÁGINA</t>
  </si>
  <si>
    <t>Fortalecimiento Institucional</t>
  </si>
  <si>
    <t>Gestión de Seguridad y Privacidad de la Información</t>
  </si>
  <si>
    <t>001</t>
  </si>
  <si>
    <t>Oficina de Tecnologías de la Información y las Comunicaciones</t>
  </si>
  <si>
    <t>Gestión de servicios administrativos y tecnológicos</t>
  </si>
  <si>
    <t>NO APLICA</t>
  </si>
  <si>
    <t>Copias de Seguridad (BACKUP)</t>
  </si>
  <si>
    <t>Cintas magnéticas donde se almacena la información</t>
  </si>
  <si>
    <t>Hardware / Infraestructura</t>
  </si>
  <si>
    <t>No Aplica</t>
  </si>
  <si>
    <t>Técnico Operativo</t>
  </si>
  <si>
    <t>Contratista</t>
  </si>
  <si>
    <t>Aplican varias excepciones</t>
  </si>
  <si>
    <t>Ley 1712 de 2014 / Ley 1581 de 2012</t>
  </si>
  <si>
    <t>El activo de información contiene información de las difernetes dependencias donde puede existir información personal, de menores, de procesos discipliniarios entre otros que no puede ser conocida por terceros sin la debida autorzación</t>
  </si>
  <si>
    <t>Total</t>
  </si>
  <si>
    <t>Alta</t>
  </si>
  <si>
    <t>No</t>
  </si>
  <si>
    <t>002</t>
  </si>
  <si>
    <t>Firewall y WAF</t>
  </si>
  <si>
    <t>Equipos de seguridad perimetral de la secretaría general</t>
  </si>
  <si>
    <t>c) Los secretos comerciales, industriales y profesionales, así como los estipulados en el parágrafo del artículo 77 de la Ley 1474 de 2011</t>
  </si>
  <si>
    <t>El activo de información contiene información que solo puede ser conocida por la OTIC relacionada con las politicas de firewall y direccionamiento IP , información que no puede ser conocida por terceros sin la debida autorización</t>
  </si>
  <si>
    <t>003</t>
  </si>
  <si>
    <t>1. Plataforma Wifi</t>
  </si>
  <si>
    <t>Este activo es conformado por elementos que hacen parte de las máquinas virtuales de la Wifi de la Secretaría General</t>
  </si>
  <si>
    <t>Jefe de Oficina</t>
  </si>
  <si>
    <t>Profesional Especializado</t>
  </si>
  <si>
    <t>Dirección Distrital de Archivo de Bogotá</t>
  </si>
  <si>
    <t>El activo de información contiene información que solo puede ser conocida por la OTIC (Ej direccionamiento IP), información que no puede ser conocida por terceros sin la debida autorización</t>
  </si>
  <si>
    <t>004</t>
  </si>
  <si>
    <t>Servidor de directorio Activo (WS2016)</t>
  </si>
  <si>
    <t>Directorio activo y autenticación WiFi</t>
  </si>
  <si>
    <t>Seguridad de la infraestructura de la entidad</t>
  </si>
  <si>
    <t>005</t>
  </si>
  <si>
    <t xml:space="preserve">
Servidores en Producción Sistemas de Información Criticos en Windows</t>
  </si>
  <si>
    <t xml:space="preserve">
Liquidador producción y Server infra(Intranet), Servidor Antivirus de la entidad, MV del balanceador, </t>
  </si>
  <si>
    <t>El activo de información contiene información que solo puede ser conocida por la OTIC, que no puede ser conocida por terceros sin la debida autorización</t>
  </si>
  <si>
    <t>006</t>
  </si>
  <si>
    <t>Servidores en Producción Sistemas de Información Misionales en Windows</t>
  </si>
  <si>
    <t>Servidores que prestan una funcionalidad critica para la operación de la entidad: Firma Digital, WS 2003 (No acceso),  WS2003 Intranet_1 172.20.1.35 (Sí acceso)Aplicativos de intranet e imprenta distrital / WServer 2012 Compellent_Visor (Todos los que aplican en Wserver 2012) Visor del sistema de almacenamiento actual y servidor Kodak de Imprenta Distrital / WS2016 - Carteleras en red cade, aplicativo EMLAZE Imprenta (CMR), servidor de copias, aplicativo Jira, fileserver, nas de Archivo de Bogotá, orquestador delsistema de hiperconvergencia /Registros distritales de la Imprenta, Vido Wall, circuito cerrado de televisión, control de acceso, Data protector del Archivo de Bogotá y la Imprenta Distrital, Rerpositorio inventario servicios administrativos, nodos de monitoreo de elementos de red, máquina de IPV6, aplicativo registraduría y file server, KM(Sincronización entre el directorio activo y la nube)</t>
  </si>
  <si>
    <t>g) Los derechos de la infancia y la adolescencia</t>
  </si>
  <si>
    <t>007</t>
  </si>
  <si>
    <t>Servidores en Producción Sistemas de Información pruebas  en Windows</t>
  </si>
  <si>
    <t xml:space="preserve">Aplicativo de prueba de ClearPass, , Máquinas virtuales de pruebas, Visio, Máquina de prueba de IPV6, WS2019 WSUS y , WS2019 Alcaldesa(Maquina de pruebas para el/la mandatari@ de turno), </t>
  </si>
  <si>
    <t>008</t>
  </si>
  <si>
    <t>Equipos de transporte de datos Switches (incluye archivos de configuración)</t>
  </si>
  <si>
    <t>Los switches son equipos de transporte de información</t>
  </si>
  <si>
    <t>009</t>
  </si>
  <si>
    <t xml:space="preserve">
Servidores Cluster Producción bajo equipo M1000e</t>
  </si>
  <si>
    <t>Servidores virtuales que se encuentran en producción bajo el cluster en las M1000e: postgresql12, Varnish, certicontratos, Nexpose-Server, wiki-SDQS, hefesto-carteleras, Nexpose-scanengine, ivc2021, DWH-DBSystem, Dspace-produccion, CAV-3-2, metasploit-server-new, BuscadorArquitecturasdeNube, hefesto03, vpn-registraduria-pruebas, Hefesto, SDQS-chat, SDQS-APP-Cluster1, operadorlogisticosg, RUES, BPMS, victimas-extiendetumano, Hefesto-victimas, nagios-ciudadano, x-road, Bogota-global, Nexpose-Centos, back-aclaborales, front-aclaborales, rest, CMPR, MOODLE-IVC, Camefirma</t>
  </si>
  <si>
    <t>010</t>
  </si>
  <si>
    <t xml:space="preserve">
Servidores Cluster Desarrollo y Preproducción bajo equipo M1000e</t>
  </si>
  <si>
    <t>Servidores virtuales que se encuentran en desarrollo y preproducción  bajo el cluster en las M1000e: Moodle-Gestion-Academica, BTE-SDQS-DB, SigaPreProd-New, formacionvirtual, BTE-SDQS-APP, sat-central-preproduccion</t>
  </si>
  <si>
    <t>011</t>
  </si>
  <si>
    <t xml:space="preserve">
Servidores Cluster Pruebas bajo equipo M1000e</t>
  </si>
  <si>
    <t>Servidores virtuales que se encuentran en pruebas bajo el cluster en las M1000e:sibi-back , Pruebas_CAV-3, rues-pruebas, Pruebas-SIAB-Prod.WEB1, cualificaciones-front, cualificaciones-dev, chie-desarrollo, Docker-Dev-Portales, bpms-pruebas, imprenta-app, datosabiertos-dev, sibi-dev, ivc-tramites-bak, imprenta-ElasticSearch, cualificaciones-back, docker-sat-web-pruebas, Desarrollo-Portales, sibi-front, pruebas-front-aclaborales
moviapp-dev, bhc-pruebas, ivc-tramites-front
pruebas-back-aclaborales, observatorio-victimas-dev, Imprenta-web, x-road-qa
koha-pruebas, pruebas-Dspace</t>
  </si>
  <si>
    <t>012</t>
  </si>
  <si>
    <t>BASE DE DATOS - GLPI</t>
  </si>
  <si>
    <t>Es la base de datos que almacena toda la información que transita y se recolecta a través del sistema de información Sistema de Gestión de Servicios - GLPI, y almacena la información que transfiere desde el Sistema de Información OCS Inventory</t>
  </si>
  <si>
    <t>Base de Datos</t>
  </si>
  <si>
    <t>Contratista y/o Profesional</t>
  </si>
  <si>
    <t>No Aplica - N/A</t>
  </si>
  <si>
    <t>Contratista y/o Profesional Especializado</t>
  </si>
  <si>
    <t xml:space="preserve">Ley 1712 de 2014 </t>
  </si>
  <si>
    <t>En el activo de informacion se maneja informacion que no puede ser conocida por terceros (ej.  Gestion de vulnerabilidades, IP, Nombres de servidores)</t>
  </si>
  <si>
    <t>Media</t>
  </si>
  <si>
    <t>013</t>
  </si>
  <si>
    <t>BASE DE DATOS - OCS WEB</t>
  </si>
  <si>
    <t>Es la base de datos que almacena toda la información técnica recolectada de los elementos que se conectan a la red de la Secretaría General de la Alcaldía Mayor de Bogotá y se lleva a cabo a través del Sistema de Información OCS Inventory</t>
  </si>
  <si>
    <t>En el activo de informacion se maneja informacion que no puede ser conocida por terceros (Informacion de equipos, Direccionamiento IP)</t>
  </si>
  <si>
    <t>Parcial</t>
  </si>
  <si>
    <t>Baja</t>
  </si>
  <si>
    <t>014</t>
  </si>
  <si>
    <t>OCS Inventory NG</t>
  </si>
  <si>
    <t>Sistema que permite obtener de cada computador conectado a la Red de la Secretaria General, la información tecnica bien sea de Hardware y/o  Software.</t>
  </si>
  <si>
    <t xml:space="preserve">Software / Aplicaciones Informáticas </t>
  </si>
  <si>
    <t>015</t>
  </si>
  <si>
    <t>Planta telefónica / Base de Datos Logs Llamadas</t>
  </si>
  <si>
    <t>Comunicación  de voz IP interna y externa de la entidad.</t>
  </si>
  <si>
    <t>Servicios</t>
  </si>
  <si>
    <t>Todas las Dependencias</t>
  </si>
  <si>
    <t>El activo de información contiene información que solo puede ser conocida por lasdependencias autorizadas, que no puede ser conocida por terceros sin la debida autorización</t>
  </si>
  <si>
    <t>016</t>
  </si>
  <si>
    <t>Formato de Préstamo de Equipos</t>
  </si>
  <si>
    <t>Corresponde al formato  diligenciado por parte de los soportes técnicos cuando se realiza el prestamo  de un elemento</t>
  </si>
  <si>
    <t>Datos / Información</t>
  </si>
  <si>
    <t>Español</t>
  </si>
  <si>
    <t>Información Pública</t>
  </si>
  <si>
    <t>No aplica</t>
  </si>
  <si>
    <t>017</t>
  </si>
  <si>
    <t>Sistema de Gestion de Servicios - GLPI</t>
  </si>
  <si>
    <t>Software de apoyo a la gestion de la Mesa de Servicios o mesa de ayuda de la OTIC y a los servicios ofrecidos por la Subdireccion de Servicios Administrativos.</t>
  </si>
  <si>
    <t>018</t>
  </si>
  <si>
    <t>Sistema de Información de Gestión de Vulnerabilidades</t>
  </si>
  <si>
    <t>Aplicativo que se encuentra adquirido por la Entidad para llevar a cabo los respectivos análisis de vulnerabilidades a la red de la SGAMB</t>
  </si>
  <si>
    <t>Contratista y/o Jefe</t>
  </si>
  <si>
    <t>019</t>
  </si>
  <si>
    <t>Base de Datos del Sistema de Información de Gestión de Vulnerabilidades</t>
  </si>
  <si>
    <t>Base de datos que soporta y almacena los datos que se obtienen cuando se realiza el análisis de vulnerabilidades y permite la generación de variados reportes para atender las remediaciones</t>
  </si>
  <si>
    <t>020</t>
  </si>
  <si>
    <t>Servidores de Bases de datos en Producción</t>
  </si>
  <si>
    <t>Equipos de bases de Datos que estan para el ambiente de producción de los servicios de TI: SDQS-DB2, Hosting_MariaDBdbracsg01.alcaldiabogota.gov.co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</si>
  <si>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021</t>
  </si>
  <si>
    <t>Servidores de Bases de datos en Pruebas</t>
  </si>
  <si>
    <t>Equipos de bases de Datos que estan para el ambiente de pruebas de los servicios de TI: Oracle-emergencia2015.1, 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</si>
  <si>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a) El derecho de toda persona a la intimidad, bajo las limitaciones propias que impone la condición de servidor público, en concordancia con lo estipulado</t>
  </si>
  <si>
    <t>022</t>
  </si>
  <si>
    <t>Servidores de Bases de datos en Desarrollo</t>
  </si>
  <si>
    <t>Equipos de bases de Datos que estan para el ambiente de Desarrollo de los servicios de TI:dbracsg01.alcaldiabogota.gov.co
dbracsg02.alcaldiabogota.gov.co
new-oracle12c-1.alcaldiabogota.gov.co
new-oracle12c-2.alcaldiabogota.gov.co
misiontemp.alcaldiabogota.gov.co
sdqs-db2.alcaldiabogota.gov.co
kyoko.alcaldiabogota.gov.co
reportessat.alcaldiabogota.gov.co
vegeta.alcaldiabogota.gov.co
dwh-prod.alcaldiabogota.gov.co
postgres14.alcaldiabogota.gov.co
chie.alcaldiabogota.gov.co
sakai.alcaldiabogota.gov.co
sakai2.alcaldiabogota.gov.co
soporte.alcaldiabogota.gov.co
koha.alcaldiabogota.gov.co</t>
  </si>
  <si>
    <t>023</t>
  </si>
  <si>
    <t>VPN - Fortigate</t>
  </si>
  <si>
    <t>Servicio de conexión remota a la secretaría general por medio de una vpn SSL</t>
  </si>
  <si>
    <t>024</t>
  </si>
  <si>
    <t>Equipos de Escritorio</t>
  </si>
  <si>
    <t>Equipos de escritorio que son asignados y utilizados por funcionarios de la OTIC</t>
  </si>
  <si>
    <t>025</t>
  </si>
  <si>
    <t>Equipos portátiles</t>
  </si>
  <si>
    <t>Equipos portatiles que son asignados y utilizados por funcionarios de la OTIC. (Incluye los equipos que la OTIC tiene para prestamo)</t>
  </si>
  <si>
    <t>026</t>
  </si>
  <si>
    <t>Correo electrónico institucional</t>
  </si>
  <si>
    <t>Servicio para el envio y recepción de correos electrónicos</t>
  </si>
  <si>
    <t>Profesional Universitario</t>
  </si>
  <si>
    <t>El activo de información contiene información de las diferentes dependencias que puede contener información que solo puede ser conocida por el propietario de la información (datos personales de terceros, de menores, procesos disciplinarios entre otros)</t>
  </si>
  <si>
    <t>027</t>
  </si>
  <si>
    <t>Herramientas Colaborativas Office 365</t>
  </si>
  <si>
    <t>Herramientas de colaboración utilizadas por los funcionarios de la entidad. Teams,Sharepoint</t>
  </si>
  <si>
    <t>Técnico</t>
  </si>
  <si>
    <t>028</t>
  </si>
  <si>
    <t>Directorio Activo</t>
  </si>
  <si>
    <t>Servicio usado para administrar, crear y configurar los usuarios de red de los funcionaros y contratistas de la Secretaría General de la Alcaldía Mayor de Bogotá</t>
  </si>
  <si>
    <t>029</t>
  </si>
  <si>
    <t>Sistemas de Información en desarrollo</t>
  </si>
  <si>
    <t>Sistemas de información que se encuentran en desarrollo para apoyar los procesos y procedimientos de la Entidad</t>
  </si>
  <si>
    <t>El activo de informacion contiene informacion que no puede ser conocida por terceros sin la debida autorizacion , literla A, articulo 18 de la Ley 1712 de 2014</t>
  </si>
  <si>
    <t>030</t>
  </si>
  <si>
    <t>GITLAB</t>
  </si>
  <si>
    <t>Es un repositorio GIT para el control y versionamiento del codigo fuente de los sistema de información de la entidad</t>
  </si>
  <si>
    <t>El activo de informacion contiene informacion que no puede ser conocida por terceros sin la debida autorizacion , literla c, articulo 18 de la Ley 1712 de 2014</t>
  </si>
  <si>
    <t>031</t>
  </si>
  <si>
    <t>RedMine</t>
  </si>
  <si>
    <t xml:space="preserve">
Es la herramienta oficial de la entidad, donde debe estar alojada la documentación de los proyectos de desarrollo de sistemas de información de la entidad
</t>
  </si>
  <si>
    <t>032</t>
  </si>
  <si>
    <t>Recurso Humano de la OTIC</t>
  </si>
  <si>
    <t>Corresponde al personal de planta y contratistas de la OTIC</t>
  </si>
  <si>
    <t>Recurso Humano</t>
  </si>
  <si>
    <t>Ley 1712 de 2014</t>
  </si>
  <si>
    <t>Los funcionarios de la OTIC conocen información que no puede ser conocida por terceros sin la debida autorización</t>
  </si>
  <si>
    <t>033</t>
  </si>
  <si>
    <t>ACTAS</t>
  </si>
  <si>
    <t>Actas del Subcomité de Autocontrol</t>
  </si>
  <si>
    <t>La subserie Subcomité de Autocontrol contiene información sobre las consultas y decisiones proferidas de cada sesión o reunión del órgano, en relación con aspectos a la evaluación y hallazgos de la ejecución de los planes, programas y las funciones de las dependencias, el cumplimiento de los indicadores de gestión, entre otros.</t>
  </si>
  <si>
    <t>Documento Electrónico</t>
  </si>
  <si>
    <t>Documento PDF</t>
  </si>
  <si>
    <t>Interno</t>
  </si>
  <si>
    <t>Sistema de Información</t>
  </si>
  <si>
    <t>N/A</t>
  </si>
  <si>
    <t>Auxiliar Administrativo</t>
  </si>
  <si>
    <t xml:space="preserve">En el activo se maneja información de la OTIC que no debe ser conocida por terceros </t>
  </si>
  <si>
    <t>034</t>
  </si>
  <si>
    <t>BITÁCORAS DE ACCESO A CENTROS DE COMPUTO Y CUARTOS DE CONTROL</t>
  </si>
  <si>
    <t>Serie que recopila los registros de ingreso por parte de los funcionarios y contratistas autorizados a los centros de computo y/o cuartos de control.</t>
  </si>
  <si>
    <t>Documento Físico</t>
  </si>
  <si>
    <t>Documento de Texto</t>
  </si>
  <si>
    <t>En el activo de información de las Las bitacoras contienen información de datos personales (ej. Firma de las personas que ingresan al datacenter)</t>
  </si>
  <si>
    <t>035</t>
  </si>
  <si>
    <t>PETICIONES, QUEJAS, RECLAMOS Y SUGERENCIAS</t>
  </si>
  <si>
    <t>La serie "Peticiones, Quejas, Reclamos y Sugerencias" recopila las comunicaciones oficiales de personas naturales o jurídicas, privadas o públicas, mediante la cual realizan requerimientos a la entidad.</t>
  </si>
  <si>
    <t>Documento Físico / 
Documento Electrónico / Digital</t>
  </si>
  <si>
    <t>Varios tipos de formatos</t>
  </si>
  <si>
    <t>Interno / Externo</t>
  </si>
  <si>
    <t>https://bogota.gov.co/sdqs/</t>
  </si>
  <si>
    <t>Ley 1712 de 2014 - Ley 1581 de 2012</t>
  </si>
  <si>
    <t>En el activo de información se maneja información de datos personales de titulares que no deben ser conocidos sin la debida autorizacion</t>
  </si>
  <si>
    <t>036</t>
  </si>
  <si>
    <t>PLANES</t>
  </si>
  <si>
    <t>Planes de Mantenimiento de la Infraestructura Tecnológica</t>
  </si>
  <si>
    <t>Subserie documental que evidencia la planeación que desarrolla una entidad para asegurar el correcto funcionamiento de la infraestructura tecnológica con el que cuenta una entidad, por medio de acciones correctivas, preventivas y periódicas.</t>
  </si>
  <si>
    <t>En el activo de información se puede incluir información relacionada con datos especificos de los activos (ej, direccionamiento IP) de los equipos a los cuales se les realiza mantenimiento</t>
  </si>
  <si>
    <t>037</t>
  </si>
  <si>
    <t>Direccionamiento estratégico</t>
  </si>
  <si>
    <t xml:space="preserve">PLANES   </t>
  </si>
  <si>
    <t xml:space="preserve">Planes Estratégicos de Tecnologías de Información - PETI </t>
  </si>
  <si>
    <t>La serie Planes Estratégicos de Tecnologías de Información - PETI - constituye una herramienta de gestión que establece las necesidades de tecnología, sistemas de información, base de datos y administración de redes, de tal forma que se prevea el desarrollo ordenado de soluciones informáticas, e incorporación de recursos físicos y lógicos.</t>
  </si>
  <si>
    <t>Página Web de la Entidad</t>
  </si>
  <si>
    <t>https://secretariageneral.gov.co/transparencia-y-acceso-la-informacion-publica/plan-de-accion/plan-estrategico-de-las-tecnologias-de-la-informacion-y-las-comunicaciones-peti</t>
  </si>
  <si>
    <t>038</t>
  </si>
  <si>
    <t>Información de la OTIC - Repositorio de Sharepoint</t>
  </si>
  <si>
    <t>Documentos contenidos en el Repositorio de sharepoint donde se almacena la información de la dependencia (Gobierno TI, Infraestructura, Sistemas de Informacion, Seguridad de la Información, Contratos, Financiera, Gestión OTIC)</t>
  </si>
  <si>
    <t>Servidor externo a cargo de un tercero</t>
  </si>
  <si>
    <t>El activo de inforacion contiene información dela OTIC que no puede ser conocida sin la debida autorizacion</t>
  </si>
  <si>
    <t>039</t>
  </si>
  <si>
    <t xml:space="preserve">Inventario de Servidores </t>
  </si>
  <si>
    <t>Archivo que contiene la informacion de la configuracion tecnica de los servidores en la infraestrcutura tecnologica</t>
  </si>
  <si>
    <t>Hoja de Cálculo</t>
  </si>
  <si>
    <t>Servidor interno propio</t>
  </si>
  <si>
    <t>El activo de información confiene informacion de configuraciones tecnicas que solo deben ser conocidas por el personal autorizado de la OTIC</t>
  </si>
  <si>
    <t>040</t>
  </si>
  <si>
    <t>Seguimientos trimestrales PETI</t>
  </si>
  <si>
    <t xml:space="preserve">Este documento presenta el seguimiento al avance de los proyectos definidos en el PETI, se realiza de manera trimestral. </t>
  </si>
  <si>
    <t>041</t>
  </si>
  <si>
    <t>Actas de Reunión Lideres</t>
  </si>
  <si>
    <t>Contiene la información del seguimiento de los proyectos y actividades realizadas en la OTIC. Incluye la información de presentaciones</t>
  </si>
  <si>
    <t>El activo puede contener información que solo debe ser conocida por la Oficina de Tecnologias de la Informaciñon y las Comunicaciones (Ej. Información de Direcionamiento IP, vulnerabilidades entre otros)</t>
  </si>
  <si>
    <t>042</t>
  </si>
  <si>
    <t>Archivos de configuración de switches</t>
  </si>
  <si>
    <t>Contiene los archivos de configuracion de los switches de la entidad.</t>
  </si>
  <si>
    <t>El archivo contiene la cofiguración de los switches, información que no debe ser conocida sin la debida autorizacion</t>
  </si>
  <si>
    <t>043</t>
  </si>
  <si>
    <t>Diagramas de red de datos</t>
  </si>
  <si>
    <t>Contiene diagramas de las redes de datos administradas por infraestructura</t>
  </si>
  <si>
    <t>El archivo contiene los diagramas de red de datos de la entidad los cuales incluyen información clasificada (direccionamiento y tipos de conexiones), que no debe ser conocida sin la debida autorizacion</t>
  </si>
  <si>
    <t>044</t>
  </si>
  <si>
    <t>Infraestructura de Azure</t>
  </si>
  <si>
    <t>Infraestrcutura de nube</t>
  </si>
  <si>
    <t>Ley 1712 de 2014  / Ley 1581 de 2014</t>
  </si>
  <si>
    <t>En el activo de informacion se almacena informacion de terceros incluidos menores de edad (BD Victimas)</t>
  </si>
  <si>
    <t>X</t>
  </si>
  <si>
    <t>045</t>
  </si>
  <si>
    <t>Portal de la Secretaria General de la Alcaldia Mayor de Bogotá</t>
  </si>
  <si>
    <t>Portal web de la Secretaria General de la Alcaldia Mayor de Bogotá</t>
  </si>
  <si>
    <t>Si</t>
  </si>
  <si>
    <t>046</t>
  </si>
  <si>
    <t>Canales de Internet</t>
  </si>
  <si>
    <t>Canales de internet - servicio de tercero (ETB)</t>
  </si>
  <si>
    <t>Proveedor Externo</t>
  </si>
  <si>
    <t>El activo contiene información de configuración que solo debe ser conocida por el tercero que administra el canal</t>
  </si>
  <si>
    <t>Oficina Consejería Distrital de Paz, Víctimas y Reconciliación</t>
  </si>
  <si>
    <t>Asistencia, atención y reparación integral a víctimas del conflicto armado e implementación de acciones de memoria, paz y reconciliación en Bogotá</t>
  </si>
  <si>
    <t>SIN DEFINIR</t>
  </si>
  <si>
    <t>Carpeta respuestas entes de control y entidades externas</t>
  </si>
  <si>
    <t>Histórico de respuestas y soportes de las respuestas dadas y recibidas por los entes de control que son remitidas al  Equipo PQR de la OACPVR</t>
  </si>
  <si>
    <t>Texto sin formato (txt)</t>
  </si>
  <si>
    <t>Archivos a fondo</t>
  </si>
  <si>
    <t>Oficina de Alta Consejería de Paz, Víctimas y Reconciliación</t>
  </si>
  <si>
    <t xml:space="preserve">Ley 1712 de 2014, Literal a)   El derecho de toda persona a la intimidad, b) El derecho de toda persona a la vida, la salud o la seguridad; Artículo 18. Información exceptuada por daño de derechos a personas naturales o jurídicas. </t>
  </si>
  <si>
    <t>Se realiza tratamiento de datos para derecho de toda persona a la intimidad, a la vida, la salud o la seguridad</t>
  </si>
  <si>
    <t>Memorandos Electronicos</t>
  </si>
  <si>
    <t xml:space="preserve">Comunición Oficial que se envia y recibe de forma interna </t>
  </si>
  <si>
    <t>Jefes de Dependencias</t>
  </si>
  <si>
    <t>SIVIC</t>
  </si>
  <si>
    <t>Sistema de Información de las Victimas de Bogotá, ejecutado por medio de modulos para la atención e información de las Victimas.</t>
  </si>
  <si>
    <t>No Aplica por ser aplicación web y/o APP</t>
  </si>
  <si>
    <t>http://sivic.alcaldiabogota.gov.co:8080/Sivic</t>
  </si>
  <si>
    <t>Director Técnico</t>
  </si>
  <si>
    <t>Dirección Reparación Integral</t>
  </si>
  <si>
    <t xml:space="preserve">Ley 1712 de 2014, Literal g) Los derechos de la infancia y la adolescencia, Artículo 19. Información exceptuada por daño a los intereses públicos. </t>
  </si>
  <si>
    <t>Se realiza tratamiento de datos para menores de edad</t>
  </si>
  <si>
    <t>URCUNINA BD</t>
  </si>
  <si>
    <t>Base de Datos Sistema de Información de las Victimas de Bogotá</t>
  </si>
  <si>
    <t>Base de Datos Automatizada</t>
  </si>
  <si>
    <t>WEB</t>
  </si>
  <si>
    <t>SI</t>
  </si>
  <si>
    <t>AVANTI</t>
  </si>
  <si>
    <t>Sistema para el cumplimiento de metas e indicadores de la OACPVR</t>
  </si>
  <si>
    <t>https://avanti.bogota.gov.co</t>
  </si>
  <si>
    <t xml:space="preserve">Ley 1712 de 2014, Título II, Artículo 7° Disponibilidad de la Información. </t>
  </si>
  <si>
    <t>Información publica sin reserva ni clasificasion</t>
  </si>
  <si>
    <t>AVANTI BD</t>
  </si>
  <si>
    <t>Base de Datos Sistema para el cumplimiento de metas e indicadores de la OACPVR</t>
  </si>
  <si>
    <t xml:space="preserve">Boletines </t>
  </si>
  <si>
    <t>Los Boletines son una herramienta que aporta al análisis y mejoramiento de la Política de Víctimas y a la construcción de paz en el Distrito, que aborda contenidos con enfoque de paz, memoria y reconciliación. </t>
  </si>
  <si>
    <t>Documento Digital y/o Documento Electrónico</t>
  </si>
  <si>
    <t>https://observatorio.victimasbogota.gov.co/productos/boletines</t>
  </si>
  <si>
    <t>Fichas</t>
  </si>
  <si>
    <t>Brinda datos cuantitativos relevantes sobre las dinamicas de las victimas en el Distrito Capital, así como diferentes factores de las condiciones de las víctimas residentes, y percepciones ciudadanas. </t>
  </si>
  <si>
    <t>https://observatorio.victimasbogota.gov.co/index.php/productos/fichas</t>
  </si>
  <si>
    <t>Planilla control de ingreso y salida funcionarios</t>
  </si>
  <si>
    <t>Permite registrar la hora de entrada y salida de los funcionarios (Grupo Administrativo)</t>
  </si>
  <si>
    <t>Documento Digital y/o Documento Físico</t>
  </si>
  <si>
    <t>Almacenamiento en la Nube</t>
  </si>
  <si>
    <t>Contratista y/o Profesional Universitario</t>
  </si>
  <si>
    <t>Informes y Documentos de Politica Pública</t>
  </si>
  <si>
    <t>Con los documentos de política pública generados por la Alta Consejería para los Derechos de las Víctimas:  PAD y Documento Informe nueve de Abril</t>
  </si>
  <si>
    <t>https://observatorio.victimasbogota.gov.co/productos/informes</t>
  </si>
  <si>
    <t xml:space="preserve">Micrositio Web Observatorio Distrital de Víctimas </t>
  </si>
  <si>
    <t xml:space="preserve">Micrositio que esta dispuesto para visualizar información acerca del Observatorio Distrital de Víctimas del Conflicto Armado </t>
  </si>
  <si>
    <t>https://observatorio.victimasbogota.gov.co/</t>
  </si>
  <si>
    <t>Pagina Web Víctimas Bogota</t>
  </si>
  <si>
    <t>Página web de la acciones y actividades desarrolladas por la Oficina Alta Consejería de Paz, Víctimas y Reconciliación</t>
  </si>
  <si>
    <t>https://victimasbogota.gov.co/</t>
  </si>
  <si>
    <t>Oficina Alta Consejería de Paz, Víctimas y Reconciliación</t>
  </si>
  <si>
    <t>Carpeta digital Actas Subcomités Temáticos</t>
  </si>
  <si>
    <t xml:space="preserve">"Información correspondiente al desarrollo de los cinco (5) Subcomités Temáticos:
1. Asitencia y Atención
2. Reparación Integral
3. Prevención, Protección y Garantías de no Repetición
4. Memoria, Paz y Reconciliación 
5. Sistemas de Información"
</t>
  </si>
  <si>
    <t>Archivo de Gestión</t>
  </si>
  <si>
    <t xml:space="preserve">Carpeta digital Actas CDJT
</t>
  </si>
  <si>
    <t>Actas de las sesiones ordinarias y extraordinarias del CDJT</t>
  </si>
  <si>
    <t>Plan de Acción Distrital (PAD): matriz e informes de seguimiento trimestral.</t>
  </si>
  <si>
    <t xml:space="preserve">Información correspondiente al Plan de Acción Distrital (PAD): documentos desriptivos, matrices e informes de seguimiento </t>
  </si>
  <si>
    <t>NO</t>
  </si>
  <si>
    <t>Acta Comite de Autocontrol</t>
  </si>
  <si>
    <t>Documento donde se resume el tema tratado en los comites de autocontrol</t>
  </si>
  <si>
    <t>Oficina de Alta Consejería Distrital de Tecnologías de la Información y las Comunicaciones -TIC</t>
  </si>
  <si>
    <t>Oficio</t>
  </si>
  <si>
    <t xml:space="preserve">Documento que se envia y recibe de forma interna y externas </t>
  </si>
  <si>
    <t>Archivo Físico y Archivo Digital</t>
  </si>
  <si>
    <t>Recurso Humano Oficina Alta Consejería de Paz, Víctimas y Reconciliación</t>
  </si>
  <si>
    <t>Personal (servidores, contratistas) de la Oficina Alta Consejería de Paz, Víctimas y Reconciliación</t>
  </si>
  <si>
    <t>Equipos de cómputo</t>
  </si>
  <si>
    <t>Equipos de cómputo asignados a los funcionarios de la Oficina Consejería Distrital de Paz, Víctimas y Reconciliación</t>
  </si>
  <si>
    <t>Funcionarios y Contratistas Oficina Consejería Distrital de Paz, Víctimas y Reconciliación</t>
  </si>
  <si>
    <t>Carpeta por Sujeto de Reparación Colectiva</t>
  </si>
  <si>
    <t>Información correspondiente a la gestión y articulación interinstitucional para la implementación y seguimiento de PIRC realizadas por el equipo de Reparación Colectiva de la Dirección de Reparación Integral</t>
  </si>
  <si>
    <t>ARTÍCULO 15. de la Contitución Política en el que habla spbre "Todas las personas tienen derecho a su intimidad personal y familiar y a su buen nombre, y el Estado debe respetarlos y hacerlos respetar".  A su vez  derechos consignados en el artículo 8 de la Ley 1581 de 2012 y por último la ley de víctimas 1448 del año 2011</t>
  </si>
  <si>
    <t>Información de datos de personales de población víctima del conflicto armado.</t>
  </si>
  <si>
    <t>Matriz de Seguimiento y Monitoreo Reparación Colectiva</t>
  </si>
  <si>
    <t>Información correspondiente a la gestión realizadas por las líneas de Reparación Colectiva en la cual se realiza el seguimiento al cumplimiento de medidas acordadas con los sujetos desde el equipo de Reparación Colectiva de la Dirección de Reparación Integral</t>
  </si>
  <si>
    <t>Información de datos de personales de población víctima del conflicto armado</t>
  </si>
  <si>
    <t>si</t>
  </si>
  <si>
    <t>Dirección de Reparación Integral</t>
  </si>
  <si>
    <t>HISTORIAS DE ATENCIÓN A VÍCTIMAS</t>
  </si>
  <si>
    <t>Carpeta expediente documental de solicitud de ayuda o atención humanitaria</t>
  </si>
  <si>
    <t>Carpetas que contiene los documentos correspondientes a  expediente de los ciudadanos que asisten a los Centros de encuentro para solicitar Ayuda o atención humanitaria inmediata, la carpeta contiene en la mayoria de casos:
 -Formato único de declaración para la solicitud de inscripción en el registro único de víctimas
-Documento de identificación - Victima
-Reporte consulta en el sistema de información Vivanto
-Resolución de entrega de ayuda humanitaria inmediata
-Notificación personal
Para algunos casos la carpeta puede contener algunos de los siguientes archivos:
-Recurso de reposición
-Resolución que resuelve el recurso de reposición
-Recurso de apelación
-Resolución que resuelve el recurso de apelación</t>
  </si>
  <si>
    <t>Físico</t>
  </si>
  <si>
    <t xml:space="preserve">Carpeta prevencion </t>
  </si>
  <si>
    <t xml:space="preserve">Carpeta en la que se almacena todas las actas de reuniones de mesas técnicas para la expedición del concepto de seguridad y la actualización del plan de contingencia 
</t>
  </si>
  <si>
    <t>Carpeta compartida local</t>
  </si>
  <si>
    <t>Plan de Contingencia para la Atención y Ayuda Humanitaria Inmediata en Bogotá D.C.</t>
  </si>
  <si>
    <t xml:space="preserve">Instrumento técnico conexo al Plan de Acción Distrital que permite fortalecer y mejorar la respuesta institucional del Distrito Capital para la atención oprotuna y eficaz de la población víctima durante las emergencias producidas en el marco del conflicto armado
</t>
  </si>
  <si>
    <t>no</t>
  </si>
  <si>
    <t>Correos electronicos de la Dirección Reparación Integral</t>
  </si>
  <si>
    <t xml:space="preserve">Correos de la Direción de Reparación Integral seguimientodri@alcaldiabogota.gov.co: Correo electronico del equipo de seguimiento a la operación de la Dirección de Reparación Integral
psicosocial@alcaldiabogota.gov.co: Correo electronico del equipo psicosocial de la Dirección de Reparación Integral
ppgnr@alcaldiabogota.gov.co: Correo electronico del equipo de prevención y protección </t>
  </si>
  <si>
    <t>INSTRUMENTOS DE CONTROL</t>
  </si>
  <si>
    <t>Herramienta de reconocimiento de garantias a la participación efectiva de las víctimas</t>
  </si>
  <si>
    <t>Base de datos que recopila la información sobre la asistencia de los delegados y delegadas de las 24 mesas efectivas de participación de victimas residentes en el Distrito, a los diferentes espacios que generan reconocimiento de garantias y que contiene los datos personales,bancarios, organizacion a la que pertenecen y hecho victimizante por el que esta inscrito cada uno de ellos</t>
  </si>
  <si>
    <t>Carpeta compartida en red</t>
  </si>
  <si>
    <t>Matriz de caracterización de espacios de participación</t>
  </si>
  <si>
    <t>Recopila la información de los espacios de participación en el marco de la competencia de la Alta Consejería de Paz, Victimas y Reconciliación al inicio de la vigencia (normatividad, composición, funcionamiento, entre otras) identificando los espacios en los cuales la Alta Consejería es la responsable de la Secretaría Técnica.</t>
  </si>
  <si>
    <t>Matriz de incidencia de los espacios de participación</t>
  </si>
  <si>
    <t>Realiza seguimiento semestral a la incidencia de los espacios de participación efectiva frente a las acciones desarrolladas, teniendo en cuenta las temáticas abordadas, asistencia de los integrantes, logros y dificultades evidenciadas en el desarrollo de los espacios</t>
  </si>
  <si>
    <t>Matriz de reconocimiento de garantias a la participación efectiva de las víctimas</t>
  </si>
  <si>
    <t>Recopila los datos personales de los delegados y delegadas
de las mesas de participación a los cuales se les hará
reconocimiento de garantias según el Protocolo de
Participación Distrital</t>
  </si>
  <si>
    <t>Actas de reunión de las mesas de participación efectiva de víctimas</t>
  </si>
  <si>
    <t>Actas de reunión de las sesiones de las mesas de enfoque de Mujeres, Afro e Indigena en las que el Equipo de
Participación e Incidencia Territorial ejerce la secretaria
técnica.</t>
  </si>
  <si>
    <t>Evidencia de reunión de las mesas de participación efectiva de víctimas</t>
  </si>
  <si>
    <t>Evidencias de reunión de los diferentes espacios que se
desarrollan mensulamente con las mesas de Participación</t>
  </si>
  <si>
    <t>Informe de gestión de desarrollo de espacios de participación</t>
  </si>
  <si>
    <t>Informe de la incidencia de los espacios de participación efectiva de las víctimas</t>
  </si>
  <si>
    <t>Listado de asistencia de los delegados y las delegas de las mesas de participación de víctimas</t>
  </si>
  <si>
    <t>Listado de asistencia de los delegados y delegadas de las 24 mesas de participación para compensar sesiones de las
mesas de participacion</t>
  </si>
  <si>
    <t xml:space="preserve">Recurso Humano de la Dirección de Reparación Integral </t>
  </si>
  <si>
    <t xml:space="preserve">Personal (servidores, contratistas) de la Dirección de Reparación Integral </t>
  </si>
  <si>
    <t>Equipos de cómputo asignados a los funcionarios de la Dirección de Paz y Reconciliación</t>
  </si>
  <si>
    <t>DPR-001</t>
  </si>
  <si>
    <t>Dirección de Paz y Reconciliación</t>
  </si>
  <si>
    <t xml:space="preserve"> Actas Consejo Distrital de Paz, Reconciliación Convivencia y Transformación de Conflictos</t>
  </si>
  <si>
    <t>Sesiones ordinarias y extraordinarias del Consejo Distrital de Paz, Reconciliación Convivencia y Transformación de Conflictos</t>
  </si>
  <si>
    <t>Documento Físico y 
Documento Electrónico</t>
  </si>
  <si>
    <t>https://secretariageneral.gov.co/transparencia-y-acceso-la-informacion-publica/instancias_coordinacion/consejo-distrital-de-paz-reconciliacion-convivencia-y-transformacion</t>
  </si>
  <si>
    <t>Contratistas y/o Funcionarios de la Dependencia</t>
  </si>
  <si>
    <t>INFORMACIÓN PÚBLICA</t>
  </si>
  <si>
    <t>Ilimitada</t>
  </si>
  <si>
    <t>BAJA</t>
  </si>
  <si>
    <t>Ninguna</t>
  </si>
  <si>
    <t>DPR-002</t>
  </si>
  <si>
    <t>Funcionamiento Consejo Distrital de Paz, Reconciliación Convivencia y Transformación de Conflictos</t>
  </si>
  <si>
    <t>Organización y operación del Consejo Distrital de Paz, Reconciliación Convivencia y Transformación de Conflictos</t>
  </si>
  <si>
    <t>MEDIA</t>
  </si>
  <si>
    <t>DPR-003</t>
  </si>
  <si>
    <t>Asistencia Sesiones y reuniones del Consejo Distrital de Paz, Reconciliación Convivencia y Transformación de Conflictos</t>
  </si>
  <si>
    <t xml:space="preserve">Compromisos y mesas de trabajo para organización y operación del Consejo Distrital de Paz,Reconciliación Convivencia y Transformación de Conflictos </t>
  </si>
  <si>
    <t>Artículo 18 - INFORMACIÓN PÚBLICA CLASIFICADA</t>
  </si>
  <si>
    <t>Ley 1712/2014
Ley 1581/2012
Sentencia SU020/22 Corte Constitucional</t>
  </si>
  <si>
    <t>Contiene informacion de datos personales de personas en proceso de reincorporación, reintegración, victimas del conflicto armado</t>
  </si>
  <si>
    <t>media</t>
  </si>
  <si>
    <t>DPR-004</t>
  </si>
  <si>
    <t xml:space="preserve">Actas Mesa Intersectorial para la implementación del Acuerdo de Paz para Bogotá D.C. </t>
  </si>
  <si>
    <t xml:space="preserve">Sesiones ordinarias y extraordinarias Mesa Intersectorial para la implementación del Acuerdo de Paz para Bogotá D.C. </t>
  </si>
  <si>
    <t>https://secretariageneral.gov.co/transparencia-y-acceso-la-informacion-publica/instancias_coordinacion/mesa-intersectorial-para-la-implementacion-del-acuerdo-de-paz-para-bogota</t>
  </si>
  <si>
    <t>DPR-005</t>
  </si>
  <si>
    <t xml:space="preserve">Reuniones Intersectorial para la implementación del Acuerdo de Paz para Bogotá D.C. </t>
  </si>
  <si>
    <t xml:space="preserve">Organización y operación del Mesa Intersectorial para la implementación del Acuerdo de Paz para Bogotá D.C. </t>
  </si>
  <si>
    <t>DPR-006</t>
  </si>
  <si>
    <t xml:space="preserve">Asistencia Sesiones y reuniones Mesa Intersectorial para la implementación del Acuerdo de Paz para Bogotá D.C. </t>
  </si>
  <si>
    <t xml:space="preserve">Compromisos y mesas de trabajo para organización y operación de laMesa Intersectorial para la implementación del Acuerdo de Paz para Bogotá D.C. </t>
  </si>
  <si>
    <t>DPR-007</t>
  </si>
  <si>
    <t>Correos electronicos de la Dirección de Paz y Reconciliación</t>
  </si>
  <si>
    <t>"Se relacionan los siguientes correos electronicos:
1. secretariatecnicaconsejodepaz@alcaldiabogota.gov.co Correo elctronico para recibir y enviar información referente al Consejo Distrital de Paz 
2. pdetbr@alcaldiabogota.gov.co Sitio donde se recopila la informacion de los programas de Desarrollo con enfoque territorial PDET-BR
3. dirpazreconciliacion@alcaldiabogota.gov.co Correo electronico en el cual se registra la información digital del equipo de trabajo"</t>
  </si>
  <si>
    <t>DPR-008</t>
  </si>
  <si>
    <t>Actas de equipo</t>
  </si>
  <si>
    <t>Actas de reunión para seguimiento, Acciones y socializacion de metas y proyectos, de todo lo refente a:
1. Equipo PDET 
2. Equipo Reincorporación. 
3. Equipo Reconciliación.
4. Equipo Sistema Integral de Paz.</t>
  </si>
  <si>
    <t>DPR-009</t>
  </si>
  <si>
    <t>Registro seguimiento y ejecucion de acciones por equipo</t>
  </si>
  <si>
    <t>Informe de seguimiento y ejecución de acciones de todo lo refente a:
1. Equipo PDET 
2. Equipo Reincorporación. 
3. Equipo Reconciliación.
4. Equipo Sistema Integral de Paz.</t>
  </si>
  <si>
    <t>DPR-010</t>
  </si>
  <si>
    <t>Comunicaciones oficiales</t>
  </si>
  <si>
    <t>Hace referencia a las invitaciones a:
1. Consejo Distrital de Paz
2. Mesa intersectorial
3. Mesas tematicas</t>
  </si>
  <si>
    <t>DPR-011</t>
  </si>
  <si>
    <t>Recurso Humano de la Dirección de paz y reconciliación</t>
  </si>
  <si>
    <t>Personal (servidores, contratistas) de la Dirección de paz y reconciliación</t>
  </si>
  <si>
    <t>EL recurso humano de la DPR maneja informacion de datos personales de la población objetivo</t>
  </si>
  <si>
    <t>DPR-012</t>
  </si>
  <si>
    <t>DPR-013</t>
  </si>
  <si>
    <t>Base de datos General DPR</t>
  </si>
  <si>
    <t xml:space="preserve">La base de datos contiene información de:
1. organizaciones que han participado con la DPR
2. Datos de la población que han participado en las actividades de la DPR </t>
  </si>
  <si>
    <t>Equipo de Escritorio</t>
  </si>
  <si>
    <t>La base de datos se unifica hasta el 2024</t>
  </si>
  <si>
    <t>DPR-014</t>
  </si>
  <si>
    <t>Base de datos Consejo Distrital de Paz</t>
  </si>
  <si>
    <t xml:space="preserve">La base de datos contiene información de:
1. Datos de las entidades distritales. 
2. Datos de la sociedad civil que integra el Consejo Distrital de Paz </t>
  </si>
  <si>
    <t>Contiene informacion de datos personales de personas las personas que participan en el Consejo Distrital de Paz</t>
  </si>
  <si>
    <t>DCMPR-001</t>
  </si>
  <si>
    <t>Dirección Centro de Memoria, Paz y Reconciliación</t>
  </si>
  <si>
    <t>Recurso Humano Dirección centro de memoria paz y reconciliación</t>
  </si>
  <si>
    <t>Personal (servidores, contratistas) Dirección centro de memoria paz y reconciliación</t>
  </si>
  <si>
    <t>Ley 1712 / 2014</t>
  </si>
  <si>
    <t>El recurso humano de la DCMPVR maneja información de datos personales de terceros</t>
  </si>
  <si>
    <t>DCMPR-002</t>
  </si>
  <si>
    <t>Acta</t>
  </si>
  <si>
    <t xml:space="preserve">Formatos que son diligenciados por los funcionarios que desarrollan el plan de trabajo que den cuenta de las gestiones y articulaciones - como evidencia de la implementación de acciones </t>
  </si>
  <si>
    <t>DCMPR-003</t>
  </si>
  <si>
    <t>Registro de Asistencia</t>
  </si>
  <si>
    <t>En el activo de información se maneja información de datos personales de terceros, información que no debe ser cnocida sin la debida autorización.</t>
  </si>
  <si>
    <t>DCMPR-004</t>
  </si>
  <si>
    <t>Evidencia de reunión</t>
  </si>
  <si>
    <t>DCMPR-005</t>
  </si>
  <si>
    <t>REGISTROS DE PRÉSTAMO DE AULAS, AUDITORIOS Y ESPACIOS</t>
  </si>
  <si>
    <t>Acta préstamo de espacios</t>
  </si>
  <si>
    <t xml:space="preserve">Formatos que son diligenciados por los organizadores de eventos en CMPR - como evidencia de la implementación de acciones </t>
  </si>
  <si>
    <t>DCMPR-006</t>
  </si>
  <si>
    <t>Planilla de asistencia eventos, aulas y auditorio</t>
  </si>
  <si>
    <t>DCMPR-007</t>
  </si>
  <si>
    <t>Encuesta Satisfacción préstamo espacios</t>
  </si>
  <si>
    <t>Externo</t>
  </si>
  <si>
    <t>DCMPR-008</t>
  </si>
  <si>
    <t>RECORRIDOS PEDAGÓGICOS Y VISITAS GUIADAS</t>
  </si>
  <si>
    <t>Encuesta de satisfacción Visitas guiadas</t>
  </si>
  <si>
    <t xml:space="preserve">Formatos que son diligenciados por los solicitantes de visitas guiadas al CMPR - como evidencia de la implementación de acciones </t>
  </si>
  <si>
    <t>DCMPR-009</t>
  </si>
  <si>
    <t>Solicitud de permiso para la realización de grabaciones o toma de fotografías en el Centro de Memoria, Paz y Reconciliación</t>
  </si>
  <si>
    <t xml:space="preserve">Formatos que son diligenciados por los solicitantes para toma de fotografías o grabacines en el CMPR - como evidencia de la implementación de acciones </t>
  </si>
  <si>
    <t>DCMPR-010</t>
  </si>
  <si>
    <t>Registro de control interno préstamo de material bibliográfico</t>
  </si>
  <si>
    <t xml:space="preserve">Registro de los solicitantes para consulta de material bibliográfico con que dispone el CMPR - como evidencia de la implementación de acciones </t>
  </si>
  <si>
    <t>DCMPR-011</t>
  </si>
  <si>
    <t>Consentimiento informado para la recolección de información testimonial</t>
  </si>
  <si>
    <t xml:space="preserve">Contar con la participación en ejercicio de recolección de información testimonial - como evidencia de la implementación de acciones </t>
  </si>
  <si>
    <t>DCMPR-012</t>
  </si>
  <si>
    <t>Actas de Donación o Canje de Recursos Bibliográficos</t>
  </si>
  <si>
    <t xml:space="preserve"> Donación o Canje de Recursos Bibliográficos</t>
  </si>
  <si>
    <t>DCMPR-013</t>
  </si>
  <si>
    <t>Recorridos pedagogicos y visitas guiadas</t>
  </si>
  <si>
    <t>Formatos que son diligenciados por las entidades que solicitan solicitan recorridos al centro de memoria</t>
  </si>
  <si>
    <t>DCMPR-014</t>
  </si>
  <si>
    <t xml:space="preserve">PLANES </t>
  </si>
  <si>
    <t>Autorización para la exhibición de piezas en el  Centro De Memoria, Paz y Reconciliación</t>
  </si>
  <si>
    <t>Contar con la autorización de quien ejerce la  propiedad o custodia de piezas que han de ser exhibidas en el Centro de memoria, Paz y Reconciliación</t>
  </si>
  <si>
    <t>DCMPR-015</t>
  </si>
  <si>
    <t>Autorización para la Participación de Niños, Niñas o Adolescentes en Procesos, Eventos o Actividades del Centro De Memoria, Paz y Reconciliación</t>
  </si>
  <si>
    <t>Contar con la autorización de quien ejerce la representación legal de niños, niñas y adolescentes, para su participación en procesos, eventos y actividades del CMPR, así como de la toma de testimonios o fotografías</t>
  </si>
  <si>
    <t>Artículo 19 - INFORMACIÓN PÚBLICA RESERVADA</t>
  </si>
  <si>
    <t>En el activo de información se maneja información de datos personales de menores de edad, información que no debe ser conocida sin la debida autorización del tutor.</t>
  </si>
  <si>
    <t>Mayor a 15 años</t>
  </si>
  <si>
    <t>ALTA</t>
  </si>
  <si>
    <t>DCMPR-016</t>
  </si>
  <si>
    <t>Registro de Asistencia a visitas guiadas</t>
  </si>
  <si>
    <t>DCMPR-018</t>
  </si>
  <si>
    <t>Página web CMPR</t>
  </si>
  <si>
    <t>Portal que promueve una cultura de paz y respeto por los derechos humanos a partir de la memoria y la verdad histórica, que contribuye a la reconciliación y la profundización de la democracia. Dispone de escenarios, herramientas y capacidades dentro del CMPR y en el territorio de la ciudad-región</t>
  </si>
  <si>
    <t>http://centromemoria.gov.co/</t>
  </si>
  <si>
    <t>DCMPR-019</t>
  </si>
  <si>
    <t>Oficina Asesora de Planeación</t>
  </si>
  <si>
    <t>Documentos generados en el procedimiento 4202000-PR-370 Gestión de Políticas Públicas Distritales de competencia de la Secretaria General.</t>
  </si>
  <si>
    <t>El activo de información contiene los siguientes documentos que son requeridos para la Gestión de las Políticas Públicas Distritales de competencia de la Secretaria General, de acuerdo con el procedimiento 4202000-PR-370:
1. Correos electrónicos remisorio con la Propuesta de Estructuración de Política Pública; con viabilidad o solicitud de ajustes con la Propuesta de Estructuración de Política Pública revisada; con la solicitud de inclusión de la de la Propuesta de Estructuración de Política Pública en la agenda del Comité, con la Presentación en Power Point y la Propuesta de Estructuración de Política Pública.
1. Acta de Comité Sectorial de Gestión y Desempeño con aprobación, rechazo o solicitud de ajustes a la Propuesta de Estructuración de Política Pública.
2. Correo electrónico de envío de la Propuesta de Estructuración de Política Pública aprobada.
3. Oficio (4233300-FT-012) Remisión de Propuesta de Estructuración de Política Pública
4. Concepto técnico emitido por la Secretaría Distrital de Planeación. (Externo)
5. Correo electrónico remisorio con el documento Diagnóstico e Identificación de Factores Estratégicos de la Política Pública.
6. Correo electrónico con confirmación de conformidad o solicitud de ajustes con el Documento Diagnóstico e Identificación de Factores Estratégicos de la Política Pública revisado.
7. Oficio (4233300-FT-012) Remisión documento Diagnóstico e Identificación de Factores Estratégicos de la Política Pública.
8. Concepto técnico emitido por la Secretaría Distrital de Planeación. (Externo)
9. Correo electrónico remisorio con el Documento de política pública y plan de acción; con viabilidad o solicitud de ajustes con Documento de política pública y/o plan de acción revisados; con los documentos ajustados con Documento de política pública y/o plan de acción ajustados.
10. Copia del Acta de Comité Sectorial de Gestión y Desempeño con aprobación o solicitud de ajustes del documento de política pública y/o el plan de acción; y la Presentación en Power Point y documentos soporte.
11. Correo electrónico de envío del documento de política pública y/o el plan de acción aprobados.
12. Oficio (4233300-FT-012) Remisión de documento de política pública y el plan de acción.
13. Respuesta emitida por la Secretaría Distrital de Planeación. (Externo)
14. Instrumento de reporte de seguimiento al plan de acción de la política pública.
15. Correo electrónico de solicitud de reporte de seguimiento de la política pública.
16. Memorandos (4233300-FT-011) remisorio del reporte; de orientaciones de reporte de la Oficina Asesora de Planeación; remisorio de la retroalimentación con la videncia de Reunión (4211000-FT-449) e instrumento de reporte de seguimiento al Plan de Acción de la Política Pública.
17. Oficio (4233300-FT-012) remisorio de reporte de seguimiento a Secretaría Distrital de Planeación con el Reporte de seguimiento de la política pública en versión final.
18. Correo electrónico remisorio con la Propuesta de evaluación de la política pública; y con solicitud de ajustes (si aplica) con la Propuesta de evaluación de la política pública revisada.
19. Oficio (4233300-FT-012) Remisión propuesta de evaluación de la política pública.
20. Oficio de correo electrónico de solicitud o invitación a participar en otras políticas públicas.
21. Correo electrónico remisorio de la solicitud o invitación para análisis de la dependencia técnica; de confirmación o no de participación en la política pública con Propuesta de Plan de Acción y Ficha Técnica de Resultado y/o Producto en versión final.
22. Oficio (4233300-FT-012) o correo electrónico de remisión de respuesta a la invitación o solicitud de participación en la política pública.</t>
  </si>
  <si>
    <t>https://secretariageneral.gov.co/transparencia-y-acceso-la-informacion-publica/plan-de-accion/estrategia-de-rendicion-de-cuentas</t>
  </si>
  <si>
    <t>4233300-FT-008 Acta de Comité Institucional de Gestión y Desempeño</t>
  </si>
  <si>
    <t>Acta de Comité Institucional de Gestión y Desempeño, que contiene los temas tratados, deliberaciones, recomendaciones y responsabilidades asignadas durante la sesión. Realiza seguimientos y aprobaciones en temas como: mejoras al Modelo Integrado de Planeación y Gestión, acciones, estrategias adoptadas, planes, programas, proyectos, aprobación, rechazo o ajustes al documento de análisis de la necesidad y la problemática de las políticas públicas distritales de competencia de la Secretaría General, planes anticorrupción, transparencia, acceso a la información pública, estrategias de participación ciudadana en la gestión, rendición de cuentas, servicio ciudadano y actividades propias de las fases de la política antitrámite de acuerdo con el plan de acción anual definido, aprobación Plan Estratégico de Talento Humano, Plan Institucional de archivos-PINAR, Tablas de Retención Documental. Seguimiento a monitoreo de riesgos, mapa de riesgos, aprobación creación de las mesas técnicas de apoyo, presentación de Informes del Comité Sectorial de Gestión y Desempeño del Sector Gestión Pública, aprobación y seguimiento al Plan Estratégico Sectorial, presentación y/o aprobación de la programación y seguimientos al plan de acción institucional, y demás asignadas por el/la Secretario(a) General y que tenga relación directa con la implementación, desarrollo y evaluación del MIPG..</t>
  </si>
  <si>
    <t>OneDrive</t>
  </si>
  <si>
    <t>Documentos generados en el procedimiento 4202000-PR-378 Elaboración e implementación del Plan Institucional de Participación Ciudadana.</t>
  </si>
  <si>
    <t>El activo de información contiene los siguientes documentos que son requeridos para la elaboración e implementación del Plan Institucional de Participación Ciudadana, con base en el procedimiento 4202000-PR-378:
1. Plan Institucional de Participación Ciudadana de la entidad
2. Correos electrónicos de: remisión de la Oficina Asesora de Planeación a las dependencias para formular el Plan Institucional de Participación Ciudadana, con aceptación de la publicación del Plan Institucional de Participación Ciudadana en la página web de la Secretaría General, aceptación del Plan Institucional de Participación Ciudadana, con retroalimentación al reporte de actividades diligenciadas por las dependencias, solicitando la difusión del Plan Institucional de Participación Ciudadana en la página web de la Secretaría General
3. Memorandos de: respuesta por parte de las dependencias el cual cuenta con las actividades de participación, solicitando la reprogramación de actividades definidas en el Plan Institucional de Participación Ciudadana, indicaciones para realizar el diligenciamiento y reporte de las actividades programadas en el Plan Institucional de Participación Ciudadana
4. Evidencias y soportes de la realización de las actividades de participación
5. Documento de relación de la participación ciudadana.</t>
  </si>
  <si>
    <t>https://secretariageneral.gov.co/transparencia-y-acceso-la-informacion-publica/plan-de-accion/plan-institucional-de-participacion-ciudadana</t>
  </si>
  <si>
    <t>Gestión del Conocimiento</t>
  </si>
  <si>
    <t>ENCUESTAS DE SATISFACCIÓN</t>
  </si>
  <si>
    <t>Documentos generados en el procedimiento 4202000-PR-263 Elaboración y Análisis de encuestas</t>
  </si>
  <si>
    <r>
      <t xml:space="preserve">El activo de información contiene los siguientes documentos que hacen parte integral del procedimiento 4202000-PR-263 Elaboración y Análisis de encuestas: 
</t>
    </r>
    <r>
      <rPr>
        <b/>
        <sz val="9"/>
        <rFont val="Arial"/>
        <family val="2"/>
      </rPr>
      <t xml:space="preserve">Memorandos:
</t>
    </r>
    <r>
      <rPr>
        <sz val="9"/>
        <rFont val="Arial"/>
        <family val="2"/>
      </rPr>
      <t xml:space="preserve">En el formato 4233300-FT-011 se elaboran los memorandos, mediante los cuales: i) llegan las solicitudes de revisión; ii) se remiten respuestas oficiales de aprobación, desaprobación, retroalimentación u observaciones, de los documentos (ficha técnica, informes periódicos o informes consolidados de vigencia) que hacen parte de las encuestas de satisfacción de un producto/servicio de la entidad. Ocasionalmente pueden generarse otras solicitudes o respuestas en torno al tema de encuestas de satisfacción.
</t>
    </r>
    <r>
      <rPr>
        <b/>
        <sz val="9"/>
        <rFont val="Arial"/>
        <family val="2"/>
      </rPr>
      <t xml:space="preserve">Ficha técnica de encuesta:
</t>
    </r>
    <r>
      <rPr>
        <sz val="9"/>
        <rFont val="Arial"/>
        <family val="2"/>
      </rPr>
      <t xml:space="preserve">En el formato 4202000-FT-723, diligenciado y remitido por las dependencias,  en el cual se registran los elementos técnicos con respecto al objetivo, la justificación y la metodología de la encuesta para recolectar información acerca de la satisfacción de un servicio prestado por la entidad, tales como el universo, la población, el tipo de operación estadística, recolección y análisis de resultados.
</t>
    </r>
    <r>
      <rPr>
        <b/>
        <sz val="9"/>
        <rFont val="Arial"/>
        <family val="2"/>
      </rPr>
      <t xml:space="preserve">Informe de resultados y análisis con sus respectivos anexos:
</t>
    </r>
    <r>
      <rPr>
        <sz val="9"/>
        <rFont val="Arial"/>
        <family val="2"/>
      </rPr>
      <t xml:space="preserve">Documento remitido por las dependencias con la tabulación, clasificación y análisis de la información obtenida a partir de los resultados de la encuesta de satisfacción y de conformidad con las indicaciones de la Guía básica para la elaboración de informe de resultados de encuestas de satisfacción.
</t>
    </r>
    <r>
      <rPr>
        <b/>
        <sz val="9"/>
        <rFont val="Arial"/>
        <family val="2"/>
      </rPr>
      <t xml:space="preserve">Informe consolidado:
</t>
    </r>
    <r>
      <rPr>
        <sz val="9"/>
        <rFont val="Arial"/>
        <family val="2"/>
      </rPr>
      <t>Documento remitido por las dependencias con la información consolidada de los resultados de las encuestas aplicadas durante una vigencia.</t>
    </r>
  </si>
  <si>
    <t>Matriz de seguimiento del procedimiento Elaboración y análisis de encuestas</t>
  </si>
  <si>
    <t>Matriz de seguimiento de encuestas de satisfacción 4202000-FT-1158 diligenciada con la información de la entrega, retroalimentación y aprobación de ficha técnica, cuestionario e informes de resultados de los diferentes procesos.</t>
  </si>
  <si>
    <t>ANTEPROYECTOS DE PRESUPUESTO</t>
  </si>
  <si>
    <t>Documentos generados en el procedimiento 4202000-PR-027 Anteproyecto de presupuesto.</t>
  </si>
  <si>
    <t>El activo de información contiene los siguientes documentos que son requeridos para la formulación de anteproyecto de presupuesto y que hacen parte integral del procedimiento 4202000-PR-027 Anteproyecto de presupuesto:
1. 2211600-FT-020 Circular interna de lineamientos para la formulación de anteproyecto de presupuesto, que da los lineamientos para la programación del anteproyecto de presupuesto.
2.Formato 2211300 FT-211 de registro de asistencia a socialización y/o registro de asistencia virtual a social izacion : evidencia de la socialización y de las mesas de trabajo, para presentar las directrices de anteproyecto de presupuesto, asi como también para la construcción y de la presentación final del anteproyecto de presupuesto.
3.Formato 4202000-FT1197 de Justificación técnica legal y financiera: documento requerido en la circular interna de lineamientos para la formulación de anteproyecto de presupuesto
4. Formato 2211600-FT-012 oficio, para la  radicación del anteproyecto de presupuesto ante a SDH y la SDP.
5.  Formato 2211600-FT-011 memorando interno o Acta del Comité Institucional de Gestión y Desempeño o correo electrónico, informando la Distribución por proyecto de la cuota global de gasto asignada, entre otras.
6.Correo Electrónico del Registro del Plan Anual de Adquisiciones  en el Sistema de Gestión Contractual o el que haga sus veces, y los reportes generados por estos.</t>
  </si>
  <si>
    <t>Dirección Administrativa y Financiera</t>
  </si>
  <si>
    <t>Registros y reportes del Sistema de Gestión Contractual o el que haga sus veces</t>
  </si>
  <si>
    <t>Registros y reportes generados por el Sistema de Gestión Contractual</t>
  </si>
  <si>
    <t>Servidor externo propio</t>
  </si>
  <si>
    <t>Dirección de Contratación</t>
  </si>
  <si>
    <t>Responsable Técnico del Aplicativo</t>
  </si>
  <si>
    <t>MODIFICACIONES PRESUPUESTALES</t>
  </si>
  <si>
    <t>Documentos generados en el procedimiento 4202000-PR-365 Modificaciones al presupuesto de los proyectos de inversión.</t>
  </si>
  <si>
    <t>El activo de información contiene los siguientes documentos que son requeridos para las modificaciones presupuestales al presupuesto de los proyectos de inversión y que hacen parte integral del procedimiento 4202000-PR-365:
1. Formato 2211600-FT-011 de memorando: Solicitud de modificación presupuestal /Aprobación de la solicitud de modificación presupuestal o Devolución de la solicitud de modificación presupuestal /viabilidad técnica de la solicitud de modificación presupuestal o Devolución de la solicitud de modificación presupuestal
2. Formato 2211600-FT-012 de Oficio para la remisión a la Secretaría Distrital de Planeación y la Secretaría Distrital de Hacienda de : / Oficio de soportes del traslado entre proyectos/ Resolución de traslado presupuestal o solicitud de anulación del concepto favorable.
3. Formato 4202000-FT-1132 Justificación Técnica y Económica de la Solicitud de Modificación Presupuestal Interna y formato 4202000-FT-1131 - Justificación Técnica y Económica de la Solicitud de Modificación Presupuestal Externa
4. Formato 4202000-FT-1135 - Formato para realizar los traslados presupuestales internos y Formato 4202000-FT-1134 de traslado presupuestal externo.
5. Formato 4202000-FT-1130 de Traslados Presupuestales Internos Pasivos Exigibles - Cambio de Fuentes
6. Formato 4202000-FT-1133 de Traslados Presupuestales Internos entre Actividades de una misma Meta
7. Documento Perfil del proyecto actualizado al realizar un traslado externo.
8.Formato 4203000-FT-997 de resolución de reconocimiento de pasivos exigibles
9. Formato 2211200- FT-242 de Acta de Liquidación del Contrato para trámite del reconocimiento de pasivos exigibles.
10. Correos Electronicos: Informativos acerca de los movimientos registrados en el Sistema Bogdata o el que haga sus veces y en el Sistema de Gestión Contractual</t>
  </si>
  <si>
    <t>Subdirector Técnico</t>
  </si>
  <si>
    <t>Subdirección Financiera</t>
  </si>
  <si>
    <t xml:space="preserve">Plan Anual de Adquisiciones
–PAA actualizado </t>
  </si>
  <si>
    <t>El gerente de proyecto realiza movimientos presupuestales en el Plan Anual de Adquisiciones (herramienta Sistema de Gestión Contractual)</t>
  </si>
  <si>
    <t>Jefe Oficina Asesora</t>
  </si>
  <si>
    <t>Fortalecimiento institucional</t>
  </si>
  <si>
    <t>PLAN DE MANEJO DE RIESGOS</t>
  </si>
  <si>
    <t>Mapa de riesgos institucional</t>
  </si>
  <si>
    <t>Mapa de riesgos, monitoreos y seguimiento a los monitoreos, que consolida los riesgos asociados a las tipologías de: gestión de procesos, proyectos y corrupción de la Secretaria General, publicado en el Aplicativo DARUMA y en la página web de la entidad.</t>
  </si>
  <si>
    <t>https://secretariageneral.gov.co/transparencia-y-acceso-la-informacion-publica/plan-de-accion/programa-de-transparencia-y-etica-publica</t>
  </si>
  <si>
    <t>Documentos generados en el procedimiento 4202000-PR-182Formulación y Seguimiento al Plan de Acción Institucional.</t>
  </si>
  <si>
    <t>El activo de información contiene los siguientes documentos que son requeridos para la formulación y seguimiento del Plan de Acción Institucional, con base en el procedimiento 4202000-PR-182Formulación y Seguimiento al Plan de Acción Institucional.
1.	Evidencias de reunión 2213100-FT-449 de la Oficina Asesora de Planeación en los cuales, de conformidad con lineamientos distritales y la normativa vigente, se define la metodología para la formulación del plan de acción de la Secretaría General. Documento que registra la revisión del Plan de acción consolidado por parte de la Oficina Asesora de Planeación; evidencias para revisión de observaciones e incorporación de ajustes y evidencias de revisión al seguimiento del plan de acción institucional
2. Correo de validación por parte de la Jefe de la Oficina Asesora de Planeación para la publicación del  plan de acción institucional en la página web de la Secretaría General.
3.	Matriz de plan de acción institucional: Documento que consolida la información de programación y seguimiento del Plan de Acción Institucional que registra las metas, indicadores y actividades de la Secretaría General, de acuerdo con la Ley 1774 de 2011 (artículo 74) y el Decreto 612 de 2018.
4.	Formato plan de acción institucional: Documento que resume la programación y el seguimiento del Plan de Acción Institucional, que contiene las diferentes metas indicadores y actividades de la Secretaría General
5.	Documento que contiene el seguimiento del avance de las metas, indicadores y actividades que miden el cumplimiento del Plan Distrital de Desarrollo, la Gestión Institucional, los Planes Integrados y de Adecuación del MIPG, y gestión presupuestal. Documento presentado en el Comité de Gestión y Desempeño Institucional que contiene el seguimiento del avance de las metas, indicadores y actividades que miden el cumplimiento del Plan Distrital de Desarrollo, la Gestión Institucional, los Planes Integrados y de Adecuación del MIPG, y gestión presupuestal.</t>
  </si>
  <si>
    <t>https://secretariageneral.gov.co/transparencia-y-acceso-la-informacion-publica/plan-de-accion/plan-de-accion-institucional</t>
  </si>
  <si>
    <t>PROYECTOS</t>
  </si>
  <si>
    <t xml:space="preserve">Documentos generados en el procedimiento 4202000-PR-348 Formulación, programación y seguimiento a los proyectos de inversión. </t>
  </si>
  <si>
    <t xml:space="preserve">El activo de información contiene los siguientes documentos que son requeridos para la formulación y seguimiento de los proyectos de inversión, con base en el procedimiento 4202000-PR-348.
1. Formato 2211300-FT-211 Registros de asistencia procedimiento Formulación, programación y seguimiento a los proyectos de inversión: Evidencia el diseño de los instrumentos para la aplicación de la metodología para la formulación de los proyectos de inversión, de acuerdo con los lineamientos distritales vigentes, la socialización de la metodología programación proyectos de inversión
2. Formato 2211600-FT-011 Memorandos procedimiento formulación, programación y seguimiento a los proyectos de inversión: Documentos mediante los cuales se socializan los cronogramas, metodología e instrumentos;  se remiten  las fichas de proyecto, las hojas de vida de metas o indicadores del proyecto de inversión. 
3. Formato 4202000-FT-1146 Perfil del proyecto de inversión: se diseña para la fase de formulación y estructuración de los proyectos de inversión pública donde se registran las apuestas para el cuatrienio en el marco del Plan Distrital de Desarrollo (justificación, objetivos, metas, actividades, presupuestos, indicadores, entre otros)
4. Formato 4202000-FT-1145 cadena de valor: para la fase de formulación y estructuración de los proyectos de inversión pública, en él se registra la programación presupuestal para el cuatrienio y se asocian las metas proyecto con relación a los programas y metas sectoriales del Plan Distrital de Desarrollo
5. Formato 2213100-FT-449 Evidencia Reunión procedimiento Formulación, programación y seguimiento a los proyectos de inversión  que soportan las mesas de trabajo adelantadas para la formulación  de los proyectos de inversión, la socialización de la metodología y la programación del plan de acción.
6. Correos electrónicos con la socialización de la metodologìa para la formulación, programaciòn y seguimiento  de los proyectos de inversión,  retroalimentciones para cada uno de los procesos (formulación, programación y seguimiento),  remisión de instrumentos y  documentos oficiales de los proyectos de inversión. 
7. Formato 4204000-FT-1025 publicación en el portal web de la Entidad, actualización o desactivación en los portales web o micrositios de la Secretaria General. Contiene la solicitud de publicación de las fichas EBI_D de los proyectos de inversión. </t>
  </si>
  <si>
    <t xml:space="preserve">Interno </t>
  </si>
  <si>
    <t>Fichas de proyecto en las herramientas dispuestas por la Secretaría Distrital de Planeación –Registradas</t>
  </si>
  <si>
    <t>Corresponde a las fichas que se generan una vez se registran los proyectos de inversión en las herramientas dispuestas por la Secretaría Distrital de Planeación</t>
  </si>
  <si>
    <t>Externa</t>
  </si>
  <si>
    <t>Responsable Funcional del Aplicativo</t>
  </si>
  <si>
    <t>Fichas de proyecto en las herramientas dispuestas por la Secretaría Distrital de Planeación
–Viabilizadas</t>
  </si>
  <si>
    <t>Corresponde a las fichas que se generan una vez se viabilizan los proyectos de inversión en las herramientas dispuestas por la Secretaría Distrital de Planeación</t>
  </si>
  <si>
    <t>Carpetas compartida en el One Drive de la Oficina Asesora de Planeación</t>
  </si>
  <si>
    <t>Espacio en la red, creado desde el usuario de la Oficina Asesora de Planeacion "OAPSECGENERAL" en el cual se archivas los documentos finales de la gestión realizada por los diferentes equipos de trabajo: Presupuesto, proyectos de inversión, SIGMIPG, Políticas Públicas, Transparencia, Gestión del Conocimiento y Administrativo.</t>
  </si>
  <si>
    <t>Informe de la herramienta presupuestal dispuesta por la Secretaría Distrital de Hacienda</t>
  </si>
  <si>
    <t>Informe resultante del registro de la información del proyecto de inversión en las herramientas presupuestales dispuestas por la Secretaría Distrital de Hacienda</t>
  </si>
  <si>
    <t xml:space="preserve">4202000-FT-1006 Programación y
seguimiento a metas e
indicadores del plan de desarrollo
</t>
  </si>
  <si>
    <t>El formato denominado hojas de vida de metas o indicadores, es una  herramienta de planeación  en la cual el equipo de profesionales designados por el gerente del proyecto, especifica la forma en que se pretende alcanzar el cumplimiento de las metas e indicadores a lo largo de la vigencia del Plan de Desarrollo.</t>
  </si>
  <si>
    <t xml:space="preserve">Documentos generados en el procedimiento 4202000-PR-391 Formulación, actualización y seguimiento de planes institucionales	</t>
  </si>
  <si>
    <t>El activo de información contiene los siguientes documentos que son requeridos para la formulación, actualización y seguimiento de planes institucionales, con base en el procedimiento 4202000-PR-391.
1. Correos electrónicos con solicitud de ajustes al plan o de visto bueno.
2. Formato 4233300-FT-011 memorando de remisión solicitud de actualización o modificación del plan.
3. Plan institucional para consulta, actualizado y/o ajustado
4. Formato con la solicitud de publicación, actualización o desactivación en la página web o micrositios de la entidad.
5. Piezas gráficas portales y micrositios web de la Secretaría General. (según aplique)
6. Acta (4233300-FT-008) de la instancia interna (si aplica)
7. Acto administrativo de adopción del plan (si aplica).
8. Registros de implementación del plan institucional.
9. Documento de seguimiento al plan institucional
10. Documento de actualización del plan institucional.</t>
  </si>
  <si>
    <t xml:space="preserve">Documentos generados en el procedimiento 4202000-PR-392 Formulación, actualización y seguimiento de la Plataforma Estratégica y del Plan Estratégico Institucional </t>
  </si>
  <si>
    <t>El activo de información contiene los siguientes documentos que son requeridos para la formulación, actualización y seguimiento de la Plataforma Estratégica y del Plan Estratégico Institucional según el procedimiento 4202000-PR-392:
1. Metodología de formulación o actualización de la Plataforma Estratégica.
2. Memorandos del procedimiento formulación, actualización y seguimiento de la Plataforma Estratégica y del Plan Estratégico Institucional.
3. Propuesta de Plataforma Estratégica.
4. Resolución de adopción de la Plataforma estratégica.
5. Propuesta de Plan Estratégico Institucional y Plan Estratégico Institucional aprobado.
6. Documento de seguimiento Plan Estratégico Institucional.
7. Documento de actualización del Plan Estratégico Institucional.
8. Correo electrónico de solicitud de publicación, actualización o desactivación en los portales web o micrositios.
9. Publicación de la formulación, actualización o desactivación en los portales web o micrositios de la Secretaría General de la Plataforma Estratégica y del Plan Estratégico Institucional
10. Piezas gráficas en los portales y micrositios web de la Secretaría General para socializar la Plataforma Estratégica.</t>
  </si>
  <si>
    <t>https://secretariageneral.gov.co/transparencia-y-acceso-la-informacion-publica/plan-de-accion/plan-estrategico-sectorial
https://secretariageneral.gov.co/transparencia-y-acceso-la-informacion-publica/mision-vision-funciones-y-deberes</t>
  </si>
  <si>
    <t>Documentos generados en el procedimiento de Formulación, actualización y seguimiento del Plan Estratégico Sectorial	4202000-PR-393</t>
  </si>
  <si>
    <t xml:space="preserve">El activo de información contiene los siguientes documentos que son requeridos para la ejecución del procedimiento de Formulación, actualización y seguimiento del Plan Estratégico Sectorial, código 4202000-PR-393:
1.	Metodología de formulación del Plan estratégico sectorial
2.	Propuesta de Plan Estratégico Sectorial
3.	Correo electrónico de solicitud de publicación, actualización o desactivación en los portales web o micrositios, de la propuesta y versión final del plan estratégico sectorial, 
4.	Piezas gráficas portales y micrositios web de la Secretaría General.
5.	Plan Estratégico Sectorial formulado y aprobado
6.	Documento de seguimiento al Plan Estratégico Sectorial
7.	Documento de actualización del Plan Estratégico Sectorial
</t>
  </si>
  <si>
    <t>https://secretariageneral.gov.co/transparencia-y-acceso-la-informacion-publica/plan-de-accion/plan-estrategico-sectorial</t>
  </si>
  <si>
    <t>Archivo de gestión de la oficina asesora de planeación</t>
  </si>
  <si>
    <t>Repositorio físico donde se almacenan los archivos generados en la ejecución de los procedimientos de la dependencia</t>
  </si>
  <si>
    <t>Instalaciones</t>
  </si>
  <si>
    <t>Equipos de cómputo asignados para la ejecución de las actividades y responsabilidades de la Oficina Asesora de Planeación.</t>
  </si>
  <si>
    <t>Sistema de Información Daruma</t>
  </si>
  <si>
    <t>DARUMA es una herramienta en línea que permite la planeación, seguimiento y control integral de los procesos institucionales y de los componentes del sistema de gestión y su marco de referencia el Modelo Integrado de Planeación y Gestión (MIPG) con el propósito de contribuir al cumplimiento de los objetivos institucionales, el cual consta entre otros de los siguientes módulos: Planes, Documentos, Indicadores, Organización, configuración, Riesgos, Productos y Servicios y Administración del Portal.
A través de esta herramienta se registra el flujo para tramitar las solicitudes de elaboración, modificación y/o anulación de documentos solicitudes que hacen parte de los procesos de la entidad, al igual que los registros, seguimientos y actualizaciones a los indicadores, los planes institucionales y riesgos de gestión y de corrupción.</t>
  </si>
  <si>
    <t>Profesional / Contratistas</t>
  </si>
  <si>
    <t>Recurso Humano de la OAP</t>
  </si>
  <si>
    <t xml:space="preserve">Base de Datos Sistema Integrado de Gestión - DARUMA </t>
  </si>
  <si>
    <t>Base de datos del SIStema Integrado de Gestión Daruma</t>
  </si>
  <si>
    <t>Oficina Consejería Distrital de Comunicaciones</t>
  </si>
  <si>
    <t>Gestión estratégica de comunicación e información</t>
  </si>
  <si>
    <t>ACOMPAÑAMIENTO AGENDA DEL ALCALDE MAYOR</t>
  </si>
  <si>
    <t>Boletín de prensa</t>
  </si>
  <si>
    <t>Contenido informativo previo al  cubrimiento de las ruedas de prensa y/o actividades desarrolladas por el alcalde Mayor de Bogotá y/o la Administración Distrital, o resultado de esta, siempre que se genere información nueva en dicho cubrimiento.</t>
  </si>
  <si>
    <t>www.bogota.gov.co facebook alcaldia Mayor de Bogota</t>
  </si>
  <si>
    <t>Oficina Consejería de Comunicaciones</t>
  </si>
  <si>
    <t>Registro audiovisual</t>
  </si>
  <si>
    <t>Resultado del cubrimiento de las ruedas de prensa y/o actividades desarrolladas por el Alcalde de Bogotá y/o la Administración Distrital. Piezas Audiovisuales que sirven de insumo para videos y/o campañas comunicacionales.</t>
  </si>
  <si>
    <t>Documento Digital</t>
  </si>
  <si>
    <t>Video</t>
  </si>
  <si>
    <t>facebook-twitter-Youtube alcaldia Mayor de Bogota</t>
  </si>
  <si>
    <t>El activo de información contiene datos, imágenes y videos de menores de edad que deben ser custodiada y no puede ser conocida sin la debida autorización.</t>
  </si>
  <si>
    <t>21/Y05/2024</t>
  </si>
  <si>
    <t xml:space="preserve">Registro fotográfico </t>
  </si>
  <si>
    <t>Resultado del cubrimiento de las ruedas de prensa y/o actividades desarrolladas por la Alcalde de Bogotá y/o la Administración Distrital. Piezas Audiovisuales que sirven de insumo para videos y/o campañas comunicacionales.</t>
  </si>
  <si>
    <t>Imagen</t>
  </si>
  <si>
    <t>www.bogota.gov.co facebook-twitter-Youtube alcaldia Mayor de Bogota</t>
  </si>
  <si>
    <t>El activo de información contiene datos e imágenes de menores de edad que deben ser custodiada y no puede ser conocida sin la debida autorización.</t>
  </si>
  <si>
    <t>Evaluación del Sistema de Control Interno</t>
  </si>
  <si>
    <t>Actas de los subcomités celebrados por la dependencia, que registran temas misionales y de mejoramiento.</t>
  </si>
  <si>
    <t>SIGA</t>
  </si>
  <si>
    <t>Oficina de Control Interno</t>
  </si>
  <si>
    <t>Gestión Estratégica de Talento Humano</t>
  </si>
  <si>
    <t>Registro de asistencia</t>
  </si>
  <si>
    <t>Registros de asistencia de los Subcomités celebrados por la dependencia.</t>
  </si>
  <si>
    <t>CAMPAÑAS DE COMUNICACIÓN PÚBLICA</t>
  </si>
  <si>
    <t>Evidencia reunión definición de necesidades de comunicación</t>
  </si>
  <si>
    <t>Reuniones donde se definen las necesidades de comunicación pública que deberá desarrollar o acompañar la Oficina Consejería Distrital de Comunicaciones.</t>
  </si>
  <si>
    <t>El activo de información contiene datos e información que no puede ser conocida sin la debida autorización.</t>
  </si>
  <si>
    <t>Plan de medios</t>
  </si>
  <si>
    <t xml:space="preserve">Información remitida por la central de medios con la definición de los objetivos de marketing estratégico, escogiendo los canales de medios más adecuados para la consecución de los objetivos y presupuesto de las campañas de comunicación pública. </t>
  </si>
  <si>
    <t>Contratistas de la Dependencia</t>
  </si>
  <si>
    <t xml:space="preserve">Solicitud de campañas (Brief) </t>
  </si>
  <si>
    <t>Formato No 4140000-FT-1048 -  Información necesaria para el desarrollo de una campaña de comunicación pública e institucional.</t>
  </si>
  <si>
    <t xml:space="preserve">Lista de verificación desarrollo de campañas </t>
  </si>
  <si>
    <t>Lista de Control para la verificación de información insumo para el desarrollo de Campañas de Comunicación pública e Institucional.</t>
  </si>
  <si>
    <t>Piezas comunicacionales</t>
  </si>
  <si>
    <t>Insumos utilizados en las campañas de comunicación pública.</t>
  </si>
  <si>
    <t xml:space="preserve">Autorización de tratamiento de datos personales y aparición en medios de comunicación </t>
  </si>
  <si>
    <t xml:space="preserve">Formato No 4140000-FT-1050, autorización de las personas que participan en tomas audiovisuales para uso de sus imágenes. </t>
  </si>
  <si>
    <t>El activo de información contiene datos e información de menores de edad que deben ser custodiada y no puede ser conocida sin la debida autorización.</t>
  </si>
  <si>
    <t>MANUALES</t>
  </si>
  <si>
    <t>Manuales</t>
  </si>
  <si>
    <t>Manual de uso de marca ciudad "Bogotá" (Imagen institucional).: Manual de marca institucional - lineamientos para la aplicación y el uso de marca ciudad. 
Manual Estratégico de Comunicaciones en el Distrito Capital: Lineamientos generales que permitan la implementación de los planes de comunicación a nivel interno y externo en las entidades distritales.</t>
  </si>
  <si>
    <t>www.bogota.gov.co</t>
  </si>
  <si>
    <t>No Aplica por ser servidor o equipos de comunicaciones o portátiles o equipos de escritorio</t>
  </si>
  <si>
    <t>Discos Duros Externos</t>
  </si>
  <si>
    <t>Dispositivo que se conecta en un puerto y que tiene más espacio de almacenamiento donde guardar la información audiovisual y fotográfica.</t>
  </si>
  <si>
    <t>El activo de información contiene datos, imágenes, videos y fotografías de menores de edad que deben ser custodiada y no puede ser conocida sin la debida autorización</t>
  </si>
  <si>
    <t>Cámara de Video / Fotografía</t>
  </si>
  <si>
    <t>Dispositivo que captura imágenes de las diferentes actividades de la Alcalde Mayor/gabinete Distrital.</t>
  </si>
  <si>
    <t>Soportes de Información / Dispositivos móviles</t>
  </si>
  <si>
    <t>El activo de información contiene imágenes, videos y fotografías de menores de edad que deben ser custodiada y no puede ser conocida sin la debida autorización.</t>
  </si>
  <si>
    <t>Computadores IMAC y/o MACBOOK PRO</t>
  </si>
  <si>
    <t>Computadores de escritorio y/o portátiles donde se crean y se editan las diferentes piezas comunicacionales (Gráficas y/o audiovisuales).</t>
  </si>
  <si>
    <t>INFORMES</t>
  </si>
  <si>
    <t>Informes</t>
  </si>
  <si>
    <t>Este activo contiene los siguientes informes:
*Informes a Entidades de Control y Vigilancia
*Informes a Otros Organismos
*Informes de Gestión - Productos de la Oficina Consejería Distrital de Comunicaciones.</t>
  </si>
  <si>
    <t>SIGA
OneDrive</t>
  </si>
  <si>
    <t>Recurso Humano de Comunicaciones</t>
  </si>
  <si>
    <t>Personal carrera administrativa y contratación de la Oficina Consejería de Comunicaciones</t>
  </si>
  <si>
    <t>Portal Bogotá - Guía de Trámites y Servicios</t>
  </si>
  <si>
    <t>Página electrónica/digital que integra o contiene textos, sonidos, videos, imágenes, hipervínculos con información pública de interés general relacionada con los programas, proyectos y gestión de la Administración Distrital y puede ser consultada a través de un navegador.</t>
  </si>
  <si>
    <t>Profesional Especializado y/o Jefe</t>
  </si>
  <si>
    <t>Equipos de computo</t>
  </si>
  <si>
    <t>Computadores de escritorio y/o portátiles donde se procesan datos y realizan tareas específicas a través de programas.</t>
  </si>
  <si>
    <t>Redes sociales (incluye credenciales de administración)</t>
  </si>
  <si>
    <t>Redes sociales de Facebook, Instagram , Twiter, Tip Top, Youtube y watsapp</t>
  </si>
  <si>
    <t>Ley 1712de 2014</t>
  </si>
  <si>
    <t>Las credenciales de acceso a las redes sociales gestionadas por la ODCC no deben ser conocidas por personal no autorizado</t>
  </si>
  <si>
    <t>Oficina Consejería Distrital de Tecnologías de la Información y las Comunicaciones -TIC</t>
  </si>
  <si>
    <t>Gobierno abierto y relacionamiento con la ciudadanía</t>
  </si>
  <si>
    <t>ASESORÍAS TÉCNICAS</t>
  </si>
  <si>
    <t xml:space="preserve">Identificación de Asesoría Técnica del proyecto FT 1160
Asesoría Técnica o Formulación y Ejecución de Proyectos en el D.C. FT-1016
</t>
  </si>
  <si>
    <t>Documentación de la asesoría técnica de un proyecto TIC en el Distrito Capital</t>
  </si>
  <si>
    <t>Sharepoint</t>
  </si>
  <si>
    <t xml:space="preserve">Ley 1712 de 2014 Art 18 Literal C
Decreto 103 de 2015 Art 34 </t>
  </si>
  <si>
    <t>Derecho de toda persona la intimidad. Secretos comerciales, industriales y profesionales y definición del daño presente, probable y específico.</t>
  </si>
  <si>
    <t>Perfil del Proyecto FT -1017</t>
  </si>
  <si>
    <t>Documento del perfil de los proyectos TIC</t>
  </si>
  <si>
    <t>Formulación del proyecto FT-1161</t>
  </si>
  <si>
    <t>Documento de la formulación de los proyectos TIC</t>
  </si>
  <si>
    <t>Informe Parcial Final del Proyecto FT 1159</t>
  </si>
  <si>
    <t>Documentos del informe parcial o cierre de los proyectos</t>
  </si>
  <si>
    <t>Acta seguimiento trimestral proyectos</t>
  </si>
  <si>
    <t>Evidencia de reunión mesas técnicas seguimiento proyectos</t>
  </si>
  <si>
    <t xml:space="preserve">Acta del subcomité de autocontrol, de la comisión distrital de sistemas, de la comisión distrital de transformación digital, </t>
  </si>
  <si>
    <t>Documento en el cual se resume la información que se somete en el Comité de Autocontrol, en el cual se resume la información que se somete en la comisión distrital de sistemas, en el cual se resume la información que se somete en la comisión distrital de transformación digita</t>
  </si>
  <si>
    <t>Matriz Gap de MSPI y PDP de las entidades distritales</t>
  </si>
  <si>
    <t>Matriz con el consolidado de Gap del MSPI y PDP</t>
  </si>
  <si>
    <t xml:space="preserve">Ley 1712 de 2014 Art 18 Literal A, C
Decreto 103 de 2015 Art 34 </t>
  </si>
  <si>
    <t>Boletines de seguridad digital</t>
  </si>
  <si>
    <t>Boletines emitidos por el CSIRT DC</t>
  </si>
  <si>
    <t>Secretos comerciales, industriales y profesionales y definición del daño presente, probable y específico.</t>
  </si>
  <si>
    <t xml:space="preserve">Informe evaluaciones de seguridad digital </t>
  </si>
  <si>
    <t>Reporte de evaluaciones de seguridad digital realizadas a las entidades distritales</t>
  </si>
  <si>
    <t>Base de datos de contactos de responsables de seguridad digital y CIO de las entidades distritales</t>
  </si>
  <si>
    <t>Base de datos que contiene los contactos de los responsables de seguridad digital, protección de datos datos personales y los CIO de las entidades distritales</t>
  </si>
  <si>
    <t>Base de datos de los proyectos e iniciativas de transformación digital del Distrito</t>
  </si>
  <si>
    <t>Base de datos que contiene la información básica, los avances en la implementación y resultados de los proyectos e iniciativas que hacen parte del portafolio de las Agendas de Transformación Digital</t>
  </si>
  <si>
    <t xml:space="preserve">Base de datos de la plataforma de Gobierno Abierto Bogotá
</t>
  </si>
  <si>
    <t xml:space="preserve">Base de datos con la información de ciudadanos que se registran en la solución web, móvil y Chatico, el agente virtual </t>
  </si>
  <si>
    <t xml:space="preserve">Aplicación Móvil de Gobierno Abierto Bogotá
</t>
  </si>
  <si>
    <t>La aplicación móvil GAB es una solución tecnológica que permite implementar las diferentes aristas del modelo a través de la creación de diferentes soluciones que promuevan la transparencia, la participación y la colaboración.</t>
  </si>
  <si>
    <t>Appstore
Play Store</t>
  </si>
  <si>
    <r>
      <rPr>
        <b/>
        <sz val="12"/>
        <rFont val="Arial"/>
        <family val="2"/>
      </rPr>
      <t xml:space="preserve">Plataforma Portal web de Gobierno Abierto Bogotá / Portal web OCDTIC </t>
    </r>
    <r>
      <rPr>
        <b/>
        <sz val="12"/>
        <color rgb="FFFF0000"/>
        <rFont val="Arial"/>
        <family val="2"/>
      </rPr>
      <t/>
    </r>
  </si>
  <si>
    <t>La Plataforma de Gobierno Abierto Bogotá es una solución tecnológica que permite implementar las diferentes aristas del modelo a través de la creación de diferentes soluciones que promuevan la transparencia, la participación y la colaboración.
Portal web de la OCDTIC utilizados para difundir contenido de la  Consejería a la ciudadanía de forma inmediata e interactiva</t>
  </si>
  <si>
    <t>gobiernoabiertobogota.gov.co / tic.bogota.gov.co</t>
  </si>
  <si>
    <t xml:space="preserve">Chatbot Agente Virtual Chatico
</t>
  </si>
  <si>
    <t>Servicio contratado de chatbot para atender peticiones de ciudadanos</t>
  </si>
  <si>
    <t>bogota.gov.co</t>
  </si>
  <si>
    <t xml:space="preserve">Redes sociales 
</t>
  </si>
  <si>
    <t>Redes sociales utilizados para difundir contenido de la Consejería a la ciudadanía de forma inmediata e interactiva</t>
  </si>
  <si>
    <t xml:space="preserve">
@Consejeriatic
@Consejeriaticbogota</t>
  </si>
  <si>
    <t>Recurso Humano de la Oficina Consejería Distrital de Tecnologías de la Información y las Comunicaciones</t>
  </si>
  <si>
    <t>Asesor</t>
  </si>
  <si>
    <t>El recurso humano de la OCDTIC maneja información que puede ser conocida unicamente con la autorización necesaria</t>
  </si>
  <si>
    <t>Equipos de computo asignados a los funcionarios de la OCDTIC</t>
  </si>
  <si>
    <t>Funcionarios / Contratistas</t>
  </si>
  <si>
    <t>EN el activo de información se maneja información que puede ser conocida unicamente con la autorización necesaria</t>
  </si>
  <si>
    <t>Oficina de Control Disciplinario Interno</t>
  </si>
  <si>
    <t>Control Disciplinario</t>
  </si>
  <si>
    <t>PROCESOS DISCIPLINARIOS</t>
  </si>
  <si>
    <t>Queja</t>
  </si>
  <si>
    <t>Documento inicial por el cual se informa a la Oficina sobre hechos que pueden ser falta disciplinaria.</t>
  </si>
  <si>
    <t>Documento Físico y Documento Electrónico</t>
  </si>
  <si>
    <t>Profesional Universitario y/o Jefe</t>
  </si>
  <si>
    <t>d) La prevención, investigación y persecución de los delitos y las faltas disciplinarias, mientras que no se haga efectiva la medida de aseguramiento o se formule pliego de cargos, según sea el caso</t>
  </si>
  <si>
    <t>Ley 1712 de 2014 / Ley 1952 2019</t>
  </si>
  <si>
    <t>Garantía de la presunción de inocencia y el idoneo recaudo probatorio</t>
  </si>
  <si>
    <t>Acta de reparto del Proceso Disciplinario Ordinario</t>
  </si>
  <si>
    <t xml:space="preserve">Documento en el cual se deja constancia sobre la asignación a los profesionales del área de los asuntos que deberán evaluarse a la luz del proceso disciplinario. </t>
  </si>
  <si>
    <t>Auto apertura indagación preliminar averiguación</t>
  </si>
  <si>
    <t>Auto apertura indagación preliminar en averiguación de responsables, toda vez que no se conoce quien es el presunto infractor de la norma disciplinaria.</t>
  </si>
  <si>
    <t>Auto de indagación preliminar implicado</t>
  </si>
  <si>
    <t>Auto de indagación preliminar en el cual ya se conoce quien es el presunto infractor de la norma disciplinaria por lo que se le vincula al proceso disciplinario</t>
  </si>
  <si>
    <t>Comunicación apertura de indagación implicado</t>
  </si>
  <si>
    <t>Comunicación mediante la cual se solicita al implicado comparecer a la Oficina con el fin de darle a conocer el contenido de la apertura de indagación en su contra.</t>
  </si>
  <si>
    <t>Notificación personal</t>
  </si>
  <si>
    <t xml:space="preserve">Documento mediante el cual se deja constancia de la comparecencia del implicado a la Oficina para conocer la decisión proferida y en la cual esta involucrado. </t>
  </si>
  <si>
    <t>Ley 1712 de 2014 / Ley 1952 2020</t>
  </si>
  <si>
    <t>Solicitud extracto hoja de vida </t>
  </si>
  <si>
    <t>Solicitud elevada a la Dirección de Talento Humano de la Entidad con la cual se busca tener un resumen de la hoja de vida del implicado, en la cual se detallen los siguientes datos: identidad personal, última dirección registrada, correo electrónico, número telefónico,  cargos ocupados, fecha de ingreso, funciones asignadas, sueldo devengado para la epoca de los hechos, situaciones administrativas,  antecedentes disciplinarios, acto administrativo de nombramiento y acta de posesión.</t>
  </si>
  <si>
    <t>Ley 1712 de 2014 / Ley 1952 2021</t>
  </si>
  <si>
    <t>Edicto</t>
  </si>
  <si>
    <t>Documento en el cual se deja expresa constancia del contenido del resuleve de la decisión de apertura de investigación,  vinculación,  pliego de cargos y su variación, y  fallos en aquellos casos en los que no es posible lograr la comparecencia del investigado para enterarlo personalmente.</t>
  </si>
  <si>
    <t>Ley 1712 de 2014 / Ley 1952 2022</t>
  </si>
  <si>
    <t>Notificación por estado</t>
  </si>
  <si>
    <t>Documento con el cual se busca enterar sobre expedición de una decisiones  en el marco de un proceso disciplinario, especificamente dejando constancia de los siguientes datos: número de radicación, nombre del disciplinable, decha de la decisión a notificar, fecha de notificación y fecha del Estado.</t>
  </si>
  <si>
    <t>Ley 1712 de 2014 / Ley 1952 2023</t>
  </si>
  <si>
    <t>Auto que decreta pruebas en indagación o investigación</t>
  </si>
  <si>
    <t>Auto por el cual se decreta el recaudo y práctica de pruebas, bien sea en etapa de indagación o de investigación.</t>
  </si>
  <si>
    <t>Ley 1712 de 2014 / Ley 1952 2024</t>
  </si>
  <si>
    <t>Comunicación auto de pruebas a sujeto procesal</t>
  </si>
  <si>
    <t>Comunicación a través de la cual se informa a los sujetos procesales el contenido del Auto por el cual se decretan pruebas.</t>
  </si>
  <si>
    <t>Ley 1712 de 2014 / Ley 1952 2025</t>
  </si>
  <si>
    <t>Citación testigo</t>
  </si>
  <si>
    <t>Comunicación en la cual se requiere a una persona natural o representante legal de una persona jurídica  a fin de querinda declaración juramentada o ratificación de la queja presentada.</t>
  </si>
  <si>
    <t>Ley 1712 de 2014 / Ley 1952 2026</t>
  </si>
  <si>
    <t xml:space="preserve">Evaluación del servicio prestado a los testigos dentro de los procesos disciplinarios </t>
  </si>
  <si>
    <t>Documento mediante el cual se realiza la evaluación del servicio prestado dentro de los procesos disciplinarios a los intervinientes</t>
  </si>
  <si>
    <t>Ley 1712 de 2014 / Ley 1952 2027</t>
  </si>
  <si>
    <t>Solicitud de documentos</t>
  </si>
  <si>
    <t>Documento mediante el cual se solicita el material probatorio requerido en el marco de la actuación disciplinaria.</t>
  </si>
  <si>
    <t>Ley 1712 de 2014 / Ley 1952 2028</t>
  </si>
  <si>
    <t>Acta visita administrativa del Proceso Disciplinario Ordinario</t>
  </si>
  <si>
    <t xml:space="preserve">Documento en el cual se deja constancia de la inspección realizada frente a elementos relevantes para el proceso disciplinario. </t>
  </si>
  <si>
    <t>Ley 1712 de 2014 / Ley 1952 2029</t>
  </si>
  <si>
    <t>Ratificación y ampliación de la queja</t>
  </si>
  <si>
    <t xml:space="preserve">Documento en el cual se deja constancia de los detalles de las circunstancias de tiempo, modo y lugar en las cuales se presentó la presunta irregularidad informada por el quejoso. </t>
  </si>
  <si>
    <t>Ley 1712 de 2014 / Ley 1952 2030</t>
  </si>
  <si>
    <t>Citación quejoso ratificación y ampliación</t>
  </si>
  <si>
    <t>Comunicación en la cual se requiere al quejoso a fin de que brinde mayores detalles de tiempo, modo y lugar frente a a queja presentada.</t>
  </si>
  <si>
    <t>Ley 1712 de 2014 / Ley 1952 2031</t>
  </si>
  <si>
    <t>Testimonio</t>
  </si>
  <si>
    <t xml:space="preserve">Documento en el cual se deja constancia del dicho de la persona natural o representante legal frente a los hechos objeto de la actuación disciplinaria. </t>
  </si>
  <si>
    <t>Ley 1712 de 2014 / Ley 1952 2032</t>
  </si>
  <si>
    <t>Versión libre</t>
  </si>
  <si>
    <t>Documento en el cual se deja constancia del dicho del disciplinado frente a los hechos objeto de la actuación disciplinaria.</t>
  </si>
  <si>
    <t>Ley 1712 de 2014 / Ley 1952 2033</t>
  </si>
  <si>
    <t>Auto de archivo</t>
  </si>
  <si>
    <t xml:space="preserve">Auto por medio del cual despues del analisis del material probatorio recaudado, así como del dicho de los sujetos procesales, se adopta la decisión de no dar continuidad a la actuación disciplinaria. </t>
  </si>
  <si>
    <t>Comunicación auto archivo implicado</t>
  </si>
  <si>
    <t xml:space="preserve">Comunicación mediante la cual se informa al implicado la decisión de archivo adoptada en el marco del proceso disciplinario. </t>
  </si>
  <si>
    <t>Comunicación auto archivo quejoso</t>
  </si>
  <si>
    <t xml:space="preserve">Comunicación mediante la cual se informa al quejoso la decisión de archivo adoptada en el marco del proceso disciplinario. </t>
  </si>
  <si>
    <t>Constancia de ejecutoría</t>
  </si>
  <si>
    <t>Documento a través del cual se deja constancia de la terminación definitiva del proceso disciplinario en sede administrativa.</t>
  </si>
  <si>
    <t>Recurso de apelación del quejoso</t>
  </si>
  <si>
    <t xml:space="preserve">Herramienta juridica mediante la cual  el quejoso puede señalar su desacuerdo con la decisión proferida. </t>
  </si>
  <si>
    <t>Auto concediendo recurso de apelación</t>
  </si>
  <si>
    <t>Auto por el cual se decide  la concesión del recurso de apelación para su respectiva decisión de fondo.</t>
  </si>
  <si>
    <t>Auto rechazando el recurso por improcedente</t>
  </si>
  <si>
    <t xml:space="preserve">Auto por el cual se decide la no aceptación del recurso y en consencuencia no se procede a su estudio de fondo. </t>
  </si>
  <si>
    <t>Auto rechazando recurso de apelación extemporáneo</t>
  </si>
  <si>
    <t xml:space="preserve">Auto por el cual ante la evidene extemporaneidad del recurso presentado se decide su rechazo y en consecuencia no se estudia de fondo. </t>
  </si>
  <si>
    <t>Comunicación auto rechaza el recurso de apelación </t>
  </si>
  <si>
    <t>Comunicación por la cual se informa al recurrente la decisión de rechazar el recurso de apelación presentado.</t>
  </si>
  <si>
    <t xml:space="preserve">Auto declarando desierto un recurso </t>
  </si>
  <si>
    <t xml:space="preserve">Auto por el cual se declara desierto un recurso por la sustentación inoportuna o en forma indebida. no sustentación oportuna o  </t>
  </si>
  <si>
    <t>Comunicación remisión expediente segunda instancia</t>
  </si>
  <si>
    <t xml:space="preserve">Comunicación a través de la cual se remite el expediente a segunda instancia para lo de su compentencia en el marco de la normativa vigente. </t>
  </si>
  <si>
    <t>Comunicación auto niega recurso de apelación</t>
  </si>
  <si>
    <t xml:space="preserve">Comunicación al recurrente de la decisión de negar el recurso de  apelación interpuesto. </t>
  </si>
  <si>
    <t>Comunicación auto concede apelación</t>
  </si>
  <si>
    <t>Comunicación de la decisión por la cual se concedió el recurso de apelación presentado al recurrente.</t>
  </si>
  <si>
    <t>Comunicación implicada no apelante</t>
  </si>
  <si>
    <t xml:space="preserve">Comunicación de la decisión por la cual se decide la concesión del recurso de apelación al implicado. </t>
  </si>
  <si>
    <t>Notificación personal a no apelante</t>
  </si>
  <si>
    <t xml:space="preserve">Documento a través del cual se entera del contenido de la deicisón adoptada en el recurso de apelación al  implicado. </t>
  </si>
  <si>
    <t>Recurso de queja</t>
  </si>
  <si>
    <t>Documento a través del cual el apelante, ante la decisión de no conceder el recurso de apelación, puede presentar su inconformidad mediante el recurso de queja.</t>
  </si>
  <si>
    <t>Auto declarando desierto recurso de queja</t>
  </si>
  <si>
    <t xml:space="preserve">Auto por el cual, al no sustentar en debida forma el rucurso, este se declara desierto </t>
  </si>
  <si>
    <t>Auto rechazando recurso de queja por extemporáneo</t>
  </si>
  <si>
    <t>Auto por el cual al no ser presentado en tiempo el  recurso de queja se rechaza por extemporáneo</t>
  </si>
  <si>
    <t>Auto concediendo recurso queja</t>
  </si>
  <si>
    <t>Auto por el cual al encontrarse configurados los requisisitos del recurso se concede el recurso queja y se procede a su estudio de fondo.</t>
  </si>
  <si>
    <t>Comunicación trámite recurso queja</t>
  </si>
  <si>
    <t xml:space="preserve">Comunicación por medio de la cual se informa al recurrente el trámite dado al recurso de queja presentado. </t>
  </si>
  <si>
    <t>Auto desatando la apelación</t>
  </si>
  <si>
    <t>Auto por el cual se evaluan los argumentos presentados en el marco del recurso de apelación presentado</t>
  </si>
  <si>
    <t>Comunicación implicada segunda instancia</t>
  </si>
  <si>
    <t>Comunicación por la cual se informa al implicado la remision a segunda instancia del expediente disciplinario para que se adopten las decisiones que en derecho corresponden.</t>
  </si>
  <si>
    <t>Auto apertura investigación disciplinaria</t>
  </si>
  <si>
    <t>Auto por el cual se ordena abrir investigación disciplinaria en conttra del posible autor o autores de la falta disciplinaria.</t>
  </si>
  <si>
    <t>Comunicación apertura de investigación Personería</t>
  </si>
  <si>
    <t>Comunicación por la cual se informa a la Personería de Bogotá D.C. los datos del presunto autor de la falta disciplinaria a fin de que se decida el posible ejercicio del poder preferente sobre la actuación</t>
  </si>
  <si>
    <t>Ley 1712 de 2014 / Ley 1952 2034</t>
  </si>
  <si>
    <t>Comunicación apertura de investigación Procuraduría</t>
  </si>
  <si>
    <t>Comunicación por la cual se informa a la Procuraduría General de la Nación los datos del presunto autor de la falta disciplinaria a fin de que se decida el posible ejercicio del poder preferente sobre la actuación</t>
  </si>
  <si>
    <t>Ley 1712 de 2014 / Ley 1952 2035</t>
  </si>
  <si>
    <t>Comunicación apertura de investigación investigado</t>
  </si>
  <si>
    <t xml:space="preserve">Comunicación en la cual se ifnorma al disciplinado la decisión de abrir investigación disciplinaria en su contra y así mismo se le requiere para que comparezca al Despacho a fin de enterarlo sobre el contenido de la misma. </t>
  </si>
  <si>
    <t>Ley 1712 de 2014 / Ley 1952 2036</t>
  </si>
  <si>
    <t>Auto que ordena la práctica de pruebas </t>
  </si>
  <si>
    <t>Auto por el cual se  ordena proceder al recaudo probatorio del caso, de conformidad con los hechos investigados.  </t>
  </si>
  <si>
    <t>Ley 1712 de 2014 / Ley 1952 2037</t>
  </si>
  <si>
    <t>047</t>
  </si>
  <si>
    <t>Comunicación decreto oficioso de pruebas</t>
  </si>
  <si>
    <t xml:space="preserve">Comunicación por la cual se informa al disciplinado sobre la decisión del Despacho de decretar pruebas en el marco del proceso disciplinario. </t>
  </si>
  <si>
    <t>Ley 1712 de 2014 / Ley 1952 2038</t>
  </si>
  <si>
    <t>048</t>
  </si>
  <si>
    <t>Auto prórroga término investigación</t>
  </si>
  <si>
    <t xml:space="preserve">Auto por el cual se ordena ampliar el término de la etapa de investigación disciplinaria por configurarse los requisitos normativos para ello. </t>
  </si>
  <si>
    <t>Ley 1712 de 2014 / Ley 1952 2039</t>
  </si>
  <si>
    <t>049</t>
  </si>
  <si>
    <t>Comunicación prórroga apertura de investigación implicado</t>
  </si>
  <si>
    <t>Comunicación por la cual se informa al implicado la decisión de ampliación del término de la investigación disciplinaria.</t>
  </si>
  <si>
    <t>Ley 1712 de 2014 / Ley 1952 2040</t>
  </si>
  <si>
    <t>050</t>
  </si>
  <si>
    <t>Auto de cierre de la investigación Disciplinaria</t>
  </si>
  <si>
    <t xml:space="preserve">Auto por el cual se ordena el cierre de la investigación disciplinaria, bien sea por haberse agotado el recaudo probatorio o por el vencimiento del plazo de la etapa. </t>
  </si>
  <si>
    <t>Ley 1712 de 2014 / Ley 1952 2041</t>
  </si>
  <si>
    <t>051</t>
  </si>
  <si>
    <t>Pliego de cargos</t>
  </si>
  <si>
    <t xml:space="preserve">Auto por el cual se formulan cargos en contra del presunto autor o autores de la falta disciplinaria. </t>
  </si>
  <si>
    <t>Ley 1712 de 2014 / Ley 1952 2042</t>
  </si>
  <si>
    <t>052</t>
  </si>
  <si>
    <t>Comunicación pliego de cargos</t>
  </si>
  <si>
    <t xml:space="preserve">Comunicación por la cual se cita al disciplinado para que conozca el contenido del pliego de cargos formulado en su contra. </t>
  </si>
  <si>
    <t>Ley 1712 de 2014 / Ley 1952 2043</t>
  </si>
  <si>
    <t>053</t>
  </si>
  <si>
    <t>Auto nombramiento defensor</t>
  </si>
  <si>
    <t>Auto por el cual se procede al nombramiento defensor, bien por la no comparecencia del disciplinado a notificarse del pliego de cargos o bien por su propia solicitud.</t>
  </si>
  <si>
    <t>054</t>
  </si>
  <si>
    <t>Comunicación consultorio jurídico</t>
  </si>
  <si>
    <t xml:space="preserve">Comunicación por la cual se requiere a algunos consultorios jurídicos de universidades de la ciudad de Bogotá D.C., a fin de que se designe un estudiante de Derecho que pueda defender los itnereses del disciplinado en el marco del proceso disciplinario adelantado en su contra. </t>
  </si>
  <si>
    <t>055</t>
  </si>
  <si>
    <t>Comunicación defensor oficio</t>
  </si>
  <si>
    <t xml:space="preserve">Comunicación por la cual se informa al investigado sobre el defensor oficio designado para la defensa de sus intereses en el proceso disciplinario. </t>
  </si>
  <si>
    <t>056</t>
  </si>
  <si>
    <t>Escrito de descargos</t>
  </si>
  <si>
    <t>Escrito por el cual el disciplinado y/o su apoderado/defensor de oficio se pronuncian de forma expresa frente a la formnulación de cargos realizada.</t>
  </si>
  <si>
    <t>057</t>
  </si>
  <si>
    <t>Auto decreta pruebas después de los descargos</t>
  </si>
  <si>
    <t>Auto por el cual en etapa posterior a la presentación de descargos, el Despacho ordena la práctica de pruebas conforme a los hechos investigados y los descargos presentados.</t>
  </si>
  <si>
    <t>058</t>
  </si>
  <si>
    <t>Comunicación decreto pruebas sujeto procesal</t>
  </si>
  <si>
    <t>Comunicación por la cual se informa al sujeto procesal sobre el decreto de pruebas realizado por el Despacho.</t>
  </si>
  <si>
    <t>059</t>
  </si>
  <si>
    <t>Auto negando pruebas después de descargos</t>
  </si>
  <si>
    <t xml:space="preserve">Auto por el cual ante la solicitud de pruebas realizada por los sujetos procesales el Despacho se pronuncia frente a ellas de forma negativa. </t>
  </si>
  <si>
    <t>060</t>
  </si>
  <si>
    <t>Recurso de reposición y en subsidio apelación</t>
  </si>
  <si>
    <t>Comunicación por la cual los sujetos procesales hacen uso de la figura juridica denominada "Recurso de reposición" y aunado a ello previendo su improcedencia, en el mismo documento se presenta de forma subsidiartiarecurso de apelación</t>
  </si>
  <si>
    <t>061</t>
  </si>
  <si>
    <t>Auto rechazando recurso de reposición improcedente</t>
  </si>
  <si>
    <t xml:space="preserve">Auto por el cual ante la improcedencia del recurso de reposición presentado se ordena rechazo y en consecuencia no se entra al estudio de sus argumentos. </t>
  </si>
  <si>
    <t>062</t>
  </si>
  <si>
    <t>Auto resolviendo recurso de reposición</t>
  </si>
  <si>
    <t>Auto por el cual se analizan los argumentos presentados en el  recurso de reposición</t>
  </si>
  <si>
    <t>063</t>
  </si>
  <si>
    <t>Auto rechazando recurso de reposición extemporáneo</t>
  </si>
  <si>
    <t>Auto por el cual se recha el recurso de reposición por presentación fuera de los términos y en consecuencia no se estudian sus argumentos.</t>
  </si>
  <si>
    <t>064</t>
  </si>
  <si>
    <t>Auto concediendo recurso de queja</t>
  </si>
  <si>
    <t>Auto por el cual se concede recurso de queja y en consecuencia se decide de fondo la petición elevada.</t>
  </si>
  <si>
    <t>065</t>
  </si>
  <si>
    <t>Auto obedézcase y cúmplase</t>
  </si>
  <si>
    <t>Auto por el cual se da continuidad y trámite al proceso bajo la decisión de obedecer y cumplir la decisión adoptada por superior jerarquico.</t>
  </si>
  <si>
    <t>066</t>
  </si>
  <si>
    <t>Auto variación pliego de cargos</t>
  </si>
  <si>
    <t xml:space="preserve">Auto por el cual ante un error en la clasificación o prueba sobreviniente se realiza variación a los cargos formulados. </t>
  </si>
  <si>
    <t>067</t>
  </si>
  <si>
    <t>Auto corriendo traslado para alegatos previos al fallo</t>
  </si>
  <si>
    <t xml:space="preserve">Auto por el cual se oorga un térmio a los sujetos procesales a fin de que presenten sus últimos argumentos en relación con los hechos objeto de investigación. </t>
  </si>
  <si>
    <t>068</t>
  </si>
  <si>
    <t>Comunicación traslado alegatos previos</t>
  </si>
  <si>
    <t xml:space="preserve">Comunicación por la cual se inforoma a los sujetos procesales la procedencia de la presentación de alegatos previos al fallo. </t>
  </si>
  <si>
    <t>Ley 1712 de 2014 / Ley 1952 2044</t>
  </si>
  <si>
    <t>069</t>
  </si>
  <si>
    <t>Escrito alegatos de conclusión</t>
  </si>
  <si>
    <t xml:space="preserve">Escrito a través del cual los sujetos procesales presentan al Despacho sus argumentos finales previos al fallo. </t>
  </si>
  <si>
    <t>Ley 1712 de 2014 / Ley 1952 2045</t>
  </si>
  <si>
    <t>070</t>
  </si>
  <si>
    <t>Fallo primera instancia</t>
  </si>
  <si>
    <t xml:space="preserve">Fallo de primera instancia, mediante el cual se adoptan la decisión que en derecho correponde en el marco de los hechos investigados y el recaudo probatorio realizado. </t>
  </si>
  <si>
    <t>Ley 1712 de 2014 / Ley 1952 2046</t>
  </si>
  <si>
    <t>071</t>
  </si>
  <si>
    <t>Comunicación fallo primera instancia implicado</t>
  </si>
  <si>
    <t>Comunicación  por la cual se informa al disciplinado la decisión adoptada en el fallo de primera instancia.</t>
  </si>
  <si>
    <t>Ley 1712 de 2014 / Ley 1952 2047</t>
  </si>
  <si>
    <t>072</t>
  </si>
  <si>
    <t>Comunicación fallo absolutorio quejoso</t>
  </si>
  <si>
    <t xml:space="preserve">Comunicación en la cual se informa al quejoso la decisión de absolución del disciplinado proferida en fallo absolutorio </t>
  </si>
  <si>
    <t>Ley 1712 de 2014 / Ley 1952 2048</t>
  </si>
  <si>
    <t>073</t>
  </si>
  <si>
    <t>Comunicación registro sanción Personería</t>
  </si>
  <si>
    <t xml:space="preserve">Comunicación por la cual se requiere a la Personería de Bogotá D.C. a fin de que registre la sanción impuesta </t>
  </si>
  <si>
    <t>Ley 1712 de 2014 / Ley 1952 2049</t>
  </si>
  <si>
    <t>074</t>
  </si>
  <si>
    <t>Comunicación registro sanción Procuraduría</t>
  </si>
  <si>
    <t xml:space="preserve">Comunicación por la cual se requiere a la Procuraduría General de la Nación a fin de que registre la sanción impuesta </t>
  </si>
  <si>
    <t>Ley 1712 de 2014 / Ley 1952 2050</t>
  </si>
  <si>
    <t>075</t>
  </si>
  <si>
    <t>Comunicación al nominador para la ejecución</t>
  </si>
  <si>
    <t>Comunicación al nominador de la Entidad en la que se le informa sobre la sanción impuesta a fin de que proceda a su ejecución</t>
  </si>
  <si>
    <t>Ley 1712 de 2014 / Ley 1952 2051</t>
  </si>
  <si>
    <t>076</t>
  </si>
  <si>
    <t>Comunicación otras autoridades</t>
  </si>
  <si>
    <t>Comunicación que se hace a otras autoridades con el fin de atender requerimientos o brindar información respecto de los procesos disciplinarios de la Oficina</t>
  </si>
  <si>
    <t>Ley 1712 de 2014 / Ley 1952 2052</t>
  </si>
  <si>
    <t>077</t>
  </si>
  <si>
    <t>Comunicación a organismos de control sobre fallo absolutorio</t>
  </si>
  <si>
    <t xml:space="preserve">Comunicación en la cual se informa a los organismos de control sobre fallo el sin responsabilidad disciplinaria </t>
  </si>
  <si>
    <t>Ley 1712 de 2014 / Ley 1952 2053</t>
  </si>
  <si>
    <t>078</t>
  </si>
  <si>
    <t>Resolución que ordena la ejecución de la sanción</t>
  </si>
  <si>
    <t xml:space="preserve">Resolución proferida por el nominador de la Entidad, mediante la cual ante la sanción impuesta, ordena  proceder a su ejecución con el fin de darle efectos. </t>
  </si>
  <si>
    <t>Ley 1712 de 2014 / Ley 1952 2054</t>
  </si>
  <si>
    <t>079</t>
  </si>
  <si>
    <t>Solicitud de revocatoria directa</t>
  </si>
  <si>
    <t>Solicitud mediante la cual  de revocatoria directa</t>
  </si>
  <si>
    <t>Ley 1712 de 2014 / Ley 1952 2055</t>
  </si>
  <si>
    <t>080</t>
  </si>
  <si>
    <t>Auto que rechaza la revocatoria directa</t>
  </si>
  <si>
    <t>Ley 1712 de 2014 / Ley 1952 2056</t>
  </si>
  <si>
    <t>081</t>
  </si>
  <si>
    <t>Auto que inadmite la revocatoria directa</t>
  </si>
  <si>
    <t>Ley 1712 de 2014 / Ley 1952 2057</t>
  </si>
  <si>
    <t>082</t>
  </si>
  <si>
    <t>Auto resolviendo revocatoria directa </t>
  </si>
  <si>
    <t>Ley 1712 de 2014 / Ley 1952 2058</t>
  </si>
  <si>
    <t>083</t>
  </si>
  <si>
    <t>Auto de acumulación</t>
  </si>
  <si>
    <t>Auto por el cual se ordena la acumulación en una misma cuerda procesal de diferentes actuación por tratarse de identidad de hechos.</t>
  </si>
  <si>
    <t>Ley 1712 de 2014 / Ley 1952 2059</t>
  </si>
  <si>
    <t>084</t>
  </si>
  <si>
    <t>Auto de nulidad</t>
  </si>
  <si>
    <t xml:space="preserve">Auto por el cual ante la falta de competencia del funcionario que profirió el fallo, la violación del derecho de defensa del investigado o la existencia de irregularidades sustanciales que afecten el debido proceso se ordena retrotraer el proceso disciplinario auna determinada actuación. </t>
  </si>
  <si>
    <t>Ley 1712 de 2014 / Ley 1952 2060</t>
  </si>
  <si>
    <t>085</t>
  </si>
  <si>
    <t>Auto de remisión por competencia a otro operador interno</t>
  </si>
  <si>
    <t>Auto de remisión  de la actuación disciplinaria a otro operador interno por falta de competencia para darle continuidad</t>
  </si>
  <si>
    <t>086</t>
  </si>
  <si>
    <t>Auto de remisión por competencia poder preferente</t>
  </si>
  <si>
    <t>Auto por el cual ante la decisión del ejercicio del poder preferente por parte de la Personería de Bogotá D.C. o de la Procuraduría General de la Nación se procede a la remisión  del expediante en el estado en el que se encuentre.</t>
  </si>
  <si>
    <t>087</t>
  </si>
  <si>
    <t>Auto de incorporación</t>
  </si>
  <si>
    <t xml:space="preserve">Auto por el cual se ordena la inclusión de documentos y/o actuaciones en un expediente disciplinario. </t>
  </si>
  <si>
    <t>088</t>
  </si>
  <si>
    <t>Auto remisión por competencia</t>
  </si>
  <si>
    <t xml:space="preserve">Auto remisión por el cual se ordena la remisión de documentos/actuaciones a autoridad competente para que se de continuidad al trámite. </t>
  </si>
  <si>
    <t>089</t>
  </si>
  <si>
    <t>Pruebas</t>
  </si>
  <si>
    <t xml:space="preserve">Material probatorio allegado al proceso disciplinario: confesión, testimonio, peritación, inspección disciplinaria, documentos e indicios. </t>
  </si>
  <si>
    <t>090</t>
  </si>
  <si>
    <t>Auto citación audiencia</t>
  </si>
  <si>
    <t>Auto  por el cual se formula pliego de cargos en contra del investigado.</t>
  </si>
  <si>
    <t>091</t>
  </si>
  <si>
    <t>Audiencia </t>
  </si>
  <si>
    <t xml:space="preserve">Diligencia verbal en la cual se dará continuidad a la etapa de juzgamiento  del proceso disciplinario. </t>
  </si>
  <si>
    <t>092</t>
  </si>
  <si>
    <t>Notificación edicto verbal</t>
  </si>
  <si>
    <t>Notificación por edicto  realizada en el marco del proceso verbal</t>
  </si>
  <si>
    <t>093</t>
  </si>
  <si>
    <t>Comunicación citación audiencia talento humano</t>
  </si>
  <si>
    <t xml:space="preserve">Citación a audiencia a la Dirección de Talento Humano a fin de contar con la información requerida en el marco del proceso disciplinario. </t>
  </si>
  <si>
    <t>094</t>
  </si>
  <si>
    <t>Comunicación citación audiencia Procuraduría</t>
  </si>
  <si>
    <t>Comunicación a la Procuraduría General de la Nación en la cual se le indica sobre la decisión de celebrar audiencia adoptada.</t>
  </si>
  <si>
    <t>095</t>
  </si>
  <si>
    <t>Comunicación citación audiencia Personería</t>
  </si>
  <si>
    <t>Comunicación a la Personería de la Bogotá D.C., en la cual se le indica sobre la decisión de celebrar audiencia adoptada.</t>
  </si>
  <si>
    <t>096</t>
  </si>
  <si>
    <t>Comunicación citación audiencia implicado</t>
  </si>
  <si>
    <t xml:space="preserve">Comunicación en donde se le indica al investigado los datos de la audiencia citada a fin de que comparezca. </t>
  </si>
  <si>
    <t>097</t>
  </si>
  <si>
    <t>Auto de nombramiento de defensor verbal</t>
  </si>
  <si>
    <t>Auto por el cual se realiza el nombramiento de defensor  de oficio al investigado en el marco del proceso verbal</t>
  </si>
  <si>
    <t>098</t>
  </si>
  <si>
    <t>Comunicación defensor de oficio</t>
  </si>
  <si>
    <t xml:space="preserve">Comunicación por la cual se informa al defensor de oficio su designación como tal. </t>
  </si>
  <si>
    <t>099</t>
  </si>
  <si>
    <t>Audiencia y fallo proceso verbal</t>
  </si>
  <si>
    <t xml:space="preserve">Evacuación de la diligencia de audiencia y la adopción de la decisión de fondo sobre la responsabilidad del disciplinado. </t>
  </si>
  <si>
    <t>100</t>
  </si>
  <si>
    <t>Auto de remisión por competencia</t>
  </si>
  <si>
    <t>101</t>
  </si>
  <si>
    <t>Comunicaciones otras autoridades</t>
  </si>
  <si>
    <t>Ley 1712 de 2014 / Ley 1952 2061</t>
  </si>
  <si>
    <t>102</t>
  </si>
  <si>
    <t>Auto que prorroga el término de la investigación disciplinaria</t>
  </si>
  <si>
    <t>Ley 1712 de 2014 / Ley 1952 2062</t>
  </si>
  <si>
    <t>103</t>
  </si>
  <si>
    <t>Auto acumulación</t>
  </si>
  <si>
    <t xml:space="preserve">Auto por el cual se ordena la integración de actuaciones disciplinarias bajo una misma cuerda prcoesal por cumplir los requisitos para ello. </t>
  </si>
  <si>
    <t>Ley 1712 de 2014 / Ley 1952 2063</t>
  </si>
  <si>
    <t>104</t>
  </si>
  <si>
    <t>Auto inhibitorio</t>
  </si>
  <si>
    <t xml:space="preserve">Auto por el cual el Despacho se abstiene de iniciar una actuación disciplinaria conforme a lo dispuesto en la normativa vigente. </t>
  </si>
  <si>
    <t>105</t>
  </si>
  <si>
    <t>Comunicación auto inhibitorio - quejoso</t>
  </si>
  <si>
    <t>Comunicación por la cual se informa al quejoso la decisión del Despacho de inhirse frente a los hechos informados en la queja.</t>
  </si>
  <si>
    <t>106</t>
  </si>
  <si>
    <t>Comunicación auto que resuelve a consulta</t>
  </si>
  <si>
    <t>Comunicación por la cual se informa al afectado la decisión de remisión del proceso al superior, a fin de que se pronuncie frente a la decisión de suspensión provisional.</t>
  </si>
  <si>
    <t>107</t>
  </si>
  <si>
    <t>Auto resolviendo solicitud de impedimento</t>
  </si>
  <si>
    <t xml:space="preserve">Auto por el cual el superior del funcionario que se declaró impedido decide sobre su procedencia. </t>
  </si>
  <si>
    <t>108</t>
  </si>
  <si>
    <t>Comunicación auto segunda instancia</t>
  </si>
  <si>
    <t>Comunicación a los sujetos procesales de a las decisiones proferidas en segunda instancia</t>
  </si>
  <si>
    <t>109</t>
  </si>
  <si>
    <t>Auto corre traslado de la consulta</t>
  </si>
  <si>
    <t xml:space="preserve">Auto por el cual frente a la consulta elevada, se corre traslado al disciplinado para que presente los argumentos que considere pertinentes y las pruebas en las que sustentará su dicho. </t>
  </si>
  <si>
    <t>110</t>
  </si>
  <si>
    <t>Comunicación auto de pruebas segunda instancia</t>
  </si>
  <si>
    <t>Comunicación por la cual se informa a los sujetos procesales sobre el auto de pruebas proferido en el marco de la segunda instancia</t>
  </si>
  <si>
    <t>111</t>
  </si>
  <si>
    <t>Comunicación trámite recurso de queja</t>
  </si>
  <si>
    <t>Comunicación en la cual se informa al recurrente el trámite del recurso de queja</t>
  </si>
  <si>
    <t>112</t>
  </si>
  <si>
    <t>Comunicación auto que corre traslado de la consulta</t>
  </si>
  <si>
    <t>Comunicación auto que corre traslado al sujeto procesal de la consulta para que presente sus argumentos y pruebas que estime pertinentes.</t>
  </si>
  <si>
    <t>113</t>
  </si>
  <si>
    <t>Auto resolviendo recusación</t>
  </si>
  <si>
    <t>Auto por el cual el superior del funcionario recusado adopta la decisión que en derecho corresponde acorde a los argumentos presentados.</t>
  </si>
  <si>
    <t>Ley 1712 de 2014 / Ley 1952 2064</t>
  </si>
  <si>
    <t>114</t>
  </si>
  <si>
    <t>Comunicación auto que resuelve impedimento</t>
  </si>
  <si>
    <t>Comunicación del auto por el cual se resuelve el impedimento presentado a quien lo formuló y a los demás sujetos procesales.</t>
  </si>
  <si>
    <t>Ley 1712 de 2014 / Ley 1952 2065</t>
  </si>
  <si>
    <t>115</t>
  </si>
  <si>
    <t>Auto de pruebas de segunda instancia</t>
  </si>
  <si>
    <t>Auto por el cual se decretan pruebas en el marco de la segunda instancia</t>
  </si>
  <si>
    <t>116</t>
  </si>
  <si>
    <t>Auto resolviendo recurso de queja</t>
  </si>
  <si>
    <t xml:space="preserve">Auto por el cual se resuleven el recurso de queja presentado y en consecuencia se confirma o modifica la decisión de negar el recurso de apelación presentado. </t>
  </si>
  <si>
    <t>117</t>
  </si>
  <si>
    <t>Comunicación auto que resuelve recusación</t>
  </si>
  <si>
    <t>Comunicación del auto por el cual se resuelve la recusación promovida a quien la presento.</t>
  </si>
  <si>
    <t>118</t>
  </si>
  <si>
    <t>Fallo de segunda Instancia</t>
  </si>
  <si>
    <t xml:space="preserve">Fallo por el cual se confirma o revoca la decisión adoptada en en el marco de la primera instancia. </t>
  </si>
  <si>
    <t>119</t>
  </si>
  <si>
    <t>Auto ordenando a la primera instancia remitir copias adicionales</t>
  </si>
  <si>
    <t>Auto ordenando a la primera instancia remitir copias adicionales con el fin de contar con la totalidad de las piezas procesales requeridas para adoptar la decisión que en derecho corresponda.</t>
  </si>
  <si>
    <t>120</t>
  </si>
  <si>
    <t>121</t>
  </si>
  <si>
    <t>Acta de reparto del Proceso Disciplinario Verbal</t>
  </si>
  <si>
    <t>Ley 1712 de 2014 / Ley 1952 2066</t>
  </si>
  <si>
    <t>122</t>
  </si>
  <si>
    <t>Ley 1712 de 2014 / Ley 1952 2067</t>
  </si>
  <si>
    <t>123</t>
  </si>
  <si>
    <t>Ley 1712 de 2014 / Ley 1952 2068</t>
  </si>
  <si>
    <t>124</t>
  </si>
  <si>
    <t>Ley 1712 de 2014 / Ley 1952 2069</t>
  </si>
  <si>
    <t>125</t>
  </si>
  <si>
    <t>Ley 1712 de 2014 / Ley 1952 2070</t>
  </si>
  <si>
    <t>126</t>
  </si>
  <si>
    <t>Ley 1712 de 2014 / Ley 1952 2071</t>
  </si>
  <si>
    <t>127</t>
  </si>
  <si>
    <t>Ley 1712 de 2014 / Ley 1952 2072</t>
  </si>
  <si>
    <t>128</t>
  </si>
  <si>
    <t>Ley 1712 de 2014 / Ley 1952 2073</t>
  </si>
  <si>
    <t>129</t>
  </si>
  <si>
    <t>Ley 1712 de 2014 / Ley 1952 2074</t>
  </si>
  <si>
    <t>130</t>
  </si>
  <si>
    <t>Ley 1712 de 2014 / Ley 1952 2075</t>
  </si>
  <si>
    <t>131</t>
  </si>
  <si>
    <t>Ley 1712 de 2014 / Ley 1952 2076</t>
  </si>
  <si>
    <t>132</t>
  </si>
  <si>
    <t>Ley 1712 de 2014 / Ley 1952 2077</t>
  </si>
  <si>
    <t>133</t>
  </si>
  <si>
    <t>Ley 1712 de 2014 / Ley 1952 2078</t>
  </si>
  <si>
    <t>134</t>
  </si>
  <si>
    <t>Acta visita administrativa del Proceso Disciplinario Verbal</t>
  </si>
  <si>
    <t>Ley 1712 de 2014 / Ley 1952 2079</t>
  </si>
  <si>
    <t>135</t>
  </si>
  <si>
    <t>Ley 1712 de 2014 / Ley 1952 2080</t>
  </si>
  <si>
    <t>136</t>
  </si>
  <si>
    <t>Ley 1712 de 2014 / Ley 1952 2081</t>
  </si>
  <si>
    <t>137</t>
  </si>
  <si>
    <t>Ley 1712 de 2014 / Ley 1952 2082</t>
  </si>
  <si>
    <t>138</t>
  </si>
  <si>
    <t>Ley 1712 de 2014 / Ley 1952 2083</t>
  </si>
  <si>
    <t>139</t>
  </si>
  <si>
    <t>140</t>
  </si>
  <si>
    <t>141</t>
  </si>
  <si>
    <t>142</t>
  </si>
  <si>
    <t>143</t>
  </si>
  <si>
    <t>144</t>
  </si>
  <si>
    <t>145</t>
  </si>
  <si>
    <t>146</t>
  </si>
  <si>
    <t>147</t>
  </si>
  <si>
    <t>148</t>
  </si>
  <si>
    <t>Auto por el cual se declara desierto un recurso por la sustentación inoportuna o en forma indebida.</t>
  </si>
  <si>
    <t>149</t>
  </si>
  <si>
    <t>150</t>
  </si>
  <si>
    <t>151</t>
  </si>
  <si>
    <t>152</t>
  </si>
  <si>
    <t>153</t>
  </si>
  <si>
    <t>154</t>
  </si>
  <si>
    <t>155</t>
  </si>
  <si>
    <t>156</t>
  </si>
  <si>
    <t>157</t>
  </si>
  <si>
    <t>158</t>
  </si>
  <si>
    <t>159</t>
  </si>
  <si>
    <t>160</t>
  </si>
  <si>
    <t>161</t>
  </si>
  <si>
    <t>162</t>
  </si>
  <si>
    <t>Ley 1712 de 2014 / Ley 1952 2084</t>
  </si>
  <si>
    <t>163</t>
  </si>
  <si>
    <t>Ley 1712 de 2014 / Ley 1952 2085</t>
  </si>
  <si>
    <t>164</t>
  </si>
  <si>
    <t>Ley 1712 de 2014 / Ley 1952 2086</t>
  </si>
  <si>
    <t>165</t>
  </si>
  <si>
    <t>Ley 1712 de 2014 / Ley 1952 2087</t>
  </si>
  <si>
    <t>166</t>
  </si>
  <si>
    <t>Ley 1712 de 2014 / Ley 1952 2088</t>
  </si>
  <si>
    <t>167</t>
  </si>
  <si>
    <t>Ley 1712 de 2014 / Ley 1952 2089</t>
  </si>
  <si>
    <t>168</t>
  </si>
  <si>
    <t>Ley 1712 de 2014 / Ley 1952 2090</t>
  </si>
  <si>
    <t>169</t>
  </si>
  <si>
    <t>Ley 1712 de 2014 / Ley 1952 2091</t>
  </si>
  <si>
    <t>170</t>
  </si>
  <si>
    <t>Ley 1712 de 2014 / Ley 1952 2092</t>
  </si>
  <si>
    <t>171</t>
  </si>
  <si>
    <t>Ley 1712 de 2014 / Ley 1952 2093</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</si>
  <si>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</si>
  <si>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</si>
  <si>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</si>
  <si>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</si>
  <si>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</si>
  <si>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</si>
  <si>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</si>
  <si>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</si>
  <si>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</si>
  <si>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</si>
  <si>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</si>
  <si>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</si>
  <si>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</si>
  <si>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</si>
  <si>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</si>
  <si>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</si>
  <si>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</si>
  <si>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</si>
  <si>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</si>
  <si>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</si>
  <si>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</si>
  <si>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</si>
  <si>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</si>
  <si>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</si>
  <si>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</si>
  <si>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</si>
  <si>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</si>
  <si>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</si>
  <si>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</si>
  <si>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</si>
  <si>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</si>
  <si>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</si>
  <si>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</si>
  <si>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</si>
  <si>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</si>
  <si>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</si>
  <si>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</si>
  <si>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</si>
  <si>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</si>
  <si>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</si>
  <si>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</si>
  <si>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</si>
  <si>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</si>
  <si>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</si>
  <si>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</si>
  <si>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</si>
  <si>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</si>
  <si>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</si>
  <si>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</si>
  <si>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</si>
  <si>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 xml:space="preserve">Auto por el cual frente a la consulta elevada, se corre traslado al disciplinador para que presente los argumentos que considere pertinentes y las pruebas en las que sustentará su dicho. </t>
  </si>
  <si>
    <t>222</t>
  </si>
  <si>
    <t>223</t>
  </si>
  <si>
    <t>224</t>
  </si>
  <si>
    <t>225</t>
  </si>
  <si>
    <t>226</t>
  </si>
  <si>
    <t>Ley 1712 de 2014 / Ley 1952 2094</t>
  </si>
  <si>
    <t>227</t>
  </si>
  <si>
    <t>228</t>
  </si>
  <si>
    <t>229</t>
  </si>
  <si>
    <t>Ley 1712 de 2014 / Ley 1952 2095</t>
  </si>
  <si>
    <t>230</t>
  </si>
  <si>
    <t>231</t>
  </si>
  <si>
    <t>232</t>
  </si>
  <si>
    <t>Gestión del Sistema Distrital de servicio a la Ciudadanía</t>
  </si>
  <si>
    <t>Petición, queja, reclamo o sugerencia</t>
  </si>
  <si>
    <t>Documento mediante el cual se presenta una petición, queja, reclamo o sugerencia a la entidad</t>
  </si>
  <si>
    <t>Portal Bogota Te Escucha-SDQS Integración continua</t>
  </si>
  <si>
    <t>233</t>
  </si>
  <si>
    <t>Comunicación oficial de traslado por competencia</t>
  </si>
  <si>
    <t>Comunicación oficial  dando traslado por competencia del trámite inicial</t>
  </si>
  <si>
    <t>Intranet</t>
  </si>
  <si>
    <t>234</t>
  </si>
  <si>
    <t>Comunicación al usuario informando el trámite</t>
  </si>
  <si>
    <t>Comunicación por la cual se informa al usuario el trámite dado frente a la petición elevada</t>
  </si>
  <si>
    <t>235</t>
  </si>
  <si>
    <t>Solicitud de aclaración o ampliación</t>
  </si>
  <si>
    <t xml:space="preserve">Comunicación por la cual se requiere al peticionario a fin de que aclare o amplie la petición elevada y de esta manera dar respuesta definita </t>
  </si>
  <si>
    <t>236</t>
  </si>
  <si>
    <t>Respuesta a la solicitud de aclaración o ampliación</t>
  </si>
  <si>
    <t>Respuesta por la cual se atiende el requerimiento de aclaración o ampliación</t>
  </si>
  <si>
    <t>237</t>
  </si>
  <si>
    <t>Respuesta a la petición, queja, reclamo o sugerencia</t>
  </si>
  <si>
    <t>Respuesta a la petición, queja, reclamo o sugerencia presentada por la ciudadania</t>
  </si>
  <si>
    <t>238</t>
  </si>
  <si>
    <t xml:space="preserve">ACTAS </t>
  </si>
  <si>
    <t>Acta del subcomité de autocontrol</t>
  </si>
  <si>
    <t>Documento en el cual se resume la información que se somete en el Comité de Autocontrol</t>
  </si>
  <si>
    <t>239</t>
  </si>
  <si>
    <t>Acta de visita realizada por el ente de control y vigilancia</t>
  </si>
  <si>
    <t>Documento en el que se consignan los asuntos tratados durante las visitas realizadas por organismos de control</t>
  </si>
  <si>
    <t>240</t>
  </si>
  <si>
    <t>Informe del ente de control y vigilancia</t>
  </si>
  <si>
    <t>Documento remitido por el ente de control y vigilancia que contiene el informe de la Auditoría realizada</t>
  </si>
  <si>
    <t>241</t>
  </si>
  <si>
    <t>Solicitud del informe</t>
  </si>
  <si>
    <t>Comunicación oficial externa con la que se solicita la información a la Secretaría General</t>
  </si>
  <si>
    <t>242</t>
  </si>
  <si>
    <t>Informe a Otros Organismos</t>
  </si>
  <si>
    <t>Documento a través del cual se entrega la información que están requiriendo a la Entidad solicitada por otros organismos.</t>
  </si>
  <si>
    <t>243</t>
  </si>
  <si>
    <t>Remisión del Informe</t>
  </si>
  <si>
    <t xml:space="preserve">Comunicación de carácter externa remitiendo información a otros  organismos </t>
  </si>
  <si>
    <t>244</t>
  </si>
  <si>
    <t>RECURSO HUMANO OCDI</t>
  </si>
  <si>
    <t>Recurso Humano de la Oficina de Control Disciplinario Interno</t>
  </si>
  <si>
    <t>245</t>
  </si>
  <si>
    <t xml:space="preserve">Archivo de Gestión </t>
  </si>
  <si>
    <t>Repositorio fisico donde se almacena la informacion y Documentos vigentes activos del área</t>
  </si>
  <si>
    <t>246</t>
  </si>
  <si>
    <t xml:space="preserve">Equipos de cómputo </t>
  </si>
  <si>
    <t>Equipos de computo asignados a los funcionarios y contratistas de la dependencia</t>
  </si>
  <si>
    <t xml:space="preserve">Funcionarios / Contratistas </t>
  </si>
  <si>
    <t>Z:\2024\SubComiteOCI</t>
  </si>
  <si>
    <t>Secretario Ejecutivo</t>
  </si>
  <si>
    <t>Acta del comité Institución  de Coordinación del sistema de control interno</t>
  </si>
  <si>
    <t>Documentos donde se documentan las sesiones llevadas a cabo por el comité de coordinación del sistema de control interno</t>
  </si>
  <si>
    <t>Z:\2024\Comité CICCI</t>
  </si>
  <si>
    <t>Actas del Comité Distrital de Auditoría</t>
  </si>
  <si>
    <t>Documentos donde se documentan las sesiones llevadas a cabo por el comité distrital de auditoría</t>
  </si>
  <si>
    <t>Informe a entidades de control y vigilancia</t>
  </si>
  <si>
    <t xml:space="preserve">Documentos que contienen el resultado de los informes presentados a las Entidades de control y vigilancia, los cuales pueden ser remitidos a traves de sistemas de información y/o medio fisicó, el expediente incluye los siguientes tipos documentales:
Acta de visita realizada por el ente de control y vigilancia
Informe del ente de control y vigilancia
Solicitud del informe
Informe  a entidades de control y vigilancia
Remisión del informe
</t>
  </si>
  <si>
    <t>https://secretariageneral.gov.co/transparencia-y-acceso-la-informacion-publica/informes-de-seguimiento</t>
  </si>
  <si>
    <t>Informes de auditorias internas de calidad</t>
  </si>
  <si>
    <t xml:space="preserve">Documentos que contienen el ejercicio de la auditoría de calidad realizada, el expediente incluye los siguientes tipos documentales:
Selección perfil auditor interno de calidad
Plan de auditorias 
Comunicación de aprobación plan de auditorías
Programa de trabajo auditoría interna de calidad
Notas de Auditoría y/o listas de chequeo
Comunicación de información informe de resultados de Auditoría
Informe de resultados de auditoría
Evaluación auditor interno
Registro de asistencia
</t>
  </si>
  <si>
    <t>https://secretariageneral.gov.co/transparencia-y-acceso-la-informacion-publica/informes-de-auditorias</t>
  </si>
  <si>
    <t>Informes de auditoría interna de gestión y regulatorios</t>
  </si>
  <si>
    <t xml:space="preserve">Documentos que contienen el ejercicio de la auditorías internas de gestión, seguimientos e informes regulatorios realizados, el expediente incluye los siguientes tipos documentales:
Comunicación de auditoria interna de gestión
Carta de representación
Comunicación solicitud de información 
Programa de Auditoría
Papeles de trabajo
Informe de auditoría interna de gestión - Preliminar
Informe de auditoría interna de gestión - Final
Informe de auditoría interna de gestión - Ejecutivo
Evaluación auditor interno
Evaluación de calidad de la auditoría interna de gestión 
Informes de seguimiento al plan de mejoramiento
</t>
  </si>
  <si>
    <t xml:space="preserve">Documentos mediante los cuales se gestiona las peticiones, quejas, reclamos o sugerencias, el expediente contiene los siguientes tipos documentales:
Petición, queja, reclamo o sugerencia
Traslado por competencia
Comunicación al usuario informando el trámite
Solicitud de aclaración o ampliación
Respuesta a la solicitud de aclaración o ampliación
Respuesta a la petición, queja, reclamo o sugerencia
</t>
  </si>
  <si>
    <t>Sistema de Información "Sistema Distrital para la gestión de peticiones ciudadanas"</t>
  </si>
  <si>
    <t>Carpeta compartida en dirección de red</t>
  </si>
  <si>
    <t>Lugar en la red de la organización en donde se almacena la información soporte del proceso de la Oficina de Control Interno</t>
  </si>
  <si>
    <t>servicios</t>
  </si>
  <si>
    <t>RECURSO HUMANO OCI</t>
  </si>
  <si>
    <t>Talento Humano capacitado para desarrollar las actividades del proceso de la Oficina de Control Interno</t>
  </si>
  <si>
    <t>Archivos Gestión</t>
  </si>
  <si>
    <t>Espacio físico donde se ubican los expedientes resultado de las actividades del proceso de la Oficina de Control Interno</t>
  </si>
  <si>
    <t>Equipos de cómputo asignados a funcionarios y contratistas de la OCI</t>
  </si>
  <si>
    <t>Contratistas / Funcionarios</t>
  </si>
  <si>
    <t>Oficina Jurídica</t>
  </si>
  <si>
    <t>Gestión jurídica</t>
  </si>
  <si>
    <t>ACCIONES CONSTITUCIONALES</t>
  </si>
  <si>
    <t>Acciones de Tutela</t>
  </si>
  <si>
    <t>Agrupación documental en la que se conservan los documentos por los cuales un ciudadano acude ante un juez de la República, con el fin de buscar un pronunciamiento que proteja un derecho constitucional fundamental vulnerado o amenazado por acción u omisión de una entidad pública o particular. Guía de mecanismos constitucionales de protección de Derechos Humanos. Pág. 72.</t>
  </si>
  <si>
    <t>Secretario</t>
  </si>
  <si>
    <t>Artículo 15 de la CP</t>
  </si>
  <si>
    <t>Artículo 19 de la Ley 1712/2014</t>
  </si>
  <si>
    <t>Actas del Comité de Conciliación de la Secretaria General</t>
  </si>
  <si>
    <t>La subserie "Actas del Comité de Conciliación de la Secretaría General" recopila la información sobre las decisiones proferidas de cada sesión o reunión del órgano, con referencia a las acciones y estrategias para la implementación, operación, desarrollo, evaluación y seguimiento de las políticas de prevención del daño antijurídico y la defensa de los intereses de la entidad. Acuerdo 001 de 2022.</t>
  </si>
  <si>
    <t>e) El debido proceso y la igualdad de las partes en los procesos judiciales</t>
  </si>
  <si>
    <t>Ley 2220 de 2022</t>
  </si>
  <si>
    <t>Actas del Comité Intersectorial de Coordinación Jurídica del Sector Administrativo de Gestión Pública</t>
  </si>
  <si>
    <t>La subserie "Actas del Comité Intersectorial de Coordinación Jurídica del Sector Administrativo de Gestión Pública" recopila la información sobre las decisiones proferidas de cada sesión o reunión del órgano, con referencia a las acciones y estrategias para la coordinación de la política jurídica al interior del sector administrativo.</t>
  </si>
  <si>
    <t>https://secretariageneral.gov.co/transparencia-y-acceso-la-informacion-publica/instancias_coordinacion/comite-intersectorial-de-coordinacion-juridica-del-sector-gestion-publica</t>
  </si>
  <si>
    <t>ACUERDOS</t>
  </si>
  <si>
    <t>Acuerdos del Comité de Conciliación</t>
  </si>
  <si>
    <t>Subserie que recopila las decisiones del Comité de Conciliación como instancia administrativa que actúa como sede de estudio, análisis y formulación de políticas sobre prevención del daño antijurídico y defensa de los intereses de la entidad.</t>
  </si>
  <si>
    <t>https://registrodistrital.secretariageneral.gov.co/</t>
  </si>
  <si>
    <t>Acuerdos del Comité Intersectorial de Coordinación Jurídica del Sector Administrativo de Gestión Pública</t>
  </si>
  <si>
    <t>Subserie que recopila los actos administrativos de manifiesto normativo expedido por una instancia regulada como el Comité Intersectorial de Coordinación Jurídica del Sector Administrativo de Gestión Pública.</t>
  </si>
  <si>
    <t>COBROS PERSUASIVOS</t>
  </si>
  <si>
    <t>Cobros Persuasivos</t>
  </si>
  <si>
    <t>Serie que agrupa los documentos producto de las actuaciones en virtud de las cuales se invita al deudor a realizar la cancelación de sus obligaciones de manera voluntaria o a suscribir un acuerdo de pago en etapa previa al inicio del proceso coactivo.</t>
  </si>
  <si>
    <t>CONCEPTOS</t>
  </si>
  <si>
    <t>Conceptos Jurídicos</t>
  </si>
  <si>
    <t>Subserie que agrupa opiniones, apreciaciones o juicios emitidos por una entidad, con el fin de informar u orientar sobre cuestiones en materia jurídica, planteadas y solicitadas por un ciudadano, entidad o funcionario. Consejo de estado. Sentencia abril 22 de 2010.</t>
  </si>
  <si>
    <t>CONCILIACIONES</t>
  </si>
  <si>
    <t>Conciliaciones Extrajudiciales</t>
  </si>
  <si>
    <t>Subserie que agrupa las conciliaciones extrajudiciales en asuntos de lo contencioso administrativo, las cuales son un mecanismo de solución de los conflictos entre los particulares y el Estado, y la cual debe, obligatoriamente, adelantarse ante un agente del Ministerio Público como requisito de procedibilidad, antes de presentar una demanda.</t>
  </si>
  <si>
    <t>Informes a Entidades de Control y Vigilancia</t>
  </si>
  <si>
    <t>Subserie documental que reúne los informes solicitados por la entidad de control y vigilancia, en los que se presenta el plan de acción, cronogramas y los respectivos avances.</t>
  </si>
  <si>
    <t>Informes a Otros Organismos</t>
  </si>
  <si>
    <t>Subserie documental que agrupa los informes solicitados por otros Organismos.</t>
  </si>
  <si>
    <t>Informes de Gestión</t>
  </si>
  <si>
    <t xml:space="preserve">Subserie documental que reúne los informes de gestión presentados por los funcionarios de la dependencia. Resolución No. 160 de 2021, "Por la cual se modifica el Manual Específico de Funciones y de Competencias Laborales para los empleos de la planta de personal de la Secretaría General - Alcaldía Mayor de Bogotá"
</t>
  </si>
  <si>
    <t>Peticiones, Quejas, Reclamos y Sugerencias</t>
  </si>
  <si>
    <t>PROCESOS JUDICIALES</t>
  </si>
  <si>
    <t>Procesos Judiciales Ordinarios</t>
  </si>
  <si>
    <t>Subserie que agrupa los procesos ordinarios o demandas ordinarias que buscan que el juez declare la existencia de un derecho o una obligación.</t>
  </si>
  <si>
    <t>Procesos Judiciales Penales</t>
  </si>
  <si>
    <t>Subserie que agrupa los documentos generados dentre de un acto de naturaleza jurídica con el fin de que un órgano de carácter estatal aplique las leyes penales al caso que se maneja.</t>
  </si>
  <si>
    <t>Control disciplinario</t>
  </si>
  <si>
    <t>Proceso Disciplinario - Etapa de Juzgamiento por jucio ordinario y/o verbal</t>
  </si>
  <si>
    <t>Serie que agrupa los documentos producto de las actuaciones adelantadas en etapa de juzgamiento por juicio ordinario o verbal de los procesos discplinarios contra los (las) servidores (as) y ex servidores (as) públicos (as) de la Secretaría General, mediante la aplicación del Código General Disciplinario - CGD- Ley 1952 de 2019, con el propósito de determinar la responsabilidad de los (las) servidores (as) y ex servidores (as) públicos (as).</t>
  </si>
  <si>
    <t xml:space="preserve">RECURSO HUMANO </t>
  </si>
  <si>
    <t>Recurso Humano de la Oficina Juridica</t>
  </si>
  <si>
    <t>Equipos de cómputo asignados a los funcionarios / contratistas de la Oficina Jurídica</t>
  </si>
  <si>
    <t>Repositorio físico donde se almacena los expedientes de la dependencia</t>
  </si>
  <si>
    <t>Base de datos de correspondencia</t>
  </si>
  <si>
    <t>Base de datos de la correspondencia solicitada por el jefe de la OJ</t>
  </si>
  <si>
    <t>Libro de radicación</t>
  </si>
  <si>
    <t>Documento para el registro y control de actos administrativos recibidos en medio físico.</t>
  </si>
  <si>
    <t xml:space="preserve">Buzones de correo electrónico: Funcionarios, contratistas, notificaciones judiciales, comité de conciliación y procesos disciplinarios en etapa de juzgamiento. </t>
  </si>
  <si>
    <t>Recepción de información, solicitudes, trámites, sobre procesos judiciales, procesos disciplinarios.</t>
  </si>
  <si>
    <t>Sistema de Información de Proceso Judiciales - SIPROJ (EXTERNO)</t>
  </si>
  <si>
    <t xml:space="preserve">Herramienta  informática  que  aplica  tecnología  internet  en  materia  jurídica  con  la  finalidad  deoptimizar  la  articulación  de  los  organismos  y  entidades  distritales.  El  Sistema  de  Información  de  Procesos  Judiciales  –SIPROJ-,  seencuentra en red y es utilizado y actualizado en los 74 organismos y entidades distritales, con permanente disponibilidad, gerenciadopor  la  Secretaría  General  de  la  Alcaldía  Mayor  de  Bogotá,  que  implica  la  definición,  planificación,  adopción  y  coordinación  en  laejecución  de  estrategias  y  políticas  de  defensa  y  prevención  del  daño  antijurídico. </t>
  </si>
  <si>
    <t>Rol externo de la Entidad</t>
  </si>
  <si>
    <t>DDAB-001</t>
  </si>
  <si>
    <t>Fortalecimiento de la gestión pública</t>
  </si>
  <si>
    <t>Proyectos y Resultados de investigación</t>
  </si>
  <si>
    <t xml:space="preserve">Documentos que dan cuenta del proceso completo de investigación:
Planificación de la investigación (idea inicial de un trabajo de investigación, el conjunto de definiciones y parámetros generales que configuran una problemática que la convierten en objeto de indagación para la ciencia y que ameritan un proceso de investigación)
Ejecución de la investigación: Contiene el conjunto de datos que se usaron como fuente de analisis, recopilación de  infromación, análisis estadísticos, flujod e trabajo, instrumentos, encuentas, formularios, etc.
Resultados finales de la investigación: Documento final que consigna las conclusiones y aportes de la investigación y los productos que entrega. </t>
  </si>
  <si>
    <t/>
  </si>
  <si>
    <t>DDAB-002</t>
  </si>
  <si>
    <t>Archivos de gestion de la DDAB</t>
  </si>
  <si>
    <t>Archivo digital que reúne su documentación en trámite, sometida a continua utilización y consulta administrativa.</t>
  </si>
  <si>
    <t>DDAB-003</t>
  </si>
  <si>
    <t>Sitio Web Archivo de Bogotá</t>
  </si>
  <si>
    <t>Permite divulgar la información del Archivo de Bogotá y sus programas y proyectos. Este sitio web es uno de los micrositios de la Secretaria General</t>
  </si>
  <si>
    <t>https://archivobogota.secretariageneral.gov.co/</t>
  </si>
  <si>
    <t>Se actualiza y se valida la información en verde</t>
  </si>
  <si>
    <t>DDAB-004</t>
  </si>
  <si>
    <t>Equipos de computo asingnados a los funcionarios y contratistas del Archivo de Bogota</t>
  </si>
  <si>
    <t>DDAB-005</t>
  </si>
  <si>
    <t>Recurso Humano del Archivo de Bogota</t>
  </si>
  <si>
    <t>Alguna parte del activo de información contiene información de carácter personal y datos sensibles</t>
  </si>
  <si>
    <t>Se deja el activo 004 Archivo de Gestión. Se excluyen del 9 al 21</t>
  </si>
  <si>
    <t>DDAB-006</t>
  </si>
  <si>
    <t>Informes de Seguimientos de Visitas Guiadas</t>
  </si>
  <si>
    <t>Subserie documental que agrupa los documentos al seguimiento de las visitas guiadas al Archivo de Bogotá</t>
  </si>
  <si>
    <t>Dirección del Sistema Distrital de Servicio a la Ciudadanía</t>
  </si>
  <si>
    <t>Alguna parte del activo de informaciòn contiene informaciòn de menores edad (ej. Registros de asistencia visitas guiadas)</t>
  </si>
  <si>
    <t>DDAB-009</t>
  </si>
  <si>
    <t>Redes sociales de DDAB (incluye credenciales de administración)</t>
  </si>
  <si>
    <t>Incluye la redes de Facebook, Instagram, X</t>
  </si>
  <si>
    <t>Las credenciales de acceso a las redes sociales gestionadas por la DDAB no deben ser conocidas por personal no autorizado</t>
  </si>
  <si>
    <t>Dirección Distrital de Desarrollo Institucional</t>
  </si>
  <si>
    <t>Actas Mesa de Negociación Territorial</t>
  </si>
  <si>
    <t>Documentos que consolidan lo acontecido en cada sesión de negociación entre las partes</t>
  </si>
  <si>
    <t>Secretario de Despacho</t>
  </si>
  <si>
    <t>Subsecretaría Distrital de Fortalecimiento Institucional</t>
  </si>
  <si>
    <t>Ley 1581 de 2012 Datos sensibles. Ley 1712 de 2014</t>
  </si>
  <si>
    <t xml:space="preserve">El Activo contiene información de datos personales de terceros que no pueden ser conocidos por personal no autorizado o por terceros sin autorización  expresa del propietario del activo. </t>
  </si>
  <si>
    <t>Sindicalistas</t>
  </si>
  <si>
    <t xml:space="preserve">Acuerdo Laboral Territorial </t>
  </si>
  <si>
    <t xml:space="preserve">Acuerdo laboral pactado entre la Alcaldía Mayor de Bogotá y los Sindicatos </t>
  </si>
  <si>
    <t>https://www.alcaldiabogota.gov.co/sisjur/consulta_avanzada.jsp?dS=N&amp;p_arg_names=vnorm_tipn_nombre&amp;tipodoc=866&amp;p_arg_names=vnorm_numero&amp;nrodoc=&amp;p_arg_names=vnorm_anoIni&amp;ano1=+&amp;p_arg_names=vnorm_anoFin&amp;ano2=+&amp;p_arg_names=vnorm_enti_nombre&amp;enti=+&amp;p_arg_names=vnorm_enti_nombre1&amp;enti1=+&amp;p_arg_names=vnorm_enti_nombre2&amp;enti2=+&amp;p_arg_names=vnorm_fechaexpedicion&amp;diaexp=&amp;mesexp=&amp;anoexp=&amp;palabras=&amp;Consultar=Buscar#resultados-consulta</t>
  </si>
  <si>
    <t>Ley 1581 de 2012 Datos sensibles. Ley 1712 de 2015</t>
  </si>
  <si>
    <r>
      <t>Informes de s</t>
    </r>
    <r>
      <rPr>
        <sz val="11"/>
        <rFont val="Arial"/>
        <family val="2"/>
      </rPr>
      <t>eguimiento de Acuerdo Laboral Territorial</t>
    </r>
  </si>
  <si>
    <t>Informes de seguimiento a los Acuerdos laborales territoriales en implementación. Este AI puede contener otros Actos Admistrativos de base, circulares, Directivas, Bases de Datos de servidores y sindicalistas, entre otros.</t>
  </si>
  <si>
    <t>https://serviciocivil.gov.co/pao</t>
  </si>
  <si>
    <r>
      <t>Documento definido como Serie de la TRD en la actualización de la TRD 2023. Activo de información que se produce de manera trimestral</t>
    </r>
    <r>
      <rPr>
        <sz val="11"/>
        <rFont val="Arial"/>
        <family val="2"/>
      </rPr>
      <t xml:space="preserve"> acorde a la Resolución 728 de 2023 de la Secretaria General, Artículo 9.3.1. El AI también esta conformado por los Registros de asistencia a reuniones de Subcomités de Autocontrol</t>
    </r>
    <r>
      <rPr>
        <sz val="12"/>
        <color rgb="FF000000"/>
        <rFont val="Arial"/>
        <family val="2"/>
      </rPr>
      <t xml:space="preserve"> que contienen iformación de datos personales de servidores y contratistas que asistieron al Subcomité. Así mismo, la presentación en Power Point respectiva también forma parte de AI</t>
    </r>
  </si>
  <si>
    <t>Documento Electrónico y/o Documento Físico</t>
  </si>
  <si>
    <t>Direccion Interna: http://siga.alcaldiabogota.gov.co/WebSGD/
Direccion Externa: http://siga.alcaldiabogota.gov.co/WebSigac/</t>
  </si>
  <si>
    <t xml:space="preserve">CIRCULARES </t>
  </si>
  <si>
    <t>Circulares</t>
  </si>
  <si>
    <r>
      <t>Documento con disposiciones de la DDDI, que contiene normas instrucciones dirigidas a las entidades distritales y funcionarios públicos con el fin de solicitar acciones de implementación y/o de mejoramiento  d</t>
    </r>
    <r>
      <rPr>
        <sz val="12"/>
        <rFont val="Arial"/>
        <family val="2"/>
      </rPr>
      <t xml:space="preserve">e </t>
    </r>
    <r>
      <rPr>
        <sz val="11"/>
        <rFont val="Arial"/>
        <family val="2"/>
      </rPr>
      <t xml:space="preserve"> los sistemas de gestión y las politicas  de MIPG.</t>
    </r>
  </si>
  <si>
    <t>Conceptos Técnicos para la Modernización de la Estructura General del Distrito</t>
  </si>
  <si>
    <t>Concepto técnico de viabilidad de creación, ajuste, supresión o fusión de entidades distritales</t>
  </si>
  <si>
    <t>Estudios / investigaciones</t>
  </si>
  <si>
    <t>Documento que contiene la información detallada del análisis organizacional para la definición de la viabilidad técnica de creación, ajuste, supresión o fusión de entidades distritales.</t>
  </si>
  <si>
    <t>Soportes, indicadores de NBI del Distrito Capital</t>
  </si>
  <si>
    <t>Propuesta de creación, ajuste, supresión o fusión de entidades distritales</t>
  </si>
  <si>
    <t>Documento que sustenta la viabilidad técnica de creación, ajuste, supresión o fusión de entidades distritales.</t>
  </si>
  <si>
    <t>Subdirección Técnica de Desarrollo Institucional</t>
  </si>
  <si>
    <t xml:space="preserve">El Activo de Información es la Propuesta que hace parte del Concepto emitido y se constituye en soporte fundamental del mismo. </t>
  </si>
  <si>
    <t>Conceptos Técnicos para la Modernización de las Instancias de Coordinación del Distrito</t>
  </si>
  <si>
    <t xml:space="preserve">Concepto de viabilidad para la creación o modificación de instancias de coordinación de la administración distrital acorde con el soporte técnico y jurídico sustentado por  la entidad que lo requiere (exposición de motivos y proyecto de Acto Administrativo). Es decir,  la DDDI realiza viabilidad técnica acorde con la norma y frente al requerimiento de Concepto Técnico de la entidad. </t>
  </si>
  <si>
    <t>Sitio en desarrollo</t>
  </si>
  <si>
    <t>Base de datos IUDIC</t>
  </si>
  <si>
    <t xml:space="preserve">Base de Datos en excel que contiene  el Inventario de las Instancias de Coordinación creadas o modificadas en cada una de las entidades distritales. La Base contiene la normatividad, los responsables, las competencias, funciones, entre otros. </t>
  </si>
  <si>
    <t>https://secretariageneral.gov.co/transparencia-y-acceso-la-informacion-publica/instancias_coordinacion/inventario-unico-distrital-de-instancias-de-coordinacion-iudic</t>
  </si>
  <si>
    <t>ESTRATEGIAS PARA EL FORTALECIMIENTO DE LA ADMINISTRACIÓN Y LA GESTIÓN PÚBLICA DISTRITAL</t>
  </si>
  <si>
    <t>Estrategias para el fortalecimiento de la administración  y la gestión pública distrital.</t>
  </si>
  <si>
    <t>Activo de información representado en un documento técnico que define la propuesta de acciones  que  desarrollan lo establecido en el Procedimiento PR-247. Este AI aplica para la DDDI Estrategia de Teletrabajo y Negociación sindical. Según TRD, este AI esta conformado por el Documento técnico de la estrategia y las Evidencias de reuniones internas de trabajo y/o seguimiento a cada una de las Estrategias.</t>
  </si>
  <si>
    <t>El Activo contiene información de datos personales de terceros que no pueden ser conocidos por personal no autorizado o por terceros sin autorización  expresa del propietario del activo.</t>
  </si>
  <si>
    <t xml:space="preserve"> Informe del resultado de la evaluación de satisfacción de las estrategias</t>
  </si>
  <si>
    <t>Documento que contiene los resultados de la evaluación de satisfacción de las estrategias, de este AI  hace parte  la Base de datos construida con los listados de asistencia y evaluacion de satisfacción del servicio, los cuales se entregaran a la OAP anonimizados para proteger datos personales de servidores y contratistas que evaluán el servicio de asistencia técnica. Esta Base de datos se constituye en el soporte base para el analisis y consolidación de resultados.</t>
  </si>
  <si>
    <t>El Activo contiene información de datos personales de terceros (servidores/contratistas)  que no pueden ser conocidos por personal no autorizado o por terceros sin autorización  expresa del propietario del activo.</t>
  </si>
  <si>
    <t xml:space="preserve">Informes de gestíon de Formulación, implementación de políticas  públicas. </t>
  </si>
  <si>
    <t xml:space="preserve"> Documento que evidencia la Formulación, ejecución y/o avance de las politicas publicas, metas,  actividades de los proyectos de inversión de diferentes entidades distritales. De este AI forma parte la Base de Datos excel en donde se registran avances trimestrales  reportados por los líderes respectivos  de las entidades distritales, frente al cumplimiento de la política de Transparencia.</t>
  </si>
  <si>
    <t>Base de Datos Física</t>
  </si>
  <si>
    <t>DIrección Distrital de Desarrollo Institucional</t>
  </si>
  <si>
    <t>Presupuestal</t>
  </si>
  <si>
    <t>Presupuestos ejecutados por entidad distrital lider del proyecto</t>
  </si>
  <si>
    <t>Informes solicitados por la Oficina Asesora de Planeación en donde se evidencian avances en la ejecución de metas y actividades del proyecto de inversión y plan de gestión de la dependencia.</t>
  </si>
  <si>
    <t>Ley 1581 de 2012 Datos sensibles. Ley 1712 de 2016</t>
  </si>
  <si>
    <t>Comunicaciones de personas naturales o jurídicas, privadas o públicas que realizan solicitudes y requerimientos que competen -por sus funciones- a la Dirección Distrital de Desarrollo Institucional. Este AI se genera por Traslado de competencia de la Oficina de Atención al ciudadano, la cual funge como dueño total y custodio principal.</t>
  </si>
  <si>
    <t>Dirección Distrital de Calidad del Servicio</t>
  </si>
  <si>
    <t>Ley 1581 de 2012 Datos sensibles. Ley 1712 de 2017</t>
  </si>
  <si>
    <t>301/07/2024</t>
  </si>
  <si>
    <t>Activo de información competente para el desarrollo de las funciones disponible y consciente del respeto y  confiabilidad de la información que recibe para gestionar, que produce y que protege de conformidad con la normatividad vigente.</t>
  </si>
  <si>
    <t>Dirección de Talento Humano</t>
  </si>
  <si>
    <t xml:space="preserve">Se cuenta con bodega adecuada con estantes para la ubicación de cajas codificadas con embalaje y condiciones de conservación acordes a lo establecido en la normatividad archivistica,  el espacio de bodega cuenta con llaves y acceso restringido y exclusivo para personal encargado. Este  AI corresponde a la 
DDDI y STDI y el mismo espacio de infraestructura se comparte con la Dirección de Relaciones Internacionales. </t>
  </si>
  <si>
    <t>Subdirección de Servicios Administrativos</t>
  </si>
  <si>
    <t>El Activo contiene información de datos personales de terceros (servidores/contratistas, usuarios de servicios y/o ciudadanos)  que no pueden ser conocidos por personal no autorizado o por terceros sin autorización  expresa del propietario del activo.</t>
  </si>
  <si>
    <t>Equipos de cómputo asignados a los funcionarios y contratistas de la dependencia</t>
  </si>
  <si>
    <t>DDAB-007</t>
  </si>
  <si>
    <t>Acta de subcomite de autocontrol</t>
  </si>
  <si>
    <r>
      <rPr>
        <sz val="12"/>
        <color rgb="FF000000"/>
        <rFont val="Arial"/>
        <family val="2"/>
      </rPr>
      <t>Documento definido como Serie de la TRD en la actualización de la TRD 2023. Activo de información que se produce de manera cuatrimestral</t>
    </r>
    <r>
      <rPr>
        <sz val="11"/>
        <color rgb="FF000000"/>
        <rFont val="Arial"/>
        <family val="2"/>
      </rPr>
      <t xml:space="preserve"> acorde a la Resolución 130 de 2019.</t>
    </r>
    <r>
      <rPr>
        <sz val="12"/>
        <color rgb="FF000000"/>
        <rFont val="Arial"/>
        <family val="2"/>
      </rPr>
      <t xml:space="preserve"> (Incluye los registros de asistencia), que contiene información sobre las consultas y decisiones proferidas de cada sesión o reunión del órgano, en relación con aspectos a la evaluación y hallazgos de la ejecución de los planes, programas y las funciones de las dependencias, el cumplimiento de los indicadores de gestión, entre otros.</t>
    </r>
  </si>
  <si>
    <t>En el activo de informacion se gestiona informacion titulares (datos personales) , informaciòn que no debe ser conocida sin la debida autorización.</t>
  </si>
  <si>
    <t> </t>
  </si>
  <si>
    <t>Comunicaciones de personas naturales o jurídicas, privadas o públicas que realizan solicitudes y requerimientos que competen -por sus funciones- a la Dirección Distrital de Desarrollo Institucional y/o Subdirección Técnica de Desarrollo Institucional. Este AI se genera por Traslado de competencia.  Este AI  va para la Oficina de Atención al ciudadano quien es el dueño total y su custodio.</t>
  </si>
  <si>
    <t>En el activo de informacion se gestiona informacion tanto de titulares como de menores de edad (datos personales) , informaciòn que no debe ser conocida sin la debida autorización.</t>
  </si>
  <si>
    <t>Personal de la Subsecretaria Distrital de Fortalecimiento Institucional</t>
  </si>
  <si>
    <t>El recurso humano  gestiona informacion tanto de titulares (datos personales) , informaciòn que no debe ser conocida sin la debida autorización.</t>
  </si>
  <si>
    <t>Rodantes donde se almacena la información fisica</t>
  </si>
  <si>
    <t>En el archivo de gestion se almacena informacion de titulares (datos personales) , informaciòn que no debe ser conocida sin la debida autorización.</t>
  </si>
  <si>
    <t>Gestión de recursos físicos</t>
  </si>
  <si>
    <t>Equipos de computo asignados a los funcionarios y contratistas de la SDFI</t>
  </si>
  <si>
    <t xml:space="preserve">Funcionarios y Contratistas </t>
  </si>
  <si>
    <t>En algunos equipos de computo se gestiona informacion de titulares datos personales) , informaciòn que no debe ser conocida sin la debida autorización.</t>
  </si>
  <si>
    <t>CIRCULARES</t>
  </si>
  <si>
    <t>Activo que agrupa los actos administrativos 'Circulares', documentos mediante los cuales se expide información de interés general cuyo contenido es de importancia o trascendencia por contener instrucciones y decisiones de carácter obligatorio para la Administración Distrital. También se generan, con propósitos internos, para informar aspectos generales que no están en los reglamentos de la Entidad.</t>
  </si>
  <si>
    <t>https://secretariageneral.gov.co/transparencia-y-acceso-la-informacion-publica/normativa-aplicable/circulares</t>
  </si>
  <si>
    <t>Se dictan e imparten instrucciones y desiciones y así mismo tiene obligatoriedad.</t>
  </si>
  <si>
    <t>Informes de gestión</t>
  </si>
  <si>
    <t>Activo que reúne los informes solicitados por la Oficina Asesora de Planeación donde se evidencia el avance en la ejecución de las metas y actividades del proyecto de inversión y el plan de gestión de la dependencia.</t>
  </si>
  <si>
    <t xml:space="preserve">Conserva información detallada sobre las evidencias en el avance y en la ejecución de las metas y actividades del proyecto de inversión y el plan de gestión. </t>
  </si>
  <si>
    <t>Informes del Plan de Desarrollo</t>
  </si>
  <si>
    <t>Activo que reúne los informes donde se evidencia el avance en la ejecución del plan de desarrollo de la entidad.</t>
  </si>
  <si>
    <t>Intranet / Sistema Integrado de Gestión</t>
  </si>
  <si>
    <t>Información detallada de la gestión que se ejecutara a partir de la aceptación del plan de desarrollo.</t>
  </si>
  <si>
    <t>RESOLUCIONES</t>
  </si>
  <si>
    <t>Resoluciones</t>
  </si>
  <si>
    <t>Activo que agrupa los actos administrativos 'Resoluciones', mediante los cuales se determina o concluye con detalle la solución de una determinada circunstancia en el marco de la administración.</t>
  </si>
  <si>
    <t>Actos administrativos dictados por los jefes de servicio público con carácter general, obligatorio y permanente.</t>
  </si>
  <si>
    <t>Subdirección de Gestión del Patrimonio Documental del Distrito</t>
  </si>
  <si>
    <t>INSTRUMENTOS DE DESCRIPCIÓN DOCUMENTAL</t>
  </si>
  <si>
    <t>Inventarios documentales</t>
  </si>
  <si>
    <t>Instrumento de recuperación de información que describe de manera exacta y precisa los asuntos de los fondos y colecciones documentales patrimoniales que custodia el Archivo de Bogotá</t>
  </si>
  <si>
    <t>El activo de informacion contiene datos personales de terceros no pueden ser conocidos sin la debida autorizacion (Incluida información de menores de edad)</t>
  </si>
  <si>
    <t>Empresas, Entidades, Fundaciones</t>
  </si>
  <si>
    <t>SIAB</t>
  </si>
  <si>
    <t>Sistema de información para la consulta de las unidades documentales con procesamiento tecnico</t>
  </si>
  <si>
    <t>Colección Bibliográfica Especializada (KOHA)</t>
  </si>
  <si>
    <t>Registros catalográficos de material bibliográfico, hemerográfico y audiovisual de orden patrimonial</t>
  </si>
  <si>
    <t>NO aplica</t>
  </si>
  <si>
    <t>Fondos y colecciones documentales custodiadas por el Archivo de Bogotá</t>
  </si>
  <si>
    <t>Documentos físicos custodiados en el Edificio de los depósitos (el Cofre) del Archivo de Bogotá.</t>
  </si>
  <si>
    <t>Documento Fisico</t>
  </si>
  <si>
    <t>Varios Soportes</t>
  </si>
  <si>
    <t>El activo contiene información de coleccionesprivadas que deben serrestringuidas a terceros noautorizados</t>
  </si>
  <si>
    <t xml:space="preserve">NAS </t>
  </si>
  <si>
    <t xml:space="preserve">Repositorio de documentos patrimoniales digitales </t>
  </si>
  <si>
    <t>Depósitos Archivo de Bogotá</t>
  </si>
  <si>
    <t>Instalaciones donde se custodian los documentos físicos que conforman los fondos y colecciones documentales</t>
  </si>
  <si>
    <t>Equipos de cómputo asignados a los funcionarios y contratistas de la SGPDD</t>
  </si>
  <si>
    <t>Base de datos de SIAB</t>
  </si>
  <si>
    <t>Base de Datos del Sistema de información de SIAB</t>
  </si>
  <si>
    <t>Documentos Patrimoniales</t>
  </si>
  <si>
    <t>documentos patrimoniales copias digitalizadas / documentos de texto digital</t>
  </si>
  <si>
    <t>Subdirección de Imprenta Distrital</t>
  </si>
  <si>
    <t>Fortalecimiento de la Gestión Pública</t>
  </si>
  <si>
    <t>MEDIA STORAGE - REGISTRO DISTRITAL (EXTRACTO DE CONTRATO)</t>
  </si>
  <si>
    <t>Sistema de información donde se indexaban los actos adminitrativos publicados en el Registro Distrital y consultar extractos de contratos hasta el año 2012.</t>
  </si>
  <si>
    <t xml:space="preserve">El activo de información contiene información de secretos de la entidad que no pueden ser conocidos sin la debida autorización </t>
  </si>
  <si>
    <t>Base de datos MEDIA STORAGE - REGISTRO DISTRITAL (EXTRACTO DE CONTRATO)</t>
  </si>
  <si>
    <t>Base de datos del Sistema de información donde se indexaban los actos adminitrativos publicados en el Registro Distrital y consultar extractos de contratos hasta el año 2012.</t>
  </si>
  <si>
    <t>SISTEMA DE INFORMACIÓN DEL REGISTRO DISTRITAL - SIRD</t>
  </si>
  <si>
    <t xml:space="preserve">Sistema de información en el cual se gestiona la publicación de los actos o documentos administrativos y los ejemplares del Registro Distrital para consulta a través de la web. </t>
  </si>
  <si>
    <t>Base de datos del SISTEMA DE INFORMACIÓN DEL REGISTRO DISTRITAL - SIRD</t>
  </si>
  <si>
    <t>EMLAZE ERP</t>
  </si>
  <si>
    <t>ERP para la gestión y seguimiento del proceso productivo de la Subdirección de Imprenta Distrital.</t>
  </si>
  <si>
    <t xml:space="preserve">El activo de información contiene información de datos personales de terceros que no pueden ser conocidos sin la debida autorización </t>
  </si>
  <si>
    <t>Base de Datos de EMLAZE ERP</t>
  </si>
  <si>
    <t>Base de datos del ERP Enlaze para la gestión y seguimiento del proceso productivo de la Subdirección de Imprenta Distrital.</t>
  </si>
  <si>
    <t>Planilla en la cual se determina los funcionarios que asistieron al comité / correos electrónicos con participación</t>
  </si>
  <si>
    <t>Certificado de calibración</t>
  </si>
  <si>
    <t>Documento emitido por una entidad competente en que se certifica la calibración de un elemento patrón.</t>
  </si>
  <si>
    <t>Verificación cintas métricas</t>
  </si>
  <si>
    <t>Documento en que se registra los datos de verificación de  cintas métricas.</t>
  </si>
  <si>
    <t>ORDENES DE PRODUCCIÓN</t>
  </si>
  <si>
    <t>Preorden</t>
  </si>
  <si>
    <t>Documento que contiene información preliminar de un trabajo a elaborar para una futura orden de producción</t>
  </si>
  <si>
    <t>Solicitud de trabajo</t>
  </si>
  <si>
    <t>Documento de solicitud realizada por una entidad distrital para la elaboración de un impreso.</t>
  </si>
  <si>
    <t>Respuesta a la solicitud de trabajo</t>
  </si>
  <si>
    <t>Documento de respuesta a solicitud realizada por una entidad distrital para la elaboración de un impreso.</t>
  </si>
  <si>
    <t>Comunicaciones Oficiales</t>
  </si>
  <si>
    <t>Documento de respuesta donde se solicita a la entidad completar la información faltante para la solicitud de elaboración de un impreso.</t>
  </si>
  <si>
    <t xml:space="preserve">Cuantificación de insumos </t>
  </si>
  <si>
    <t>Documento en que se registran los insumos necesarios para realizar los impresos solicitados.</t>
  </si>
  <si>
    <t>Solicitud de impresos artes graficas entidades distritales</t>
  </si>
  <si>
    <t>Documento en que se registra la solicitud del trabajo a realizar con las especificaciones técnicas requeridas.</t>
  </si>
  <si>
    <t>Imposición Impresa</t>
  </si>
  <si>
    <t>Impreso  armado y compaginado de un trabajo.</t>
  </si>
  <si>
    <t>Orden de producción</t>
  </si>
  <si>
    <t>Documento en el que se registran las características tecnicas a cumplir en cada sección del proceso para la elaboración de un trabajo.</t>
  </si>
  <si>
    <t>Remisión</t>
  </si>
  <si>
    <t>Documento en que se registra los datos para la entrega del producto.</t>
  </si>
  <si>
    <t>Portal Bogota Te Escucha-SDQS-CMS</t>
  </si>
  <si>
    <t>Traslado por competencia</t>
  </si>
  <si>
    <t>Comunicación oficial  dando traslado por competencia del trámite incial</t>
  </si>
  <si>
    <t>PUBLICACIONES</t>
  </si>
  <si>
    <t>Solicitud de publicación</t>
  </si>
  <si>
    <t>Documento de solicitud de publicación de un acto o documento administrativo, de una entidad, organismo u órgano de control del distrito capital.</t>
  </si>
  <si>
    <t>Acto administrativo</t>
  </si>
  <si>
    <t>Documento sobre actos jurídicos, en los que un organismo del Distrito expresa su voluntad de manera unilateral, externa y concreta, para decidir sobre una materia específica.</t>
  </si>
  <si>
    <t>Solicitud de constancia de publicación</t>
  </si>
  <si>
    <t>Documento de solicitud de constancia de publicación realizado por usuarios.</t>
  </si>
  <si>
    <t>Internet</t>
  </si>
  <si>
    <t>Certificación de publicación</t>
  </si>
  <si>
    <t>Documento que certifica la publicación de un acto o documento administrativo en el Registro Distrital.</t>
  </si>
  <si>
    <t>Reporte de Publicación</t>
  </si>
  <si>
    <t>Documento donde se remite la relación de actos administrativos para publicar en un Registro Distrital</t>
  </si>
  <si>
    <t>Manuales de operación y mantenimiento de maquinaria de artes gráficas</t>
  </si>
  <si>
    <t>Documentos donde se describe las instruciones para operar las máquinas y solucionar problemas básicos de operación</t>
  </si>
  <si>
    <t>Piezas gráficas y audiovisuales de la dependencia</t>
  </si>
  <si>
    <t>Soportes de piezas gráficas y audiovisulaes realizadas para  de la dependencia</t>
  </si>
  <si>
    <t>Licencias de los Aplicativos de diseño Suite Adobe</t>
  </si>
  <si>
    <t>Software utilizado en la labor de diseño de la dependencia</t>
  </si>
  <si>
    <t>El activo contiene claves de licencias que no pueden ser compartidas</t>
  </si>
  <si>
    <t>Licencias de los Aplicativos imposición Kodak</t>
  </si>
  <si>
    <t>Software utilizado en la labor de preprensa de la dependencia</t>
  </si>
  <si>
    <t>Archivo de gestion</t>
  </si>
  <si>
    <t>Archivadores donde se guarda documentación generada en la ejecución de las actividades propias de la operación de la dependencia que se considera importante para consulta constante de los funcionarios</t>
  </si>
  <si>
    <t>Recurso Humano Directivo-Profesional</t>
  </si>
  <si>
    <t>Personal que realiza labores de producción intelectual y admnistrativa propias de la operación de la dependencia</t>
  </si>
  <si>
    <t>Recurso Humano Técnico, Operario y Auxiliar</t>
  </si>
  <si>
    <t>Personal que realiza labores básicas admnistrativas, con alto contenido manual y operación de equipos y maquinaria</t>
  </si>
  <si>
    <t>Computadores de escritorio designados a los servidores públicos y contratistas de la dependencia</t>
  </si>
  <si>
    <t>Equipos portatiles</t>
  </si>
  <si>
    <t>Computadores portátiles designados a los servidores públicos y contratistas de la dependencia</t>
  </si>
  <si>
    <t>Equipo Portátil</t>
  </si>
  <si>
    <t>SSDA-001</t>
  </si>
  <si>
    <t>Subdirección del Sistema Distrital de Archivos</t>
  </si>
  <si>
    <t>INSTRUMENTOS PARA NORMALIZACIÓN DE LA GESTIÓN DOCUMENTAL</t>
  </si>
  <si>
    <t>Instrumento para la Normalización de la Gestión Documental</t>
  </si>
  <si>
    <t xml:space="preserve">Serie documental que recopila la planeación, elaboración y actualización de los instrumentos archivísticos que son generados con propósitos específicos, que tienen por objeto apoyar el adecuado desarrollo e implementación de la archivística y la gestión documental en el distrito Capital. </t>
  </si>
  <si>
    <t>https://archivobogota.secretariageneral.gov.co/documentacion/guias-archivisticas</t>
  </si>
  <si>
    <t xml:space="preserve">Profesionales Universitarios y Especializados </t>
  </si>
  <si>
    <t>SSDA-002</t>
  </si>
  <si>
    <t>Recurso humano</t>
  </si>
  <si>
    <t>Recurso humano de la Subdirección del Sistema Distrital de Archivos.</t>
  </si>
  <si>
    <t>SSDA-003</t>
  </si>
  <si>
    <t xml:space="preserve">Equipos de computo asignados a los funcionarios de la Subdirección del Sistema Distrital de Archivo </t>
  </si>
  <si>
    <t xml:space="preserve">Funcionarios </t>
  </si>
  <si>
    <t>SSDA-004</t>
  </si>
  <si>
    <t>Evaluación del sistema de control interno</t>
  </si>
  <si>
    <t>Documentos donde se plasman los temas tratados y compromisos adquiridos en el subcomité de autocontrol.</t>
  </si>
  <si>
    <t>SSDA-005</t>
  </si>
  <si>
    <t>HISTORIALES DE ASISTENCIA TÉCNICA</t>
  </si>
  <si>
    <t>Historiales de Asistencia Técnica</t>
  </si>
  <si>
    <t>Repositorio que consolida los documentos que se generan de las acciones de asistencia técnica ejecutadas con todos los grupos de interes</t>
  </si>
  <si>
    <t>EL activo de informacion contiene datos personales de terceros que no pueden ser conocidos sin la debida autorizacion</t>
  </si>
  <si>
    <t>SSDA-006</t>
  </si>
  <si>
    <t>Matriz de Asistencia Técnica</t>
  </si>
  <si>
    <t>Documento en el cual se consolida la información que caracteriza a las entidades y organismos distritales, ciudadania de las acciones de asistencia técnica ejecutadas diariamente y de la cual se generan los informes mensuales, trimestrales, semestrales y el informe anual consolidado de asistencia técnica.</t>
  </si>
  <si>
    <t>SSDA-007</t>
  </si>
  <si>
    <t>Modelo de Asistencia Técnica Focalizada</t>
  </si>
  <si>
    <t>Repositorio que consolida los documentos que se generan del plan del Modelo de Asistencia Técnica Focalizada</t>
  </si>
  <si>
    <t>SSDA-008</t>
  </si>
  <si>
    <t>Banco de conceptos de gestión Documental y Archivos</t>
  </si>
  <si>
    <t>Es una fuente de información técnica en la cual se almacenan de forma clasificada y organizada los conceptos técnicos en gestión documental emitidos por la Dirección Distrital del Archivo de Bogotá para la consulta y consumo por autogestión de los integrantes del Sistema Distrital de Archivos – SDA. (Todas las entidades y organismos distritales que lo necesiten)</t>
  </si>
  <si>
    <t>Informe Consolidado de Seguimiento al Cumplimiento de la Normativa Archivística</t>
  </si>
  <si>
    <t xml:space="preserve">Documento que da cuenta del estado de avance en la implementación del sistema de gestión de documentos de archivo – SGDA y el respectivo cumplimiento de la normativa archivística en el distrito capital. 
 </t>
  </si>
  <si>
    <t>https://archivobogota.secretariageneral.gov.co/consejo-distrital-de-archivos/visitas-de-seguimiento</t>
  </si>
  <si>
    <t>DDAB-010</t>
  </si>
  <si>
    <t>Matriz consolidada de información</t>
  </si>
  <si>
    <t>Documento en el cual se consolidan las respuestas obtenidas de las entidades distritales y organismos de control, sobre la administración documental, para obtener el informe consolidado de Seguimiento estratégico al cumplimiento de la normativa archivística</t>
  </si>
  <si>
    <t>DDAB-011</t>
  </si>
  <si>
    <t>DDAB</t>
  </si>
  <si>
    <t>Matriz de seguimiento de TRD y TVD</t>
  </si>
  <si>
    <t xml:space="preserve">Documento que contiene el seguimiento de la radicación de tablas y emisión de conceptos técnicos de evaluación. </t>
  </si>
  <si>
    <t>https://alcaldiabogota-my.sharepoint.com/:x:/r/personal/roparra_alcaldiabogota_gov_co/_layouts/15/Doc.aspx?sourcedoc=%7B4C384ECB-A23C-4DA9-AA08-5742FAC244B2%7D&amp;file=MatrizTRDTVD.xlsx&amp;fromShare=true&amp;action=default&amp;mobileredirect=true</t>
  </si>
  <si>
    <t>DDAB-012</t>
  </si>
  <si>
    <t xml:space="preserve">Actas del Consejo Distrital de Archivos de Bogotá, D.C. </t>
  </si>
  <si>
    <t>Documento administrativo en donde se consignan las decisiones del Consejo Distrital de Archivos de Bogotá D.C.</t>
  </si>
  <si>
    <t>PDF</t>
  </si>
  <si>
    <t>https://archivobogota.secretariageneral.gov.co/consejo-distrital-de-archivos/actas</t>
  </si>
  <si>
    <t>Actas e informes de la Comisión Intersectorial de Gestión y Desempeño</t>
  </si>
  <si>
    <t xml:space="preserve">Documento en el cual se presenta información relacionada con la implementación del sistema de gestión y del MIPG la cual se somete a consideración de la Comisión Intersectorial de Gestión y Desempeño. De este AI forman parte los Informes de la Comisión Intersectorial Gestión y Desempeño. </t>
  </si>
  <si>
    <t>https://secretariageneral.gov.co/transparencia-y-acceso-la-informacion-publica/instancias_coordinacion/comision-intersectorial-de-gestion-y-desempeno</t>
  </si>
  <si>
    <t>Consulta: Sede electrónica de la entidad/sección de transparencia y SharePoint de la STDI.</t>
  </si>
  <si>
    <t xml:space="preserve"> Documento donde se plasma el desarrollo de las reuniones trimestrales  de Subcomité de Autocontrol en donde se realiza seguimiento a las estrategias y Metas PDD a cargo de la STDI. Este AI contiene listado de asistentes al Subcomité y la presentación realizada.</t>
  </si>
  <si>
    <t>Consulta: Sistema Integrado de Gestión Documental (SIGA) y SharePoint de la STDI.</t>
  </si>
  <si>
    <t>Conceptos Técnicos en Sistemas de Gestión y Control</t>
  </si>
  <si>
    <t xml:space="preserve"> Respuesta a las solicitudes de consultas técnicas que realizan las entidades públicas del Distrito a la Secretaría General para el desarrollo de acciones tendientes a la implementación, sostenibilidad e integración de los Sistemas de Gestión y de Control para el fortalecimiento de la Administración Pública Distrital.</t>
  </si>
  <si>
    <t>Documento técnico e informes para el fortalecimiento de la Administración Pública Distrital</t>
  </si>
  <si>
    <t>Documento técnico y/o metodología que define acciones para el desarrollo de estrategias para el fortalecimiento de la administración y la gestión pública, de acuerdo con el procedimiento PR-247. Aplican las estrategias que se lideran desde la Subdirección (Control Interno, MIPG, Transparencia, entre otras), también hacen parte los informes de seguimiento y los soportes de las reuniones internas de trabajo.</t>
  </si>
  <si>
    <t>Consulta: SharePoint de la STDI.</t>
  </si>
  <si>
    <t>Informe de resultados de la evaluación de satisfacción de las estrategias, hace parte la base de datos construida con los listados de asistencia y evaluación de satisfacción del servicio de la de asistencia técnica realizada, es el soporte para el análisis y consolidación de resultados de satisfacción.</t>
  </si>
  <si>
    <t>ESTUDIOS, INVESTIGACIONES Y POLITICAS PARA EL FORTALECIMIENTO INSTITUCIONAL</t>
  </si>
  <si>
    <t>Formulación de estudios, investigaciones y políticas para el fortalecimiento institucional</t>
  </si>
  <si>
    <t>Activo de información (AI) que contiene  la formulación de estudios, investigaciones y políticas para el fortalecimiento institucional. Otros documentos que hacen parte de este AI  son el Plan de Accion, fichas de productos y resultados e Informe de evaluación de las Políticas.</t>
  </si>
  <si>
    <t>https://secretariageneral.gov.co/sistema-gestion-distrital/lineamientos-distritales</t>
  </si>
  <si>
    <t>INSTRUMENTOS TECNICOS PARA EL FORTALECIMIENTO DE LA GESTIÓN PÚBLICA DISTRITAL</t>
  </si>
  <si>
    <t>Lineamientos, guías, instructivos y herramientas de apoyo</t>
  </si>
  <si>
    <t>De este activo de información (AI) hacen parte los Lineamientos, guías, instructivos y herramientas de apoyo para el fortalecimiento de la gestión pública del distrital.</t>
  </si>
  <si>
    <t>Peticiones de personas naturales, jurídicas, privadas o públicas que realizan solicitudes y requerimientos que competen las funciones de la Subdirección Técnica de Desarrollo Institucional. Este activo de información contiene respuesta a la solicitud recibida, información del trámite realizado a la petición, traslados por competencia, aclaraciones o ampliaciones solicitadas por la dependencia.</t>
  </si>
  <si>
    <t>Sistema de información en el cual se almacenan datos sensibles, información clasificada y reservada</t>
  </si>
  <si>
    <t>Sistema de información: Bogotá te escucha</t>
  </si>
  <si>
    <t>PROGRAMAS</t>
  </si>
  <si>
    <t>Programa y/o oferta de formación</t>
  </si>
  <si>
    <t>Activo de Información (AI) que se constituye a partir de la prestación del servicio “Programas de formación virtual para servidores públicos del Distrito Capital” basado en el procedimiento PR-209. Este AI lo conforman también la oferta académica o plan de trabajo anual con temáticas de formación aprobado y socializado, así como las actas de reunión los informes que se generen en el seguimiento.</t>
  </si>
  <si>
    <t>SharePoint  de la STDI: soy10.aprende@alcaldiabogota.gov.co</t>
  </si>
  <si>
    <t>Listados de inscritos, matriculados y formados.</t>
  </si>
  <si>
    <t>Registro que contiene el listado de servidores y contratistas inscritos, matriculados y formados dentro de los cursos de la oferta institucional a nivel distrital. Hace parte del directorio público de bases de datos sujetas al tratamiento de la información del Registro Nacional de Bases de Datos – RNBD.</t>
  </si>
  <si>
    <t>Informe de evaluación de satisfacción del servicio</t>
  </si>
  <si>
    <t>De este activo de información hacen parte integral la base de datos que contiene el diligenciamiento de la encuesta de evaluación del servicio por parte de los servidores y contratistas que adelantaron cursos de formación.</t>
  </si>
  <si>
    <t>Backup del programa y/o curso virtual de formación desarrollado.</t>
  </si>
  <si>
    <t>Plataforma moodle Soy10 aprende 3.0</t>
  </si>
  <si>
    <t xml:space="preserve"> Información historica de la plataforma moodle</t>
  </si>
  <si>
    <t>La  palataforma conserva toda la información relacionada con los programas de formación y su desarrollo. Información histórica</t>
  </si>
  <si>
    <t>PLataforma moodle Soy10 aprende 3.7</t>
  </si>
  <si>
    <t>Plataforma moodle en producción</t>
  </si>
  <si>
    <t>La  palataforma conserva toda la información relacionada con los programas de formación y su desarrollo</t>
  </si>
  <si>
    <t>Activo de información que trata del Recurso humano competente para el desarrollo de las funciones, disponible y consciente del respeto y  confiabilidad de la información que recibe para gestionar, producir  y proteger.</t>
  </si>
  <si>
    <t xml:space="preserve">Los servidores y contratistas manejan información de datos personales de terceros que no pueden ser conocidos por personal no autorizado o por terceros sin autorización  expresa del propietario del activo. </t>
  </si>
  <si>
    <t>Talento humano</t>
  </si>
  <si>
    <t>Equpos de computo</t>
  </si>
  <si>
    <t>Equipos asignados a los funcionarios y contratistas de la dependencia</t>
  </si>
  <si>
    <t>Se puede gestionar información clasificada desde el equipo local dentro de los proyectos borrador o respuesta para luego ser guardada en el SharePoint de la STDI.</t>
  </si>
  <si>
    <t>DDCS-001</t>
  </si>
  <si>
    <t xml:space="preserve">Acta del subcomité de autocontrol con registro de asistencia </t>
  </si>
  <si>
    <t>En el activo se maneja información de datos personales de terceros que no de ben ser conocidos sin la debida autorización</t>
  </si>
  <si>
    <t>DDCS-002</t>
  </si>
  <si>
    <t>Evidencia de Reunion Mesas de trabajo y/o capacitación - Interna o Externa con registro de asistencia</t>
  </si>
  <si>
    <t>Formato en la cual se registran los los temas tratados en la(s) sesión(es) y aquellos compromisos pactados si hay lugar a ello</t>
  </si>
  <si>
    <t>Funcionarios de la Dependencia</t>
  </si>
  <si>
    <t>DDCS-003</t>
  </si>
  <si>
    <t>Comunicación de seguimiento a la calidad de las respuestas a las peticiones ciudadanas</t>
  </si>
  <si>
    <t>Mediante los oficios, la Dirección Distrital de Calidad del Servicio realiza seguimiento al servicio a la ciudadanía de las diferentes entidades distritales. De manera específica se realiza seguimiento a la respuestas a las peticiones ciudadanas en términos de calidad, calidez, oportunidad de las respuestas y manejo de Bogotá te escucha.</t>
  </si>
  <si>
    <t>DDCS-004</t>
  </si>
  <si>
    <t xml:space="preserve">Informe Encuesta de Satisfacción Ciudadana  </t>
  </si>
  <si>
    <t>Mediante el documento, la Dirección Distrital de Calidad del Servicio da a conocer el nivel de satisfacción de los ciudadanos respecto al servicio prestado en cada uno de los puntos de atención (SuperCADE y CADE y Punto de Atención Palacio Liévano), así como la interacción ciudadana con el Sistema Distrital para la Gestión de Peticiones Ciudadanas – Bogotá te escucha.</t>
  </si>
  <si>
    <t>https://secretariageneral.gov.co/transparencia-y-acceso-la-informacion-publica/estudios-investigaciones-y-otras-publicaciones/otras-publicaciones</t>
  </si>
  <si>
    <t>DDCS-005</t>
  </si>
  <si>
    <t xml:space="preserve">Informe de monitoreos </t>
  </si>
  <si>
    <t>Mediante los oficios, la Dirección Distrital de Calidad del Servicio realiza seguimiento al servicio a la ciudadanía de las diferentes entidades distritales. De manera específica se realiza seguimiento La atención en los puntos de atención conforme con el Decreto 197 de 2014, el Manual de Servicio a la Ciudadanía y la Norma Técnica Colombiana NTC 6047 Accesibilidad al Medio Físico</t>
  </si>
  <si>
    <t>DDCS-006</t>
  </si>
  <si>
    <t>En el activo se maneja información de la dependencia que no debe ser conocida sin la debida autorización</t>
  </si>
  <si>
    <t>DDCS-007</t>
  </si>
  <si>
    <t>DDCS-008</t>
  </si>
  <si>
    <t>DDCS-009</t>
  </si>
  <si>
    <t>DDCS-010</t>
  </si>
  <si>
    <t>Plan anual de cualificación</t>
  </si>
  <si>
    <t>Programación anual de las actividades a realizarse por parte del equipo de cualificación.</t>
  </si>
  <si>
    <t>DDCS-011</t>
  </si>
  <si>
    <t>Actas de reunión de cualificacion</t>
  </si>
  <si>
    <t>Evidencia de la articulación con las entidades distritales.</t>
  </si>
  <si>
    <t>DDCS-012</t>
  </si>
  <si>
    <t>Registro de asistencia cualificaciones</t>
  </si>
  <si>
    <t xml:space="preserve">Planilla mediante la cual se lleva a cabo el registro de las personas que participan en las sesiones de cualificación.
</t>
  </si>
  <si>
    <t>DDCS-013</t>
  </si>
  <si>
    <t xml:space="preserve">Informe de gestión  anual de cualificación </t>
  </si>
  <si>
    <t>Informe que consolida los resultados obtenidos en la gestión anual del equipo de cualificación.</t>
  </si>
  <si>
    <t>DDCS-014</t>
  </si>
  <si>
    <t xml:space="preserve">Informe Gestión de peticiones Secretaría General </t>
  </si>
  <si>
    <t xml:space="preserve">Informe mensual que contiene la Gestión de Peticiones Ciudadanas interpuestas ante la Secretaría General -  en Bogotá Te Escucha </t>
  </si>
  <si>
    <t>https://secretariageneral.gov.co/transparencia-y-acceso-la-informacion-publica/informes-sobre-acceso-informacion-quejas-y-reclamos-0</t>
  </si>
  <si>
    <t>DDCS-015</t>
  </si>
  <si>
    <t>Informe Peticiones Entidades Distritales</t>
  </si>
  <si>
    <t>Infrome mensual que contiene la Gestión de Peticiones Ciudadanas del Distrito Capital en el  Sistema Distrital para la Gestión de Peticiones Ciudadanas Bogotá Te Escucha</t>
  </si>
  <si>
    <t>DDCS-016</t>
  </si>
  <si>
    <t>Informe mensual de gestión de cualificación</t>
  </si>
  <si>
    <t>Contiene los resultados de la gestión realizada en el periodo.</t>
  </si>
  <si>
    <t>DDCS-017</t>
  </si>
  <si>
    <t>Consolidación de la encuesta de satisfacción de cualificación</t>
  </si>
  <si>
    <t xml:space="preserve">Contiene los resultados de las encuestas de satisfacción de cualificación aplicadas a participantes en las cualificaciones </t>
  </si>
  <si>
    <t>DDCS-018</t>
  </si>
  <si>
    <t>Consolidación de pruebas de conocimiento</t>
  </si>
  <si>
    <t xml:space="preserve">Contiene los resultados de las pruebas de conocimiento aplicadas a participantes en las cualificaciones </t>
  </si>
  <si>
    <t>DDCS-019</t>
  </si>
  <si>
    <t>Correspondea los equipos asignados al personal de la DDCS</t>
  </si>
  <si>
    <t>DDCS-020</t>
  </si>
  <si>
    <t>Corresponde al Recurso humano de la DDCS</t>
  </si>
  <si>
    <t>DDCS-021</t>
  </si>
  <si>
    <t xml:space="preserve">Repositorio donde se almacena la información fisica de la DDCS </t>
  </si>
  <si>
    <t>Registro de asistencia 4232000-FT-211</t>
  </si>
  <si>
    <t>1. Listado que evidencia los asistentes a las capacitaciones funcionales del Sistema Distrital para la Gestión de Peticiones Ciudadanas
2- Listado que evidencia los asistentes a la reuniones de seguimiento a la Red CADE y entidades.</t>
  </si>
  <si>
    <t>Ley 1712 de 2014 - Ley1581 de 2012</t>
  </si>
  <si>
    <t>El activo contiene informacion de datos personales de terceros que no pueden ser conocidos sin la debida autorización</t>
  </si>
  <si>
    <t>Evidencia Reunión 4211000-FT-449</t>
  </si>
  <si>
    <t>1. Documento que evidencia la retroalimentación realizada al reporte de gestión de incidencias del año inmediatamente anterior, en el que se incluyen las estrategias de mejora para las capacitaciones funcionales.
2. Documento que registra el seguimiento al servicio en conjunto con el personal de Secretaría General, en los canales de atención de la Red CADE acorde a lo establecido en los convenios y contratos suscritos.</t>
  </si>
  <si>
    <t>Reporte anual de incidencias</t>
  </si>
  <si>
    <t>Análisis estadístico de las incidencias reportadas a la mesa de ayuda de soporte funcional del Sistema Distrital para la Gestión de Peticiones Bogotá Te Escucha durante una vigencia.</t>
  </si>
  <si>
    <t>El activo contiene informacion de secretos comerciales, industriales y profesionales que no pueden ser conocidos sin la debida autorización</t>
  </si>
  <si>
    <t>Actas</t>
  </si>
  <si>
    <t>1. Acta de subcomite de  autocontrol</t>
  </si>
  <si>
    <t xml:space="preserve">
1. Acta entrega de parametrización de entidades en el Sistema Distrital para la Gestión de Peticiones ciudadanas
2. Acta entrega de credenciales a usuarios de Web Service</t>
  </si>
  <si>
    <t>Informe de gestión 4222000-FT-177</t>
  </si>
  <si>
    <t>1. Informe del avance de la ejecución del Plan Anual de Capacitaciones funcionales en la configuración, uso y manejo del Sistema Distrital para la Gestión de Peticiones Ciudadanas
2. Documento que consolida la información de la gestión efectuada por la dependencia por canales de atención.
3.Informe de gestión del evento FDSC- SuperCADE Móvil, encontrando el consolidado de atenciones e información de cada uno ejecutado en  la respectiva localidad.</t>
  </si>
  <si>
    <t>Sistema Distrital para la Gestión de Peticiones Ciudadanas (Bogotá Te Escucha)</t>
  </si>
  <si>
    <t>Sistema de información diseñado para gestionar las peticiones ciudadanas con el fin de hacer más eficiente la atención de las mismas, así como recolectar datos para la toma de decisiones</t>
  </si>
  <si>
    <t>Base de datos del Sistema Distrital para la Gestión de Peticiones Ciudadanas (Bogotá Te Escucha)</t>
  </si>
  <si>
    <t>Base de datos del sistema Sistema de información diseñado para gestionar las peticiones ciudadanas con el fin de hacer más eficiente la atención de las mismas, así como recolectar datos para la toma de decisiones</t>
  </si>
  <si>
    <t>Guía de Trámites y Servicios</t>
  </si>
  <si>
    <t>Plataforma de información ubicada en el Portal Bogotá que orienta a la ciudadanía sobre los requisitos de los trámites y servicios, sitios de atención, campañas, eventos y horarios de atención que prestan las entidades distritales y nacionales, públicas y privadas. Se utiliza como Gestor de contenido Drupal para administracion de la Guia de tramites y servicios del Distrito.</t>
  </si>
  <si>
    <t>Sistema de Asignación de Turnos (SAT)</t>
  </si>
  <si>
    <t xml:space="preserve">Sistema de administración de filas utilizado en la Red CADE, basado en asignación de turnos. El cual genera registros y permite la generación de reportes estadísticos para trazabilidad de los mismos. Es utilizado para la toma de decisiones y mejora en la calidad de vida garantizando una experiencia de servicio enfocada a la atención de la ciudadania. </t>
  </si>
  <si>
    <t>Base de datos del Sistema de Asignación de Turnos (SAT)</t>
  </si>
  <si>
    <t xml:space="preserve">Base de datos del sistema Sistema de información diseñado para gestionar la operación y filas en los puntos de atención de la Red CADE,  generando registros y reportes estadísticos para trazabilidad de los mismos. </t>
  </si>
  <si>
    <t>Solución Avigilon Control Center - Sistema CCTV (incluye camaras)</t>
  </si>
  <si>
    <t>Es una solución que captura y registra los datos de vigilancia de las cámaras y codificadores de red, constituyendose en un Circuito Cerrado de Televisión que  permite monitorear, visualizar y tomar decisiones en tiempo real durante la operación y servicio; para 12 puntos de atención de la Secretaría General: CADE: Santa Helenita, Toberín, Muzú, Candelaria, Fontibón, Yomasa, Plaza de las Américas, Tunal, Santa Lucía, Kennedy; SuperCADE: Manitas y Social.</t>
  </si>
  <si>
    <t>Solución ZTECO - Sistema Control Biométrico (Incluye los biometricos)</t>
  </si>
  <si>
    <t>Es una solución por la cual se administra los Biométricos para la apertura de los Rack en los CADE: Toberín, Servitá, Candelaria, Yomasa, Plaza de las Américas, La Gaitana, Tunal, Santa Lucía, Kennedy, La Victoria, Luceros.</t>
  </si>
  <si>
    <t>Correo electrónico</t>
  </si>
  <si>
    <t>1. Comunicación electrónica de notificación de asignación y novedades de personal por punto de atención.
2. Comunicación electrónica en la que se intercambia información relacionada con documentos para la suscripción de convenios y contratos con entidades públicas y privadas, nacionales y distritales. Así como documentación relacionada al seguimiento de las obligaciones contractuales establecidas.
3. Comunicación electrónica dirigida a la Dirección Distrital de Calidad de Servicio o a las entidades que hacen presencia en la Red CADE, por la cual se solicita la realización de procesos de cualificación servicio al personal de la Dirección del Sistema Distrital de Servicio a la Ciudadanía.
4. Comunicación electrónica por medio de la cual los profesionales responsables de punto realizan solicitudes administrativas relacionadas con mantenimientos locativos y bienes de consumo
5.Comunicación electrónica por medio de la cual se valida ante la Dirección los usuarios activos en el sistema de cobro y facturación.
6. Comunicación electrónica por medio de la cual los profesionales apoyo a la supervisión reportan las novedades de portafolio del punto asignado, para ser actualizado en la Guía de Trámites y Servicios.
7.Comunicación electrónica por medio de la cual se solicita el reporte de ocupación de espacios, las novedades mensuales en convenios y/o contratos, se validan las inconsistencias, se remiten las radicaciones de facturación y se remiten los códigos de barras a las entidades para dar continuidad al proceso de facturación y cobro</t>
  </si>
  <si>
    <t>CUENTAS DE COBRO Y FACTURAS</t>
  </si>
  <si>
    <t>Oficio 4233100-FT-012</t>
  </si>
  <si>
    <t>1. Comunicación por medio del cual se realiza la invitación a entidades para hacer parte del canal presencial o por medio del cual se recibe la documentación correspondiente para la vinculación de las entidades por medio de convenios o contratos. 
2.Comunicación enviando la información a Otros Organismos
3. Oficio electrónico dirigido a la entidades distritales que contiene el cronograma de capacitaciones funcionales del Sistema Distrital para la Gestión de Peticiones Ciudadanas de la vigencia actual.</t>
  </si>
  <si>
    <t>Bitácora de validación de funcionamiento Línea 195</t>
  </si>
  <si>
    <t>Herramienta que consolida la información de validación de las condiciones de funcionamiento de la Línea 195</t>
  </si>
  <si>
    <t>Formulario de verificación de condiciones de apertura</t>
  </si>
  <si>
    <t>Herramienta FORMS que consolida la información relacionada a la verificación de las condiciones de apertura de los puntos de atención presencial de la Red CADE, así como el seguimiento a riesgos de procesos y de corrupción.</t>
  </si>
  <si>
    <t>Entrega/devolución de espacios y/o elementos de servicio a la Ciudadanía
2212300-FT-625</t>
  </si>
  <si>
    <t>Documento mediante el cual se hace entrega o devolución de espacios y/o elementos a las entidades para su atención presencial en la Red CADE, en el marco de un contrato o convenio</t>
  </si>
  <si>
    <t>https://community.secop.gov.co/Public/Tendering/ContractNoticeManagement/Index?currentLanguage=es-CO&amp;Page=login&amp;Country=CO&amp;SkinName=CCE</t>
  </si>
  <si>
    <t>Programación anual feria de servicio a la ciudadanía - SuperCADE móvil 
2212300-FT-334</t>
  </si>
  <si>
    <t>Cronograma que informa sobre las fechas de ejecución programadas de los eventos Feria de Servicio al Ciudadano - SuperCADE Móvil</t>
  </si>
  <si>
    <t>Memorando 4233300-FT-011</t>
  </si>
  <si>
    <t>1. Comunicación electrónica de remisión de agendas de entrenamiento y reentrenamiento a la Dirección de Talento Humano; de solicitud de cualificación en servicio al personal de la Dirección del Sistema Distrital de Servicio a la Ciudadanía  dirigida a la Dirección Distrital de Calidad de Servicio o a las entidades que hacen presencia en la Red CADE; y, de notificación de novedades de personal.
2. Documento enviando la información de la gestión de la dependencia.
3. Documento interno de solicitud de publicación en cartelera, de acuerdo a que no cuenta con los datos completos de la petición, queja, reclamo y/o sugerencia</t>
  </si>
  <si>
    <t>Agenda de entrenamiento o reentrenamiento en el puesto de trabajo
4232000-FT-967</t>
  </si>
  <si>
    <t>Documento diligenciado por los servidores de la Dirección del Sistema Distrital de Servicio a la Ciudadanía relacionando las temáticas, fechas y horarios de las jornadas de entrenamiento y reentrenamiento.</t>
  </si>
  <si>
    <t>Consolidado de atenciones - feria de servicio a la ciudadanía - SuperCADE móvil
4222000-FT-1265</t>
  </si>
  <si>
    <t>Documento que consolida el número de atenciones de las entidades participantes en las Ferias Móviles, discriminandolas por atención de entidades y participantes en jornadas pedagógicas y culturales.</t>
  </si>
  <si>
    <t>Publicación, actualización o desactivación en los portales web o micrositios de la Secretaría General 4204000-FT-1025</t>
  </si>
  <si>
    <t>Documento mediante el cual se formaliza la publicación o actualización relacionada con los puntos de atención, servicios e informes relacionados a los canales de atención presencial de la Red CADE</t>
  </si>
  <si>
    <t>Certificado de confiabilidad de la información publicada por las entidades en la Guía de Trámites y Servicios 4222000-FT-442</t>
  </si>
  <si>
    <t>Documento expedido por cada entidad que se encuentra registrada en la Guía de Trámites y Servicios, que es enviado a la Dirección del Sistema Distrital de Servicio a la Ciudadanía para certificar que la información que reportó y publica en esta herarmienta es veraz y actualizada</t>
  </si>
  <si>
    <t>Base de Datos Entidades Guía de Trámites y Servicios
4222000-FT-443</t>
  </si>
  <si>
    <t>Herramienta que consolida la información de las entidades registradas en la Guía de Trámites y Servicios</t>
  </si>
  <si>
    <t>Registro publicación novedades que afectan la prestación del servicio en la Red CADE
4222000-FT-860</t>
  </si>
  <si>
    <t>Documento que consolida las novedades publicadas en la Guía de Trámites y Servicios que afectan la prestación del servicio en la Red CADE</t>
  </si>
  <si>
    <t>Registro actualizaciones portafolio de servicios detallado
 4222000-FT-862</t>
  </si>
  <si>
    <t>Documento que registra las actualizaciones realizadas a la información de los portafolios de los puntos de atención publicados en la Guía de Trámites y Servicios de forma detallada.</t>
  </si>
  <si>
    <t>Delegación del servidor o contratista para la actualización de la información en la guía de trámites y servicios
4222000-FT-957</t>
  </si>
  <si>
    <t>Documento que certifica la delegación de los funcionarios en las entidades que son responsables de la actualización de la información de la Guía de Trámites y Servicios</t>
  </si>
  <si>
    <t>Recepción de peticiones de la ciudadanía en los CADE y SuperCADE
4221000-FT-229</t>
  </si>
  <si>
    <t>Formato que recopila la información relacionada con las PQRSD interpuestas por la ciudadanía en los puntos de atención ya sea con el profesional de punto o a través del buzón de sugerencias.</t>
  </si>
  <si>
    <t>Informe administrativo Red Cade 
4222000-FT-339</t>
  </si>
  <si>
    <t>Reporte interno mensual de información cuantitativa y cualitativa relacionada con los componentes de servicio y administrativos por punto de atención, incluyendo seguimiento a riesgos.</t>
  </si>
  <si>
    <t>Bitácora de acceso a centros de cómputo y cuartos de comunicaciones 4204000-FT-267</t>
  </si>
  <si>
    <t>Herramienta que consolida la información de las visitas realizadas a los puntos de atención que impliquen el ingreso a los centros de cómputo y cuartos de comunicaciones</t>
  </si>
  <si>
    <t>Informe final/parcial de supervisión contrato y/o convenio 4231000-FT-964</t>
  </si>
  <si>
    <t>Documento que contiene las labores de supervisión a los convenios y contratos establecidos con diferentes entidades que hacen parte de la Red CADE, teniendo en cuenta las obligaciones contractuales establecidas y los Acuerdos de Nivel de Servicio.</t>
  </si>
  <si>
    <t>Evaluación de acuerdos de nivel de servicio 4220000-FT-1147</t>
  </si>
  <si>
    <t>Documento que permite evaluar el desempeño en el servicio de las entidades que se encuentran vinculadas a la Red CADE mediante un contrato o convenio.</t>
  </si>
  <si>
    <t>Reporte mensual de ocupación de espacios RED CADE 4220000-FT-1119</t>
  </si>
  <si>
    <t>Relación por punto de atención de los espacios dispuestos en estos presentando las  novedades mensuales siendo la base de liquidaciòn de los cobros de arrendamiento y gastos de administración.</t>
  </si>
  <si>
    <t>Hoja de cálculo</t>
  </si>
  <si>
    <t>Anexos a la facturación electrónica - RED CADE
4222000-FT-931</t>
  </si>
  <si>
    <t>Documento anexo a la facturación electrónica el cual incluye, según sea el caso, los cobros por; gastos de administración, gastos de arrendamiento y/o servicios públicos a las entidades presentes en CADE o SuperCADE y que cuentan con contrato o convenio.</t>
  </si>
  <si>
    <t xml:space="preserve">Documento por el cual la Dirección del Sistema Distrital de Servicio a la Ciudadanía, informa lineamientos, directrices, modificaciones del servicio a las Entidades participantes en la RED CADE. </t>
  </si>
  <si>
    <t>Oficina Asesora de Jurídica</t>
  </si>
  <si>
    <t>Oficio 4233300-FT-012</t>
  </si>
  <si>
    <t>1. Comunicación remitiendo por competencia, la petición, queja, reclamo y/o sugerencia a las entidades competentes.</t>
  </si>
  <si>
    <t>Comunicación al ciudadano/a informando traslados, solicitando aclaraciones o ampliaciones o respuesta a la petición interpuesta</t>
  </si>
  <si>
    <t>Comunicación al ciudadano sobre traslado de la petición interpuesta, solicitando aclaración o ampliación de esta; o dando respuesta a la petición, queja, reclamo y/o sugerencia</t>
  </si>
  <si>
    <t>Base de datos de recursos humanos Direccion del Sistema Distrital de Servicio a la Ciudadanía</t>
  </si>
  <si>
    <t>Base de datos necesaria para determinar la planta de personal requerida para la operación de los distintos canales de interacción ciudadana.</t>
  </si>
  <si>
    <t>Disco duro nivel central</t>
  </si>
  <si>
    <t xml:space="preserve">Dispositivo de memoria de gran capacidad, en el cual se almacena información de seguimiento contractual y copias de seguridad de usuarios de microsoft 365 correspondientes a exservidores y excontratistas de la Dirección.
</t>
  </si>
  <si>
    <t>El activo contiene informacion de datos personales de terceros  (mayores y menores de edad)  o de secretos comerciales, industriales y profesionales que no pueden ser conocidos sin la debida autorización</t>
  </si>
  <si>
    <t>Discos duros punto de atención</t>
  </si>
  <si>
    <t>Dispositivo de memoria de gran capacidad, en los cuales se almacenan copias de seguridad del CCTV a cargo de la Dirección.</t>
  </si>
  <si>
    <t>Dispositivos electrónicos que almacenan y procesan información para después mostrarla en una interfaz a la disposición del usuario, En estos el recurso humano de la DSDSC ejecuta la suite de microsoft 365 y demás herramientas ofimaticas para el desarrollo misional</t>
  </si>
  <si>
    <t>Recurso Humano de la DSDSC</t>
  </si>
  <si>
    <t>El activo contiene informacion de datos personales de terceros  y de secretos comerciales, industriales y profesionales sin la debida autorización</t>
  </si>
  <si>
    <t xml:space="preserve">Archivo de gestión </t>
  </si>
  <si>
    <t>Instalación donde se almacena la informaciòn fìsica</t>
  </si>
  <si>
    <t>El activo contiene informacion de secretos comerciales, industriales y profesionales sin la debida autorización</t>
  </si>
  <si>
    <t>SSC-001</t>
  </si>
  <si>
    <t>Subsecretaría de Servicio a la Ciudadanía</t>
  </si>
  <si>
    <t>Comisión intersectorial de servicio a la ciudadanía</t>
  </si>
  <si>
    <t>Documentos soporte de la información que se genera desde la Subsecretaría de Servicio a la Ciudadanía en el marco de la Comisión intersectorial de Servicio a la Ciudadanía, como son, las citaciones, registros de asistencia y actas.</t>
  </si>
  <si>
    <t>SSC-002</t>
  </si>
  <si>
    <t>Comité financiero de la Comisión intersectorial de servicio a la ciudadanía</t>
  </si>
  <si>
    <t>Documentos soporte de la información que se genera desde la Subsecretaría de Servicio a la Ciudadanía en el marco de los Comités Financieros de la Comisión intersectorial de Servicio a la Ciudadanía, como son, las citaciones, registros de asistencia y actas.</t>
  </si>
  <si>
    <t>SSC-003</t>
  </si>
  <si>
    <t>Subcomité de autocontrol</t>
  </si>
  <si>
    <t>Contiene la información que se genera desde la Subsecretaría de Servicio a la Ciudadanía en el marco de los Subcomités de Autocontrol, como son, las citaciones, registros de asistencia y actas.</t>
  </si>
  <si>
    <t>SSC-004</t>
  </si>
  <si>
    <t>Circular</t>
  </si>
  <si>
    <t>Documento sorpote de las disposiciones emitidas por un superior jerárquico dentro de la esfera administrativa, estos documentos no contienen normas de carácter obligatorio si no que contienen instrucciones dirigidas a los funcionarios públicos de menor jerarquía para que organicen su funcionamiento interno</t>
  </si>
  <si>
    <t>SSC-005</t>
  </si>
  <si>
    <t>Recopila tanto las comunicaciones mediante el cual se presenta o responde una petción, queja, reclamo sugerencia a la entidad</t>
  </si>
  <si>
    <t>https://bogota.gov.co/servicios/bogota-te-escucha</t>
  </si>
  <si>
    <t>EL  activo maneja información de datos personales de terceros y por lo tanto debe ser protegida.</t>
  </si>
  <si>
    <t>SSC-006</t>
  </si>
  <si>
    <t>Política pública de servicio a la Ciudadanía</t>
  </si>
  <si>
    <t>Documentos soporte de la información que se genera relacionada con la formulación, seguimiento y evaluación de la política pública de servicio a la ciudadanía.</t>
  </si>
  <si>
    <t>https://secretariageneral.gov.co/informacion-de-interes</t>
  </si>
  <si>
    <t>SSC-007</t>
  </si>
  <si>
    <t>Informes del Defensor de la Ciudadanía</t>
  </si>
  <si>
    <t>Evidencia el cumplimiento de las funciones de promover el fortalecimiento de labor del Defensor del Ciudadano en las entidades y/u organismos distritales y presentar los informes evaluativos y las recomendaciones pertinentes al Secretario General. En cumplimiento de la Circular externa No. 003 de 2015, Artículo 5° Criterios de valoración, Archivo General de la Nación.</t>
  </si>
  <si>
    <t>https://secretariageneral.gov.co/defensor-de-la-ciudadania</t>
  </si>
  <si>
    <t>SSC-008</t>
  </si>
  <si>
    <t>Resolución</t>
  </si>
  <si>
    <t>Acto Administrativo que determina o concluye con detalles la solución de una determinada circunstancia.</t>
  </si>
  <si>
    <t>https://secretariageneral.gov.co/</t>
  </si>
  <si>
    <t>SSC-009</t>
  </si>
  <si>
    <t>Documento con el diseño, desarrollo e implementación del canal de relacionamiento con la ciudadanía</t>
  </si>
  <si>
    <t>Establece parámetros que motivan la estructuración y puesta en operación de un nuevo medio de relacionamiento con la ciudadana.</t>
  </si>
  <si>
    <t>https://bogota.gov.co/servicios/canales-de-servicio-la-ciudadania-en-bogota</t>
  </si>
  <si>
    <t>SSC-010</t>
  </si>
  <si>
    <t>Recurso Humano / ANI</t>
  </si>
  <si>
    <t>Profesional encargado de la mediación con la Registraduría Nacional para el acceso al ANI.</t>
  </si>
  <si>
    <t>Mi activo maneja información de datos personales de terceros y por lo tanto debe ser protegida.</t>
  </si>
  <si>
    <t>SSC-011</t>
  </si>
  <si>
    <t>Archivo de gestión</t>
  </si>
  <si>
    <t>Se cuenta con una oficina para el almacenamiento de los archivos de gestión que está a cargo de la Gestora Documental.</t>
  </si>
  <si>
    <t>SSC-012</t>
  </si>
  <si>
    <t>Documento Programa de Dinamización para la Racionalización de Trámites</t>
  </si>
  <si>
    <t>Contiene información para la identificación y priorización de trámites y regulaciones innecesarias o que puedan racionalizarse o eliminarse, en el programa  se proponen las estrategias para la implementación de las acciones en el corto plazo.</t>
  </si>
  <si>
    <t>1. https://secretariageneral.gov.co/transparencia-y-acceso-la-informacion-publica/tramites-y-servicios
2. https://bogota.gov.co/servicios/guia-de-tramites-y-servicios</t>
  </si>
  <si>
    <t>SSC-013</t>
  </si>
  <si>
    <t>Equipos asignados a los funcionarios y contratistas de la SSC</t>
  </si>
  <si>
    <t>Funcionarios y contratistas</t>
  </si>
  <si>
    <t>EN los equios de ciomput se gestiona informaivon que no puede ser conocida sin la debida autorizacion</t>
  </si>
  <si>
    <t>Subdirección de Seguimiento a la Gestión de Inspección, Vigilancia y Control</t>
  </si>
  <si>
    <t>Subdirección de Gestión Documental</t>
  </si>
  <si>
    <t>Ley1712 de 2014 /Ley 1581 de 2012</t>
  </si>
  <si>
    <t>El activo contiene informacion de datos personales de terceros que no pueden ser conocidos sin la debida autorizacion</t>
  </si>
  <si>
    <t>Registro de Asistencia Subcomité de autocontrol</t>
  </si>
  <si>
    <t>Planilla en la cual se registran los funcionarios que asistieron al subcomité de autocontrol</t>
  </si>
  <si>
    <t>Comunicación de convocatoria o coordinación</t>
  </si>
  <si>
    <t>Correo electrónico o comunicado oficial ( salida electrónica) mediante el cual se convoca a las entidades del SUDIVC para la articulación y coordinación de la visita multidisciplinaria, para la participación en las jornadas de cualificación o mediante el cual se realiza la respectiva citación a los colaboradores que seran cualificados.</t>
  </si>
  <si>
    <t>Funcionarios de la dependencia</t>
  </si>
  <si>
    <t xml:space="preserve">Evidencia de reunión </t>
  </si>
  <si>
    <t>Documento en el que se registra  la revisión y aprobación de las acciones a incluir en el plan operativo de la dependencia para la vigencia y el desarrollo de las actividades programadas en el mismo</t>
  </si>
  <si>
    <t xml:space="preserve">Documento en el que se registra la información de los participantes de una reunión o del desarrollo de las actividades programadas en el plan operativo </t>
  </si>
  <si>
    <t>Documento que contiene los resultados de la realización de las actividades programadas en el plan operativo; los resultados del análisis de la información remitida por las entidades del SUDIVC; los resultados de las encuestas de satisfacción:  la evidencia la ejecución de las metas y actividades del del plan operativo de la dependencia.</t>
  </si>
  <si>
    <t xml:space="preserve">Remisión del Informe o evidencia de reunión </t>
  </si>
  <si>
    <t>Correo electrónico o Comunicación oficial mediante la cual se envía una evidencia de reuniòn o un informe a las entidades del SUDIVC</t>
  </si>
  <si>
    <t>Documento mediante el cual se presenta una peticiòn, queja, reclamo o sugerencia a la entidad</t>
  </si>
  <si>
    <t>Comunicación oficial enviada a la entidad de orden nacional a la cual se traslada la petición</t>
  </si>
  <si>
    <t>Respuesta a la petición, queja, reclamo o sugerenciaComunicación oficial enviada al peticionario dando respuesta a su solicitud.</t>
  </si>
  <si>
    <t xml:space="preserve">Registro de ciudadanos y  comerciantes </t>
  </si>
  <si>
    <t>Formato en que se registran los ciudadanos y comerciantes sensibilizados</t>
  </si>
  <si>
    <t>Profesional universitario o Técnico operativo</t>
  </si>
  <si>
    <t>Encuesta de satisfacción</t>
  </si>
  <si>
    <t>Formato que evalua el grado de satisfacción de las personas con las actividades realizadas</t>
  </si>
  <si>
    <t>Registro de hallazgos de Visita Multidisciplinaria</t>
  </si>
  <si>
    <t>Documento en el cual se consigna la información de los hallazgos evidenciados en la visita</t>
  </si>
  <si>
    <t>Planes</t>
  </si>
  <si>
    <t>Documento en el que se consignan las acciones a realizar durante la vigencia así como, responsables, cronograma y recursos (plan operativo y planes de acciòn).</t>
  </si>
  <si>
    <t>Solicitud de información a entidades del SUDIVC</t>
  </si>
  <si>
    <t>Correo electrónico o comunicado oficial mediante el cual se solicita información de la gestión realizada referente a IVC u otra informaciòn a solicitada a las entidades distritales</t>
  </si>
  <si>
    <t>Información reportada por las entidades</t>
  </si>
  <si>
    <t>Correo electrónico o comunicado oficial con la relación de la informaciòn solicitada a las entidades</t>
  </si>
  <si>
    <t>Matriz de riesgos del SUDIVC</t>
  </si>
  <si>
    <t>Documento en que se recopila la información de la valoración de los riesgos a las actividades económicas definida por cada una de las entidades del SUDIVC.</t>
  </si>
  <si>
    <t>Acta reunión bimestral del SUDIVC</t>
  </si>
  <si>
    <t>Documento en que se registra el resultado de la reunión bimestral realizada con las entidade del SUDIVC</t>
  </si>
  <si>
    <t>Convocatoria reunión bimestral del SUDIVC</t>
  </si>
  <si>
    <t>Correo electronico o comunicado oficial con la respectiva citación a los directivos y colaboradoes para la realización de la reunión bimestral del SUDIVC</t>
  </si>
  <si>
    <t>Remisión acta de resunión bimestral del SUDIVC</t>
  </si>
  <si>
    <t>Comuncación oficial mediante la cual se envía el acta de la reunión bimestral a las entidades del SUDIVC.</t>
  </si>
  <si>
    <t>Matriz de información seguimiento gestión de IVC entidades del SUDIVC</t>
  </si>
  <si>
    <t>Documento recibido de cada una de las entidade que contiene la información de la gestión realizada referente a  visitas de IVC</t>
  </si>
  <si>
    <t>Instrumento de seguimiento al plan operativo de la dependencia</t>
  </si>
  <si>
    <t>Documento en el cual se establecen las actividades a desarrollar por cada acción del plan operativo, cronograma, responsable y se hace seguimiento al mismo.</t>
  </si>
  <si>
    <t>Sistema de información del sistema Unificado Distrital de Inspección, Vigilancia y Control - SUDIVC</t>
  </si>
  <si>
    <t>plataforma tecnológica que centraliza la información de establecimientos de comercio de la ciudad de bogota y de la gestión realizada por las entidades competentes, Secretarias Distritales de Gobierno, Salud y Ambiente, el Cuerpo Oficial de Bomberos de Bogotá y las Alcaldías Locales, para realizar el seguimietno a la gestión de IVC.</t>
  </si>
  <si>
    <t>Muestra información relacionada con los propietarios de establecimientos de comercio así como resultados de intervenciones realizadas al mismo.</t>
  </si>
  <si>
    <t>Base de datos - Sistema Unificado Distrital de Inspección, Vigilancia y Control - SUDIVC</t>
  </si>
  <si>
    <t>Información compilada en la plataforma tecnológica de información del SUDIVC</t>
  </si>
  <si>
    <t>No Aplica por ser Sistema de Información local o web</t>
  </si>
  <si>
    <t>Almacena información relacionada con los propietarios de establecimientos de comercio así como resultados de intervenciones realizadas al mismo.</t>
  </si>
  <si>
    <t>Personal con conocimientos de cada uno de los procesos realizados en la dependencia</t>
  </si>
  <si>
    <t>El personal tiene acceso y manipula la información con datos personales de terceros que no pueden ser conocidos sin la debida autorizacion</t>
  </si>
  <si>
    <t>Alberga todos los documentos que aplican para archivo de acuerdo con lo establecido en la TRD</t>
  </si>
  <si>
    <t>Alberga la documentación que contiene datos personales de terceros que no pueden ser conocidos sin la debida autorizacion</t>
  </si>
  <si>
    <t>Los equipos asignados a los funcionarios y contratistas de la SSGIVC</t>
  </si>
  <si>
    <t>Cualificación virtual</t>
  </si>
  <si>
    <t>Información compilada para brindar cualificación en temas de IVC a establecimientos de comercio</t>
  </si>
  <si>
    <t>Documento Tipo Presentación</t>
  </si>
  <si>
    <t>no aplica</t>
  </si>
  <si>
    <t>Servicio de mediación RUES</t>
  </si>
  <si>
    <t>Servicio de mediación para el acceso a la información del Registro Unico Empresarial y Social - RUES</t>
  </si>
  <si>
    <t>Muestra información relacionada con los propietarios y sus establecimientos de comercio.</t>
  </si>
  <si>
    <t>Es un servicio de mediación, para que haya acceso a una información, no almacena datos.</t>
  </si>
  <si>
    <t>VALORACION DEL ACTIVO DE INFORMACIÓN: VULNERABILIDADES, AMENAZAS, CONSECUENCIAS, VALORACIÓN INHERENTE DEL RIESGO, VALORACIÓN DE LOS CONTROLES, VALORACIÓN RESIDUAL DEL RIESGO</t>
  </si>
  <si>
    <t>NIVEL DE RIESGO RESIDUAL</t>
  </si>
  <si>
    <t>Pérdida de confidencialidad e integridad</t>
  </si>
  <si>
    <t>Acceso a los equipos de cómputo sin controles</t>
  </si>
  <si>
    <t>Ataque de virus sofisticados</t>
  </si>
  <si>
    <t>Bases de datos (BASE DE DATOS - GLPI
BASE DE DATOS - OCS WEB
Base de Datos del Sistema de Información de Gestión de Vulnerabilidades)</t>
  </si>
  <si>
    <t>Pérdida de confidencialidad e integridad de Bases de datos (BASE DE DATOS - GLPI
BASE DE DATOS - OCS WEB
Base de Datos del Sistema de Información de Gestión de Vulnerabilidades) por Acceso no Autorizado debido a Acceso a los recursos e información del sistema</t>
  </si>
  <si>
    <t>Factores Externos-Condiciones generadas por agentes externos, las cuales no son controlables por la empresa y que afectan de manera directa o indirecta el proceso.</t>
  </si>
  <si>
    <t>Acceso a los recursos e información del sistema</t>
  </si>
  <si>
    <t>Acceso no Autorizado</t>
  </si>
  <si>
    <t>Acceso no Autorizado a la Información o a los recursos de los Sistemas de Procesamiento.</t>
  </si>
  <si>
    <t>4. Promover procesos de transformación digital en la Secretaría General para aportar a la gestión pública eficiente.</t>
  </si>
  <si>
    <t>3. Media</t>
  </si>
  <si>
    <t>2. Menor</t>
  </si>
  <si>
    <t>Moderado</t>
  </si>
  <si>
    <t>Solo se permite acceso a la BD a usuario autorizado</t>
  </si>
  <si>
    <t>Preventivo</t>
  </si>
  <si>
    <t>Manual</t>
  </si>
  <si>
    <t>Solo el administrador de bases de datos tiene acceso a la misma. La periodicidad de administración es por demanda</t>
  </si>
  <si>
    <t>Por Demanda</t>
  </si>
  <si>
    <t>Mantener la información de la Entidad a nivel de Confidencialidad e Integridad</t>
  </si>
  <si>
    <t>Positivos</t>
  </si>
  <si>
    <t>La información se encuentra protegida y salvaguardada de acceso no autorizado</t>
  </si>
  <si>
    <t>1. Muy baja</t>
  </si>
  <si>
    <t>1. Leve</t>
  </si>
  <si>
    <t>Bajo</t>
  </si>
  <si>
    <t>revisión de logs de auditoria</t>
  </si>
  <si>
    <t>Diariamente el administrador de bases de datos realiza la revision de logs con el fin de controlar o evidenciar alguna falla en la base de datos</t>
  </si>
  <si>
    <t>Diaria</t>
  </si>
  <si>
    <t>firma de acuerdo de confidencialidad por parte del responsable de la administración de bases de datos</t>
  </si>
  <si>
    <t>Todo usuario que tiene acceso a la VPN debe firmar el acuerdo de confidencialidad. Este se tramita una vez se solicita acceso para el usuario</t>
  </si>
  <si>
    <t>Pérdida de Disponibilidad</t>
  </si>
  <si>
    <t>Pérdida de Disponibilidad de Bases de datos (BASE DE DATOS - GLPI
BASE DE DATOS - OCS WEB
Base de Datos del Sistema de Información de Gestión de Vulnerabilidades) por Acceso no Autorizado debido a Acceso a los recursos e información del sistema</t>
  </si>
  <si>
    <t>Mantener la información de la Entidad a nivel de Disponibilidad</t>
  </si>
  <si>
    <t xml:space="preserve">Se realiza monitoreo de las bases de datos por parte del adminitrador de bases de datos </t>
  </si>
  <si>
    <t>El administrador de bases de datos ingresa diariamente a los servidores de bases de datos para verificar el estado de las bases de datos. En caso que una base de datos no este disponible se realiza revisión de logs para subir los servicios.</t>
  </si>
  <si>
    <t>Diario</t>
  </si>
  <si>
    <t>Proteje que los activos de información se encuentren expuestos a riesgos de seguridad digital, seguridad y privacidad de la información</t>
  </si>
  <si>
    <t>respaldo de las bases de datos</t>
  </si>
  <si>
    <t>Automático</t>
  </si>
  <si>
    <t>Todos los dias el administrador de la bases de datos  realiza copias de las bases de datos para que la herramienta de Dataprotector inicie el trabajo de respaldo de acuerdo con lo programado</t>
  </si>
  <si>
    <t>Información Física OTIC</t>
  </si>
  <si>
    <t>Pérdida de confidencialidad e integridad de Información Física OTIC por Uso indebido de la Información debido a Falta de capacitación al personal</t>
  </si>
  <si>
    <t>Personas-Personal de la orgacización que se ecuentra relacionado con la ejecución del proceso de forma directa o indirecta.</t>
  </si>
  <si>
    <t>Falta de capacitación al personal</t>
  </si>
  <si>
    <t>Uso indebido de la Información</t>
  </si>
  <si>
    <t>Uso no previsto</t>
  </si>
  <si>
    <t>Solo una persona tiene acceso a la información física</t>
  </si>
  <si>
    <t>La persona encargado de la información física cuando se solicita alguna ducomentación la entrega para revisión. A la fecha no se lleva control de préstamos.</t>
  </si>
  <si>
    <t>Mantener la información de la Entidad a nivel de Confidencialidad</t>
  </si>
  <si>
    <t>La informació física se encuentra en armario que esta asegurado</t>
  </si>
  <si>
    <t>Una vez se organiza la información, esta es almacenada en el armario para su consulta posterior</t>
  </si>
  <si>
    <t>Mantener la información de la Entidad a nivel de Confidencialidad y Disponibilidad</t>
  </si>
  <si>
    <t>Pérdida de Disponibilidad de Información Física OTIC por Degradación de los soportes de almacenamiento de la información debido a Ausencia de sitios para el almacenamiento de archivos de respaldo</t>
  </si>
  <si>
    <t>Infraestructura-Conjunto de recursos físicos que apoyan el funcionamiento de la organización y de manera específica el proceso.</t>
  </si>
  <si>
    <t>Ausencia de sitios para el almacenamiento de archivos de respaldo</t>
  </si>
  <si>
    <t>Degradación de los soportes de almacenamiento de la información</t>
  </si>
  <si>
    <t>Retraso en la ejecución de actividades</t>
  </si>
  <si>
    <t>Información Digital / Electrónica OTIC</t>
  </si>
  <si>
    <t>Pérdida de confidencialidad e integridad de Información Digital / Electrónica OTIC por Uso indebido de la Información debido a Falta de capacitación al personal</t>
  </si>
  <si>
    <t>5. Muy alta</t>
  </si>
  <si>
    <t>4. Mayor</t>
  </si>
  <si>
    <t>Alto</t>
  </si>
  <si>
    <t xml:space="preserve">Información almacenada en repositrorio de nube </t>
  </si>
  <si>
    <t>Cada funcionario / contratista realiza el almacenamiento de la información relevante de los procesos que administra en el repositorio de la OTIC</t>
  </si>
  <si>
    <t>4 semanas</t>
  </si>
  <si>
    <t>Mantener la información de la Entidad a nivel de Integridad y Disponibilidad</t>
  </si>
  <si>
    <t xml:space="preserve">Charlas de Seguridad de la Información </t>
  </si>
  <si>
    <t xml:space="preserve">El oficial de seguridad de la información realiza trimestralmente de acuerdo como esta definido en el plan de sensibillización y capacitación de seguridad y privacidad de la información, charlas de seguridad donde se brindan lineamientos para el manejo de la información digital. </t>
  </si>
  <si>
    <t>Cada 90 días</t>
  </si>
  <si>
    <t>Contribuir con el cumplimiento de la Estrategia de la Entidad</t>
  </si>
  <si>
    <t>Gestión de accesos a usuarios autorizados</t>
  </si>
  <si>
    <t>El acceso al repositorio es restringuido para cada uno de los usuarios</t>
  </si>
  <si>
    <t>Pérdida de Disponibilidad de Información Digital / Electrónica OTIC por Degradación de los soportes de almacenamiento de la información debido a No se cuenta con documentación</t>
  </si>
  <si>
    <t>Tecnología-Conjunto de herramientas tecnológicas que intervienen de manera directa o indirecta en la ejecución del proceso.</t>
  </si>
  <si>
    <t>No se cuenta con documentación</t>
  </si>
  <si>
    <t>3. Moderado</t>
  </si>
  <si>
    <t>Software
OCS Inventory NG
Sistema de Gestion de Servicios - GLPI
GITLAB
RedMine
Sistema de Información de Gestión de Vulnerabilidades</t>
  </si>
  <si>
    <t>Pérdida de confidencialidad e integridad de Software
OCS Inventory NG
Sistema de Gestion de Servicios - GLPI
GITLAB
RedMine
Sistema de Información de Gestión de Vulnerabilidades por Abuso de privilegios de acceso debido a Acceso a los recursos e información del sistema</t>
  </si>
  <si>
    <t>Abuso de privilegios de acceso</t>
  </si>
  <si>
    <t>Escapes de información</t>
  </si>
  <si>
    <t>Gestión de accesos mediante credenciales y gestión de perfiles</t>
  </si>
  <si>
    <t>Cuando el usuario ingresa al sistema, este valida si el usuario es autorizado para dar ingreso. En caso que no sea autorizado no permite el acceso.</t>
  </si>
  <si>
    <t>Restauración de información</t>
  </si>
  <si>
    <t>Correctivo</t>
  </si>
  <si>
    <t>En el caso que se requiera se realiza la restauración de la información del sistema</t>
  </si>
  <si>
    <t>Pérdida de Disponibilidad de Software
OCS Inventory NG
Sistema de Gestion de Servicios - GLPI
GITLAB
RedMine
Sistema de Información de Gestión de Vulnerabilidades por Abuso de privilegios de acceso debido a Acceso a los recursos e información del sistema</t>
  </si>
  <si>
    <t>Exposición de datos sensibles</t>
  </si>
  <si>
    <t>Respaldo del sistema de información</t>
  </si>
  <si>
    <t>Se realiza respaldo de la información del sistema , ya sea que se encuentre en repositorio de nube o local</t>
  </si>
  <si>
    <t>Mejora el resguardo de la información</t>
  </si>
  <si>
    <t>En el caso se que se requiera se realiza la restauración de la información del sistema</t>
  </si>
  <si>
    <t xml:space="preserve">Software
Sistemas de Información en desarrollo
</t>
  </si>
  <si>
    <t>Pérdida de confidencialidad e integridad de Software
Sistemas de Información en desarrollo
 por Abuso de privilegios de acceso debido a Acceso a los recursos e información del sistema</t>
  </si>
  <si>
    <t>Pérdida de Disponibilidad de Software
Sistemas de Información en desarrollo
 por Abuso de privilegios de acceso debido a Acceso a los recursos e información del sistema</t>
  </si>
  <si>
    <t>Servicios
(Correo electrónico institucional
Herramientas Colaborativas Office 365)</t>
  </si>
  <si>
    <t>Pérdida de confidencialidad e integridad de Servicios
(Correo electrónico institucional
Herramientas Colaborativas Office 365) por Errores de usuarios debido a Desconocimiento de normativa de seguridad</t>
  </si>
  <si>
    <t>Desconocimiento de normativa de seguridad</t>
  </si>
  <si>
    <t>Errores de usuarios</t>
  </si>
  <si>
    <t xml:space="preserve">Configuración de las herramientas colaborativas </t>
  </si>
  <si>
    <t xml:space="preserve">El administrador de plataforma de Office365 cuando se requiere realiza la configuración necesaria para garantizar la  confidencialidad de integridad de la información dispuesta </t>
  </si>
  <si>
    <t>por demanda</t>
  </si>
  <si>
    <t>2. Baja</t>
  </si>
  <si>
    <t>Pérdida de Disponibilidad de Servicios
(Correo electrónico institucional
Herramientas Colaborativas Office 365) por Errores de usuarios debido a Desconocimiento de normativa de seguridad</t>
  </si>
  <si>
    <t>Monitoreo de servicio</t>
  </si>
  <si>
    <t>Detectivo</t>
  </si>
  <si>
    <t>EL administrador del servicio cuando es reportado revisa la configuracion con el fin de verificar su estado. En caso que se requiera realiza las actividades de parametrización para que el servicio se encuentre activo.</t>
  </si>
  <si>
    <t>Servicios
(Directorio Activo - VPN)</t>
  </si>
  <si>
    <t>Pérdida de confidencialidad e integridad de Servicios
(Directorio Activo - VPN) por Manipulación de la configuración debido a Acceso a los recursos e información del sistema</t>
  </si>
  <si>
    <t>Manipulación de la configuración</t>
  </si>
  <si>
    <t>Indisponibilidad de los servicios</t>
  </si>
  <si>
    <t>4. Alta</t>
  </si>
  <si>
    <t>Gestion de acceso a usuario autorizado para ingreso a realizar actividades de administración del servicio VPN</t>
  </si>
  <si>
    <t>Cada vez que se requiere el administrador del servicio de VPN ingresa para realizar actividades de gestión</t>
  </si>
  <si>
    <t>Tecnico Operativo</t>
  </si>
  <si>
    <t>Por demanda</t>
  </si>
  <si>
    <t>firma de acuerdo de confidencialidad por parte del responsable de la administración del servicio de VPN</t>
  </si>
  <si>
    <t>Respaldo del fortigate realizados semanalmente por parte del proveedor</t>
  </si>
  <si>
    <t>El proveedor confirme con lo descrito en el contrato realiza semanalmente respaldo del fortigate.</t>
  </si>
  <si>
    <t>Tercero Contratista</t>
  </si>
  <si>
    <t>1 semana</t>
  </si>
  <si>
    <t>Pérdida de Disponibilidad de Servicios
(Directorio Activo - VPN) por Abuso de privilegios de acceso debido a Falta de capacitación al personal</t>
  </si>
  <si>
    <t>EL administrador del servicio de VPN cuando se requiere revisa a configuracion de la VPN con el fin de verificar su estado. EN caso que se requiera realiza las actividades de parametrización para que el servciio se encuentre activo.</t>
  </si>
  <si>
    <t>Restauración del fortigate realizados cuando se requiera por parte del proveedor</t>
  </si>
  <si>
    <t>El proveedor conforme con lo descrito en el contrato realiza cuando se requiere actividades de restauración del fortigate.</t>
  </si>
  <si>
    <t>Hardware
Servidores
(Servidor de directorio Activo (WS2016)
Servidores en Producción Sistemas de Información Criticos en Windows"
Servidores en Producción Sistemas de Información Misionales en Windows
Servidores en Producción Sistemas de Información pruebas  en Windows
Servidores Cluster Producción bajo equipo M1000e"
Servidores Cluster Desarrollo y Preproducción bajo equipo M1000e"
Servidores Cluster Pruebas bajo equipo M1000e"
Servidores de Bases de datos en Producción
Servidores de Bases de datos en Pruebas
Servidores de Bases de datos en Desarrollo)</t>
  </si>
  <si>
    <t>Pérdida de confidencialidad e integridad de Hardware
Servidores
(Servidor de directorio Activo (WS2016)
Servidores en Producción Sistemas de Información Criticos en Windows"
Servidores en Producción Sistemas de Información Misionales en Windows
Servidores en Producción Sistemas de Información pruebas  en Windows
Servidores Cluster Producción bajo equipo M1000e"
Servidores Cluster Desarrollo y Preproducción bajo equipo M1000e"
Servidores Cluster Pruebas bajo equipo M1000e"
Servidores de Bases de datos en Producción
Servidores de Bases de datos en Pruebas
Servidores de Bases de datos en Desarrollo) por Abuso de privilegios de acceso debido a Desconocimiento de normativa de seguridad</t>
  </si>
  <si>
    <t>Gestion de accesos a usuarios autorizados</t>
  </si>
  <si>
    <t>Cada vez que se requiere realizar una actividad de administración, los usuarios autorizados ingresan al servidor con sus credenciales</t>
  </si>
  <si>
    <t>Cada 360 días</t>
  </si>
  <si>
    <t>Restauración de la configuración de los servidores</t>
  </si>
  <si>
    <t>Cuando se requiere, se realiza la restauración de la configuración de los servidores por parte de los administradores.</t>
  </si>
  <si>
    <t>Pérdida de Disponibilidad de Hardware
Servidores
(Servidor de directorio Activo (WS2016)
Servidores en Producción Sistemas de Información Criticos en Windows"
Servidores en Producción Sistemas de Información Misionales en Windows
Servidores en Producción Sistemas de Información pruebas  en Windows
Servidores Cluster Producción bajo equipo M1000e"
Servidores Cluster Desarrollo y Preproducción bajo equipo M1000e"
Servidores Cluster Pruebas bajo equipo M1000e"
Servidores de Bases de datos en Producción
Servidores de Bases de datos en Pruebas
Servidores de Bases de datos en Desarrollo) por Ataque de virus sofisticados debido a Falta de mantenimiento</t>
  </si>
  <si>
    <t>Falta de mantenimiento</t>
  </si>
  <si>
    <t>Respaldo de configuraciones del servidor.</t>
  </si>
  <si>
    <t>Los administradores de servidores realizan mensual (linux) - semestral (windows) el respaldo de la configuracion de los servidores</t>
  </si>
  <si>
    <t>Cada 180 días</t>
  </si>
  <si>
    <t>Mantenimiento de servidores</t>
  </si>
  <si>
    <t>Cada que que se requiere se realiza mantenimiento de los servidores por parte de los administradores</t>
  </si>
  <si>
    <t>Monitoreo de servidores</t>
  </si>
  <si>
    <t>El encargado de realizar el monitoreo, lo realiza mediante la herramienta Zabbix diariamente (horario de oficina). En caso que se presente alguna indispoibilidad dentro o fuera del horario, el sistema genera una alerta y remite correo electrónico al grupo de monitoreo.</t>
  </si>
  <si>
    <t>diario</t>
  </si>
  <si>
    <t>Hardware
(Equipos de Escritorio
Equipos portátiles)</t>
  </si>
  <si>
    <t>Pérdida de confidencialidad e integridad de Hardware
(Equipos de Escritorio
Equipos portátiles) por Alteración de la información / Modificación de la Información debido a Acceso a los equipos de cómputo sin controles</t>
  </si>
  <si>
    <t>Alteración de la información / Modificación de la Información</t>
  </si>
  <si>
    <t>Fraude Interno de obtener Información para intereses propios o hacia terceros</t>
  </si>
  <si>
    <t>Personal autorizado de la mesa de servicios para realizar ajustes en la configuración de los equipos</t>
  </si>
  <si>
    <t xml:space="preserve">Las unicas personas autorizadas para realizar cambios en la configuración de los equipos son los técnicos de la mesa de servicios. </t>
  </si>
  <si>
    <t>Gestión de acceso (usuario de red)</t>
  </si>
  <si>
    <t>Al iniciar el periodo contractual y de servicio en la dependencia se solicita a traves del FT-1000 la creacion del usuario de red para funcionarios y contratistas que son los resposables de la gestión del equipo de computo.</t>
  </si>
  <si>
    <t>Pérdida de Disponibilidad de Hardware
(Equipos de Escritorio
Equipos portátiles) por Ataque de virus sofisticados debido a Acceso a los equipos de cómputo sin controles</t>
  </si>
  <si>
    <t>Antivirus</t>
  </si>
  <si>
    <t>El antivirus realiza de manera preventiva un escaneo en los equipos de cómputo con el fin de evitar la infección por virus, en caso que lo detecte, lo limpia y lo elimina o coloca en cuarentena</t>
  </si>
  <si>
    <t>La información se encuentra disponible para los perfiles autorizados</t>
  </si>
  <si>
    <t>Mantenimiento de equipos de cómputo</t>
  </si>
  <si>
    <t>Cada año se realiza por parte del personal autorizado de la mesa de servicios el mantenimiento preventivo de los equipos de la entidad.</t>
  </si>
  <si>
    <t>Servicio (Planta Telefónica)</t>
  </si>
  <si>
    <t>Pérdida de confidencialidad e integridad de Servicio (Planta Telefónica) por Abuso de privilegios de acceso debido a Desconocimiento de normativa de seguridad</t>
  </si>
  <si>
    <t>Gestion de acceso a usuario autorizado para ingreso a realizar actividades de administración del servicio de la planta telefónica (Issabel)</t>
  </si>
  <si>
    <t>Cada vez que se requiere el administrador del servicio ingresa para realizar actividades de gestión</t>
  </si>
  <si>
    <t>Pérdida de Disponibilidad de Servicio (Planta Telefónica) por Avería de origen físico o lógico debido a Falta de disponibilidad de los servicios</t>
  </si>
  <si>
    <t>Falta de disponibilidad de los servicios</t>
  </si>
  <si>
    <t>Avería de origen físico o lógico</t>
  </si>
  <si>
    <t>Hardware (Equipos de transporte de datos Switches (incluye archivos de configuración))</t>
  </si>
  <si>
    <t>Pérdida de confidencialidad e integridad de Hardware (Equipos de transporte de datos Switches (incluye archivos de configuración)) por Abuso de privilegios de acceso debido a Desconocimiento de normativa de seguridad</t>
  </si>
  <si>
    <t>Cada vez que se requiere realizar una actividad de administración, el administrador de los switches ingresa a los equipos con sus credenciales autorizadas</t>
  </si>
  <si>
    <t>Restauración de la configuración de los switches</t>
  </si>
  <si>
    <t>Cuando se requiere, se realiza la restauración de la configuración de los swiches por el administrador encargado, restaura los archivos alojados en la NAS</t>
  </si>
  <si>
    <t>Pérdida de Disponibilidad de Hardware (Equipos de transporte de datos Switches (incluye archivos de configuración)) por Fallo de servicios de comunicaciones debido a Falta de mantenimiento</t>
  </si>
  <si>
    <t>Fallo de servicios de comunicaciones</t>
  </si>
  <si>
    <t>Respaldo de configuración de los switches</t>
  </si>
  <si>
    <t>El administrador de los switches realizan semestralmente el respaldo de la configuracion de los equipos y aloja la información en la NAS</t>
  </si>
  <si>
    <t>Mantenimiento de los switches</t>
  </si>
  <si>
    <t>Cada que que se requiere se realiza mantenimiento de los switches por parte del administrador encargado.</t>
  </si>
  <si>
    <t>Monitoreo de switches</t>
  </si>
  <si>
    <t>El encargado de realizar el moitoreo, lo realiza mediante la herramienta Zabbix diariamente (horario de oficina). En caso que se presente alguna indispoibilidad dentro o fuera del horario, el sistema genera una alerta y remite correo electrónico al grupo de monitoreo.</t>
  </si>
  <si>
    <t>Hardware (Firewall y WAF)</t>
  </si>
  <si>
    <t>Pérdida de confidencialidad e integridad de Hardware (Firewall y WAF) por Acceso no Autorizado debido a Acceso a los recursos e información del sistema</t>
  </si>
  <si>
    <t>Gestión de accesos a usuarios autorizados para ingreso al firewall y waf</t>
  </si>
  <si>
    <t xml:space="preserve">Cada vez que el administrador de las herramientas de seguridad perimetral requiere realizar alguna actividad de gestión ingresa con las credenciales autorizadas. </t>
  </si>
  <si>
    <t>firma de acuerdo de confidencialidad por parte del responsable de la administración de las herramientas de seguridad perimetral</t>
  </si>
  <si>
    <t>Pérdida de Disponibilidad de Hardware (Firewall y WAF) por Ataques Externos debido a Acceso a los recursos e información del sistema</t>
  </si>
  <si>
    <t>Ataques Externos</t>
  </si>
  <si>
    <t>Mantenimiento del firewaal y waf</t>
  </si>
  <si>
    <t>El proveedor conforme con lo descrito en el contrato realiza actividades de mantenimiento firewall y WAF</t>
  </si>
  <si>
    <t>Cada 30 días</t>
  </si>
  <si>
    <t>Hardware (Plataforma de WIFI)</t>
  </si>
  <si>
    <t>Pérdida de confidencialidad e integridad de Hardware (Plataforma de WIFI) por Abuso de privilegios de acceso debido a Desconocimiento de normativa de seguridad</t>
  </si>
  <si>
    <t>Pérdida de Disponibilidad de Hardware (Plataforma de WIFI) por Fallo de servicios de comunicaciones debido a Falta de mantenimiento</t>
  </si>
  <si>
    <t>Respaldo de configuración de la plataforma de wifi</t>
  </si>
  <si>
    <t>El administrador de la plataforma de wifi realiza semestral el respaldo de la configuración de la plataforma de wifi</t>
  </si>
  <si>
    <t>Restauración de la configuración de la plataforma de wifi</t>
  </si>
  <si>
    <t>Cada que que se requiere se realiza mantenimiento de la plataforma de wifi por parte deladministrador encargado</t>
  </si>
  <si>
    <t>Hardware (Copias de seguridad)</t>
  </si>
  <si>
    <t>Pérdida de confidencialidad e integridad de Hardware (Copias de seguridad) por Abuso de privilegios de acceso debido a Desconocimiento de normativa de seguridad</t>
  </si>
  <si>
    <t>Las copias de seguridad se encuentran ubicadas en sitio donde solo ingresa personal autorizado (Datacenter - Bodega Archivo de Bogota)</t>
  </si>
  <si>
    <t>Una vez se realiza las copias de seguridad, se bajan las cintas de la librería y se remiten para almacenamiento en stand de datacenter o en bodega de archivo</t>
  </si>
  <si>
    <t>Acceso mediante tarjeta de proximidad y huella en Datacenter / Bodega de archivo acceso mediante tarjeta y llave</t>
  </si>
  <si>
    <t>Cuando u usuario autorzado requiere ingresar al datacenter / bodega de archivo donde se encuentran las cintas magneticas debe autenticase con tarjeta de proximidad/huella - llave.</t>
  </si>
  <si>
    <t xml:space="preserve">Contratistas / Profesionales </t>
  </si>
  <si>
    <t>Pérdida de Disponibilidad de Hardware (Copias de seguridad) por Avería de origen físico o lógico debido a Falta de disponibilidad de los servicios</t>
  </si>
  <si>
    <t>Pérdida de confidencialidad e integridad de Recurso Humano de la OTIC por Divulgación de información debido a Falta de cultura de seguridad</t>
  </si>
  <si>
    <t>Falta de cultura de seguridad</t>
  </si>
  <si>
    <t>Divulgación de información</t>
  </si>
  <si>
    <t>Firma de acuerdo de confidencialidad</t>
  </si>
  <si>
    <t>Cuando ingresa un funcionario a la dependencia en caso de solicitar acceso a VPN se firma el acuerdo de confidencialidad</t>
  </si>
  <si>
    <t>Pérdida de Disponibilidad de Recurso Humano de la OTIC por Indisponibilidad del personal debido a Falta de personal capacitado</t>
  </si>
  <si>
    <t>Falta de personal capacitado</t>
  </si>
  <si>
    <t>Indisponibilidad del personal</t>
  </si>
  <si>
    <t>Debilitamiento en el logro de objetivos de los procesos</t>
  </si>
  <si>
    <t>Existe personal de respaldo para atender los requerimientos</t>
  </si>
  <si>
    <t>Para la ejecución de las actividades principales de la OTIC existe personal de respaldo para garantizar que no se afecte la operación en caso de una novedad.</t>
  </si>
  <si>
    <t>Contribuir al cumplimiento de los objetivos estratégicos de la Entidad</t>
  </si>
  <si>
    <t>Cumplir con el objetivo del proceso/procedimiento de la Dependencia</t>
  </si>
  <si>
    <t>Infraestructura Azure (Hardware)</t>
  </si>
  <si>
    <t>Pérdida de confidencialidad e integridad de Infraestructura Azure (Hardware) por Abuso de privilegios de acceso debido a Acceso a los recursos e información del sistema</t>
  </si>
  <si>
    <t>Gestión de accesos a usuario autorizado</t>
  </si>
  <si>
    <t xml:space="preserve">Cada 6 meses el usuario administrador de la infraestrcutura de Azure realiza el proceso de gestión de accesos </t>
  </si>
  <si>
    <t>gestión de logs de auditoria</t>
  </si>
  <si>
    <t>En caso de presentarse algún incidente, el administrador de la infraestructura revisa los archivos de logs y se resuelve la incidencia.</t>
  </si>
  <si>
    <t>respaldo de la configuración interna de los servidores</t>
  </si>
  <si>
    <t>El administrador encargado cada vez que se requiere realiza la configuración en la herramienta ansible. De esta configuración se hace backup directamente en el servidor cada 8 dias y se conservan dos versiones de la misma.</t>
  </si>
  <si>
    <t>Pérdida de Disponibilidad de Infraestructura Azure (Hardware) por Ataques Externos debido a Alta dependencia del proveedor e indisponibilidad de la información</t>
  </si>
  <si>
    <t>Alta dependencia del proveedor e indisponibilidad de la información</t>
  </si>
  <si>
    <t>El administrador encargado cada vez que se requiere realiza la configuración en la herramienta ansible. De ssta configuración se hace backup directamente en el servidor cada 8 dias y se conservan dos versiones de la misma.</t>
  </si>
  <si>
    <t xml:space="preserve">Cada 6 meses el usuario administrador de la infraestructura de Azure realiza el proceso de gestión de accesos </t>
  </si>
  <si>
    <t>monitoreo de la infraestructura</t>
  </si>
  <si>
    <t>El monitoreo se realiza directamente en el Portal de Azure por parte del administrador a través de los dashboards que permite configurar la plataforma y se realiza diariamente, en jornada laboral.</t>
  </si>
  <si>
    <t>Portal de la Secretaría General de la Alcaldía Mayor (Servicio)</t>
  </si>
  <si>
    <t>Pérdida de confidencialidad e integridad de Portal de la Secretaría General de la Alcaldía Mayor (Servicio) por Abuso de privilegios de acceso debido a Acceso a los recursos e información del sistema</t>
  </si>
  <si>
    <t xml:space="preserve">Cada vez que se requiera el usuario administrador del portal realiza actividades de configuración del portal </t>
  </si>
  <si>
    <t>Respaldo de información del portal</t>
  </si>
  <si>
    <t>Se realiza respaldo de la información del portal , ya sea que se encuentre en repositorio de nube o local.</t>
  </si>
  <si>
    <t>Restauración de información del portal</t>
  </si>
  <si>
    <t>En el caso se que se requiera se realiza la restauración de la información del portal</t>
  </si>
  <si>
    <t>Pérdida de Disponibilidad de Portal de la Secretaría General de la Alcaldía Mayor (Servicio) por Ataques Externos debido a Alta dependencia del proveedor e indisponibilidad de la información</t>
  </si>
  <si>
    <t>Gestión de accesos a usuarios autorizados
Respaldo de información del portal</t>
  </si>
  <si>
    <t xml:space="preserve">Cada vez que se requiera el usuario administrador del portal realiza actividades de configuración del portal
Se realiza respaldo de la información del portal , ya sea que se encuentre en repositorio de nube o local. </t>
  </si>
  <si>
    <t>Monitoreo WAF</t>
  </si>
  <si>
    <t>Los portales so monitoreados por el firewall waf para proteger de ataques dirigidos</t>
  </si>
  <si>
    <t>Pérdida de Disponibilidad de Canales de internet - servicio de tercero (ETB) por Ataques Externos debido a Alta dependencia del proveedor e indisponibilidad de la información</t>
  </si>
  <si>
    <t>Monitoreo Canal</t>
  </si>
  <si>
    <t>Los canales de internet son monitoreados mediante herramienta Zabbit por profesionales de Infraestructura. Una vez se presenta alguna novedad, la herramienta genera una alerta remitiendo correo a los encargados para que se verifique el servicio.</t>
  </si>
  <si>
    <t xml:space="preserve">Canal de respaldo </t>
  </si>
  <si>
    <t>Conforme con lo descrito en contrato , existe un canal de resplado automático</t>
  </si>
  <si>
    <t>Soporte con proveedor</t>
  </si>
  <si>
    <t>Conforme con lo descrito en contrato , cuando se requiera soporte por parte de la entidad se debe solicitar al proveedor externo</t>
  </si>
  <si>
    <t>Aceptar</t>
  </si>
  <si>
    <t>Reducir (Mitigar)</t>
  </si>
  <si>
    <t>Generar pieza de comunicaciones para ser divugadas por correo electrónico donde se indique los controles de seguridad con los que cuentan las herramientas de Office 365 para que estos puedan ser utilizados por los funcionarios / contratistas de la OTIC.</t>
  </si>
  <si>
    <t>Meta: 2 piezas
Indicador: 2 piezas divulgadas / 2 piezas definidas</t>
  </si>
  <si>
    <t xml:space="preserve">Equipos de cómputo, recurso humano </t>
  </si>
  <si>
    <t xml:space="preserve">Lourdes Acuña, Lilian Briseth, Comunicaciones </t>
  </si>
  <si>
    <t xml:space="preserve">Revisión y depuración de permisos en el repositorio de sharepoint </t>
  </si>
  <si>
    <t>Meta:2 revisiones 
Indicador : 2 revisiones realizadas / 2 revisiones programadas</t>
  </si>
  <si>
    <t>Lilian Briseth  /Lideres de OTIC</t>
  </si>
  <si>
    <t>Realizar seguimiento en el cargue de la información en el repositorio de la OTIC</t>
  </si>
  <si>
    <t xml:space="preserve">Meta: 2 seguimientos
Indicador: 2 seguimientos realizados / 2 semguimientos programados </t>
  </si>
  <si>
    <t xml:space="preserve">Realizar trimestralmente la revisión y depuración de usuarios administradores de la plataforma </t>
  </si>
  <si>
    <t>Meta. 4 revisiones 
Indicador : 4 revisiones realizadas / revisiones programadas</t>
  </si>
  <si>
    <t>Recursos Humanos y Tecnicos</t>
  </si>
  <si>
    <t>Administrador de la plataforma de office</t>
  </si>
  <si>
    <t xml:space="preserve">Reportar trimestralmente la revisión de la configuración de la plataforma (de manera general) para garantizar la disponibilidad de la misma.
- Depuración de cuentas </t>
  </si>
  <si>
    <t xml:space="preserve">Reportar trimestralmente la revisión de la  configuración de la plataforma (de manera general) para garantizar la disponibilidad de la misma.
- Seguimiento al licenciamiento de la plataforma
- Verificación del uso de las cuentas de correo. </t>
  </si>
  <si>
    <t>Realizar charla de seguridad a los administradores de servidores para que conozcan los lineamientos de las políticas asociadas a de gestión de acceso, respaldo, mantenimiento de equipos y monitoreo con el fin de evitar la materialización de riesgos de pérdida de confidencialidad, integridad o disponibilidad.</t>
  </si>
  <si>
    <t>Meta : 1 charla anual
Indicador: 1 Charla realizada / 1 charla programada</t>
  </si>
  <si>
    <t>Humanos y Tecnologicos</t>
  </si>
  <si>
    <t>Oficial de seguridad de la información</t>
  </si>
  <si>
    <t>Realizar charla de seguridad a los administradores de servidores para que conozcan los lineamientos de las políticas asociados a de gestión de acceso, respaldo, mantenimiento de equipos y monitoreo con el fin de evitar la materialización de riesgos de pérdida de confidencialidad, integridad o disponibilidad.</t>
  </si>
  <si>
    <t>Realizar el respaldo trimestralmente de la configuración y datos del servicio de la planta telefónica.</t>
  </si>
  <si>
    <t>Meta. 4 respaldos 
Indicador: 4 respaldos realizados al año (trimestral) / 4 respaldos programados</t>
  </si>
  <si>
    <t>Dumar Córdoba / Dario Becerra</t>
  </si>
  <si>
    <t>Firmar acuerdos de confidencialidad con las personas autorizadas de ingresar al Datacenter / Bodega archivo donde se almacenan las cintas magnéticas</t>
  </si>
  <si>
    <t xml:space="preserve">Meta: 100% acuerdos de confidencialidad firmados por las personas autorizadas de ingreso al datacenter / bodega archivo donde se almacenan las cintas magnéticas
100% de acuerdos firmados </t>
  </si>
  <si>
    <t>Talento Humano - Documento Acuerdo de confidencialidad</t>
  </si>
  <si>
    <t>Oficial de seguridad de la información / Lider de infraestructura</t>
  </si>
  <si>
    <t>Hacer seguimiento al ingreso de datacenter (Lievano) / cuarto de medios (archivo de bogota)</t>
  </si>
  <si>
    <t>Meta: 4 seguimientos realizados 
4 seguimientos realizados / 4 seguimientos programados</t>
  </si>
  <si>
    <t>Oficial de seguridadde la información</t>
  </si>
  <si>
    <t>Realizar seguimiento a la ejecución de pruebas de restauración de las cintas magnéticas</t>
  </si>
  <si>
    <t>Talento Humano - Recursos Tecnológicos</t>
  </si>
  <si>
    <t>Oficial de seguridad de la Información / Hugo Paez</t>
  </si>
  <si>
    <t>Realizar seguimiento a la firma del acuerdo de confidencialidad de los funcionarios de la OTIC</t>
  </si>
  <si>
    <t>Meta: 1 seguimiento 
Indicador: 1 seguimiento realizado / 1 seguimientp programado</t>
  </si>
  <si>
    <t>Recurso Humano OTIC / Contratación / Talento Humano</t>
  </si>
  <si>
    <t xml:space="preserve">Generar matriz de roles / backup al interior de la OTIC </t>
  </si>
  <si>
    <t xml:space="preserve">Meta: 1 listado de pares 
Indicador: 1 listado generado /1 listado programado
</t>
  </si>
  <si>
    <t>Oficial de seguridad de la información / Lideres de OTIC</t>
  </si>
  <si>
    <t>Paz, víctimas y reconciliación</t>
  </si>
  <si>
    <t>Bases de datos (URCUNINA BD
AVANTI BD)</t>
  </si>
  <si>
    <t>1. Implementar estrategias y acciones que aporten a la construcción de la paz, la reparación, la memoria y la reconciliación en Bogotá Región.</t>
  </si>
  <si>
    <t>Protección con contraseñas y/o cifrado
Respaldo de información en nube y/o medio externo</t>
  </si>
  <si>
    <t xml:space="preserve">El sistema que obliga a usuarios a usar y cambiar contraseña desde el momento de asignación, 
Se dispone de copia de seguridad de la base de datos
</t>
  </si>
  <si>
    <t xml:space="preserve">Registro de eventos (logs) 
Firewall de seguridad perimetral,
</t>
  </si>
  <si>
    <t xml:space="preserve"> Se dispone de Firewall y de registro de log de eventos para identificar los accesos a la base de datos
</t>
  </si>
  <si>
    <t xml:space="preserve">planes de respuesta a incidentes
Restaurar copias de respaldo
</t>
  </si>
  <si>
    <t>Se cuenta con planes de emergencia y planes de respuesta a incidentes y copias de respaldo de la información</t>
  </si>
  <si>
    <t>Caída del sistema por agotamiento de recursos</t>
  </si>
  <si>
    <t xml:space="preserve">Firewall de seguridad perimetral, Registro de eventos (logs) 
</t>
  </si>
  <si>
    <t>Información Física</t>
  </si>
  <si>
    <t>Instalaciones sin controles de acceso</t>
  </si>
  <si>
    <t xml:space="preserve">Charlas de Seguridad de la Información y campañas de sensibilización
Almacenamiento de información en gabinetes seguros
Personal de Seguridad y CCTV
</t>
  </si>
  <si>
    <t>La entidad periódicamente sesibiliza sobre la seguridad de la información.
Se almacena la información física en gabinetes seguros
se cuenta con personal de seguridad y cámaras de vigilancia</t>
  </si>
  <si>
    <t>La información se encuentra protegida y salvaguardada para que no sea modificada/alterada</t>
  </si>
  <si>
    <t>Personal de Seguridad y CCTV
Existe una admistración de la gestión documental desde los centros de encuentro y nivel central para el acceso a los expedientes y su disposición se encuentra restringida</t>
  </si>
  <si>
    <t xml:space="preserve">Se almacena la información de  acuerdo a la admistración de la gestión documental 
se cuenta con personal de seguridad y cámaras de vigilancia
El administrador de cada centro de encuentro es quien salvaguarda los expedientes fisicos </t>
  </si>
  <si>
    <t>planes de respuesta a incidentes
Restaurar copias de respaldo</t>
  </si>
  <si>
    <t>Se dispone de plan de atención de incidencias y de copias de respaldo de la información, si la información fisica no esta disponible se puede recuperar de los diferentes sistemas de información.</t>
  </si>
  <si>
    <t>Almacenamiento de información en gabinetes seguros
Existe una admistración de la gestión documental desde los centros de encuentro y nivel central para el acceso a los expedientes y su disposición se encuentra restringida</t>
  </si>
  <si>
    <t xml:space="preserve">Se almacena la información física en gabinetes seguros
Se cuenta con un administrador documental
El administrador de cada centro de encuentro es quien salvaguarda los expedientes fisicos, hay restrición de acceso al sitio de archivo del documento. </t>
  </si>
  <si>
    <t>Existe una admistración de la gestión documental desde los centros de encuentro y nivel central para el acceso a los expedientes y su disposición se encuentra restringida</t>
  </si>
  <si>
    <t>Se dispone de plan de atención de incidencias y de copias de respaldo de la información</t>
  </si>
  <si>
    <t>Información Digital / Electrónica</t>
  </si>
  <si>
    <t xml:space="preserve">Charlas de Seguridad de la Información
Protección con contraseñas y/o cifrado
Backup por parte del colaborador
Respaldo de información en nube y/o medio externo
</t>
  </si>
  <si>
    <t>La entidad periódicamente sesibiliza sobre la seguridad de la información.
El sistema que obliga a usuarios usar y cambiar contraseña,
Se dispone de copia de seguridad de lainformación hechas por el colaborador y/o la entidad.</t>
  </si>
  <si>
    <t xml:space="preserve">Herramienta de Antivirus
Registro de eventos (logs) de equipos de computo windows
</t>
  </si>
  <si>
    <t>Se dispone de registro de log de eventos para identificar los accesos, 
y herramienta de antivirus</t>
  </si>
  <si>
    <t xml:space="preserve">Charlas de Seguridad de la Información
Protección con contraseñas y/o cifrado
Backup por parte del colaborador
Respaldo de información en nube y/o medio externo
</t>
  </si>
  <si>
    <t>La entidad periódicamente sesibiliza sobre la seguridad de la información.
Protección de contraseñas, Se dispone de copia de respaldo de la base de datos
y de las contraseñas en sitio seguro y/o por parte del colaborador</t>
  </si>
  <si>
    <t xml:space="preserve">Personal de Seguridad y CCTV
Registro de eventos (logs) de equipos de la plataforma tecnológica
</t>
  </si>
  <si>
    <t xml:space="preserve">Se dispone de personal de seguridad y camaras al centro. 
Se dispone de registro de log de eventos
</t>
  </si>
  <si>
    <t>Micrositio Web Observatorio Distrital de Víctimas / Página web Victimas</t>
  </si>
  <si>
    <t xml:space="preserve">Charlas de Seguridad de la Información
Protección con contraseñas y/o cifrado
</t>
  </si>
  <si>
    <t xml:space="preserve">La entidad periódicamente sesibiliza sobre la seguridad de la información.
Se maneja politicas de gestión de accesos para usuario administrador autorzasdo 
Se dispone de copia de seguridad de la información hechas por la entidad.
</t>
  </si>
  <si>
    <t xml:space="preserve">Firewall de seguridad perimetral
Respaldo de información en nube y/o medio externo
</t>
  </si>
  <si>
    <t xml:space="preserve">
Se dispone de herramienta de seguridad perimetral para prevención de ataques externos</t>
  </si>
  <si>
    <t xml:space="preserve">Uso de Certificados SSL- TLS para que la información viaje cifrada (transporte)
Protección con contraseñas y/o cifrado
Respaldo de información en nube y/o medio externo
</t>
  </si>
  <si>
    <t>Se usa certificados seguros SSL y cifrado para miigar accesos no autorizados. 
Uso de contraseña para administración de contenidos.
Se dispone de copia de respaldo de la base de datos
y de las contraseñas en sitio seguro</t>
  </si>
  <si>
    <t xml:space="preserve">
Monitoreo de alertas del Firewall de seguridad perimetral.
</t>
  </si>
  <si>
    <t xml:space="preserve">Se adelanta 
Monitoreo permanente de la seguridad perimetral y la red de datos
</t>
  </si>
  <si>
    <t>Hardware (Equipos de cómputo)</t>
  </si>
  <si>
    <t xml:space="preserve">Charlas de Seguridad de la Información y 
Protección con contraseñas y/o cifrado
Herramienta antivirtus
Borrado seguro de información en equipos 
</t>
  </si>
  <si>
    <t>La entidad periódicamente sesibiliza sobre la seguridad de la información.
El sistema que obliga a usuarios a cambiar contraseña desde el momento de asignación, 
 Se hace borrrado de la información de los equipos una vez el usuario se retira de la entidad</t>
  </si>
  <si>
    <t xml:space="preserve">Herramienta de Antivirus
Registro de eventos (logs) de equipos de cómputo
</t>
  </si>
  <si>
    <t>Se cuenta con herramienta de antivirus en equipo de cómputo, 
Se dispone de log eventos en cada equipo</t>
  </si>
  <si>
    <t xml:space="preserve">Mantenimiento preventivo
Proceso de ingreso y retiro de personal
Monitoreo a los componentes de red por parte del personal administrador de plataforma </t>
  </si>
  <si>
    <t xml:space="preserve">
Se realiza mantenimiento preventivo de los equipos de cómputo.
se controla el ingreso y retiro de personal a la entidad y su uso de equipos cómputo.
se hace monitoreo de componentes de red.</t>
  </si>
  <si>
    <t xml:space="preserve">Personal de Seguridad y CCTV
</t>
  </si>
  <si>
    <t>Se cuenta con personal de seguridad y cámaras</t>
  </si>
  <si>
    <t xml:space="preserve">Mantenimiento correctivo
</t>
  </si>
  <si>
    <t xml:space="preserve">
se realiza mantenimiento correctivos segun solicitud </t>
  </si>
  <si>
    <t xml:space="preserve">Software 
(SIVIC
AVANTI
</t>
  </si>
  <si>
    <t xml:space="preserve">Protección con contraseñas y/o cifrado
Uso de certificado Seguro SSL
Respaldo de información en nube y/o medio </t>
  </si>
  <si>
    <t xml:space="preserve">Se usa certificados seguros SSL y cifrado para miigar accesos no autorizados. 
Uso de contraseña para administración de contenidos.
Se dispone de copia de respaldo de la información
y de las contraseñas en sitio seguro.
</t>
  </si>
  <si>
    <t xml:space="preserve">
Registro de eventos (logs) de equipos de la plataforma tecnológica
Firewall de seguridad perimetral,
</t>
  </si>
  <si>
    <t>Se adelanta 
Monitoreo permanente de la seguridad perimetral y la red de datos
Se dispone de herramientas para identificar vulnerabilidades en el software, 
y firewall</t>
  </si>
  <si>
    <t>Planes de respuesta a incidentes
Restaurar copias de respaldo</t>
  </si>
  <si>
    <t xml:space="preserve">Uso de Certificados SSL- TLS para que la información viaje cifrada (transporte)
Respaldo de información en nube y/o medio externo
</t>
  </si>
  <si>
    <t xml:space="preserve">Se usa certificados seguros SSL y cifrado para miigar accesos no autorizados. 
Se dispone de copia de respaldo de la información
y de las contraseñas en sitio seguro.
</t>
  </si>
  <si>
    <t xml:space="preserve">
Firewall de seguridad perimetral.
</t>
  </si>
  <si>
    <t>Se adelanta 
Monitoreo permanente de la seguridad perimetral y la red de datos
y firewall</t>
  </si>
  <si>
    <t xml:space="preserve">Charlas de seguridad
</t>
  </si>
  <si>
    <t>La entidad periódicamente sesibiliza sobre la seguridad de la información.</t>
  </si>
  <si>
    <t>Controles en la contratación para personal
Firma de acuerdos de confidencialidad
Procedimiento para ingreso y retiro de personal</t>
  </si>
  <si>
    <t>Al inicio del contrato o el ingreso o retiro de personal suscribe acuerdos de confidencialidad, así como su respectivo control de ingreso y retiro.</t>
  </si>
  <si>
    <t>Ejecución de poliza</t>
  </si>
  <si>
    <t>Si durante la ejecución de contrato se presenta algun inclumpliento que afecte la seguridad informatica se adelanta el trámite de investigación y ejecución de la póliza</t>
  </si>
  <si>
    <t xml:space="preserve">Gestión de conocimiento
Obligaciones en Contratos suscritos </t>
  </si>
  <si>
    <t>Se deja un cláusua en las obligaciones del contrato para que se adelante la respectiva transferencia de conocimiento</t>
  </si>
  <si>
    <t>Personal de Backup para transferencia de conocimiento</t>
  </si>
  <si>
    <t>Se dispone de personal que dispone o recibe la transferencia de conocimiento para mantener la actividad o función del cargo</t>
  </si>
  <si>
    <t>Recurso Humano , recursos tecnológicos</t>
  </si>
  <si>
    <t>Profesional o contratista Oficina TIC encargado de generar Copias de Respaldo</t>
  </si>
  <si>
    <t>Pérdida de confidencialidad e integridad de Información Física por Acceso no Autorizado debido a Instalaciones sin controles de acceso</t>
  </si>
  <si>
    <t>Pérdida de Disponibilidad de Información Física por Acceso no Autorizado debido a Instalaciones sin controles de acceso</t>
  </si>
  <si>
    <t>Pérdida de confidencialidad e integridad de Información Digital / Electrónica por Acceso no Autorizado debido a Acceso a los recursos e información del sistema</t>
  </si>
  <si>
    <t>Pérdida de Disponibilidad de Información Digital / Electrónica por Caída del sistema por agotamiento de recursos debido a Falta de disponibilidad de los servicios</t>
  </si>
  <si>
    <t>Pérdida de confidencialidad e integridad de Hardware (Equipos de cómputo) por Alteración de la información / Modificación de la Información debido a Acceso a los equipos de cómputo sin controles</t>
  </si>
  <si>
    <t>Pérdida de Disponibilidad de Hardware (Equipos de cómputo) por Ataque de virus sofisticados debido a Acceso a los equipos de cómputo sin controles</t>
  </si>
  <si>
    <t>Pérdida de confidencialidad e integridad de Software 
(SIVIC
AVANTI
 por Acceso no Autorizado debido a Acceso a los recursos e información del sistema</t>
  </si>
  <si>
    <t>Solicitar y revisar trimestralmente el reporte de usuarios que accceden al sistema , y solicitar las respectivas depuraciones (cuando se requiera). Nota. Las depuraciones deben indicar que usuarios tienen acceso al sistema y el tipo de acceso (Lectura, Escritura, Consulta).  La comunicación se debe remitir al correo gestion infraestructura ACPVR - gestiontacdpvr@alcaldiabogota.gov.co</t>
  </si>
  <si>
    <t xml:space="preserve">Meta: 4 revisiones / depuraciones
Indicador : 4 revisiones realizadas / 4 revisiones programadas
</t>
  </si>
  <si>
    <t>Pérdida de Disponibilidad de Software 
(SIVIC
AVANTI
 por Caída del sistema por agotamiento de recursos debido a Falta de disponibilidad de los servicios</t>
  </si>
  <si>
    <t>Solicitar y hacer seguimiento trimestral de los respaldos realizados a los sistemas de información. La comunicación se debe remitir al correo gestion infraestructura ACPVR - gestiontacdpvr@alcaldiabogota.gov.co</t>
  </si>
  <si>
    <t>Meta. 4 revisiones
Indicador: 4 revisiones realizadas / 4 revisiones programadas</t>
  </si>
  <si>
    <t>Pérdida de confidencialidad e integridad de Recurso Humano Oficina Alta Consejería de Paz, Víctimas y Reconciliación por Divulgación de información debido a Falta de cultura de seguridad</t>
  </si>
  <si>
    <t>Pérdida de Disponibilidad de Recurso Humano Oficina Alta Consejería de Paz, Víctimas y Reconciliación por Indisponibilidad del personal debido a Falta de personal capacitado</t>
  </si>
  <si>
    <t>Constancia o informe del Supervisor del contrato donde el contratista ha realizado la transferencia de conocimiento funcional sobre el producto contratado y quién la recibió.</t>
  </si>
  <si>
    <t>Meta: Total constancia o informe de transferencia de conocimiento / Total de Contrato ejecutados.
Indicador : Total constancia o informe de transferencia de conocimiento / Total de Contrato ejecutados.</t>
  </si>
  <si>
    <t>Jefe, Profesional encargado de la Supervisin del COntrato</t>
  </si>
  <si>
    <t>Bases de datos (Herramienta de reconocimiento de garantias a la participación efectiva de las víctimas)</t>
  </si>
  <si>
    <t>Pérdida de confidencialidad e integridad de Bases de datos (Herramienta de reconocimiento de garantias a la participación efectiva de las víctimas) por Acceso no Autorizado debido a Desconocimiento de normativa de seguridad</t>
  </si>
  <si>
    <t xml:space="preserve">Archivo en carpetas </t>
  </si>
  <si>
    <t xml:space="preserve">Se recopila formato al finalizar el mes, para identificar y archivar. </t>
  </si>
  <si>
    <t>Aportar valor a la información que procesa la dependencia y/o Entidad</t>
  </si>
  <si>
    <t>Campañas de sensibilización a través de medios de comunicación interna (correo electrónico, intranet)</t>
  </si>
  <si>
    <t>Desde la Oficina de Tecnologías de la Información y las Comunicaciones constantemente se realizan campañas de sensibilización a través de medios de comunicación interna (correo electrónico, intranet)</t>
  </si>
  <si>
    <t>Pérdida de Disponibilidad de Bases de datos (Herramienta de reconocimiento de garantias a la participación efectiva de las víctimas) por Daño de la información debido a Ausencia de copias de respaldo o copias incompletas</t>
  </si>
  <si>
    <t>Ausencia de copias de respaldo o copias incompletas</t>
  </si>
  <si>
    <t>Daño de la información</t>
  </si>
  <si>
    <t>Archivo en carpetas y en lugares designados para su almacenamiento</t>
  </si>
  <si>
    <t>Acceso limitado al lugar donde se almacena la documentación</t>
  </si>
  <si>
    <t xml:space="preserve">Se establece el acceso limitado para el acceso a la información, </t>
  </si>
  <si>
    <t>Las personas encargadas de dar manejo y custodia a la información física son unicamente los auxiliares administrativos de cada Centro de Encuentro y de Nivel Central de la DRI</t>
  </si>
  <si>
    <t>La custodia y acceso a la información física la tiene únicamente el auxiliar administrativo</t>
  </si>
  <si>
    <t>Información Digital / electrónica</t>
  </si>
  <si>
    <t>Pérdida de confidencialidad e integridad de Información Digital / electrónica por Acceso no Autorizado debido a Desconocimiento de normativa de seguridad</t>
  </si>
  <si>
    <t>El activo se encuentra en un repositorio (Onedrive) con restricción de acceso</t>
  </si>
  <si>
    <t>Una vez un usuario ingresa al onedrive, si este se encuentra con credenciales autenticas para el ingreso, puede acceder a la informaciòn. De lo contrario no podrá tener acceso</t>
  </si>
  <si>
    <t>Pérdida de Disponibilidad de Información Digital / electrónica por Daño de la información debido a Ausencia de copias de respaldo o copias incompletas</t>
  </si>
  <si>
    <t>Pérdida de confidencialidad e integridad de Recurso Humano de la Dirección de Reparación Integral  por Divulgación de información debido a Falta de cultura de seguridad</t>
  </si>
  <si>
    <t>Firma acuerdo de confidencialidad a través de contrato de prestación de servicios</t>
  </si>
  <si>
    <t>Se lleva a cabo la firma del acuerdo de confidencialidad, en el cual se detallan las particularidades sobre la confidencialidad e integridad de la información.</t>
  </si>
  <si>
    <t>Pérdida de Disponibilidad de Recurso Humano de la Dirección de Reparación Integral  por Indisponibilidad del personal debido a Falta de personal capacitado</t>
  </si>
  <si>
    <t>Personal con conocimientos y habilidades que puedan actuar como respaldo en caso de falta de disponibilidad de otros empleados</t>
  </si>
  <si>
    <t>Personal de respaldo realiza las actividades en caso que se presente alguna novedad con el profesional principal</t>
  </si>
  <si>
    <t>Realizar entregas efectivas de actividades, funciones y evidencias para el futuro personal contratado.</t>
  </si>
  <si>
    <t>Gestión de activos de información</t>
  </si>
  <si>
    <t>Al finalizar el contrato de prestación de servicios se debe solicitar a la OTIC copia del correo electrónico y OneDrive.</t>
  </si>
  <si>
    <t>Implementar seguimiento mensual o trimestral de uso de resguardo de información en la nube a contratistas y funcionarios de planta para promover el uso de estos resguardos de información. Por tanto, sería una actividad en la cual el insumo de seguimiento debe salir de la Oficina de Teconlogías de la Información y las Comunicaciones (OTIC) ya que esta oficina tiene la posibilidad de realizar esa validación y posteriormente el jefe de la oficina con ese insumo recibido debe generar un control al personal que aparezca que no está haciendo uso de la Nube.</t>
  </si>
  <si>
    <t xml:space="preserve">Meta: Número de personas que utilizaron en el último mes OneDrive o Sharepoint para resguardar información.
Indicador: Número de personas que utilizaron en el último mes OneDrive o Sharepoint para resguardar información / Número de personas habilitadas con OneDrive o Sharepoint para resguardar información. </t>
  </si>
  <si>
    <t>Recursos Técnicos / Recursos Humanos</t>
  </si>
  <si>
    <t>Jefe de Oficina DRI</t>
  </si>
  <si>
    <t>El acceso a la informacion fisica se encuentra custodiada por un solo funcionario</t>
  </si>
  <si>
    <t>Al momento de solicitar la informacion fisica por parte de los contratistas o servidores, deben solicitarla al funcionario encargado</t>
  </si>
  <si>
    <t>la información se encuentra almacenada en un espacio que es controlada para su acceso</t>
  </si>
  <si>
    <t>Al momento de requerir la información se debe solicitar al servidor quien esta en custodia el espacio donde esta almacenada, la apertura de la bodega y se realiza la extraccion de la documentación</t>
  </si>
  <si>
    <t>Información electrónica</t>
  </si>
  <si>
    <t>Personas-Personal de la orgacización que se encuentra relacionado con la ejecución del proceso de forma directa o indirecta.</t>
  </si>
  <si>
    <t>Archivo en carpetas digitales con acceso restringido (Onedrive de la dependencia)</t>
  </si>
  <si>
    <t>Se recopila al finalizar el mes, para identificar y archivar. Se da acceso a las personas autorizadas.</t>
  </si>
  <si>
    <t>al termino del periodo de cada contratista y servidor se solicita la realizacion del backup</t>
  </si>
  <si>
    <t>Se solicita caso por GLPI a la oficina de OTIC</t>
  </si>
  <si>
    <t>La información se encuentra en repositorio de nube</t>
  </si>
  <si>
    <t>La información se encuentra respaldada en entorno de nube</t>
  </si>
  <si>
    <t>Hardware (Equipos de cómputo asignados a los funcionarios de la Dirección de Paz y Reconciliación)</t>
  </si>
  <si>
    <t>Base de datos General DPR / Base de datos Consejo Distrital de Paz</t>
  </si>
  <si>
    <t xml:space="preserve">Control de contraseña en las bases de datos </t>
  </si>
  <si>
    <t>La base de datos cuenta con contraseña de acceso</t>
  </si>
  <si>
    <t>Gestión de accesos - El acceso a las bases de datos es exclusivo para personal autorizado</t>
  </si>
  <si>
    <t>Las personas autorizadas cuando lo requieren acceden a las bases de datos. La base de datos con contraseña solo es accedida por un funcioario</t>
  </si>
  <si>
    <t>Pérdida de confidencialidad e integridad de Información electrónica por Acceso no Autorizado debido a Desconocimiento de normativa de seguridad</t>
  </si>
  <si>
    <t>Pérdida de Disponibilidad de Información electrónica por Daño de la información debido a Ausencia de copias de respaldo o copias incompletas</t>
  </si>
  <si>
    <t>Implementar el repositorio de sharepoint para garantizar la disponibilidad de la información</t>
  </si>
  <si>
    <t>Un sharepoint implementado /Un sharepoint programado</t>
  </si>
  <si>
    <t>recursos tecnologicos y humanos</t>
  </si>
  <si>
    <t>Equipo de planeación</t>
  </si>
  <si>
    <t>Pérdida de confidencialidad e integridad de Hardware (Equipos de cómputo asignados a los funcionarios de la Dirección de Paz y Reconciliación) por Alteración de la información / Modificación de la Información debido a Acceso a los equipos de cómputo sin controles</t>
  </si>
  <si>
    <t>Pérdida de Disponibilidad de Hardware (Equipos de cómputo asignados a los funcionarios de la Dirección de Paz y Reconciliación) por Ataque de virus sofisticados debido a Acceso a los equipos de cómputo sin controles</t>
  </si>
  <si>
    <t>Pérdida de confidencialidad e integridad de Base de datos General DPR / Base de datos Consejo Distrital de Paz por Alteración de la información / Modificación de la Información debido a Falta de cultura de seguridad</t>
  </si>
  <si>
    <t>Pérdida de Disponibilidad de Base de datos General DPR / Base de datos Consejo Distrital de Paz por Alteración de la información / Modificación de la Información debido a Falta de cultura de seguridad</t>
  </si>
  <si>
    <t>Los documentos se guardan en carpetas y cajas para tal fin</t>
  </si>
  <si>
    <t>Una vez se gestiona la información, se organiza en las carpetas correspondientes</t>
  </si>
  <si>
    <t>Las cajas de archivo, se almacenan en estantería rodante con llave</t>
  </si>
  <si>
    <t>Las cajas con carpetas, se guardan en la estanteria y el guarda de seguridad cierra con llave la estanteria y el cuarto de archivo</t>
  </si>
  <si>
    <t>Documentos bajo llave en cuarto de archivo / estanteria</t>
  </si>
  <si>
    <t>Se solicita al personal de seguridad que haga apertura al cuarto de archivo
Las personas autorizadas, solicitan al personal de seguridad la apertura del estante para disponer de la información requerida</t>
  </si>
  <si>
    <t>Personal autorizado para ingreso al cuarto de archivo / estanteria</t>
  </si>
  <si>
    <t>Las personas autorizadas, solicitan al personal de seguridad la apertura del estante para disponer de la información requerida</t>
  </si>
  <si>
    <t>Pérdida de confidencialidad e integridad de Información Digital / Electrónica por Acceso no Autorizado debido a Desconocimiento de normativa de seguridad</t>
  </si>
  <si>
    <t>Gestión de accesos al repositorio de nube donde se encuentra la información por parte de personal autorizados</t>
  </si>
  <si>
    <t>Los usuarios autorizados cuentan con usuario y contraseñas para ingreso al repositorio donde se encuentra la información.</t>
  </si>
  <si>
    <t>Contribuir al cumplimiento de la Misión de la Entidad</t>
  </si>
  <si>
    <t>Doble factor de autenticacion</t>
  </si>
  <si>
    <t>Para ingresar al correo institucional, sharepoint y otros servicios. Además de ingresar el usuario y contraseña, el usuario debe autenticarse con el teléfono movil.</t>
  </si>
  <si>
    <t>Cambio de contraseña</t>
  </si>
  <si>
    <t>La plataforma exige un cambio de contraseña con una periodicidad de 3 meses</t>
  </si>
  <si>
    <t>Minimizar el impacto sobre el manejo de la Información</t>
  </si>
  <si>
    <t>Pérdida de Disponibilidad de Información Digital / Electrónica por Daño de la información debido a Ausencia de copias de respaldo o copias incompletas</t>
  </si>
  <si>
    <t>Almacenamiento en onedrive de la cuenta de la DCMPR</t>
  </si>
  <si>
    <t>Luego de digitalizados los archivos, se cargan a la cuenta de onedrive la DCMPR</t>
  </si>
  <si>
    <t>Conformacion de expedientes en SIGA</t>
  </si>
  <si>
    <t>Se crean los expedientes en el aplicativo SIGA y se cargan los documentos digitalizados</t>
  </si>
  <si>
    <t>Minimizar la probabilidad de ocurrencia del riesgo sobre el activo de información</t>
  </si>
  <si>
    <t>Servicio (Página web CMPR)</t>
  </si>
  <si>
    <t>Pérdida de confidencialidad e integridad de Servicio (Página web CMPR) por Ataques Externos debido a Acceso a los recursos e información del sistema</t>
  </si>
  <si>
    <t>Gestión de accesos - Solo ingresa personal autorizado</t>
  </si>
  <si>
    <t>EL usuario administrador del portal ingresa con usuario y contraseña asignadas</t>
  </si>
  <si>
    <t>Pérdida de Disponibilidad de Servicio (Página web CMPR) por Ataques Externos debido a Acceso a los recursos e información del sistema</t>
  </si>
  <si>
    <t>Solo ingresa personal autorizado</t>
  </si>
  <si>
    <t>Se ingresa con usuario y contraseña</t>
  </si>
  <si>
    <t>Pérdida de confidencialidad e integridad de Recurso Humano Dirección centro de memoria paz y reconciliación por Divulgación de información debido a Falta de cultura de seguridad</t>
  </si>
  <si>
    <t>Sensibilizaciones en seguridad de la información (Tips de seguridad / Charlas de seguridad )</t>
  </si>
  <si>
    <t xml:space="preserve">Se programan sensibilizacione conforme con lo descrito en el plan de sensibilizaciones de seguridad y privacidad de la información </t>
  </si>
  <si>
    <t>Pérdida de Disponibilidad de Recurso Humano Dirección centro de memoria paz y reconciliación por Indisponibilidad del personal debido a Falta de personal capacitado</t>
  </si>
  <si>
    <t>Gestion de conocimiento</t>
  </si>
  <si>
    <t>Se cuenta con personal que tiene conocimento de las actividades que se desarrollan en la Direccion</t>
  </si>
  <si>
    <t>Funcionarios /Contratistas</t>
  </si>
  <si>
    <t>Personas-Personal de la organización que se encuentra relacionado con la ejecución del proceso de forma directa o indirecta.</t>
  </si>
  <si>
    <t>3. Consolidar una gestión pública eficiente, a través del desarrollo de capacidades institucionales, para contribuir a la generación de valor público.</t>
  </si>
  <si>
    <t>Solo dos personas tienen acceso a la información física</t>
  </si>
  <si>
    <t>Las personas encargadas de la información física cuando se solicita alguna documentación la entrega para revisión. A la fecha no se lleva control de préstamos.</t>
  </si>
  <si>
    <t>La información física se encuentra en armario que está asegurado</t>
  </si>
  <si>
    <t>Cuadro de control donde se registra la información que sale del armario</t>
  </si>
  <si>
    <t>Cada vez que se requiere sacar un archivo físico por parte de un servidor público de la OAP, se diligencia un registro de la información que sale del armario</t>
  </si>
  <si>
    <t>Protege que los activos de información se encuentren expuestos a riesgos de seguridad digital, seguridad y privacidad de la información</t>
  </si>
  <si>
    <t>Información Digital /Electrónica</t>
  </si>
  <si>
    <t>Carpetas en SharePoint desde la cuenta de la OAP para cada grupo de trabajo en las cuales se maneja gestión de permisos</t>
  </si>
  <si>
    <t>Los integrantes de cada grupo de trabajo interno tiene acceso a la información que le corresponde, según la temática que le corresponde</t>
  </si>
  <si>
    <t xml:space="preserve">Información almacenada en repositorio de nube </t>
  </si>
  <si>
    <t>Cada funcionario / contratista realiza el almacenamiento de la información relevante de los procesos que administra en el repositorio de la OAP</t>
  </si>
  <si>
    <t>Inducción al puesto de trabajo</t>
  </si>
  <si>
    <t>Cuando se vincula un servidor público a la OAP se hace entrenameinto en el puesto de trabajo el cual incluye el manejo de las carpetas oficiales teniendo en cuenta entre otros temas la integridad de la informacion manejada en estas</t>
  </si>
  <si>
    <t>Carpetas en sharepoint desde la cuenta de la OAP para cada grupo de trabajo enlas cuales se maneja gestión de permisos</t>
  </si>
  <si>
    <t xml:space="preserve">Copias de información final </t>
  </si>
  <si>
    <t>Se generan copias con la información generada o conservada por la OAP, que permiten recuperar la información y los archivos, como por ejemplo en las carpetas de cuentas de cobro de los contratistas, evaluaciones de desempeño de los servidores públicos, reportes de los planes institucionales y en los reportes a otras entidades.</t>
  </si>
  <si>
    <t>Acceso al aplicativo con permisos según el perfil</t>
  </si>
  <si>
    <t>Cada usuario que accede al aplicativo DARUMA tiene solamente permiso a modificar información segun su perfil</t>
  </si>
  <si>
    <t>Cada usuario que accede al aplicativo DARUMA tiene solamente permiso a modificar información según su perfil</t>
  </si>
  <si>
    <t xml:space="preserve">Las únicas personas autorizadas para realizar cambios en la configuración de los equipos son los técnicos de la mesa de servicios. </t>
  </si>
  <si>
    <t>Al iniciar el periodo contractual y de servicio en la dependencia se solicita a traves del FT-1000 la creacion del usuario de red para funcionarios y contratistas que son los resposables de la gestión del equipo de cómputo.</t>
  </si>
  <si>
    <t>Cada servidor actualiza la contraseña según lineamientos de la OTIC</t>
  </si>
  <si>
    <t>Periódicamente, cuando el sistema lo solicita se actualiza la contraseña que accede al equipo y a los demás sistemas</t>
  </si>
  <si>
    <t>Mantener la información de la Entidad a nivel de Integridad</t>
  </si>
  <si>
    <t>Mantener actualizada la información de cada proceso/procedimiento en cada Dependencia</t>
  </si>
  <si>
    <t>Cuando se vincula un servidor público a la OAP se hace entrenamiento en el puesto de trabajo el cual incluye el manejo de las carpetas oficiales y de los lineamientos para el uso de los sistemas de información de la entidad</t>
  </si>
  <si>
    <t>Cuando se vincula un servidor público a la OAP se hace entrenamiento en el puesto de trabajo el cual incluye el manejo de las carpetas oficiales</t>
  </si>
  <si>
    <t>Cada usuario puede acceder con su propia contraseña</t>
  </si>
  <si>
    <t>Para acceder al equipo de cómputo y a las carpetas compartidas, cada servidor debe ingresar con la contraseña y una verificación.</t>
  </si>
  <si>
    <t>Cada usuario que accede a un aplicativo tiene solamente permiso a modificar información según su perfil</t>
  </si>
  <si>
    <t>La OAP cuenta con un administrador del sistema</t>
  </si>
  <si>
    <t>Se cuenta con un administrador del sistema que permite dar las orientaciones y realizar los ajustes de información para mantener su integridad</t>
  </si>
  <si>
    <t>Pérdida de confidencialidad e integridad de Información Física por Uso indebido de la Información debido a Falta de capacitación al personal</t>
  </si>
  <si>
    <t>Pérdida de Disponibilidad de Información Física por Degradación de los soportes de almacenamiento de la información debido a Ausencia de sitios para el almacenamiento de archivos de respaldo</t>
  </si>
  <si>
    <t>Pérdida de confidencialidad e integridad de Información Digital /Electrónica por Uso indebido de la Información debido a Falta de capacitación al personal</t>
  </si>
  <si>
    <t>Pérdida de Disponibilidad de Información Digital /Electrónica por Degradación de los soportes de almacenamiento de la información debido a No se cuenta con documentación</t>
  </si>
  <si>
    <t>Solicitar a la OTIC realizar el respaldo de la base de datos de Daruma entregada por el proveedor</t>
  </si>
  <si>
    <t>Meta. Respaldos trimestrales
Indicador 
Respaldos realizados /respaldo sprogramados</t>
  </si>
  <si>
    <t>RECURSOS (TÉCNICOS, FÍSICOS, HUMANOS)</t>
  </si>
  <si>
    <t>Jefe de la OAP / Administrador de BD</t>
  </si>
  <si>
    <t>Pérdida de confidencialidad e integridad de Equipos de cómputo por Alteración de la información / Modificación de la Información debido a Acceso a los equipos de cómputo sin controles</t>
  </si>
  <si>
    <t>Pérdida de Disponibilidad de Equipos de cómputo por Ataque de virus sofisticados debido a Acceso a los equipos de cómputo sin controles</t>
  </si>
  <si>
    <t>Pérdida de confidencialidad e integridad de Recurso Humano por Divulgación de información debido a Falta de cultura de seguridad</t>
  </si>
  <si>
    <t>Solicitar y ejecutar charlas de seguridad para el equipo de la OAP con el fin que los servidores públicos conozcan sobre los riesgos relacionados con la pérdida de confidencialidad e integridad de la información</t>
  </si>
  <si>
    <t>Meta. 2 charlas, 1 por semestre 
Indicador: Charlas realizadas / charlas programadas</t>
  </si>
  <si>
    <t xml:space="preserve">Jefe de la OAP / Oficial de seguridad </t>
  </si>
  <si>
    <t>Pérdida de Disponibilidad de Recurso Humano por Indisponibilidad del personal debido a Falta de personal capacitado</t>
  </si>
  <si>
    <t>Pérdida de confidencialidad e integridad de Sistema de Información Daruma por Acceso no Autorizado debido a Acceso a los recursos e información del sistema</t>
  </si>
  <si>
    <t>Pérdida de Disponibilidad de Sistema de Información Daruma por Alteración de la información / Modificación de la Información debido a Acceso a los recursos e información del sistema</t>
  </si>
  <si>
    <t>Unicamente accede a la informacion fisica personal que esta autorizado</t>
  </si>
  <si>
    <t>Cuando se requiere la información por parte de alguna persona de la dependencia , el encargado accede al gabinete donde se encuentra la informaciòn para realizar el respectivo préstamo</t>
  </si>
  <si>
    <t>Gabinete con llave</t>
  </si>
  <si>
    <t>La informacion se encuentra en gabinete de la oficina del Asesor de Despacho</t>
  </si>
  <si>
    <t>Unicamente accede la informacion fisica personal que esta autorizado</t>
  </si>
  <si>
    <t>Cuando se requiere la información por parte de alguna persona de la dependencia , el encargado accede al gabinete donde se encuentra la informaciòn para realizar el respectivo prestamo</t>
  </si>
  <si>
    <t>Pérdida de confidencialidad e integridad de Información Digital / Electrónica por Errores de mantenimiento / actualización de equipos (hardware) debido a Respaldos incompletos</t>
  </si>
  <si>
    <t>Respaldos incompletos</t>
  </si>
  <si>
    <t>Errores de mantenimiento / actualización de equipos (hardware)</t>
  </si>
  <si>
    <t>Actualización periodica de la información por persona autorizada</t>
  </si>
  <si>
    <t>La información es actualizada periodicamente por lapersona autorizada</t>
  </si>
  <si>
    <t xml:space="preserve">Cada 15 días
</t>
  </si>
  <si>
    <t>Acceso personal autorizado</t>
  </si>
  <si>
    <t>La información es suministra cuando se requiera, unicamente por la persona que la administra</t>
  </si>
  <si>
    <t>Cada funcionario / contratista realiza el almacenamiento de la información relevante de los procesos que administra en el repositorio de la OCDC</t>
  </si>
  <si>
    <t>Pérdida de Disponibilidad de Información Digital / Electrónica por Degradación de los soportes de almacenamiento de la información debido a No se cuenta con documentación</t>
  </si>
  <si>
    <t>No todo el personal de la Dependencia, puede consultar la nformación.</t>
  </si>
  <si>
    <t>Pérdida de confidencialidad e integridad de Discos Duros Externos por Acceso no Autorizado debido a Acceso a los recursos e información del sistema</t>
  </si>
  <si>
    <t>Cuando se requiere la información por personal interno o externo se facilita y consulta por personal autorizado</t>
  </si>
  <si>
    <t>Acceso en lugar restringuido</t>
  </si>
  <si>
    <t>Los discos duros se encuentra resguardados en lugares de acceso restringuido (instalación física ubicada en el área de audiovisuales)</t>
  </si>
  <si>
    <t>Fallas en la estrategia de comunicación interna y externa hacia las</t>
  </si>
  <si>
    <t>Pérdida de Disponibilidad de Discos Duros Externos por Acceso no Autorizado debido a Instalaciones sin controles de acceso</t>
  </si>
  <si>
    <t>Camaras de seguridad en lugar donde se almacenan los discos</t>
  </si>
  <si>
    <t>El lugar o área donde se almacenan los discos duros esta monitoreada 24 horas con cámaras de la entidad</t>
  </si>
  <si>
    <t>partes interesadas, lo que no permite posicionar la imagen</t>
  </si>
  <si>
    <t>En ellugar donde se encuentran los discos solo se permite acceso a personal autorizado . EL acceso se realiza con doble autenticación de huella digital</t>
  </si>
  <si>
    <t>institucional del del Distrito</t>
  </si>
  <si>
    <t>Pérdida de confidencialidad e integridad de Computadores IMAC y/o MACBOOK PRO por Alteración de la información / Modificación de la Información debido a Ausencia de copias de respaldo o copias incompletas</t>
  </si>
  <si>
    <t xml:space="preserve">En los equipo solo trabaja la persona asignada (editor/graficador) personal autorizado </t>
  </si>
  <si>
    <t>Gestión de acceso mediante contraseña</t>
  </si>
  <si>
    <t xml:space="preserve">solo se accede a los equipos con contraseña por parte del personal autorizado </t>
  </si>
  <si>
    <t>Pérdida de Disponibilidad de Computadores IMAC y/o MACBOOK PRO por Ataque de virus sofisticados debido a Acceso a los equipos de cómputo sin controles</t>
  </si>
  <si>
    <t>Recurso de Comunicaciones</t>
  </si>
  <si>
    <t>Pérdida de confidencialidad e integridad de Recurso de Comunicaciones por Divulgación de información debido a Falta de cultura de seguridad</t>
  </si>
  <si>
    <t>Charlas de Seguridad de la Información realizadas por el oficial de seguridad conforme al plan de sensibilización y capacitacion de seguridad de la información</t>
  </si>
  <si>
    <t>Pérdida de Disponibilidad de Recurso de Comunicaciones por Indisponibilidad del personal debido a Falta de personal capacitado</t>
  </si>
  <si>
    <t>Pérdida de confidencialidad e integridad de Portal Bogotá - Guía de Trámites y Servicios por Abuso de privilegios de acceso debido a Acceso a los recursos e información del sistema</t>
  </si>
  <si>
    <t>Pérdida de Disponibilidad de Portal Bogotá - Guía de Trámites y Servicios por Ataques Externos debido a Alta dependencia del proveedor e indisponibilidad de la información</t>
  </si>
  <si>
    <t>Pérdida de confidencialidad e integridad de Cámara de Video / Fotografía por Avería de origen físico o lógico debido a Falta de mantenimiento</t>
  </si>
  <si>
    <t>Custodia</t>
  </si>
  <si>
    <t>Las camaras Se guardan bajo llave por parte del personal autorizado</t>
  </si>
  <si>
    <t xml:space="preserve">Cada 120 días
</t>
  </si>
  <si>
    <t>Mantenimiento</t>
  </si>
  <si>
    <t xml:space="preserve">se revisa mantenimiento a la camaraantes de usarse </t>
  </si>
  <si>
    <t>Pérdida de Disponibilidad de Cámara de Video / Fotografía por Errores de configuración debido a Desconocimiento técnico de los equipos</t>
  </si>
  <si>
    <t>Desconocimiento técnico de los equipos</t>
  </si>
  <si>
    <t>Errores de configuración</t>
  </si>
  <si>
    <t>restricción de uso unicamente a personal autorizado</t>
  </si>
  <si>
    <t>Solo el personal especializado es el que hace uso de las camaras</t>
  </si>
  <si>
    <t>Acceso limitado a las camaras, las cuales se guardan en gabinete o llave</t>
  </si>
  <si>
    <t>Pérdida de confidencialidad e integridad de Redes sociales (incluye credenciales de administración) por Acceso no Autorizado debido a Falta de una Cultura de Seguridad</t>
  </si>
  <si>
    <t>Falta de una Cultura de Seguridad</t>
  </si>
  <si>
    <t>Afectación reputacional</t>
  </si>
  <si>
    <t xml:space="preserve">Gestión de accesos a usuarios autorizados
</t>
  </si>
  <si>
    <t>Cambio de claves alfanumericas cada tres meses o cuando existe rotación de personal</t>
  </si>
  <si>
    <t xml:space="preserve">Monitoreo  información pubicada </t>
  </si>
  <si>
    <t>el coordinador verifica la información antes de publicar</t>
  </si>
  <si>
    <t>Pérdida de Disponibilidad de Redes sociales (incluye credenciales de administración) por Alteración de la información / Modificación de la Información debido a Falta de una Cultura de Seguridad</t>
  </si>
  <si>
    <t>Ingreso doble autenticación</t>
  </si>
  <si>
    <t>Para acceder a la plataforma de las redes sociales se requiere doble autenticación</t>
  </si>
  <si>
    <t>Solicitar y ejecutar una Charla sobre Riesgos de seguridad de la información para el equipo de la OCDC</t>
  </si>
  <si>
    <t>Meta. Una charla al año I
Indicador una charla realizada  charla sobre programad</t>
  </si>
  <si>
    <t>Recursos humanos y tecnológico</t>
  </si>
  <si>
    <t>Jefede la OCDC/ Contratista y auxiliar administrativo: Yenny Zabaleta-Diana Cepeda o Arcecio Vera Hernández / Oficial de seguridad de la Informaciòn</t>
  </si>
  <si>
    <t>Base de  (Automatizada)  de la plataforma de Gobierno Abierto Bogotá</t>
  </si>
  <si>
    <t>Cada funcionario / contratista realiza el almacenamiento de la información relevante de los procesos que administra en el repositorio de la OCDTIC</t>
  </si>
  <si>
    <t xml:space="preserve">El oficial de seguridad de la información realiza  trimestralmente de acuerdo como esta definido en el plan de sensibillización y capacitación de seguridad y privacidad de la información, charlas de seguridad donde se brindan lineamientos para el manejo de la información digital. </t>
  </si>
  <si>
    <t xml:space="preserve">Base de datos de contactos de responsables de seguridad digital y CIO de las entidades distritales
</t>
  </si>
  <si>
    <t>El acceso a las bases de la plataforma de gobierno abierto  de Bogotá es restringuido para cada uno de los usuarios</t>
  </si>
  <si>
    <t>Recurso Humano de OCDTIC</t>
  </si>
  <si>
    <t xml:space="preserve">Segregación de roles y privilegios </t>
  </si>
  <si>
    <t>Se gestionan los permisos de acceso de acuerdo con los roles y responsabilidades</t>
  </si>
  <si>
    <t>Para la ejecución de las actividades principales de la OCDTIC existe personal de respaldo para garantizar que no se afecte la operación en caso de una novedad.</t>
  </si>
  <si>
    <t>Portal web de Gobierno Abierto Bogotá / Portal web OCDTIC</t>
  </si>
  <si>
    <t>Mantener la información de la Entidad a nivel de Confidencialidad, Integridad y disponibilidad</t>
  </si>
  <si>
    <t>Chatbot Agente Virtual Chatico</t>
  </si>
  <si>
    <t xml:space="preserve">Restauración de versiones </t>
  </si>
  <si>
    <t xml:space="preserve">
Se realiza  backup para recuperar vestiones cuando se sale a producción </t>
  </si>
  <si>
    <t xml:space="preserve">Cada vez que se requiera el usuario administrador del portal realiza actividades de configuración </t>
  </si>
  <si>
    <t xml:space="preserve">Prinicipios minimos privilgegios para los  desarrolloderes  </t>
  </si>
  <si>
    <t>Se gestionan la configuración de los accesos de acuerdo a los principios minimos de privilgecios de los desarrolladores</t>
  </si>
  <si>
    <t xml:space="preserve"> Firma acuerdo de disponibilidad del servicio con el proveedor</t>
  </si>
  <si>
    <t>La OCDTIC firma acuerdo de disponibilidad de servicio con el proveedor para gartizar la operación ante una eventualidad</t>
  </si>
  <si>
    <t>Mantener la información de la Entidad a nivel de disponibilidad e integridad</t>
  </si>
  <si>
    <t>Cada vez que se requiera el usuario administrador de la plataforma  realiza actividades de configuración de accesos</t>
  </si>
  <si>
    <t>Seguimiento a la gestión del servicio</t>
  </si>
  <si>
    <t xml:space="preserve">Seguimiento a la gestión de Grupo de Gobierno Abierto  y la ejeución contractual del proveedor </t>
  </si>
  <si>
    <t xml:space="preserve">Redes sociales </t>
  </si>
  <si>
    <t>Fakes News o Noticias Falsas</t>
  </si>
  <si>
    <t>Cada vez que se requiera el usuario administrador de la red  realiza actividades de configuración de la red</t>
  </si>
  <si>
    <t>Se tiene configurado doble factor de autenticación para el acceso a las redes</t>
  </si>
  <si>
    <t>Para tener una seguridad en la confidenciadlidade intregidad de la información el administradro o gestor de la redes configura el acceso de doble factor</t>
  </si>
  <si>
    <t>Mantener la información de la Entidad a nivel de Confidencialidad ,Integridad y disponibilidad</t>
  </si>
  <si>
    <t>Se realiza copia de seguridad del la configuración y contenido de las redes</t>
  </si>
  <si>
    <t>El administror o gestor de las redes realiza copia de seguridad de la confiruración y contenido ante algun evento de indisponibilidad por secuestro de contraseñas</t>
  </si>
  <si>
    <t>Aplicación Móvil de Gobierno Abierto Bogotá</t>
  </si>
  <si>
    <t>Configuración accesos con el principio de minimos privilegios</t>
  </si>
  <si>
    <t>Se gestiona la configuración de permisos de accesos mediante principio minimo de privilegios</t>
  </si>
  <si>
    <t>Pérdida de confidencialidad e integridad de Base de  (Automatizada)  de la plataforma de Gobierno Abierto Bogotá por Acceso no Autorizado debido a Acceso a los recursos e información del sistema</t>
  </si>
  <si>
    <t>Pérdida de Disponibilidad de Base de  (Automatizada)  de la plataforma de Gobierno Abierto Bogotá por Acceso no Autorizado debido a Acceso a los recursos e información del sistema</t>
  </si>
  <si>
    <t>Pérdida de confidencialidad e integridad de Información electrónica por Uso indebido de la Información debido a Falta de capacitación al personal</t>
  </si>
  <si>
    <t>Pérdida de Disponibilidad de Información electrónica por Degradación de los soportes de almacenamiento de la información debido a No se cuenta con documentación</t>
  </si>
  <si>
    <t>Pérdida de confidencialidad e integridad de Base de datos de contactos de responsables de seguridad digital y CIO de las entidades distritales
 por Alteración de la información / Modificación de la Información debido a Falta de cultura de seguridad</t>
  </si>
  <si>
    <t>Pérdida de Disponibilidad de Base de datos de contactos de responsables de seguridad digital y CIO de las entidades distritales
 por Alteración de la información / Modificación de la Información debido a Falta de cultura de seguridad</t>
  </si>
  <si>
    <t>Pérdida de confidencialidad e integridad de Recurso Humano de OCDTIC por Divulgación de información debido a Falta de cultura de seguridad</t>
  </si>
  <si>
    <t>Pérdida de Disponibilidad de Recurso Humano de OCDTIC por Indisponibilidad del personal debido a Falta de personal capacitado</t>
  </si>
  <si>
    <t>Pérdida de confidencialidad e integridad de Portal web de Gobierno Abierto Bogotá / Portal web OCDTIC por Abuso de privilegios de acceso debido a Acceso a los recursos e información del sistema</t>
  </si>
  <si>
    <t>Pérdida de Disponibilidad de Portal web de Gobierno Abierto Bogotá / Portal web OCDTIC por Ataques Externos debido a Alta dependencia del proveedor e indisponibilidad de la información</t>
  </si>
  <si>
    <t>Pérdida de confidencialidad e integridad de Chatbot Agente Virtual Chatico por Uso indebido de la Información debido a Falta de una Cultura de Seguridad</t>
  </si>
  <si>
    <t>Pérdida de Disponibilidad de Chatbot Agente Virtual Chatico por Caída del sistema por agotamiento de recursos debido a Alta dependencia del proveedor e indisponibilidad de la información</t>
  </si>
  <si>
    <t>Fakes News o Noticias Falsas de Redes sociales  por Alteración de la información / Modificación de la Información debido a Falta de cultura de seguridad</t>
  </si>
  <si>
    <t>Pérdida de Disponibilidad de Redes sociales  por Alteración de la información / Modificación de la Información debido a Falta de cultura de seguridad</t>
  </si>
  <si>
    <t>Pérdida de confidencialidad e integridad de Aplicación Móvil de Gobierno Abierto Bogotá por Alteración de la información / Modificación de la Información debido a Falta de cultura de seguridad</t>
  </si>
  <si>
    <t>Pérdida de Disponibilidad de Aplicación Móvil de Gobierno Abierto Bogotá por Alteración de la información / Modificación de la Información debido a Falta de cultura de seguridad</t>
  </si>
  <si>
    <t xml:space="preserve">control al reparto de las actividades a cargo de los sevidores y colaboradores de la OJ- Base de correspondencia </t>
  </si>
  <si>
    <t>Las personas autizadas cada vez que ls abogados lorequieren realizan prestamo de la informacion fiica y registran la informacion en la base de correspondencia</t>
  </si>
  <si>
    <t>Personal autorizado para gestion de la informaciòn fisica</t>
  </si>
  <si>
    <t>Solo el personal autorizado es el encargado de la gestio de la informacon fisica</t>
  </si>
  <si>
    <t>La información física se encuentra asegurada en el archivo de la oficina el cual cuenta con llave</t>
  </si>
  <si>
    <t xml:space="preserve">En la oficina se encuentra un archivo con llave </t>
  </si>
  <si>
    <t>Se lleva control de la custodia de los expedientes fisicos que reposan en el archivo de la OJ</t>
  </si>
  <si>
    <t>El auxiliar administrativo de la oficina juridica lleva control del prestamo de la  informacion digital en base de correspondencia (archivo en sharepoint) y en libro de correspondencia</t>
  </si>
  <si>
    <t>Cada vez que se entrega un expediente a un abogado de a oficina se actualiza la base de correspondencia que esta en el sharepoint</t>
  </si>
  <si>
    <t>Se actualiza la base de correspondencia</t>
  </si>
  <si>
    <t>Cada vez que se entrega un expediente a una oficina externa se actuliza el libro de correspondencia</t>
  </si>
  <si>
    <t>El auxiliar administrativ cada vez que se se requiere realizar un prestamo de informaci{on fisica a una oficina externa, se actualiza el libro de correspondencia.</t>
  </si>
  <si>
    <t>En el espacio de sharepoint de la OJ, se encuentra un back-up con la información de los documentos de cada uno de los servidores y colaboradores de la misma Oficina</t>
  </si>
  <si>
    <t>Cada servidor y colaborador de la Oficina alimenta su carpeta de documentos en la nube , para que así se pueda visualizar la informacion en cualquier momento.</t>
  </si>
  <si>
    <t>Gestión de accesos en equipos de computo por perosnal autorizado de la OJ</t>
  </si>
  <si>
    <t>Para acceder a la información que se encuentra en los equipos de computo, soo puede ser accedida por los funcionarios de la OJ con sus respectivas credecniales.</t>
  </si>
  <si>
    <t>En al Oficina se tiene a disposicion una carpeta compartida con la debida gestión de permisos con los documentso que pofiere la OJ</t>
  </si>
  <si>
    <t>Cada vez que se necesite consultar algun documento y la persona no este se puede acceder a la carpeta compartida para poder verificar el mismo. El acceso esta restringuido  exclusivamente para los profesionales de la OJ</t>
  </si>
  <si>
    <t>según el cronograma establecido en la agenda regulatoria</t>
  </si>
  <si>
    <t>La información digital tambien se encuentra de manera física, la cual se encuentra asegurada en el archivo de la oficina el cual cuenta con llave</t>
  </si>
  <si>
    <t>La información digital se encuentra tambien en medio fisico para su consulta.</t>
  </si>
  <si>
    <t>Se actualiza la Base de correspondencia de la OJ</t>
  </si>
  <si>
    <t xml:space="preserve">semanalmente </t>
  </si>
  <si>
    <t>Se realiza capacitacion a los funcionarios de la OJ sobre los aplicativos que se utilizan para el debido funcionamiento de la OJ y respecto a la confidencialidad de la información que se maneja en la oficina.</t>
  </si>
  <si>
    <t>Se realiza reuniones de capacitacion o acta de capacitacion.</t>
  </si>
  <si>
    <t>se realiza back-pu de los correos y tramites asignados al personal de la OJ para garantizar la disponibilidad de la información gestionada por este-si el personal de planta o contratista no se encuentra en la entidad.</t>
  </si>
  <si>
    <t>Se verifica los tramites realizados contrastando con la base de datos de la OJ</t>
  </si>
  <si>
    <t xml:space="preserve">según lo establecido en el cronograma de capacitaciones </t>
  </si>
  <si>
    <t>se realizan capacitaciones a los servidores y colaboradores de la Secretaria General, especificamente a la OJ para el manejo de la información.</t>
  </si>
  <si>
    <t>Se realizan capacitaciones dentro de la Secretria General y lo establecido en la agenda Regulatoria la cual se encuentra publicada en el boton de transparencia de la Secretria General.</t>
  </si>
  <si>
    <t>El archivo donde se almacena la información fisica se mantiene bajo llave</t>
  </si>
  <si>
    <t>Las personas autorizadas ingresan con llave al archivo cuando se requiere para acceder a la información fisica</t>
  </si>
  <si>
    <t>Solo dos personas tiene acceso a la información física que se encuentra en el Archivo de Gestión.</t>
  </si>
  <si>
    <t>El auxiliar administrativo y el Gestor de Archivo son las únicas personal autorizadas para ingresar al mismo.</t>
  </si>
  <si>
    <t>Acompañamiento a personal externo que requiere ingreso al archivo</t>
  </si>
  <si>
    <t>Si se requiere e ingreso de personal externo (ej. Personal de mantenimiento, aseo) este es acompañado por el auxiiar adminitrativo autorizado.</t>
  </si>
  <si>
    <t>Simulacros a planes de emergencia</t>
  </si>
  <si>
    <t>En cada vigencia se entrena a los lideres de evacuación respecto a las actividades que se deben realizar en caso que se presente una emergencia( archivos de gestión)</t>
  </si>
  <si>
    <t>Semestral</t>
  </si>
  <si>
    <t>Buzones de correo electrónico: Funcionarios, contratistas, notificaciones judiciales, comité de conciliación y procesos disciplinarios en etapa de juzgamiento. (Servicio)</t>
  </si>
  <si>
    <t xml:space="preserve">Verificar que sirvan los aplicativos y el correo institucional de la entidad </t>
  </si>
  <si>
    <t xml:space="preserve">al momento de ingresar al correo electronico de la entidad y los aplicativos </t>
  </si>
  <si>
    <t>Verificar que se pueda acceder a los aplicativos de la Secretaria General</t>
  </si>
  <si>
    <t>al momento de ingresar a los aplicativos de la Secretria General</t>
  </si>
  <si>
    <t xml:space="preserve">al momneto de ingresar al correo electronico de la entidad y los aplicativos </t>
  </si>
  <si>
    <t xml:space="preserve">Se verifica que los funcionarios y colaboradores de la OJ alimenten los procesos a cargo de  la Secretaria General en el Siproj </t>
  </si>
  <si>
    <t>El secretario de la OJ semenalmente verifica la actulizacion de los procesos en el Siproj-Web</t>
  </si>
  <si>
    <t>se verifica que los funcionarios y colaboradores de la OJ puedan ingresar al aplicativo SIPROJ WEB</t>
  </si>
  <si>
    <t>Al momento de ingresar al Aplicativo- Siproj web</t>
  </si>
  <si>
    <t xml:space="preserve">se verifica que los funcionarios y colaboradores de la OJPubliquen las actas del comité de conciliacion </t>
  </si>
  <si>
    <t>Al momento de actulizar los expdientes ya sea digitales como fisicos</t>
  </si>
  <si>
    <t>verificar que la informacion que se cargo en el siproj web, este disponible para consulta y no se encuentre perdidad de la misma</t>
  </si>
  <si>
    <t>Al momento de alimentar el archivo de los expedientes de la OJ -(Procesos Constitucionales ) se verifica que no se encuentre perdida de la informacion</t>
  </si>
  <si>
    <t>Al momento de alimentar el archivo de los expedientes de la OJ -(Procesos Judiciales ) se verifica que no se encuentre perdida de la informacion</t>
  </si>
  <si>
    <t>Solicitar y ejecutar una charla de Seguridad y privacidad de la información para los funcionarios y contratistas de la OJ con el fin se conozcan los lineamientos de la politica asociados a la gestión de la información para evitar la materialización de riesgos de pérdida de disponibilidad</t>
  </si>
  <si>
    <t>Meta. 2 charlas / 1 semestral
Indicador : charlas realizadas / charlas programadas</t>
  </si>
  <si>
    <t>Pérdida de confidencialidad e integridad de Información Física por Uso indebido de la Información debido a No se cuenta con documentación</t>
  </si>
  <si>
    <t>Pérdida de Disponibilidad de Información Física por Uso indebido de la Información debido a Falta de una Cultura de Seguridad</t>
  </si>
  <si>
    <t>Pérdida de confidencialidad e integridad de Información Digital / Electrónica por Uso indebido de la Información debido a Falta de capacitación al personal</t>
  </si>
  <si>
    <t>Jefe de oficina / Oficial de seguridad de la información</t>
  </si>
  <si>
    <t>Pérdida de confidencialidad e integridad de Archivo de gestión por Alteración de la información / Modificación de la Información debido a No se cuenta con documentación</t>
  </si>
  <si>
    <t>Pérdida de Disponibilidad de Archivo de gestión por Alteración de la información / Modificación de la Información debido a No se cuenta con documentación</t>
  </si>
  <si>
    <t>Pérdida de confidencialidad e integridad de Buzones de correo electrónico: Funcionarios, contratistas, notificaciones judiciales, comité de conciliación y procesos disciplinarios en etapa de juzgamiento. (Servicio) por Errores de usuarios debido a Desconocimiento de normativa de seguridad</t>
  </si>
  <si>
    <t>Pérdida de Disponibilidad de Buzones de correo electrónico: Funcionarios, contratistas, notificaciones judiciales, comité de conciliación y procesos disciplinarios en etapa de juzgamiento. (Servicio) por Errores de usuarios debido a Desconocimiento de normativa de seguridad</t>
  </si>
  <si>
    <t>Pérdida de confidencialidad e integridad de Sistema de Información de Proceso Judiciales - SIPROJ (EXTERNO) por Ataques Externos debido a Alta dependencia del proveedor e indisponibilidad de la información</t>
  </si>
  <si>
    <t>Pérdida de Disponibilidad de Sistema de Información de Proceso Judiciales - SIPROJ (EXTERNO) por Ataques Externos debido a Alta dependencia del proveedor e indisponibilidad de la información</t>
  </si>
  <si>
    <t>Información Electrónica</t>
  </si>
  <si>
    <t>Pérdida de confidencialidad e integridad de Información Electrónica por Uso indebido de la Información debido a Falta de capacitación al personal</t>
  </si>
  <si>
    <t>Información en sistema de informaciòn SIGA</t>
  </si>
  <si>
    <t>Todo informe preliminar, final y ejecutivo se radica en SIGA, em caso de materialización de perdida de integridad se debe recurrir a este repositrio</t>
  </si>
  <si>
    <t>La información electrónica está disponible en la sede electrónica, en la carpeta del repositorio y en los equipos de los auditores.</t>
  </si>
  <si>
    <t>Toda la documentación digital y/o electronica se encuentra en diferentes repositorios</t>
  </si>
  <si>
    <t>Pérdida de Disponibilidad de Información Electrónica por Degradación de los soportes de almacenamiento de la información debido a No se cuenta con documentación</t>
  </si>
  <si>
    <t>Pérdida de confidencialidad e integridad de Carpeta compartida en dirección de red por Uso indebido de la Información debido a Falta de capacitación al personal</t>
  </si>
  <si>
    <t>Cada vez que se requiere se solicita a la OTIC dar permisos de acceso a usuarios autorzados de la OCI para acceder a la carpeta compartida</t>
  </si>
  <si>
    <t>Pérdida de Disponibilidad de Carpeta compartida en dirección de red por Ataques internos dentro del perímetro de seguridad de la organización debido a Ausencia de copias de respaldo o copias incompletas</t>
  </si>
  <si>
    <t>Ataques internos dentro del perímetro de seguridad de la organización</t>
  </si>
  <si>
    <t>Información Fìsca</t>
  </si>
  <si>
    <t>Pérdida de confidencialidad e integridad de Información Fìsca por Uso indebido de la Información debido a Falta de capacitación al personal</t>
  </si>
  <si>
    <t>Pérdida de Disponibilidad de Información Fìsca por Degradación de los soportes de almacenamiento de la información debido a Ausencia de sitios para el almacenamiento de archivos de respaldo</t>
  </si>
  <si>
    <t>8. Fomentar la innovación y la gestión del conocimiento, a través del fortalecimiento de las competencias del talento humano de la entidad, con el propósito de mejorar la capacidad institucional y su gestión.</t>
  </si>
  <si>
    <t>Solo una persona tiene acceso a la información física, lleva control de la impresión y entrega al abogado a cargo</t>
  </si>
  <si>
    <t>La persona encargado de la impresión de información física lleva control de entrega en planilla</t>
  </si>
  <si>
    <t>La información física se encuentra asegurada en carpetas, guardadas en cajas en la Oficina bajo llave</t>
  </si>
  <si>
    <t>Una vez se recibe la información, se organiza y almacena en cajas en el archivo de gestión para su consulta posterior</t>
  </si>
  <si>
    <t>La Jefe mensualmente en reunión de Control de Actividades con los profesionales de la OCDI asegura la disponibilidad de la información en cada expediente.</t>
  </si>
  <si>
    <t>Mediante reuniones mensuales de control de actividades con los profesionales de la OCDI</t>
  </si>
  <si>
    <t>Solo una persona tiene acceso a la información física,  lleva control de la impresión y entrega al abogado a cargo</t>
  </si>
  <si>
    <t xml:space="preserve">Mediante reuniones mensuales de control de actividades con los profesionales y reuniones de Subcomité de Autocontrol mensuales con el equipo </t>
  </si>
  <si>
    <t>El equipo de la OCDI suscribe acuerdo de confidencialidad.</t>
  </si>
  <si>
    <t>Se suscribe acuerdo de Confidencialidad</t>
  </si>
  <si>
    <t>Mensualmente en reuniones de Subcomité de Autocontrol la Jefe advierte al equipo de la OCDI el deber de reserva de la información - art. 115 CGD</t>
  </si>
  <si>
    <t xml:space="preserve">Mediante reuniones mensuales de Subcomité de Autocontrol con el equipo </t>
  </si>
  <si>
    <t>Mensualmente el profesional de la OCDI debe realizar actualización de los expedientes físicos en carpeta digital con acceso restringido al equipo</t>
  </si>
  <si>
    <t xml:space="preserve">La actulización realizada por el profesional  se revisa en las reuniones mensuales de control de actividades por parte de la Jefe de la OCDI </t>
  </si>
  <si>
    <t>En reuniones mensuales de control de actividades la Jefe de la OCDI verifica que los expedientes se encuentren actualizados conforme a la información que obra en carpeta física</t>
  </si>
  <si>
    <t>Mediante reuniones mensuales de Subcomité de Autocontrol.</t>
  </si>
  <si>
    <t xml:space="preserve">La Jefe de la OCDI en reuniones mensuales de Subcomité de Autocontrol advierte a los profesionales mantener actualizada la digitalización de los expedientes </t>
  </si>
  <si>
    <t>Creación de carpetas digitales asociadas al correo de la OCDI, con criterios de seguridad de acceso y edición sólo para la el equipo de la Oficina.</t>
  </si>
  <si>
    <t>La Jefe de la OCDI verifica la creación de carpetas digitales compartidas desde el correo de la Oficina y los criterios de seguridad en reuniones mensuales de control de actividades con los profesionales de la OCDI</t>
  </si>
  <si>
    <t>Mensualmente en reuniones de Subcomité de Autoncontrol la Jefe advierte al equipo de la OCDI el deber de reserva de la información - art. 115 CGD</t>
  </si>
  <si>
    <t>Mediante reuniones mensuales de Subcomité de Autocontrol con el equipo.</t>
  </si>
  <si>
    <t>A los equipos de la Oficina sólo acceden las personas que conforman el equipo de la OCDI</t>
  </si>
  <si>
    <t>Los equipos de cómputo son de uso exclusivo del equipo de la OCDI</t>
  </si>
  <si>
    <t>Fuego</t>
  </si>
  <si>
    <t>Solo una persona tiene acceso a la información física que se encuentra en el Archivo de Gestión.</t>
  </si>
  <si>
    <t>El auxiliar administrativo es el Gestor de Archivo y el único autorizado para ingresar al mismo.</t>
  </si>
  <si>
    <t>La informació física se encuentra asegurada bajo llave  en el Archivo de Gestión</t>
  </si>
  <si>
    <t>El archivo de gestión permanece bajo llave.</t>
  </si>
  <si>
    <t>Al advertir  alguna necesidad de limpieza o técnica de manetinimiento se solicita a la Subdirección de Servicios Administrativos asignar personal para dicha labor</t>
  </si>
  <si>
    <t>Se solicita apoyo a la Subdirección de Servicios Administartivos</t>
  </si>
  <si>
    <t>Falta de mantenimiento en las instalaciones</t>
  </si>
  <si>
    <t>Condiciones inadecuadas de temperatura y/o humedad</t>
  </si>
  <si>
    <t>La informació física se encuentra asegurada en la en el Archivo de Gestión</t>
  </si>
  <si>
    <t>Al advertir  alguna necesidad de limpieza o técnica de mantenimiento se solicita a la Subdirección de Servicios Administrativos asignar personal para dicha labor</t>
  </si>
  <si>
    <t>La Jefe realiza reuniones en casos complejos a fin de tomar línea jurídica respecto a la confidencialidad de la información que manejan los funcionarios</t>
  </si>
  <si>
    <t>obra registro de reuniones realizadas a través de plataforma Teams.</t>
  </si>
  <si>
    <t>Mediante reuniones mensuales de control de actividades con los profesionales y reuniones de Subcomité de Autocontrol mensuales con el equipo, se advierte sobre la reserva legal de la actuación disciplinaria y la debida custodia de los expedientes</t>
  </si>
  <si>
    <t>En reuniones mensuales de Subcomité de Autocontrol la Jefe recuerda a los profesionales de la OCDI el deber de reserva en el trámite de los procesos disciplinarios</t>
  </si>
  <si>
    <t>En reuniones mensuales de control de actividades la Jefe verifica el cumplimiento del deber de reserva de la información por cada expediente y por cada profesional de la OCDI</t>
  </si>
  <si>
    <t>Trazabilidad de cruce de la información a través de cuentas de correo y aplicativos institucionales</t>
  </si>
  <si>
    <t xml:space="preserve">Transferencia constante del conocimiento entre los profesionales del equipo en caso de ausencia de una persona del equipo </t>
  </si>
  <si>
    <t>Por lineamientos de la Jefe cada vez que se requiere se realiza procesos de transferencia de conocimiento en la OCDI para que todos conozcan del manejo de la Oficina</t>
  </si>
  <si>
    <t>Se realiza revisión de entrega del cargo y/o contrato</t>
  </si>
  <si>
    <t>Una vez se termina la vinculación con la Entidad, el profesional especializado revisa información de entrega del servidor/contratista por backup</t>
  </si>
  <si>
    <t>Pérdida de Disponibilidad de Información Física por Uso indebido de la Información debido a Falta de cultura de seguridad</t>
  </si>
  <si>
    <t>Pérdida de confidencialidad e integridad de Información Física por Uso indebido de la Información debido a Falta de cultura de seguridad</t>
  </si>
  <si>
    <t>Pérdida de Disponibilidad de Información Electrónica por Uso indebido de la Información debido a Falta de cultura de seguridad</t>
  </si>
  <si>
    <t>Pérdida de confidencialidad e integridad de Información Electrónica por Uso indebido de la Información debido a Falta de cultura de seguridad</t>
  </si>
  <si>
    <t>Pérdida de confidencialidad e integridad de Archivo de gestión por Fuego debido a Falta de mantenimiento</t>
  </si>
  <si>
    <t>Pérdida de Disponibilidad de Archivo de gestión por Condiciones inadecuadas de temperatura y/o humedad debido a Falta de mantenimiento en las instalaciones</t>
  </si>
  <si>
    <t>Pérdida de Disponibilidad de Recurso Humano por Divulgación de información debido a Falta de cultura de seguridad</t>
  </si>
  <si>
    <t>Capacitación del personal / Inducción al personal</t>
  </si>
  <si>
    <t>Cuando el personal ingresa se realiza inducción de puesto de trabajo, incluido la gestión en el manejo de la información física</t>
  </si>
  <si>
    <t>Solo las personas autorizadas tiene acceso a la información física</t>
  </si>
  <si>
    <t>Las personas autorizadas para el acceso de la información física cuando se requiere alguna ducomentación la entregan para revisión. Se lleva control de prestamos</t>
  </si>
  <si>
    <t>Monitoreo y control de condiciones ambientales</t>
  </si>
  <si>
    <t>Conforme con lo descrito en los Procedimientos</t>
  </si>
  <si>
    <t>Pérdida de confidencialidad e integridad de Recurso Humano del Archivo de Bogota por Divulgación de información debido a Falta de cultura de seguridad</t>
  </si>
  <si>
    <t>Pérdida de Disponibilidad de Recurso Humano del Archivo de Bogota por Indisponibilidad del personal debido a Falta de personal capacitado</t>
  </si>
  <si>
    <t>Pérdida de confidencialidad e integridad de Sitio Web Archivo de Bogotá por Abuso de privilegios de acceso debido a Acceso a los recursos e información del sistema</t>
  </si>
  <si>
    <t>Pérdida de Disponibilidad de Sitio Web Archivo de Bogotá por Ataques Externos debido a Alta dependencia del proveedor e indisponibilidad de la información</t>
  </si>
  <si>
    <t xml:space="preserve">Los portales son monitoreados por el firewall waf para proteger de ataques dirigidos / monitoreo en herramienta zabbit </t>
  </si>
  <si>
    <t>Redes sociales de DDBA (incluye credenciales de administración)</t>
  </si>
  <si>
    <t>Pérdida de confidencialidad e integridad de Redes sociales de DDBA (incluye credenciales de administración) por Acceso no Autorizado debido a Falta de una Cultura de Seguridad</t>
  </si>
  <si>
    <t>Cambio de credenciales realizado por el personal autorizado. El personal autorizado de la gestion de accesos se encuentra en la DDAB</t>
  </si>
  <si>
    <t xml:space="preserve">Monitoreo  información pubicada / Informes sobre la  gestión </t>
  </si>
  <si>
    <t xml:space="preserve">EL Director del Archivo da el aval de la información que se publica en redes sociales. La revisión y monitoreo se realiza por parte del funcionario delegado </t>
  </si>
  <si>
    <t>Pérdida de Disponibilidad de Redes sociales de DDBA (incluye credenciales de administración) por Alteración de la información / Modificación de la Información debido a Falta de una Cultura de Seguridad</t>
  </si>
  <si>
    <t>Establecer los controles de gestión de accesos sobre el repositorio de informaciòn de la DDAB</t>
  </si>
  <si>
    <t>Meta. Actividades tendientes a establecer los controles de gestion de accesos en el repositorio
Indicador: Actividades realizadas / Actividades programadas</t>
  </si>
  <si>
    <t>RECURSOS (TÉCNICOS, Humano)</t>
  </si>
  <si>
    <t>Jefe de la Oficina / Lider de calidad / Apoyo OTIC</t>
  </si>
  <si>
    <t>Solicitar y ejecutar charlas de seguridad para el equipo de la DDAB con el fin que los servidores públicos conozcan sobre los riesgos relacionados con la pérdida de confidencialidad , Integridad y disponibilidad de la información digital y electronica</t>
  </si>
  <si>
    <t>Jefe de la oficina / Lider de Calidad / Oficial de seguridad de la informaciòn</t>
  </si>
  <si>
    <t>Solicitar y ejecutar charlas de seguridad para el equipo de la DDAB con el fin que los servidores públicos conozcan sobre los riesgos de seguridad a los que se esta expuesto como propietarios de la información</t>
  </si>
  <si>
    <t>Realizar seguimiento a la entrega de cargo-contrato por parte de servidores / contratistas de la dependencia</t>
  </si>
  <si>
    <t xml:space="preserve">Meta. Seguimiento  del 100% de las entregas de cargo por parte de servidores y/o contratistas 
Indicador: Nro de servidores / contratistas a los que se les realiza seguimiento por entrega de cargo - contrato / Total de servidores / contratistas que entrega puesto de trabajo - contrato
</t>
  </si>
  <si>
    <t>Jefe de la Oficina /Lider de calidad</t>
  </si>
  <si>
    <t>Realizar con periodicidad semestral el cambio de credenciales de las redes sociales e informar mediante correo electrónico al jefe de la dependencia de estos cambios y de los funcionarios que realizan gestión sobre este activo de información.</t>
  </si>
  <si>
    <t xml:space="preserve">Meta. 2 reportes / 1 semestral Indicador : " reportes realizados / 2 reportes programados </t>
  </si>
  <si>
    <t>Jefe de oficina / Profesional Universitario encargado</t>
  </si>
  <si>
    <t>Realizar las gestiones y acciones de verificación relacionadas con que  las redes sociales del DDBA esten asociadas a un correo institucional</t>
  </si>
  <si>
    <t>Meta 3 redes gestionadas desde correo institucional / Indicador 3 redes gestionadas / 3 redes definidas</t>
  </si>
  <si>
    <t>Recursos Numano, Recurso Tecnológico</t>
  </si>
  <si>
    <t xml:space="preserve">Información Física </t>
  </si>
  <si>
    <t>Control de acceso físico al archivo de gestión</t>
  </si>
  <si>
    <t>El archivo de gestión esta bajo llave, sólo ingresa al sitio la persona que tiene llaves.</t>
  </si>
  <si>
    <t>Cada funcionario / contratista realiza el almacenamiento de la información relevante de los procesos que administra en el repositorio de la DDDI.</t>
  </si>
  <si>
    <t>Equipos de Cómputo</t>
  </si>
  <si>
    <t>Acceso irrestricto al lugar de trabajo</t>
  </si>
  <si>
    <t>Contaminación mecanica</t>
  </si>
  <si>
    <t>Ejecución y administración de procesos</t>
  </si>
  <si>
    <t>Mantenimiento de instalaciones programado</t>
  </si>
  <si>
    <t>Mantenimiento e instalaciones físicas en la entidad</t>
  </si>
  <si>
    <t>Inducción del puesto de trabajo</t>
  </si>
  <si>
    <t>Cada vez que se incorpora un funcionario o contratista a la dependnecia se realiza inducción en el puesto de trabajo.</t>
  </si>
  <si>
    <t>Socilaización interna cambios o actualización del repositorio de la dependencia.</t>
  </si>
  <si>
    <t>Se socializa a funcionarios y contratistas cada vez que se realicen cambios en la estructura del directorio de información del repositorio de la dependencia.</t>
  </si>
  <si>
    <t>Acta de entrega del cargo o Informe contractual final</t>
  </si>
  <si>
    <t>Cada vez que se presenta una situación administrativa como retiro, traslado, reubicación, encargo, ascenso, licencia mayor a 30 días en los funcionarios, se presenta el acta de entrega del cargo. Si, es contratista los informes de ejecución y el informe final.</t>
  </si>
  <si>
    <t>Redistribución de roles entre personal de planta</t>
  </si>
  <si>
    <t>Cada vez que se presenta una situación administrativa como retiro, traslado, reubicación, encargo, ascenso, licencia mayor a 30 días o terminación del contrato se realiza distribución de roles entre personal de planta de la dependencia.</t>
  </si>
  <si>
    <t>Pérdida de confidencialidad e integridad de Información Física  por Uso indebido de la Información debido a Falta de capacitación al personal</t>
  </si>
  <si>
    <t>Pérdida de Disponibilidad de Información Física  por Degradación de los soportes de almacenamiento de la información debido a Ausencia de sitios para el almacenamiento de archivos de respaldo</t>
  </si>
  <si>
    <t>Pérdida de confidencialidad e integridad de Equipos de Cómputo por Alteración de la información / Modificación de la Información debido a Acceso a los equipos de cómputo sin controles</t>
  </si>
  <si>
    <t>Pérdida de Disponibilidad de Equipos de Cómputo por Ataque de virus sofisticados debido a Acceso a los equipos de cómputo sin controles</t>
  </si>
  <si>
    <t>Pérdida de confidencialidad e integridad de Archivo de Gestión  por Acceso no Autorizado debido a Acceso irrestricto al lugar de trabajo</t>
  </si>
  <si>
    <t>Pérdida de Disponibilidad de Archivo de Gestión  por Contaminación mecanica debido a Falta de mantenimiento en las instalaciones</t>
  </si>
  <si>
    <t>Pérdida de Disponibilidad de Información Física por Errores del administrador debido a Falta de capacitación al personal</t>
  </si>
  <si>
    <t>Errores del administrador</t>
  </si>
  <si>
    <t>Pérdida de Disponibilidad de Información Física por Condiciones inadecuadas de temperatura y/o humedad debido a Falta de mantenimiento en las instalaciones</t>
  </si>
  <si>
    <t>Pérdida de confidencialidad e integridad de Información Digital / Electrónica por Uso indebido de la Información debido a Falta de cultura de seguridad</t>
  </si>
  <si>
    <t>Cada funcionario / contratista realiza el almacenamiento de la información relevante de los procesos que administra en el repositorio de la dependencia</t>
  </si>
  <si>
    <t>El acceso al repositorio es restringuido para cada uno de los usuarios de la dependencia</t>
  </si>
  <si>
    <t>Pérdida de Disponibilidad de Información Digital / Electrónica por Uso indebido de la Información debido a Falta de cultura de seguridad</t>
  </si>
  <si>
    <t>firma de acuerdo de confidencialidad por parte de los funcionarios y contratistas de la dependencia</t>
  </si>
  <si>
    <t>Cuando se ingresa a la enitdad, se firma or parte de los funciomarios y contratistas acuerdo de confidencialidad.</t>
  </si>
  <si>
    <t>Pérdida de confidencialidad e integridad de Archivo de Gestión por Fuego debido a Falta de mantenimiento</t>
  </si>
  <si>
    <t>Pérdida de Disponibilidad de Archivo de Gestión por Condiciones inadecuadas de temperatura y/o humedad debido a Falta de mantenimiento en las instalaciones</t>
  </si>
  <si>
    <t xml:space="preserve">Meta. Seguimiento  del 100% de las entregas de cargo-contratos por parte de servidores y/o contratistas de la dependencia
Indicador: Nro de servidores / contratistas a los que se les realiza seguimiento por entrega de cargo - contrato / Total de servidores / contratistas que entrega puesto de trabajo - contrato
</t>
  </si>
  <si>
    <t>Inventarios documentales (Hoja de calculo)</t>
  </si>
  <si>
    <t>Pérdida de confidencialidad e integridad de Inventarios documentales (Hoja de calculo) por Uso indebido de la Información debido a Falta de cultura de seguridad</t>
  </si>
  <si>
    <t xml:space="preserve">Solo personal autorizado tiene acceso al activo de información el cual se encuentra en repositorio del Archivo de Bogotá </t>
  </si>
  <si>
    <t xml:space="preserve">El personal autorizado cuando requiere acceder al activo de información ingresa al repositorio de nube respectivo </t>
  </si>
  <si>
    <t>Cada funcionario / contratista de a SGPDD realiza la actualización del activo de iformación en el repositorio cuando lo requiere</t>
  </si>
  <si>
    <t>Pérdida de Disponibilidad de Inventarios documentales (Hoja de calculo) por Degradación de los soportes de almacenamiento de la información debido a Respaldos (backups) incompletos o inexistentes</t>
  </si>
  <si>
    <t>Respaldos (backups) incompletos o inexistentes</t>
  </si>
  <si>
    <t>Base de datos de SIAB
(Base de datos automatizada)</t>
  </si>
  <si>
    <t>Pérdida de confidencialidad e integridad de Base de datos de SIAB
(Base de datos automatizada) por Acceso no Autorizado debido a Acceso a los recursos e información del sistema</t>
  </si>
  <si>
    <t>Pérdida de Disponibilidad de Base de datos de SIAB
(Base de datos automatizada) por Fallo de servicios de comunicaciones debido a Falta de disponibilidad de los servicios</t>
  </si>
  <si>
    <t>Fondos y colecciones documentales custodiadas por el Archivo de Bogotá 
(Información Física)</t>
  </si>
  <si>
    <t>Pérdida de confidencialidad e integridad de Fondos y colecciones documentales custodiadas por el Archivo de Bogotá 
(Información Física) por Uso indebido de la Información debido a Falta de capacitación al personal</t>
  </si>
  <si>
    <t>solo personal autorizado acceden el activo de información (sala , conservación, catalogación , organización y descripción), se debe dar cumplimiento a los procedimientos definidos por el Archivo de Bogota</t>
  </si>
  <si>
    <t>El personal autorizado cuando requiere acceder al activo de información ingresa a los depositos de información</t>
  </si>
  <si>
    <t>Funcioanarios y contratistas autorizados</t>
  </si>
  <si>
    <t>El activo de informacion se encuentra en area restringuida, a la cual se ingresa mediante tarjeta de proximidad (control asociado al procedimiento 375)</t>
  </si>
  <si>
    <t xml:space="preserve">Para ingresar al area restringuida, el personal autorizado debe pasar la tarjeta de proximidad para el respectivo ingreso. </t>
  </si>
  <si>
    <t xml:space="preserve">Control de prestamo de la información </t>
  </si>
  <si>
    <t>Cada vez que se requiere realizar un prestamo de la información, el personal autorizado para realizar prestamos, diligencia el formato de control de prestamos.</t>
  </si>
  <si>
    <t>Pérdida de Disponibilidad de Fondos y colecciones documentales custodiadas por el Archivo de Bogotá 
(Información Física) por Degradación de los soportes de almacenamiento de la información debido a Ausencia de sitios para el almacenamiento de archivos de respaldo</t>
  </si>
  <si>
    <t>Pérdida de confidencialidad e integridad de NAS  por Acceso no Autorizado debido a Acceso a los recursos e información del sistema</t>
  </si>
  <si>
    <t>Pérdida de Disponibilidad de NAS  por Fallo de servicios de comunicaciones debido a Falta de disponibilidad de los servicios</t>
  </si>
  <si>
    <t>Actualización parches del servidor</t>
  </si>
  <si>
    <t>El encargado de la administraciòn de la NAS realiza actualizaciones requeridas de manera mensual</t>
  </si>
  <si>
    <t>Pérdida de confidencialidad e integridad de Depósitos Archivo de Bogotá por Daños por agua debido a Falta de mantenimiento</t>
  </si>
  <si>
    <t>Daños por agua</t>
  </si>
  <si>
    <t>solo personal autorizado accede a los depositos</t>
  </si>
  <si>
    <t>El personal autorizado cuando requiere accede a los depositos de información</t>
  </si>
  <si>
    <t>El activo de informacion se encuentra en area restringuida, a la cual se ingresa con llave (control asociado al procedimiento 375)</t>
  </si>
  <si>
    <t>Para ingresar a los depositos, el personal autorizado debe ingresar con llave</t>
  </si>
  <si>
    <t xml:space="preserve">Planilla de Control de ingreso a los repositos </t>
  </si>
  <si>
    <t xml:space="preserve">Cada vez que se requiere realizar , el personal autorizado , hace diligenciar el formato de control de ingreso a los depositos </t>
  </si>
  <si>
    <t>Pérdida de Disponibilidad de Depósitos Archivo de Bogotá por Condiciones inadecuadas de temperatura y/o humedad debido a Falta de mantenimiento en las instalaciones</t>
  </si>
  <si>
    <t>Pérdida de confidencialidad e integridad de SIAB por Abuso de privilegios de acceso debido a Acceso a los recursos e información del sistema</t>
  </si>
  <si>
    <t>Funcionarios y contratistas autorzados</t>
  </si>
  <si>
    <t>OTIC / SGPDD</t>
  </si>
  <si>
    <t>Pérdida de Disponibilidad de SIAB por Fallo de servicios de comunicaciones debido a Falta de disponibilidad de los servicios</t>
  </si>
  <si>
    <t>Información Digital (Documentos Patrimoniales)</t>
  </si>
  <si>
    <t>Pérdida de confidencialidad e integridad de Información Digital (Documentos Patrimoniales) por Uso indebido de la Información debido a Falta de cultura de seguridad</t>
  </si>
  <si>
    <t>Pérdida de Disponibilidad de Información Digital (Documentos Patrimoniales) por Degradación de los soportes de almacenamiento de la información debido a Respaldos (backups) incompletos o inexistentes</t>
  </si>
  <si>
    <t xml:space="preserve">Definir cronograma alineado a la implementación del nuevo sistema de almacenamiento donde se establecan actividades tendientes a evitar la materialiación del riesgo de pérdida de disponibilidad del activo de la NAS incluido el riesgo de pérdida de disponibilidad de la información contenida. </t>
  </si>
  <si>
    <t>Meta: 100% de actividades tendientes a evitar la materialiación del riesgo de pérdida de disponibilidad del activo de la NAS incluido el riesgo de pérdida de disponibilidad de la información contenida. 
Indicador: # de actividades definidas / Nro de actividades programadas</t>
  </si>
  <si>
    <t>Recursos Humanos y Técnicos</t>
  </si>
  <si>
    <t>Subdirector Técnico / Apoyo OTIC</t>
  </si>
  <si>
    <t xml:space="preserve">Definir cronograma alineado a la implementación del nuevo sistema de almacenamiento donde se establecan actividades tendientes a garantizar la no materialiación del riesgo de pérdida de disponibilidad del activo de la NAS incluido el riesgo de pérdida de disponibilidad de la información contenida. </t>
  </si>
  <si>
    <t>Meta: 100% de actividades tendientes a garantizar la no materialiación del riesgo de pérdida de disponibilidad del activo de la NAS incluido el riesgo de pérdida de disponibilidad de la información contenida. 
Indicador: # de actividades definidas / Nro de actividades programadas</t>
  </si>
  <si>
    <t xml:space="preserve">Base de datos MEDIA STORAGE - REGISTRO DISTRITAL (EXTRACTO DE CONTRATO)
</t>
  </si>
  <si>
    <t xml:space="preserve">La persona encargado de la información física cuando se solicita alguna ducomentación la entrega para revisión. </t>
  </si>
  <si>
    <t>Jefe de oficina / Funcionario delegado</t>
  </si>
  <si>
    <t>La información física se encuentra en armario que esta asegurado con llave</t>
  </si>
  <si>
    <t>Una vez se organiza la información, esta es almacenada en el armario para por parte del auxiliar administrativo para su consulta posterior</t>
  </si>
  <si>
    <t>Falta de mobiliario de oficina con llave</t>
  </si>
  <si>
    <t>La informació física se encuentra en armario que esta asegurado con llave</t>
  </si>
  <si>
    <t>Información almacenada en repositrorio de nube (Onedrive de Funcionarios)</t>
  </si>
  <si>
    <t>Cada funcionario / contratista realiza el almacenamiento en su respetivo repositorio de nube (Onedrive)</t>
  </si>
  <si>
    <t>Informacion respaldada en Sistema emlaze</t>
  </si>
  <si>
    <t xml:space="preserve">Cada funcionario una vez que requiere, carga la informaciòn necesaria al sistema de enlaze para tener la trazabilidad de los procesos </t>
  </si>
  <si>
    <t>Gestiòn de accesos a la informaciòn (Onedrive)</t>
  </si>
  <si>
    <t>Cada funcionario cuando lo requiere da acceso a la informacion que tiene almacenada en su Onedrive</t>
  </si>
  <si>
    <t>Gestiòn de accesos a la informaciòn (Inedrive)</t>
  </si>
  <si>
    <t>Equipos de cómputo / Equipos portatiles</t>
  </si>
  <si>
    <t>0%</t>
  </si>
  <si>
    <t>Capacitaciones en gestión dccumental</t>
  </si>
  <si>
    <t>La persona persona a cargo del archivo de gestión recibe capacitación general y/o personalizada en temáticas de gestión documental</t>
  </si>
  <si>
    <t>Solo una persona tiene acceso al archivi de g estión</t>
  </si>
  <si>
    <t xml:space="preserve">La persona encargado cuando requiere alguna información ingresa al archivo de gestiòn </t>
  </si>
  <si>
    <t>Instalación se encuentra asegurada con llave</t>
  </si>
  <si>
    <t>La instalaciòn se encuentra asegurada con llaves las cuales las maneja el auxiliar o jefe de la dependencia</t>
  </si>
  <si>
    <t>Llaves de acceso a la sección de la sede donde se encuentra el archivo de gestión.</t>
  </si>
  <si>
    <t>Mediante solicitud verbal se solicita al gestor documental la bísqueda de la información requerida, y el gestor accede al archivo y entrega lo solicitado.</t>
  </si>
  <si>
    <t>Recurso Humano Directivo-Profesional
Recurso Humano Técnico, Operario y Auxiliar</t>
  </si>
  <si>
    <t>Capacitaciones en seguridad de la información</t>
  </si>
  <si>
    <t>El personal recibe capacitación general y/o personalizada en temáticas de seguridad y confidencialidad de la información</t>
  </si>
  <si>
    <t>Roles de acceso a información de acuerdo con perfil de usuarios</t>
  </si>
  <si>
    <t>De acuerdo con las responsabilidades y funciones del cargo se establecen los accesos a la información en los aplicativos</t>
  </si>
  <si>
    <t>Acta de Entrega de Cargo e Informes de ejecución contractual</t>
  </si>
  <si>
    <t>Se aplica lo definido por la Dirección de Talento Humano en el procedimiento 2211300-PR-221 Gestión Organizacional en relación con el diligenciamiento del formato 2211300-FT-1111 Acta de Entrega del Cargo para el caso de los funcionarios.  En el caso de contratistas, se incluye una obligación específica de documentación de actividades cuyo cumplimiento queda evidenciado en la plataforma SECOP II.</t>
  </si>
  <si>
    <t>Esquema de rotación de personal operario en diferentes máquinas para garantizar conocimiento en operación de estas</t>
  </si>
  <si>
    <t>De acuerdo con volumen de producción se establecen turnos rotarios de operación de maquinaria clave del proceso</t>
  </si>
  <si>
    <t xml:space="preserve">MEDIA STORAGE - REGISTRO DISTRITAL (EXTRACTO DE CONTRATO)
</t>
  </si>
  <si>
    <t>Licencias de los Aplicativos de diseño Suite Adobe
Aplicativos imposición Kodak</t>
  </si>
  <si>
    <t>Gestión de acceso limitada a ciertos usuarios</t>
  </si>
  <si>
    <t>Activación de licencias para usuarios registrados (Activos)</t>
  </si>
  <si>
    <t>La imprenta cuenta con el licenciamento permanente del software.</t>
  </si>
  <si>
    <t xml:space="preserve">Base de datos del SISTEMA DE INFORMACIÓN DEL REGISTRO DISTRITAL - SIRD
</t>
  </si>
  <si>
    <t xml:space="preserve">Base de Datos de EMLAZE ERP
</t>
  </si>
  <si>
    <t>Solo el proveedor externo tiene acceso a la Base de Datos</t>
  </si>
  <si>
    <t>Se asignan roles de acceso limitados de acuerdo con responsabilidades del personal</t>
  </si>
  <si>
    <t>Solo el usuario con rol de administrador accede a habilitar permisos de acceso según perfiles de usuario y a configuraciones generales del sistema</t>
  </si>
  <si>
    <t>Se realiza monitoreo y respaldo de las bases de datos por parte del proveedor de acuerdo con obligaciones contractuales</t>
  </si>
  <si>
    <t>El  proveedor externo realiza back ups de las bases de datos y verifica el estado disponible de las mismas.</t>
  </si>
  <si>
    <t xml:space="preserve">SISTEMA DE INFORMACIÓN DEL REGISTRO DISTRITAL - SIRD
</t>
  </si>
  <si>
    <t>respaldo del sistema de informaciòn</t>
  </si>
  <si>
    <t xml:space="preserve">restauraciòn del sistema de informaciòn </t>
  </si>
  <si>
    <t>Cuando se remite solicitud de restauración del sistema de informaciòn, el administrador de la base de datos ubica la informaciòn correspondinete, ya sea que esta se encuentre en cinta magnetca o en cinta virtual y realiza la restauración del sistema de informaciòn</t>
  </si>
  <si>
    <t xml:space="preserve">EMLAZE ERP
</t>
  </si>
  <si>
    <t>Respaldo del sistema de información realizado por tercero</t>
  </si>
  <si>
    <t>Todos los dias el proveedor externo realiza back ups del sistema de información</t>
  </si>
  <si>
    <t>Restauración del sistema de información realizado por tercero</t>
  </si>
  <si>
    <t>Se remite solicitud de restauración del sistema de información al proveedor en el marco de ejecución de sus obligaciones contractuales</t>
  </si>
  <si>
    <t>Ausencia de copias de respaldo del software licenciado</t>
  </si>
  <si>
    <t>Realizar las verificaciones en libro de registros que  la información del media storage se encuentra en el nuevo sistema de registro distrital de Imprenta. En caso que se existan registros que no se encuentren en el nuevo sistema se debe solicitar a OTIC la conexión del activo de información (media stprage) para pasar la informaciòn al nuevo sistema y posteriormente solicitar el respaldo final en cinta magnetica y desconexión total del activo.</t>
  </si>
  <si>
    <t>Meta. Actividades definidas para garantizar que la información de media storage se encuentre en el Sistema de información RDI
Indicador : actividades realizadas / actividades programadas</t>
  </si>
  <si>
    <t>Recurso Humano / Recurso Tecnico</t>
  </si>
  <si>
    <t xml:space="preserve">Jefe de dependencia / Contratistas y funcioarios delegados </t>
  </si>
  <si>
    <t>Meta : 1 charla 
Indicador charla ejecutada / charla programada</t>
  </si>
  <si>
    <t>Recursos (TÉCNICOS, FÍSICOS, HUMANOS)</t>
  </si>
  <si>
    <t>Jefe de dependencia / Contratistas o funcionmario delegado / OSI</t>
  </si>
  <si>
    <t>Solicitar charla de seguridad para los funcionarios y contratistas de la imprenta con el fin que conozcan respecto a los riesgos de seguridad para evitar la materializaciòn de riesgos asociados a la perdida de cofidencialidad y disponibilidad de la información gestionada.</t>
  </si>
  <si>
    <t>Realizar seguimiento para la adquisición de las licencias de los Aplicativos de diseño Suite Adobe
Aplicativos imposición Kodak</t>
  </si>
  <si>
    <t>Meta. 1 seguimiento anual
Indicador seguimiento realizado / seguimiento programado</t>
  </si>
  <si>
    <t>Solicitar al proveedor de Emlaze que trimestralmente se remita la informaciòn relacionada con la gestiòn de usuarios que administran la base de datos y  del respaldo de la base de datos / sistema de información de enlaze. Posteriormente solicitar formalmente a OTIC realizar las actividades tendientes a respaldar esta información en la entidad.</t>
  </si>
  <si>
    <t>Meta. Respaldos trimestrales realizados por OTIC
Indicador: Respaldos realizados / respaldos programados</t>
  </si>
  <si>
    <t>Jefe de Oficina / Proveedor / OTIC</t>
  </si>
  <si>
    <t>Solicitar charla de seguridad para los funcionarios y contratistas de la imprenta con el fin que conozcan respecto a los riesgos de seguridad para evitar la materializaciòn de riesgos asociados a la perdida de cofidencialidad y disponibilidad de la información gestionada en el sistema de información.</t>
  </si>
  <si>
    <t>Realizar seguimiento al respaldo realizado por la OTIC del SISTEMA DE INFORMACIÓN DEL REGISTRO DISTRITAL - SIRD</t>
  </si>
  <si>
    <t>Meta. Seguimientos trimestrales
Indicador. Seguimientos realizados / seguimientos programados</t>
  </si>
  <si>
    <t>Recurso Humano / Recuro Tecnico</t>
  </si>
  <si>
    <t>Pérdida de confidencialidad e integridad de Información Física por Uso indebido de la Información debido a Falta de una Cultura de Seguridad</t>
  </si>
  <si>
    <t>Pérdida de Disponibilidad de Información Física por Acceso no Autorizado debido a Falta de mobiliario de oficina con llave</t>
  </si>
  <si>
    <t>Pérdida de confidencialidad e integridad de Información Digital / Electrónica por Acceso no Autorizado debido a Falta de cultura de seguridad</t>
  </si>
  <si>
    <t>Pérdida de Disponibilidad de Información Digital / Electrónica por Fallo de servicios de comunicaciones debido a Respaldos (backups) incompletos o inexistentes</t>
  </si>
  <si>
    <t>Pérdida de confidencialidad e integridad de Equipos de cómputo / Equipos portatiles por Alteración de la información / Modificación de la Información debido a Acceso a los equipos de cómputo sin controles</t>
  </si>
  <si>
    <t>Pérdida de Disponibilidad de Equipos de cómputo / Equipos portatiles por Ataque de virus sofisticados debido a Acceso a los equipos de cómputo sin controles</t>
  </si>
  <si>
    <t>Pérdida de confidencialidad e integridad de Archivo de gestion por Acceso no Autorizado debido a Falta de personal capacitado</t>
  </si>
  <si>
    <t>Pérdida de Disponibilidad de Archivo de gestion por Alteración de la información / Modificación de la Información debido a Instalaciones sin controles de acceso</t>
  </si>
  <si>
    <t>Pérdida de confidencialidad e integridad de Recurso Humano Directivo-Profesional
Recurso Humano Técnico, Operario y Auxiliar por Divulgación de información debido a Falta de cultura de seguridad</t>
  </si>
  <si>
    <t>Pérdida de Disponibilidad de Recurso Humano Directivo-Profesional
Recurso Humano Técnico, Operario y Auxiliar por Indisponibilidad del personal debido a Falta de personal capacitado</t>
  </si>
  <si>
    <t>Pérdida de confidencialidad e integridad de MEDIA STORAGE - REGISTRO DISTRITAL (EXTRACTO DE CONTRATO)
 por Abuso de privilegios de acceso debido a Acceso a los recursos e información del sistema</t>
  </si>
  <si>
    <t>Pérdida de Disponibilidad de MEDIA STORAGE - REGISTRO DISTRITAL (EXTRACTO DE CONTRATO)
 por Fallo de servicios de comunicaciones debido a Acceso a los recursos e información del sistema</t>
  </si>
  <si>
    <t>Pérdida de confidencialidad e integridad de Licencias de los Aplicativos de diseño Suite Adobe
Aplicativos imposición Kodak por Abuso de privilegios de acceso debido a Acceso a los recursos e información del sistema</t>
  </si>
  <si>
    <t>Pérdida de Disponibilidad de Licencias de los Aplicativos de diseño Suite Adobe
Aplicativos imposición Kodak por Fallo de servicios de comunicaciones debido a Falta de disponibilidad de los servicios</t>
  </si>
  <si>
    <t>Pérdida de confidencialidad e integridad de SISTEMA DE INFORMACIÓN DEL REGISTRO DISTRITAL - SIRD
 por Acceso no Autorizado debido a Acceso a los recursos e información del sistema</t>
  </si>
  <si>
    <t>Pérdida de Disponibilidad de SISTEMA DE INFORMACIÓN DEL REGISTRO DISTRITAL - SIRD
 por Fallo de servicios de comunicaciones debido a Falta de disponibilidad de los servicios</t>
  </si>
  <si>
    <t>Pérdida de confidencialidad e integridad de EMLAZE ERP
 por Acceso no Autorizado debido a Acceso a los recursos e información del sistema</t>
  </si>
  <si>
    <t>Pérdida de Disponibilidad de EMLAZE ERP
 por Fallo de servicios de comunicaciones debido a Ausencia de copias de respaldo del software licenciado</t>
  </si>
  <si>
    <t>Solo se tiene acceso por parte de las personas autorizadas</t>
  </si>
  <si>
    <t>Las personas autorizadas  solicitan al técnico operativo acceso a la informacion y para ello se lleva hoja de control de préstamo.</t>
  </si>
  <si>
    <t>La información física se encuentra en una área asegurada con llave.</t>
  </si>
  <si>
    <t>Una vez se organiza la información es almacenada en la estanteria por parte del Técnico operativo.</t>
  </si>
  <si>
    <t>Se realiza mantenimiento de las áreas de acuerdo con la programación establecida por la Entidad.</t>
  </si>
  <si>
    <t>De acuerdo con el plan de mantenimiento y cronograma establecido por la Subdirección de Servicios Administrativos</t>
  </si>
  <si>
    <t>Reporte de novedades de situaciones que puedan afectar los archivos de gestión</t>
  </si>
  <si>
    <t>Remitiendo correo electrónico a la Subdirección de Servicios Administrativos o por GLPI</t>
  </si>
  <si>
    <t>Información Electrónica/ Digital</t>
  </si>
  <si>
    <t>Recurso Humano SSDA</t>
  </si>
  <si>
    <t>Solicitar y ejecutar charlas de seguridad para el equipo de la SSDA con el fin que los servidores públicos conozcan sobre los riesgos relacionados con la pérdida de confidencialidad, Integridad y disponibilidad de la información</t>
  </si>
  <si>
    <t>Jefe de la oficina / Oficial de seguridad de la informaciòn</t>
  </si>
  <si>
    <t>Establecer los controles de gestión de accesos sobre el repositorio de información de la SSDA</t>
  </si>
  <si>
    <t>Solicitar y ejecutar charlas de seguridad para el equipo de la SSDA con el fin que los servidores públicos conozcan sobre los riesgos relacionados con la pérdida de confidencialidad , Integridad y disponibilidad de la información</t>
  </si>
  <si>
    <t>Solicitar y ejecutar charlas de seguridad para el equipo de la SSDA con el fin que los servidores públicos conozcan sobre los riesgos a lo cuales se esta expuesto como recurso humano con el fin de evitar la materialización de estos.</t>
  </si>
  <si>
    <t>Subdirector del Sistema Distrital de Archivos / Oficial de seguridad de la información</t>
  </si>
  <si>
    <t>Definir matriz de roles para el  personal técnico, secretarial y asistencial de la SSDA con funciones de respaldo para atender los requerimientos</t>
  </si>
  <si>
    <t>Meta. Identificar funciones
Indicador: Cantidad de contingencias / cantidad de cubrimientos</t>
  </si>
  <si>
    <t>RECURSOS (HUMANOS)</t>
  </si>
  <si>
    <t>Subdirector del Sistema Distrital de Archivos / Técnicos Operativos / Asistenciales / Secretariales</t>
  </si>
  <si>
    <t>Pérdida de confidencialidad e integridad de Información Electrónica/ Digital por Uso indebido de la Información debido a Falta de capacitación al personal</t>
  </si>
  <si>
    <t>Pérdida de Disponibilidad de Información Electrónica/ Digital por Degradación de los soportes de almacenamiento de la información debido a No se cuenta con documentación</t>
  </si>
  <si>
    <t>Pérdida de confidencialidad e integridad de Recurso Humano SSDA por Divulgación de información debido a Falta de cultura de seguridad</t>
  </si>
  <si>
    <t>Pérdida de Disponibilidad de Recurso Humano SSDA por Indisponibilidad del personal debido a Falta de personal capacitado</t>
  </si>
  <si>
    <t>Cada funcionario / contratista realiza el almacenamiento de la información relevante de los procesos que administra en el repositorio de la STDI.</t>
  </si>
  <si>
    <t>Plataforma moodle Soy10 aprende 3.0 / PLataforma moodle Soy10 aprende 3.7</t>
  </si>
  <si>
    <t>Cuando el usuario ingresa a la aplicación, este valida si el usuario es autorizado para dar ingreso. En caso que no sea autorizado no permite el acceso.</t>
  </si>
  <si>
    <t>Funcionarios y contratistas del Distrito</t>
  </si>
  <si>
    <t>Respaldo de contenidos de los cursos - backup</t>
  </si>
  <si>
    <t>Se realiza respaldo de la información del contenido de los curso y de los servidores y contratistas inscritos, con el backup que se encuentra en repositorio de la nube.</t>
  </si>
  <si>
    <t>Pérdida de confidencialidad e integridad de Listados de inscritos, matriculados y formados. por Uso indebido de la Información debido a Falta de capacitación al personal</t>
  </si>
  <si>
    <t>Pérdida de Disponibilidad de Listados de inscritos, matriculados y formados. por Degradación de los soportes de almacenamiento de la información debido a No se cuenta con documentación</t>
  </si>
  <si>
    <t>Pérdida de confidencialidad e integridad de Plataforma moodle Soy10 aprende 3.0 / PLataforma moodle Soy10 aprende 3.7 por Abuso de privilegios de acceso debido a Acceso a los recursos e información del sistema</t>
  </si>
  <si>
    <t>Pérdida de Disponibilidad de Plataforma moodle Soy10 aprende 3.0 / PLataforma moodle Soy10 aprende 3.7 por Fallo de servicios de comunicaciones debido a Falta de disponibilidad de los servicios</t>
  </si>
  <si>
    <t>Pérdida de confidencialidad e integridad de Información Física por Acceso no Autorizado debido a Desconocimiento de normativa de seguridad</t>
  </si>
  <si>
    <t>5. Fortalecer la prestación del servicio a la ciudadanía con oportunidad, eficiencia y transparencia, a través del uso de la tecnología y la cualificación de los servidores.</t>
  </si>
  <si>
    <t>Documentos cargados al SIGA</t>
  </si>
  <si>
    <t>Auxiliar administrativo  realiza el cargue de la información de acuerdo con la Tabla de Retención Documental TRD en el SIGA</t>
  </si>
  <si>
    <t xml:space="preserve">Cada 8 días
</t>
  </si>
  <si>
    <t>La informació física se encuentra en el archivo de gestión que esta asegurado</t>
  </si>
  <si>
    <t>La persona encargada de la información física cuando se solicita alguna documentaciòn la entrega para consulta a las personas autorzadas. A la fecha se lleva control de préstamos.</t>
  </si>
  <si>
    <t>Pérdida de Disponibilidad de Información Física por Acceso no Autorizado debido a Desconocimiento de normativa de seguridad</t>
  </si>
  <si>
    <t>Pérdida de confidencialidad e integridad de Información Digital / Electrónica por Uso indebido de la Información debido a Desconocimiento de normativa de seguridad</t>
  </si>
  <si>
    <t>El acceso al repositorio es restringuido para cada uno de los usuarios autorizados</t>
  </si>
  <si>
    <t xml:space="preserve">Pérdida de Disponibilidad de Información Digital / Electrónica por Alteración de la información / Modificación de la Información debido a Ausencia de Control de Acceso a Funciones </t>
  </si>
  <si>
    <t xml:space="preserve">Ausencia de Control de Acceso a Funciones </t>
  </si>
  <si>
    <t>Pérdida de Disponibilidad de Equipos de cómputo por Daño de la información debido a Acceso a los equipos de cómputo sin controles</t>
  </si>
  <si>
    <t>Pérdida de confidencialidad e integridad de Archivo de gestión  por Acceso no Autorizado debido a Desconocimiento de normativa de seguridad</t>
  </si>
  <si>
    <t>Pérdida de Disponibilidad de Archivo de gestión  por Acceso no Autorizado debido a Desconocimiento de normativa de seguridad</t>
  </si>
  <si>
    <t>firma de acuerdo de confidencialidad por parte de los funcioarios de la dependencia</t>
  </si>
  <si>
    <t>Todos los funcionarios y contratistas firman acuerdo de confidencialidad</t>
  </si>
  <si>
    <t>Existe personal de respaldo (backup)</t>
  </si>
  <si>
    <t>Para la ejecución de las actividades principales de la dependencia existe personal de respaldo para garantizar que no se afecte la operación en caso de una novedad.</t>
  </si>
  <si>
    <t>Informacion en repositiorio de nube</t>
  </si>
  <si>
    <t>La Información gestinonada por los funciomarios de la dependencia se encuentra disponible en el repositrorio de nube para consulta en caso que un funciomario no este disponible.</t>
  </si>
  <si>
    <t xml:space="preserve">Base de Datos Entidades Guía de Trámites y Servicios
4222000-FT-443 / Base de datos de recursos humanos Direccion del Sistema Distrital de Servicio a la Ciudadanía / </t>
  </si>
  <si>
    <t>Pérdida de confidencialidad e integridad de Base de Datos Entidades Guía de Trámites y Servicios
4222000-FT-443 / Base de datos de recursos humanos Direccion del Sistema Distrital de Servicio a la Ciudadanía /  por Uso indebido de la Información debido a Falta de capacitación al personal</t>
  </si>
  <si>
    <t>Cada funcionario / contratista realiza el almacenamiento de la información relevante de los procesos que administra en el repositorio de la DSDSC</t>
  </si>
  <si>
    <t xml:space="preserve">Invitación a Charlas de Seguridad de la Información </t>
  </si>
  <si>
    <t xml:space="preserve">Conforme a las capacitaciones ofertadas por la OTIC trimestralmente, se realiza socialización de las fechas y se invita a participar a los integrantes de la dependencia. Esto con el fin de que conozcan lineamientos para el manejo de la información digital. </t>
  </si>
  <si>
    <t>El acceso al repositorio es restringuido para cada uno de los usuarios según la temática de interés y trabajo</t>
  </si>
  <si>
    <t>Base de Datos Entidades Guía de Trámites y Servicios
4222000-FT-443 / Base de datos de recursos humanos Direccion del Sistema Distrital de Servicio a la Ciudadanía / Base de datos del Sistema Distrital para la Gestión de Peticiones Ciudadanas (Bogotá Te Escucha) / Base de datos del Sistema de Asignación de Turnos (SAT)</t>
  </si>
  <si>
    <t>Pérdida de Disponibilidad de Base de Datos Entidades Guía de Trámites y Servicios
4222000-FT-443 / Base de datos de recursos humanos Direccion del Sistema Distrital de Servicio a la Ciudadanía / Base de datos del Sistema Distrital para la Gestión de Peticiones Ciudadanas (Bogotá Te Escucha) / Base de datos del Sistema de Asignación de Turnos (SAT) por Degradación de los soportes de almacenamiento de la información debido a Ausencia de sitios para el almacenamiento de archivos de respaldo</t>
  </si>
  <si>
    <t>Información Fisica</t>
  </si>
  <si>
    <t>Pérdida de confidencialidad e integridad de Información Fisica por Uso indebido de la Información debido a Falta de capacitación al personal</t>
  </si>
  <si>
    <t>La persona encargada de la información física cuando se solicita alguna documentación la entrega para revisión. A la fecha no se lleva control de préstamos.</t>
  </si>
  <si>
    <t>Una vez se organiza la información, esta es almacenada en el archivador para su consulta posterior.</t>
  </si>
  <si>
    <t>Pérdida de Disponibilidad de Información Fisica por Degradación de los soportes de almacenamiento de la información debido a Ausencia de sitios para el almacenamiento de archivos de respaldo</t>
  </si>
  <si>
    <t>Disco duro nivel central / Discos duros punto de atención</t>
  </si>
  <si>
    <t>Pérdida de confidencialidad e integridad de Disco duro nivel central / Discos duros punto de atención por Acceso no Autorizado debido a Instalaciones sin controles de acceso</t>
  </si>
  <si>
    <t>Guarda de discos duros en sitios con llave</t>
  </si>
  <si>
    <t>Se disponen los discos duros en espacios o mobiliario con llave teniendo acceso restringuido para los usuarios de estos.</t>
  </si>
  <si>
    <t>Solo una persona tiene acceso al sitio fisico donde se cuentran almacenados los discos</t>
  </si>
  <si>
    <t>La persona encargada de los discos duros cuando se solicita alguno lo entrega para revisión.</t>
  </si>
  <si>
    <t>Pérdida de Disponibilidad de Disco duro nivel central / Discos duros punto de atención por Avería de origen físico o lógico debido a Consumo de alimentos en los puestos de trabajo</t>
  </si>
  <si>
    <t>Consumo de alimentos en los puestos de trabajo</t>
  </si>
  <si>
    <t>Recordatorios sobre la política de no consumir alimentos en el puesto de trabajo</t>
  </si>
  <si>
    <t>Socialización o recordatorio presencial en reuniones o por medio de correo electrónico sobre las implicaciones de consumir alimentos en el puesto de trabajo</t>
  </si>
  <si>
    <t>Pérdida de confidencialidad e integridad de Archivo de gestión  por Ausencia de Controles de Acceso debido a Instalaciones sin controles de acceso</t>
  </si>
  <si>
    <t>Ausencia de Controles de Acceso</t>
  </si>
  <si>
    <t>Solo una persona tiene acceso al archivo de gestión</t>
  </si>
  <si>
    <t>La persona encargada del archivo cuando lo requiere ingresa a este con llave</t>
  </si>
  <si>
    <t>El archivo de gestión se encuentra asegurado con llave</t>
  </si>
  <si>
    <t>Al archivo de gestion ingresa personal autorizad con llave.</t>
  </si>
  <si>
    <t>Pérdida de Disponibilidad de Archivo de gestión  por Daños por agua debido a Falta de mantenimiento en las instalaciones</t>
  </si>
  <si>
    <t>Mantenimiento de infraestructura</t>
  </si>
  <si>
    <t xml:space="preserve">Mantenimiento de infraestructura: pintura, disposición de equipos, etc. </t>
  </si>
  <si>
    <t>Pérdida de confidencialidad e integridad de Recurso Humano de la DSDSC por Divulgación de información debido a Falta de cultura de seguridad</t>
  </si>
  <si>
    <t>Socialización Código de Integridad y Código disciplinario Unico</t>
  </si>
  <si>
    <t>Socialización via correo electrónico de los valores de integridad y conceptos del código disciplinario único</t>
  </si>
  <si>
    <t>Pérdida de Disponibilidad de Recurso Humano de la DSDSC por Indisponibilidad del personal debido a Falta de capacitación al personal</t>
  </si>
  <si>
    <t>Revisión periódica de necesidades de personal para las tareas determinadas</t>
  </si>
  <si>
    <t>Revisión de necesidades de personal por punto de atención, realizando redistribución de ser necesario</t>
  </si>
  <si>
    <t>Una vez se termina la vinculación con la Entidad, el profesional universitario encargado revisa información de entrega del servidor/contratista</t>
  </si>
  <si>
    <t>Avigilon Control Center - Sistema CCTV ZTECO - Sistema Control Biométrico</t>
  </si>
  <si>
    <t>Pérdida de confidencialidad e integridad de Avigilon Control Center - Sistema CCTV ZTECO - Sistema Control Biométrico por Abuso de privilegios de acceso debido a Falta de cultura de seguridad</t>
  </si>
  <si>
    <t>A la solución solo ingresan los usuarios que se encuentran autorizados</t>
  </si>
  <si>
    <t>Pérdida de Disponibilidad de Avigilon Control Center - Sistema CCTV ZTECO - Sistema Control Biométrico por Abuso de privilegios de acceso debido a Falta de cultura de seguridad</t>
  </si>
  <si>
    <t>Base de datos del Sistema Distrital para la Gestión de Peticiones Ciudadanas (Bogotá Te Escucha) / Base de datos del Sistema de Asignación de Turnos (SAT)</t>
  </si>
  <si>
    <t>Pérdida de confidencialidad e integridad de Base de datos del Sistema Distrital para la Gestión de Peticiones Ciudadanas (Bogotá Te Escucha) / Base de datos del Sistema de Asignación de Turnos (SAT) por Acceso no Autorizado debido a Acceso a los recursos e información del sistema</t>
  </si>
  <si>
    <t>Pérdida de Disponibilidad de Base de datos del Sistema Distrital para la Gestión de Peticiones Ciudadanas (Bogotá Te Escucha) / Base de datos del Sistema de Asignación de Turnos (SAT) por Acceso no Autorizado debido a Acceso a los recursos e información del sistema</t>
  </si>
  <si>
    <t>Pérdida de confidencialidad e integridad de Guía de Trámites y Servicios por Abuso de privilegios de acceso debido a Acceso a los recursos e información del sistema</t>
  </si>
  <si>
    <t>Cada vez que se requiera el usuario administrador del servicio realiza actividades de configuración del mismo</t>
  </si>
  <si>
    <t>Respaldo de información del portal donde se encuentra incluido el servicio</t>
  </si>
  <si>
    <t>Restauración de información del portal donde se enucentra incluido el servicio</t>
  </si>
  <si>
    <t>Pérdida de Disponibilidad de Guía de Trámites y Servicios por Ataques Externos debido a Alta dependencia del proveedor e indisponibilidad de la información</t>
  </si>
  <si>
    <t>Los portales (y servicos internos) son monitoreados por el firewall waf para proteger de ataques dirigidos</t>
  </si>
  <si>
    <t>Pérdida de confidencialidad e integridad de Archivo de Gestión  por Abuso de privilegios de acceso debido a Acceso irrestricto al lugar de trabajo</t>
  </si>
  <si>
    <t>Las solicitudes de información física/documentación se hace a la persona designada para esta responsabilidad.</t>
  </si>
  <si>
    <t>Pérdida de Disponibilidad de Archivo de Gestión  por Daño de la información debido a Falta de mantenimiento en las instalaciones</t>
  </si>
  <si>
    <t>Los equipos de cómputo son de uso exclusivo del equipo de la SSC</t>
  </si>
  <si>
    <t>Solicitar y ejecutar charlas de seguridad para el equipo de la SSC con el fin que los servidores públicos conozcan sobre los riesgos relacionados con la pérdida de confidencialidad e integridad de la información</t>
  </si>
  <si>
    <t xml:space="preserve">Jefe de la SSC / Oficial de seguridad </t>
  </si>
  <si>
    <t>Registro de ciudadanos y  comerciantes  / Encuesta de satisfacción</t>
  </si>
  <si>
    <t>Pérdida de confidencialidad e integridad de Registro de ciudadanos y  comerciantes  / Encuesta de satisfacción por Abuso de privilegios de acceso debido a Incorrecta Gestión de la Información</t>
  </si>
  <si>
    <t>Incorrecta Gestión de la Información</t>
  </si>
  <si>
    <t>Gestión de usuarios autorizados para acceder al activo</t>
  </si>
  <si>
    <t>Solo las personas autorizadas tiene acceso al activo en caso que se requiera acceso por otro usuario el jefe autoriza</t>
  </si>
  <si>
    <t>Copia en el repositorio de archivo de gestión y en el Drive de la dependencia</t>
  </si>
  <si>
    <t>se archiva en el repositorio de gestión (SIGA) y se carga en la carpeta Drive de la dependencia</t>
  </si>
  <si>
    <t>Pérdida de Disponibilidad de Registro de ciudadanos y  comerciantes  / Encuesta de satisfacción por Degradación de los soportes de almacenamiento de la información debido a Ausencia de copias de respaldo o copias incompletas</t>
  </si>
  <si>
    <t>Copia remitida a la OAP</t>
  </si>
  <si>
    <t>Se remite la base de datos de encuesta de satisfacción a la OAP por memorndo electrónico</t>
  </si>
  <si>
    <t>Pérdida de confidencialidad e integridad de Base de datos - Sistema Unificado Distrital de Inspección, Vigilancia y Control - SUDIVC por Acceso no Autorizado debido a Acceso a los recursos e información del sistema</t>
  </si>
  <si>
    <t>En el caso que se requiera se realiza la restauración de la información de la base de datos.</t>
  </si>
  <si>
    <t>Pérdida de Disponibilidad de Base de datos - Sistema Unificado Distrital de Inspección, Vigilancia y Control - SUDIVC por Acceso no Autorizado debido a Acceso a los recursos e información del sistema</t>
  </si>
  <si>
    <t>Inducción a los nuevos colaboradores</t>
  </si>
  <si>
    <t>Se realiza inducción a los nuevos colaboradores de la dependencia en el uso de la información</t>
  </si>
  <si>
    <t>cada vez que ingrese un nuevo funcionario</t>
  </si>
  <si>
    <t>Pérdida de confidencialidad e integridad de Información Digital / Electrónica por Alteración de la información / Modificación de la Información debido a Falta de manuales de procedimientos</t>
  </si>
  <si>
    <t>Falta de manuales de procedimientos</t>
  </si>
  <si>
    <t>Cada funcionario / contratista realiza el almacenamiento de la información relevante de los procesos que administra en el repositorio de SSGIVC</t>
  </si>
  <si>
    <t>Pérdida de Disponibilidad de Información Digital / Electrónica por Degradación de los soportes de almacenamiento de la información debido a Vulnerabilidades de los programas (software)</t>
  </si>
  <si>
    <t>Vulnerabilidades de los programas (software)</t>
  </si>
  <si>
    <t>asignación de un unico usuario</t>
  </si>
  <si>
    <t>Se le asigna un único usuario por inventario al equipo de compúto</t>
  </si>
  <si>
    <t>Pérdida de confidencialidad e integridad de Archivo de gestión por Acceso no Autorizado debido a Instalaciones sin controles de acceso</t>
  </si>
  <si>
    <t>Existencia de un solo responsable de las instalaciones del archivo de gestión</t>
  </si>
  <si>
    <t>Se designa al gestor de archivo quien es el encargdo de las instalaciones del archivo de gestión</t>
  </si>
  <si>
    <t>Cada vez que cambia el gestor</t>
  </si>
  <si>
    <t>Pérdida de Disponibilidad de Archivo de gestión por Avería de origen físico o lógico debido a Falta de mantenimiento en las instalaciones</t>
  </si>
  <si>
    <t xml:space="preserve">Programación de Mantenimientos preventivos </t>
  </si>
  <si>
    <t xml:space="preserve">Se realiza la programación del mantenimiento preventivo a las instalaciones del archivo de gestión </t>
  </si>
  <si>
    <t>Charlas de Seguridad de la Información</t>
  </si>
  <si>
    <t>participación de los funcionarios en las charlas de seguridad de la información</t>
  </si>
  <si>
    <t>acuerdos de confidencialidad</t>
  </si>
  <si>
    <t>se firma un acuerdo de confidencialidad una vez se solicita el usuario de Bogotá te escucha</t>
  </si>
  <si>
    <t>Capacitación al personal una vez se posesiona</t>
  </si>
  <si>
    <t>Se brinda información acerca de las actividades a realizar en la dependencia</t>
  </si>
  <si>
    <t>Supervisión adicional a las actividades realizadas por los empleados</t>
  </si>
  <si>
    <t>Se realiza la supervición del cumplimiento de las actividades de la dependencia</t>
  </si>
  <si>
    <t>Pérdida de confidencialidad e integridad de Servicio de mediación RUES por Acceso no Autorizado debido a Incorrecta Gestión de Contraseñas</t>
  </si>
  <si>
    <t>Incorrecta Gestión de Contraseñas</t>
  </si>
  <si>
    <t>Firma de un Acuerdo de acceso a la información de la base de datos del registro único empresarial y social – RUES</t>
  </si>
  <si>
    <t>Se realiza la firma del acuerdo con las entidades distritales para garantizar el uso adecuado de la información</t>
  </si>
  <si>
    <t>Cada 2 años</t>
  </si>
  <si>
    <t>Minimizar los impactos negativos a nivel de Buen Nombre de la Entidad</t>
  </si>
  <si>
    <t>Registro y cancelación del registro de ususarios</t>
  </si>
  <si>
    <t>Se designa un único funcionario para entregar las contraseñas a la persona autorizada</t>
  </si>
  <si>
    <t>Pérdida de Disponibilidad de Servicio de mediación RUES por Falta de disponibilidad de los servicios debido a Errores de monitorización</t>
  </si>
  <si>
    <t>Errores de monitorización</t>
  </si>
  <si>
    <t>Herramientas de Monitoreo, Detección y Prevención (WAF,  Sandbox)</t>
  </si>
  <si>
    <t>Monitoreo a traves de la Herramientas de Monitoreo, Detección y Prevención (WAF, , Sandbox)</t>
  </si>
  <si>
    <t>Pérdida de confidencialidad e integridad de Sistema de información del sistema Unificado Distrital de Inspección, Vigilancia y Control - SUDIVC por Abuso de privilegios de acceso debido a Divulgación o utilización de contraseñas inseguras</t>
  </si>
  <si>
    <t>Divulgación o utilización de contraseñas inseguras</t>
  </si>
  <si>
    <t>Asignación de roles para los usuarios</t>
  </si>
  <si>
    <t>Se asigna un rol con accesos restringidos a cada usuario de acuerdo con su perfil</t>
  </si>
  <si>
    <t>Se designa un único funcionario para crear los usuarios</t>
  </si>
  <si>
    <t>Pérdida de Disponibilidad de Sistema de información del sistema Unificado Distrital de Inspección, Vigilancia y Control - SUDIVC por Avería de origen físico o lógico debido a Defectos en el código que dan pie a una operación defectuosa</t>
  </si>
  <si>
    <t>Defectos en el código que dan pie a una operación defectuosa</t>
  </si>
  <si>
    <t>Inadecuado Tratamiento de Datos Personales</t>
  </si>
  <si>
    <t>Inadecuado Tratamiento de Datos Personales de Registro de ciudadanos y  comerciantes  / Encuesta de satisfacción por Divulgación de información debido a Falta de capacitación al personal</t>
  </si>
  <si>
    <t>llega al correo información sobre seguridad de activos de información</t>
  </si>
  <si>
    <t>Información física</t>
  </si>
  <si>
    <t>Inadecuado Tratamiento de Datos Personales de Información física por Abuso de privilegios de acceso debido a Ausencia de Controles para la recepción de información</t>
  </si>
  <si>
    <t>Ausencia de Controles para la recepción de información</t>
  </si>
  <si>
    <t>Designación de un unico usuario para la recepción de peticiones</t>
  </si>
  <si>
    <t>Solo la persona autorizada tiene acceso a los datos de las peticiones que ingresan a la dependencia</t>
  </si>
  <si>
    <t xml:space="preserve">Gestor de PQRS </t>
  </si>
  <si>
    <t xml:space="preserve">Firma de acuerdo de confidencialidad  </t>
  </si>
  <si>
    <t>05</t>
  </si>
  <si>
    <t>3_ de _3</t>
  </si>
  <si>
    <t>Solicitar charla de seguridad para los funcionarios y contratistas de la imprenta con el fin que conozcan respecto a los controles de seguridad para evitar la materializaciòn de riesgos asociados a la perdida de cofidencialidad e integridad de la información.</t>
  </si>
  <si>
    <t>Subsecretaria Corporativa</t>
  </si>
  <si>
    <t>SC-001</t>
  </si>
  <si>
    <t>SC-002</t>
  </si>
  <si>
    <t>SC-003</t>
  </si>
  <si>
    <t>SC-004</t>
  </si>
  <si>
    <t>SC-005</t>
  </si>
  <si>
    <t>SC-006</t>
  </si>
  <si>
    <t>SC-007</t>
  </si>
  <si>
    <t>SC-008</t>
  </si>
  <si>
    <t>SC-009</t>
  </si>
  <si>
    <t>SC-010</t>
  </si>
  <si>
    <t>Documento en el cual se consignan
los asuntos tratados
en cada sesión del subcomité de autocontrol, conclusiones, decisiones y seguimiento de 
compromisos.</t>
  </si>
  <si>
    <t>Gestión del talento humano</t>
  </si>
  <si>
    <t>Registro a través del cual se obtiene evidencia de asistencia de los funcionarios y/o contratistas que asistieron a la sesión del subcomité de autocontrol/ correos electrónicos con participación</t>
  </si>
  <si>
    <t>INFORME</t>
  </si>
  <si>
    <t xml:space="preserve">Documentos que contienen: 
_Los resultados de los procesos de auditoría, vigilancia y/o control asociados a la dependencia, que adelantan los entes de control. 
_Documentos solicitados por la Oficina Asesora de Planeación, que recopilan la gestión de la dependencia y el avance de las metas y actividades del proyecto de inversión gerenciados por la Subsecretaría Corporativa. </t>
  </si>
  <si>
    <t>Documento mediante el cual se presenta una petición, queja, reclamo o sugerencia a la entidad,incluyendo traslados por competencia.</t>
  </si>
  <si>
    <t>Comunicación oficial en respuesta a la solicitud de petición, queja, reclamo o sugerencia, solicitudes de ampliación o aclaración.</t>
  </si>
  <si>
    <t>Rol que necesite generar un comunicado</t>
  </si>
  <si>
    <t>Subsecretario (a) Corporativo (a), asesor (a), profesional especializado, auxiliar administrativo y contratistas que desempeñan sus funciones o desarrollan obligaciones contractuales, tendientes al cumplimiento del propósito de la dependencia.</t>
  </si>
  <si>
    <t>Archivo en el que la Subsecretaría Corporativa reúne la documentación que produce y que se encuentre en trámite, que es sometida a continua utilización y consulta administrativa.</t>
  </si>
  <si>
    <t>Documentación de formulación, programación y seguimiento al proyecto de inversión</t>
  </si>
  <si>
    <t>Documentación de formulación, programación y seguimiento al proyecto de inversión que incluye: perfil, cadena de valor, justificaciones de modificaciones presupuestales y solicitudes de actualización, fichas del proyecto, reportes mensuales.</t>
  </si>
  <si>
    <t>Modificaciones presupuestales del proyecto de inversión</t>
  </si>
  <si>
    <t>Trámite de modificaciones presupuestales del proyecto de inversión: creación de IDs, traslados, anulaciones, liberaciones, solicitudes de CDP, modificación de PAC</t>
  </si>
  <si>
    <t>Equipos de cómputo asignados a los funcnionarios y contratistas de la dependencia</t>
  </si>
  <si>
    <t>En el activo de informacion se maneja informacion de terceros , datos personales que no deben ser conocidos sin la debida autorización</t>
  </si>
  <si>
    <t>DAF</t>
  </si>
  <si>
    <t xml:space="preserve">Documento en el cual se resume la información que se somete en el Subcomité de Autocontrol - Incluye registro de asistencia. </t>
  </si>
  <si>
    <t xml:space="preserve">Servidores y/o Contratistas </t>
  </si>
  <si>
    <t>Gestión de servicios administrativos</t>
  </si>
  <si>
    <t>Acto administrativo mediante el cual una autoridad administrativa competente, imparte instrucciones o reglamenta el cumplimiento de alguna norma</t>
  </si>
  <si>
    <t>Informes a entidades de control y vigilancia</t>
  </si>
  <si>
    <t>Instrumento mediante el cual se presenta el plan de acción, cronogramas y los respectivos avances a la entidad de control y vigilancia</t>
  </si>
  <si>
    <t>Contiene los informes excepcionales que son requeridos por entidades en ejercicio de sus funciones.</t>
  </si>
  <si>
    <t>Documento que evidencia el avance en la ejecución de las metas y actividades del proyecto de inversión y el plan de gestión de la dependencia.</t>
  </si>
  <si>
    <t>Peticiones, Quejas, Reclamos o Sugerencias</t>
  </si>
  <si>
    <t>Plan Estratégico de seguridad Vial</t>
  </si>
  <si>
    <t>Documento Guía que contiene la planeación de la Seguridad Vial en la Entidad</t>
  </si>
  <si>
    <t>https://secretariageneral.gov.co/transparencia-y-acceso-la-informacion-publica/plan-de-accion/plan-estrategico-de-seguridad-vial</t>
  </si>
  <si>
    <t>Plan Institucional de Gestión Ambiental - PIGA</t>
  </si>
  <si>
    <t>Documento de planeación  de la gestión ambiental durante el cuatrienio</t>
  </si>
  <si>
    <t>https://secretariageneral.gov.co/transparencia-y-acceso-la-informacion-publica/plan-de-accion/plan-institucional-de-gestion-ambiental-piga</t>
  </si>
  <si>
    <t xml:space="preserve">Plan de Gestión Integral de Residuos Peligrosos Subdirección de Imprenta Distrital </t>
  </si>
  <si>
    <t>Documento donde se describe la gestión integral de RESPEL de la Imprenta Distrital</t>
  </si>
  <si>
    <t>https://secretariageneral.gov.co/sites/default/files/documentos_ppi/2024-03/Plan%20de%20Gesti%C3%B3n%20Integral%20Residuos%20Peligrosos%20Imprenta%20Distrital%20versi%C3%B3n%2006.pdf</t>
  </si>
  <si>
    <t>Plan de Acción Interno para el Aprovechamiento Eficiente de los Residuos Sólidos - PAIPAERS</t>
  </si>
  <si>
    <t>Documento donde se describe la gestión integral de residuos aprovechables</t>
  </si>
  <si>
    <t>https://secretariageneral.gov.co/sites/default/files/documentos_ppi/2023-12/plan_accion_interno_aprovechamiento_eficiente_residuos_solidos_V05.pdf.pdf</t>
  </si>
  <si>
    <t xml:space="preserve">HISTORIALES DE BIENES INMUEBLES </t>
  </si>
  <si>
    <t>Serie que agrupa la documentación producida por las actividades administrativas para llevar a cabo el control y el mantenimiento preventivo y correctivo de bienes inmuebles</t>
  </si>
  <si>
    <t>Matriz de Predios</t>
  </si>
  <si>
    <t>Archivo en donde se registra la información de los predios a cargo de la Secretaría General , costos del mantenimiento preventivo, correctivo, inversiones en infraestructura  así como el valor y detalle del consumo de servicios públicos, aseo, cafeteria, vigilacia, seguros e impuestos.</t>
  </si>
  <si>
    <t>Matriz base consolidada de servicios públicos</t>
  </si>
  <si>
    <t>Se registra el pago de los servicios púbicos por sedes y tipo de servicios, incluyendo analísis de variación.</t>
  </si>
  <si>
    <t>Recurso humano de la DAF</t>
  </si>
  <si>
    <t>Repositorio fisico donde se almacena la información de la dependencia</t>
  </si>
  <si>
    <t xml:space="preserve">En el activo de información se manejan datos personales de contacto e identificativos que no pueden ser conocidos por terceros sin la debida autorización.  </t>
  </si>
  <si>
    <t xml:space="preserve">En el activo de información se manejan datos personales de contacto que no pueden ser conocidos por terceros sin la debida autorización.  </t>
  </si>
  <si>
    <t xml:space="preserve">En el activo de información se gestiona entre otra información planos,escrituras  públicas y  avalúos,  información que no puede ser conocida por terceros sin la debida autorización.  </t>
  </si>
  <si>
    <t>DAF-017</t>
  </si>
  <si>
    <t>SSA-001</t>
  </si>
  <si>
    <t>SSA-002</t>
  </si>
  <si>
    <t>SSA-003</t>
  </si>
  <si>
    <t>SSA-004</t>
  </si>
  <si>
    <t>SSA-005</t>
  </si>
  <si>
    <t>SSA-006</t>
  </si>
  <si>
    <t>SSA-007</t>
  </si>
  <si>
    <t>SSA-008</t>
  </si>
  <si>
    <t>SSA-009</t>
  </si>
  <si>
    <t>SSA-010</t>
  </si>
  <si>
    <t>SSA-011</t>
  </si>
  <si>
    <t>SSA-012</t>
  </si>
  <si>
    <t>SSA-013</t>
  </si>
  <si>
    <t>SSA-014</t>
  </si>
  <si>
    <t>SSA-015</t>
  </si>
  <si>
    <t>SSA-016</t>
  </si>
  <si>
    <t>SSA-017</t>
  </si>
  <si>
    <t>SSA-018</t>
  </si>
  <si>
    <t>SSA-019</t>
  </si>
  <si>
    <t>SSA-020</t>
  </si>
  <si>
    <t>HISTORIALES DE EQUIPO Y MAQUINARIA</t>
  </si>
  <si>
    <t>Informe anual de los servicios de mantenimiento</t>
  </si>
  <si>
    <t>Documento que evidencia las actividades administrativas realizadas en la vigencia para el control, seguimiento y optimización del uso de la maquinaria y equipos con los que cuenta la entidad para el cumplimiento de su misionalidad.</t>
  </si>
  <si>
    <t>HISTORIALES DE VEHÍCULOS</t>
  </si>
  <si>
    <t>Historial de vehículos</t>
  </si>
  <si>
    <t>Contiene la documentación del parque automotor que incluye, asignación, mantenimiento, impuestos, licencias, seguros, certificaciones, garantías, manueles, documentos de legalización, recorridos, autorizaciones, baja de vehículos y reporte de consumo de combustible.</t>
  </si>
  <si>
    <t>COMPROBANTES DE ALMACÉN</t>
  </si>
  <si>
    <t>Comprobantes de baja de bienes</t>
  </si>
  <si>
    <t>Contiene la documentación del egereso de los bienes que son dados de baja, comrpobante, actas, conceptos técncos, remisiones, solicitudes, ofrecimientos, información específica de los bienes, copia resolución de baja, informes, certificados.</t>
  </si>
  <si>
    <t>Comprobantes de Ingreso</t>
  </si>
  <si>
    <t>Contiene la documentación del ingreso de bienes y/o elementos de consumo, comprobantes, solicitudes, listas de chequeo y facturas.</t>
  </si>
  <si>
    <t xml:space="preserve">Comprobantes de Salida de bienes y/o consumo </t>
  </si>
  <si>
    <t>Contiene la documentación de la salida de bienes devolutivos, consumo controlado, elementos de consumo, comprobantes, solicitudes y memorandos.</t>
  </si>
  <si>
    <t>Comprobantes de Traslado Entre Usuarios</t>
  </si>
  <si>
    <t>Contiene la documentación del traslado de bienes entre usuarios, comprobantes, solicitudes, control de componentes.</t>
  </si>
  <si>
    <t>Comprobantes de reintegro de bienes</t>
  </si>
  <si>
    <t>Contiene la documentación del traslado de bienes de usuarios a bodega, comprobantes, solicitudes, control de componentes.</t>
  </si>
  <si>
    <t>CUENTAS MENSUALES DE ALMACÉN</t>
  </si>
  <si>
    <t>Consolidado cuenta mensual de almacén</t>
  </si>
  <si>
    <t>Contiene el informe mensual sobre las actuaciones de administración y manejo de los bienes de la entidad</t>
  </si>
  <si>
    <t>INVENTARIOS</t>
  </si>
  <si>
    <t>Inventarios de Bienes Muebles</t>
  </si>
  <si>
    <t>Contiene la documentación de activos de la entidad, donde se identifican enseres, mobiliarios, elementos tecnológicos, colecciones y acervos, que tengan a su cargo y/o les hayan sido asignados para el ejercicio de sus funciones; tanto si son de su propiedad como que se encuentren en posesión de éstos, que comprende circular toma física, actas, solicitudes e informes.</t>
  </si>
  <si>
    <t>Acta Subcomité de Autocontrol</t>
  </si>
  <si>
    <t>Documentación de los subcomités de autoconrol que incluye actas, grabaciones, listados de asitencia, presentaciones.</t>
  </si>
  <si>
    <t>Documentación que contiene informes presentados a autoridades administrativas y organismos de control, informes, comunicaciones oficiales y actas</t>
  </si>
  <si>
    <t>Documentación que contiene informes presentados a  organismos diferentes a entes de control y vigilancia, comunicaciones oficialese informes.</t>
  </si>
  <si>
    <t>Informes donde se evidencia el avance en la ejecución de las metas y actividades del proyecto de inversión y el plan de gestión del área, contiene además las comunicaciones oficiales de requerimeinto y remisión de informes.</t>
  </si>
  <si>
    <t>Gestión de peticiones, quejas, reclamos, sugerencias</t>
  </si>
  <si>
    <t>Contiene la documentación de las peticiones y solicitudes ciudadanas que contiene las comunicaciones oficiales, Solicitud de aclaración o ampliación y la respectivos soportes.</t>
  </si>
  <si>
    <t>Actos administrativo expedido por la dependencia, principalmente lo correspondiente a la caja menor</t>
  </si>
  <si>
    <t>Sistema de Información SAI</t>
  </si>
  <si>
    <t>Sistema de Datos / Información de Administración de Inventarios -SAI</t>
  </si>
  <si>
    <t xml:space="preserve"> Sistema de Información SAE</t>
  </si>
  <si>
    <t>Sistema de Datos / Información de Administración de elementos de consumo de la entidad SAE.</t>
  </si>
  <si>
    <t>Sistema de Información Historial de vehículos</t>
  </si>
  <si>
    <t>Sistema de Datos / Información de Administración de la información de gestión y propia de vehículos.</t>
  </si>
  <si>
    <t>Recurso Humano de la Dependencia</t>
  </si>
  <si>
    <t>Repositorio físico donde se almacena la información de la dependencia</t>
  </si>
  <si>
    <t>Información de los vehículos y los propietarios de vehículos que no puede ser conocida por terceros sin la debbida autorización.</t>
  </si>
  <si>
    <t>Información de identificación de los funcionarios que no puede ser conocida por terceros sin la debbida autorización.</t>
  </si>
  <si>
    <t>Información propia de la entidad</t>
  </si>
  <si>
    <t>Ley 1712 de 2014 /Ley 1581 de 2012</t>
  </si>
  <si>
    <t>En el activo se maneja informacion de datos personales de titulares, la cual nopuede ser conocida sin la debida autorizacion</t>
  </si>
  <si>
    <t>SGD-006</t>
  </si>
  <si>
    <t>SGD-007</t>
  </si>
  <si>
    <t>SGD-008</t>
  </si>
  <si>
    <t>SGD-009</t>
  </si>
  <si>
    <t>SGD-010</t>
  </si>
  <si>
    <t>SGD-011</t>
  </si>
  <si>
    <t>SGD-012</t>
  </si>
  <si>
    <t>SGD-013</t>
  </si>
  <si>
    <t>SGD-014</t>
  </si>
  <si>
    <t>SGD-015</t>
  </si>
  <si>
    <t>SGD-016</t>
  </si>
  <si>
    <t>SGD-017</t>
  </si>
  <si>
    <t>SGD-018</t>
  </si>
  <si>
    <t>SGD-019</t>
  </si>
  <si>
    <t>SGD-020</t>
  </si>
  <si>
    <t>SGD-021</t>
  </si>
  <si>
    <t>SGD-022</t>
  </si>
  <si>
    <t>SGD-023</t>
  </si>
  <si>
    <t>SGD-024</t>
  </si>
  <si>
    <t>SGD-025</t>
  </si>
  <si>
    <t>SGD-026</t>
  </si>
  <si>
    <t>SGD-027</t>
  </si>
  <si>
    <t>SGD-028</t>
  </si>
  <si>
    <t>SGD-029</t>
  </si>
  <si>
    <t>SGD-030</t>
  </si>
  <si>
    <t>SGD-031</t>
  </si>
  <si>
    <t>SGD-032</t>
  </si>
  <si>
    <t>SGD-033</t>
  </si>
  <si>
    <t>SGD-034</t>
  </si>
  <si>
    <t>SGD-035</t>
  </si>
  <si>
    <t>SGD-036</t>
  </si>
  <si>
    <t>SGD-037</t>
  </si>
  <si>
    <t>SGD-038</t>
  </si>
  <si>
    <t>SGD-039</t>
  </si>
  <si>
    <t>SGD-040</t>
  </si>
  <si>
    <t>SGD-041</t>
  </si>
  <si>
    <t>SGD-042</t>
  </si>
  <si>
    <t>SGD-043</t>
  </si>
  <si>
    <t>SGD-044</t>
  </si>
  <si>
    <t>SGD-045</t>
  </si>
  <si>
    <t>SGD-046</t>
  </si>
  <si>
    <t>SGD-047</t>
  </si>
  <si>
    <t>SGD-048</t>
  </si>
  <si>
    <t>SGD-049</t>
  </si>
  <si>
    <t>SGD-050</t>
  </si>
  <si>
    <t>SGD-051</t>
  </si>
  <si>
    <t>SGD-052</t>
  </si>
  <si>
    <t>SGD-053</t>
  </si>
  <si>
    <t>SGD-054</t>
  </si>
  <si>
    <t>SGD-055</t>
  </si>
  <si>
    <t>SGD-056</t>
  </si>
  <si>
    <t>SGD-057</t>
  </si>
  <si>
    <t>SGD-058</t>
  </si>
  <si>
    <t>SGD-059</t>
  </si>
  <si>
    <t>SGD-060</t>
  </si>
  <si>
    <t>SGD-061</t>
  </si>
  <si>
    <t>SGD-062</t>
  </si>
  <si>
    <t>SGD-063</t>
  </si>
  <si>
    <t>SGD-064</t>
  </si>
  <si>
    <t>SGD-065</t>
  </si>
  <si>
    <t>SGD-066</t>
  </si>
  <si>
    <t>SGD-067</t>
  </si>
  <si>
    <t>SGD-068</t>
  </si>
  <si>
    <t>SGD-069</t>
  </si>
  <si>
    <t>SGD-070</t>
  </si>
  <si>
    <t>SGD-071</t>
  </si>
  <si>
    <t>SGD-072</t>
  </si>
  <si>
    <t>SGD-073</t>
  </si>
  <si>
    <t>SGD-074</t>
  </si>
  <si>
    <t>SGD-075</t>
  </si>
  <si>
    <t>SGD-076</t>
  </si>
  <si>
    <t>SGD-077</t>
  </si>
  <si>
    <t>SGD-078</t>
  </si>
  <si>
    <t>SGD-079</t>
  </si>
  <si>
    <t>SGD-080</t>
  </si>
  <si>
    <t>SGD-081</t>
  </si>
  <si>
    <t>SGD-082</t>
  </si>
  <si>
    <t>SGD-083</t>
  </si>
  <si>
    <t>SGD-084</t>
  </si>
  <si>
    <t>SGD-085</t>
  </si>
  <si>
    <t>SGD-086</t>
  </si>
  <si>
    <t>SGD-087</t>
  </si>
  <si>
    <t>SGD-088</t>
  </si>
  <si>
    <t>SGD-089</t>
  </si>
  <si>
    <t>SGD-001</t>
  </si>
  <si>
    <t>SGD-002</t>
  </si>
  <si>
    <t>SGD-003</t>
  </si>
  <si>
    <t>SGD-004</t>
  </si>
  <si>
    <t>SGD-005</t>
  </si>
  <si>
    <t>Acta de eliminación de documentos</t>
  </si>
  <si>
    <t xml:space="preserve"> Documento que evidencia el proceso de eliminación documental, resultado de la aplicación de las disposiciones finales registradas en las series y subseries en las Tablas de Retención Documental y Tablas de Valoración Documental.</t>
  </si>
  <si>
    <t>Constancia de publicación</t>
  </si>
  <si>
    <t>Documento electrónico o físico donde se publica los inventarios documentales que seran objeto de eliminación por aplicación de los instrumentos archivísticos y aprobados en el Comité Institucional de Gestión y Desempeño.</t>
  </si>
  <si>
    <t xml:space="preserve">Inventario de la documentación a eliminar  </t>
  </si>
  <si>
    <t>Formato Único de Inventario Documental donde se relaciona los documentos que han cumplido con los tiempos de retención en las Tablas de Retención Documental y Tablas de Valoración Documental y cuya disposición final es eliminación.</t>
  </si>
  <si>
    <t>https://secretariageneral.gov.co/transparencia-y-acceso-la-informacion-publica/sistema-de-gestion-documental/inventarios-de-eliminacion</t>
  </si>
  <si>
    <t>Documento donde se plasma los temas tratados y compromisos adquiridos en el subcomité de autocontrol.</t>
  </si>
  <si>
    <t>Documento que da constancia de las personas que participaron de una reunión, taller, asesoría, capacitación, entre otros. Así como el tema, el lugar y la fecha/hora del desarrollo de la misma.</t>
  </si>
  <si>
    <t xml:space="preserve">DECLARACIONES PÚBLICAS DE ARREPENTIMIENTO </t>
  </si>
  <si>
    <t>Solicitud de publicación de aviso de declaración pública de arrepentimiento</t>
  </si>
  <si>
    <t xml:space="preserve">Solicitud por parte de persona natural o persona jurídica para realizar la publicación de la declaración pública de arrepentimiento en la cartelera de la entidad. </t>
  </si>
  <si>
    <t>Documentos Electrónico y/o Documento Físico</t>
  </si>
  <si>
    <t>https://secretariageneral.gov.co/transparencia-y-acceso-la-informacion-publica/notificaciones</t>
  </si>
  <si>
    <t>Constancia de publicación aviso de declaración pública de arrepentimiento en cartelera)</t>
  </si>
  <si>
    <t>Documento oficial que da constancia de la fecha de fijación y desfijación del aviso de publicación de la declaración pública de arrepentimiento, por un termino de diez (10) días hábiles en la cartelera física y/o página web de la entidad.</t>
  </si>
  <si>
    <t>Remisión constancia de publicación aviso de declaración pública de arrepentimiento</t>
  </si>
  <si>
    <t>Comunicación oficial por medio de la cual se remite al peticionario la constancia de publicación de aviso de la declaración pública de arrepentimiento.</t>
  </si>
  <si>
    <t>GESTIÓN Y TRÁMITE DE ACTOS ADMINISTRATIVOS</t>
  </si>
  <si>
    <t xml:space="preserve">Solicitud publicación de acto administrativo </t>
  </si>
  <si>
    <t>Trámite que requieren algunos actos administrativos que por su naturaleza y contenido deben ser publicados en el Registro Distrital.</t>
  </si>
  <si>
    <t>Comunicación acto administrativo</t>
  </si>
  <si>
    <t>Comunicación oficial mediante el cual se pone en conocimiento el acto administrativo generado por la entidad.</t>
  </si>
  <si>
    <t>Comunicaciòn acto administrativo por aviso</t>
  </si>
  <si>
    <t>Cuando se desconozca la información sobre el destinatario, el aviso, con copia íntegra del acto administrativo, se publicará en la cartelera por el término de cinco (5) días, con la advertencia de que la notificación se considerará surtida al finalizar el día siguiente al retiro del aviso.</t>
  </si>
  <si>
    <t>Citación a notificación de acto administrativo</t>
  </si>
  <si>
    <t>Se le enviará una citación a la dirección o al correo electrónico que figuren en el acto administrativo, para que comparezca a la diligencia de notificación personal. El envío de la citación se hará dentro de los cinco (5) días siguientes a la expedición del acto, y de dicha diligencia se dejará constancia.</t>
  </si>
  <si>
    <t>Notificación por aviso de acto administrativo</t>
  </si>
  <si>
    <t>Si pasados cinco (5) de la entrega de la citación no se realiza la notificación personal o notificación electrónica, se procede a la notificación por aviso al lugar del domicilio o por medio electrónico, esta consiste en remitir la copia íntegra del acto administrativo al destinatario.</t>
  </si>
  <si>
    <t>Notificación por aviso en cartelera</t>
  </si>
  <si>
    <t>Diligencia de notificación personal de acto administrativo sin recurso</t>
  </si>
  <si>
    <t>Documento por medio del cual se deja constancia de la notificación personal de un acto administrativo, es decir de la entrega de la copia íntegra del acto administrativo al interesado.</t>
  </si>
  <si>
    <t>Diligencia de notificación personal de acto administrativo con recurso</t>
  </si>
  <si>
    <t>Documento por medio del cual se deja constancia de la notificación personal de un acto administrativo, es decir de la entrega de la copia íntegra del acto administrativo al interesado y además se le informa sobre los términos para interponer el recurso.</t>
  </si>
  <si>
    <t>Notificación electrónica de acto administrativo</t>
  </si>
  <si>
    <t>Documento por medio del cual se notifica el acto administraativo a través de medios electrónicos, es decir se envía la copia íntegra del acto administrativo.</t>
  </si>
  <si>
    <t>Constancia de fijación y desfijación</t>
  </si>
  <si>
    <t>Documento que determina la fecha en que se fija y desfija el acto administrativo en la cartelera oficial de la entidad.</t>
  </si>
  <si>
    <t>Constancia de ejecutoria</t>
  </si>
  <si>
    <t>Documento que determina la fecha a partir de cuándo queda en firme el acto administrativo.</t>
  </si>
  <si>
    <t xml:space="preserve">Control de Entrega y recibo de actos administrativos </t>
  </si>
  <si>
    <t>Formato en el cual se relacionan los actos administrativos: resoluciones, decretos, directivas, circulares entregadas por las dependencias para numeración y trámite.</t>
  </si>
  <si>
    <t>INSTRUMENTOS ARCHIVÍSTICOS</t>
  </si>
  <si>
    <t>Banco terminológico</t>
  </si>
  <si>
    <t>Instrumento archivístico elaborado por la entidad, el cual estandariza la denominación de series y subseries documentales producidas en razón de las funciones administrativas transversales a la administración pública</t>
  </si>
  <si>
    <t>Inventarios de trasferencias documentales primarias</t>
  </si>
  <si>
    <t>Instrumento que refleja el proceso de descripción de la información contenida en los archivos de gestión que hayan cumplido con el tiempo de retención y deban ser transferidos al Archivo Central.</t>
  </si>
  <si>
    <t>Inventario de documentos del archivo de gestión</t>
  </si>
  <si>
    <t>Instrumento que refleja el proceso de descripción de la información contenida en los archivos de gestión, con el fin de garantizar de forma precisa la recuperación y el acceso a la información y su consulta.</t>
  </si>
  <si>
    <t>Inventario documental archivo central</t>
  </si>
  <si>
    <t>Instrumento que refleja el proceso de descripción de la información contenida en el archivo central, con el fin de garantizar de forma precisa la recuperación y el acceso a la información y su consulta.</t>
  </si>
  <si>
    <t>Inventario documental de transferencia al Archivo de Bogotá</t>
  </si>
  <si>
    <t>Instrumento que refleja el proceso de descripción de la información contenida en el archivo central, que haya cumplido con el tiempo de retención y cuya disposición final sea conservación total.</t>
  </si>
  <si>
    <t xml:space="preserve">Modelo de requisitos para la Implementación del Sistema de Gestión de Documentos Electrónicos </t>
  </si>
  <si>
    <t>Instrumento archivístico de planeación el cual tiene como objetivo identificar y formular los requisitos funcionales y no funcionales a implementar en el Sistema de Gestión de Documentos Electrónicos de Archivo -SGDEA - de la Entidad.</t>
  </si>
  <si>
    <t>Tabla de control de acceso</t>
  </si>
  <si>
    <t>Instrumento archivístico el cual tiene como objetivo implementar políticas, directrices y medidas de seguridad que permitan proteger la información, así como garantizar el acceso a la información por los ciudadanos y los grupos de interés.</t>
  </si>
  <si>
    <t>https://secretariageneral.gov.co/transparencia-y-acceso-la-informacion-publica/sistema-de-gestion-documental/tabla-de-control-de-acceso-tca</t>
  </si>
  <si>
    <t xml:space="preserve">Cuadros de clasificación documental </t>
  </si>
  <si>
    <t>Instrumento técnico que refleja la estructura del 'archivo total' de la entidad, el cual, con base en las competencias y funciones de cada dependencia productora de los documentos, se estructura manteniendo el mismo orden jerárquico-administrativo en el que se dividen y subdividen las diversas dependencias responsables de la producción documental, para que finalmente permita vislumbrar las agrupaciones documentales definidas (series y subseries documentales).</t>
  </si>
  <si>
    <t>https://secretariageneral.gov.co/transparencia-y-acceso-la-informacion-publica/sistema-de-gestion-documental/cuadros-de-clasificacion-documental-ccd</t>
  </si>
  <si>
    <t xml:space="preserve">Cuadros de Caracterización documental </t>
  </si>
  <si>
    <t>Instrumento que identifica  las características de la totalidad de la producción documental (series, subseries y tipos documentales), de una entidad en virtud del cumplimiento de las funciones, procesos y procedimientos y normativa aplicable.</t>
  </si>
  <si>
    <t>Solicitud de actualización de la TRD</t>
  </si>
  <si>
    <t>Comunicación oficial a través de la cual se solicita la actualización de la TRD cuando se presenta cambio en la estructura orgánico funcional de la entidad.</t>
  </si>
  <si>
    <t>Tabla de retención documental</t>
  </si>
  <si>
    <t>Instrumento archivístico que tiene como objetivo establecer, a partir del proceso de valoración, los tiempos de retención o permanencia de los documentos, en cada etapa de su ciclo vital, es decir, en el archivo de gestión, el archivo central y la disposición final establecida según los valores primarios o secundarios de los documentos.</t>
  </si>
  <si>
    <t xml:space="preserve">Fichas de valoración documental </t>
  </si>
  <si>
    <t>Instrumento archivístico, fundamental en el proceso de valoración, mediante el cual se analizan las series documentales que se producen en el desarrollo de los procesos y procedimientos según sus usos administrativos, legales, jurídicos, contables y fiscales; junto con sus valores informativos y testimoniales, históricos y culturales.</t>
  </si>
  <si>
    <t>Solicitud de evaluación y convalidación de tabla de retención documental</t>
  </si>
  <si>
    <t>Comunicación oficial mediante el cual se remite al Consejo Distrital de Archivos las Tablas de Retención Documental para su evaluación y Convalidación.</t>
  </si>
  <si>
    <t xml:space="preserve">Concepto técnico de revisión de tablas de retención documental </t>
  </si>
  <si>
    <t>Concepto técnico emitido por el Consejo Distrital de Archivos donde se expresa la revisión de las Tablas de Retención Documental y las recomendaciones para ajustar o aprobación de las mismas.</t>
  </si>
  <si>
    <t>Concepto técnico de verificación de ajustes a instrumentos técnicos</t>
  </si>
  <si>
    <t>Concepto técnico en el cual se realiza la verificación de las observaciones presentadas por el Consejo Distrital de Archivos para su ajuste.</t>
  </si>
  <si>
    <t>Remisión concepto técnico de verificación de ajustes a instrumentos técnicos</t>
  </si>
  <si>
    <t>Comunicación oficial mediante el cual se remite al Consejo Distrital de Archivos el Concepto Técnico de verificación de los ajustes realizados a los instrumentos archívisticos.</t>
  </si>
  <si>
    <t>Comunicación decisión de convalidación de instrumentos archivísticos</t>
  </si>
  <si>
    <t>Comunicación oficial emitido por el Consejo Distrital de Archivos en el cual se presenta la decisión de convalidación de los instrumentos archivísticos.</t>
  </si>
  <si>
    <t>Resolución adoptando la TRD.</t>
  </si>
  <si>
    <t>Acto administrativo en el cual se adopta las Tablas de Retención Documental para su aplicación en las dependencias de la entidad.</t>
  </si>
  <si>
    <t>Informe de seguimiento a la implementación</t>
  </si>
  <si>
    <t>Documento técnico en el cual se detalla el seguimiento realizado a las dependencias de la implementación de las Tablas de Retención Documental en los archivos de gestión.</t>
  </si>
  <si>
    <t>Documento que registra los temas tratados y las decisiones en las reuniones con relación a la actualización de las TRD</t>
  </si>
  <si>
    <t>Memoria descriptiva</t>
  </si>
  <si>
    <t>Documento técnico que indica como está conformada la estructura orgánica vigente de la entidad, sustentada en documentos expedidos por los órganos de dirección o administración competentes, el representante legal o quien haga sus veces.</t>
  </si>
  <si>
    <t xml:space="preserve">Historia Institucional </t>
  </si>
  <si>
    <t>Documento que permite el análisis retrospectivo de una entidad con la cual se identifican los momentos de cambio, en cuanto a su evolución orgánico funcional conforme a los aspectos normativos que determinen las diferentes estructuras y su desarrollo en el tiempo, facilitando la organización documental, gestión de archivos de información, recuperación de patrimonio documental y memoria institucional, así como la identificación de documentación de valor histórico y patrimonial.</t>
  </si>
  <si>
    <t xml:space="preserve">Cuadro evolutivo de la estructura organico funcional </t>
  </si>
  <si>
    <t xml:space="preserve">Matriz que presenta en forma estructurada, integrada y organizada los datos correspondientes a la estructura o conformación orgánica de la entidad, y las funciones desempeñadas por cada dependencia, a través
del tiempo </t>
  </si>
  <si>
    <t xml:space="preserve">Acta de aprobación </t>
  </si>
  <si>
    <t>Documento en el cual se aprueban las Tablas de Valoración Documental para ser presentadas al Consejo Distrital de Archivos para su convalidación.</t>
  </si>
  <si>
    <t>Es un instrumento archivístico que se expresa en el listado de todas las series y susbseries documentales con su correspondiente codificación. Este instrumento permite la clasificación y descripción archivística en la conformación de las agrupaciones documentales.</t>
  </si>
  <si>
    <t>Instrumento archivístico que describe la relación sistemática y detallada de las unidades documentales existentes en los archivos, siguiendo la organización de las series y subseries documentales.</t>
  </si>
  <si>
    <t>Ficha de valoración de fondos documentales acumulados</t>
  </si>
  <si>
    <t>Instrumento archivístico que analiza la información contenida en las series documentales para facilitar la clasificación y la identificación de la vigencia y la definición de los plazos de conservación de los documentos de dicha serie.</t>
  </si>
  <si>
    <t>Tablas de Valoración Documental</t>
  </si>
  <si>
    <t>Listado de asuntos o series y subseries documentales a los cuales se les determina un tiempo de permanencia en el archivo central, así como su disposición final, y se
elaboran y aplican a los documentos ya producidos y que han pasado a su segunda o tercera etapa, es decir, a documentación semiactiva de uso administrativo y legal ocasional o inactiva que ha dejado de emplearse con fines legales o administrativos.</t>
  </si>
  <si>
    <t>Acto administrativos de adopción</t>
  </si>
  <si>
    <t>Acto administrativo en el cual se adopta las Tablas de Valoración Documental para su aplicación en el Archivo Central de la entidad.</t>
  </si>
  <si>
    <t>Acta de convalidación</t>
  </si>
  <si>
    <t>Documento emitido por el Consejo Distrital de Archivos convalidando las Tablas de Valoración Documental presentadas por la entidad.</t>
  </si>
  <si>
    <t>Planilla de documentos enviados para radicar</t>
  </si>
  <si>
    <t>Formato en el cual la dependencia remitente registra los documentos para radicar por la Unidad de Correspondencia.</t>
  </si>
  <si>
    <t xml:space="preserve">Planilla reporte por recorrido extraordinario externo </t>
  </si>
  <si>
    <t>Formato en el cual se relaciona la entrega de radicados externos de manera extraordinaria, es decir, fuera de los horarios estipulados para los recorridos.</t>
  </si>
  <si>
    <t>Planilla de control de entrega de documentos externos</t>
  </si>
  <si>
    <t>Formato en el cual se relaciona la entrega de radicados externos.</t>
  </si>
  <si>
    <t>Control de documentos radicados a la mano</t>
  </si>
  <si>
    <t>Formato en el cual se relacionan los radicados entregados directamente por servidores públicos y/o colaboradores a la Unidad de Correspondencia.</t>
  </si>
  <si>
    <t>Planilla de control de entrega de copias externas devueltas a oficina</t>
  </si>
  <si>
    <t>Formato en el cual se registran los radicados externos que por motivos ajenos a la operación de correspondencia no fueron recibidos por el destinatario y se devolvieron a la dependencia remitente.</t>
  </si>
  <si>
    <t>Comunicación oficial de persona natural o jurídica, privada pública mediante la cual realizan requerimientos a la entidad.</t>
  </si>
  <si>
    <t>Comunicación oficial que remite una petición y que por funciones es competencia de otra entidad u organismo distrital y/o nacional.</t>
  </si>
  <si>
    <t>Comunicación oficial mediante el cual se da respuesta a la solicitud recibida.</t>
  </si>
  <si>
    <t>Comunicación oficial mediante el cual se indica al peticionario el estado del trámite en el que se encuentra su solicitud.</t>
  </si>
  <si>
    <t>Documento enviado por la Entidad  en la cual solicita de manera respetuosa al peticionario que amplie o de claridad sobre aspectos de su requerimiento con el fin de darle una respuesta oportuna.</t>
  </si>
  <si>
    <t>Documento enviado por el peticionario en el cual realiza aclaraciones o ampliaciones solicitadas por la Entidad, con el fin de dar respuesta.</t>
  </si>
  <si>
    <t>Plan de transferencia documental primaria</t>
  </si>
  <si>
    <t>Documento técnico en el cual se plasman las estrategias, lineamientos y metodología para el desarrollo de las transferencias documentales primarias para la vigencia.</t>
  </si>
  <si>
    <t>Cronograma</t>
  </si>
  <si>
    <t>Herramienta gráfica que presenta en detalle las actividades de seguimiento y transferencias documentales primarias a desarrollar en los tiempos establecidos en las dependencias para la vigencia.</t>
  </si>
  <si>
    <t>Memorando de socialización</t>
  </si>
  <si>
    <t>Comunicación oficial en el cual se remite el Plan de Transferencia Documental Primaria y el cronograma a las dependencias de la entidad para la organización de la transferencia primaria.</t>
  </si>
  <si>
    <t>Documento que registra los temas tratados y las decisiones en las reuniones.</t>
  </si>
  <si>
    <t>evaluación de criterios para aceptación de transferencias documentales</t>
  </si>
  <si>
    <t>Documento en el cual se evaluan los criterios de verificación de la transferencia documental primaria para aceptarla y recibirla por el Archivo Central.</t>
  </si>
  <si>
    <t>Memorando solicitud de prorroga</t>
  </si>
  <si>
    <t>Comunicación interna en la cual la dependencia solicita a la Subdirección de Gestión Documental prorrogar la fecha de entrega de la transferencia primaria.</t>
  </si>
  <si>
    <t>Memorando respuesta a la solicitud de la prorroga</t>
  </si>
  <si>
    <t>Comunicación interna en la cual se da respuesta a la dependencia si se acepta la prorroga con la nueva fecha de revisión de la transferencia primaria o se rechaza la prorroga.</t>
  </si>
  <si>
    <t>Acta de aprobación transferencia documental primaria</t>
  </si>
  <si>
    <t>Documento generado por el Archivo Central aprobando la Transferencia Documental Primaria una vez se haya revisado al 100% y cumpla con los criterios de organización documental.</t>
  </si>
  <si>
    <t>Inventario documental</t>
  </si>
  <si>
    <t>Plan de transferencia documental secundaria</t>
  </si>
  <si>
    <t>Documento técnico en el cual se plasman las estrategias, lineamientos y metodología para el desarrollo de las transferencias documentales secundarias para la vigencia.</t>
  </si>
  <si>
    <t>Carta de intensión de transferencia secundaria</t>
  </si>
  <si>
    <t>Comunicación oficial que se remite al Archivo Distrital de Bogotá indicando la intensión de entrega de la transferencia documental secundaria para recibir la visita técnica.</t>
  </si>
  <si>
    <t>Acta de aprobación transferencia documental secundaria</t>
  </si>
  <si>
    <t>Documento generado por el Archivo Distrital de Bogotá aprobando la Transferencia Documental Secundaria una vez se haya revisado al 100% y cumpla con los criterios de organización documental.</t>
  </si>
  <si>
    <t>https://secretariageneral.gov.co/transparencia-y-acceso-la-informacion-publica/sistema-de-gestion-documental/transferencias-documentales-secundarias</t>
  </si>
  <si>
    <t>Informe de ajuste a las observaciones</t>
  </si>
  <si>
    <t>Documento técnico en el cual se remite la subsanación de las observaciones presentadas por el Archivo Distrital de Bogotá en la revisión de la Transferencia Documental Secundaria.</t>
  </si>
  <si>
    <t>Plan de conservación documental</t>
  </si>
  <si>
    <t>Instrumento archivístico en el que se establece un conjunto de acciones a corto, mediano y largo plazo, para la implementación de programas, procesos y procedimientos, tendientes a mantener las cacterísticas físicas y funcionales de los documentos de archivo conservando sus características de autenticidad, integridad, inalterabilidad, originalidad, fiabilidad y disponibilidad a través del tiempo.</t>
  </si>
  <si>
    <t>Plan de preservación digital</t>
  </si>
  <si>
    <t>Instrumento archivístico orientado a establecer un conjunto de acciones a corto, mediano y largo plazo, para la implementación de programas, estrategias, procesos y procedimientos, tendientes a asegurar la preservación a largo plazo de los documentos electrónicos de archivo, manteniendo sus características de autenticidad, integridad, inalterabilidad, originalidad, fiabilidad y disponibilidad a través del tiempo.</t>
  </si>
  <si>
    <t>chrome-extension://efaidnbmnnnibpcajpcglclefindmkaj/https://secretariageneral.gov.co/sites/default/files/documentos_datos_abiertos/2024-01/Sistema%20Integrado%20Conservaci%C3%B3n%20SIC%20versi%C3%B3n%202.pdf</t>
  </si>
  <si>
    <t>Plan Institucionales de Archivos - PINAR</t>
  </si>
  <si>
    <t>Instrumento archivístico en el que se plasma la planeación de la función archivística, en articulación con los planes y proyectos estratégicos de la Entidad.</t>
  </si>
  <si>
    <t>https://secretariageneral.gov.co/transparencia-y-acceso-la-informacion-publica/sistema-de-gestion-documental/plan-institucional-de-archivos-pinar</t>
  </si>
  <si>
    <t>Programas de Gestión Documental</t>
  </si>
  <si>
    <t>Instrumento archivístico que le permite a la entidad formular y documentar a corto, mediano y largo plazo, el desarrollo sistemático de los procesos de la gestión documental, encaminados a la planificación, procesamiento, manejo y organización de la documentación producida y recibida, desde
su origen hasta su destino final, para facilitar su uso, conservación y preservación.</t>
  </si>
  <si>
    <t>https://secretariageneral.gov.co/transparencia-y-acceso-la-informacion-publica/programa-gestion-documental/gestion-documental</t>
  </si>
  <si>
    <t>Programas específicos</t>
  </si>
  <si>
    <t>Son los programas especifícos que se establecen para el desarrollo y cumplimiento del Programa de Gestión Documental, por ejemplo, documentos vitales y esenciales, repografia, documento electrónico, entre otros.</t>
  </si>
  <si>
    <t>Base de Datos del Sistema Integrado de Gestión de Archivo y Correspondencia</t>
  </si>
  <si>
    <t>Base de datos del aplicativo Sistema Integrado de Gestión de Correspondencia y Archivo – SIGA   desarrollado con el fin de administrar la Datos / Información y facilitar la busqueda y el uso de esta, se compone de: (a. módulo de correspondencia, b. módulo de archivo, c. actos administrativos, y d. módulo de consulta externa).</t>
  </si>
  <si>
    <t>Sistema de informacion - Sistema Integrado de Gestión de Archivo y Correspondencia</t>
  </si>
  <si>
    <t>Funcionarios y Contratistas</t>
  </si>
  <si>
    <t>El activo de información puede contener datos personales  que no pueden ser conocidos sin la debida autorización.</t>
  </si>
  <si>
    <t>Ley 1712 de 2014 / Ley 1581 de 2013</t>
  </si>
  <si>
    <t>El activo de información puede contener datos personales de los peticionarios que no pueden ser conocidos sin la debida autorización.</t>
  </si>
  <si>
    <t>En el activo se gestiona informacion de todas las dependencias de la entidad, alguna informacion no puede ser conocida sin la debida autorizacion</t>
  </si>
  <si>
    <t>El recurso humano que gestiona la herramienta de SIGA tiene acceso a informacion de todas las dependencias de la entidad e informacion externa, informacion que no puede ser conocida sin la debida autorizacion.</t>
  </si>
  <si>
    <t xml:space="preserve">En algunos equipos de computo se puede llegar a gestionar informacion relacionada con el tratamiento de datos personales , informacion que no puede ser coocida sin la debida autorizacion de los titulares </t>
  </si>
  <si>
    <t xml:space="preserve">En el archivo de gestion se almacena informacion fisica que puede contener informacion relacionada con el tratamiento de datos personales , informacion que no puede ser conocida sin la debida autorizacion de los titulares </t>
  </si>
  <si>
    <t>SF-001</t>
  </si>
  <si>
    <t>SF-002</t>
  </si>
  <si>
    <t>SF-003</t>
  </si>
  <si>
    <t>SF-004</t>
  </si>
  <si>
    <t>SF-005</t>
  </si>
  <si>
    <t>SF-006</t>
  </si>
  <si>
    <t>SF-007</t>
  </si>
  <si>
    <t>SF-008</t>
  </si>
  <si>
    <t>SF-009</t>
  </si>
  <si>
    <t>SF-010</t>
  </si>
  <si>
    <t>SF-011</t>
  </si>
  <si>
    <t>SF-012</t>
  </si>
  <si>
    <t>SF-013</t>
  </si>
  <si>
    <t>SF-014</t>
  </si>
  <si>
    <t>SF-015</t>
  </si>
  <si>
    <t>SF-016</t>
  </si>
  <si>
    <t>SF-017</t>
  </si>
  <si>
    <t>SF-018</t>
  </si>
  <si>
    <t>Gestión Financiera</t>
  </si>
  <si>
    <t>Sistemas financieros Internos de la SGAMB</t>
  </si>
  <si>
    <t>Sistemas Internos de la SGAMB: LIMAY(Contabilidad),SIPRES (Presupuesto)</t>
  </si>
  <si>
    <t>Software / Aplicaciones Informáticas</t>
  </si>
  <si>
    <t>CUENTAS POR PAGAR</t>
  </si>
  <si>
    <t>Cuentas por pagar</t>
  </si>
  <si>
    <t>Cuentas por pagar
Manifestación expresa tributaria
Memorando remisorio
Factura
Certificado de registro presupuestal -
CRP
Certificado de disponibilidad presupuestal
- CDP
Resolución
Paz y salvo
Pago de seguridad social
Ingreso a almacén
Constancia de remisión entrega ordenes
de pago</t>
  </si>
  <si>
    <t>Sistema de informacion, archivo de gestion</t>
  </si>
  <si>
    <t>https://www.secop.gov.co</t>
  </si>
  <si>
    <t>COMPROBANTES CONTABLES</t>
  </si>
  <si>
    <t>Comprobantes de Contabilidad</t>
  </si>
  <si>
    <t>Documento físico y  electrónico que contiene la información del registro contable de las operaciones económicas que realiza la Entidad</t>
  </si>
  <si>
    <t>Sistema de información, archivo de gestión</t>
  </si>
  <si>
    <t>LIBROS CONTABLES</t>
  </si>
  <si>
    <t>Libros de contabilidad</t>
  </si>
  <si>
    <t>Documento físico o digital según se requiere se registran los movimientos contables periódicamente. 
Contiene 
libro diario por comprobante contable.
Libro diario por cuenta
Libro Mayor y Balance
actas de numeración para los libros oficiales de la contabilidad, firmada por el representante legal de le entidad.</t>
  </si>
  <si>
    <t>Certificado de disponibilidad presupuestal</t>
  </si>
  <si>
    <t>Documento físico o digital el cual contiene la información presupuestal del rubro, valor y concepto con el cual se separan recursos de la apropiación presupuestal.</t>
  </si>
  <si>
    <t xml:space="preserve">Certificado de registro presupuestal </t>
  </si>
  <si>
    <t>Documento físico o digital que compromete el presupuesto y perfecciona el compromiso adquirido por la Entidad</t>
  </si>
  <si>
    <t>ESTADOS FINANCIEROS</t>
  </si>
  <si>
    <t>Estados financieros</t>
  </si>
  <si>
    <t>Contiene la siguiente información :
Estados de la situacion financiera
 Estado de Resultados
 Estado de cambios en el Patrimonio
Catálogo de cuentas movimientos y saldos 
Operaciones reciprocas
Notas a los estados financieros
Variaciones representativas de las cuentas del balance</t>
  </si>
  <si>
    <t>https://secretariageneral.gov.co/transparencia-y-acceso-la-informacion-publica</t>
  </si>
  <si>
    <t xml:space="preserve"> Comité de Sostenibilidad Contable </t>
  </si>
  <si>
    <t xml:space="preserve">Convocatoria y Acta donde se consignan los temas de carácter contable y financiero que impactan sobre los estados financieros,Informes de seguimiento al Plan de Sostenibilidad Contabl </t>
  </si>
  <si>
    <t xml:space="preserve">Actas del Comité Técnico de
Sostenibilidad del Sistema Contable,Actas de Fenecimiento,Actas de Liberación de Saldos,Actas de Liberación de Saldos </t>
  </si>
  <si>
    <t>Conciliaciones de cuentas contables</t>
  </si>
  <si>
    <t>Las conciliaciones de las cuentas contables  con:
Almacén,FONCEP,CXC,CXP,Operaciones de Enlace,SIPROJWEB,Recursos entregados en Administración.</t>
  </si>
  <si>
    <t xml:space="preserve">Que contienen la siguiente información:
Informes a entidades de control y vigilancia
Informes de gestión
Informes a otros organismos
</t>
  </si>
  <si>
    <t>PETICIONES QUEJAS Y RECLAMOS</t>
  </si>
  <si>
    <t xml:space="preserve">
Contiene la siguiente información :
Petición,queja,reclamo o sugerencia,raslado por competencia,Comunicación al usuario informando el
trámite,Solicitud de aclaración o ampliación,Respuesta a la solicitud de aclaración o
ampliación,Respuesta a la petición, queja, reclamo o
sugerencia</t>
  </si>
  <si>
    <t>Porgama anual mensualizado de caja</t>
  </si>
  <si>
    <t xml:space="preserve">Que contiene la siguiente información:Reporte plan contractual con PAC
Solicitud de reprogramación de PAC
Reporte de autorización de
reprogramación y conciliación del PAC
Reporte programa anual mensualizado
de caja
Reprogramación PAC
Matriz de consolidación del programa
anual mensualizado de caja
Remisión de información referente al
PAC
FI
</t>
  </si>
  <si>
    <t>SIstema de informacion, archivo de gestion</t>
  </si>
  <si>
    <t>Base de datos Aplicativos Internos y externos de  la entidad LIMAY,SIPRES</t>
  </si>
  <si>
    <t>Bases de datos que soportan los Sistemas  LIMAY(Aplicativo contable),SIPRES Aplicativo presupuestal</t>
  </si>
  <si>
    <t>Recurso Humano de la Subdirección Financiera</t>
  </si>
  <si>
    <t>Archivo de gestión (archivadores rodantes)</t>
  </si>
  <si>
    <t>Archivo de gestión donde se almacena la informacion fisica de la subdireccion</t>
  </si>
  <si>
    <t>Documento de solicitud de modificación presupuestal, soportes y acto administrativo final.</t>
  </si>
  <si>
    <t>Concepto de viabilidad de Secretaría de
Planeación
Resolución de modificación presupuestal
Concepto de la dirección distrital de
presupuesto
Solicitud de concepto a la Secretaría
Distrital de Hacienda
Concepto de viabilidad presupuestal
expedido por la Secretaría Distrital de
Planeación
Justificación legal, económica y
financiera
Certificado de disponibilidad presupuestal
- CDP
uadro demostrativo de las
modificaciones a realizar
Cuadro conceptos de gasto y fuente de
financiación
Proyecto de resolución de modificación
Memorando solicitud modificaciones
presupuestales o informe de
requerimientos o excedentes de dinero
Solicitud de concepto de traslado
presupuestal
Proyecto resolución de traslado
Justificación traslados funcionamiento
por dependencia
Justificación traslados presupuestales
inversión
Concepto Secretaría Distrital de
Hacienda sobre traslados</t>
  </si>
  <si>
    <t>La Ley 1712 de 2014 (Ley de Transparencia y del Derecho de Acceso a la Información Pública Nacional) establece en su artículo 19 que la información tributaria es exceptuada del acceso público para proteger los intereses públicos y privados. Además, el Decreto 103 de 2015 refuerza esta clasificación, indicando que la información tributaria debe ser tratada con confidencialidad para evitar daños a los intereses públicos</t>
  </si>
  <si>
    <t>DTH-001</t>
  </si>
  <si>
    <t>DTH-002</t>
  </si>
  <si>
    <t>DTH-003</t>
  </si>
  <si>
    <t>DTH-004</t>
  </si>
  <si>
    <t>DTH-005</t>
  </si>
  <si>
    <t>DTH-006</t>
  </si>
  <si>
    <t>DTH-007</t>
  </si>
  <si>
    <t>DTH-008</t>
  </si>
  <si>
    <t>DTH-009</t>
  </si>
  <si>
    <t>DTH-010</t>
  </si>
  <si>
    <t>DTH-011</t>
  </si>
  <si>
    <t>DTH-012</t>
  </si>
  <si>
    <t>DTH-013</t>
  </si>
  <si>
    <t>DTH-014</t>
  </si>
  <si>
    <t>DTH-015</t>
  </si>
  <si>
    <t>DTH-016</t>
  </si>
  <si>
    <t>DTH-017</t>
  </si>
  <si>
    <t>DTH-018</t>
  </si>
  <si>
    <t>DTH-019</t>
  </si>
  <si>
    <t>DTH-020</t>
  </si>
  <si>
    <t>DTH-021</t>
  </si>
  <si>
    <t>DTH-022</t>
  </si>
  <si>
    <t>DTH-023</t>
  </si>
  <si>
    <t>DTH-024</t>
  </si>
  <si>
    <t>DTH-025</t>
  </si>
  <si>
    <t>DTH-026</t>
  </si>
  <si>
    <t>DTH-027</t>
  </si>
  <si>
    <t>DTH-028</t>
  </si>
  <si>
    <t>Actas de la Comisión de Personal</t>
  </si>
  <si>
    <t>Documento en el cual se resume la información que se somete el Comité</t>
  </si>
  <si>
    <t>Actas de Mesas de Negociación Sindicatos</t>
  </si>
  <si>
    <t>Documentos de Evidencia de los procesos de Concertación Laboral en la Secretaria General con sus servidores públicos</t>
  </si>
  <si>
    <t>Acta del Comité de Convivencia Laboral</t>
  </si>
  <si>
    <t>Gestión de Seguridad y Salud en el Trabajo</t>
  </si>
  <si>
    <t>Acta de reunión Comité Paritario de Seguridad y Salud en el Trabajo - COPASST</t>
  </si>
  <si>
    <t>Gestión Documental Interna</t>
  </si>
  <si>
    <t>HISTORIAS LABORALES</t>
  </si>
  <si>
    <t>Historias Laborales</t>
  </si>
  <si>
    <t xml:space="preserve"> Serie en la cual se  conservan cronológicamente todos los documentos de carácter administrativo relacionados con el vínculo laboral que se establece entre el funcionario y la entidad. </t>
  </si>
  <si>
    <t>HISTORIAS DE PRÁCTICAS LABORALES</t>
  </si>
  <si>
    <t>Historias de Prácticas Laborales</t>
  </si>
  <si>
    <t>Serie en la cual se conservan cronológicamente todos los documentos de carácter administrativo relacionados con el vínculo de práctica laboral.</t>
  </si>
  <si>
    <t>Manual de funciones</t>
  </si>
  <si>
    <t>Documento misional soporte de base sobre la cual se podrán diseñar las políticas de Talento Humano de la Entidad</t>
  </si>
  <si>
    <t>NOMINAS</t>
  </si>
  <si>
    <t>Nómina</t>
  </si>
  <si>
    <t xml:space="preserve"> Serie que agrupa los documentos, de producción mensual, que contiene información de todos/as los/as servidores/as público/as de la entidad, así como los valores devengados y descontados mensualmente de acuerdo con la normativa vigente.</t>
  </si>
  <si>
    <t>Software PERNO</t>
  </si>
  <si>
    <t>Software herramienta que permite la liquidación de la nomina y seguridad social de cada uno de los servidores publicos de la entidad, asi como llevar trazabilidad y registro de las novedades  que afecten la nomina.</t>
  </si>
  <si>
    <t>Documento mediante el cual se presenta una petición, queja, reclamo sugerencia a la entidad</t>
  </si>
  <si>
    <t xml:space="preserve">Plan Institucional de Bienestar Social e Incentivos </t>
  </si>
  <si>
    <t>Plan Institucional de Capacitación</t>
  </si>
  <si>
    <t>Plan institucional de capacitación</t>
  </si>
  <si>
    <t>MATRIZ PIC PIB</t>
  </si>
  <si>
    <t>Base de datos para el control y seguimiento del plan institucional de capacitación</t>
  </si>
  <si>
    <t>Plan de Prevención, Preparación y Respuesta ante Emergencias - PPPRE -</t>
  </si>
  <si>
    <t xml:space="preserve">Subserie que consolida los planes que a nivel distrital establecen los procedimientos y acciones que deben realizar los servidores, contratistas y visitantes para prevenir o afrontar una situación de emergencia, con el fin de organizar el control de la misma, evitar pérdidas humanas, materiales y económicas, haciendo uso de los recursos existentes en las instalaciones. </t>
  </si>
  <si>
    <t>Plan anual de seguridad y salud en el trabajo</t>
  </si>
  <si>
    <t xml:space="preserve"> Serie que agrupa los Planes mediante los cuales se formulan los lineamientos del Sistema de Gestión de la Seguridad y Salud en el trabajo SG-SST para brindar unas condiciones de seguridad y salud en el trabajo optimas con miras a generar entornos saludables para los servidores públicos de la Entidad, en ese sentido, comprenden la protección y promoción de la salud de estos, además de la gestión del riesgo para evitar o reducir las lesiones y las enfermedades causadas por las condiciones de trabajo. </t>
  </si>
  <si>
    <t>Plan de Previsión de Recursos Humanos</t>
  </si>
  <si>
    <t>Subserie que agrupa los planes anuales por medio de los cuales se identifican y determinan los requerimientos de personal, en términos cualitativos y cuantitativos, con la disponibilidad interna que se tenga del mismo, a fin de adoptar las medidas necesarias para atender las necesidades del servicio en materia de personal.</t>
  </si>
  <si>
    <t>Plan Anual de Vacantes</t>
  </si>
  <si>
    <t>Subserie que agrupa los planes anuales referentes a la oferta real de empleos en la Entidad. El objetivo de estos planes es establecer los lineamientos para racionalizar y optimizar los proceso de vinculación y presupuestar oportunamente los recursos que esto implica.</t>
  </si>
  <si>
    <t>Base de datos Historias Laborales</t>
  </si>
  <si>
    <t>Base de datos en la cual se registran los datos de los funcionarios tanto activos como retirados de la Secretaría General, equipo de Gabinete y practicantes.</t>
  </si>
  <si>
    <t>Base de datos Planta Secretaría General</t>
  </si>
  <si>
    <t>Base de datos que consolida la información del personal de planta de la Secretaría General.</t>
  </si>
  <si>
    <t>Base de datos Control de préstamos</t>
  </si>
  <si>
    <t>Base de datos de control de préstamos de archivo de gestión</t>
  </si>
  <si>
    <t>Base de datos Actos Administrativos</t>
  </si>
  <si>
    <t>Base de datos de control de Actos Administrativos</t>
  </si>
  <si>
    <t>Base de datos Situaciones Administrativas</t>
  </si>
  <si>
    <t xml:space="preserve">Base de datos en la cual se registran las situaciones administrativas de los funcionarios de la Secretaría General, el Gabinete Distrital y los jefes de Control Interno,  reconocidas y/o modificadas mediante acto administrativo </t>
  </si>
  <si>
    <t xml:space="preserve">Contamos con tres depósitos </t>
  </si>
  <si>
    <t xml:space="preserve">Profesional  </t>
  </si>
  <si>
    <t>HumanApp Sistema</t>
  </si>
  <si>
    <t>Sistema encargado de la generación de certificaciones laborales, desprendibles de nómina, seguridad social e ingresos y retenciones</t>
  </si>
  <si>
    <t>Contratistas / funcionarios</t>
  </si>
  <si>
    <t>Contratistas / funciomarios</t>
  </si>
  <si>
    <t>Base de datos HumanApp Sistema</t>
  </si>
  <si>
    <t>Base de datos del Sistema encargado de la generación de certificaciones laborales, desprendibles de nómina, seguridad social e ingresos y retenciones</t>
  </si>
  <si>
    <t>Base de datos Software PERNO</t>
  </si>
  <si>
    <t>Base de datos del Software herramienta que permite la liquidación de la nomina y seguridad social de cada uno de los servidores publicos de la entidad, asi como llevar trazabilidad y registro de las novedades  que afecten la nomina.</t>
  </si>
  <si>
    <t>En el activo de informacion se maneja informacion de menores de edad la cual no puede ser entregada sin la debida autorizacion del tutor</t>
  </si>
  <si>
    <t>En el activo de informacion se maneja informacion de datos personales de titulares la cual no puede ser entregada sin la debida autorizacion.</t>
  </si>
  <si>
    <t>En el activo de información se maneja información clasificada relacionada con temas de convivencia laboral.</t>
  </si>
  <si>
    <t>El activo de información contiene datos persoales de los funcionarios y de los menores de edad, hijos de los funcioarios , informacion que no puede ser conocida sin la debida autorizacion</t>
  </si>
  <si>
    <t>El activo de información puede contener datos de menores de edad</t>
  </si>
  <si>
    <t>En el activo de informacion se manejan datos personales de titulares y en algunos casos se plasman situaciones que no pueden ser dados a conocer sin la debida autorización.</t>
  </si>
  <si>
    <t>En el activo de informacion se gestiona informacion tanto clasificada como reservada</t>
  </si>
  <si>
    <t>DC-001</t>
  </si>
  <si>
    <t>DC-002</t>
  </si>
  <si>
    <t>DC-003</t>
  </si>
  <si>
    <t>DC-004</t>
  </si>
  <si>
    <t>DC-005</t>
  </si>
  <si>
    <t>DC-006</t>
  </si>
  <si>
    <t>DC-007</t>
  </si>
  <si>
    <t>DC-008</t>
  </si>
  <si>
    <t>DC-009</t>
  </si>
  <si>
    <t>DC-010</t>
  </si>
  <si>
    <t>DC-011</t>
  </si>
  <si>
    <t>DC-012</t>
  </si>
  <si>
    <t>DC-013</t>
  </si>
  <si>
    <t>DC-014</t>
  </si>
  <si>
    <t>Contratación</t>
  </si>
  <si>
    <t xml:space="preserve">Este activo incluye las ACTAS DEL COMITÉ ASESOR DE CONTRATACION y ACTAS DE SUBCOMITE DE CONTRATACION </t>
  </si>
  <si>
    <t>DARUMA</t>
  </si>
  <si>
    <t>CONTRATOS</t>
  </si>
  <si>
    <t xml:space="preserve">EXPEDIENTES CONTRATOS </t>
  </si>
  <si>
    <t xml:space="preserve">El activo de 'Contratos' reune los expedientes contractuales los cuales están constituídos por los documentos administrativos que rigen la actividad precontractual, contractual y post contractual de la entidad. También pueden incluir los documentos anexos utilizados para el análisis y toma de decisiones.
</t>
  </si>
  <si>
    <t>SECOP</t>
  </si>
  <si>
    <t>CONVENIOS</t>
  </si>
  <si>
    <t>Activo de informaciòn donde se conservan los documentos mediante los cuales  se suscriben convenios entre dos o más entidades públicas gubernamentales en virtud al principio de coordinación que debe existir entre las mismas, con el propósito de cumplir los fines propios del Estado y los de cada una de las entidades suscribientes.</t>
  </si>
  <si>
    <t>CONVENIOS INTERADMINISTRATIVOS</t>
  </si>
  <si>
    <t>Activo que recoge los documentos que se generaron en desarrollo del proceso de contratación</t>
  </si>
  <si>
    <t>Este activo incluyen los informes a entidades de control y vigilancia, informes de gestión e informes a otros organismos</t>
  </si>
  <si>
    <t>Página Web y Servidor</t>
  </si>
  <si>
    <t>Boton de transparencia de la entidad</t>
  </si>
  <si>
    <t xml:space="preserve">PETICIONES, QUEJAS, RECLAMOS  Y SUGERENCIAS </t>
  </si>
  <si>
    <t>Documento mediante el cual se presenta una petción, queja, reclamo o sugerencia a la entidad.</t>
  </si>
  <si>
    <t>Este activo incluye todos los planes que se desarrollan en la DC para dar respuesta a requerimientos de la entidad y entidades externas.</t>
  </si>
  <si>
    <t>Plan anual de adquisiciones - PAA</t>
  </si>
  <si>
    <t>Este activo contiene los  'Planes anuales de adquisiciones' agrupa los planes anuales que contienen la lista de bienes, obras y servicios que se pretende adquirir durante el año y en los que la entidad señala la necesidad y la obra o el servicio que satisface esa necesidad, por medio del clasificador de bienes y servicios, e indicar el valor estimado del contrato, el tipo de recursos con cargo a los cuales la entidad pagará el bien, obra o servicio, la modalidad de selección del contratista y la fecha aproximada en la cual la entidad estatal iniciará el proceso de contratación.</t>
  </si>
  <si>
    <t>Secop</t>
  </si>
  <si>
    <t>PROCESOS DE SELECCIÓN DECLARATORIA DE DESIERTA</t>
  </si>
  <si>
    <t xml:space="preserve">PROCESOS DE SELECCIÓN DECLARATORIA DESIERTA </t>
  </si>
  <si>
    <t>Activo que contiene los Procesos de selección declaratoria de desierta' agrupa los expedientes de documentos que evidencian el proceso precontractual, en especial las propuestas de las licitaciones no seleccionadas. En algunos casos presentan la resolución por medio de la cual se declara desierta o no adjudicada la licitación.</t>
  </si>
  <si>
    <t>Base de datos SISTEMA DE GESTIÓN CONTRACTUAL</t>
  </si>
  <si>
    <t xml:space="preserve">Base de datos del SISTEMA DE GESTIÓN CONTRACTUAL </t>
  </si>
  <si>
    <t>Talento Humano adscrito a la Dependencia</t>
  </si>
  <si>
    <t xml:space="preserve">Lugar donde se alberga los documentos producidos por la Entidad </t>
  </si>
  <si>
    <t>Equipos de cómputo designados a funcionarios y contratistas de la dependencia</t>
  </si>
  <si>
    <t xml:space="preserve">Sistema de Información Sistema Contractual </t>
  </si>
  <si>
    <t xml:space="preserve">SISTEMA DE GESTIÓN CONTRACTUAL </t>
  </si>
  <si>
    <t>EL activo de informacion contiene dato spersonales que no pueden ser conocidos sin la debida autorizacion</t>
  </si>
  <si>
    <t>EL activo de informacion contiene datos personales que no pueden ser conocidos sin la debida autorizacion</t>
  </si>
  <si>
    <t>DSG-001</t>
  </si>
  <si>
    <t>DSG-002</t>
  </si>
  <si>
    <t>DSG-003</t>
  </si>
  <si>
    <t>DSG-004</t>
  </si>
  <si>
    <t>DSG-005</t>
  </si>
  <si>
    <t>DSG-006</t>
  </si>
  <si>
    <t>DSG-007</t>
  </si>
  <si>
    <t>DSG-008</t>
  </si>
  <si>
    <t>DSG-009</t>
  </si>
  <si>
    <t>DSG-010</t>
  </si>
  <si>
    <t>Despacho de la Secretaría General</t>
  </si>
  <si>
    <t>Capital humano del Despacho de la Secretaria General</t>
  </si>
  <si>
    <t>Secretaría General</t>
  </si>
  <si>
    <t>Archivo de gestión vigente</t>
  </si>
  <si>
    <t>Repositorio fisico  que Contiene todas las series de la TRD V4 del año 2024, que se han producido o han llegado al Despacho</t>
  </si>
  <si>
    <t>Archivo de gestión antes de 2024</t>
  </si>
  <si>
    <t>Repositorio físico Contiene todas las series de la TRD V3, de los años 2022 y 2023, que se han producido o han llegado al Despacho</t>
  </si>
  <si>
    <t>Conceptos Proyectos de Acuerdo</t>
  </si>
  <si>
    <t>Documentos que contienen los antecedentes de los actos administrativos que definen el desarrollo de las politicas publicas formuladas en la Administracion Distrital</t>
  </si>
  <si>
    <t>Expediente</t>
  </si>
  <si>
    <t>Contiene los informes a entes de control y a otros organismos, con valores históricos y culturales fuente de informacion para futuras investigaciones sobre el desempeño y evolucion de la administracion pública, incluye informes de empalme de las entidades, a entidades de control y vigilancia, gestion y final administración</t>
  </si>
  <si>
    <t>PQRS</t>
  </si>
  <si>
    <t xml:space="preserve">Serie sujeta seleccion para conservacion en el archivo central, contiene peticiones, quejas, reclamos o sugerencias elevadas por los ciudadanos </t>
  </si>
  <si>
    <t>Equipos de computo DSG</t>
  </si>
  <si>
    <t>Equipos asignados a los funcionaros del despacho del secretario general</t>
  </si>
  <si>
    <t>Actos administrativos que definen o resuelven situaciones de caracter particular y concreto ,son de conservacion total documento con valor historico</t>
  </si>
  <si>
    <t>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resultados-consulta</t>
  </si>
  <si>
    <t>Serie de conservacion total , permite brindar orientacion e instruccion sobre asuntos internos o externos del Distrito Capital.Solicitar informacion de interes ciudadano.</t>
  </si>
  <si>
    <t>DIRECTIVAS</t>
  </si>
  <si>
    <t>Directivas</t>
  </si>
  <si>
    <t>documentos administrativos especializados que establecen lineamientos y directrices sobre temas especificos de la administracion distrital expedidos por el Secretario General dentro de sus funciones</t>
  </si>
  <si>
    <t>Algunas personas del recurso humano gestonan información que no puede ser conocida sin la debida autorización.</t>
  </si>
  <si>
    <t>Enel activo de información se gestona información que no puede ser conocida sin la debida autorización.</t>
  </si>
  <si>
    <t>Ley 1712 de 2014 / Ley 1712 de 2012</t>
  </si>
  <si>
    <t>Enel activo de información se gestona información que no puede ser conocida sin la debida autorización del titular de la información.</t>
  </si>
  <si>
    <t>OP-001</t>
  </si>
  <si>
    <t>OP-002</t>
  </si>
  <si>
    <t>OP-003</t>
  </si>
  <si>
    <t>OP-004</t>
  </si>
  <si>
    <t>OP-005</t>
  </si>
  <si>
    <t>Oficina de Protocolo</t>
  </si>
  <si>
    <t>Documento donde se plasma los temas tratados en el subcomité de autocontrol de la oficina de manera mensual</t>
  </si>
  <si>
    <t>Repositorio de la información de la oficina de protocolo</t>
  </si>
  <si>
    <t xml:space="preserve">Recurso Humano </t>
  </si>
  <si>
    <t xml:space="preserve">Recurso Humano de la Oficina de Protocolo </t>
  </si>
  <si>
    <t>Equipos de cómputo de la Oficina de Protocolo</t>
  </si>
  <si>
    <t xml:space="preserve">Agenda del alcalde mayor de Bogota </t>
  </si>
  <si>
    <t>Documento que contiene el minuto a minuto de la agenda del alcalde mayor de Bogotá</t>
  </si>
  <si>
    <t>Las actas de subcomite de autocontrol contienen informacion de datos personales que no debe ser conocida sin la debida autorizacion del titular.</t>
  </si>
  <si>
    <t>El repositorio fisico se almacenan Las actas de subcomite de autocontrol que contienen informacion de datos personales que no debe ser conocida sin la debida autorizacion del titular.</t>
  </si>
  <si>
    <t>En los equipos de computo se almacenan Las actas de subcomite de autocontrol que contienen informacion de datos personales que no debe ser conocida sin la debida autorizacion del titular.</t>
  </si>
  <si>
    <t>El activo de información contiene informacion confidencial que no debe ser conocida sin la debida autorizacion</t>
  </si>
  <si>
    <t>JGD-001</t>
  </si>
  <si>
    <t>JGD-002</t>
  </si>
  <si>
    <t>JGD-003</t>
  </si>
  <si>
    <t>JGD-004</t>
  </si>
  <si>
    <t>JGD-005</t>
  </si>
  <si>
    <t>JGD-006</t>
  </si>
  <si>
    <t>JGD-007</t>
  </si>
  <si>
    <t>JGD-008</t>
  </si>
  <si>
    <t>Jefatura Gabinete Distrital</t>
  </si>
  <si>
    <t>Base de datos con información personal</t>
  </si>
  <si>
    <t>Base de gabinete distrital corresponde a informacion de contactos de  directivos de las entidades Distritales</t>
  </si>
  <si>
    <t>Jefatura Gabinete</t>
  </si>
  <si>
    <t xml:space="preserve">Equipos de computo </t>
  </si>
  <si>
    <t>Equipos de computo asignados a los funcionarios y contratistas de la Jefatura de Gabinete</t>
  </si>
  <si>
    <t>Recurso Humano de la Jefatura de Gabinete</t>
  </si>
  <si>
    <t>Archivo de gestiòn</t>
  </si>
  <si>
    <t>Archivo Físico donde se almacena la información fìsica  de la Jefatura de Gabinete</t>
  </si>
  <si>
    <t>Plataforma Centro de Gobierno</t>
  </si>
  <si>
    <t>Plataforma web que permite a la alcaldesa y equipo de gobierno, tener la vision distrital de cada proyecto agilizando la coordinacion de acciones estrategicas  encaminadas a la gestion del plan de desarrollo distrital de Bogota 2020-2023</t>
  </si>
  <si>
    <t>https://centrogobiernolocal.gobiernobogota.gov.co/</t>
  </si>
  <si>
    <t>Actas del Consejo de Gobierno Distrital</t>
  </si>
  <si>
    <t>Las Actas de consejo de gobierno distrital, son las evidencias de las reuniones y directrices que emanan de los Consejos de Gobierno Distrital, ente que formula, coordina y adopta la política macro del distrito.</t>
  </si>
  <si>
    <t>Informes a otros organismos</t>
  </si>
  <si>
    <t xml:space="preserve"> Documentos presentados a autoirdades administrativas y organismos de control. En este sentido se encuentran los Informe a entidades de control y vigilancia que son Instrumento mediante el cual se presenta el plan de acción, cronogramas y los respectivos avances a la entidad de control y vigilancia. Informes a otros organismos que contiene los informes excepcionales que son requeridos por entidades como la Contraloría o la Procuraduría en ejercicio de sus funciones. Informes de Gestion que es una comunicación de carácter interna que contine la gestion realizada por el Jefe de la jefatura de Gabinete en su periodo de gestion,que va dirigida a la Direccion de Tlento Humano.</t>
  </si>
  <si>
    <t>Peticion, queja, reclamo o sugerencia</t>
  </si>
  <si>
    <t>Comunicación oficial de persona natural o jurídica, privada pública mediante la cual realizan requerimientos a la entidad. Para la cual se realiza tramite de traslado interno o externo,y se informa el tramite al  peticionario</t>
  </si>
  <si>
    <t>El activo de información continene informaciòn de datos personales de titulares que no debe ser conocida sin la debida autorizacion</t>
  </si>
  <si>
    <t>gestiona informacion de datos personales</t>
  </si>
  <si>
    <t>DDRI-001</t>
  </si>
  <si>
    <t>DDRI-002</t>
  </si>
  <si>
    <t>DDRI-003</t>
  </si>
  <si>
    <t>DDRI-004</t>
  </si>
  <si>
    <t>DDRI-005</t>
  </si>
  <si>
    <t>DDRI-006</t>
  </si>
  <si>
    <t>DDRI-007</t>
  </si>
  <si>
    <t>DDRI-008</t>
  </si>
  <si>
    <t>DDRI-009</t>
  </si>
  <si>
    <t>DDRI-010</t>
  </si>
  <si>
    <t>DDRI-011</t>
  </si>
  <si>
    <t>DDRI-012</t>
  </si>
  <si>
    <t>DDRI-013</t>
  </si>
  <si>
    <t>DDRI-014</t>
  </si>
  <si>
    <t>DDRI-015</t>
  </si>
  <si>
    <t>Oficina Consejería Distrital de Relaciones Internacionales</t>
  </si>
  <si>
    <t>Gestión de alianzas e internacionalización de Bogotá</t>
  </si>
  <si>
    <t xml:space="preserve">Informe de gestión </t>
  </si>
  <si>
    <t>INSTRUMENTOS DE COOPERACIÓN INTERNACIONAL</t>
  </si>
  <si>
    <t>Concepto técnico del instrumento de cooperación internacional</t>
  </si>
  <si>
    <t>Se realiza un concepto técnico a través del formato FT-1010,mediante el cual la DDRI indicando la pertinencia y recomendaciones</t>
  </si>
  <si>
    <t>Documento mediante el cual se presenta una petciòn, queja, reclam o sugerencia a la entidad</t>
  </si>
  <si>
    <t>INTERACCIONES DE RELACIONAMIENTO, COOPERACION Y POSICIONAMIENTO INTERNACIONAL</t>
  </si>
  <si>
    <t>Solicitud de oferta de cooperación</t>
  </si>
  <si>
    <t xml:space="preserve">Las solicitudes de oferta de los actores internacionales, se realizan mediante canales presenciales y/o comunicaciones oficiales  </t>
  </si>
  <si>
    <t>REDES DE CIUDADES</t>
  </si>
  <si>
    <t>Invitación participación a la red</t>
  </si>
  <si>
    <t>La Red de Ciudades remite invitaión a las ciudades para participar mediante comunicaciones oficiales ( oficios)</t>
  </si>
  <si>
    <t>Aceptación de participación en la red</t>
  </si>
  <si>
    <t>Para dar respuesta y acepta la participación en las Redes de Ciudades se remite mediante comunicación oficial (oficio)</t>
  </si>
  <si>
    <t>Estatutos de la red</t>
  </si>
  <si>
    <t>La Red de Ciudades remit a sus miembros los estatutos de la misma a través de comunicaciones oficiales o por correo electrónico</t>
  </si>
  <si>
    <t>Documentos de afiliación a la red</t>
  </si>
  <si>
    <t>Son comunicciones oficiales (membresías) que son remitidas a la Ciudad  informando su afillación a la Red</t>
  </si>
  <si>
    <t>Solicitud de relacionamiento</t>
  </si>
  <si>
    <t>A través de canales presenciales, virtuales y o comunicaciones oficiales (oficios), correos electrónicos se recibe las solicitudes de  los sectores, entidades distritales o de actores  interncionales para relacionamiento estratégico</t>
  </si>
  <si>
    <t>RELACIONAMIENTO ESTRATÉGICO INTERNACIONAL</t>
  </si>
  <si>
    <t xml:space="preserve">Informe de gestión de cooperación internacional o relacionamiento estratégico internacional </t>
  </si>
  <si>
    <t>Matriz de Relacionamiento del Sistema de Información Internacional - GLOBO</t>
  </si>
  <si>
    <t xml:space="preserve">Se necesita el recurso humano para el desarrollo de la verificacion de la informacion </t>
  </si>
  <si>
    <t xml:space="preserve">Archivo fisico </t>
  </si>
  <si>
    <t>Equipos de cómputo asignados a funcninarios y contratistas de OCRI</t>
  </si>
  <si>
    <t>Solo aplicaría para nuevas incorporaciones a redes</t>
  </si>
  <si>
    <t>SPI-001</t>
  </si>
  <si>
    <t>SPI-002</t>
  </si>
  <si>
    <t>SPI-003</t>
  </si>
  <si>
    <t>SPI-004</t>
  </si>
  <si>
    <t>SPI-005</t>
  </si>
  <si>
    <t>SPI-006</t>
  </si>
  <si>
    <t>SPI-007</t>
  </si>
  <si>
    <t>SPI-008</t>
  </si>
  <si>
    <t>SPI-009</t>
  </si>
  <si>
    <t>Dirección de Proyección Internacional</t>
  </si>
  <si>
    <t>Documento Electrónico / Documento Físico</t>
  </si>
  <si>
    <t>Plan de priorización de actividades de promoción y proyección de  la ciudad</t>
  </si>
  <si>
    <t>Invitación al  evento</t>
  </si>
  <si>
    <t>Registro audiovisual de acciones de proyección, promoción y posicionamiento</t>
  </si>
  <si>
    <t>Electrónico</t>
  </si>
  <si>
    <t>Informe de las actividades</t>
  </si>
  <si>
    <t xml:space="preserve">Es el informe final con la informacion del desarrollo de la actividad o evento </t>
  </si>
  <si>
    <t>Equipo donde se guarda informacion digital</t>
  </si>
  <si>
    <t xml:space="preserve">No aplica </t>
  </si>
  <si>
    <t>Consolidado Identificación, Valoración Y Matriz De Riesgos De Los Activos De Información</t>
  </si>
  <si>
    <t>Información Fìsica</t>
  </si>
  <si>
    <t>Pérdida de confidencialidad e integridad de Información Fìsica por Uso indebido de la Información debido a Falta de capacitación al personal</t>
  </si>
  <si>
    <t>Pérdida de Disponibilidad de Información Fìsica por Condiciones inadecuadas de temperatura y/o humedad debido a Falta de mantenimiento en las instalaciones</t>
  </si>
  <si>
    <t>Informaciòn Electrónica</t>
  </si>
  <si>
    <t>Pérdida de confidencialidad e integridad de Informaciòn Electrónica por Uso indebido de la Información debido a Falta de cultura de seguridad</t>
  </si>
  <si>
    <t>Pérdida de Disponibilidad de Informaciòn Electrónica por Uso indebido de la Información debido a Falta de cultura de seguridad</t>
  </si>
  <si>
    <t xml:space="preserve">Solicitar y ejecutar charla sobre seguridad para los colaboradores de la DAF con el fin de que conozcan sobre los riesgos y controles  de seguridad de la infomación para evitar la materialización de los riesgos. </t>
  </si>
  <si>
    <t>Meta: Una (1) charla para los colaboradores de la DAF
Indicador: Charla realizada / charla programada.</t>
  </si>
  <si>
    <t xml:space="preserve">Técnicos y humanos </t>
  </si>
  <si>
    <t>Jefe de la dependencia/ Oficial  de Seguridad de la Información</t>
  </si>
  <si>
    <t>solicitar y ejecutar una (1) charla sobre sharePoint, a fin de conocer su manejo y beneficios para almacenar información de manera temporal a fin de evitar la materialización de riesgos asociados a la perdida de disponibilidad de la información</t>
  </si>
  <si>
    <t>Meta: Una (1)  charla sobre SharePoint Indicador: Charla realizada / charla programada.</t>
  </si>
  <si>
    <t xml:space="preserve">Establecer la estructura de almacenamiento de información en Share point para documentos en edición y documentos que posteriormente serán migrados a SIGA archivo.  </t>
  </si>
  <si>
    <t>Meta: Una (1)  Estructura de carpetas en Share Point 
Indicador: Estructura de carpetas  Share Point realizada / Estructura de carpetas Share Point programada.</t>
  </si>
  <si>
    <t>Jefe de la dependencia/ Profesional Universitario</t>
  </si>
  <si>
    <t>Gestión de contratación</t>
  </si>
  <si>
    <t>Pérdida de confidencialidad e integridad de Base de datos SISTEMA DE GESTIÓN CONTRACTUAL por Acceso no Autorizado debido a Acceso a los recursos e información del sistema</t>
  </si>
  <si>
    <t>2. Posicionar un modelo de Gobierno Abierto bajo los pilares de transparencia, participación y colaboración, con articulación intersectorial, que facilite un relacionamiento democrático entre la administración y la ciudadanía, a través del aprovechamiento de las TIC y la innovación pública.</t>
  </si>
  <si>
    <t>Pérdida de Disponibilidad de Base de datos SISTEMA DE GESTIÓN CONTRACTUAL por Acceso no Autorizado debido a Acceso a los recursos e información del sistema</t>
  </si>
  <si>
    <t>Solo dos personas tiene acceso a la información física</t>
  </si>
  <si>
    <t>La persona encargado de la información física cuando se solicita alguna documentación la entrega para revisión. A la fecha no se lleva control de préstamos.</t>
  </si>
  <si>
    <t>La informacion se encuentra salvaguardaba en correo de la direccion contractual</t>
  </si>
  <si>
    <t>Una vez se construyen los documentos finales se remiten al correo de la direccion de contratacion</t>
  </si>
  <si>
    <t>La informacion se encuentra almacenada en repositorio de onedrive de cada funcionario</t>
  </si>
  <si>
    <t>Los funcionarios y ontratistas de la Direccion de contratación almacenan la información en el repositorio de onedrive de cada uno</t>
  </si>
  <si>
    <t>A los equipos de la Oficina sólo acceden las personas que conforman el equipo de la Direccion de contratacion</t>
  </si>
  <si>
    <t>Los equipos de cómputo son de uso exclusivo del equipo de la Direccion de Contratacion</t>
  </si>
  <si>
    <t>El archivo de gestion se encuentra asegurado con llave</t>
  </si>
  <si>
    <t>El funcionario respnsable cada vez que requiere informacion, ingresa al archivo de gestión con la llave.</t>
  </si>
  <si>
    <t>funcionario / contratista</t>
  </si>
  <si>
    <t>definición de pares (backup)</t>
  </si>
  <si>
    <t>En la direccion de contratación se define que los funcionarios / contratistas tengan una persona de respaldo (backup)</t>
  </si>
  <si>
    <t>Pérdida de confidencialidad e integridad de Sistema de Información Sistema Contractual  por Abuso de privilegios de acceso debido a Acceso a los recursos e información del sistema</t>
  </si>
  <si>
    <t>Pérdida de Disponibilidad de Sistema de Información Sistema Contractual  por Fallo de servicios de comunicaciones debido a Falta de disponibilidad de los servicios</t>
  </si>
  <si>
    <t>Implementar el repositorio de sharepoint con los respectivos controles de acceso para evitar la materializacion de riesgos asociados a la pérdida de confidencialidad, integridad y  la disponibilidad de la información</t>
  </si>
  <si>
    <t>Jefe de oficina / Profesional delegado</t>
  </si>
  <si>
    <t>Solicitar y ejecutar charlas de seguridad para el equipo de la DC con el fin que los servidores públicos conozcan sobre los riesgos relacionados con la pérdida de confidencialidad e integridad de la información</t>
  </si>
  <si>
    <t>Meta. 1 charlas
Indicador: Charlas realizadas / charlas programadas</t>
  </si>
  <si>
    <t xml:space="preserve">Jefe de la DC / Oficial de seguridad </t>
  </si>
  <si>
    <t>Realizar seguimiento a las actas de entrega de cargos/contratos de funcionarios / contratistas de la DC</t>
  </si>
  <si>
    <t xml:space="preserve">Meta: 100% de seguimientos realizados a los funcionarios / contratistas que se retiran o cambian de dependencia.
Indicador: Seguimientos realizados </t>
  </si>
  <si>
    <t>Jefe de la DC</t>
  </si>
  <si>
    <t>Solicitar a la Oficina TIC mediante comunicación oficial donde se certifique que la política de  gestón de contraseñas para el sistema de gestión contractual se esta aplicacando conforme al procedimiento definido por la Oficina TIC.</t>
  </si>
  <si>
    <t>Meta. 1 revision semestral
Indicador: 1 revision realizada / 1 revision programada</t>
  </si>
  <si>
    <t>Jefe de oficina / Profesional o contratista Oficina TIC encargado de generar Copias de Respaldo</t>
  </si>
  <si>
    <t>Base de datos Historias Laborales
Base de datos Planta Secretaría General
Base de datos Control de préstamos
Base de datos Actos Administrativos
Base de datos Situaciones Administrativas</t>
  </si>
  <si>
    <t>Cada funcionario / contratista realiza el almacenamiento de la información relevante de los procesos que administra en el repositorio de la dth</t>
  </si>
  <si>
    <t>respaldo de información</t>
  </si>
  <si>
    <t>Cada responsable de las bases de datos realiza copias de seguridad de las mismas.</t>
  </si>
  <si>
    <t>Informacion Fisica</t>
  </si>
  <si>
    <t>Los funcionarios del area de archivo son los unicos autorozados para gestionar la información fisica</t>
  </si>
  <si>
    <t>El  personal encargado de la información física cuando se solicita alguna ducomentación la entrega para revisión. A la fecha se lleva control de préstamos.</t>
  </si>
  <si>
    <t>La informació física se encuentra en depositos que estan asegurados bajo llave</t>
  </si>
  <si>
    <t>Una vez se organiza la información, esta es almacenada en los depositos para su consulta</t>
  </si>
  <si>
    <t>Solo las personas autorizadas en la DTH tienen acceso  los depositos de archivo</t>
  </si>
  <si>
    <t>Las personas autorizadas para ingresar a los depositos de archivo, lo realizan cada vez que se requiera.</t>
  </si>
  <si>
    <t>Los depositos de archivo se encuentran bajo llave</t>
  </si>
  <si>
    <t>Los depositos de archvo permanecen bajo llave.</t>
  </si>
  <si>
    <t xml:space="preserve">Mantenimiento de archivos </t>
  </si>
  <si>
    <t xml:space="preserve"> la Subdirección de Servicios Administrativos asigna personal de mantenimiento</t>
  </si>
  <si>
    <t>Software PERNO / HumanApp Sistema</t>
  </si>
  <si>
    <t>Bases de datos PERNO / HumanApp Sistema</t>
  </si>
  <si>
    <t>Solicitar y ejecutar una charla de seguridad para los funcionarios de DTH con el fin de que se conozcan los lineamientos y controles de seguridad a tener en cuenta para el manejo de la información electrónica /digtal  con el fin de evitar la pérdida de confidencialidad e integridad de la información</t>
  </si>
  <si>
    <t>Meta: 1 charla semestral
Indicador: Charla realizada / charla programada</t>
  </si>
  <si>
    <t>Recursos Humanos y técnicos</t>
  </si>
  <si>
    <t>Revisión trimestral del repositorio de sharepoint con el fin de garantizar la completitud de la información</t>
  </si>
  <si>
    <t>Meta. 4 revisiones al año.</t>
  </si>
  <si>
    <t xml:space="preserve">Jefe de oficina </t>
  </si>
  <si>
    <t>Solicitar y ejecutar una charla de seguridad para los funcionarios de DTH cpn el fin que se conozcan los lineamientos a tener en cuenta para el manejo de la información física con el fin de evitar la perdida de confidencialidad e integridad de la información</t>
  </si>
  <si>
    <t>Solicitar y ejecutar una charla de seguridad para los funcionarios de DTH con el fin que se conozcan los lineamientos y controles de seguridad a tener en cuenta para el manejo de la información electrónica /digtal  con el fin de evitar la perdida de confidencialidad e integridad de la información</t>
  </si>
  <si>
    <t>Solicitar y ejecutar una charla de seguridad para los funcionarios de DTH con el fin que se conozcan los lineamientos y controles de seguridad a tener en cuenta para el manejo de la información electrónica /digtal en los equipos de computo con el fin de evitar la perdida de confidencialidad e integridad de la información</t>
  </si>
  <si>
    <t>Solicitar y ejecutar una charla de seguridad para los funcionarios de DTH con el fin que se conozcan sobre los riesgos de seguridad a los cuales estan expuestos   con el fin de evitar la perdida de confidencialidad e integridad de la información.</t>
  </si>
  <si>
    <t>Solicitar y ejecutar una charla de seguridad para los funcionarios de DTH con el fin que se conozcan sobre los riesgos de seguridad a los cuales estan expuestos los sitemas de informacion   con el fin de evitar la perdida de confidencialidad e integridad de la información.</t>
  </si>
  <si>
    <t>Solicitar a la Oficina TIC mediante comunicación oficial se certifique que se realiza diariamente los respaldos a los sistemas de información de la DTH</t>
  </si>
  <si>
    <t>Pérdida de confidencialidad e integridad de Base de datos Historias Laborales
Base de datos Planta Secretaría General
Base de datos Control de préstamos
Base de datos Actos Administrativos
Base de datos Situaciones Administrativas por Uso indebido de la Información debido a Falta de capacitación al personal</t>
  </si>
  <si>
    <t>Pérdida de Disponibilidad de Base de datos Historias Laborales
Base de datos Planta Secretaría General
Base de datos Control de préstamos
Base de datos Actos Administrativos
Base de datos Situaciones Administrativas por Degradación de los soportes de almacenamiento de la información debido a No se cuenta con documentación</t>
  </si>
  <si>
    <t>Pérdida de confidencialidad e integridad de Informacion Fisica por Uso indebido de la Información debido a Falta de capacitación al personal</t>
  </si>
  <si>
    <t>Pérdida de Disponibilidad de Informacion Fisica por Condiciones inadecuadas de temperatura y/o humedad debido a Falta de mantenimiento en las instalaciones</t>
  </si>
  <si>
    <t>Pérdida de Disponibilidad de Información Electrónica por Degradación de los soportes de almacenamiento de la información debido a Respaldos (backups) incompletos o inexistentes</t>
  </si>
  <si>
    <t>Pérdida de confidencialidad e integridad de Software PERNO / HumanApp Sistema por Abuso de privilegios de acceso debido a Acceso a los recursos e información del sistema</t>
  </si>
  <si>
    <t>Pérdida de Disponibilidad de Software PERNO / HumanApp Sistema por Fallo de servicios de comunicaciones debido a Falta de disponibilidad de los servicios</t>
  </si>
  <si>
    <t>Gestión financiera</t>
  </si>
  <si>
    <t>7. Mejorar la oportunidad en la ejecución de los recursos, a través del fortalecimiento de una cultura financiera, para lograr una gestión pública efectiva.</t>
  </si>
  <si>
    <t>Dos personas tiene acceso a la información física</t>
  </si>
  <si>
    <t>Las personas encargadas de la información física cuando se solicita alguna ducomentación la entrega para revisión. A la fecha no se lleva control de préstamos.</t>
  </si>
  <si>
    <t>La información física se encuentra en rodantes que cuenta con llave</t>
  </si>
  <si>
    <t>Una vez se organiza la información, esta es almacenada en el armario para su consulta posterior. Solo el acceso es permitido para personal autorizado</t>
  </si>
  <si>
    <t>A los equipos de la Oficina sólo acceden las personas que conforman el equipo de la SF</t>
  </si>
  <si>
    <t>Dos personas tiene acceso a los rodantes fisicos</t>
  </si>
  <si>
    <t>Los rodantes fisicos se encuentran asegurados con llave</t>
  </si>
  <si>
    <t>el personal de la SF firma acuerdo de confidencialidad cuando de posesionan o se realiza contratación (se firma acuerdo de VPN)</t>
  </si>
  <si>
    <t>Existe personal de respaldo para atender los requerimientos de la SF</t>
  </si>
  <si>
    <t>Para la ejecución de las actividades principales de la SF existe personal de respaldo para garantizar que no se afecte la operación en caso de una novedad.</t>
  </si>
  <si>
    <t>Una vez se termina la vinculación con la Entidad, el jefe de la dependencia y/o el apoyo a la supervisión de contratos revisa información de entrega del servidor/contratista. (actas de entrega o paz y salvos)</t>
  </si>
  <si>
    <t>Gestión de accesos mediante credenciales y gestión de perfiles autorizados por jefe de dependencia</t>
  </si>
  <si>
    <t>Pérdida de confidencialidad e integridad de Archivo de gestión (archivadores rodantes) por Fuego debido a Falta de mantenimiento</t>
  </si>
  <si>
    <t>Pérdida de Disponibilidad de Archivo de gestión (archivadores rodantes) por Condiciones inadecuadas de temperatura y/o humedad debido a Falta de mantenimiento en las instalaciones</t>
  </si>
  <si>
    <t>Pérdida de confidencialidad e integridad de Sistemas financieros Internos de la SGAMB por Abuso de privilegios de acceso debido a Acceso a los recursos e información del sistema</t>
  </si>
  <si>
    <t>Pérdida de Disponibilidad de Sistemas financieros Internos de la SGAMB por Fallo de servicios de comunicaciones debido a Falta de disponibilidad de los servicios</t>
  </si>
  <si>
    <t>Solicitar y ejecutar una charla de seguridad para los funcionarios de la SF con el fin que se conozcan los lineamientos y controles de seguridad a tener en cuenta para el manejo de la información electrónica /digtal  con el fin de evitar la perdida de confidencialidad e integridad de la información</t>
  </si>
  <si>
    <t>Meta: 1 charla 
Indicador: Charla realizada / charla programada</t>
  </si>
  <si>
    <t>Mantener el repositorio de sharepoint para la dependencia teniendo en cuenta los controles de seguridad para evitar la pérdida de disponibilidad de la información</t>
  </si>
  <si>
    <t xml:space="preserve">Meta. 1 repositorio actualizado 
Indicador: 1 repositorio actualizado / 1 repositorio actualizado </t>
  </si>
  <si>
    <t>Solicitar y ejecutar charlas de seguridad para el equipo de la SF con el fin que los servidores públicos conozcan sobre los riesgos relacionados con la pérdida de confidencialidad e integridad de la información</t>
  </si>
  <si>
    <t>Solicitar y ejecutar una charla de seguridad para los funcionarios de la SF con el fin que se conozcan los lineamientos y controles de seguridad a tener en cuenta para evitar la materiazliación de riesgos de confidencialidad e integridad en los sistemas de información.</t>
  </si>
  <si>
    <t>La informació física se encuentra en sitio que esta asegurado</t>
  </si>
  <si>
    <t>Una vez se organiza la información, esta es almacenada en espacio de archivo para su consulta posterior</t>
  </si>
  <si>
    <t xml:space="preserve">Se cuenta con espacio con condiciones para almacenamiento en la dependencia </t>
  </si>
  <si>
    <t>Sistema Integrado de Conservación (SIC) Secretaria General</t>
  </si>
  <si>
    <t xml:space="preserve">capacitaciones realizadas por OTIC en temas de seguridad </t>
  </si>
  <si>
    <t xml:space="preserve">integrado en el plan de capacitación de talento humeno </t>
  </si>
  <si>
    <t xml:space="preserve">Controles de acceso basados en roles </t>
  </si>
  <si>
    <t xml:space="preserve">asignación de roles y perfiles de acesso al sistema de información SIGA- a traves de formato FT1000 y glpi </t>
  </si>
  <si>
    <t>A los equipos de la Oficina sólo acceden las personas que conforman el equipo de la SGD</t>
  </si>
  <si>
    <t>Los equipos de cómputo son de uso exclusivo del equipo de la SGD</t>
  </si>
  <si>
    <t>La información física se encuentra asegurada bajo llave  en el Archivo de Gestión</t>
  </si>
  <si>
    <t xml:space="preserve">capacitaciones realizadas por gestion documental para el manejo de información y documentacion </t>
  </si>
  <si>
    <t>Pérdida de confidencialidad e integridad de SIGA por Abuso de privilegios de acceso debido a Acceso a los recursos e información del sistema</t>
  </si>
  <si>
    <t>Pérdida de Disponibilidad de SIGA por Fallo de servicios de comunicaciones debido a Falta de disponibilidad de los servicios</t>
  </si>
  <si>
    <t>Solicitar y ejecutar una charla de seguridad para los funcionarios de SDG cpn el fin que se conozcan los lineamientos a tener en cuenta para el manejo de la información física con el fin de evitar la perdida de confidencialidad e integridad de la información</t>
  </si>
  <si>
    <t>Solicitar y ejecutar una charla de seguridad para los funcionarios de SDG con el fin que se conozcan los lineamientos y controles de seguridad a tener en cuenta para el manejo de la información electrónica /digtal  con el fin de evitar la perdida de confidencialidad e integridad de la información</t>
  </si>
  <si>
    <t>Implementar repositorio de sharepoint para la dependencia</t>
  </si>
  <si>
    <t>Meta. 1 repositorio implementado 
Indicador: 1 repositorio implementado / 1 repositorio programado</t>
  </si>
  <si>
    <t>Solicitar charla de seguridad para los funcionarios y contratistas de la dependencia con el fin que conozcan respecto a los controles de seguridad para evitar la materializaciòn de riesgos asociados a la perdida de confidencialidad e integridad de la información.</t>
  </si>
  <si>
    <t>Solicitar charla de seguridad para los funcionarios y contratistas de la dependencia con el fin que conozcan respecto a los controles de seguridad para evitar la materializaciòn de riesgos asociados a la perdida de confidencialidad e integridad de la información / gestiòn de equipos de cómputo</t>
  </si>
  <si>
    <t>Solicitar charla de seguridad para los funcionarios y contratistas de la dependencia con el fin que conozcan respecto a los controles de seguridad para evitar la materializaciòn de riesgos asociados a la perdida de confidencialidad e integridad de la información / gestión de archivos de gestiòn.</t>
  </si>
  <si>
    <t>Solicitar a la Subdirección de Servicios Administrativos realizar el mantenimiento del área donde se encuentra el archivo de gestión</t>
  </si>
  <si>
    <t>Meta: Definir
Indicador definir</t>
  </si>
  <si>
    <t xml:space="preserve">Recursos Humanos </t>
  </si>
  <si>
    <t>Jefe de oficina / SSA</t>
  </si>
  <si>
    <t>Solicitar y ejecutar charlas de seguridad para el equipo de la SGD con el fin que los servidores públicos conozcan sobre los riesgos relacionados con la pérdida de confidencialidad e integridad de la información</t>
  </si>
  <si>
    <t xml:space="preserve">Solicitar y revisar el reporte de usuarios que accceden al sistema , y solicitar las respectivas depuraciones (cuando se requiera). Nota. Las depuraciones deben indicar que usuarios tienen acceso al sistema y el tipo de acceso (Lectura, Escritura, Consulta).  </t>
  </si>
  <si>
    <t xml:space="preserve">Jefe de la Oficina </t>
  </si>
  <si>
    <t>Base de datos del sistema  de Administración de Inventarios -SAI / Base de datos del sistema de Información de Administración de elementos de consumo de la entidad SAE</t>
  </si>
  <si>
    <t xml:space="preserve">Base de datos del sistema  de Administración de Inventarios -SAI / Base de datos del sistema de Información de Administración de elementos de consumo de la entidad SAE /Base de datos del sistema de Información de Administración de la información de gestión y propia de vehículos. </t>
  </si>
  <si>
    <t>Respaldo de las bases de datos</t>
  </si>
  <si>
    <t xml:space="preserve">Información Fìsica </t>
  </si>
  <si>
    <t>La persona encargado de la información física cuando se solicita alguna ducomentación la entrega siguiendo el procedimiento 4233300- PR-050 "Consulta y préstamo de documentos".</t>
  </si>
  <si>
    <t>La informació física se encuentra en espacio que está asegurado</t>
  </si>
  <si>
    <t>Una vez se organiza la información, esta es almacenada en el espacio para su consulta posterior</t>
  </si>
  <si>
    <t>La docuemntación está inventariada de acuerdo con las TRD</t>
  </si>
  <si>
    <t>La información inventariada es organizada para la transferencia y se relaciona en el  FUID</t>
  </si>
  <si>
    <t xml:space="preserve">Se tienen estantes que garantizan el buen estado de la documentación  </t>
  </si>
  <si>
    <t>Informaciòn Digital</t>
  </si>
  <si>
    <t xml:space="preserve">La información está dispuesta en el sistema de información de archivo </t>
  </si>
  <si>
    <t>El acceso sólo se permite al perfil de gestor de archivo</t>
  </si>
  <si>
    <t>A los equipos de la Oficina sólo acceden las personas que conforman el equipo de la SSA</t>
  </si>
  <si>
    <t>Los equipos de cómputo son de uso exclusivo del equipo de la SSA</t>
  </si>
  <si>
    <t xml:space="preserve">EL activo de gestion se encuentra  asegurada bajo llave </t>
  </si>
  <si>
    <t>Firma de cláusulas de confidencialidad rn los contratos.</t>
  </si>
  <si>
    <t>A través de la supervición de los contratos</t>
  </si>
  <si>
    <t>Sensibilizaciñon a través de campaña de valores de la entidad</t>
  </si>
  <si>
    <t>A través de los gestores de integridad</t>
  </si>
  <si>
    <t>Sensibilización sobre seguridad de la información de la entidad</t>
  </si>
  <si>
    <t>Campañas de seguridad gestionadas por la OTIC</t>
  </si>
  <si>
    <t>Se cuenta con Subcomités de Atocontrol</t>
  </si>
  <si>
    <t>La información se encuentra registrada en actas y documentos soporte</t>
  </si>
  <si>
    <t>Se tiene información debidamente organizada, archivada y con respaldo</t>
  </si>
  <si>
    <t>Se cuenta con procedimiento para entrega de información, bienes y documentación de las personas</t>
  </si>
  <si>
    <t>El Jefe de la oficina aprueba el paz y salvo de la persona</t>
  </si>
  <si>
    <t>Sistema de Información SAI / Sistema de Información SAE / Sistema de Información Historial de vehículos</t>
  </si>
  <si>
    <t>Pérdida de confidencialidad e integridad de Información Fìsica  por Uso indebido de la Información debido a Falta de capacitación al personal</t>
  </si>
  <si>
    <t>Pérdida de Disponibilidad de Información Fìsica  por Condiciones inadecuadas de temperatura y/o humedad debido a Falta de mantenimiento en las instalaciones</t>
  </si>
  <si>
    <t>Pérdida de confidencialidad e integridad de Informaciòn Digital por Uso indebido de la Información debido a Falta de cultura de seguridad</t>
  </si>
  <si>
    <t>Pérdida de Disponibilidad de Informaciòn Digital por Uso indebido de la Información debido a Falta de cultura de seguridad</t>
  </si>
  <si>
    <t>Pérdida de confidencialidad e integridad de Archivo de gestión  por Fuego debido a Falta de mantenimiento</t>
  </si>
  <si>
    <t>Pérdida de Disponibilidad de Archivo de gestión  por Condiciones inadecuadas de temperatura y/o humedad debido a Falta de mantenimiento en las instalaciones</t>
  </si>
  <si>
    <t>Pérdida de confidencialidad e integridad de Sistema de Información SAI / Sistema de Información SAE / Sistema de Información Historial de vehículos por Acceso no Autorizado debido a Acceso a los recursos e información del sistema</t>
  </si>
  <si>
    <t>Pérdida de Disponibilidad de Sistema de Información SAI / Sistema de Información SAE / Sistema de Información Historial de vehículos por Acceso no Autorizado debido a Acceso a los recursos e información del sistema</t>
  </si>
  <si>
    <t>Solo el personal autorizado de la Subsecretaria Corporativa tiene acceso a la información física</t>
  </si>
  <si>
    <t xml:space="preserve">Información relevante para la depedencia almacenada en repositorio de nube </t>
  </si>
  <si>
    <t>Cada funcionario / contratista realiza el almacenamiento de la información relevante de los procesos que administra en el repositorio de la depedencia</t>
  </si>
  <si>
    <t>Capacitaciones entre los funcionarios de otras dependencias</t>
  </si>
  <si>
    <t>Eventualmente se hacen capcitaciones con las Direcciones entre funcionarios y en la dependencia para aprender sobre los temas operativos presupuestales</t>
  </si>
  <si>
    <t>Procedimientos que detallan las actividades que se deben ejecutar en los cargos para que cualquier funcionario pueda ser reemplazado</t>
  </si>
  <si>
    <t>Los funcioanarios se remiten a los procedimientos que detallan las actividades que se deben ejecutar en los cargos para que cualquier funcionario pueda ser reemplazado</t>
  </si>
  <si>
    <t>Las personas autorizadas son las únicas que tienen acceso a los rodantes</t>
  </si>
  <si>
    <t>Delegar a una persona especifica que sea la encargada del acceso de la información fisica alojada en los rodantes</t>
  </si>
  <si>
    <t xml:space="preserve">Meta. 1 funcionario delegado 
Indicador 
Funcionario delegado </t>
  </si>
  <si>
    <t xml:space="preserve">Recurso Humano, Recursos Técnicos </t>
  </si>
  <si>
    <t xml:space="preserve">Jefe de oficina / Auxiliar administrativo </t>
  </si>
  <si>
    <t>Llevar un control de préstamos de la información fisica</t>
  </si>
  <si>
    <t>Meta. 1 control de prestamo definido 
Indicador 
Control de prestamos</t>
  </si>
  <si>
    <t>Solicitar y ejecutar una charla de seguridad para los funcionarios de SC con el fin que se conozcan los lineamientos a tener en cuenta para el manejo de la información física para evitar la perdida de confidencialidad e integridad de la información</t>
  </si>
  <si>
    <t>Solicitar a la SSA realizar mantenimientos a las áreas donde se encuentra la información fìsica.</t>
  </si>
  <si>
    <t>Meta: 2 mantenimiento en el primer semestre  
Indicador: mantenimientos realizados / mantenimientos programados</t>
  </si>
  <si>
    <t>Solicitar y ejecutar una charla de seguridad para los funcionarios de SC con el fin que se conozcan los controles y lineamientos a tener en cuenta para el manejo de la información digital Y electrónica para evitar la perdida de confidencialidad e integridad de la información</t>
  </si>
  <si>
    <t>Solicitar y ejecutar una charla de seguridad para los funcionarios de SC con el fin que se conozcan los riesgos de seguridad de la información a los que estan expuestos y evitar la materialización de estos.</t>
  </si>
  <si>
    <t>Solicitar y ejecutar una charla de seguridad para los funcionarios de SC con el fin que se conozcan los lineamientos a tener en cuenta para el manejo de los equipos de computo para evitar la perdida de confidencialidad e integridad de la información</t>
  </si>
  <si>
    <t>Información almacenada en sistema de información SDQS / SIGA</t>
  </si>
  <si>
    <t>Las personas autorizadas realizan el almacenamiento de la información relevante de la dependencia en el sistema de información correspondiente (SIGA - SDQS)</t>
  </si>
  <si>
    <t>Gestión de accesos a usuarios autorizados enel repositorio de nube.</t>
  </si>
  <si>
    <t>El acceso al repositorio de nube es restringuido para cada uno de los usuarios</t>
  </si>
  <si>
    <t>Cuando ingresa un funcionario a la dependencia se firma el acuerdo de confidencialidad</t>
  </si>
  <si>
    <t>Las personas encargadas de la información física cuando se solicita alguna documentación la entregna para revisión. Llevan una planilla de control</t>
  </si>
  <si>
    <t xml:space="preserve">La informació física se encuentra en armario que esta asegurado y el acceso al despacho es restringido </t>
  </si>
  <si>
    <t>Información almacenada en sistema de información SiGA</t>
  </si>
  <si>
    <t>Cada funcionario / contratista realiza el almacenamiento de la información relevante del despacho en el repositorio de SiGA</t>
  </si>
  <si>
    <t>Los funcionarios del despacho tienen firmado acuerdo de confidencialidad</t>
  </si>
  <si>
    <t>Existe personal de respaldo para atender los requerimientos (backup)</t>
  </si>
  <si>
    <t>Para la ejecución de las actividades principales de la dependencia/oficina existe personal de respaldo para garantizar que no se afecte la operación en caso de una novedad.</t>
  </si>
  <si>
    <t xml:space="preserve">Se realza revisiòn y cumplimento de compromisos </t>
  </si>
  <si>
    <t>EL secretario realiza el seguimiento al cumplimiento de los compromisos adquiridos</t>
  </si>
  <si>
    <t>Equipos de cómputo DSG</t>
  </si>
  <si>
    <t>Archivo de gestión vigente / Archivo de gestión antes de 2024</t>
  </si>
  <si>
    <t>Solicitar y ejecutar una charla de seguridad para los funcionarios de DSG con el fin que se conozcan los lineamientos y controles de seguridad a tener en cuenta para el manejo de la información electrónica /digtal  con el fin de evitar la perdida de disponibilidad de la información</t>
  </si>
  <si>
    <t>Pérdida de Disponibilidad de Información Física por Uso indebido de la Información debido a Falta de capacitación al personal</t>
  </si>
  <si>
    <t>Pérdida de confidencialidad e integridad de Equipos de cómputo DSG por Alteración de la información / Modificación de la Información debido a Acceso a los equipos de cómputo sin controles</t>
  </si>
  <si>
    <t>Pérdida de Disponibilidad de Equipos de cómputo DSG por Ataque de virus sofisticados debido a Acceso a los equipos de cómputo sin controles</t>
  </si>
  <si>
    <t>Pérdida de confidencialidad e integridad de Archivo de gestión vigente / Archivo de gestión antes de 2024 por Fuego debido a Falta de mantenimiento</t>
  </si>
  <si>
    <t>Pérdida de Disponibilidad de Archivo de gestión vigente / Archivo de gestión antes de 2024 por Condiciones inadecuadas de temperatura y/o humedad debido a Falta de mantenimiento en las instalaciones</t>
  </si>
  <si>
    <t>Informaciòn Fisica</t>
  </si>
  <si>
    <t>Las personas autorizadas  solicitan tienen acceso a la información fisica y la almacenan en el archivo de gestión</t>
  </si>
  <si>
    <t>Una vez se organiza la información es almacenada en la estanteria por partede los auxiliares administrativos autorizados</t>
  </si>
  <si>
    <t>Solo dos personas tiene acceso alarchivo de gestión</t>
  </si>
  <si>
    <t>La persona encargado del archivo tienen acceso con llave</t>
  </si>
  <si>
    <t>El funcionario responsable cada vez que requiere informacion, ingresa al archivo de gestión con la llave.</t>
  </si>
  <si>
    <t>Los funcionarios de la JGD firman acuerdo de confidencialidad al inicio de su contrato de trabajo</t>
  </si>
  <si>
    <t>secretaria</t>
  </si>
  <si>
    <t>Solicitar y ejecutar charlas de seguridad de la informacion para el personal de la dependencia</t>
  </si>
  <si>
    <t>Meta: 1 charla 
Indicador : Charla realizada / charla programada</t>
  </si>
  <si>
    <t>Jefe de Oficina / OSI</t>
  </si>
  <si>
    <t>Solicitar al area encargada para realizar los mantenimientos al archvo de gestión donde se almancena la informacion fisica de la dependencia</t>
  </si>
  <si>
    <t>Meta. 2 mantenimientos 
Indicador. Mantenimientos realizados / mantenimientos programados</t>
  </si>
  <si>
    <t>Recursos Humanos</t>
  </si>
  <si>
    <t>Jefe de oficina</t>
  </si>
  <si>
    <t>Solicitar y ejecutar charlas de seguridad de la informacion para el personal de la dependencia con el fin que se conoca sobre los controles para el manejo de los equipos.</t>
  </si>
  <si>
    <t xml:space="preserve">Solicitar y ejecutar charlas de seguridad de la informacion para el personal de la dependencia con el fin que se conoca sobre los riesgos de seguridad a los que estan expuestos con el fin de evitar la materializacion de riesgos </t>
  </si>
  <si>
    <t xml:space="preserve">Realizar revisiones a las actas de entrega de cargos / contratos </t>
  </si>
  <si>
    <t>El jefe de oficina se encarga de solicitar el personal.</t>
  </si>
  <si>
    <t>Pérdida de confidencialidad e integridad de Informaciòn Fisica por Uso indebido de la Información debido a Falta de capacitación al personal</t>
  </si>
  <si>
    <t>Pérdida de Disponibilidad de Informaciòn Fisica por Condiciones inadecuadas de temperatura y/o humedad debido a Falta de mantenimiento en las instalaciones</t>
  </si>
  <si>
    <t>Pérdida de confidencialidad e integridad de Informaciòn Electrónica por Uso indebido de la Información debido a Falta de capacitación al personal</t>
  </si>
  <si>
    <t>Pérdida de Disponibilidad de Informaciòn Electrónica por Degradación de los soportes de almacenamiento de la información debido a No se cuenta con documentación</t>
  </si>
  <si>
    <t>Pérdida de confidencialidad e integridad de Base de datos con información personal por Uso indebido de la Información debido a Falta de capacitación al personal</t>
  </si>
  <si>
    <t>Pérdida de Disponibilidad de Base de datos con información personal por Degradación de los soportes de almacenamiento de la información debido a No se cuenta con documentación</t>
  </si>
  <si>
    <t>Pérdida de confidencialidad e integridad de Plataforma Centro de Gobierno por Abuso de privilegios de acceso debido a Acceso a los recursos e información del sistema</t>
  </si>
  <si>
    <t>Pérdida de Disponibilidad de Plataforma Centro de Gobierno por Ataques Externos debido a Alta dependencia del proveedor e indisponibilidad de la información</t>
  </si>
  <si>
    <t>La persona encargado de la información física, la organiza y entrega cuando se realizan procesos de transferencias documentales</t>
  </si>
  <si>
    <t>La informació física se encuentra en espacio que está asegurado.</t>
  </si>
  <si>
    <t xml:space="preserve">Una vez se organiza la información, esta es almacenada en el espacio para su consulta posterior. </t>
  </si>
  <si>
    <t>La información fisica se encuentra debidamente digitalizada</t>
  </si>
  <si>
    <t>La persona encargada una vez organiza la información fisica, la digitaliza para consulta y se almacena en el aplicativo de SIGA</t>
  </si>
  <si>
    <t xml:space="preserve">Informaciòn Electrónica </t>
  </si>
  <si>
    <t>A los equipos de la Oficina sólo acceden las personas que conforman el equipo de la OP</t>
  </si>
  <si>
    <t>Los equipos de cómputo son de uso exclusivo del equipo de la OP</t>
  </si>
  <si>
    <t>Firma de cláusulas de confidencialidad en los contratos.</t>
  </si>
  <si>
    <t>Sensibilización a través de campaña de valores de la entidad</t>
  </si>
  <si>
    <t>Se cuenta con Subcomités de Autocontrol</t>
  </si>
  <si>
    <t xml:space="preserve">Se tiene información debidamente organizada, archivada y con respaldo en el repositorio de nube y correo electrónico de la depedencia </t>
  </si>
  <si>
    <t>Solicitar y ejecutar una charla de seguridad para los funcionarios de OP con el fin que se conozcan los lineamientos y controles de seguridad a tener en cuenta para el manejo de la información electrónica /digtal  con el fin de evitar la perdida de confidencialidad e integridad de la información</t>
  </si>
  <si>
    <t>Solicitar y ejecutar charlas de seguridad para el equipo de la OP con el fin que los servidores públicos y contratistas conozcan sobre los riesgos relacionados con la pérdida de confidencialidad e integridad de la información.</t>
  </si>
  <si>
    <t>Pérdida de Disponibilidad de Información Fìsica  por Uso indebido de la Información debido a Falta de capacitación al personal</t>
  </si>
  <si>
    <t>Pérdida de confidencialidad e integridad de Informaciòn Electrónica  por Uso indebido de la Información debido a Falta de cultura de seguridad</t>
  </si>
  <si>
    <t>Pérdida de Disponibilidad de Informaciòn Electrónica  por Uso indebido de la Información debido a Falta de cultura de seguridad</t>
  </si>
  <si>
    <t>La informació física se encuentra asegurada bajo llave  en el Archivo de Gestión.</t>
  </si>
  <si>
    <t>Una vez se organiza la información, esta es almacenada en el área asignada para su consulta posterior</t>
  </si>
  <si>
    <t>La Secretaria Ejecutiva es la Gestora de Archivo y la única autorizado para ingresar al mismo.</t>
  </si>
  <si>
    <t>A los equipos de la Oficina sólo acceden las personas que conforman el equipo de la DAF</t>
  </si>
  <si>
    <t>Los equipos de cómputo son de uso exclusivo del equipo de la DAF</t>
  </si>
  <si>
    <t>Pérdida de confidencialidad e integridad de Micrositio Web Observatorio Distrital de Víctimas / Página web Victimas por Acceso no Autorizado debido a Acceso a los recursos e información del sistema</t>
  </si>
  <si>
    <t>Pérdida de Disponibilidad de Micrositio Web Observatorio Distrital de Víctimas / Página web Victimas por Caída del sistema por agotamiento de recursos debido a Falta de disponibilidad de los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</si>
</sst>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quot;, &quot;mmmm\ dd&quot;, &quot;yyyy"/>
  </numFmts>
  <fonts count="60"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9C5700"/>
      <name val="Calibri"/>
      <family val="2"/>
      <scheme val="minor"/>
    </font>
    <font>
      <b/>
      <sz val="11"/>
      <color indexed="8"/>
      <name val="Arial"/>
      <family val="2"/>
    </font>
    <font>
      <sz val="10"/>
      <name val="Arial"/>
      <family val="2"/>
    </font>
    <font>
      <b/>
      <sz val="9"/>
      <color indexed="81"/>
      <name val="Tahoma"/>
      <family val="2"/>
    </font>
    <font>
      <sz val="9"/>
      <color indexed="81"/>
      <name val="Tahoma"/>
      <family val="2"/>
    </font>
    <font>
      <u/>
      <sz val="11"/>
      <color rgb="FF0000FF"/>
      <name val="Calibri"/>
      <family val="2"/>
    </font>
    <font>
      <b/>
      <sz val="11"/>
      <color theme="0"/>
      <name val="Arial"/>
      <family val="2"/>
    </font>
    <font>
      <sz val="11"/>
      <color indexed="8"/>
      <name val="Arial"/>
      <family val="2"/>
    </font>
    <font>
      <sz val="11"/>
      <color indexed="8"/>
      <name val="Calibri"/>
      <family val="2"/>
    </font>
    <font>
      <b/>
      <sz val="11"/>
      <color rgb="FFFF0000"/>
      <name val="Arial"/>
      <family val="2"/>
    </font>
    <font>
      <b/>
      <sz val="11"/>
      <color rgb="FF000000"/>
      <name val="Calibri"/>
      <family val="2"/>
    </font>
    <font>
      <sz val="11"/>
      <color rgb="FF000000"/>
      <name val="Calibri"/>
      <family val="2"/>
    </font>
    <font>
      <sz val="11"/>
      <color indexed="81"/>
      <name val="Calibri"/>
      <family val="2"/>
      <scheme val="minor"/>
    </font>
    <font>
      <b/>
      <sz val="11"/>
      <color indexed="81"/>
      <name val="Calibri"/>
      <family val="2"/>
      <scheme val="minor"/>
    </font>
    <font>
      <b/>
      <sz val="11"/>
      <color rgb="FFC00000"/>
      <name val="Arial"/>
      <family val="2"/>
    </font>
    <font>
      <sz val="12"/>
      <color theme="1"/>
      <name val="Arial"/>
      <family val="2"/>
    </font>
    <font>
      <sz val="12"/>
      <color indexed="8"/>
      <name val="Arial"/>
      <family val="2"/>
    </font>
    <font>
      <b/>
      <sz val="12"/>
      <color theme="1"/>
      <name val="Arial"/>
      <family val="2"/>
    </font>
    <font>
      <b/>
      <sz val="12"/>
      <color theme="0"/>
      <name val="Arial"/>
      <family val="2"/>
    </font>
    <font>
      <b/>
      <sz val="12"/>
      <name val="Arial"/>
      <family val="2"/>
    </font>
    <font>
      <b/>
      <sz val="12"/>
      <color indexed="8"/>
      <name val="Arial"/>
      <family val="2"/>
    </font>
    <font>
      <sz val="12"/>
      <color rgb="FF000000"/>
      <name val="Arial"/>
      <family val="2"/>
    </font>
    <font>
      <sz val="12"/>
      <name val="Arial"/>
      <family val="2"/>
    </font>
    <font>
      <b/>
      <sz val="12"/>
      <color rgb="FF000000"/>
      <name val="Arial"/>
      <family val="2"/>
    </font>
    <font>
      <u/>
      <sz val="11"/>
      <color theme="10"/>
      <name val="Calibri"/>
      <family val="2"/>
    </font>
    <font>
      <sz val="12"/>
      <color rgb="FFFF0000"/>
      <name val="Arial"/>
      <family val="2"/>
    </font>
    <font>
      <sz val="12"/>
      <color rgb="FF000000"/>
      <name val="Arial"/>
      <family val="2"/>
    </font>
    <font>
      <u/>
      <sz val="11"/>
      <name val="Calibri"/>
      <family val="2"/>
    </font>
    <font>
      <b/>
      <sz val="9"/>
      <name val="Arial"/>
      <family val="2"/>
    </font>
    <font>
      <sz val="9"/>
      <name val="Arial"/>
      <family val="2"/>
    </font>
    <font>
      <sz val="12"/>
      <name val="Arial"/>
      <family val="2"/>
      <charset val="1"/>
    </font>
    <font>
      <sz val="12"/>
      <color rgb="FF000000"/>
      <name val="Arial"/>
      <family val="2"/>
      <charset val="1"/>
    </font>
    <font>
      <b/>
      <sz val="12"/>
      <color rgb="FFFF0000"/>
      <name val="Arial"/>
      <family val="2"/>
    </font>
    <font>
      <sz val="11"/>
      <name val="Arial"/>
      <family val="2"/>
    </font>
    <font>
      <sz val="11"/>
      <color rgb="FF000000"/>
      <name val="Arial"/>
      <family val="2"/>
    </font>
    <font>
      <sz val="12"/>
      <color rgb="FF92D050"/>
      <name val="Arial"/>
      <family val="2"/>
    </font>
    <font>
      <sz val="9"/>
      <color rgb="FF000000"/>
      <name val="Arial"/>
      <family val="2"/>
    </font>
    <font>
      <sz val="8"/>
      <name val="Calibri"/>
      <family val="2"/>
    </font>
    <font>
      <sz val="12"/>
      <color rgb="FFFFFFFF"/>
      <name val="Arial"/>
      <family val="2"/>
    </font>
    <font>
      <b/>
      <sz val="11"/>
      <name val="Arial"/>
      <family val="2"/>
    </font>
    <font>
      <sz val="11"/>
      <color theme="1"/>
      <name val="Arial"/>
      <family val="2"/>
    </font>
    <font>
      <sz val="11"/>
      <color rgb="FFFF0000"/>
      <name val="Arial"/>
      <family val="2"/>
    </font>
    <font>
      <sz val="10"/>
      <color rgb="FFFF0000"/>
      <name val="Arial"/>
      <family val="2"/>
    </font>
    <font>
      <b/>
      <sz val="11"/>
      <color indexed="8"/>
      <name val="Calibri"/>
      <family val="2"/>
      <charset val="1"/>
    </font>
    <font>
      <sz val="11"/>
      <color rgb="FF242424"/>
      <name val="Aptos Narrow"/>
      <family val="2"/>
    </font>
    <font>
      <sz val="11"/>
      <color theme="1" tint="4.9989318521683403E-2"/>
      <name val="Arial"/>
      <family val="2"/>
    </font>
    <font>
      <sz val="10"/>
      <color theme="1"/>
      <name val="Arial"/>
      <family val="2"/>
    </font>
    <font>
      <sz val="11"/>
      <color theme="8"/>
      <name val="Arial"/>
      <family val="2"/>
    </font>
    <font>
      <sz val="10"/>
      <color rgb="FF000000"/>
      <name val="Arial"/>
      <family val="2"/>
    </font>
    <font>
      <b/>
      <sz val="11"/>
      <color rgb="FF000000"/>
      <name val="Arial"/>
      <family val="2"/>
    </font>
    <font>
      <sz val="11"/>
      <color rgb="FF4F81BD"/>
      <name val="Arial"/>
      <family val="2"/>
    </font>
    <font>
      <sz val="10"/>
      <color rgb="FF4F81BD"/>
      <name val="Arial"/>
      <family val="2"/>
    </font>
    <font>
      <sz val="11"/>
      <color rgb="FF92D050"/>
      <name val="Arial"/>
      <family val="2"/>
    </font>
    <font>
      <sz val="11"/>
      <color rgb="FF538DD5"/>
      <name val="Arial"/>
      <family val="2"/>
    </font>
    <font>
      <sz val="10"/>
      <color rgb="FF538DD5"/>
      <name val="Arial"/>
      <family val="2"/>
    </font>
  </fonts>
  <fills count="44">
    <fill>
      <patternFill patternType="none"/>
    </fill>
    <fill>
      <patternFill patternType="gray125"/>
    </fill>
    <fill>
      <patternFill patternType="solid">
        <fgColor rgb="FFFFEB9C"/>
      </patternFill>
    </fill>
    <fill>
      <patternFill patternType="solid">
        <fgColor rgb="FF002060"/>
        <bgColor indexed="31"/>
      </patternFill>
    </fill>
    <fill>
      <patternFill patternType="solid">
        <fgColor rgb="FFFFDB69"/>
        <bgColor indexed="64"/>
      </patternFill>
    </fill>
    <fill>
      <patternFill patternType="solid">
        <fgColor rgb="FF002060"/>
        <bgColor indexed="52"/>
      </patternFill>
    </fill>
    <fill>
      <patternFill patternType="solid">
        <fgColor theme="5"/>
        <bgColor indexed="52"/>
      </patternFill>
    </fill>
    <fill>
      <patternFill patternType="solid">
        <fgColor theme="0"/>
        <bgColor indexed="64"/>
      </patternFill>
    </fill>
    <fill>
      <patternFill patternType="solid">
        <fgColor rgb="FF00206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bgColor indexed="64"/>
      </patternFill>
    </fill>
    <fill>
      <patternFill patternType="solid">
        <fgColor theme="7"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rgb="FFA6A6A6"/>
        <bgColor rgb="FF000000"/>
      </patternFill>
    </fill>
    <fill>
      <patternFill patternType="solid">
        <fgColor rgb="FFBFBFBF"/>
        <bgColor rgb="FF000000"/>
      </patternFill>
    </fill>
    <fill>
      <patternFill patternType="solid">
        <fgColor rgb="FFFFFF00"/>
        <bgColor rgb="FF000000"/>
      </patternFill>
    </fill>
    <fill>
      <patternFill patternType="solid">
        <fgColor rgb="FFFFFFFF"/>
        <bgColor rgb="FF000000"/>
      </patternFill>
    </fill>
    <fill>
      <patternFill patternType="solid">
        <fgColor theme="4" tint="0.39997558519241921"/>
        <bgColor indexed="64"/>
      </patternFill>
    </fill>
    <fill>
      <patternFill patternType="solid">
        <fgColor theme="4" tint="-0.499984740745262"/>
        <bgColor indexed="31"/>
      </patternFill>
    </fill>
    <fill>
      <patternFill patternType="solid">
        <fgColor theme="4" tint="-0.249977111117893"/>
        <bgColor indexed="31"/>
      </patternFill>
    </fill>
    <fill>
      <patternFill patternType="solid">
        <fgColor theme="4" tint="0.59999389629810485"/>
        <bgColor indexed="64"/>
      </patternFill>
    </fill>
    <fill>
      <patternFill patternType="solid">
        <fgColor theme="4" tint="0.59999389629810485"/>
        <bgColor indexed="52"/>
      </patternFill>
    </fill>
    <fill>
      <patternFill patternType="solid">
        <fgColor theme="8" tint="-0.249977111117893"/>
        <bgColor indexed="31"/>
      </patternFill>
    </fill>
    <fill>
      <patternFill patternType="solid">
        <fgColor theme="8" tint="0.39997558519241921"/>
        <bgColor indexed="64"/>
      </patternFill>
    </fill>
    <fill>
      <patternFill patternType="solid">
        <fgColor theme="8" tint="0.39997558519241921"/>
        <bgColor indexed="52"/>
      </patternFill>
    </fill>
    <fill>
      <patternFill patternType="solid">
        <fgColor theme="0" tint="-0.249977111117893"/>
        <bgColor indexed="23"/>
      </patternFill>
    </fill>
    <fill>
      <patternFill patternType="solid">
        <fgColor theme="3" tint="0.59999389629810485"/>
        <bgColor indexed="52"/>
      </patternFill>
    </fill>
    <fill>
      <patternFill patternType="solid">
        <fgColor theme="4" tint="0.59999389629810485"/>
        <bgColor theme="5"/>
      </patternFill>
    </fill>
    <fill>
      <patternFill patternType="solid">
        <fgColor theme="5"/>
        <bgColor indexed="31"/>
      </patternFill>
    </fill>
    <fill>
      <patternFill patternType="solid">
        <fgColor theme="9" tint="-0.249977111117893"/>
        <bgColor indexed="64"/>
      </patternFill>
    </fill>
    <fill>
      <patternFill patternType="solid">
        <fgColor theme="7" tint="0.39997558519241921"/>
        <bgColor indexed="64"/>
      </patternFill>
    </fill>
    <fill>
      <patternFill patternType="solid">
        <fgColor rgb="FF808080"/>
        <bgColor rgb="FF000000"/>
      </patternFill>
    </fill>
    <fill>
      <patternFill patternType="solid">
        <fgColor rgb="FFFF0000"/>
        <bgColor rgb="FF000000"/>
      </patternFill>
    </fill>
    <fill>
      <patternFill patternType="solid">
        <fgColor rgb="FFFDE9D9"/>
        <bgColor rgb="FF000000"/>
      </patternFill>
    </fill>
    <fill>
      <patternFill patternType="solid">
        <fgColor rgb="FFD9D9D9"/>
        <bgColor rgb="FF000000"/>
      </patternFill>
    </fill>
    <fill>
      <patternFill patternType="solid">
        <fgColor rgb="FFCCC0DA"/>
        <bgColor rgb="FF000000"/>
      </patternFill>
    </fill>
    <fill>
      <patternFill patternType="solid">
        <fgColor rgb="FFFFFF00"/>
        <bgColor indexed="64"/>
      </patternFill>
    </fill>
    <fill>
      <patternFill patternType="solid">
        <fgColor rgb="FFFF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rgb="FFDCE6F1"/>
        <bgColor rgb="FF000000"/>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thin">
        <color auto="1"/>
      </left>
      <right style="thin">
        <color auto="1"/>
      </right>
      <top/>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diagonal/>
    </border>
    <border>
      <left style="thin">
        <color auto="1"/>
      </left>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thin">
        <color indexed="64"/>
      </left>
      <right/>
      <top style="medium">
        <color indexed="64"/>
      </top>
      <bottom/>
      <diagonal/>
    </border>
    <border>
      <left style="thin">
        <color rgb="FF000000"/>
      </left>
      <right/>
      <top style="thin">
        <color rgb="FF000000"/>
      </top>
      <bottom style="thin">
        <color rgb="FF000000"/>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s>
  <cellStyleXfs count="15">
    <xf numFmtId="0" fontId="0" fillId="0" borderId="0"/>
    <xf numFmtId="0" fontId="5" fillId="2" borderId="0" applyNumberFormat="0" applyBorder="0" applyAlignment="0" applyProtection="0"/>
    <xf numFmtId="0" fontId="7" fillId="0" borderId="0"/>
    <xf numFmtId="9" fontId="7" fillId="0" borderId="0" applyFill="0" applyBorder="0" applyAlignment="0" applyProtection="0"/>
    <xf numFmtId="0" fontId="4" fillId="0" borderId="0"/>
    <xf numFmtId="0" fontId="10" fillId="0" borderId="0" applyNumberFormat="0" applyFill="0" applyBorder="0" applyAlignment="0" applyProtection="0"/>
    <xf numFmtId="0" fontId="7" fillId="0" borderId="0"/>
    <xf numFmtId="0" fontId="13" fillId="0" borderId="0"/>
    <xf numFmtId="0" fontId="3" fillId="0" borderId="0"/>
    <xf numFmtId="0" fontId="29" fillId="0" borderId="0" applyNumberFormat="0" applyFill="0" applyBorder="0" applyAlignment="0" applyProtection="0"/>
    <xf numFmtId="0" fontId="2" fillId="0" borderId="0"/>
    <xf numFmtId="164" fontId="7" fillId="0" borderId="0"/>
    <xf numFmtId="0" fontId="1" fillId="0" borderId="0"/>
    <xf numFmtId="0" fontId="1" fillId="0" borderId="0"/>
    <xf numFmtId="0" fontId="1" fillId="0" borderId="0"/>
  </cellStyleXfs>
  <cellXfs count="533">
    <xf numFmtId="0" fontId="0" fillId="0" borderId="0" xfId="0"/>
    <xf numFmtId="0" fontId="21" fillId="0" borderId="0" xfId="0" applyFont="1" applyProtection="1">
      <protection locked="0"/>
    </xf>
    <xf numFmtId="0" fontId="21" fillId="0" borderId="0" xfId="0" applyFont="1" applyAlignment="1" applyProtection="1">
      <alignment horizontal="center"/>
      <protection locked="0"/>
    </xf>
    <xf numFmtId="0" fontId="21" fillId="0" borderId="0" xfId="0" applyFont="1" applyAlignment="1" applyProtection="1">
      <alignment horizontal="left"/>
      <protection locked="0"/>
    </xf>
    <xf numFmtId="0" fontId="22" fillId="0" borderId="4"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0" fillId="0" borderId="0" xfId="0" applyFont="1" applyAlignment="1" applyProtection="1">
      <alignment vertical="center" wrapText="1"/>
      <protection locked="0"/>
    </xf>
    <xf numFmtId="0" fontId="22" fillId="0" borderId="8" xfId="0" applyFont="1" applyBorder="1" applyAlignment="1" applyProtection="1">
      <alignment horizontal="center" vertical="center" wrapText="1"/>
      <protection locked="0"/>
    </xf>
    <xf numFmtId="0" fontId="22" fillId="0" borderId="13" xfId="0" applyFont="1" applyBorder="1" applyAlignment="1" applyProtection="1">
      <alignment horizontal="center" vertical="center" wrapText="1"/>
      <protection locked="0"/>
    </xf>
    <xf numFmtId="0" fontId="23" fillId="28" borderId="17" xfId="0" applyFont="1" applyFill="1" applyBorder="1" applyAlignment="1">
      <alignment horizontal="center" vertical="center" wrapText="1"/>
    </xf>
    <xf numFmtId="0" fontId="23" fillId="19" borderId="19" xfId="0" applyFont="1" applyFill="1" applyBorder="1" applyAlignment="1">
      <alignment horizontal="center" vertical="center" wrapText="1"/>
    </xf>
    <xf numFmtId="0" fontId="23" fillId="19" borderId="20" xfId="0" applyFont="1" applyFill="1" applyBorder="1" applyAlignment="1">
      <alignment horizontal="center" vertical="center" wrapText="1"/>
    </xf>
    <xf numFmtId="0" fontId="23" fillId="22" borderId="20" xfId="0" applyFont="1" applyFill="1" applyBorder="1" applyAlignment="1">
      <alignment horizontal="center" vertical="center" wrapText="1"/>
    </xf>
    <xf numFmtId="0" fontId="23" fillId="25" borderId="20" xfId="0" applyFont="1" applyFill="1" applyBorder="1" applyAlignment="1">
      <alignment horizontal="center" vertical="center" wrapText="1"/>
    </xf>
    <xf numFmtId="0" fontId="23" fillId="26" borderId="17" xfId="0" applyFont="1" applyFill="1" applyBorder="1" applyAlignment="1">
      <alignment horizontal="center" vertical="center" wrapText="1"/>
    </xf>
    <xf numFmtId="0" fontId="26" fillId="0" borderId="7" xfId="0" applyFont="1" applyBorder="1" applyAlignment="1">
      <alignment horizontal="center" vertical="center" wrapText="1"/>
    </xf>
    <xf numFmtId="0" fontId="27" fillId="0" borderId="7" xfId="0" applyFont="1" applyBorder="1" applyAlignment="1">
      <alignment horizontal="center" vertical="center" wrapText="1"/>
    </xf>
    <xf numFmtId="0" fontId="26" fillId="0" borderId="7"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12" fillId="0" borderId="0" xfId="0" applyFont="1" applyProtection="1">
      <protection locked="0"/>
    </xf>
    <xf numFmtId="0" fontId="20" fillId="0" borderId="4" xfId="0" applyFont="1" applyBorder="1" applyAlignment="1" applyProtection="1">
      <alignment horizontal="center" vertical="center" wrapText="1"/>
      <protection locked="0"/>
    </xf>
    <xf numFmtId="0" fontId="22" fillId="0" borderId="43" xfId="0" applyFont="1" applyBorder="1" applyAlignment="1" applyProtection="1">
      <alignment horizontal="center" vertical="center" wrapText="1"/>
      <protection hidden="1"/>
    </xf>
    <xf numFmtId="0" fontId="22" fillId="0" borderId="44" xfId="0" applyFont="1" applyBorder="1" applyAlignment="1" applyProtection="1">
      <alignment horizontal="center" vertical="center" wrapText="1"/>
      <protection hidden="1"/>
    </xf>
    <xf numFmtId="0" fontId="22" fillId="0" borderId="45" xfId="0" applyFont="1" applyBorder="1" applyAlignment="1" applyProtection="1">
      <alignment horizontal="center" vertical="center" wrapText="1"/>
      <protection hidden="1"/>
    </xf>
    <xf numFmtId="0" fontId="26" fillId="15" borderId="47" xfId="0" applyFont="1" applyFill="1" applyBorder="1" applyAlignment="1" applyProtection="1">
      <alignment horizontal="center" vertical="center" wrapText="1"/>
      <protection hidden="1"/>
    </xf>
    <xf numFmtId="0" fontId="26" fillId="0" borderId="48" xfId="0" applyFont="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hidden="1"/>
    </xf>
    <xf numFmtId="0" fontId="30" fillId="0" borderId="48" xfId="0" applyFont="1" applyBorder="1" applyAlignment="1" applyProtection="1">
      <alignment horizontal="center" vertical="center" wrapText="1"/>
      <protection locked="0"/>
    </xf>
    <xf numFmtId="0" fontId="27" fillId="0" borderId="48" xfId="0" applyFont="1" applyBorder="1" applyAlignment="1" applyProtection="1">
      <alignment horizontal="center" vertical="center" wrapText="1"/>
      <protection locked="0"/>
    </xf>
    <xf numFmtId="0" fontId="27" fillId="15" borderId="47" xfId="0" applyFont="1" applyFill="1" applyBorder="1" applyAlignment="1" applyProtection="1">
      <alignment horizontal="center" vertical="center" wrapText="1"/>
      <protection hidden="1"/>
    </xf>
    <xf numFmtId="0" fontId="27" fillId="36" borderId="7" xfId="0" applyFont="1" applyFill="1" applyBorder="1" applyAlignment="1" applyProtection="1">
      <alignment horizontal="center" vertical="center" wrapText="1"/>
      <protection locked="0"/>
    </xf>
    <xf numFmtId="0" fontId="27" fillId="36" borderId="7" xfId="0" applyFont="1" applyFill="1" applyBorder="1" applyAlignment="1" applyProtection="1">
      <alignment horizontal="center" vertical="center" wrapText="1"/>
      <protection hidden="1"/>
    </xf>
    <xf numFmtId="0" fontId="27" fillId="15" borderId="7" xfId="0" applyFont="1" applyFill="1" applyBorder="1" applyAlignment="1" applyProtection="1">
      <alignment horizontal="center" vertical="center" wrapText="1"/>
      <protection hidden="1"/>
    </xf>
    <xf numFmtId="0" fontId="27" fillId="33" borderId="7" xfId="0" applyFont="1" applyFill="1" applyBorder="1" applyAlignment="1" applyProtection="1">
      <alignment horizontal="center" vertical="center" wrapText="1"/>
      <protection hidden="1"/>
    </xf>
    <xf numFmtId="0" fontId="27" fillId="0" borderId="25" xfId="0" applyFont="1" applyBorder="1" applyAlignment="1" applyProtection="1">
      <alignment horizontal="center" vertical="center" wrapText="1"/>
      <protection locked="0"/>
    </xf>
    <xf numFmtId="0" fontId="27" fillId="15" borderId="49"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locked="0"/>
    </xf>
    <xf numFmtId="0" fontId="27" fillId="15" borderId="27" xfId="0" applyFont="1" applyFill="1" applyBorder="1" applyAlignment="1" applyProtection="1">
      <alignment horizontal="center" vertical="center" wrapText="1"/>
      <protection hidden="1"/>
    </xf>
    <xf numFmtId="0" fontId="26" fillId="18" borderId="48" xfId="0" applyFont="1" applyFill="1" applyBorder="1" applyAlignment="1" applyProtection="1">
      <alignment horizontal="center" vertical="center" wrapText="1"/>
      <protection locked="0"/>
    </xf>
    <xf numFmtId="0" fontId="38" fillId="0" borderId="7" xfId="0" applyFont="1" applyBorder="1" applyAlignment="1">
      <alignment horizontal="center" vertical="center" wrapText="1"/>
    </xf>
    <xf numFmtId="14"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26" fillId="15" borderId="51" xfId="0" applyFont="1" applyFill="1" applyBorder="1" applyAlignment="1" applyProtection="1">
      <alignment horizontal="center" vertical="center" wrapText="1"/>
      <protection hidden="1"/>
    </xf>
    <xf numFmtId="0" fontId="26" fillId="0" borderId="52" xfId="0" applyFont="1" applyBorder="1" applyAlignment="1" applyProtection="1">
      <alignment horizontal="center" vertical="center" wrapText="1"/>
      <protection locked="0"/>
    </xf>
    <xf numFmtId="0" fontId="26" fillId="16" borderId="7" xfId="0" applyFont="1" applyFill="1" applyBorder="1" applyAlignment="1" applyProtection="1">
      <alignment horizontal="center" vertical="center" wrapText="1"/>
      <protection hidden="1"/>
    </xf>
    <xf numFmtId="0" fontId="26" fillId="0" borderId="27" xfId="0" applyFont="1" applyBorder="1" applyAlignment="1" applyProtection="1">
      <alignment horizontal="center" vertical="center" wrapText="1"/>
      <protection locked="0"/>
    </xf>
    <xf numFmtId="0" fontId="26" fillId="15" borderId="7" xfId="0" applyFont="1" applyFill="1" applyBorder="1" applyAlignment="1" applyProtection="1">
      <alignment horizontal="center" vertical="center" wrapText="1"/>
      <protection hidden="1"/>
    </xf>
    <xf numFmtId="0" fontId="27" fillId="0" borderId="26" xfId="0" applyFont="1" applyBorder="1" applyAlignment="1" applyProtection="1">
      <alignment horizontal="center" vertical="center" wrapText="1"/>
      <protection hidden="1"/>
    </xf>
    <xf numFmtId="14" fontId="38" fillId="0" borderId="7" xfId="0" applyNumberFormat="1" applyFont="1" applyBorder="1" applyAlignment="1">
      <alignment horizontal="center" vertical="center" wrapText="1"/>
    </xf>
    <xf numFmtId="0" fontId="26" fillId="0" borderId="0" xfId="0" applyFont="1" applyAlignment="1" applyProtection="1">
      <alignment horizontal="center" vertical="center" wrapText="1"/>
      <protection locked="0"/>
    </xf>
    <xf numFmtId="0" fontId="41" fillId="0" borderId="7"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locked="0"/>
    </xf>
    <xf numFmtId="0" fontId="43" fillId="0" borderId="7" xfId="0" applyFont="1" applyBorder="1" applyAlignment="1" applyProtection="1">
      <alignment horizontal="center" vertical="center" wrapText="1"/>
      <protection hidden="1"/>
    </xf>
    <xf numFmtId="0" fontId="26" fillId="17" borderId="7" xfId="0" applyFont="1" applyFill="1" applyBorder="1" applyAlignment="1" applyProtection="1">
      <alignment horizontal="center" vertical="center" wrapText="1"/>
      <protection locked="0"/>
    </xf>
    <xf numFmtId="0" fontId="27" fillId="17" borderId="7" xfId="0" applyFont="1" applyFill="1" applyBorder="1" applyAlignment="1" applyProtection="1">
      <alignment horizontal="center" vertical="center" wrapText="1"/>
      <protection hidden="1"/>
    </xf>
    <xf numFmtId="0" fontId="26" fillId="0" borderId="47" xfId="0" applyFont="1" applyBorder="1" applyAlignment="1" applyProtection="1">
      <alignment horizontal="center" vertical="center" wrapText="1"/>
      <protection hidden="1"/>
    </xf>
    <xf numFmtId="0" fontId="12" fillId="0" borderId="0" xfId="0" applyFont="1" applyAlignment="1" applyProtection="1">
      <alignment horizontal="center" vertical="center" wrapText="1"/>
      <protection locked="0"/>
    </xf>
    <xf numFmtId="0" fontId="12" fillId="0" borderId="0" xfId="0" applyFont="1" applyAlignment="1" applyProtection="1">
      <alignment wrapText="1"/>
      <protection locked="0"/>
    </xf>
    <xf numFmtId="0" fontId="38" fillId="7" borderId="0" xfId="2" applyFont="1" applyFill="1" applyAlignment="1" applyProtection="1">
      <alignment horizontal="left" vertical="center" wrapText="1"/>
      <protection locked="0"/>
    </xf>
    <xf numFmtId="0" fontId="38" fillId="7" borderId="0" xfId="2" applyFont="1" applyFill="1" applyAlignment="1" applyProtection="1">
      <alignment horizontal="center" vertical="center" wrapText="1"/>
      <protection locked="0"/>
    </xf>
    <xf numFmtId="0" fontId="12" fillId="0" borderId="0" xfId="0" applyFont="1" applyAlignment="1" applyProtection="1">
      <alignment horizontal="left" wrapText="1"/>
      <protection locked="0"/>
    </xf>
    <xf numFmtId="0" fontId="24" fillId="0" borderId="0" xfId="0" applyFont="1" applyAlignment="1" applyProtection="1">
      <alignment horizontal="center" vertical="center" wrapText="1"/>
      <protection locked="0"/>
    </xf>
    <xf numFmtId="0" fontId="44" fillId="9" borderId="37" xfId="2" applyFont="1" applyFill="1" applyBorder="1" applyAlignment="1" applyProtection="1">
      <alignment horizontal="center" vertical="center" wrapText="1"/>
      <protection locked="0"/>
    </xf>
    <xf numFmtId="0" fontId="44" fillId="10" borderId="25" xfId="2" applyFont="1" applyFill="1" applyBorder="1" applyAlignment="1" applyProtection="1">
      <alignment horizontal="center" vertical="center" wrapText="1"/>
      <protection locked="0"/>
    </xf>
    <xf numFmtId="0" fontId="44" fillId="10" borderId="7" xfId="2" applyFont="1" applyFill="1" applyBorder="1" applyAlignment="1" applyProtection="1">
      <alignment horizontal="center" vertical="center" wrapText="1"/>
      <protection locked="0"/>
    </xf>
    <xf numFmtId="0" fontId="44" fillId="11" borderId="7" xfId="2" applyFont="1" applyFill="1" applyBorder="1" applyAlignment="1" applyProtection="1">
      <alignment horizontal="center" vertical="center" wrapText="1"/>
      <protection locked="0"/>
    </xf>
    <xf numFmtId="0" fontId="44" fillId="32" borderId="7" xfId="0" applyFont="1" applyFill="1" applyBorder="1" applyAlignment="1" applyProtection="1">
      <alignment horizontal="center" vertical="center" wrapText="1"/>
      <protection locked="0"/>
    </xf>
    <xf numFmtId="0" fontId="44" fillId="32" borderId="7" xfId="0" applyFont="1" applyFill="1" applyBorder="1" applyAlignment="1" applyProtection="1">
      <alignment horizontal="center" vertical="center" textRotation="90" wrapText="1"/>
      <protection locked="0"/>
    </xf>
    <xf numFmtId="0" fontId="44" fillId="12" borderId="7" xfId="0" applyFont="1" applyFill="1" applyBorder="1" applyAlignment="1" applyProtection="1">
      <alignment horizontal="center" vertical="center" wrapText="1"/>
      <protection locked="0"/>
    </xf>
    <xf numFmtId="0" fontId="11" fillId="12" borderId="7" xfId="2" applyFont="1" applyFill="1" applyBorder="1" applyAlignment="1" applyProtection="1">
      <alignment horizontal="center" vertical="center" wrapText="1"/>
      <protection locked="0"/>
    </xf>
    <xf numFmtId="0" fontId="12" fillId="0" borderId="7" xfId="2" applyFont="1" applyBorder="1" applyAlignment="1" applyProtection="1">
      <alignment horizontal="center" vertical="center" wrapText="1"/>
      <protection locked="0"/>
    </xf>
    <xf numFmtId="9" fontId="7" fillId="0" borderId="7" xfId="3" applyBorder="1" applyAlignment="1" applyProtection="1">
      <alignment horizontal="center" vertical="center" wrapText="1"/>
      <protection locked="0"/>
    </xf>
    <xf numFmtId="9" fontId="12" fillId="0" borderId="7" xfId="3" applyFont="1" applyBorder="1" applyAlignment="1" applyProtection="1">
      <alignment horizontal="center" vertical="center" wrapText="1"/>
      <protection locked="0"/>
    </xf>
    <xf numFmtId="9" fontId="44" fillId="14" borderId="7" xfId="3" applyFont="1" applyFill="1" applyBorder="1" applyAlignment="1" applyProtection="1">
      <alignment horizontal="center" vertical="center" wrapText="1"/>
      <protection locked="0"/>
    </xf>
    <xf numFmtId="0" fontId="22" fillId="0" borderId="14" xfId="10" applyFont="1" applyBorder="1" applyAlignment="1" applyProtection="1">
      <alignment wrapText="1"/>
      <protection locked="0"/>
    </xf>
    <xf numFmtId="0" fontId="22" fillId="0" borderId="0" xfId="10" applyFont="1" applyAlignment="1" applyProtection="1">
      <alignment wrapText="1"/>
      <protection locked="0"/>
    </xf>
    <xf numFmtId="0" fontId="20" fillId="0" borderId="0" xfId="10" applyFont="1" applyAlignment="1" applyProtection="1">
      <alignment wrapText="1"/>
      <protection locked="0"/>
    </xf>
    <xf numFmtId="0" fontId="20" fillId="0" borderId="0" xfId="10" applyFont="1" applyAlignment="1" applyProtection="1">
      <alignment horizontal="center" vertical="center" wrapText="1"/>
      <protection locked="0"/>
    </xf>
    <xf numFmtId="0" fontId="27" fillId="7" borderId="0" xfId="6" applyFont="1" applyFill="1" applyAlignment="1" applyProtection="1">
      <alignment horizontal="left" vertical="center" wrapText="1"/>
      <protection locked="0"/>
    </xf>
    <xf numFmtId="0" fontId="27" fillId="7" borderId="0" xfId="6" applyFont="1" applyFill="1" applyAlignment="1" applyProtection="1">
      <alignment horizontal="center" vertical="center" wrapText="1"/>
      <protection locked="0"/>
    </xf>
    <xf numFmtId="0" fontId="21" fillId="0" borderId="0" xfId="0" applyFont="1" applyAlignment="1" applyProtection="1">
      <alignment wrapText="1"/>
      <protection locked="0"/>
    </xf>
    <xf numFmtId="0" fontId="22" fillId="0" borderId="7" xfId="0" applyFont="1" applyBorder="1" applyAlignment="1" applyProtection="1">
      <alignment horizontal="center" vertical="center" wrapText="1"/>
      <protection locked="0"/>
    </xf>
    <xf numFmtId="0" fontId="23" fillId="5" borderId="17" xfId="0" applyFont="1" applyFill="1" applyBorder="1" applyAlignment="1" applyProtection="1">
      <alignment horizontal="center" vertical="center" wrapText="1"/>
      <protection locked="0"/>
    </xf>
    <xf numFmtId="0" fontId="23" fillId="11" borderId="7" xfId="10" applyFont="1" applyFill="1" applyBorder="1" applyAlignment="1" applyProtection="1">
      <alignment horizontal="center" vertical="center" wrapText="1"/>
      <protection locked="0"/>
    </xf>
    <xf numFmtId="0" fontId="23" fillId="5" borderId="18" xfId="0" applyFont="1" applyFill="1" applyBorder="1" applyAlignment="1" applyProtection="1">
      <alignment horizontal="center" vertical="center" wrapText="1"/>
      <protection locked="0"/>
    </xf>
    <xf numFmtId="0" fontId="23" fillId="11" borderId="41" xfId="10" applyFont="1" applyFill="1" applyBorder="1" applyAlignment="1" applyProtection="1">
      <alignment horizontal="center" vertical="center" wrapText="1"/>
      <protection locked="0"/>
    </xf>
    <xf numFmtId="0" fontId="23" fillId="11" borderId="12" xfId="10" applyFont="1" applyFill="1" applyBorder="1" applyAlignment="1" applyProtection="1">
      <alignment horizontal="center" vertical="center" wrapText="1"/>
      <protection locked="0"/>
    </xf>
    <xf numFmtId="0" fontId="22" fillId="0" borderId="7" xfId="10" applyFont="1" applyBorder="1" applyAlignment="1" applyProtection="1">
      <alignment vertical="center" wrapText="1"/>
      <protection locked="0"/>
    </xf>
    <xf numFmtId="14" fontId="27" fillId="7" borderId="53" xfId="6" applyNumberFormat="1" applyFont="1" applyFill="1" applyBorder="1" applyAlignment="1" applyProtection="1">
      <alignment horizontal="left" vertical="center" wrapText="1"/>
      <protection locked="0"/>
    </xf>
    <xf numFmtId="0" fontId="27" fillId="7" borderId="56" xfId="6" applyFont="1" applyFill="1" applyBorder="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0" fillId="0" borderId="7" xfId="0" applyFont="1" applyBorder="1" applyAlignment="1" applyProtection="1">
      <alignment horizontal="center" vertical="center" wrapText="1"/>
      <protection locked="0"/>
    </xf>
    <xf numFmtId="0" fontId="12" fillId="0" borderId="7" xfId="6" applyFont="1" applyBorder="1" applyAlignment="1">
      <alignment horizontal="center" vertical="center" wrapText="1"/>
    </xf>
    <xf numFmtId="0" fontId="45" fillId="0" borderId="7" xfId="2" applyFont="1" applyBorder="1" applyAlignment="1" applyProtection="1">
      <alignment horizontal="center" vertical="center" wrapText="1"/>
      <protection locked="0"/>
    </xf>
    <xf numFmtId="0" fontId="21" fillId="0" borderId="48" xfId="0" applyFont="1" applyBorder="1" applyAlignment="1" applyProtection="1">
      <alignment horizontal="center" vertical="center" wrapText="1"/>
      <protection locked="0"/>
    </xf>
    <xf numFmtId="0" fontId="12" fillId="0" borderId="7" xfId="6" applyFont="1" applyBorder="1" applyAlignment="1" applyProtection="1">
      <alignment horizontal="center" vertical="center" wrapText="1"/>
      <protection locked="0"/>
    </xf>
    <xf numFmtId="0" fontId="38" fillId="0" borderId="7" xfId="2" applyFont="1" applyBorder="1" applyAlignment="1" applyProtection="1">
      <alignment horizontal="center" vertical="center" wrapText="1"/>
      <protection locked="0"/>
    </xf>
    <xf numFmtId="0" fontId="46" fillId="0" borderId="7" xfId="2" applyFont="1" applyBorder="1" applyAlignment="1" applyProtection="1">
      <alignment horizontal="center" vertical="center" wrapText="1"/>
      <protection locked="0"/>
    </xf>
    <xf numFmtId="9" fontId="7" fillId="7" borderId="0" xfId="3" applyFill="1" applyBorder="1" applyAlignment="1" applyProtection="1">
      <alignment horizontal="center" vertical="center" wrapText="1"/>
      <protection locked="0"/>
    </xf>
    <xf numFmtId="9" fontId="12" fillId="0" borderId="0" xfId="3" applyFont="1" applyBorder="1" applyAlignment="1" applyProtection="1">
      <alignment horizontal="center" vertical="center" wrapText="1"/>
      <protection locked="0"/>
    </xf>
    <xf numFmtId="0" fontId="12" fillId="0" borderId="7" xfId="0" applyFont="1" applyBorder="1" applyAlignment="1" applyProtection="1">
      <alignment horizontal="center" vertical="center" wrapText="1"/>
      <protection locked="0"/>
    </xf>
    <xf numFmtId="14" fontId="22" fillId="0" borderId="7" xfId="10" applyNumberFormat="1" applyFont="1" applyBorder="1" applyAlignment="1" applyProtection="1">
      <alignment vertical="center" wrapText="1"/>
      <protection locked="0"/>
    </xf>
    <xf numFmtId="9" fontId="12" fillId="0" borderId="7" xfId="3" applyFont="1" applyBorder="1" applyAlignment="1">
      <alignment horizontal="center" vertical="center" wrapText="1"/>
    </xf>
    <xf numFmtId="0" fontId="38" fillId="0" borderId="27" xfId="6" applyFont="1" applyBorder="1" applyAlignment="1" applyProtection="1">
      <alignment horizontal="center" vertical="center" wrapText="1"/>
      <protection locked="0"/>
    </xf>
    <xf numFmtId="0" fontId="38" fillId="0" borderId="32" xfId="6" applyFont="1" applyBorder="1" applyAlignment="1" applyProtection="1">
      <alignment horizontal="center" vertical="center" wrapText="1"/>
      <protection locked="0"/>
    </xf>
    <xf numFmtId="0" fontId="38" fillId="0" borderId="24" xfId="6" applyFont="1" applyBorder="1" applyAlignment="1" applyProtection="1">
      <alignment horizontal="center" vertical="center" wrapText="1"/>
      <protection locked="0"/>
    </xf>
    <xf numFmtId="0" fontId="39" fillId="0" borderId="7" xfId="10" applyFont="1" applyBorder="1" applyAlignment="1" applyProtection="1">
      <alignment vertical="center" wrapText="1"/>
      <protection locked="0"/>
    </xf>
    <xf numFmtId="0" fontId="12" fillId="38" borderId="7" xfId="6" applyFont="1" applyFill="1" applyBorder="1" applyAlignment="1" applyProtection="1">
      <alignment horizontal="center" vertical="center" wrapText="1"/>
      <protection locked="0"/>
    </xf>
    <xf numFmtId="9" fontId="47" fillId="0" borderId="7" xfId="3" applyFont="1" applyBorder="1" applyAlignment="1" applyProtection="1">
      <alignment horizontal="center" vertical="center" wrapText="1"/>
      <protection locked="0"/>
    </xf>
    <xf numFmtId="9" fontId="46" fillId="0" borderId="7" xfId="3" applyFont="1" applyBorder="1" applyAlignment="1" applyProtection="1">
      <alignment horizontal="center" vertical="center" wrapText="1"/>
      <protection locked="0"/>
    </xf>
    <xf numFmtId="0" fontId="38" fillId="0" borderId="7" xfId="6" applyFont="1" applyBorder="1" applyAlignment="1">
      <alignment horizontal="center" vertical="center" wrapText="1"/>
    </xf>
    <xf numFmtId="9" fontId="38" fillId="0" borderId="7" xfId="3" applyFont="1" applyBorder="1" applyAlignment="1" applyProtection="1">
      <alignment horizontal="center" vertical="center" wrapText="1"/>
      <protection locked="0"/>
    </xf>
    <xf numFmtId="0" fontId="46" fillId="0" borderId="7" xfId="6" applyFont="1" applyBorder="1" applyAlignment="1">
      <alignment horizontal="center" vertical="center" wrapText="1"/>
    </xf>
    <xf numFmtId="0" fontId="48" fillId="13" borderId="27" xfId="0" applyFont="1" applyFill="1" applyBorder="1" applyAlignment="1" applyProtection="1">
      <alignment horizontal="center" vertical="center" wrapText="1"/>
      <protection locked="0"/>
    </xf>
    <xf numFmtId="0" fontId="48" fillId="13" borderId="32" xfId="0" applyFont="1" applyFill="1" applyBorder="1" applyAlignment="1" applyProtection="1">
      <alignment horizontal="center" vertical="center" wrapText="1"/>
      <protection locked="0"/>
    </xf>
    <xf numFmtId="0" fontId="48" fillId="13" borderId="24" xfId="0" applyFont="1" applyFill="1" applyBorder="1" applyAlignment="1" applyProtection="1">
      <alignment horizontal="center" vertical="center" wrapText="1"/>
      <protection locked="0"/>
    </xf>
    <xf numFmtId="0" fontId="49" fillId="0" borderId="7" xfId="2" applyFont="1" applyBorder="1" applyAlignment="1" applyProtection="1">
      <alignment horizontal="center" vertical="center" wrapText="1"/>
      <protection locked="0"/>
    </xf>
    <xf numFmtId="15" fontId="22" fillId="0" borderId="7" xfId="10" applyNumberFormat="1" applyFont="1" applyBorder="1" applyAlignment="1" applyProtection="1">
      <alignment vertical="center" wrapText="1"/>
      <protection locked="0"/>
    </xf>
    <xf numFmtId="0" fontId="45" fillId="0" borderId="7" xfId="6" applyFont="1" applyBorder="1" applyAlignment="1" applyProtection="1">
      <alignment horizontal="center" vertical="center" wrapText="1"/>
      <protection locked="0"/>
    </xf>
    <xf numFmtId="0" fontId="38" fillId="0" borderId="7" xfId="6" applyFont="1" applyBorder="1" applyAlignment="1" applyProtection="1">
      <alignment horizontal="center" vertical="center" wrapText="1"/>
      <protection locked="0"/>
    </xf>
    <xf numFmtId="0" fontId="12" fillId="7" borderId="7" xfId="2" applyFont="1" applyFill="1" applyBorder="1" applyAlignment="1" applyProtection="1">
      <alignment horizontal="center" vertical="center" wrapText="1"/>
      <protection locked="0"/>
    </xf>
    <xf numFmtId="0" fontId="38" fillId="7" borderId="7" xfId="6" applyFont="1" applyFill="1" applyBorder="1" applyAlignment="1" applyProtection="1">
      <alignment horizontal="center" vertical="center" wrapText="1"/>
      <protection locked="0"/>
    </xf>
    <xf numFmtId="0" fontId="12" fillId="39" borderId="7" xfId="6" applyFont="1" applyFill="1" applyBorder="1" applyAlignment="1" applyProtection="1">
      <alignment horizontal="center" vertical="center" wrapText="1"/>
      <protection locked="0"/>
    </xf>
    <xf numFmtId="0" fontId="50" fillId="0" borderId="7" xfId="2" applyFont="1" applyBorder="1" applyAlignment="1" applyProtection="1">
      <alignment horizontal="center" vertical="center" wrapText="1"/>
      <protection locked="0"/>
    </xf>
    <xf numFmtId="9" fontId="51" fillId="0" borderId="7" xfId="3" applyFont="1" applyBorder="1" applyAlignment="1" applyProtection="1">
      <alignment horizontal="center" vertical="center" wrapText="1"/>
      <protection locked="0"/>
    </xf>
    <xf numFmtId="9" fontId="45" fillId="0" borderId="7" xfId="3" applyFont="1" applyBorder="1" applyAlignment="1" applyProtection="1">
      <alignment horizontal="center" vertical="center" wrapText="1"/>
      <protection locked="0"/>
    </xf>
    <xf numFmtId="9" fontId="14" fillId="14" borderId="7" xfId="3" applyFont="1" applyFill="1" applyBorder="1" applyAlignment="1" applyProtection="1">
      <alignment horizontal="center" vertical="center" wrapText="1"/>
      <protection locked="0"/>
    </xf>
    <xf numFmtId="0" fontId="39" fillId="0" borderId="7" xfId="6" applyFont="1" applyBorder="1" applyAlignment="1" applyProtection="1">
      <alignment horizontal="center" vertical="center" wrapText="1"/>
      <protection locked="0"/>
    </xf>
    <xf numFmtId="9" fontId="39" fillId="0" borderId="7" xfId="3" applyFont="1" applyBorder="1" applyAlignment="1" applyProtection="1">
      <alignment horizontal="center" vertical="center" wrapText="1"/>
      <protection locked="0"/>
    </xf>
    <xf numFmtId="0" fontId="39" fillId="0" borderId="7" xfId="2" applyFont="1" applyBorder="1" applyAlignment="1" applyProtection="1">
      <alignment horizontal="center" vertical="center" wrapText="1"/>
      <protection locked="0"/>
    </xf>
    <xf numFmtId="0" fontId="39" fillId="0" borderId="0" xfId="0" applyFont="1" applyAlignment="1">
      <alignment horizontal="center" vertical="center" wrapText="1"/>
    </xf>
    <xf numFmtId="0" fontId="39" fillId="0" borderId="0" xfId="0" applyFont="1" applyAlignment="1">
      <alignment horizontal="center" wrapText="1"/>
    </xf>
    <xf numFmtId="0" fontId="24" fillId="0" borderId="7" xfId="10" applyFont="1" applyBorder="1" applyAlignment="1" applyProtection="1">
      <alignment vertical="center" wrapText="1"/>
      <protection locked="0"/>
    </xf>
    <xf numFmtId="14" fontId="24" fillId="0" borderId="7" xfId="10" applyNumberFormat="1" applyFont="1" applyBorder="1" applyAlignment="1" applyProtection="1">
      <alignment vertical="center" wrapText="1"/>
      <protection locked="0"/>
    </xf>
    <xf numFmtId="0" fontId="46" fillId="0" borderId="7" xfId="6"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46"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52" fillId="0" borderId="7" xfId="2" applyFont="1" applyBorder="1" applyAlignment="1" applyProtection="1">
      <alignment horizontal="center" vertical="center" wrapText="1"/>
      <protection locked="0"/>
    </xf>
    <xf numFmtId="0" fontId="39" fillId="0" borderId="24" xfId="6" applyFont="1" applyBorder="1" applyAlignment="1" applyProtection="1">
      <alignment horizontal="center" vertical="center" wrapText="1"/>
      <protection locked="0"/>
    </xf>
    <xf numFmtId="0" fontId="37" fillId="0" borderId="7" xfId="10" applyFont="1" applyBorder="1" applyAlignment="1" applyProtection="1">
      <alignment vertical="center" wrapText="1"/>
      <protection locked="0"/>
    </xf>
    <xf numFmtId="9" fontId="27" fillId="7" borderId="53" xfId="6" applyNumberFormat="1" applyFont="1" applyFill="1" applyBorder="1" applyAlignment="1" applyProtection="1">
      <alignment horizontal="left" vertical="center" wrapText="1"/>
      <protection locked="0"/>
    </xf>
    <xf numFmtId="9" fontId="53" fillId="0" borderId="7" xfId="3" applyFont="1" applyBorder="1" applyAlignment="1" applyProtection="1">
      <alignment horizontal="center" vertical="center" wrapText="1"/>
      <protection locked="0"/>
    </xf>
    <xf numFmtId="0" fontId="39" fillId="0" borderId="7" xfId="0" applyFont="1" applyBorder="1" applyAlignment="1" applyProtection="1">
      <alignment horizontal="center" vertical="center" wrapText="1"/>
      <protection locked="0"/>
    </xf>
    <xf numFmtId="0" fontId="21" fillId="14" borderId="47" xfId="0" applyFont="1" applyFill="1" applyBorder="1" applyAlignment="1" applyProtection="1">
      <alignment horizontal="center" vertical="center" wrapText="1"/>
      <protection hidden="1"/>
    </xf>
    <xf numFmtId="0" fontId="21" fillId="0" borderId="7" xfId="0" applyFont="1" applyBorder="1" applyAlignment="1" applyProtection="1">
      <alignment horizontal="center" vertical="center" wrapText="1"/>
      <protection locked="0"/>
    </xf>
    <xf numFmtId="0" fontId="21" fillId="42" borderId="47" xfId="0" applyFont="1" applyFill="1" applyBorder="1" applyAlignment="1" applyProtection="1">
      <alignment horizontal="center" vertical="center" wrapText="1"/>
      <protection hidden="1"/>
    </xf>
    <xf numFmtId="0" fontId="27" fillId="7" borderId="7" xfId="0" applyFont="1" applyFill="1" applyBorder="1" applyAlignment="1" applyProtection="1">
      <alignment horizontal="center" vertical="center" wrapText="1"/>
      <protection locked="0"/>
    </xf>
    <xf numFmtId="0" fontId="45" fillId="0" borderId="7" xfId="0" applyFont="1" applyBorder="1" applyAlignment="1">
      <alignment horizontal="center" vertical="center" wrapText="1"/>
    </xf>
    <xf numFmtId="14" fontId="12" fillId="0" borderId="7" xfId="0" applyNumberFormat="1" applyFont="1" applyBorder="1" applyAlignment="1">
      <alignment horizontal="center" vertical="center" wrapText="1"/>
    </xf>
    <xf numFmtId="0" fontId="12" fillId="0" borderId="7" xfId="0" applyFont="1" applyBorder="1" applyAlignment="1">
      <alignment horizontal="center" vertical="center" wrapText="1"/>
    </xf>
    <xf numFmtId="0" fontId="37" fillId="0" borderId="0" xfId="0" applyFont="1" applyProtection="1">
      <protection locked="0"/>
    </xf>
    <xf numFmtId="0" fontId="38" fillId="0" borderId="27" xfId="2" applyFont="1" applyBorder="1" applyAlignment="1" applyProtection="1">
      <alignment horizontal="center" vertical="center" wrapText="1"/>
      <protection locked="0"/>
    </xf>
    <xf numFmtId="0" fontId="38" fillId="0" borderId="32" xfId="2" applyFont="1" applyBorder="1" applyAlignment="1" applyProtection="1">
      <alignment horizontal="center" vertical="center" wrapText="1"/>
      <protection locked="0"/>
    </xf>
    <xf numFmtId="0" fontId="38" fillId="0" borderId="24" xfId="2" applyFont="1" applyBorder="1" applyAlignment="1" applyProtection="1">
      <alignment horizontal="center" vertical="center" wrapText="1"/>
      <protection locked="0"/>
    </xf>
    <xf numFmtId="0" fontId="27" fillId="0" borderId="13" xfId="0" applyFont="1" applyBorder="1" applyAlignment="1" applyProtection="1">
      <alignment horizontal="center" vertical="center" wrapText="1"/>
      <protection locked="0"/>
    </xf>
    <xf numFmtId="49" fontId="27" fillId="0" borderId="8" xfId="0" applyNumberFormat="1" applyFont="1" applyBorder="1" applyAlignment="1" applyProtection="1">
      <alignment horizontal="center" vertical="center" wrapText="1"/>
      <protection locked="0"/>
    </xf>
    <xf numFmtId="0" fontId="27" fillId="0" borderId="7" xfId="0" quotePrefix="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49" fontId="26" fillId="0" borderId="29" xfId="0" applyNumberFormat="1" applyFont="1" applyBorder="1" applyAlignment="1" applyProtection="1">
      <alignment horizontal="center" vertical="center" wrapText="1"/>
      <protection locked="0"/>
    </xf>
    <xf numFmtId="49" fontId="27" fillId="0" borderId="29" xfId="0" applyNumberFormat="1" applyFont="1" applyBorder="1" applyAlignment="1" applyProtection="1">
      <alignment horizontal="center" vertical="center" wrapText="1"/>
      <protection locked="0"/>
    </xf>
    <xf numFmtId="49" fontId="26" fillId="0" borderId="0" xfId="0" applyNumberFormat="1" applyFont="1" applyAlignment="1" applyProtection="1">
      <alignment horizontal="center" vertical="center" wrapText="1"/>
      <protection locked="0"/>
    </xf>
    <xf numFmtId="49" fontId="26" fillId="0" borderId="26" xfId="0" applyNumberFormat="1" applyFont="1" applyBorder="1" applyAlignment="1" applyProtection="1">
      <alignment horizontal="center" vertical="center" wrapText="1"/>
      <protection locked="0"/>
    </xf>
    <xf numFmtId="49" fontId="26" fillId="18" borderId="29" xfId="0" applyNumberFormat="1" applyFont="1" applyFill="1" applyBorder="1" applyAlignment="1" applyProtection="1">
      <alignment horizontal="center" vertical="center" wrapText="1"/>
      <protection locked="0"/>
    </xf>
    <xf numFmtId="49" fontId="21" fillId="0" borderId="29" xfId="0" applyNumberFormat="1" applyFont="1" applyBorder="1" applyAlignment="1" applyProtection="1">
      <alignment horizontal="center" vertical="center" wrapText="1"/>
      <protection locked="0"/>
    </xf>
    <xf numFmtId="0" fontId="11" fillId="28" borderId="18" xfId="0" applyFont="1" applyFill="1" applyBorder="1" applyAlignment="1">
      <alignment horizontal="center" vertical="center" wrapText="1"/>
    </xf>
    <xf numFmtId="0" fontId="11" fillId="19" borderId="39" xfId="0" applyFont="1" applyFill="1" applyBorder="1" applyAlignment="1">
      <alignment horizontal="center" vertical="center" wrapText="1"/>
    </xf>
    <xf numFmtId="0" fontId="11" fillId="19" borderId="27" xfId="0" applyFont="1" applyFill="1" applyBorder="1" applyAlignment="1">
      <alignment horizontal="center" vertical="center" wrapText="1"/>
    </xf>
    <xf numFmtId="0" fontId="11" fillId="29" borderId="27" xfId="0" applyFont="1" applyFill="1" applyBorder="1" applyAlignment="1">
      <alignment horizontal="center" vertical="center" wrapText="1"/>
    </xf>
    <xf numFmtId="0" fontId="11" fillId="25" borderId="27" xfId="0" applyFont="1" applyFill="1" applyBorder="1" applyAlignment="1">
      <alignment horizontal="center" vertical="center" wrapText="1"/>
    </xf>
    <xf numFmtId="0" fontId="11" fillId="26" borderId="18" xfId="0" applyFont="1" applyFill="1" applyBorder="1" applyAlignment="1">
      <alignment horizontal="center" vertical="center" wrapText="1"/>
    </xf>
    <xf numFmtId="0" fontId="6" fillId="4" borderId="19" xfId="0" applyFont="1" applyFill="1" applyBorder="1" applyAlignment="1">
      <alignment horizontal="center" vertical="center" textRotation="90" wrapText="1"/>
    </xf>
    <xf numFmtId="0" fontId="6" fillId="4" borderId="20" xfId="0" applyFont="1" applyFill="1" applyBorder="1" applyAlignment="1">
      <alignment horizontal="center" vertical="center" textRotation="90" wrapText="1"/>
    </xf>
    <xf numFmtId="0" fontId="14" fillId="4" borderId="58" xfId="0" applyFont="1" applyFill="1" applyBorder="1" applyAlignment="1">
      <alignment horizontal="center" vertical="center" textRotation="90" wrapText="1"/>
    </xf>
    <xf numFmtId="0" fontId="19" fillId="4" borderId="61" xfId="0" applyFont="1" applyFill="1" applyBorder="1" applyAlignment="1">
      <alignment horizontal="center" vertical="center" textRotation="90" wrapText="1"/>
    </xf>
    <xf numFmtId="0" fontId="6" fillId="4" borderId="62" xfId="0" applyFont="1" applyFill="1" applyBorder="1" applyAlignment="1">
      <alignment horizontal="center" vertical="center" textRotation="90" wrapText="1"/>
    </xf>
    <xf numFmtId="0" fontId="6" fillId="4" borderId="61" xfId="0" applyFont="1" applyFill="1" applyBorder="1" applyAlignment="1">
      <alignment horizontal="center" vertical="center" textRotation="90" wrapText="1"/>
    </xf>
    <xf numFmtId="0" fontId="26" fillId="33" borderId="7" xfId="0" applyFont="1" applyFill="1" applyBorder="1" applyAlignment="1" applyProtection="1">
      <alignment horizontal="center" vertical="center" wrapText="1"/>
      <protection hidden="1"/>
    </xf>
    <xf numFmtId="14" fontId="26" fillId="0" borderId="7" xfId="0" applyNumberFormat="1" applyFont="1" applyBorder="1" applyAlignment="1" applyProtection="1">
      <alignment horizontal="center" vertical="center" wrapText="1"/>
      <protection locked="0"/>
    </xf>
    <xf numFmtId="14" fontId="26" fillId="0" borderId="7" xfId="0" applyNumberFormat="1" applyFont="1" applyBorder="1" applyAlignment="1">
      <alignment horizontal="center" vertical="center" wrapText="1"/>
    </xf>
    <xf numFmtId="0" fontId="31" fillId="0" borderId="7" xfId="0" applyFont="1" applyBorder="1" applyAlignment="1" applyProtection="1">
      <alignment horizontal="center" vertical="center" wrapText="1"/>
      <protection locked="0"/>
    </xf>
    <xf numFmtId="0" fontId="26" fillId="35" borderId="7" xfId="0" applyFont="1" applyFill="1" applyBorder="1" applyAlignment="1">
      <alignment horizontal="center" vertical="center" wrapText="1"/>
    </xf>
    <xf numFmtId="0" fontId="32" fillId="0" borderId="7" xfId="5" applyFont="1" applyFill="1" applyBorder="1" applyAlignment="1" applyProtection="1">
      <alignment horizontal="center" vertical="center" wrapText="1"/>
      <protection locked="0"/>
    </xf>
    <xf numFmtId="14" fontId="27" fillId="0" borderId="7" xfId="0" applyNumberFormat="1" applyFont="1" applyBorder="1" applyAlignment="1" applyProtection="1">
      <alignment horizontal="center" vertical="center" wrapText="1"/>
      <protection locked="0"/>
    </xf>
    <xf numFmtId="0" fontId="27" fillId="16" borderId="7" xfId="0" applyFont="1" applyFill="1" applyBorder="1" applyAlignment="1" applyProtection="1">
      <alignment horizontal="center" vertical="center" wrapText="1"/>
      <protection hidden="1"/>
    </xf>
    <xf numFmtId="0" fontId="36" fillId="0" borderId="7" xfId="0" applyFont="1" applyBorder="1" applyAlignment="1" applyProtection="1">
      <alignment horizontal="center" vertical="center" wrapText="1"/>
      <protection locked="0"/>
    </xf>
    <xf numFmtId="0" fontId="35" fillId="0" borderId="7" xfId="0" applyFont="1" applyBorder="1" applyAlignment="1" applyProtection="1">
      <alignment horizontal="center" vertical="center" wrapText="1"/>
      <protection locked="0"/>
    </xf>
    <xf numFmtId="0" fontId="28" fillId="0" borderId="7" xfId="0" applyFont="1" applyBorder="1" applyAlignment="1" applyProtection="1">
      <alignment horizontal="center" vertical="center" wrapText="1"/>
      <protection locked="0"/>
    </xf>
    <xf numFmtId="0" fontId="26" fillId="18" borderId="7" xfId="0" applyFont="1" applyFill="1" applyBorder="1" applyAlignment="1" applyProtection="1">
      <alignment horizontal="center" vertical="center" wrapText="1"/>
      <protection locked="0"/>
    </xf>
    <xf numFmtId="0" fontId="27" fillId="18" borderId="7" xfId="0" applyFont="1" applyFill="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8" fillId="18" borderId="7" xfId="0" applyFont="1" applyFill="1" applyBorder="1" applyAlignment="1" applyProtection="1">
      <alignment horizontal="center" vertical="center" wrapText="1"/>
      <protection locked="0"/>
    </xf>
    <xf numFmtId="0" fontId="26" fillId="0" borderId="7" xfId="0" applyFont="1" applyBorder="1" applyAlignment="1" applyProtection="1">
      <alignment horizontal="center" vertical="center" wrapText="1"/>
      <protection hidden="1"/>
    </xf>
    <xf numFmtId="0" fontId="40" fillId="0" borderId="7" xfId="0" applyFont="1" applyBorder="1" applyAlignment="1" applyProtection="1">
      <alignment horizontal="center" vertical="center" wrapText="1"/>
      <protection locked="0"/>
    </xf>
    <xf numFmtId="0" fontId="32" fillId="0" borderId="7" xfId="9" applyFont="1" applyFill="1" applyBorder="1" applyAlignment="1" applyProtection="1">
      <alignment horizontal="center" vertical="center" wrapText="1"/>
      <protection locked="0"/>
    </xf>
    <xf numFmtId="0" fontId="27" fillId="37" borderId="7" xfId="0" applyFont="1" applyFill="1" applyBorder="1" applyAlignment="1" applyProtection="1">
      <alignment horizontal="center" vertical="center" wrapText="1"/>
      <protection locked="0"/>
    </xf>
    <xf numFmtId="0" fontId="27" fillId="0" borderId="7" xfId="0" applyFont="1" applyBorder="1" applyAlignment="1">
      <alignment horizontal="center" vertical="center"/>
    </xf>
    <xf numFmtId="0" fontId="27" fillId="17" borderId="7" xfId="0" applyFont="1" applyFill="1" applyBorder="1" applyAlignment="1" applyProtection="1">
      <alignment horizontal="center" vertical="center" wrapText="1"/>
      <protection locked="0"/>
    </xf>
    <xf numFmtId="0" fontId="27" fillId="34" borderId="7" xfId="0" applyFont="1" applyFill="1" applyBorder="1" applyAlignment="1" applyProtection="1">
      <alignment horizontal="center" vertical="center" wrapText="1"/>
      <protection hidden="1"/>
    </xf>
    <xf numFmtId="0" fontId="27" fillId="34" borderId="7" xfId="0" applyFont="1" applyFill="1" applyBorder="1" applyAlignment="1" applyProtection="1">
      <alignment horizontal="center" vertical="center" wrapText="1"/>
      <protection locked="0"/>
    </xf>
    <xf numFmtId="0" fontId="26" fillId="34" borderId="7" xfId="0" applyFont="1" applyFill="1" applyBorder="1" applyAlignment="1" applyProtection="1">
      <alignment horizontal="center" vertical="center" wrapText="1"/>
      <protection hidden="1"/>
    </xf>
    <xf numFmtId="0" fontId="32" fillId="18" borderId="7" xfId="5" applyFont="1" applyFill="1" applyBorder="1" applyAlignment="1" applyProtection="1">
      <alignment horizontal="center" vertical="center" wrapText="1"/>
      <protection locked="0"/>
    </xf>
    <xf numFmtId="0" fontId="26" fillId="17" borderId="7" xfId="0" applyFont="1" applyFill="1" applyBorder="1" applyAlignment="1" applyProtection="1">
      <alignment horizontal="center" vertical="center" wrapText="1"/>
      <protection hidden="1"/>
    </xf>
    <xf numFmtId="0" fontId="21" fillId="40" borderId="7" xfId="0" applyFont="1" applyFill="1" applyBorder="1" applyAlignment="1" applyProtection="1">
      <alignment horizontal="center" vertical="center" wrapText="1"/>
      <protection hidden="1"/>
    </xf>
    <xf numFmtId="14" fontId="21" fillId="0" borderId="7" xfId="0" applyNumberFormat="1" applyFont="1" applyBorder="1" applyAlignment="1" applyProtection="1">
      <alignment horizontal="center" vertical="center" wrapText="1"/>
      <protection locked="0"/>
    </xf>
    <xf numFmtId="0" fontId="27" fillId="40" borderId="7" xfId="0" applyFont="1" applyFill="1" applyBorder="1" applyAlignment="1" applyProtection="1">
      <alignment horizontal="center" vertical="center" wrapText="1"/>
      <protection hidden="1"/>
    </xf>
    <xf numFmtId="0" fontId="21" fillId="41" borderId="7" xfId="0" applyFont="1" applyFill="1" applyBorder="1" applyAlignment="1" applyProtection="1">
      <alignment horizontal="center" vertical="center" wrapText="1"/>
      <protection hidden="1"/>
    </xf>
    <xf numFmtId="0" fontId="27" fillId="38" borderId="7" xfId="0" applyFont="1" applyFill="1" applyBorder="1" applyAlignment="1" applyProtection="1">
      <alignment horizontal="center" vertical="center" wrapText="1"/>
      <protection locked="0"/>
    </xf>
    <xf numFmtId="0" fontId="32" fillId="0" borderId="7" xfId="9" applyFont="1" applyBorder="1" applyAlignment="1" applyProtection="1">
      <alignment horizontal="center" vertical="center" wrapText="1"/>
      <protection locked="0"/>
    </xf>
    <xf numFmtId="0" fontId="27" fillId="42" borderId="7" xfId="0" applyFont="1" applyFill="1" applyBorder="1" applyAlignment="1" applyProtection="1">
      <alignment horizontal="center" vertical="center" wrapText="1"/>
      <protection hidden="1"/>
    </xf>
    <xf numFmtId="0" fontId="27" fillId="42" borderId="7" xfId="0" applyFont="1" applyFill="1" applyBorder="1" applyAlignment="1" applyProtection="1">
      <alignment horizontal="center" vertical="center" wrapText="1"/>
      <protection locked="0"/>
    </xf>
    <xf numFmtId="0" fontId="21" fillId="42" borderId="7" xfId="0" applyFont="1" applyFill="1" applyBorder="1" applyAlignment="1" applyProtection="1">
      <alignment horizontal="center" vertical="center" wrapText="1"/>
      <protection hidden="1"/>
    </xf>
    <xf numFmtId="0" fontId="21" fillId="7" borderId="7"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hidden="1"/>
    </xf>
    <xf numFmtId="0" fontId="26" fillId="40" borderId="7" xfId="0" applyFont="1" applyFill="1" applyBorder="1" applyAlignment="1" applyProtection="1">
      <alignment horizontal="center" vertical="center" wrapText="1"/>
      <protection hidden="1"/>
    </xf>
    <xf numFmtId="0" fontId="26" fillId="41" borderId="7" xfId="0" applyFont="1" applyFill="1" applyBorder="1" applyAlignment="1" applyProtection="1">
      <alignment horizontal="center" vertical="center" wrapText="1"/>
      <protection hidden="1"/>
    </xf>
    <xf numFmtId="0" fontId="32" fillId="0" borderId="7" xfId="5" applyFont="1" applyBorder="1" applyAlignment="1" applyProtection="1">
      <alignment horizontal="center" vertical="center" wrapText="1"/>
      <protection locked="0"/>
    </xf>
    <xf numFmtId="0" fontId="29" fillId="0" borderId="7" xfId="9" applyBorder="1" applyAlignment="1" applyProtection="1">
      <alignment horizontal="center" vertical="center" wrapText="1"/>
      <protection locked="0"/>
    </xf>
    <xf numFmtId="0" fontId="22" fillId="0" borderId="7" xfId="8" applyFont="1" applyBorder="1" applyAlignment="1" applyProtection="1">
      <alignment vertical="center" wrapText="1"/>
      <protection locked="0"/>
    </xf>
    <xf numFmtId="0" fontId="28" fillId="0" borderId="7" xfId="8" applyFont="1" applyBorder="1" applyAlignment="1" applyProtection="1">
      <alignment vertical="center" wrapText="1"/>
      <protection locked="0"/>
    </xf>
    <xf numFmtId="14" fontId="28" fillId="0" borderId="7" xfId="8" applyNumberFormat="1" applyFont="1" applyBorder="1" applyAlignment="1" applyProtection="1">
      <alignment vertical="center" wrapText="1"/>
      <protection locked="0"/>
    </xf>
    <xf numFmtId="14" fontId="27" fillId="18" borderId="53" xfId="6" applyNumberFormat="1" applyFont="1" applyFill="1" applyBorder="1" applyAlignment="1" applyProtection="1">
      <alignment horizontal="left" vertical="center" wrapText="1"/>
      <protection locked="0"/>
    </xf>
    <xf numFmtId="0" fontId="27" fillId="18" borderId="56" xfId="6" applyFont="1" applyFill="1" applyBorder="1" applyAlignment="1" applyProtection="1">
      <alignment horizontal="center" vertical="center" wrapText="1"/>
      <protection locked="0"/>
    </xf>
    <xf numFmtId="0" fontId="26" fillId="0" borderId="0" xfId="8" applyFont="1" applyAlignment="1" applyProtection="1">
      <alignment wrapText="1"/>
      <protection locked="0"/>
    </xf>
    <xf numFmtId="9" fontId="7" fillId="0" borderId="7" xfId="3" applyFill="1" applyBorder="1" applyAlignment="1" applyProtection="1">
      <alignment horizontal="center" vertical="center" wrapText="1"/>
      <protection locked="0"/>
    </xf>
    <xf numFmtId="9" fontId="39" fillId="0" borderId="7" xfId="3" applyFont="1" applyFill="1" applyBorder="1" applyAlignment="1" applyProtection="1">
      <alignment horizontal="center" vertical="center" wrapText="1"/>
      <protection locked="0"/>
    </xf>
    <xf numFmtId="9" fontId="44" fillId="15" borderId="7" xfId="3" applyFont="1" applyFill="1" applyBorder="1" applyAlignment="1" applyProtection="1">
      <alignment horizontal="center" vertical="center" wrapText="1"/>
      <protection locked="0"/>
    </xf>
    <xf numFmtId="0" fontId="39" fillId="0" borderId="7" xfId="6" applyFont="1" applyBorder="1" applyAlignment="1">
      <alignment horizontal="center" vertical="center" wrapText="1"/>
    </xf>
    <xf numFmtId="0" fontId="39" fillId="0" borderId="0" xfId="0" applyFont="1" applyAlignment="1" applyProtection="1">
      <alignment horizontal="center" vertical="center" wrapText="1"/>
      <protection locked="0"/>
    </xf>
    <xf numFmtId="0" fontId="24" fillId="0" borderId="7" xfId="8" applyFont="1" applyBorder="1" applyAlignment="1" applyProtection="1">
      <alignment vertical="center" wrapText="1"/>
      <protection locked="0"/>
    </xf>
    <xf numFmtId="14" fontId="24" fillId="0" borderId="7" xfId="8" applyNumberFormat="1" applyFont="1" applyBorder="1" applyAlignment="1" applyProtection="1">
      <alignment vertical="center" wrapText="1"/>
      <protection locked="0"/>
    </xf>
    <xf numFmtId="9" fontId="38" fillId="0" borderId="7" xfId="3" applyFont="1" applyFill="1" applyBorder="1" applyAlignment="1" applyProtection="1">
      <alignment horizontal="center" vertical="center" wrapText="1"/>
      <protection locked="0"/>
    </xf>
    <xf numFmtId="9" fontId="47" fillId="0" borderId="7" xfId="3" applyFont="1" applyFill="1" applyBorder="1" applyAlignment="1" applyProtection="1">
      <alignment horizontal="center" vertical="center" wrapText="1"/>
      <protection locked="0"/>
    </xf>
    <xf numFmtId="9" fontId="46" fillId="0" borderId="7" xfId="3" applyFont="1" applyFill="1" applyBorder="1" applyAlignment="1" applyProtection="1">
      <alignment horizontal="center" vertical="center" wrapText="1"/>
      <protection locked="0"/>
    </xf>
    <xf numFmtId="0" fontId="55" fillId="0" borderId="7" xfId="2" applyFont="1" applyBorder="1" applyAlignment="1" applyProtection="1">
      <alignment horizontal="center" vertical="center" wrapText="1"/>
      <protection locked="0"/>
    </xf>
    <xf numFmtId="9" fontId="56" fillId="0" borderId="7" xfId="3" applyFont="1" applyFill="1" applyBorder="1" applyAlignment="1" applyProtection="1">
      <alignment horizontal="center" vertical="center" wrapText="1"/>
      <protection locked="0"/>
    </xf>
    <xf numFmtId="9" fontId="55" fillId="0" borderId="7" xfId="3" applyFont="1" applyFill="1" applyBorder="1" applyAlignment="1" applyProtection="1">
      <alignment horizontal="center" vertical="center" wrapText="1"/>
      <protection locked="0"/>
    </xf>
    <xf numFmtId="0" fontId="37" fillId="0" borderId="7" xfId="8" applyFont="1" applyBorder="1" applyAlignment="1" applyProtection="1">
      <alignment vertical="center" wrapText="1"/>
      <protection locked="0"/>
    </xf>
    <xf numFmtId="0" fontId="57" fillId="0" borderId="7" xfId="2" applyFont="1" applyBorder="1" applyAlignment="1" applyProtection="1">
      <alignment horizontal="center" vertical="center" wrapText="1"/>
      <protection locked="0"/>
    </xf>
    <xf numFmtId="0" fontId="28" fillId="0" borderId="26" xfId="8" applyFont="1" applyBorder="1" applyAlignment="1" applyProtection="1">
      <alignment vertical="center" wrapText="1"/>
      <protection locked="0"/>
    </xf>
    <xf numFmtId="0" fontId="22" fillId="0" borderId="26" xfId="8" applyFont="1" applyBorder="1" applyAlignment="1" applyProtection="1">
      <alignment vertical="center" wrapText="1"/>
      <protection locked="0"/>
    </xf>
    <xf numFmtId="14" fontId="22" fillId="0" borderId="26" xfId="8" applyNumberFormat="1" applyFont="1" applyBorder="1" applyAlignment="1" applyProtection="1">
      <alignment vertical="center" wrapText="1"/>
      <protection locked="0"/>
    </xf>
    <xf numFmtId="14" fontId="24" fillId="0" borderId="26" xfId="8" applyNumberFormat="1" applyFont="1" applyBorder="1" applyAlignment="1" applyProtection="1">
      <alignment vertical="center" wrapText="1"/>
      <protection locked="0"/>
    </xf>
    <xf numFmtId="0" fontId="24" fillId="0" borderId="26" xfId="8" applyFont="1" applyBorder="1" applyAlignment="1" applyProtection="1">
      <alignment vertical="center" wrapText="1"/>
      <protection locked="0"/>
    </xf>
    <xf numFmtId="14" fontId="28" fillId="0" borderId="26" xfId="8" applyNumberFormat="1" applyFont="1" applyBorder="1" applyAlignment="1" applyProtection="1">
      <alignment vertical="center" wrapText="1"/>
      <protection locked="0"/>
    </xf>
    <xf numFmtId="0" fontId="37" fillId="0" borderId="26" xfId="8" applyFont="1" applyBorder="1" applyAlignment="1" applyProtection="1">
      <alignment vertical="center" wrapText="1"/>
      <protection locked="0"/>
    </xf>
    <xf numFmtId="14" fontId="27" fillId="18" borderId="7" xfId="6" applyNumberFormat="1" applyFont="1" applyFill="1" applyBorder="1" applyAlignment="1" applyProtection="1">
      <alignment horizontal="left" vertical="center" wrapText="1"/>
      <protection locked="0"/>
    </xf>
    <xf numFmtId="0" fontId="27" fillId="18" borderId="7" xfId="6" applyFont="1" applyFill="1" applyBorder="1" applyAlignment="1" applyProtection="1">
      <alignment horizontal="center" vertical="center" wrapText="1"/>
      <protection locked="0"/>
    </xf>
    <xf numFmtId="0" fontId="27" fillId="7" borderId="7" xfId="6" applyFont="1" applyFill="1" applyBorder="1" applyAlignment="1" applyProtection="1">
      <alignment horizontal="left" vertical="center" wrapText="1"/>
      <protection locked="0"/>
    </xf>
    <xf numFmtId="0" fontId="27" fillId="7" borderId="7" xfId="6" applyFont="1" applyFill="1" applyBorder="1" applyAlignment="1" applyProtection="1">
      <alignment horizontal="center" vertical="center" wrapText="1"/>
      <protection locked="0"/>
    </xf>
    <xf numFmtId="0" fontId="20" fillId="0" borderId="7" xfId="10" applyFont="1" applyBorder="1" applyAlignment="1" applyProtection="1">
      <alignment wrapText="1"/>
      <protection locked="0"/>
    </xf>
    <xf numFmtId="9" fontId="53" fillId="0" borderId="7" xfId="3" applyFont="1" applyFill="1" applyBorder="1" applyAlignment="1" applyProtection="1">
      <alignment horizontal="center" vertical="center" wrapText="1"/>
      <protection locked="0"/>
    </xf>
    <xf numFmtId="0" fontId="58" fillId="0" borderId="7" xfId="2" applyFont="1" applyBorder="1" applyAlignment="1" applyProtection="1">
      <alignment horizontal="center" vertical="center" wrapText="1"/>
      <protection locked="0"/>
    </xf>
    <xf numFmtId="9" fontId="59" fillId="0" borderId="7" xfId="3" applyFont="1" applyFill="1" applyBorder="1" applyAlignment="1" applyProtection="1">
      <alignment horizontal="center" vertical="center" wrapText="1"/>
      <protection locked="0"/>
    </xf>
    <xf numFmtId="9" fontId="58" fillId="0" borderId="7" xfId="3" applyFont="1" applyFill="1" applyBorder="1" applyAlignment="1" applyProtection="1">
      <alignment horizontal="center" vertical="center" wrapText="1"/>
      <protection locked="0"/>
    </xf>
    <xf numFmtId="0" fontId="58" fillId="0" borderId="7" xfId="6" applyFont="1" applyBorder="1" applyAlignment="1" applyProtection="1">
      <alignment horizontal="center" vertical="center" wrapText="1"/>
      <protection locked="0"/>
    </xf>
    <xf numFmtId="14" fontId="37" fillId="0" borderId="7" xfId="8" applyNumberFormat="1" applyFont="1" applyBorder="1" applyAlignment="1" applyProtection="1">
      <alignment vertical="center" wrapText="1"/>
      <protection locked="0"/>
    </xf>
    <xf numFmtId="0" fontId="10" fillId="0" borderId="7" xfId="5" applyFill="1" applyBorder="1" applyAlignment="1" applyProtection="1">
      <alignment vertical="center" wrapText="1"/>
      <protection locked="0"/>
    </xf>
    <xf numFmtId="0" fontId="28" fillId="0" borderId="27" xfId="8" applyFont="1" applyBorder="1" applyAlignment="1" applyProtection="1">
      <alignment vertical="center" wrapText="1"/>
      <protection locked="0"/>
    </xf>
    <xf numFmtId="14" fontId="27" fillId="18" borderId="55" xfId="6" applyNumberFormat="1" applyFont="1" applyFill="1" applyBorder="1" applyAlignment="1" applyProtection="1">
      <alignment horizontal="left" vertical="center" wrapText="1"/>
      <protection locked="0"/>
    </xf>
    <xf numFmtId="0" fontId="27" fillId="18" borderId="63" xfId="6" applyFont="1" applyFill="1" applyBorder="1" applyAlignment="1" applyProtection="1">
      <alignment horizontal="center" vertical="center" wrapText="1"/>
      <protection locked="0"/>
    </xf>
    <xf numFmtId="0" fontId="26" fillId="0" borderId="7" xfId="8" applyFont="1" applyBorder="1" applyAlignment="1" applyProtection="1">
      <alignment wrapText="1"/>
      <protection locked="0"/>
    </xf>
    <xf numFmtId="0" fontId="27" fillId="18" borderId="7" xfId="6" applyFont="1" applyFill="1" applyBorder="1" applyAlignment="1" applyProtection="1">
      <alignment horizontal="left" vertical="center" wrapText="1"/>
      <protection locked="0"/>
    </xf>
    <xf numFmtId="0" fontId="28" fillId="43" borderId="32" xfId="0" applyFont="1" applyFill="1" applyBorder="1" applyAlignment="1" applyProtection="1">
      <alignment horizontal="center" vertical="center" wrapText="1"/>
      <protection hidden="1"/>
    </xf>
    <xf numFmtId="0" fontId="28" fillId="43" borderId="24" xfId="0" applyFont="1" applyFill="1" applyBorder="1" applyAlignment="1" applyProtection="1">
      <alignment horizontal="center" vertical="center" wrapText="1"/>
      <protection hidden="1"/>
    </xf>
    <xf numFmtId="0" fontId="24" fillId="43" borderId="27" xfId="0" applyFont="1" applyFill="1" applyBorder="1" applyAlignment="1" applyProtection="1">
      <alignment horizontal="center" vertical="center" wrapText="1"/>
      <protection hidden="1"/>
    </xf>
    <xf numFmtId="0" fontId="24" fillId="43" borderId="32" xfId="0" applyFont="1" applyFill="1" applyBorder="1" applyAlignment="1" applyProtection="1">
      <alignment horizontal="center" vertical="center" wrapText="1"/>
      <protection hidden="1"/>
    </xf>
    <xf numFmtId="0" fontId="24" fillId="43" borderId="24" xfId="0" applyFont="1" applyFill="1" applyBorder="1" applyAlignment="1" applyProtection="1">
      <alignment horizontal="center" vertical="center" wrapText="1"/>
      <protection hidden="1"/>
    </xf>
    <xf numFmtId="0" fontId="28" fillId="43" borderId="20" xfId="0" applyFont="1" applyFill="1" applyBorder="1" applyAlignment="1" applyProtection="1">
      <alignment horizontal="center" vertical="center" wrapText="1"/>
      <protection hidden="1"/>
    </xf>
    <xf numFmtId="0" fontId="28" fillId="43" borderId="58" xfId="0" applyFont="1" applyFill="1" applyBorder="1" applyAlignment="1" applyProtection="1">
      <alignment horizontal="center" vertical="center" wrapText="1"/>
      <protection locked="0"/>
    </xf>
    <xf numFmtId="0" fontId="28" fillId="43" borderId="55" xfId="0" applyFont="1" applyFill="1" applyBorder="1" applyAlignment="1" applyProtection="1">
      <alignment horizontal="center" vertical="center" wrapText="1"/>
      <protection locked="0"/>
    </xf>
    <xf numFmtId="0" fontId="28" fillId="43" borderId="53" xfId="0" applyFont="1" applyFill="1" applyBorder="1" applyAlignment="1" applyProtection="1">
      <alignment horizontal="center" vertical="center" wrapText="1"/>
      <protection locked="0"/>
    </xf>
    <xf numFmtId="0" fontId="22" fillId="0" borderId="32" xfId="10" applyFont="1" applyBorder="1" applyAlignment="1" applyProtection="1">
      <alignment horizontal="center" vertical="center" wrapText="1"/>
      <protection locked="0"/>
    </xf>
    <xf numFmtId="0" fontId="22" fillId="0" borderId="20" xfId="8" applyFont="1" applyBorder="1" applyAlignment="1" applyProtection="1">
      <alignment horizontal="center" vertical="center" wrapText="1"/>
      <protection locked="0"/>
    </xf>
    <xf numFmtId="0" fontId="24" fillId="0" borderId="32" xfId="8" applyFont="1" applyBorder="1" applyAlignment="1" applyProtection="1">
      <alignment horizontal="center" vertical="center" wrapText="1"/>
      <protection locked="0"/>
    </xf>
    <xf numFmtId="0" fontId="24" fillId="0" borderId="24" xfId="8" applyFont="1" applyBorder="1" applyAlignment="1" applyProtection="1">
      <alignment horizontal="center" vertical="center" wrapText="1"/>
      <protection locked="0"/>
    </xf>
    <xf numFmtId="0" fontId="35" fillId="0" borderId="7" xfId="0" applyFont="1" applyBorder="1" applyAlignment="1">
      <alignment horizontal="center" vertical="center" wrapText="1"/>
    </xf>
    <xf numFmtId="0" fontId="27" fillId="36" borderId="49" xfId="0" applyFont="1" applyFill="1" applyBorder="1" applyAlignment="1" applyProtection="1">
      <alignment horizontal="center" vertical="center" wrapText="1"/>
      <protection locked="0"/>
    </xf>
    <xf numFmtId="0" fontId="27" fillId="36" borderId="27" xfId="0" applyFont="1" applyFill="1" applyBorder="1" applyAlignment="1" applyProtection="1">
      <alignment horizontal="center" vertical="center" wrapText="1"/>
      <protection locked="0"/>
    </xf>
    <xf numFmtId="14" fontId="26" fillId="18" borderId="7" xfId="0" applyNumberFormat="1" applyFont="1" applyFill="1" applyBorder="1" applyAlignment="1" applyProtection="1">
      <alignment horizontal="center" vertical="center" wrapText="1"/>
      <protection locked="0"/>
    </xf>
    <xf numFmtId="0" fontId="38" fillId="18" borderId="7" xfId="0" applyFont="1" applyFill="1" applyBorder="1" applyAlignment="1">
      <alignment horizontal="center" vertical="center" wrapText="1"/>
    </xf>
    <xf numFmtId="0" fontId="21" fillId="0" borderId="7" xfId="0" applyFont="1" applyBorder="1" applyAlignment="1" applyProtection="1">
      <alignment horizontal="center" vertical="center"/>
      <protection locked="0"/>
    </xf>
    <xf numFmtId="0" fontId="26" fillId="0" borderId="25" xfId="0" applyFont="1" applyBorder="1" applyAlignment="1" applyProtection="1">
      <alignment horizontal="center" vertical="center" wrapText="1"/>
      <protection locked="0"/>
    </xf>
    <xf numFmtId="0" fontId="27" fillId="0" borderId="25" xfId="0" applyFont="1" applyBorder="1" applyAlignment="1">
      <alignment horizontal="center" vertical="center" wrapText="1"/>
    </xf>
    <xf numFmtId="0" fontId="27" fillId="0" borderId="50" xfId="0" applyFont="1" applyBorder="1" applyAlignment="1" applyProtection="1">
      <alignment horizontal="center" vertical="center" wrapText="1"/>
      <protection locked="0"/>
    </xf>
    <xf numFmtId="0" fontId="27" fillId="0" borderId="49" xfId="0" applyFont="1" applyBorder="1" applyAlignment="1" applyProtection="1">
      <alignment horizontal="center" vertical="center" wrapText="1"/>
      <protection locked="0"/>
    </xf>
    <xf numFmtId="0" fontId="27" fillId="0" borderId="54"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0" fillId="0" borderId="7" xfId="0" applyFont="1" applyBorder="1" applyAlignment="1" applyProtection="1">
      <alignment horizontal="center" vertical="center" wrapText="1"/>
      <protection locked="0"/>
    </xf>
    <xf numFmtId="0" fontId="26" fillId="0" borderId="54" xfId="0" applyFont="1" applyBorder="1" applyAlignment="1" applyProtection="1">
      <alignment horizontal="center" vertical="center" wrapText="1"/>
      <protection locked="0"/>
    </xf>
    <xf numFmtId="0" fontId="43" fillId="0" borderId="25" xfId="0" applyFont="1" applyBorder="1" applyAlignment="1" applyProtection="1">
      <alignment horizontal="center" vertical="center" wrapText="1"/>
      <protection locked="0"/>
    </xf>
    <xf numFmtId="0" fontId="21" fillId="0" borderId="25" xfId="0" applyFont="1" applyBorder="1" applyAlignment="1" applyProtection="1">
      <alignment horizontal="center" vertical="center" wrapText="1"/>
      <protection locked="0"/>
    </xf>
    <xf numFmtId="0" fontId="23" fillId="28" borderId="17" xfId="0" applyFont="1" applyFill="1" applyBorder="1" applyAlignment="1">
      <alignment horizontal="center" vertical="center" wrapText="1"/>
    </xf>
    <xf numFmtId="0" fontId="23" fillId="28" borderId="17" xfId="0" applyFont="1" applyFill="1" applyBorder="1" applyAlignment="1">
      <alignment horizontal="left" vertical="center" wrapText="1"/>
    </xf>
    <xf numFmtId="0" fontId="23" fillId="28" borderId="18" xfId="0" applyFont="1" applyFill="1" applyBorder="1" applyAlignment="1">
      <alignment horizontal="left" vertical="center" wrapText="1"/>
    </xf>
    <xf numFmtId="0" fontId="22" fillId="0" borderId="1" xfId="0" applyFont="1" applyBorder="1" applyAlignment="1" applyProtection="1">
      <alignment horizontal="center" vertical="center" wrapText="1"/>
      <protection locked="0"/>
    </xf>
    <xf numFmtId="0" fontId="22" fillId="0" borderId="2" xfId="0" applyFont="1" applyBorder="1" applyAlignment="1" applyProtection="1">
      <alignment horizontal="center" vertical="center" wrapText="1"/>
      <protection locked="0"/>
    </xf>
    <xf numFmtId="0" fontId="22" fillId="0" borderId="5" xfId="0" applyFont="1" applyBorder="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22" fillId="0" borderId="9" xfId="0" applyFont="1" applyBorder="1" applyAlignment="1" applyProtection="1">
      <alignment horizontal="center" vertical="center" wrapText="1"/>
      <protection locked="0"/>
    </xf>
    <xf numFmtId="0" fontId="22" fillId="0" borderId="10" xfId="0" applyFont="1" applyBorder="1" applyAlignment="1" applyProtection="1">
      <alignment horizontal="center" vertical="center" wrapText="1"/>
      <protection locked="0"/>
    </xf>
    <xf numFmtId="0" fontId="20" fillId="0" borderId="34" xfId="0" applyFont="1" applyBorder="1" applyAlignment="1" applyProtection="1">
      <alignment horizontal="center" vertical="center" wrapText="1"/>
      <protection hidden="1"/>
    </xf>
    <xf numFmtId="0" fontId="20" fillId="0" borderId="33" xfId="0" applyFont="1" applyBorder="1" applyAlignment="1" applyProtection="1">
      <alignment horizontal="center" vertical="center" wrapText="1"/>
      <protection hidden="1"/>
    </xf>
    <xf numFmtId="0" fontId="20" fillId="0" borderId="4"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wrapText="1"/>
      <protection hidden="1"/>
    </xf>
    <xf numFmtId="0" fontId="20" fillId="0" borderId="37" xfId="0" applyFont="1" applyBorder="1" applyAlignment="1" applyProtection="1">
      <alignment horizontal="center" vertical="center" wrapText="1"/>
      <protection hidden="1"/>
    </xf>
    <xf numFmtId="0" fontId="20" fillId="0" borderId="8" xfId="0" applyFont="1" applyBorder="1" applyAlignment="1" applyProtection="1">
      <alignment horizontal="center" vertical="center" wrapText="1"/>
      <protection hidden="1"/>
    </xf>
    <xf numFmtId="0" fontId="20" fillId="0" borderId="57" xfId="0" applyFont="1" applyBorder="1" applyAlignment="1" applyProtection="1">
      <alignment horizontal="center" vertical="center" wrapText="1"/>
      <protection hidden="1"/>
    </xf>
    <xf numFmtId="0" fontId="20" fillId="0" borderId="46" xfId="0" applyFont="1" applyBorder="1" applyAlignment="1" applyProtection="1">
      <alignment horizontal="center" vertical="center" wrapText="1"/>
      <protection hidden="1"/>
    </xf>
    <xf numFmtId="0" fontId="20" fillId="0" borderId="13" xfId="0" applyFont="1" applyBorder="1" applyAlignment="1" applyProtection="1">
      <alignment horizontal="center" vertical="center" wrapText="1"/>
      <protection hidden="1"/>
    </xf>
    <xf numFmtId="0" fontId="23" fillId="3" borderId="1"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5" xfId="0" applyFont="1" applyFill="1" applyBorder="1" applyAlignment="1">
      <alignment horizontal="center" vertical="center" wrapText="1"/>
    </xf>
    <xf numFmtId="0" fontId="23" fillId="3" borderId="0" xfId="0" applyFont="1" applyFill="1" applyAlignment="1">
      <alignment horizontal="center" vertical="center" wrapText="1"/>
    </xf>
    <xf numFmtId="0" fontId="23" fillId="3" borderId="9"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23" fillId="20" borderId="2" xfId="0" applyFont="1" applyFill="1" applyBorder="1" applyAlignment="1">
      <alignment horizontal="center" vertical="center" wrapText="1"/>
    </xf>
    <xf numFmtId="0" fontId="23" fillId="20" borderId="0" xfId="0" applyFont="1" applyFill="1" applyAlignment="1">
      <alignment horizontal="center" vertical="center" wrapText="1"/>
    </xf>
    <xf numFmtId="0" fontId="23" fillId="20" borderId="10" xfId="0" applyFont="1" applyFill="1" applyBorder="1" applyAlignment="1">
      <alignment horizontal="center" vertical="center" wrapText="1"/>
    </xf>
    <xf numFmtId="0" fontId="23" fillId="21" borderId="2" xfId="0" applyFont="1" applyFill="1" applyBorder="1" applyAlignment="1">
      <alignment horizontal="center" vertical="center" wrapText="1"/>
    </xf>
    <xf numFmtId="0" fontId="23" fillId="21" borderId="0" xfId="0" applyFont="1" applyFill="1" applyAlignment="1">
      <alignment horizontal="center" vertical="center" wrapText="1"/>
    </xf>
    <xf numFmtId="0" fontId="23" fillId="21" borderId="10" xfId="0" applyFont="1" applyFill="1" applyBorder="1" applyAlignment="1">
      <alignment horizontal="center" vertical="center" wrapText="1"/>
    </xf>
    <xf numFmtId="0" fontId="23" fillId="24" borderId="2" xfId="0" applyFont="1" applyFill="1" applyBorder="1" applyAlignment="1">
      <alignment horizontal="center" vertical="center" wrapText="1"/>
    </xf>
    <xf numFmtId="0" fontId="23" fillId="24" borderId="0" xfId="0" applyFont="1" applyFill="1" applyAlignment="1">
      <alignment horizontal="center" vertical="center" wrapText="1"/>
    </xf>
    <xf numFmtId="0" fontId="23" fillId="24" borderId="10" xfId="0" applyFont="1" applyFill="1" applyBorder="1" applyAlignment="1">
      <alignment horizontal="center" vertical="center" wrapText="1"/>
    </xf>
    <xf numFmtId="0" fontId="24" fillId="9" borderId="27" xfId="0" applyFont="1" applyFill="1" applyBorder="1" applyAlignment="1" applyProtection="1">
      <alignment horizontal="center" vertical="center" wrapText="1"/>
      <protection locked="0"/>
    </xf>
    <xf numFmtId="0" fontId="24" fillId="9" borderId="32" xfId="0" applyFont="1" applyFill="1" applyBorder="1" applyAlignment="1" applyProtection="1">
      <alignment horizontal="center" vertical="center" wrapText="1"/>
      <protection locked="0"/>
    </xf>
    <xf numFmtId="0" fontId="23" fillId="6" borderId="17" xfId="0" applyFont="1" applyFill="1" applyBorder="1" applyAlignment="1">
      <alignment horizontal="center" vertical="center" wrapText="1"/>
    </xf>
    <xf numFmtId="0" fontId="23" fillId="6" borderId="18" xfId="0" applyFont="1" applyFill="1" applyBorder="1" applyAlignment="1">
      <alignment horizontal="center" vertical="center" wrapText="1"/>
    </xf>
    <xf numFmtId="0" fontId="23" fillId="23" borderId="17" xfId="0" applyFont="1" applyFill="1" applyBorder="1" applyAlignment="1">
      <alignment horizontal="center" vertical="center" wrapText="1"/>
    </xf>
    <xf numFmtId="0" fontId="23" fillId="23" borderId="18" xfId="0" applyFont="1" applyFill="1" applyBorder="1" applyAlignment="1">
      <alignment horizontal="center" vertical="center" wrapText="1"/>
    </xf>
    <xf numFmtId="0" fontId="23" fillId="23" borderId="60" xfId="0" applyFont="1" applyFill="1" applyBorder="1" applyAlignment="1">
      <alignment horizontal="center" vertical="center" wrapText="1"/>
    </xf>
    <xf numFmtId="0" fontId="23" fillId="28" borderId="14" xfId="0" applyFont="1" applyFill="1" applyBorder="1" applyAlignment="1">
      <alignment horizontal="center" vertical="center" wrapText="1"/>
    </xf>
    <xf numFmtId="0" fontId="23" fillId="28" borderId="18" xfId="0" applyFont="1" applyFill="1" applyBorder="1" applyAlignment="1">
      <alignment horizontal="center" vertical="center" wrapText="1"/>
    </xf>
    <xf numFmtId="0" fontId="24" fillId="27" borderId="2" xfId="7" applyFont="1" applyFill="1" applyBorder="1" applyAlignment="1" applyProtection="1">
      <alignment horizontal="center" vertical="center" wrapText="1"/>
      <protection locked="0"/>
    </xf>
    <xf numFmtId="0" fontId="24" fillId="27" borderId="0" xfId="7" applyFont="1" applyFill="1" applyAlignment="1" applyProtection="1">
      <alignment horizontal="center" vertical="center" wrapText="1"/>
      <protection locked="0"/>
    </xf>
    <xf numFmtId="0" fontId="25" fillId="4" borderId="21" xfId="0" applyFont="1" applyFill="1" applyBorder="1" applyAlignment="1">
      <alignment horizontal="center" vertical="center" wrapText="1"/>
    </xf>
    <xf numFmtId="0" fontId="25" fillId="4" borderId="22" xfId="0" applyFont="1" applyFill="1" applyBorder="1" applyAlignment="1">
      <alignment horizontal="center" vertical="center" wrapText="1"/>
    </xf>
    <xf numFmtId="0" fontId="25" fillId="4" borderId="23" xfId="0" applyFont="1" applyFill="1" applyBorder="1" applyAlignment="1">
      <alignment horizontal="center" vertical="center" wrapText="1"/>
    </xf>
    <xf numFmtId="0" fontId="23" fillId="30" borderId="2" xfId="0" applyFont="1" applyFill="1" applyBorder="1" applyAlignment="1">
      <alignment horizontal="center" vertical="center" wrapText="1"/>
    </xf>
    <xf numFmtId="0" fontId="23" fillId="30" borderId="14" xfId="0" applyFont="1" applyFill="1" applyBorder="1" applyAlignment="1">
      <alignment horizontal="center" vertical="center" wrapText="1"/>
    </xf>
    <xf numFmtId="0" fontId="23" fillId="30" borderId="0" xfId="0" applyFont="1" applyFill="1" applyAlignment="1">
      <alignment horizontal="center" vertical="center" wrapText="1"/>
    </xf>
    <xf numFmtId="0" fontId="23" fillId="30" borderId="15" xfId="0" applyFont="1" applyFill="1" applyBorder="1" applyAlignment="1">
      <alignment horizontal="center" vertical="center" wrapText="1"/>
    </xf>
    <xf numFmtId="0" fontId="23" fillId="30" borderId="10" xfId="0" applyFont="1" applyFill="1" applyBorder="1" applyAlignment="1">
      <alignment horizontal="center" vertical="center" wrapText="1"/>
    </xf>
    <xf numFmtId="0" fontId="23" fillId="30" borderId="16" xfId="0" applyFont="1" applyFill="1" applyBorder="1" applyAlignment="1">
      <alignment horizontal="center" vertical="center" wrapText="1"/>
    </xf>
    <xf numFmtId="0" fontId="24" fillId="4" borderId="1" xfId="1" applyFont="1" applyFill="1" applyBorder="1" applyAlignment="1">
      <alignment horizontal="center" vertical="center" wrapText="1"/>
    </xf>
    <xf numFmtId="0" fontId="24" fillId="4" borderId="2" xfId="1" applyFont="1" applyFill="1" applyBorder="1" applyAlignment="1">
      <alignment horizontal="center" vertical="center" wrapText="1"/>
    </xf>
    <xf numFmtId="0" fontId="24" fillId="4" borderId="14" xfId="1" applyFont="1" applyFill="1" applyBorder="1" applyAlignment="1">
      <alignment horizontal="center" vertical="center" wrapText="1"/>
    </xf>
    <xf numFmtId="0" fontId="24" fillId="4" borderId="5" xfId="1" applyFont="1" applyFill="1" applyBorder="1" applyAlignment="1">
      <alignment horizontal="center" vertical="center" wrapText="1"/>
    </xf>
    <xf numFmtId="0" fontId="24" fillId="4" borderId="0" xfId="1" applyFont="1" applyFill="1" applyBorder="1" applyAlignment="1">
      <alignment horizontal="center" vertical="center" wrapText="1"/>
    </xf>
    <xf numFmtId="0" fontId="24" fillId="4" borderId="15" xfId="1" applyFont="1" applyFill="1" applyBorder="1" applyAlignment="1">
      <alignment horizontal="center" vertical="center" wrapText="1"/>
    </xf>
    <xf numFmtId="0" fontId="24" fillId="4" borderId="9" xfId="1" applyFont="1" applyFill="1" applyBorder="1" applyAlignment="1">
      <alignment horizontal="center" vertical="center" wrapText="1"/>
    </xf>
    <xf numFmtId="0" fontId="24" fillId="4" borderId="10" xfId="1" applyFont="1" applyFill="1" applyBorder="1" applyAlignment="1">
      <alignment horizontal="center" vertical="center" wrapText="1"/>
    </xf>
    <xf numFmtId="0" fontId="24" fillId="4" borderId="16" xfId="1" applyFont="1" applyFill="1" applyBorder="1" applyAlignment="1">
      <alignment horizontal="center" vertical="center" wrapText="1"/>
    </xf>
    <xf numFmtId="0" fontId="25" fillId="31" borderId="5" xfId="0" applyFont="1" applyFill="1" applyBorder="1" applyAlignment="1">
      <alignment horizontal="center" vertical="center" wrapText="1"/>
    </xf>
    <xf numFmtId="0" fontId="25" fillId="31" borderId="0" xfId="0" applyFont="1" applyFill="1" applyAlignment="1">
      <alignment horizontal="center" vertical="center" wrapText="1"/>
    </xf>
    <xf numFmtId="0" fontId="25" fillId="31" borderId="31" xfId="0" applyFont="1" applyFill="1" applyBorder="1" applyAlignment="1">
      <alignment horizontal="center" vertical="center" wrapText="1"/>
    </xf>
    <xf numFmtId="0" fontId="25" fillId="31" borderId="29" xfId="0" applyFont="1" applyFill="1" applyBorder="1" applyAlignment="1">
      <alignment horizontal="center" vertical="center" wrapText="1"/>
    </xf>
    <xf numFmtId="9" fontId="44" fillId="15" borderId="27" xfId="3" applyFont="1" applyFill="1" applyBorder="1" applyAlignment="1" applyProtection="1">
      <alignment horizontal="center" vertical="center" wrapText="1"/>
      <protection hidden="1"/>
    </xf>
    <xf numFmtId="9" fontId="44" fillId="15" borderId="32" xfId="3" applyFont="1" applyFill="1" applyBorder="1" applyAlignment="1" applyProtection="1">
      <alignment horizontal="center" vertical="center" wrapText="1"/>
      <protection hidden="1"/>
    </xf>
    <xf numFmtId="9" fontId="44" fillId="15" borderId="24" xfId="3" applyFont="1" applyFill="1" applyBorder="1" applyAlignment="1" applyProtection="1">
      <alignment horizontal="center" vertical="center" wrapText="1"/>
      <protection hidden="1"/>
    </xf>
    <xf numFmtId="0" fontId="38" fillId="0" borderId="27" xfId="2" applyFont="1" applyBorder="1" applyAlignment="1" applyProtection="1">
      <alignment horizontal="center" vertical="center" wrapText="1"/>
      <protection locked="0"/>
    </xf>
    <xf numFmtId="0" fontId="38" fillId="0" borderId="32" xfId="2" applyFont="1" applyBorder="1" applyAlignment="1" applyProtection="1">
      <alignment horizontal="center" vertical="center" wrapText="1"/>
      <protection locked="0"/>
    </xf>
    <xf numFmtId="0" fontId="38" fillId="0" borderId="24" xfId="2" applyFont="1" applyBorder="1" applyAlignment="1" applyProtection="1">
      <alignment horizontal="center" vertical="center" wrapText="1"/>
      <protection locked="0"/>
    </xf>
    <xf numFmtId="0" fontId="38" fillId="18" borderId="27" xfId="2" applyFont="1" applyFill="1" applyBorder="1" applyAlignment="1" applyProtection="1">
      <alignment horizontal="center" vertical="center" wrapText="1"/>
      <protection locked="0"/>
    </xf>
    <xf numFmtId="0" fontId="38" fillId="18" borderId="32" xfId="2" applyFont="1" applyFill="1" applyBorder="1" applyAlignment="1" applyProtection="1">
      <alignment horizontal="center" vertical="center" wrapText="1"/>
      <protection locked="0"/>
    </xf>
    <xf numFmtId="0" fontId="38" fillId="18" borderId="24" xfId="2" applyFont="1" applyFill="1" applyBorder="1" applyAlignment="1" applyProtection="1">
      <alignment horizontal="center" vertical="center" wrapText="1"/>
      <protection locked="0"/>
    </xf>
    <xf numFmtId="0" fontId="44" fillId="15" borderId="27" xfId="2" applyFont="1" applyFill="1" applyBorder="1" applyAlignment="1" applyProtection="1">
      <alignment horizontal="center" vertical="center" wrapText="1"/>
      <protection hidden="1"/>
    </xf>
    <xf numFmtId="0" fontId="44" fillId="15" borderId="32" xfId="2" applyFont="1" applyFill="1" applyBorder="1" applyAlignment="1" applyProtection="1">
      <alignment horizontal="center" vertical="center" wrapText="1"/>
      <protection hidden="1"/>
    </xf>
    <xf numFmtId="0" fontId="44" fillId="15" borderId="24" xfId="2" applyFont="1" applyFill="1" applyBorder="1" applyAlignment="1" applyProtection="1">
      <alignment horizontal="center" vertical="center" wrapText="1"/>
      <protection hidden="1"/>
    </xf>
    <xf numFmtId="9" fontId="7" fillId="18" borderId="27" xfId="3" applyFill="1" applyBorder="1" applyAlignment="1" applyProtection="1">
      <alignment horizontal="center" vertical="center" wrapText="1"/>
      <protection locked="0"/>
    </xf>
    <xf numFmtId="9" fontId="7" fillId="18" borderId="32" xfId="3" applyFill="1" applyBorder="1" applyAlignment="1" applyProtection="1">
      <alignment horizontal="center" vertical="center" wrapText="1"/>
      <protection locked="0"/>
    </xf>
    <xf numFmtId="9" fontId="7" fillId="18" borderId="24" xfId="3" applyFill="1" applyBorder="1" applyAlignment="1" applyProtection="1">
      <alignment horizontal="center" vertical="center" wrapText="1"/>
      <protection locked="0"/>
    </xf>
    <xf numFmtId="0" fontId="54" fillId="43" borderId="27" xfId="0" applyFont="1" applyFill="1" applyBorder="1" applyAlignment="1" applyProtection="1">
      <alignment horizontal="center" vertical="center" wrapText="1"/>
      <protection locked="0"/>
    </xf>
    <xf numFmtId="0" fontId="54" fillId="43" borderId="32" xfId="0" applyFont="1" applyFill="1" applyBorder="1" applyAlignment="1" applyProtection="1">
      <alignment horizontal="center" vertical="center" wrapText="1"/>
      <protection locked="0"/>
    </xf>
    <xf numFmtId="0" fontId="54" fillId="43" borderId="24" xfId="0" applyFont="1" applyFill="1" applyBorder="1" applyAlignment="1" applyProtection="1">
      <alignment horizontal="center" vertical="center" wrapText="1"/>
      <protection locked="0"/>
    </xf>
    <xf numFmtId="0" fontId="44" fillId="43" borderId="27" xfId="0" applyFont="1" applyFill="1" applyBorder="1" applyAlignment="1" applyProtection="1">
      <alignment horizontal="center" vertical="center" wrapText="1"/>
      <protection locked="0"/>
    </xf>
    <xf numFmtId="0" fontId="44" fillId="43" borderId="32" xfId="0" applyFont="1" applyFill="1" applyBorder="1" applyAlignment="1" applyProtection="1">
      <alignment horizontal="center" vertical="center" wrapText="1"/>
      <protection locked="0"/>
    </xf>
    <xf numFmtId="0" fontId="44" fillId="43" borderId="24" xfId="0" applyFont="1" applyFill="1" applyBorder="1" applyAlignment="1" applyProtection="1">
      <alignment horizontal="center" vertical="center" wrapText="1"/>
      <protection locked="0"/>
    </xf>
    <xf numFmtId="0" fontId="44" fillId="43" borderId="27" xfId="0" quotePrefix="1" applyFont="1" applyFill="1" applyBorder="1" applyAlignment="1" applyProtection="1">
      <alignment horizontal="center" vertical="center" wrapText="1"/>
      <protection locked="0"/>
    </xf>
    <xf numFmtId="0" fontId="44" fillId="43" borderId="32" xfId="0" quotePrefix="1" applyFont="1" applyFill="1" applyBorder="1" applyAlignment="1" applyProtection="1">
      <alignment horizontal="center" vertical="center" wrapText="1"/>
      <protection locked="0"/>
    </xf>
    <xf numFmtId="0" fontId="44" fillId="43" borderId="24" xfId="0" quotePrefix="1" applyFont="1" applyFill="1" applyBorder="1" applyAlignment="1" applyProtection="1">
      <alignment horizontal="center" vertical="center" wrapText="1"/>
      <protection locked="0"/>
    </xf>
    <xf numFmtId="0" fontId="44" fillId="43" borderId="27" xfId="0" applyFont="1" applyFill="1" applyBorder="1" applyAlignment="1" applyProtection="1">
      <alignment horizontal="center" vertical="center" wrapText="1"/>
      <protection hidden="1"/>
    </xf>
    <xf numFmtId="0" fontId="44" fillId="43" borderId="32" xfId="0" applyFont="1" applyFill="1" applyBorder="1" applyAlignment="1" applyProtection="1">
      <alignment horizontal="center" vertical="center" wrapText="1"/>
      <protection hidden="1"/>
    </xf>
    <xf numFmtId="0" fontId="44" fillId="43" borderId="24" xfId="0" applyFont="1" applyFill="1" applyBorder="1" applyAlignment="1" applyProtection="1">
      <alignment horizontal="center" vertical="center" wrapText="1"/>
      <protection hidden="1"/>
    </xf>
    <xf numFmtId="0" fontId="38" fillId="0" borderId="27" xfId="6" applyFont="1" applyBorder="1" applyAlignment="1" applyProtection="1">
      <alignment horizontal="center" vertical="center" wrapText="1"/>
      <protection locked="0"/>
    </xf>
    <xf numFmtId="0" fontId="38" fillId="0" borderId="32" xfId="6" applyFont="1" applyBorder="1" applyAlignment="1" applyProtection="1">
      <alignment horizontal="center" vertical="center" wrapText="1"/>
      <protection locked="0"/>
    </xf>
    <xf numFmtId="0" fontId="38" fillId="0" borderId="24" xfId="6" applyFont="1" applyBorder="1" applyAlignment="1" applyProtection="1">
      <alignment horizontal="center" vertical="center" wrapText="1"/>
      <protection locked="0"/>
    </xf>
    <xf numFmtId="0" fontId="38" fillId="7" borderId="27" xfId="2" applyFont="1" applyFill="1" applyBorder="1" applyAlignment="1" applyProtection="1">
      <alignment horizontal="center" vertical="center" wrapText="1"/>
      <protection locked="0"/>
    </xf>
    <xf numFmtId="0" fontId="38" fillId="7" borderId="32" xfId="2" applyFont="1" applyFill="1" applyBorder="1" applyAlignment="1" applyProtection="1">
      <alignment horizontal="center" vertical="center" wrapText="1"/>
      <protection locked="0"/>
    </xf>
    <xf numFmtId="0" fontId="38" fillId="7" borderId="24" xfId="2" applyFont="1" applyFill="1" applyBorder="1" applyAlignment="1" applyProtection="1">
      <alignment horizontal="center" vertical="center" wrapText="1"/>
      <protection locked="0"/>
    </xf>
    <xf numFmtId="0" fontId="44" fillId="14" borderId="27" xfId="2" applyFont="1" applyFill="1" applyBorder="1" applyAlignment="1" applyProtection="1">
      <alignment horizontal="center" vertical="center" wrapText="1"/>
      <protection hidden="1"/>
    </xf>
    <xf numFmtId="0" fontId="44" fillId="14" borderId="32" xfId="2" applyFont="1" applyFill="1" applyBorder="1" applyAlignment="1" applyProtection="1">
      <alignment horizontal="center" vertical="center" wrapText="1"/>
      <protection hidden="1"/>
    </xf>
    <xf numFmtId="0" fontId="44" fillId="14" borderId="24" xfId="2" applyFont="1" applyFill="1" applyBorder="1" applyAlignment="1" applyProtection="1">
      <alignment horizontal="center" vertical="center" wrapText="1"/>
      <protection hidden="1"/>
    </xf>
    <xf numFmtId="9" fontId="44" fillId="14" borderId="27" xfId="3" applyFont="1" applyFill="1" applyBorder="1" applyAlignment="1" applyProtection="1">
      <alignment horizontal="center" vertical="center" wrapText="1"/>
      <protection hidden="1"/>
    </xf>
    <xf numFmtId="9" fontId="44" fillId="14" borderId="32" xfId="3" applyFont="1" applyFill="1" applyBorder="1" applyAlignment="1" applyProtection="1">
      <alignment horizontal="center" vertical="center" wrapText="1"/>
      <protection hidden="1"/>
    </xf>
    <xf numFmtId="9" fontId="44" fillId="14" borderId="24" xfId="3" applyFont="1" applyFill="1" applyBorder="1" applyAlignment="1" applyProtection="1">
      <alignment horizontal="center" vertical="center" wrapText="1"/>
      <protection hidden="1"/>
    </xf>
    <xf numFmtId="9" fontId="7" fillId="7" borderId="27" xfId="3" applyFill="1" applyBorder="1" applyAlignment="1" applyProtection="1">
      <alignment horizontal="center" vertical="center" wrapText="1"/>
      <protection locked="0"/>
    </xf>
    <xf numFmtId="9" fontId="7" fillId="7" borderId="32" xfId="3" applyFill="1" applyBorder="1" applyAlignment="1" applyProtection="1">
      <alignment horizontal="center" vertical="center" wrapText="1"/>
      <protection locked="0"/>
    </xf>
    <xf numFmtId="9" fontId="7" fillId="7" borderId="24" xfId="3" applyFill="1" applyBorder="1" applyAlignment="1" applyProtection="1">
      <alignment horizontal="center" vertical="center" wrapText="1"/>
      <protection locked="0"/>
    </xf>
    <xf numFmtId="0" fontId="44" fillId="13" borderId="27" xfId="0" applyFont="1" applyFill="1" applyBorder="1" applyAlignment="1" applyProtection="1">
      <alignment horizontal="center" vertical="center" wrapText="1"/>
      <protection hidden="1"/>
    </xf>
    <xf numFmtId="0" fontId="44" fillId="13" borderId="32" xfId="0" applyFont="1" applyFill="1" applyBorder="1" applyAlignment="1" applyProtection="1">
      <alignment horizontal="center" vertical="center" wrapText="1"/>
      <protection hidden="1"/>
    </xf>
    <xf numFmtId="0" fontId="44" fillId="13" borderId="24" xfId="0" applyFont="1" applyFill="1" applyBorder="1" applyAlignment="1" applyProtection="1">
      <alignment horizontal="center" vertical="center" wrapText="1"/>
      <protection hidden="1"/>
    </xf>
    <xf numFmtId="0" fontId="6" fillId="13" borderId="27" xfId="0" applyFont="1" applyFill="1" applyBorder="1" applyAlignment="1" applyProtection="1">
      <alignment horizontal="center" vertical="center" wrapText="1"/>
      <protection locked="0"/>
    </xf>
    <xf numFmtId="0" fontId="6" fillId="13" borderId="32" xfId="0" applyFont="1" applyFill="1" applyBorder="1" applyAlignment="1" applyProtection="1">
      <alignment horizontal="center" vertical="center" wrapText="1"/>
      <protection locked="0"/>
    </xf>
    <xf numFmtId="0" fontId="6" fillId="13" borderId="24" xfId="0" applyFont="1" applyFill="1" applyBorder="1" applyAlignment="1" applyProtection="1">
      <alignment horizontal="center" vertical="center" wrapText="1"/>
      <protection locked="0"/>
    </xf>
    <xf numFmtId="0" fontId="44" fillId="13" borderId="27" xfId="0" applyFont="1" applyFill="1" applyBorder="1" applyAlignment="1" applyProtection="1">
      <alignment horizontal="center" vertical="center" wrapText="1"/>
      <protection locked="0"/>
    </xf>
    <xf numFmtId="0" fontId="44" fillId="13" borderId="32" xfId="0" applyFont="1" applyFill="1" applyBorder="1" applyAlignment="1" applyProtection="1">
      <alignment horizontal="center" vertical="center" wrapText="1"/>
      <protection locked="0"/>
    </xf>
    <xf numFmtId="0" fontId="44" fillId="13" borderId="24" xfId="0" applyFont="1" applyFill="1" applyBorder="1" applyAlignment="1" applyProtection="1">
      <alignment horizontal="center" vertical="center" wrapText="1"/>
      <protection locked="0"/>
    </xf>
    <xf numFmtId="0" fontId="44" fillId="13" borderId="27" xfId="0" quotePrefix="1" applyFont="1" applyFill="1" applyBorder="1" applyAlignment="1" applyProtection="1">
      <alignment horizontal="center" vertical="center" wrapText="1"/>
      <protection locked="0"/>
    </xf>
    <xf numFmtId="0" fontId="44" fillId="13" borderId="32" xfId="0" quotePrefix="1" applyFont="1" applyFill="1" applyBorder="1" applyAlignment="1" applyProtection="1">
      <alignment horizontal="center" vertical="center" wrapText="1"/>
      <protection locked="0"/>
    </xf>
    <xf numFmtId="0" fontId="44" fillId="13" borderId="24" xfId="0" quotePrefix="1" applyFont="1" applyFill="1" applyBorder="1" applyAlignment="1" applyProtection="1">
      <alignment horizontal="center" vertical="center" wrapText="1"/>
      <protection locked="0"/>
    </xf>
    <xf numFmtId="0" fontId="39" fillId="0" borderId="27" xfId="2" applyFont="1" applyBorder="1" applyAlignment="1" applyProtection="1">
      <alignment horizontal="center" vertical="center" wrapText="1"/>
      <protection locked="0"/>
    </xf>
    <xf numFmtId="0" fontId="38" fillId="7" borderId="54" xfId="2" applyFont="1" applyFill="1" applyBorder="1" applyAlignment="1" applyProtection="1">
      <alignment horizontal="center" vertical="center" wrapText="1"/>
      <protection locked="0"/>
    </xf>
    <xf numFmtId="0" fontId="38" fillId="7" borderId="52" xfId="2" applyFont="1" applyFill="1" applyBorder="1" applyAlignment="1" applyProtection="1">
      <alignment horizontal="center" vertical="center" wrapText="1"/>
      <protection locked="0"/>
    </xf>
    <xf numFmtId="0" fontId="38" fillId="7" borderId="48" xfId="2" applyFont="1" applyFill="1" applyBorder="1" applyAlignment="1" applyProtection="1">
      <alignment horizontal="center" vertical="center" wrapText="1"/>
      <protection locked="0"/>
    </xf>
    <xf numFmtId="0" fontId="38" fillId="0" borderId="41" xfId="2" applyFont="1" applyBorder="1" applyAlignment="1" applyProtection="1">
      <alignment horizontal="center" vertical="center" wrapText="1"/>
      <protection locked="0"/>
    </xf>
    <xf numFmtId="0" fontId="38" fillId="0" borderId="55" xfId="2" applyFont="1" applyBorder="1" applyAlignment="1" applyProtection="1">
      <alignment horizontal="center" vertical="center" wrapText="1"/>
      <protection locked="0"/>
    </xf>
    <xf numFmtId="0" fontId="38" fillId="0" borderId="53" xfId="2" applyFont="1" applyBorder="1" applyAlignment="1" applyProtection="1">
      <alignment horizontal="center" vertical="center" wrapText="1"/>
      <protection locked="0"/>
    </xf>
    <xf numFmtId="0" fontId="38" fillId="0" borderId="59" xfId="2" applyFont="1" applyBorder="1" applyAlignment="1" applyProtection="1">
      <alignment horizontal="center" vertical="center" wrapText="1"/>
      <protection locked="0"/>
    </xf>
    <xf numFmtId="0" fontId="38" fillId="7" borderId="27" xfId="6" applyFont="1" applyFill="1" applyBorder="1" applyAlignment="1" applyProtection="1">
      <alignment horizontal="center" vertical="center" wrapText="1"/>
      <protection locked="0"/>
    </xf>
    <xf numFmtId="0" fontId="38" fillId="7" borderId="32" xfId="6" applyFont="1" applyFill="1" applyBorder="1" applyAlignment="1" applyProtection="1">
      <alignment horizontal="center" vertical="center" wrapText="1"/>
      <protection locked="0"/>
    </xf>
    <xf numFmtId="0" fontId="38" fillId="7" borderId="24" xfId="6" applyFont="1" applyFill="1" applyBorder="1" applyAlignment="1" applyProtection="1">
      <alignment horizontal="center" vertical="center" wrapText="1"/>
      <protection locked="0"/>
    </xf>
    <xf numFmtId="0" fontId="44" fillId="14" borderId="27" xfId="6" applyFont="1" applyFill="1" applyBorder="1" applyAlignment="1" applyProtection="1">
      <alignment horizontal="center" vertical="center" wrapText="1"/>
      <protection hidden="1"/>
    </xf>
    <xf numFmtId="0" fontId="44" fillId="14" borderId="32" xfId="6" applyFont="1" applyFill="1" applyBorder="1" applyAlignment="1" applyProtection="1">
      <alignment horizontal="center" vertical="center" wrapText="1"/>
      <protection hidden="1"/>
    </xf>
    <xf numFmtId="0" fontId="44" fillId="14" borderId="24" xfId="6" applyFont="1" applyFill="1" applyBorder="1" applyAlignment="1" applyProtection="1">
      <alignment horizontal="center" vertical="center" wrapText="1"/>
      <protection hidden="1"/>
    </xf>
    <xf numFmtId="9" fontId="7" fillId="7" borderId="41" xfId="3" applyFill="1" applyBorder="1" applyAlignment="1" applyProtection="1">
      <alignment horizontal="center" vertical="center" wrapText="1"/>
      <protection locked="0"/>
    </xf>
    <xf numFmtId="9" fontId="7" fillId="7" borderId="55" xfId="3" applyFill="1" applyBorder="1" applyAlignment="1" applyProtection="1">
      <alignment horizontal="center" vertical="center" wrapText="1"/>
      <protection locked="0"/>
    </xf>
    <xf numFmtId="9" fontId="7" fillId="7" borderId="53" xfId="3" applyFill="1" applyBorder="1" applyAlignment="1" applyProtection="1">
      <alignment horizontal="center" vertical="center" wrapText="1"/>
      <protection locked="0"/>
    </xf>
    <xf numFmtId="0" fontId="38" fillId="0" borderId="49" xfId="2" applyFont="1" applyBorder="1" applyAlignment="1" applyProtection="1">
      <alignment horizontal="center" vertical="center" wrapText="1"/>
      <protection locked="0"/>
    </xf>
    <xf numFmtId="0" fontId="38" fillId="0" borderId="54" xfId="2" applyFont="1" applyBorder="1" applyAlignment="1" applyProtection="1">
      <alignment horizontal="center" vertical="center" wrapText="1"/>
      <protection locked="0"/>
    </xf>
    <xf numFmtId="0" fontId="38" fillId="0" borderId="52" xfId="2" applyFont="1" applyBorder="1" applyAlignment="1" applyProtection="1">
      <alignment horizontal="center" vertical="center" wrapText="1"/>
      <protection locked="0"/>
    </xf>
    <xf numFmtId="0" fontId="38" fillId="0" borderId="48" xfId="2" applyFont="1" applyBorder="1" applyAlignment="1" applyProtection="1">
      <alignment horizontal="center" vertical="center" wrapText="1"/>
      <protection locked="0"/>
    </xf>
    <xf numFmtId="0" fontId="44" fillId="9" borderId="26" xfId="2" applyFont="1" applyFill="1" applyBorder="1" applyAlignment="1" applyProtection="1">
      <alignment horizontal="center" vertical="center" wrapText="1"/>
      <protection locked="0"/>
    </xf>
    <xf numFmtId="0" fontId="44" fillId="9" borderId="37" xfId="2" applyFont="1" applyFill="1" applyBorder="1" applyAlignment="1" applyProtection="1">
      <alignment horizontal="center" vertical="center" wrapText="1"/>
      <protection locked="0"/>
    </xf>
    <xf numFmtId="0" fontId="44" fillId="32" borderId="26" xfId="0" applyFont="1" applyFill="1" applyBorder="1" applyAlignment="1" applyProtection="1">
      <alignment horizontal="center" vertical="center" wrapText="1"/>
      <protection locked="0"/>
    </xf>
    <xf numFmtId="0" fontId="44" fillId="32" borderId="25" xfId="0" applyFont="1" applyFill="1" applyBorder="1" applyAlignment="1" applyProtection="1">
      <alignment horizontal="center" vertical="center" wrapText="1"/>
      <protection locked="0"/>
    </xf>
    <xf numFmtId="0" fontId="11" fillId="8" borderId="41" xfId="0" applyFont="1" applyFill="1" applyBorder="1" applyAlignment="1" applyProtection="1">
      <alignment horizontal="center" vertical="center" wrapText="1"/>
      <protection locked="0"/>
    </xf>
    <xf numFmtId="0" fontId="11" fillId="8" borderId="28" xfId="0" applyFont="1" applyFill="1" applyBorder="1" applyAlignment="1" applyProtection="1">
      <alignment horizontal="center" vertical="center" wrapText="1"/>
      <protection locked="0"/>
    </xf>
    <xf numFmtId="0" fontId="11" fillId="8" borderId="54" xfId="0" applyFont="1" applyFill="1" applyBorder="1" applyAlignment="1" applyProtection="1">
      <alignment horizontal="center" vertical="center" wrapText="1"/>
      <protection locked="0"/>
    </xf>
    <xf numFmtId="0" fontId="44" fillId="9" borderId="7" xfId="2" applyFont="1" applyFill="1" applyBorder="1" applyAlignment="1" applyProtection="1">
      <alignment horizontal="center" vertical="center" wrapText="1"/>
      <protection locked="0"/>
    </xf>
    <xf numFmtId="0" fontId="44" fillId="9" borderId="25" xfId="2" applyFont="1" applyFill="1" applyBorder="1" applyAlignment="1" applyProtection="1">
      <alignment horizontal="center" vertical="center" wrapText="1"/>
      <protection locked="0"/>
    </xf>
    <xf numFmtId="0" fontId="11" fillId="5" borderId="18" xfId="0" applyFont="1" applyFill="1" applyBorder="1" applyAlignment="1" applyProtection="1">
      <alignment horizontal="center" vertical="center" wrapText="1"/>
      <protection locked="0"/>
    </xf>
    <xf numFmtId="0" fontId="11" fillId="5" borderId="64"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5" borderId="14" xfId="0" applyFont="1" applyFill="1" applyBorder="1" applyAlignment="1" applyProtection="1">
      <alignment horizontal="center" vertical="center" wrapText="1"/>
      <protection locked="0"/>
    </xf>
    <xf numFmtId="0" fontId="11" fillId="5" borderId="31" xfId="0" applyFont="1" applyFill="1" applyBorder="1" applyAlignment="1" applyProtection="1">
      <alignment horizontal="center" vertical="center" wrapText="1"/>
      <protection locked="0"/>
    </xf>
    <xf numFmtId="0" fontId="11" fillId="5" borderId="38" xfId="0" applyFont="1" applyFill="1" applyBorder="1" applyAlignment="1" applyProtection="1">
      <alignment horizontal="center" vertical="center" wrapText="1"/>
      <protection locked="0"/>
    </xf>
    <xf numFmtId="0" fontId="11" fillId="5" borderId="19" xfId="0" applyFont="1" applyFill="1" applyBorder="1" applyAlignment="1" applyProtection="1">
      <alignment horizontal="center" vertical="center" wrapText="1"/>
      <protection locked="0"/>
    </xf>
    <xf numFmtId="0" fontId="11" fillId="5" borderId="65" xfId="0" applyFont="1" applyFill="1" applyBorder="1" applyAlignment="1" applyProtection="1">
      <alignment horizontal="center" vertical="center" wrapText="1"/>
      <protection locked="0"/>
    </xf>
    <xf numFmtId="0" fontId="11" fillId="5" borderId="27"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22" fillId="13" borderId="20" xfId="0" applyFont="1" applyFill="1" applyBorder="1" applyAlignment="1" applyProtection="1">
      <alignment horizontal="center" vertical="center" wrapText="1"/>
      <protection hidden="1"/>
    </xf>
    <xf numFmtId="0" fontId="22" fillId="13" borderId="32" xfId="0" applyFont="1" applyFill="1" applyBorder="1" applyAlignment="1" applyProtection="1">
      <alignment horizontal="center" vertical="center" wrapText="1"/>
      <protection hidden="1"/>
    </xf>
    <xf numFmtId="0" fontId="22" fillId="13" borderId="24" xfId="0" applyFont="1" applyFill="1" applyBorder="1" applyAlignment="1" applyProtection="1">
      <alignment horizontal="center" vertical="center" wrapText="1"/>
      <protection hidden="1"/>
    </xf>
    <xf numFmtId="0" fontId="22" fillId="13" borderId="55" xfId="0" applyFont="1" applyFill="1" applyBorder="1" applyAlignment="1" applyProtection="1">
      <alignment horizontal="center" vertical="center" wrapText="1"/>
      <protection locked="0"/>
    </xf>
    <xf numFmtId="0" fontId="22" fillId="13" borderId="53" xfId="0" applyFont="1" applyFill="1" applyBorder="1" applyAlignment="1" applyProtection="1">
      <alignment horizontal="center" vertical="center" wrapText="1"/>
      <protection locked="0"/>
    </xf>
    <xf numFmtId="0" fontId="22" fillId="0" borderId="32" xfId="8" applyFont="1" applyBorder="1" applyAlignment="1" applyProtection="1">
      <alignment horizontal="center" vertical="center" wrapText="1"/>
      <protection locked="0"/>
    </xf>
    <xf numFmtId="0" fontId="22" fillId="0" borderId="24" xfId="8" applyFont="1" applyBorder="1" applyAlignment="1" applyProtection="1">
      <alignment horizontal="center" vertical="center" wrapText="1"/>
      <protection locked="0"/>
    </xf>
    <xf numFmtId="0" fontId="28" fillId="43" borderId="27" xfId="0" applyFont="1" applyFill="1" applyBorder="1" applyAlignment="1" applyProtection="1">
      <alignment horizontal="center" vertical="center" wrapText="1"/>
      <protection hidden="1"/>
    </xf>
    <xf numFmtId="0" fontId="28" fillId="43" borderId="32" xfId="0" applyFont="1" applyFill="1" applyBorder="1" applyAlignment="1" applyProtection="1">
      <alignment horizontal="center" vertical="center" wrapText="1"/>
      <protection hidden="1"/>
    </xf>
    <xf numFmtId="0" fontId="28" fillId="43" borderId="24" xfId="0" applyFont="1" applyFill="1" applyBorder="1" applyAlignment="1" applyProtection="1">
      <alignment horizontal="center" vertical="center" wrapText="1"/>
      <protection hidden="1"/>
    </xf>
    <xf numFmtId="0" fontId="24" fillId="43" borderId="27" xfId="0" applyFont="1" applyFill="1" applyBorder="1" applyAlignment="1" applyProtection="1">
      <alignment horizontal="center" vertical="center" wrapText="1"/>
      <protection hidden="1"/>
    </xf>
    <xf numFmtId="0" fontId="24" fillId="43" borderId="32" xfId="0" applyFont="1" applyFill="1" applyBorder="1" applyAlignment="1" applyProtection="1">
      <alignment horizontal="center" vertical="center" wrapText="1"/>
      <protection hidden="1"/>
    </xf>
    <xf numFmtId="0" fontId="24" fillId="43" borderId="24" xfId="0" applyFont="1" applyFill="1" applyBorder="1" applyAlignment="1" applyProtection="1">
      <alignment horizontal="center" vertical="center" wrapText="1"/>
      <protection hidden="1"/>
    </xf>
    <xf numFmtId="0" fontId="24" fillId="43" borderId="27" xfId="0" quotePrefix="1" applyFont="1" applyFill="1" applyBorder="1" applyAlignment="1" applyProtection="1">
      <alignment horizontal="center" vertical="center" wrapText="1"/>
      <protection hidden="1"/>
    </xf>
    <xf numFmtId="0" fontId="24" fillId="43" borderId="32" xfId="0" quotePrefix="1" applyFont="1" applyFill="1" applyBorder="1" applyAlignment="1" applyProtection="1">
      <alignment horizontal="center" vertical="center" wrapText="1"/>
      <protection hidden="1"/>
    </xf>
    <xf numFmtId="0" fontId="24" fillId="43" borderId="24" xfId="0" quotePrefix="1" applyFont="1" applyFill="1" applyBorder="1" applyAlignment="1" applyProtection="1">
      <alignment horizontal="center" vertical="center" wrapText="1"/>
      <protection hidden="1"/>
    </xf>
    <xf numFmtId="0" fontId="28" fillId="43" borderId="20" xfId="0" applyFont="1" applyFill="1" applyBorder="1" applyAlignment="1" applyProtection="1">
      <alignment horizontal="center" vertical="center" wrapText="1"/>
      <protection hidden="1"/>
    </xf>
    <xf numFmtId="0" fontId="28" fillId="43" borderId="58" xfId="0" applyFont="1" applyFill="1" applyBorder="1" applyAlignment="1" applyProtection="1">
      <alignment horizontal="center" vertical="center" wrapText="1"/>
      <protection locked="0"/>
    </xf>
    <xf numFmtId="0" fontId="28" fillId="43" borderId="55" xfId="0" applyFont="1" applyFill="1" applyBorder="1" applyAlignment="1" applyProtection="1">
      <alignment horizontal="center" vertical="center" wrapText="1"/>
      <protection locked="0"/>
    </xf>
    <xf numFmtId="0" fontId="28" fillId="43" borderId="53" xfId="0" applyFont="1" applyFill="1" applyBorder="1" applyAlignment="1" applyProtection="1">
      <alignment horizontal="center" vertical="center" wrapText="1"/>
      <protection locked="0"/>
    </xf>
    <xf numFmtId="0" fontId="24" fillId="0" borderId="20" xfId="8" applyFont="1" applyBorder="1" applyAlignment="1" applyProtection="1">
      <alignment horizontal="center" vertical="center" wrapText="1"/>
      <protection locked="0"/>
    </xf>
    <xf numFmtId="0" fontId="24" fillId="0" borderId="32" xfId="8" applyFont="1" applyBorder="1" applyAlignment="1" applyProtection="1">
      <alignment horizontal="center" vertical="center" wrapText="1"/>
      <protection locked="0"/>
    </xf>
    <xf numFmtId="0" fontId="24" fillId="0" borderId="24" xfId="8" applyFont="1" applyBorder="1" applyAlignment="1" applyProtection="1">
      <alignment horizontal="center" vertical="center" wrapText="1"/>
      <protection locked="0"/>
    </xf>
    <xf numFmtId="0" fontId="28" fillId="0" borderId="20" xfId="8" applyFont="1" applyBorder="1" applyAlignment="1" applyProtection="1">
      <alignment horizontal="center" vertical="center" wrapText="1"/>
      <protection locked="0"/>
    </xf>
    <xf numFmtId="0" fontId="28" fillId="0" borderId="32" xfId="8" applyFont="1" applyBorder="1" applyAlignment="1" applyProtection="1">
      <alignment horizontal="center" vertical="center" wrapText="1"/>
      <protection locked="0"/>
    </xf>
    <xf numFmtId="0" fontId="28" fillId="0" borderId="24" xfId="8" applyFont="1" applyBorder="1" applyAlignment="1" applyProtection="1">
      <alignment horizontal="center" vertical="center" wrapText="1"/>
      <protection locked="0"/>
    </xf>
    <xf numFmtId="0" fontId="37" fillId="0" borderId="20" xfId="8" applyFont="1" applyBorder="1" applyAlignment="1" applyProtection="1">
      <alignment horizontal="center" vertical="center" wrapText="1"/>
      <protection locked="0"/>
    </xf>
    <xf numFmtId="0" fontId="37" fillId="0" borderId="32" xfId="8" applyFont="1" applyBorder="1" applyAlignment="1" applyProtection="1">
      <alignment horizontal="center" vertical="center" wrapText="1"/>
      <protection locked="0"/>
    </xf>
    <xf numFmtId="0" fontId="37" fillId="0" borderId="24" xfId="8" applyFont="1" applyBorder="1" applyAlignment="1" applyProtection="1">
      <alignment horizontal="center" vertical="center" wrapText="1"/>
      <protection locked="0"/>
    </xf>
    <xf numFmtId="0" fontId="22" fillId="0" borderId="20" xfId="8" applyFont="1" applyBorder="1" applyAlignment="1" applyProtection="1">
      <alignment horizontal="center" vertical="center" wrapText="1"/>
      <protection locked="0"/>
    </xf>
    <xf numFmtId="0" fontId="24" fillId="13" borderId="27" xfId="0" applyFont="1" applyFill="1" applyBorder="1" applyAlignment="1" applyProtection="1">
      <alignment horizontal="center" vertical="center" wrapText="1"/>
      <protection hidden="1"/>
    </xf>
    <xf numFmtId="0" fontId="24" fillId="13" borderId="32" xfId="0" applyFont="1" applyFill="1" applyBorder="1" applyAlignment="1" applyProtection="1">
      <alignment horizontal="center" vertical="center" wrapText="1"/>
      <protection hidden="1"/>
    </xf>
    <xf numFmtId="0" fontId="24" fillId="13" borderId="24" xfId="0" applyFont="1" applyFill="1" applyBorder="1" applyAlignment="1" applyProtection="1">
      <alignment horizontal="center" vertical="center" wrapText="1"/>
      <protection hidden="1"/>
    </xf>
    <xf numFmtId="0" fontId="22" fillId="13" borderId="58" xfId="0" applyFont="1" applyFill="1" applyBorder="1" applyAlignment="1" applyProtection="1">
      <alignment horizontal="center" vertical="center" wrapText="1"/>
      <protection locked="0"/>
    </xf>
    <xf numFmtId="0" fontId="22" fillId="0" borderId="20" xfId="10" applyFont="1" applyBorder="1" applyAlignment="1" applyProtection="1">
      <alignment horizontal="center" vertical="center" wrapText="1"/>
      <protection locked="0"/>
    </xf>
    <xf numFmtId="0" fontId="22" fillId="0" borderId="32" xfId="10" applyFont="1" applyBorder="1" applyAlignment="1" applyProtection="1">
      <alignment horizontal="center" vertical="center" wrapText="1"/>
      <protection locked="0"/>
    </xf>
    <xf numFmtId="0" fontId="22" fillId="0" borderId="24" xfId="10" applyFont="1" applyBorder="1" applyAlignment="1" applyProtection="1">
      <alignment horizontal="center" vertical="center" wrapText="1"/>
      <protection locked="0"/>
    </xf>
    <xf numFmtId="0" fontId="25" fillId="13" borderId="27" xfId="0" applyFont="1" applyFill="1" applyBorder="1" applyAlignment="1" applyProtection="1">
      <alignment horizontal="center" vertical="center" wrapText="1"/>
      <protection hidden="1"/>
    </xf>
    <xf numFmtId="0" fontId="25" fillId="13" borderId="32" xfId="0" applyFont="1" applyFill="1" applyBorder="1" applyAlignment="1" applyProtection="1">
      <alignment horizontal="center" vertical="center" wrapText="1"/>
      <protection hidden="1"/>
    </xf>
    <xf numFmtId="0" fontId="25" fillId="13" borderId="24" xfId="0" applyFont="1" applyFill="1" applyBorder="1" applyAlignment="1" applyProtection="1">
      <alignment horizontal="center" vertical="center" wrapText="1"/>
      <protection hidden="1"/>
    </xf>
    <xf numFmtId="0" fontId="24" fillId="13" borderId="27" xfId="0" quotePrefix="1" applyFont="1" applyFill="1" applyBorder="1" applyAlignment="1" applyProtection="1">
      <alignment horizontal="center" vertical="center" wrapText="1"/>
      <protection hidden="1"/>
    </xf>
    <xf numFmtId="0" fontId="24" fillId="13" borderId="32" xfId="0" quotePrefix="1" applyFont="1" applyFill="1" applyBorder="1" applyAlignment="1" applyProtection="1">
      <alignment horizontal="center" vertical="center" wrapText="1"/>
      <protection hidden="1"/>
    </xf>
    <xf numFmtId="0" fontId="24" fillId="13" borderId="24" xfId="0" quotePrefix="1" applyFont="1" applyFill="1" applyBorder="1" applyAlignment="1" applyProtection="1">
      <alignment horizontal="center" vertical="center" wrapText="1"/>
      <protection hidden="1"/>
    </xf>
    <xf numFmtId="0" fontId="24" fillId="0" borderId="20" xfId="10" applyFont="1" applyBorder="1" applyAlignment="1" applyProtection="1">
      <alignment horizontal="center" vertical="center" wrapText="1"/>
      <protection locked="0"/>
    </xf>
    <xf numFmtId="0" fontId="24" fillId="0" borderId="32" xfId="10" applyFont="1" applyBorder="1" applyAlignment="1" applyProtection="1">
      <alignment horizontal="center" vertical="center" wrapText="1"/>
      <protection locked="0"/>
    </xf>
    <xf numFmtId="0" fontId="24" fillId="0" borderId="24" xfId="10" applyFont="1" applyBorder="1" applyAlignment="1" applyProtection="1">
      <alignment horizontal="center" vertical="center" wrapText="1"/>
      <protection locked="0"/>
    </xf>
    <xf numFmtId="0" fontId="28" fillId="43" borderId="7" xfId="0" applyFont="1" applyFill="1" applyBorder="1" applyAlignment="1" applyProtection="1">
      <alignment horizontal="center" vertical="center" wrapText="1"/>
      <protection locked="0"/>
    </xf>
    <xf numFmtId="0" fontId="22" fillId="0" borderId="3" xfId="10" applyFont="1" applyBorder="1" applyAlignment="1" applyProtection="1">
      <alignment horizontal="center" wrapText="1"/>
      <protection locked="0"/>
    </xf>
    <xf numFmtId="0" fontId="22" fillId="0" borderId="7" xfId="10" applyFont="1" applyBorder="1" applyAlignment="1" applyProtection="1">
      <alignment horizontal="center" wrapText="1"/>
      <protection locked="0"/>
    </xf>
    <xf numFmtId="0" fontId="22" fillId="0" borderId="11" xfId="10" applyFont="1" applyBorder="1" applyAlignment="1" applyProtection="1">
      <alignment horizontal="center" wrapText="1"/>
      <protection locked="0"/>
    </xf>
    <xf numFmtId="0" fontId="23" fillId="11" borderId="27" xfId="10" applyFont="1" applyFill="1" applyBorder="1" applyAlignment="1" applyProtection="1">
      <alignment horizontal="center" vertical="center" wrapText="1"/>
      <protection locked="0"/>
    </xf>
    <xf numFmtId="0" fontId="23" fillId="11" borderId="40" xfId="10" applyFont="1" applyFill="1" applyBorder="1" applyAlignment="1" applyProtection="1">
      <alignment horizontal="center" vertical="center" wrapText="1"/>
      <protection locked="0"/>
    </xf>
    <xf numFmtId="0" fontId="23" fillId="11" borderId="7" xfId="10" applyFont="1" applyFill="1" applyBorder="1" applyAlignment="1" applyProtection="1">
      <alignment horizontal="center" vertical="center" wrapText="1"/>
      <protection locked="0"/>
    </xf>
    <xf numFmtId="0" fontId="23" fillId="11" borderId="26" xfId="10" applyFont="1" applyFill="1" applyBorder="1" applyAlignment="1" applyProtection="1">
      <alignment horizontal="center" vertical="center" wrapText="1"/>
      <protection locked="0"/>
    </xf>
    <xf numFmtId="0" fontId="23" fillId="11" borderId="37" xfId="10" applyFont="1" applyFill="1" applyBorder="1" applyAlignment="1" applyProtection="1">
      <alignment horizontal="center" vertical="center" wrapText="1"/>
      <protection locked="0"/>
    </xf>
    <xf numFmtId="0" fontId="23" fillId="11" borderId="8" xfId="10" applyFont="1" applyFill="1" applyBorder="1" applyAlignment="1" applyProtection="1">
      <alignment horizontal="center" vertical="center" wrapText="1"/>
      <protection locked="0"/>
    </xf>
    <xf numFmtId="0" fontId="23" fillId="9" borderId="6" xfId="10" applyFont="1" applyFill="1" applyBorder="1" applyAlignment="1" applyProtection="1">
      <alignment horizontal="center" vertical="center" wrapText="1"/>
      <protection locked="0"/>
    </xf>
    <xf numFmtId="0" fontId="23" fillId="9" borderId="39" xfId="10" applyFont="1" applyFill="1" applyBorder="1" applyAlignment="1" applyProtection="1">
      <alignment horizontal="center" vertical="center" wrapText="1"/>
      <protection locked="0"/>
    </xf>
    <xf numFmtId="0" fontId="23" fillId="9" borderId="7" xfId="10" applyFont="1" applyFill="1" applyBorder="1" applyAlignment="1" applyProtection="1">
      <alignment horizontal="center" vertical="center" wrapText="1"/>
      <protection locked="0"/>
    </xf>
    <xf numFmtId="0" fontId="23" fillId="9" borderId="11" xfId="10" applyFont="1" applyFill="1" applyBorder="1" applyAlignment="1" applyProtection="1">
      <alignment horizontal="center" vertical="center" wrapText="1"/>
      <protection locked="0"/>
    </xf>
    <xf numFmtId="0" fontId="23" fillId="9" borderId="27" xfId="10" applyFont="1" applyFill="1" applyBorder="1" applyAlignment="1" applyProtection="1">
      <alignment horizontal="center" vertical="center" wrapText="1"/>
      <protection locked="0"/>
    </xf>
    <xf numFmtId="0" fontId="23" fillId="9" borderId="40" xfId="10" applyFont="1" applyFill="1" applyBorder="1" applyAlignment="1" applyProtection="1">
      <alignment horizontal="center" vertical="center" wrapText="1"/>
      <protection locked="0"/>
    </xf>
    <xf numFmtId="0" fontId="23" fillId="11" borderId="11" xfId="10" applyFont="1" applyFill="1" applyBorder="1" applyAlignment="1" applyProtection="1">
      <alignment horizontal="center" vertical="center" wrapText="1"/>
      <protection locked="0"/>
    </xf>
    <xf numFmtId="0" fontId="23" fillId="8" borderId="33" xfId="0" applyFont="1" applyFill="1" applyBorder="1" applyAlignment="1" applyProtection="1">
      <alignment horizontal="center" vertical="center" wrapText="1"/>
      <protection locked="0"/>
    </xf>
    <xf numFmtId="0" fontId="23" fillId="31" borderId="34" xfId="10" applyFont="1" applyFill="1" applyBorder="1" applyAlignment="1" applyProtection="1">
      <alignment horizontal="center" vertical="center" wrapText="1"/>
      <protection locked="0"/>
    </xf>
    <xf numFmtId="0" fontId="23" fillId="31" borderId="33" xfId="10" applyFont="1" applyFill="1" applyBorder="1" applyAlignment="1" applyProtection="1">
      <alignment horizontal="center" vertical="center" wrapText="1"/>
      <protection locked="0"/>
    </xf>
    <xf numFmtId="0" fontId="23" fillId="31" borderId="30" xfId="10" applyFont="1" applyFill="1" applyBorder="1" applyAlignment="1" applyProtection="1">
      <alignment horizontal="center" vertical="center" wrapText="1"/>
      <protection locked="0"/>
    </xf>
    <xf numFmtId="0" fontId="23" fillId="11" borderId="35" xfId="10" applyFont="1" applyFill="1" applyBorder="1" applyAlignment="1" applyProtection="1">
      <alignment horizontal="center" vertical="center" wrapText="1"/>
      <protection locked="0"/>
    </xf>
    <xf numFmtId="0" fontId="23" fillId="11" borderId="33" xfId="10" applyFont="1" applyFill="1" applyBorder="1" applyAlignment="1" applyProtection="1">
      <alignment horizontal="center" vertical="center" wrapText="1"/>
      <protection locked="0"/>
    </xf>
    <xf numFmtId="0" fontId="23" fillId="11" borderId="4" xfId="10" applyFont="1" applyFill="1" applyBorder="1" applyAlignment="1" applyProtection="1">
      <alignment horizontal="center" vertical="center" wrapText="1"/>
      <protection locked="0"/>
    </xf>
    <xf numFmtId="0" fontId="23" fillId="5" borderId="1" xfId="0" applyFont="1" applyFill="1" applyBorder="1" applyAlignment="1" applyProtection="1">
      <alignment horizontal="center" vertical="center" wrapText="1"/>
      <protection locked="0"/>
    </xf>
    <xf numFmtId="0" fontId="23" fillId="5" borderId="14" xfId="0" applyFont="1" applyFill="1" applyBorder="1" applyAlignment="1" applyProtection="1">
      <alignment horizontal="center" vertical="center" wrapText="1"/>
      <protection locked="0"/>
    </xf>
    <xf numFmtId="0" fontId="23" fillId="5" borderId="31" xfId="0" applyFont="1" applyFill="1" applyBorder="1" applyAlignment="1" applyProtection="1">
      <alignment horizontal="center" vertical="center" wrapText="1"/>
      <protection locked="0"/>
    </xf>
    <xf numFmtId="0" fontId="23" fillId="5" borderId="38" xfId="0" applyFont="1" applyFill="1" applyBorder="1" applyAlignment="1" applyProtection="1">
      <alignment horizontal="center" vertical="center" wrapText="1"/>
      <protection locked="0"/>
    </xf>
    <xf numFmtId="0" fontId="23" fillId="5" borderId="17" xfId="0" applyFont="1" applyFill="1" applyBorder="1" applyAlignment="1" applyProtection="1">
      <alignment horizontal="center" vertical="center" wrapText="1"/>
      <protection locked="0"/>
    </xf>
    <xf numFmtId="0" fontId="23" fillId="5" borderId="18" xfId="0" applyFont="1" applyFill="1" applyBorder="1" applyAlignment="1" applyProtection="1">
      <alignment horizontal="center" vertical="center" wrapText="1"/>
      <protection locked="0"/>
    </xf>
    <xf numFmtId="0" fontId="23" fillId="5" borderId="36" xfId="0" applyFont="1" applyFill="1" applyBorder="1" applyAlignment="1" applyProtection="1">
      <alignment horizontal="center" vertical="center" wrapText="1"/>
      <protection locked="0"/>
    </xf>
    <xf numFmtId="0" fontId="23" fillId="5" borderId="28" xfId="0" applyFont="1" applyFill="1" applyBorder="1" applyAlignment="1" applyProtection="1">
      <alignment horizontal="center" vertical="center" wrapText="1"/>
      <protection locked="0"/>
    </xf>
    <xf numFmtId="0" fontId="23" fillId="5" borderId="29" xfId="0" applyFont="1" applyFill="1" applyBorder="1" applyAlignment="1" applyProtection="1">
      <alignment horizontal="center" vertical="center" wrapText="1"/>
      <protection locked="0"/>
    </xf>
    <xf numFmtId="0" fontId="23" fillId="5" borderId="7" xfId="0" applyFont="1" applyFill="1" applyBorder="1" applyAlignment="1" applyProtection="1">
      <alignment horizontal="center" vertical="center" wrapText="1"/>
      <protection locked="0"/>
    </xf>
    <xf numFmtId="0" fontId="23" fillId="5" borderId="11" xfId="0" applyFont="1" applyFill="1" applyBorder="1" applyAlignment="1" applyProtection="1">
      <alignment horizontal="center" vertical="center" wrapText="1"/>
      <protection locked="0"/>
    </xf>
  </cellXfs>
  <cellStyles count="15">
    <cellStyle name="Hipervínculo" xfId="9" builtinId="8"/>
    <cellStyle name="Hyperlink" xfId="5" xr:uid="{D6A5B2CB-592A-41D3-9A6F-170D5EB93CDC}"/>
    <cellStyle name="Neutral" xfId="1" builtinId="28"/>
    <cellStyle name="Normal" xfId="0" builtinId="0"/>
    <cellStyle name="Normal 10" xfId="2" xr:uid="{39671AA9-2999-4FCD-AF43-60627B350B44}"/>
    <cellStyle name="Normal 10 2" xfId="6" xr:uid="{45C0FF49-D45E-43D5-87E3-489F1325A60D}"/>
    <cellStyle name="Normal 2" xfId="7" xr:uid="{F8862806-194B-46AF-AECD-96BFDBF04DCD}"/>
    <cellStyle name="Normal 3" xfId="11" xr:uid="{D001B7A6-5789-4B96-961F-0293E56AA327}"/>
    <cellStyle name="Normal 4" xfId="4" xr:uid="{1E65CCA8-3DA1-4053-86BE-7AB343FF6058}"/>
    <cellStyle name="Normal 4 2" xfId="13" xr:uid="{3705568F-8704-494C-8B37-9C2763FCD295}"/>
    <cellStyle name="Normal 4 3" xfId="8" xr:uid="{9A48420D-F50A-4914-B1E2-52642D57D762}"/>
    <cellStyle name="Normal 4 3 2" xfId="10" xr:uid="{D8B48508-8059-4232-B751-7BDF3967F838}"/>
    <cellStyle name="Normal 4 3 3" xfId="14" xr:uid="{0F1BE1A7-E129-40FA-9A22-B52F9E4ABB70}"/>
    <cellStyle name="Normal 4 4" xfId="12" xr:uid="{663B0EB8-CCE9-4353-8AF2-01D7A2BB9A55}"/>
    <cellStyle name="Porcentaje 2" xfId="3" xr:uid="{A2117AAB-5A26-4DAA-B205-B85570CFA93E}"/>
  </cellStyles>
  <dxfs count="7536">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FFC000"/>
        </patternFill>
      </fill>
    </dxf>
    <dxf>
      <font>
        <b/>
        <i val="0"/>
      </font>
      <fill>
        <patternFill>
          <bgColor rgb="FF92D050"/>
        </patternFill>
      </fill>
    </dxf>
    <dxf>
      <font>
        <b/>
        <i val="0"/>
      </font>
      <fill>
        <patternFill>
          <bgColor rgb="FFFFFF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92D050"/>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color auto="1"/>
      </font>
      <fill>
        <patternFill>
          <bgColor rgb="FF92D050"/>
        </patternFill>
      </fill>
    </dxf>
    <dxf>
      <font>
        <b/>
        <i val="0"/>
        <color auto="1"/>
      </font>
      <fill>
        <patternFill>
          <bgColor rgb="FFFF0000"/>
        </patternFill>
      </fill>
    </dxf>
    <dxf>
      <font>
        <b/>
        <i val="0"/>
      </font>
      <fill>
        <patternFill>
          <bgColor rgb="FFFFC000"/>
        </patternFill>
      </fill>
    </dxf>
    <dxf>
      <font>
        <b/>
        <i val="0"/>
      </font>
      <fill>
        <patternFill>
          <bgColor rgb="FFFFC000"/>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auto="1"/>
      </font>
      <fill>
        <patternFill>
          <bgColor theme="7" tint="0.59996337778862885"/>
        </patternFill>
      </fill>
    </dxf>
    <dxf>
      <font>
        <b/>
        <i val="0"/>
        <color theme="0"/>
      </font>
      <fill>
        <patternFill>
          <bgColor theme="5"/>
        </patternFill>
      </fill>
    </dxf>
    <dxf>
      <font>
        <b/>
        <i val="0"/>
        <color theme="0"/>
      </font>
      <fill>
        <patternFill>
          <bgColor rgb="FFFF9900"/>
        </patternFill>
      </fill>
    </dxf>
    <dxf>
      <font>
        <b/>
        <i val="0"/>
        <color theme="0"/>
      </font>
      <fill>
        <patternFill>
          <bgColor theme="2" tint="-0.499984740745262"/>
        </patternFill>
      </fill>
    </dxf>
    <dxf>
      <font>
        <b/>
        <i val="0"/>
        <color theme="0"/>
      </font>
      <fill>
        <patternFill>
          <bgColor theme="3" tint="0.39994506668294322"/>
        </patternFill>
      </fill>
    </dxf>
    <dxf>
      <font>
        <b/>
        <i val="0"/>
        <color theme="0"/>
      </font>
      <fill>
        <patternFill>
          <bgColor theme="6" tint="-0.24994659260841701"/>
        </patternFill>
      </fill>
    </dxf>
    <dxf>
      <font>
        <b/>
        <i val="0"/>
        <color theme="0"/>
      </font>
      <fill>
        <patternFill>
          <bgColor theme="7" tint="-0.24994659260841701"/>
        </patternFill>
      </fill>
    </dxf>
    <dxf>
      <font>
        <b/>
        <i val="0"/>
        <color theme="0"/>
      </font>
      <fill>
        <patternFill>
          <bgColor theme="9" tint="-0.24994659260841701"/>
        </patternFill>
      </fill>
    </dxf>
    <dxf>
      <font>
        <b/>
        <i val="0"/>
        <color theme="0"/>
      </font>
      <fill>
        <patternFill>
          <bgColor rgb="FFFF0000"/>
        </patternFill>
      </fill>
    </dxf>
    <dxf>
      <font>
        <b/>
        <i val="0"/>
        <color theme="0"/>
      </font>
      <fill>
        <patternFill>
          <bgColor rgb="FFFF5353"/>
        </patternFill>
      </fill>
    </dxf>
    <dxf>
      <font>
        <b/>
        <i val="0"/>
        <color theme="0"/>
      </font>
      <fill>
        <patternFill>
          <bgColor rgb="FF00CC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FFC000"/>
        </patternFill>
      </fill>
    </dxf>
    <dxf>
      <font>
        <b/>
        <i val="0"/>
        <color auto="1"/>
      </font>
      <fill>
        <patternFill>
          <bgColor rgb="FFFFFF00"/>
        </patternFill>
      </fill>
    </dxf>
    <dxf>
      <font>
        <b/>
        <i val="0"/>
      </font>
      <fill>
        <patternFill>
          <bgColor rgb="FFFFFF00"/>
        </patternFill>
      </fill>
    </dxf>
    <dxf>
      <font>
        <b/>
        <i val="0"/>
        <color theme="0"/>
      </font>
      <fill>
        <patternFill>
          <bgColor rgb="FF00B050"/>
        </patternFill>
      </fill>
    </dxf>
    <dxf>
      <font>
        <b/>
        <i val="0"/>
        <color theme="0"/>
      </font>
      <fill>
        <patternFill>
          <bgColor rgb="FF00B050"/>
        </patternFill>
      </fill>
    </dxf>
    <dxf>
      <font>
        <b/>
        <i val="0"/>
        <color theme="0"/>
      </font>
      <fill>
        <patternFill>
          <bgColor rgb="FF92D050"/>
        </patternFill>
      </fill>
    </dxf>
    <dxf>
      <font>
        <b/>
        <i val="0"/>
        <color theme="0"/>
      </font>
      <fill>
        <patternFill>
          <bgColor rgb="FF92D050"/>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b val="0"/>
        <i val="0"/>
        <color rgb="FF006100"/>
      </font>
      <fill>
        <patternFill>
          <bgColor rgb="FFC6EFCE"/>
        </patternFill>
      </fill>
    </dxf>
    <dxf>
      <font>
        <b val="0"/>
        <i val="0"/>
        <color rgb="FF9C0006"/>
      </font>
      <fill>
        <patternFill>
          <bgColor rgb="FFFFC7CE"/>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rgb="FFDA9694"/>
        </patternFill>
      </fill>
    </dxf>
    <dxf>
      <font>
        <b/>
        <i val="0"/>
      </font>
      <fill>
        <patternFill>
          <bgColor rgb="FF92D050"/>
        </patternFill>
      </fill>
    </dxf>
    <dxf>
      <font>
        <b/>
        <i val="0"/>
      </font>
      <fill>
        <patternFill>
          <bgColor rgb="FF92D050"/>
        </patternFill>
      </fill>
    </dxf>
    <dxf>
      <font>
        <b/>
        <i val="0"/>
        <color rgb="FFFFFFFF"/>
      </font>
      <fill>
        <patternFill>
          <bgColor rgb="FF00B050"/>
        </patternFill>
      </fill>
    </dxf>
    <dxf>
      <font>
        <b/>
        <i val="0"/>
        <color rgb="FFFFFFFF"/>
      </font>
      <fill>
        <patternFill>
          <bgColor rgb="FF00B050"/>
        </patternFill>
      </fill>
    </dxf>
    <dxf>
      <font>
        <b/>
        <i val="0"/>
        <color auto="1"/>
      </font>
      <fill>
        <patternFill>
          <bgColor rgb="FFFFFF00"/>
        </patternFill>
      </fill>
    </dxf>
    <dxf>
      <font>
        <b/>
        <i val="0"/>
        <color auto="1"/>
      </font>
      <fill>
        <patternFill>
          <bgColor rgb="FFFFFF00"/>
        </patternFill>
      </fill>
    </dxf>
    <dxf>
      <font>
        <b/>
        <i val="0"/>
        <color rgb="FFFFFFFF"/>
      </font>
      <fill>
        <patternFill>
          <bgColor rgb="FFFFC000"/>
        </patternFill>
      </fill>
    </dxf>
    <dxf>
      <font>
        <b/>
        <i val="0"/>
        <color rgb="FFFFFFFF"/>
      </font>
      <fill>
        <patternFill>
          <bgColor rgb="FFFFC000"/>
        </patternFill>
      </fill>
    </dxf>
    <dxf>
      <font>
        <b/>
        <i val="0"/>
        <color rgb="FFFFFFFF"/>
      </font>
      <fill>
        <patternFill>
          <bgColor rgb="FFFF0000"/>
        </patternFill>
      </fill>
    </dxf>
    <dxf>
      <font>
        <b/>
        <i val="0"/>
        <color rgb="FFFFFFFF"/>
      </font>
      <fill>
        <patternFill>
          <bgColor rgb="FFFF0000"/>
        </patternFill>
      </fill>
    </dxf>
    <dxf>
      <font>
        <b/>
        <i val="0"/>
        <color rgb="FFFFFFFF"/>
      </font>
      <fill>
        <patternFill>
          <bgColor rgb="FF00CC00"/>
        </patternFill>
      </fill>
    </dxf>
    <dxf>
      <font>
        <b/>
        <i val="0"/>
        <color rgb="FFFFFFFF"/>
      </font>
      <fill>
        <patternFill>
          <bgColor rgb="FFFF5353"/>
        </patternFill>
      </fill>
    </dxf>
    <dxf>
      <font>
        <b/>
        <i val="0"/>
        <color rgb="FFFFFFFF"/>
      </font>
      <fill>
        <patternFill>
          <bgColor rgb="FFFF0000"/>
        </patternFill>
      </fill>
    </dxf>
    <dxf>
      <font>
        <b/>
        <i val="0"/>
        <color rgb="FFFFFFFF"/>
      </font>
      <fill>
        <patternFill>
          <bgColor rgb="FFE26B0A"/>
        </patternFill>
      </fill>
    </dxf>
    <dxf>
      <font>
        <b/>
        <i val="0"/>
        <color rgb="FFFFFFFF"/>
      </font>
      <fill>
        <patternFill>
          <bgColor rgb="FF60497A"/>
        </patternFill>
      </fill>
    </dxf>
    <dxf>
      <font>
        <b/>
        <i val="0"/>
        <color rgb="FFFFFFFF"/>
      </font>
      <fill>
        <patternFill>
          <bgColor rgb="FF009900"/>
        </patternFill>
      </fill>
    </dxf>
    <dxf>
      <font>
        <color rgb="FFFFFFFF"/>
      </font>
      <fill>
        <patternFill>
          <bgColor rgb="FF538DD5"/>
        </patternFill>
      </fill>
    </dxf>
    <dxf>
      <font>
        <b/>
        <i val="0"/>
        <color rgb="FFFFFFFF"/>
      </font>
      <fill>
        <patternFill>
          <bgColor rgb="FF948A54"/>
        </patternFill>
      </fill>
    </dxf>
    <dxf>
      <font>
        <b/>
        <i val="0"/>
        <color rgb="FFFFFFFF"/>
      </font>
      <fill>
        <patternFill>
          <bgColor rgb="FFFF9900"/>
        </patternFill>
      </fill>
    </dxf>
    <dxf>
      <font>
        <b/>
        <i val="0"/>
        <color rgb="FFFFFFFF"/>
      </font>
      <fill>
        <patternFill>
          <bgColor rgb="FFC0504D"/>
        </patternFill>
      </fill>
    </dxf>
    <dxf>
      <font>
        <b/>
        <i val="0"/>
      </font>
      <fill>
        <patternFill>
          <bgColor rgb="FFDA9694"/>
        </patternFill>
      </fill>
    </dxf>
    <dxf>
      <font>
        <b/>
        <i val="0"/>
        <color rgb="FFFFFFFF"/>
      </font>
      <fill>
        <patternFill>
          <bgColor rgb="FFFF5353"/>
        </patternFill>
      </fill>
    </dxf>
    <dxf>
      <font>
        <b/>
        <i val="0"/>
        <color rgb="FFFFFFFF"/>
      </font>
      <fill>
        <patternFill>
          <bgColor rgb="FFFF5353"/>
        </patternFill>
      </fill>
    </dxf>
    <dxf>
      <font>
        <b/>
        <i val="0"/>
      </font>
      <fill>
        <patternFill>
          <bgColor rgb="FFDA9694"/>
        </patternFill>
      </fill>
    </dxf>
    <dxf>
      <font>
        <b/>
        <i val="0"/>
      </font>
      <fill>
        <patternFill>
          <bgColor rgb="FFDA9694"/>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font>
      <fill>
        <patternFill>
          <bgColor theme="5" tint="0.39994506668294322"/>
        </patternFill>
      </fill>
    </dxf>
    <dxf>
      <font>
        <b/>
        <i val="0"/>
      </font>
      <fill>
        <patternFill>
          <bgColor rgb="FF92D050"/>
        </patternFill>
      </fill>
    </dxf>
    <dxf>
      <font>
        <b/>
        <i val="0"/>
      </font>
      <fill>
        <patternFill>
          <bgColor rgb="FF92D050"/>
        </patternFill>
      </fill>
    </dxf>
    <dxf>
      <font>
        <b/>
        <i val="0"/>
        <color theme="0"/>
      </font>
      <fill>
        <patternFill>
          <bgColor rgb="FF00B050"/>
        </patternFill>
      </fill>
    </dxf>
    <dxf>
      <font>
        <b/>
        <i val="0"/>
        <color theme="0"/>
      </font>
      <fill>
        <patternFill>
          <bgColor rgb="FF00B050"/>
        </patternFill>
      </fill>
    </dxf>
    <dxf>
      <font>
        <b/>
        <i val="0"/>
        <color auto="1"/>
      </font>
      <fill>
        <patternFill>
          <bgColor rgb="FFFFFF00"/>
        </patternFill>
      </fill>
    </dxf>
    <dxf>
      <font>
        <b/>
        <i val="0"/>
        <color auto="1"/>
      </font>
      <fill>
        <patternFill>
          <bgColor rgb="FFFFFF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00CC00"/>
        </patternFill>
      </fill>
    </dxf>
    <dxf>
      <font>
        <b/>
        <i val="0"/>
        <color theme="0"/>
      </font>
      <fill>
        <patternFill>
          <bgColor rgb="FFFF5353"/>
        </patternFill>
      </fill>
    </dxf>
    <dxf>
      <font>
        <b/>
        <i val="0"/>
        <color theme="0"/>
      </font>
      <fill>
        <patternFill>
          <bgColor rgb="FFFF0000"/>
        </patternFill>
      </fill>
    </dxf>
    <dxf>
      <font>
        <b/>
        <i val="0"/>
        <color theme="0"/>
      </font>
      <fill>
        <patternFill>
          <bgColor theme="9" tint="-0.24994659260841701"/>
        </patternFill>
      </fill>
    </dxf>
    <dxf>
      <font>
        <b/>
        <i val="0"/>
        <color theme="0"/>
      </font>
      <fill>
        <patternFill>
          <bgColor theme="7" tint="-0.24994659260841701"/>
        </patternFill>
      </fill>
    </dxf>
    <dxf>
      <font>
        <b/>
        <i val="0"/>
        <color theme="0"/>
      </font>
      <fill>
        <patternFill>
          <bgColor rgb="FF009900"/>
        </patternFill>
      </fill>
    </dxf>
    <dxf>
      <font>
        <color theme="0"/>
      </font>
      <fill>
        <patternFill>
          <bgColor theme="3" tint="0.39994506668294322"/>
        </patternFill>
      </fill>
    </dxf>
    <dxf>
      <font>
        <b/>
        <i val="0"/>
        <color theme="0"/>
      </font>
      <fill>
        <patternFill>
          <bgColor theme="2" tint="-0.499984740745262"/>
        </patternFill>
      </fill>
    </dxf>
    <dxf>
      <font>
        <b/>
        <i val="0"/>
        <color theme="0"/>
      </font>
      <fill>
        <patternFill>
          <bgColor rgb="FFFF9900"/>
        </patternFill>
      </fill>
    </dxf>
    <dxf>
      <font>
        <b/>
        <i val="0"/>
        <color theme="0"/>
      </font>
      <fill>
        <patternFill>
          <bgColor theme="5"/>
        </patternFill>
      </fill>
    </dxf>
    <dxf>
      <font>
        <b/>
        <i val="0"/>
      </font>
      <fill>
        <patternFill>
          <bgColor theme="5" tint="0.39994506668294322"/>
        </patternFill>
      </fill>
    </dxf>
    <dxf>
      <font>
        <b/>
        <i val="0"/>
        <color theme="0"/>
      </font>
      <fill>
        <patternFill>
          <bgColor rgb="FFFF5353"/>
        </patternFill>
      </fill>
    </dxf>
    <dxf>
      <font>
        <b/>
        <i val="0"/>
        <color theme="0"/>
      </font>
      <fill>
        <patternFill>
          <bgColor rgb="FFFF5353"/>
        </patternFill>
      </fill>
    </dxf>
    <dxf>
      <font>
        <b/>
        <i val="0"/>
      </font>
      <fill>
        <patternFill>
          <bgColor theme="5" tint="0.39994506668294322"/>
        </patternFill>
      </fill>
    </dxf>
    <dxf>
      <font>
        <b/>
        <i val="0"/>
      </font>
      <fill>
        <patternFill>
          <bgColor theme="5" tint="0.39994506668294322"/>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rgb="FFFFFFFF"/>
      </font>
      <fill>
        <patternFill>
          <bgColor rgb="FFFF0000"/>
        </patternFill>
      </fill>
    </dxf>
    <dxf>
      <font>
        <b/>
        <i val="0"/>
        <color rgb="FFFFFFFF"/>
      </font>
      <fill>
        <patternFill>
          <bgColor rgb="FFFFC000"/>
        </patternFill>
      </fill>
    </dxf>
    <dxf>
      <font>
        <b/>
        <i val="0"/>
      </font>
      <fill>
        <patternFill>
          <bgColor rgb="FFFFFF00"/>
        </patternFill>
      </fill>
    </dxf>
    <dxf>
      <font>
        <b/>
        <i val="0"/>
        <color rgb="FFFFFFFF"/>
      </font>
      <fill>
        <patternFill>
          <bgColor rgb="FF00B050"/>
        </patternFill>
      </fill>
    </dxf>
    <dxf>
      <font>
        <b/>
        <i val="0"/>
        <color rgb="FFFFFFFF"/>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theme="0"/>
      </font>
      <fill>
        <patternFill>
          <bgColor rgb="FFFF0000"/>
        </patternFill>
      </fill>
    </dxf>
    <dxf>
      <font>
        <b/>
        <i val="0"/>
        <color theme="0"/>
      </font>
      <fill>
        <patternFill>
          <bgColor rgb="FFFFC000"/>
        </patternFill>
      </fill>
    </dxf>
    <dxf>
      <font>
        <b/>
        <i val="0"/>
      </font>
      <fill>
        <patternFill>
          <bgColor rgb="FFFFFF00"/>
        </patternFill>
      </fill>
    </dxf>
    <dxf>
      <font>
        <b/>
        <i val="0"/>
        <color theme="0"/>
      </font>
      <fill>
        <patternFill>
          <bgColor rgb="FF00B050"/>
        </patternFill>
      </fill>
    </dxf>
    <dxf>
      <font>
        <b/>
        <i val="0"/>
        <color theme="0"/>
      </font>
      <fill>
        <patternFill>
          <bgColor rgb="FF92D050"/>
        </patternFill>
      </fill>
    </dxf>
    <dxf>
      <fill>
        <patternFill>
          <bgColor rgb="FF00B050"/>
        </patternFill>
      </fill>
    </dxf>
    <dxf>
      <fill>
        <patternFill>
          <bgColor rgb="FFFF0000"/>
        </patternFill>
      </fill>
    </dxf>
    <dxf>
      <font>
        <color rgb="FF006100"/>
      </font>
      <fill>
        <patternFill>
          <bgColor rgb="FFC6EFCE"/>
        </patternFill>
      </fill>
    </dxf>
    <dxf>
      <font>
        <color rgb="FF9C0006"/>
      </font>
      <fill>
        <patternFill>
          <bgColor rgb="FFFFC7CE"/>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92D050"/>
        </patternFill>
      </fill>
    </dxf>
    <dxf>
      <font>
        <b/>
        <i val="0"/>
        <color auto="1"/>
      </font>
      <fill>
        <patternFill>
          <bgColor rgb="FFFFFF00"/>
        </patternFill>
      </fill>
    </dxf>
    <dxf>
      <font>
        <b/>
        <i val="0"/>
      </font>
      <fill>
        <patternFill>
          <bgColor rgb="FFFFC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66FF33"/>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FF0000"/>
        </patternFill>
      </fill>
    </dxf>
    <dxf>
      <font>
        <b/>
        <i val="0"/>
      </font>
      <fill>
        <patternFill>
          <bgColor rgb="FFFFC000"/>
        </patternFill>
      </fill>
    </dxf>
    <dxf>
      <font>
        <b/>
        <i val="0"/>
      </font>
      <fill>
        <patternFill>
          <bgColor rgb="FFFFFF00"/>
        </patternFill>
      </fill>
    </dxf>
    <dxf>
      <font>
        <b/>
        <i val="0"/>
      </font>
      <fill>
        <patternFill>
          <bgColor rgb="FFCCFF33"/>
        </patternFill>
      </fill>
    </dxf>
    <dxf>
      <font>
        <b/>
        <i val="0"/>
      </font>
      <fill>
        <patternFill>
          <bgColor rgb="FF66FF33"/>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font>
      <fill>
        <patternFill>
          <bgColor rgb="FF00FF00"/>
        </patternFill>
      </fill>
    </dxf>
    <dxf>
      <font>
        <b/>
        <i val="0"/>
      </font>
      <fill>
        <patternFill>
          <bgColor rgb="FFCCFF33"/>
        </patternFill>
      </fill>
    </dxf>
    <dxf>
      <font>
        <b/>
        <i val="0"/>
      </font>
      <fill>
        <patternFill>
          <bgColor rgb="FFFFFF00"/>
        </patternFill>
      </fill>
    </dxf>
    <dxf>
      <font>
        <b/>
        <i val="0"/>
      </font>
      <fill>
        <patternFill>
          <bgColor rgb="FFFFC000"/>
        </patternFill>
      </fill>
    </dxf>
    <dxf>
      <font>
        <b/>
        <i val="0"/>
        <color auto="1"/>
      </font>
      <fill>
        <patternFill>
          <bgColor rgb="FFFF0000"/>
        </patternFill>
      </fill>
    </dxf>
    <dxf>
      <font>
        <b/>
        <i val="0"/>
        <color theme="0"/>
      </font>
      <fill>
        <patternFill>
          <bgColor rgb="FFFF0000"/>
        </patternFill>
      </fill>
    </dxf>
    <dxf>
      <font>
        <b/>
        <i val="0"/>
        <color theme="0"/>
      </font>
      <fill>
        <patternFill>
          <bgColor rgb="FFFFC000"/>
        </patternFill>
      </fill>
    </dxf>
    <dxf>
      <font>
        <b/>
        <i val="0"/>
        <color theme="0"/>
      </font>
      <fill>
        <patternFill>
          <bgColor rgb="FF00B05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00B050"/>
        </patternFill>
      </fill>
    </dxf>
    <dxf>
      <font>
        <b/>
        <i val="0"/>
        <color rgb="FFFFFFFF"/>
      </font>
      <fill>
        <patternFill>
          <bgColor rgb="FFFF0000"/>
        </patternFill>
      </fill>
    </dxf>
    <dxf>
      <font>
        <b/>
        <i val="0"/>
        <color auto="1"/>
      </font>
      <fill>
        <patternFill>
          <bgColor rgb="FFFFC000"/>
        </patternFill>
      </fill>
    </dxf>
    <dxf>
      <font>
        <b/>
        <i val="0"/>
        <color auto="1"/>
      </font>
      <fill>
        <patternFill>
          <bgColor rgb="FFFFFF00"/>
        </patternFill>
      </fill>
    </dxf>
    <dxf>
      <font>
        <b/>
        <i val="0"/>
      </font>
      <fill>
        <patternFill>
          <bgColor rgb="FF00B05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00B050"/>
        </patternFill>
      </fill>
    </dxf>
    <dxf>
      <font>
        <b/>
        <i val="0"/>
        <color theme="0"/>
      </font>
      <fill>
        <patternFill>
          <bgColor rgb="FFFF0000"/>
        </patternFill>
      </fill>
    </dxf>
    <dxf>
      <font>
        <b/>
        <i val="0"/>
        <color theme="0"/>
      </font>
      <fill>
        <patternFill>
          <bgColor rgb="FFFFC000"/>
        </patternFill>
      </fill>
    </dxf>
    <dxf>
      <font>
        <b/>
        <i val="0"/>
        <color theme="0"/>
      </font>
      <fill>
        <patternFill>
          <bgColor rgb="FF00B05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00B050"/>
        </patternFill>
      </fill>
    </dxf>
    <dxf>
      <font>
        <b/>
        <i val="0"/>
        <color theme="0"/>
      </font>
      <fill>
        <patternFill>
          <bgColor rgb="FFFF0000"/>
        </patternFill>
      </fill>
    </dxf>
    <dxf>
      <font>
        <b/>
        <i val="0"/>
        <color theme="0"/>
      </font>
      <fill>
        <patternFill>
          <bgColor rgb="FFFFC000"/>
        </patternFill>
      </fill>
    </dxf>
    <dxf>
      <font>
        <b/>
        <i val="0"/>
        <color theme="0"/>
      </font>
      <fill>
        <patternFill>
          <bgColor rgb="FF00B050"/>
        </patternFill>
      </fill>
    </dxf>
    <dxf>
      <font>
        <b/>
        <i val="0"/>
        <color rgb="FFFFFFFF"/>
      </font>
      <fill>
        <patternFill>
          <bgColor rgb="FFFF0000"/>
        </patternFill>
      </fill>
    </dxf>
    <dxf>
      <font>
        <b/>
        <i val="0"/>
        <color rgb="FFFFFFFF"/>
      </font>
      <fill>
        <patternFill>
          <bgColor rgb="FFFFC000"/>
        </patternFill>
      </fill>
    </dxf>
    <dxf>
      <font>
        <b/>
        <i val="0"/>
        <color rgb="FFFFFFFF"/>
      </font>
      <fill>
        <patternFill>
          <bgColor rgb="FF00B050"/>
        </patternFill>
      </fill>
    </dxf>
    <dxf>
      <font>
        <b/>
        <i val="0"/>
        <color theme="0"/>
      </font>
      <fill>
        <patternFill>
          <bgColor rgb="FF00B050"/>
        </patternFill>
      </fill>
    </dxf>
    <dxf>
      <font>
        <b/>
        <i val="0"/>
        <color theme="0"/>
      </font>
      <fill>
        <patternFill>
          <bgColor rgb="FF00B050"/>
        </patternFill>
      </fill>
    </dxf>
    <dxf>
      <font>
        <b/>
        <i val="0"/>
        <color theme="0"/>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
      <font>
        <b/>
        <i val="0"/>
        <color rgb="FFFFFFFF"/>
      </font>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0.xml"/><Relationship Id="rId18" Type="http://schemas.openxmlformats.org/officeDocument/2006/relationships/externalLink" Target="externalLinks/externalLink15.xml"/><Relationship Id="rId26" Type="http://schemas.openxmlformats.org/officeDocument/2006/relationships/externalLink" Target="externalLinks/externalLink23.xml"/><Relationship Id="rId39" Type="http://schemas.openxmlformats.org/officeDocument/2006/relationships/calcChain" Target="calcChain.xml"/><Relationship Id="rId21" Type="http://schemas.openxmlformats.org/officeDocument/2006/relationships/externalLink" Target="externalLinks/externalLink18.xml"/><Relationship Id="rId34" Type="http://schemas.openxmlformats.org/officeDocument/2006/relationships/externalLink" Target="externalLinks/externalLink31.xml"/><Relationship Id="rId42" Type="http://schemas.openxmlformats.org/officeDocument/2006/relationships/customXml" Target="../customXml/item3.xml"/><Relationship Id="rId7"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externalLink" Target="externalLinks/externalLink13.xml"/><Relationship Id="rId20" Type="http://schemas.openxmlformats.org/officeDocument/2006/relationships/externalLink" Target="externalLinks/externalLink17.xml"/><Relationship Id="rId29" Type="http://schemas.openxmlformats.org/officeDocument/2006/relationships/externalLink" Target="externalLinks/externalLink26.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24" Type="http://schemas.openxmlformats.org/officeDocument/2006/relationships/externalLink" Target="externalLinks/externalLink21.xml"/><Relationship Id="rId32" Type="http://schemas.openxmlformats.org/officeDocument/2006/relationships/externalLink" Target="externalLinks/externalLink29.xml"/><Relationship Id="rId37" Type="http://schemas.openxmlformats.org/officeDocument/2006/relationships/sharedStrings" Target="sharedStrings.xml"/><Relationship Id="rId40" Type="http://schemas.openxmlformats.org/officeDocument/2006/relationships/customXml" Target="../customXml/item1.xml"/><Relationship Id="rId5" Type="http://schemas.openxmlformats.org/officeDocument/2006/relationships/externalLink" Target="externalLinks/externalLink2.xml"/><Relationship Id="rId15" Type="http://schemas.openxmlformats.org/officeDocument/2006/relationships/externalLink" Target="externalLinks/externalLink12.xml"/><Relationship Id="rId23" Type="http://schemas.openxmlformats.org/officeDocument/2006/relationships/externalLink" Target="externalLinks/externalLink20.xml"/><Relationship Id="rId28" Type="http://schemas.openxmlformats.org/officeDocument/2006/relationships/externalLink" Target="externalLinks/externalLink25.xml"/><Relationship Id="rId36" Type="http://schemas.openxmlformats.org/officeDocument/2006/relationships/styles" Target="styles.xml"/><Relationship Id="rId10" Type="http://schemas.openxmlformats.org/officeDocument/2006/relationships/externalLink" Target="externalLinks/externalLink7.xml"/><Relationship Id="rId19" Type="http://schemas.openxmlformats.org/officeDocument/2006/relationships/externalLink" Target="externalLinks/externalLink16.xml"/><Relationship Id="rId31" Type="http://schemas.openxmlformats.org/officeDocument/2006/relationships/externalLink" Target="externalLinks/externalLink28.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externalLink" Target="externalLinks/externalLink11.xml"/><Relationship Id="rId22" Type="http://schemas.openxmlformats.org/officeDocument/2006/relationships/externalLink" Target="externalLinks/externalLink19.xml"/><Relationship Id="rId27" Type="http://schemas.openxmlformats.org/officeDocument/2006/relationships/externalLink" Target="externalLinks/externalLink24.xml"/><Relationship Id="rId30" Type="http://schemas.openxmlformats.org/officeDocument/2006/relationships/externalLink" Target="externalLinks/externalLink27.xml"/><Relationship Id="rId35" Type="http://schemas.openxmlformats.org/officeDocument/2006/relationships/theme" Target="theme/theme1.xml"/><Relationship Id="rId8"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externalLink" Target="externalLinks/externalLink9.xml"/><Relationship Id="rId17" Type="http://schemas.openxmlformats.org/officeDocument/2006/relationships/externalLink" Target="externalLinks/externalLink14.xml"/><Relationship Id="rId25" Type="http://schemas.openxmlformats.org/officeDocument/2006/relationships/externalLink" Target="externalLinks/externalLink22.xml"/><Relationship Id="rId33" Type="http://schemas.openxmlformats.org/officeDocument/2006/relationships/externalLink" Target="externalLinks/externalLink30.xml"/><Relationship Id="rId38"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121920</xdr:colOff>
      <xdr:row>1</xdr:row>
      <xdr:rowOff>64436</xdr:rowOff>
    </xdr:from>
    <xdr:to>
      <xdr:col>3</xdr:col>
      <xdr:colOff>2286000</xdr:colOff>
      <xdr:row>3</xdr:row>
      <xdr:rowOff>228600</xdr:rowOff>
    </xdr:to>
    <xdr:pic>
      <xdr:nvPicPr>
        <xdr:cNvPr id="2" name="Imagen 1">
          <a:extLst>
            <a:ext uri="{FF2B5EF4-FFF2-40B4-BE49-F238E27FC236}">
              <a16:creationId xmlns:a16="http://schemas.microsoft.com/office/drawing/2014/main" id="{28758915-BB7B-4E21-9FCB-B7AD3AC0DE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239696"/>
          <a:ext cx="3025140" cy="8347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236682</xdr:colOff>
      <xdr:row>1</xdr:row>
      <xdr:rowOff>144319</xdr:rowOff>
    </xdr:from>
    <xdr:to>
      <xdr:col>0</xdr:col>
      <xdr:colOff>2685450</xdr:colOff>
      <xdr:row>3</xdr:row>
      <xdr:rowOff>127000</xdr:rowOff>
    </xdr:to>
    <xdr:pic>
      <xdr:nvPicPr>
        <xdr:cNvPr id="2" name="Imagen 1">
          <a:extLst>
            <a:ext uri="{FF2B5EF4-FFF2-40B4-BE49-F238E27FC236}">
              <a16:creationId xmlns:a16="http://schemas.microsoft.com/office/drawing/2014/main" id="{1FFCF1F3-A02A-4127-9DF9-58D7C3B79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682" y="328469"/>
          <a:ext cx="2448768" cy="655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371475</xdr:colOff>
      <xdr:row>1</xdr:row>
      <xdr:rowOff>79676</xdr:rowOff>
    </xdr:from>
    <xdr:to>
      <xdr:col>0</xdr:col>
      <xdr:colOff>2756535</xdr:colOff>
      <xdr:row>3</xdr:row>
      <xdr:rowOff>243840</xdr:rowOff>
    </xdr:to>
    <xdr:pic>
      <xdr:nvPicPr>
        <xdr:cNvPr id="2" name="Imagen 1">
          <a:extLst>
            <a:ext uri="{FF2B5EF4-FFF2-40B4-BE49-F238E27FC236}">
              <a16:creationId xmlns:a16="http://schemas.microsoft.com/office/drawing/2014/main" id="{0144AECC-4A0F-4803-8ECE-6EE967ACB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1475" y="282876"/>
          <a:ext cx="2385060" cy="8372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dor/Desktop/FT-367%20Identificaci&#243;n,%20Valoraci&#243;n%20y%20Planes%20de%20Tratamiento%20a%20los%20Activos%20....xlsx" TargetMode="External"/></Relationships>
</file>

<file path=xl/externalLinks/_rels/externalLink10.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3/OCDI/FT-367_AI_OCDI_2024_FINAL.xlsx" TargetMode="External"/><Relationship Id="rId2" Type="http://schemas.microsoft.com/office/2019/04/relationships/externalLinkLongPath" Target="GR3/OCDI/FT-367_AI_OCDI_2024_FINAL.xlsx?782EDFB9" TargetMode="External"/><Relationship Id="rId1" Type="http://schemas.openxmlformats.org/officeDocument/2006/relationships/externalLinkPath" Target="file:///\\782EDFB9\FT-367_AI_OCDI_2024_FINAL.xlsx"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3/OCI/FT-367_AI_OCI_2024_FINAL.xlsx" TargetMode="External"/><Relationship Id="rId2" Type="http://schemas.microsoft.com/office/2019/04/relationships/externalLinkLongPath" Target="GR3/OCI/FT-367_AI_OCI_2024_FINAL.xlsx?6D467EAC" TargetMode="External"/><Relationship Id="rId1" Type="http://schemas.openxmlformats.org/officeDocument/2006/relationships/externalLinkPath" Target="file:///\\6D467EAC\FT-367_AI_OCI_2024_FINAL.xlsx" TargetMode="External"/></Relationships>
</file>

<file path=xl/externalLinks/_rels/externalLink12.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3/OJ/FT-367_AI_OJ_2024.xlsx" TargetMode="External"/><Relationship Id="rId2" Type="http://schemas.microsoft.com/office/2019/04/relationships/externalLinkLongPath" Target="GR3/OJ/FT-367_AI_OJ_2024.xlsx?D6BA3D05" TargetMode="External"/><Relationship Id="rId1" Type="http://schemas.openxmlformats.org/officeDocument/2006/relationships/externalLinkPath" Target="file:///\\D6BA3D05\FT-367_AI_OJ_2024.xlsx" TargetMode="External"/></Relationships>
</file>

<file path=xl/externalLinks/_rels/externalLink13.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DDAB/FT-367_AI_SDF_DDAB_2024_FINAL.xlsx" TargetMode="External"/><Relationship Id="rId2" Type="http://schemas.microsoft.com/office/2019/04/relationships/externalLinkLongPath" Target="GR4/DDAB/FT-367_AI_SDF_DDAB_2024_FINAL.xlsx?95D7FDAA" TargetMode="External"/><Relationship Id="rId1" Type="http://schemas.openxmlformats.org/officeDocument/2006/relationships/externalLinkPath" Target="file:///\\95D7FDAA\FT-367_AI_SDF_DDAB_2024_FINAL.xlsx" TargetMode="External"/></Relationships>
</file>

<file path=xl/externalLinks/_rels/externalLink14.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DDDI/FT-367_AI_SDF_DDDI_2024_FINAL.xlsx" TargetMode="External"/><Relationship Id="rId2" Type="http://schemas.microsoft.com/office/2019/04/relationships/externalLinkLongPath" Target="GR4/DDDI/FT-367_AI_SDF_DDDI_2024_FINAL.xlsx?1364D519" TargetMode="External"/><Relationship Id="rId1" Type="http://schemas.openxmlformats.org/officeDocument/2006/relationships/externalLinkPath" Target="file:///\\1364D519\FT-367_AI_SDF_DDDI_2024_FINAL.xlsx" TargetMode="External"/></Relationships>
</file>

<file path=xl/externalLinks/_rels/externalLink15.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SDFI/FT-367_AI_SDFI_2024_FINAL.xlsx" TargetMode="External"/><Relationship Id="rId2" Type="http://schemas.microsoft.com/office/2019/04/relationships/externalLinkLongPath" Target="GR4/SDFI/FT-367_AI_SDFI_2024_FINAL.xlsx?04E03E06" TargetMode="External"/><Relationship Id="rId1" Type="http://schemas.openxmlformats.org/officeDocument/2006/relationships/externalLinkPath" Target="file:///\\04E03E06\FT-367_AI_SDFI_2024_FINAL.xlsx" TargetMode="External"/></Relationships>
</file>

<file path=xl/externalLinks/_rels/externalLink16.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SGPDD/FT-367_AI_SDF_SGPDD_2024_FINAL.xlsx" TargetMode="External"/><Relationship Id="rId2" Type="http://schemas.microsoft.com/office/2019/04/relationships/externalLinkLongPath" Target="GR4/SGPDD/FT-367_AI_SDF_SGPDD_2024_FINAL.xlsx?3078E212" TargetMode="External"/><Relationship Id="rId1" Type="http://schemas.openxmlformats.org/officeDocument/2006/relationships/externalLinkPath" Target="file:///\\3078E212\FT-367_AI_SDF_SGPDD_2024_FINAL.xlsx" TargetMode="External"/></Relationships>
</file>

<file path=xl/externalLinks/_rels/externalLink17.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SID/FT-367_AI_SDF_SID_2024_FINAL.xlsx" TargetMode="External"/><Relationship Id="rId2" Type="http://schemas.microsoft.com/office/2019/04/relationships/externalLinkLongPath" Target="GR4/SID/FT-367_AI_SDF_SID_2024_FINAL.xlsx?7C6A2207" TargetMode="External"/><Relationship Id="rId1" Type="http://schemas.openxmlformats.org/officeDocument/2006/relationships/externalLinkPath" Target="file:///\\7C6A2207\FT-367_AI_SDF_SID_2024_FINAL.xlsx" TargetMode="External"/></Relationships>
</file>

<file path=xl/externalLinks/_rels/externalLink18.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SSDA/FT-367_AI_SDF_SSDA_2024_FINAL.xlsx" TargetMode="External"/><Relationship Id="rId2" Type="http://schemas.microsoft.com/office/2019/04/relationships/externalLinkLongPath" Target="GR4/SSDA/FT-367_AI_SDF_SSDA_2024_FINAL.xlsx?A27F9055" TargetMode="External"/><Relationship Id="rId1" Type="http://schemas.openxmlformats.org/officeDocument/2006/relationships/externalLinkPath" Target="file:///\\A27F9055\FT-367_AI_SDF_SSDA_2024_FINAL.xlsx" TargetMode="External"/></Relationships>
</file>

<file path=xl/externalLinks/_rels/externalLink19.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4/STDI/FT-367_AI_SDF_STDI_2024_FINAL.xlsx" TargetMode="External"/><Relationship Id="rId2" Type="http://schemas.microsoft.com/office/2019/04/relationships/externalLinkLongPath" Target="GR4/STDI/FT-367_AI_SDF_STDI_2024_FINAL.xlsx?9751B74C" TargetMode="External"/><Relationship Id="rId1" Type="http://schemas.openxmlformats.org/officeDocument/2006/relationships/externalLinkPath" Target="file:///\\9751B74C\FT-367_AI_SDF_STDI_2024_FINAL.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1/OTIC/FT-367_OTIC_2024_FINAL.xlsx" TargetMode="External"/><Relationship Id="rId2" Type="http://schemas.microsoft.com/office/2019/04/relationships/externalLinkLongPath" Target="GR1/OTIC/FT-367_OTIC_2024_FINAL.xlsx?1496090D" TargetMode="External"/><Relationship Id="rId1" Type="http://schemas.openxmlformats.org/officeDocument/2006/relationships/externalLinkPath" Target="file:///\\1496090D\FT-367_OTIC_2024_FINAL.xlsx" TargetMode="External"/></Relationships>
</file>

<file path=xl/externalLinks/_rels/externalLink20.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5/DDCS/FT-367_AI_DDCS_2024_FINAL.xlsx" TargetMode="External"/><Relationship Id="rId2" Type="http://schemas.microsoft.com/office/2019/04/relationships/externalLinkLongPath" Target="GR5/DDCS/FT-367_AI_DDCS_2024_FINAL.xlsx?D67CEDDF" TargetMode="External"/><Relationship Id="rId1" Type="http://schemas.openxmlformats.org/officeDocument/2006/relationships/externalLinkPath" Target="file:///\\D67CEDDF\FT-367_AI_DDCS_2024_FINAL.xlsx" TargetMode="External"/></Relationships>
</file>

<file path=xl/externalLinks/_rels/externalLink21.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5/DSDSC/FT-367_AI_DSDSC_2024.xlsx" TargetMode="External"/><Relationship Id="rId2" Type="http://schemas.microsoft.com/office/2019/04/relationships/externalLinkLongPath" Target="GR5/DSDSC/FT-367_AI_DSDSC_2024.xlsx?9BF36AAE" TargetMode="External"/><Relationship Id="rId1" Type="http://schemas.openxmlformats.org/officeDocument/2006/relationships/externalLinkPath" Target="file:///\\9BF36AAE\FT-367_AI_DSDSC_2024.xlsx" TargetMode="External"/></Relationships>
</file>

<file path=xl/externalLinks/_rels/externalLink22.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5/SSC/FT-367_AI_SSC_2024.xlsx" TargetMode="External"/><Relationship Id="rId2" Type="http://schemas.microsoft.com/office/2019/04/relationships/externalLinkLongPath" Target="GR5/SSC/FT-367_AI_SSC_2024.xlsx?1E003CF7" TargetMode="External"/><Relationship Id="rId1" Type="http://schemas.openxmlformats.org/officeDocument/2006/relationships/externalLinkPath" Target="file:///\\1E003CF7\FT-367_AI_SSC_2024.xlsx" TargetMode="External"/></Relationships>
</file>

<file path=xl/externalLinks/_rels/externalLink23.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5/SSGIVC/FT-367_AI_SSGIVC_2024_FINAL.xlsx" TargetMode="External"/><Relationship Id="rId2" Type="http://schemas.microsoft.com/office/2019/04/relationships/externalLinkLongPath" Target="GR5/SSGIVC/FT-367_AI_SSGIVC_2024_FINAL.xlsx?B89D1F0B" TargetMode="External"/><Relationship Id="rId1" Type="http://schemas.openxmlformats.org/officeDocument/2006/relationships/externalLinkPath" Target="file:///\\B89D1F0B\FT-367_AI_SSGIVC_2024_FINAL.xlsx" TargetMode="External"/></Relationships>
</file>

<file path=xl/externalLinks/_rels/externalLink24.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6/SUB_CORP/FT-367_AI_SUB_CORP_2024.xlsx" TargetMode="External"/><Relationship Id="rId2" Type="http://schemas.microsoft.com/office/2019/04/relationships/externalLinkLongPath" Target="GR6/SUB_CORP/FT-367_AI_SUB_CORP_2024.xlsx?FF8A0D7C" TargetMode="External"/><Relationship Id="rId1" Type="http://schemas.openxmlformats.org/officeDocument/2006/relationships/externalLinkPath" Target="file:///\\FF8A0D7C\FT-367_AI_SUB_CORP_2024.xlsx" TargetMode="External"/></Relationships>
</file>

<file path=xl/externalLinks/_rels/externalLink25.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6/DAF/FT-367_AI_DAF_2024_FINAL.xlsx" TargetMode="External"/><Relationship Id="rId2" Type="http://schemas.microsoft.com/office/2019/04/relationships/externalLinkLongPath" Target="GR6/DAF/FT-367_AI_DAF_2024_FINAL.xlsx?1298B1B6" TargetMode="External"/><Relationship Id="rId1" Type="http://schemas.openxmlformats.org/officeDocument/2006/relationships/externalLinkPath" Target="file:///\\1298B1B6\FT-367_AI_DAF_2024_FINAL.xlsx" TargetMode="External"/></Relationships>
</file>

<file path=xl/externalLinks/_rels/externalLink26.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6/SGD/FT-367_AI_SGD_2024.xlsx" TargetMode="External"/><Relationship Id="rId2" Type="http://schemas.microsoft.com/office/2019/04/relationships/externalLinkLongPath" Target="GR6/SGD/FT-367_AI_SGD_2024.xlsx?99C1F3C8" TargetMode="External"/><Relationship Id="rId1" Type="http://schemas.openxmlformats.org/officeDocument/2006/relationships/externalLinkPath" Target="file:///\\99C1F3C8\FT-367_AI_SGD_2024.xlsx" TargetMode="External"/></Relationships>
</file>

<file path=xl/externalLinks/_rels/externalLink27.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6/SF/FT-367_AI_SF_2024.xlsx" TargetMode="External"/><Relationship Id="rId2" Type="http://schemas.microsoft.com/office/2019/04/relationships/externalLinkLongPath" Target="GR6/SF/FT-367_AI_SF_2024.xlsx?673BD43C" TargetMode="External"/><Relationship Id="rId1" Type="http://schemas.openxmlformats.org/officeDocument/2006/relationships/externalLinkPath" Target="file:///\\673BD43C\FT-367_AI_SF_2024.xlsx" TargetMode="External"/></Relationships>
</file>

<file path=xl/externalLinks/_rels/externalLink28.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6/DC/FT-367_AI_DC_2024.xlsx" TargetMode="External"/><Relationship Id="rId2" Type="http://schemas.microsoft.com/office/2019/04/relationships/externalLinkLongPath" Target="GR6/DC/FT-367_AI_DC_2024.xlsx?01F8A5FE" TargetMode="External"/><Relationship Id="rId1" Type="http://schemas.openxmlformats.org/officeDocument/2006/relationships/externalLinkPath" Target="file:///\\01F8A5FE\FT-367_AI_DC_2024.xlsx" TargetMode="External"/></Relationships>
</file>

<file path=xl/externalLinks/_rels/externalLink29.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7/JGD/FT-367_AI_JGD_2024.xlsx" TargetMode="External"/><Relationship Id="rId2" Type="http://schemas.microsoft.com/office/2019/04/relationships/externalLinkLongPath" Target="GR7/JGD/FT-367_AI_JGD_2024.xlsx?50511421" TargetMode="External"/><Relationship Id="rId1" Type="http://schemas.openxmlformats.org/officeDocument/2006/relationships/externalLinkPath" Target="file:///\\50511421\FT-367_AI_JGD_2024.xlsx" TargetMode="External"/></Relationships>
</file>

<file path=xl/externalLinks/_rels/externalLink3.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1/OCDPVR/FT-367_AI_OACPVR_2024_FINAL.xlsx" TargetMode="External"/><Relationship Id="rId2" Type="http://schemas.microsoft.com/office/2019/04/relationships/externalLinkLongPath" Target="GR1/OCDPVR/FT-367_AI_OACPVR_2024_FINAL.xlsx?3A4A0A64" TargetMode="External"/><Relationship Id="rId1" Type="http://schemas.openxmlformats.org/officeDocument/2006/relationships/externalLinkPath" Target="file:///\\3A4A0A64\FT-367_AI_OACPVR_2024_FINAL.xlsx" TargetMode="External"/></Relationships>
</file>

<file path=xl/externalLinks/_rels/externalLink30.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7/DDRI/FT-367_AI_DDRI_2024.xlsx" TargetMode="External"/><Relationship Id="rId2" Type="http://schemas.microsoft.com/office/2019/04/relationships/externalLinkLongPath" Target="GR7/DDRI/FT-367_AI_DDRI_2024.xlsx?B3897E4E" TargetMode="External"/><Relationship Id="rId1" Type="http://schemas.openxmlformats.org/officeDocument/2006/relationships/externalLinkPath" Target="file:///\\B3897E4E\FT-367_AI_DDRI_2024.xlsx" TargetMode="External"/></Relationships>
</file>

<file path=xl/externalLinks/_rels/externalLink31.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7/DPI/FT-367_AI_DPI_2024.xlsx" TargetMode="External"/><Relationship Id="rId2" Type="http://schemas.microsoft.com/office/2019/04/relationships/externalLinkLongPath" Target="GR7/DPI/FT-367_AI_DPI_2024.xlsx?742977EB" TargetMode="External"/><Relationship Id="rId1" Type="http://schemas.openxmlformats.org/officeDocument/2006/relationships/externalLinkPath" Target="file:///\\742977EB\FT-367_AI_DPI_2024.xlsx"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1/DRI/FT-367_AI_DRI_2024.xlsx" TargetMode="External"/><Relationship Id="rId2" Type="http://schemas.microsoft.com/office/2019/04/relationships/externalLinkLongPath" Target="GR1/DRI/FT-367_AI_DRI_2024.xlsx?E676E6A2" TargetMode="External"/><Relationship Id="rId1" Type="http://schemas.openxmlformats.org/officeDocument/2006/relationships/externalLinkPath" Target="file:///\\E676E6A2\FT-367_AI_DRI_2024.xlsx" TargetMode="External"/></Relationships>
</file>

<file path=xl/externalLinks/_rels/externalLink5.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1/DPR/FT-367_AI_DPR_2024.xlsx" TargetMode="External"/><Relationship Id="rId2" Type="http://schemas.microsoft.com/office/2019/04/relationships/externalLinkLongPath" Target="GR1/DPR/FT-367_AI_DPR_2024.xlsx?92DD071D" TargetMode="External"/><Relationship Id="rId1" Type="http://schemas.openxmlformats.org/officeDocument/2006/relationships/externalLinkPath" Target="file:///\\92DD071D\FT-367_AI_DPR_2024.xlsx" TargetMode="External"/></Relationships>
</file>

<file path=xl/externalLinks/_rels/externalLink6.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1/DCMPVR/FT-367_AI_DCMPVR_2024.xlsx" TargetMode="External"/><Relationship Id="rId2" Type="http://schemas.microsoft.com/office/2019/04/relationships/externalLinkLongPath" Target="GR1/DCMPVR/FT-367_AI_DCMPVR_2024.xlsx?7D8EE8DA" TargetMode="External"/><Relationship Id="rId1" Type="http://schemas.openxmlformats.org/officeDocument/2006/relationships/externalLinkPath" Target="file:///\\7D8EE8DA\FT-367_AI_DCMPVR_2024.xlsx" TargetMode="External"/></Relationships>
</file>

<file path=xl/externalLinks/_rels/externalLink7.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2/OAP/FT-367_AI_OAP_2024_FINAL.xlsx" TargetMode="External"/><Relationship Id="rId2" Type="http://schemas.microsoft.com/office/2019/04/relationships/externalLinkLongPath" Target="GR2/OAP/FT-367_AI_OAP_2024_FINAL.xlsx?12069224" TargetMode="External"/><Relationship Id="rId1" Type="http://schemas.openxmlformats.org/officeDocument/2006/relationships/externalLinkPath" Target="file:///\\12069224\FT-367_AI_OAP_2024_FINAL.xlsx" TargetMode="External"/></Relationships>
</file>

<file path=xl/externalLinks/_rels/externalLink8.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2/OCDC/FT-367_AI_OCDC_2024_FINAL.xlsx" TargetMode="External"/><Relationship Id="rId2" Type="http://schemas.microsoft.com/office/2019/04/relationships/externalLinkLongPath" Target="GR2/OCDC/FT-367_AI_OCDC_2024_FINAL.xlsx?D30E4A73" TargetMode="External"/><Relationship Id="rId1" Type="http://schemas.openxmlformats.org/officeDocument/2006/relationships/externalLinkPath" Target="file:///\\D30E4A73\FT-367_AI_OCDC_2024_FINAL.xlsx" TargetMode="External"/></Relationships>
</file>

<file path=xl/externalLinks/_rels/externalLink9.xml.rels><?xml version="1.0" encoding="UTF-8" standalone="yes"?>
<Relationships xmlns="http://schemas.openxmlformats.org/package/2006/relationships"><Relationship Id="rId3" Type="http://schemas.openxmlformats.org/officeDocument/2006/relationships/externalLinkPath" Target="https://alcaldiabogota.sharepoint.com/sites/RepositorioOTIC/Documentos%20compartidos/2023/Documentos%20sin%20procedimiento/Documentos%20OTIC/Lourdes%20Maria%20Acu&#241;a%20Acu&#241;a%20-%20Contrato%20547-2023/Activos_Riesgos/2024/Activos/GR2/OCDTIC/FT-367_AI_OCDTIC_2024_FINAL.xlsx" TargetMode="External"/><Relationship Id="rId2" Type="http://schemas.microsoft.com/office/2019/04/relationships/externalLinkLongPath" Target="GR2/OCDTIC/FT-367_AI_OCDTIC_2024_FINAL.xlsx?A3FAC11A" TargetMode="External"/><Relationship Id="rId1" Type="http://schemas.openxmlformats.org/officeDocument/2006/relationships/externalLinkPath" Target="file:///\\A3FAC11A\FT-367_AI_OCDTIC_2024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ada Proceso"/>
      <sheetName val="Procesos-Procedimientos"/>
      <sheetName val="Descripción Portada"/>
      <sheetName val="Identificación AI"/>
      <sheetName val="Valoración Activos"/>
      <sheetName val="Descripción Identificación"/>
      <sheetName val="Riesgos AI"/>
      <sheetName val="Análisis Riesgo"/>
      <sheetName val="Valor Riesgos"/>
      <sheetName val="Descripción Riesgos AI"/>
      <sheetName val="TRD AI"/>
      <sheetName val="Gestión Documental"/>
      <sheetName val="Descripción TRD"/>
      <sheetName val="LEY 1712 ETIQUETADO AI"/>
      <sheetName val="Decreto 1081 - Ley 1712"/>
      <sheetName val="Responsables"/>
      <sheetName val="Descripción Ley"/>
      <sheetName val="PROTECCIÓN DATOS PERSONALES"/>
      <sheetName val="PDP"/>
      <sheetName val="Descripción PDP"/>
      <sheetName val="Plan de Tratamiento"/>
      <sheetName val="Descripción Plan Tratamiento"/>
      <sheetName val="Controles NTC-ISOIEC27002"/>
      <sheetName val="Definición LEYES Y NORMAS"/>
      <sheetName val="ESRI_MAPINFO_SHEET"/>
    </sheetNames>
    <sheetDataSet>
      <sheetData sheetId="0"/>
      <sheetData sheetId="1"/>
      <sheetData sheetId="2"/>
      <sheetData sheetId="3"/>
      <sheetData sheetId="4">
        <row r="24">
          <cell r="D24" t="str">
            <v>ATAQUE DE RANSOMWARE (SECUESTRO DE INFORMACIÓN)</v>
          </cell>
        </row>
      </sheetData>
      <sheetData sheetId="5"/>
      <sheetData sheetId="6"/>
      <sheetData sheetId="7"/>
      <sheetData sheetId="8"/>
      <sheetData sheetId="9"/>
      <sheetData sheetId="10"/>
      <sheetData sheetId="11"/>
      <sheetData sheetId="12"/>
      <sheetData sheetId="13"/>
      <sheetData sheetId="14">
        <row r="4">
          <cell r="L4" t="str">
            <v>Datos Académicos</v>
          </cell>
        </row>
        <row r="5">
          <cell r="L5" t="str">
            <v>Datos de Ciudadanos: Características personales y Físicas</v>
          </cell>
        </row>
        <row r="6">
          <cell r="L6" t="str">
            <v>Datos de Identificación</v>
          </cell>
        </row>
        <row r="7">
          <cell r="L7" t="str">
            <v>Datos de Investigaciones</v>
          </cell>
        </row>
        <row r="8">
          <cell r="L8" t="str">
            <v>Datos de Salud</v>
          </cell>
        </row>
        <row r="9">
          <cell r="L9" t="str">
            <v>Datos de Vida y Hábito Sexuales</v>
          </cell>
        </row>
        <row r="10">
          <cell r="L10" t="str">
            <v>Datos Ideológicos</v>
          </cell>
        </row>
        <row r="11">
          <cell r="L11" t="str">
            <v>Datos Industriales</v>
          </cell>
        </row>
        <row r="12">
          <cell r="L12" t="str">
            <v>Datos Laborales</v>
          </cell>
        </row>
        <row r="13">
          <cell r="L13" t="str">
            <v>Datos Patrimoniales</v>
          </cell>
        </row>
      </sheetData>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listas"/>
      <sheetName val="Plan de Tratamiento"/>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Plan de Tratamiento"/>
      <sheetName val="Análisis Riesgo"/>
      <sheetName val="Valor Riesgos"/>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Análisis Riesgo"/>
      <sheetName val="Valor Riesgos"/>
      <sheetName val="listas"/>
      <sheetName val="Valoración Riesgos"/>
      <sheetName val="Plan de Tratamiento"/>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listas"/>
      <sheetName val="Plan de Tratamiento"/>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ns_ActivosOTIC"/>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4">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5"/>
      <sheetData sheetId="6"/>
      <sheetData sheetId="7"/>
      <sheetData sheetId="8"/>
      <sheetData sheetId="9"/>
      <sheetData sheetId="1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Análisis Riesgo"/>
      <sheetName val="Valor Riesgos"/>
      <sheetName val="Valoración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cell r="M22"/>
        </row>
        <row r="23">
          <cell r="L23" t="str">
            <v>Oficina de Control Disciplinario Interno</v>
          </cell>
          <cell r="M23" t="str">
            <v>OCID</v>
          </cell>
        </row>
        <row r="24">
          <cell r="L24" t="str">
            <v>Oficina de Protocolo</v>
          </cell>
          <cell r="M24" t="str">
            <v>OP</v>
          </cell>
        </row>
        <row r="25">
          <cell r="L25" t="str">
            <v>Oficina de Tecnologías de la Información y las Comunicaciones</v>
          </cell>
          <cell r="M25" t="str">
            <v>OTIC</v>
          </cell>
        </row>
        <row r="26">
          <cell r="L26" t="str">
            <v>Despacho de la Secretaría General</v>
          </cell>
          <cell r="M26" t="str">
            <v>SG</v>
          </cell>
        </row>
        <row r="27">
          <cell r="L27" t="str">
            <v>Subdirección de Gestión del Patrimonio Documental del Distrito</v>
          </cell>
          <cell r="M27" t="str">
            <v>SGPDD</v>
          </cell>
        </row>
        <row r="28">
          <cell r="L28" t="str">
            <v>Subdirección de Imprenta Distrital</v>
          </cell>
          <cell r="M28" t="str">
            <v>SID</v>
          </cell>
        </row>
        <row r="29">
          <cell r="L29" t="str">
            <v>Dirección de Proyección Internacional</v>
          </cell>
          <cell r="M29" t="str">
            <v>SPI</v>
          </cell>
        </row>
        <row r="30">
          <cell r="L30" t="str">
            <v>Subdirección de Seguimiento a la Gestión de Inspección, Vigilancia y Control</v>
          </cell>
          <cell r="M30" t="str">
            <v>SSGVC</v>
          </cell>
        </row>
        <row r="31">
          <cell r="L31" t="str">
            <v>Subdirección de Servicios Administrativos</v>
          </cell>
          <cell r="M31" t="str">
            <v>SSA</v>
          </cell>
        </row>
        <row r="32">
          <cell r="L32" t="str">
            <v>Subdirección del Sistema Distrital de Archivos</v>
          </cell>
          <cell r="M32" t="str">
            <v>SSDA</v>
          </cell>
        </row>
        <row r="33">
          <cell r="L33" t="str">
            <v>Subdirección Financiera</v>
          </cell>
          <cell r="M33" t="str">
            <v>SF</v>
          </cell>
        </row>
        <row r="34">
          <cell r="L34" t="str">
            <v>Subdirección Técnica de Desarrollo Institucional</v>
          </cell>
          <cell r="M34" t="str">
            <v>STDI</v>
          </cell>
        </row>
        <row r="35">
          <cell r="L35" t="str">
            <v>Subsecretaria Corporativa</v>
          </cell>
          <cell r="M35" t="str">
            <v>SC</v>
          </cell>
        </row>
        <row r="36">
          <cell r="L36" t="str">
            <v>Subsecretaría de Servicio a la Ciudadanía</v>
          </cell>
          <cell r="M36" t="str">
            <v>SSC</v>
          </cell>
        </row>
        <row r="37">
          <cell r="L37" t="str">
            <v>Subsecretaría Distrital de Fortalecimiento Institucional</v>
          </cell>
          <cell r="M37" t="str">
            <v>SDFI</v>
          </cell>
        </row>
        <row r="38">
          <cell r="L38" t="str">
            <v>Subdirección de Gestión Documental</v>
          </cell>
          <cell r="M38"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ventario Activos"/>
      <sheetName val="Valoración Activos"/>
      <sheetName val="Responsables"/>
      <sheetName val="Ley Transparencia"/>
      <sheetName val="Contexto"/>
      <sheetName val="Valoración Riesgos"/>
      <sheetName val="Análisis Riesgo"/>
      <sheetName val="Valor Riesgos"/>
      <sheetName val="Plan de Tratamiento"/>
      <sheetName val="listas"/>
    </sheetNames>
    <sheetDataSet>
      <sheetData sheetId="0"/>
      <sheetData sheetId="1"/>
      <sheetData sheetId="2">
        <row r="1">
          <cell r="L1" t="str">
            <v>Dependencia</v>
          </cell>
          <cell r="M1" t="str">
            <v>SIGLAS</v>
          </cell>
        </row>
        <row r="2">
          <cell r="L2" t="str">
            <v>Despacho de la Alcaldesa Mayor de Bogotá</v>
          </cell>
          <cell r="M2" t="str">
            <v>DAM</v>
          </cell>
        </row>
        <row r="3">
          <cell r="L3" t="str">
            <v>Dirección Administrativa y Financiera</v>
          </cell>
          <cell r="M3" t="str">
            <v>DAF</v>
          </cell>
        </row>
        <row r="4">
          <cell r="L4" t="str">
            <v>Dirección Centro de Memoria, Paz y Reconciliación</v>
          </cell>
          <cell r="M4" t="str">
            <v>DCMPR</v>
          </cell>
        </row>
        <row r="5">
          <cell r="L5" t="str">
            <v>Dirección de Contratación</v>
          </cell>
          <cell r="M5" t="str">
            <v>DCMPR</v>
          </cell>
        </row>
        <row r="6">
          <cell r="L6" t="str">
            <v>Dirección de Talento Humano</v>
          </cell>
          <cell r="M6" t="str">
            <v>DTH</v>
          </cell>
        </row>
        <row r="7">
          <cell r="L7" t="str">
            <v>Dirección del Sistema Distrital de Servicio a la Ciudadanía</v>
          </cell>
          <cell r="M7" t="str">
            <v>DSDSC</v>
          </cell>
        </row>
        <row r="8">
          <cell r="L8" t="str">
            <v>Dirección Distrital de Archivo de Bogotá</v>
          </cell>
          <cell r="M8" t="str">
            <v>DDAB</v>
          </cell>
        </row>
        <row r="9">
          <cell r="L9" t="str">
            <v>Dirección Distrital de Calidad del Servicio</v>
          </cell>
          <cell r="M9" t="str">
            <v>DDCS</v>
          </cell>
        </row>
        <row r="10">
          <cell r="L10" t="str">
            <v>Dirección Distrital de Desarrollo Institucional</v>
          </cell>
          <cell r="M10" t="str">
            <v>DDDI</v>
          </cell>
        </row>
        <row r="11">
          <cell r="L11" t="str">
            <v>Oficina Consejería Distrital de Relaciones Internacionales</v>
          </cell>
          <cell r="M11" t="str">
            <v>DDRI</v>
          </cell>
        </row>
        <row r="12">
          <cell r="L12" t="str">
            <v>Dirección de Paz y Reconciliación</v>
          </cell>
          <cell r="M12" t="str">
            <v>DPR</v>
          </cell>
        </row>
        <row r="13">
          <cell r="L13" t="str">
            <v>Dirección de Reparación Integral</v>
          </cell>
          <cell r="M13" t="str">
            <v>DRI</v>
          </cell>
        </row>
        <row r="14">
          <cell r="L14" t="str">
            <v>Jefatura Gabinete</v>
          </cell>
          <cell r="M14" t="str">
            <v>JG</v>
          </cell>
        </row>
        <row r="15">
          <cell r="L15" t="str">
            <v>No Aplica - N/A</v>
          </cell>
          <cell r="M15" t="str">
            <v>N/A</v>
          </cell>
        </row>
        <row r="16">
          <cell r="L16" t="str">
            <v>Oficina Jurídica</v>
          </cell>
          <cell r="M16" t="str">
            <v>OAJ</v>
          </cell>
        </row>
        <row r="17">
          <cell r="L17" t="str">
            <v>Oficina Asesora de Planeación</v>
          </cell>
          <cell r="M17" t="str">
            <v>OAP</v>
          </cell>
        </row>
        <row r="18">
          <cell r="L18" t="str">
            <v>Oficina Consejería Distrital de Comunicaciones</v>
          </cell>
          <cell r="M18" t="str">
            <v>OCC</v>
          </cell>
        </row>
        <row r="19">
          <cell r="L19" t="str">
            <v>Oficina Consejería Distrital de Paz, Víctimas y Reconciliación</v>
          </cell>
          <cell r="M19" t="str">
            <v>OACPVR</v>
          </cell>
        </row>
        <row r="20">
          <cell r="L20" t="str">
            <v>Oficina Consejería Distrital de Tecnologías de la Información y las Comunicaciones -TIC</v>
          </cell>
          <cell r="M20" t="str">
            <v>OACDTIC</v>
          </cell>
        </row>
        <row r="21">
          <cell r="L21" t="str">
            <v>Oficina de Control Interno</v>
          </cell>
          <cell r="M21" t="str">
            <v>OCI</v>
          </cell>
        </row>
        <row r="22">
          <cell r="L22" t="str">
            <v>Oficina de Control Disciplinario Interno</v>
          </cell>
          <cell r="M22" t="str">
            <v>OCID</v>
          </cell>
        </row>
        <row r="23">
          <cell r="L23" t="str">
            <v>Oficina de Protocolo</v>
          </cell>
          <cell r="M23" t="str">
            <v>OP</v>
          </cell>
        </row>
        <row r="24">
          <cell r="L24" t="str">
            <v>Oficina de Tecnologías de la Información y las Comunicaciones</v>
          </cell>
          <cell r="M24" t="str">
            <v>OTIC</v>
          </cell>
        </row>
        <row r="25">
          <cell r="L25" t="str">
            <v>Despacho de la Secretaría General</v>
          </cell>
          <cell r="M25" t="str">
            <v>SG</v>
          </cell>
        </row>
        <row r="26">
          <cell r="L26" t="str">
            <v>Subdirección de Gestión del Patrimonio Documental del Distrito</v>
          </cell>
          <cell r="M26" t="str">
            <v>SGPDD</v>
          </cell>
        </row>
        <row r="27">
          <cell r="L27" t="str">
            <v>Subdirección de Imprenta Distrital</v>
          </cell>
          <cell r="M27" t="str">
            <v>SID</v>
          </cell>
        </row>
        <row r="28">
          <cell r="L28" t="str">
            <v>Dirección de Proyección Internacional</v>
          </cell>
          <cell r="M28" t="str">
            <v>SPI</v>
          </cell>
        </row>
        <row r="29">
          <cell r="L29" t="str">
            <v>Subdirección de Seguimiento a la Gestión de Inspección, Vigilancia y Control</v>
          </cell>
          <cell r="M29" t="str">
            <v>SSGVC</v>
          </cell>
        </row>
        <row r="30">
          <cell r="L30" t="str">
            <v>Subdirección de Servicios Administrativos</v>
          </cell>
          <cell r="M30" t="str">
            <v>SSA</v>
          </cell>
        </row>
        <row r="31">
          <cell r="L31" t="str">
            <v>Subdirección del Sistema Distrital de Archivos</v>
          </cell>
          <cell r="M31" t="str">
            <v>SSDA</v>
          </cell>
        </row>
        <row r="32">
          <cell r="L32" t="str">
            <v>Subdirección Financiera</v>
          </cell>
          <cell r="M32" t="str">
            <v>SF</v>
          </cell>
        </row>
        <row r="33">
          <cell r="L33" t="str">
            <v>Subdirección Técnica de Desarrollo Institucional</v>
          </cell>
          <cell r="M33" t="str">
            <v>STDI</v>
          </cell>
        </row>
        <row r="34">
          <cell r="L34" t="str">
            <v>Subsecretaria Corporativa</v>
          </cell>
          <cell r="M34" t="str">
            <v>SC</v>
          </cell>
        </row>
        <row r="35">
          <cell r="L35" t="str">
            <v>Subsecretaría de Servicio a la Ciudadanía</v>
          </cell>
          <cell r="M35" t="str">
            <v>SSC</v>
          </cell>
        </row>
        <row r="36">
          <cell r="L36" t="str">
            <v>Subsecretaría Distrital de Fortalecimiento Institucional</v>
          </cell>
          <cell r="M36" t="str">
            <v>SDFI</v>
          </cell>
        </row>
        <row r="37">
          <cell r="L37" t="str">
            <v>Subdirección de Gestión Documental</v>
          </cell>
          <cell r="M37" t="str">
            <v>SGD</v>
          </cell>
        </row>
      </sheetData>
      <sheetData sheetId="3">
        <row r="4">
          <cell r="G4" t="str">
            <v>a) El derecho de toda persona a la intimidad, bajo las limitaciones propias que impone la condición de servidor público, en concordancia con lo estipulado</v>
          </cell>
          <cell r="H4" t="str">
            <v>Artículo 18 - INFORMACIÓN PÚBLICA CLASIFICADA</v>
          </cell>
          <cell r="I4" t="str">
            <v>Ilimitada</v>
          </cell>
        </row>
        <row r="5">
          <cell r="G5" t="str">
            <v>b) El derecho de toda persona a la vida, la salud o la seguridad</v>
          </cell>
          <cell r="H5" t="str">
            <v>Artículo 18 - INFORMACIÓN PÚBLICA CLASIFICADA</v>
          </cell>
          <cell r="I5" t="str">
            <v>Ilimitada</v>
          </cell>
        </row>
        <row r="6">
          <cell r="G6" t="str">
            <v>c) Los secretos comerciales, industriales y profesionales, así como los estipulados en el parágrafo del artículo 77 de la Ley 1474 de 2011</v>
          </cell>
          <cell r="H6" t="str">
            <v>Artículo 18 - INFORMACIÓN PÚBLICA CLASIFICADA</v>
          </cell>
          <cell r="I6" t="str">
            <v>Ilimitada</v>
          </cell>
        </row>
        <row r="8">
          <cell r="G8" t="str">
            <v>a) La defensa y seguridad nacional</v>
          </cell>
          <cell r="H8" t="str">
            <v>Artículo 19 - INFORMACIÓN PÚBLICA RESERVADA</v>
          </cell>
          <cell r="I8" t="str">
            <v>Mayor a 15 años</v>
          </cell>
        </row>
        <row r="9">
          <cell r="G9" t="str">
            <v>b) La seguridad pública</v>
          </cell>
          <cell r="H9" t="str">
            <v>Artículo 19 - INFORMACIÓN PÚBLICA RESERVADA</v>
          </cell>
          <cell r="I9" t="str">
            <v>Mayor a 15 años</v>
          </cell>
        </row>
        <row r="10">
          <cell r="G10" t="str">
            <v>c) Las relaciones internacionales</v>
          </cell>
          <cell r="H10" t="str">
            <v>Artículo 19 - INFORMACIÓN PÚBLICA RESERVADA</v>
          </cell>
          <cell r="I10" t="str">
            <v>Mayor a 15 años</v>
          </cell>
        </row>
        <row r="11">
          <cell r="G11" t="str">
            <v>d) La prevención, investigación y persecución de los delitos y las faltas disciplinarias, mientras que no se haga efectiva la medida de aseguramiento o se formule pliego de cargos, según sea el caso</v>
          </cell>
          <cell r="H11" t="str">
            <v>Artículo 19 - INFORMACIÓN PÚBLICA RESERVADA</v>
          </cell>
          <cell r="I11" t="str">
            <v>Mayor a 15 años</v>
          </cell>
        </row>
        <row r="12">
          <cell r="G12" t="str">
            <v>e) El debido proceso y la igualdad de las partes en los procesos judiciales</v>
          </cell>
          <cell r="H12" t="str">
            <v>Artículo 19 - INFORMACIÓN PÚBLICA RESERVADA</v>
          </cell>
          <cell r="I12" t="str">
            <v>Mayor a 15 años</v>
          </cell>
        </row>
        <row r="13">
          <cell r="G13" t="str">
            <v>f) La administración efectiva de la justicia</v>
          </cell>
          <cell r="H13" t="str">
            <v>Artículo 19 - INFORMACIÓN PÚBLICA RESERVADA</v>
          </cell>
          <cell r="I13" t="str">
            <v>Mayor a 15 años</v>
          </cell>
        </row>
        <row r="14">
          <cell r="G14" t="str">
            <v>g) Los derechos de la infancia y la adolescencia</v>
          </cell>
          <cell r="H14" t="str">
            <v>Artículo 19 - INFORMACIÓN PÚBLICA RESERVADA</v>
          </cell>
          <cell r="I14" t="str">
            <v>Mayor a 15 años</v>
          </cell>
        </row>
        <row r="15">
          <cell r="G15" t="str">
            <v>h) La estabilidad macroeconómica y financiera del país</v>
          </cell>
          <cell r="H15" t="str">
            <v>Artículo 19 - INFORMACIÓN PÚBLICA RESERVADA</v>
          </cell>
          <cell r="I15" t="str">
            <v>Mayor a 15 años</v>
          </cell>
        </row>
        <row r="16">
          <cell r="G16" t="str">
            <v>i) La salud pública</v>
          </cell>
          <cell r="H16" t="str">
            <v>Artículo 19 - INFORMACIÓN PÚBLICA RESERVADA</v>
          </cell>
          <cell r="I16" t="str">
            <v>Mayor a 15 años</v>
          </cell>
        </row>
        <row r="17">
          <cell r="G17" t="str">
            <v>Información Pública</v>
          </cell>
          <cell r="H17" t="str">
            <v>INFORMACIÓN PÚBLICA</v>
          </cell>
          <cell r="I17" t="str">
            <v>Ilimitada</v>
          </cell>
        </row>
        <row r="18">
          <cell r="G18" t="str">
            <v>Aplican varias excepciones</v>
          </cell>
          <cell r="H18" t="str">
            <v>Artículo 19 - INFORMACIÓN PÚBLICA RESERVADA</v>
          </cell>
        </row>
      </sheetData>
      <sheetData sheetId="4"/>
      <sheetData sheetId="5"/>
      <sheetData sheetId="6"/>
      <sheetData sheetId="7"/>
      <sheetData sheetId="8"/>
      <sheetData sheetId="9"/>
    </sheetDataSet>
  </externalBook>
</externalLink>
</file>

<file path=xl/persons/person.xml><?xml version="1.0" encoding="utf-8"?>
<personList xmlns="http://schemas.microsoft.com/office/spreadsheetml/2018/threadedcomments" xmlns:x="http://schemas.openxmlformats.org/spreadsheetml/2006/main">
  <person displayName="Giovanni Humberto Girón Martínez" id="{FA2B1432-4C05-4730-BEDB-404210703E49}" userId="S::ghgiron@alcaldiabogota.gov.co::ac879fb0-1b23-4da2-bedd-625fa745d4e5" providerId="AD"/>
  <person displayName="Lourdes Maria Acuña Acuña" id="{2A19A1AE-84D6-4AE3-AC7B-5E9F54BB14BB}" userId="S::lmacuna@alcaldiabogota.gov.co::670e1344-6cec-4661-982e-0aaf6f5b5365" providerId="AD"/>
  <person displayName="Angela Esperanza Morales Carrillo" id="{1CD46355-966E-43C8-905C-46F5D211DEFC}" userId="S::aemorales@alcaldiabogota.gov.co::264582de-39dc-4d33-9eae-79c82a8f7a89" providerId="AD"/>
  <person displayName="Ana Carolina Escobar Barrera" id="{5BDAA2E8-CC0F-4375-8A69-4ADDB1B014D3}" userId="S::acescobarb@alcaldiabogota.gov.co::1829c1f4-3077-4d73-984b-4bcffaa67666" providerId="AD"/>
  <person displayName="Nancy Angelica Rodriguez Marin" id="{055D4F72-51F6-4729-AF2D-BE6BDA44609D}" userId="S::narodriguezm@alcaldiabogota.gov.co::b2f43751-328b-475d-8825-18d88128d228" providerId="AD"/>
</personList>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W181" dT="2023-05-15T17:30:11.77" personId="{5BDAA2E8-CC0F-4375-8A69-4ADDB1B014D3}" id="{D3B668C1-6432-4BD8-82D9-CD146DEA06EF}">
    <text xml:space="preserve">Acá también sería ETB pero no deja diligenciar. </text>
  </threadedComment>
  <threadedComment ref="L553" dT="2023-09-08T15:04:02.73" personId="{055D4F72-51F6-4729-AF2D-BE6BDA44609D}" id="{F8F24E3F-5BE4-43E5-B780-90AD1ACE43EF}">
    <text xml:space="preserve">CONTIENE VARIOS TIPOS DE DOCUMENTOS (EXCEL, PPT, WORD), TAMBIEN DIFERENTES FORMATOS, AUDIO, VIDEO, </text>
  </threadedComment>
  <threadedComment ref="L553" dT="2023-10-03T22:39:53.82" personId="{2A19A1AE-84D6-4AE3-AC7B-5E9F54BB14BB}" id="{2982AC8F-A8ED-441D-A145-E5441777B8D9}" parentId="{F8F24E3F-5BE4-43E5-B780-90AD1ACE43EF}">
    <text>Se ajusta</text>
  </threadedComment>
  <threadedComment ref="O616" dT="2024-08-15T16:05:19.01" personId="{1CD46355-966E-43C8-905C-46F5D211DEFC}" id="{C3E5BEB1-3A1D-454A-9E86-D7B7A699452D}">
    <text>Conforme al proceso contractual que corresponda</text>
  </threadedComment>
  <threadedComment ref="O630" dT="2024-08-15T16:05:19.01" personId="{1CD46355-966E-43C8-905C-46F5D211DEFC}" id="{31C24422-28CC-472D-AC39-0FE2EE915343}">
    <text>Conforme al proceso contractual que corresponda</text>
  </threadedComment>
  <threadedComment ref="O631" dT="2024-08-15T16:05:19.01" personId="{1CD46355-966E-43C8-905C-46F5D211DEFC}" id="{2873DFC0-DBDE-492E-8B61-3078F5BAE7D4}">
    <text>Conforme al proceso contractual que corresponda</text>
  </threadedComment>
  <threadedComment ref="O643" dT="2024-09-17T19:26:46.88" personId="{FA2B1432-4C05-4730-BEDB-404210703E49}" id="{5B0548B2-9FF4-4442-BC34-5241C8C94AB1}">
    <text>Verificar con Marco si esto se publica en Intranet o Sharepoint</text>
  </threadedComment>
  <threadedComment ref="O644" dT="2024-09-17T19:26:46.88" personId="{FA2B1432-4C05-4730-BEDB-404210703E49}" id="{D6D1966E-F567-4894-A1CB-07C50871D999}">
    <text>Verificar con Marco si esto se publica en Intranet o Sharepoint</text>
  </threadedComment>
  <threadedComment ref="O645" dT="2024-09-17T19:26:46.88" personId="{FA2B1432-4C05-4730-BEDB-404210703E49}" id="{C6239500-33EC-421F-92C5-4826D03BB248}">
    <text>Verificar con Marco si esto se publica en Intranet o Sharepoint</text>
  </threadedComment>
  <threadedComment ref="O646" dT="2024-09-17T19:26:46.88" personId="{FA2B1432-4C05-4730-BEDB-404210703E49}" id="{DFB5C110-558B-4014-8500-381E831C3984}">
    <text>Verificar con Marco si esto se publica en Intranet o Sharepoint</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https://registrodistrital.secretariageneral.gov.co/" TargetMode="External"/><Relationship Id="rId18" Type="http://schemas.openxmlformats.org/officeDocument/2006/relationships/hyperlink" Target="https://alcaldiabogota-my.sharepoint.com/:x:/r/personal/roparra_alcaldiabogota_gov_co/_layouts/15/Doc.aspx?sourcedoc=%7B4C384ECB-A23C-4DA9-AA08-5742FAC244B2%7D&amp;file=MatrizTRDTVD.xlsx&amp;fromShare=true&amp;action=default&amp;mobileredirect=true" TargetMode="External"/><Relationship Id="rId26" Type="http://schemas.openxmlformats.org/officeDocument/2006/relationships/hyperlink" Target="https://secretariageneral.gov.co/sites/default/files/documentos_ppi/2023-12/plan_accion_interno_aprovechamiento_eficiente_residuos_solidos_V05.pdf.pdf" TargetMode="External"/><Relationship Id="rId21" Type="http://schemas.openxmlformats.org/officeDocument/2006/relationships/hyperlink" Target="https://community.secop.gov.co/Public/Tendering/ContractNoticeManagement/Index?currentLanguage=es-CO&amp;Page=login&amp;Country=CO&amp;SkinName=CCE" TargetMode="External"/><Relationship Id="rId34" Type="http://schemas.openxmlformats.org/officeDocument/2006/relationships/vmlDrawing" Target="../drawings/vmlDrawing1.vml"/><Relationship Id="rId7" Type="http://schemas.openxmlformats.org/officeDocument/2006/relationships/hyperlink" Target="https://secretariageneral.gov.co/transparencia-y-acceso-la-informacion-publica/informes-de-auditorias" TargetMode="External"/><Relationship Id="rId12" Type="http://schemas.openxmlformats.org/officeDocument/2006/relationships/hyperlink" Target="https://registrodistrital.secretariageneral.gov.co/" TargetMode="External"/><Relationship Id="rId17" Type="http://schemas.openxmlformats.org/officeDocument/2006/relationships/hyperlink" Target="https://archivobogota.secretariageneral.gov.co/consejo-distrital-de-archivos/actas" TargetMode="External"/><Relationship Id="rId25" Type="http://schemas.openxmlformats.org/officeDocument/2006/relationships/hyperlink" Target="https://secretariageneral.gov.co/sites/default/files/documentos_ppi/2024-03/Plan%20de%20Gesti%C3%B3n%20Integral%20Residuos%20Peligrosos%20Imprenta%20Distrital%20versi%C3%B3n%2006.pdf" TargetMode="External"/><Relationship Id="rId33" Type="http://schemas.openxmlformats.org/officeDocument/2006/relationships/drawing" Target="../drawings/drawing1.xml"/><Relationship Id="rId2" Type="http://schemas.openxmlformats.org/officeDocument/2006/relationships/hyperlink" Target="https://secretariageneral.gov.co/transparencia-y-acceso-la-informacion-publica/plan-de-accion/plan-institucional-de-participacion-ciudadana" TargetMode="External"/><Relationship Id="rId16" Type="http://schemas.openxmlformats.org/officeDocument/2006/relationships/hyperlink" Target="https://secretariageneral.gov.co/transparencia-y-acceso-la-informacion-publica/instancias_coordinacion/inventario-unico-distrital-de-instancias-de-coordinacion-iudic" TargetMode="External"/><Relationship Id="rId20" Type="http://schemas.openxmlformats.org/officeDocument/2006/relationships/hyperlink" Target="https://community.secop.gov.co/Public/Tendering/ContractNoticeManagement/Index?currentLanguage=es-CO&amp;Page=login&amp;Country=CO&amp;SkinName=CCE" TargetMode="External"/><Relationship Id="rId29" Type="http://schemas.openxmlformats.org/officeDocument/2006/relationships/hyperlink" Target="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 TargetMode="External"/><Relationship Id="rId1" Type="http://schemas.openxmlformats.org/officeDocument/2006/relationships/hyperlink" Target="https://secretariageneral.gov.co/transparencia-y-acceso-la-informacion-publica/plan-de-accion/estrategia-de-rendicion-de-cuentas" TargetMode="External"/><Relationship Id="rId6" Type="http://schemas.openxmlformats.org/officeDocument/2006/relationships/hyperlink" Target="https://secretariageneral.gov.co/transparencia-y-acceso-la-informacion-publica/plan-de-accion/programa-de-transparencia-y-etica-publica" TargetMode="External"/><Relationship Id="rId11" Type="http://schemas.openxmlformats.org/officeDocument/2006/relationships/hyperlink" Target="https://secretariageneral.gov.co/transparencia-y-acceso-la-informacion-publica/instancias_coordinacion/comite-intersectorial-de-coordinacion-juridica-del-sector-gestion-publica" TargetMode="External"/><Relationship Id="rId24" Type="http://schemas.openxmlformats.org/officeDocument/2006/relationships/hyperlink" Target="https://secretariageneral.gov.co/transparencia-y-acceso-la-informacion-publica/plan-de-accion/plan-institucional-de-gestion-ambiental-piga" TargetMode="External"/><Relationship Id="rId32" Type="http://schemas.openxmlformats.org/officeDocument/2006/relationships/printerSettings" Target="../printerSettings/printerSettings1.bin"/><Relationship Id="rId37" Type="http://schemas.microsoft.com/office/2017/10/relationships/threadedComment" Target="../threadedComments/threadedComment1.xml"/><Relationship Id="rId5" Type="http://schemas.openxmlformats.org/officeDocument/2006/relationships/hyperlink" Target="https://secretariageneral.gov.co/transparencia-y-acceso-la-informacion-publica/plan-de-accion/plan-estrategico" TargetMode="External"/><Relationship Id="rId15" Type="http://schemas.openxmlformats.org/officeDocument/2006/relationships/hyperlink" Target="https://www.alcaldiabogota.gov.co/sisjur/consulta_avanzada.jsp?dS=N&amp;p_arg_names=vnorm_tipn_nombre&amp;tipodoc=866&amp;p_arg_names=vnorm_numero&amp;nrodoc=&amp;p_arg_names=vnorm_anoIni&amp;ano1=+&amp;p_arg_names=vnorm_anoFin&amp;ano2=+&amp;p_arg_names=vnorm_enti_nombre&amp;enti=+&amp;p_arg_names=vnorm_enti_nombre1&amp;enti1=+&amp;p_arg_names=vnorm_enti_nombre2&amp;enti2=+&amp;p_arg_names=vnorm_fechaexpedicion&amp;diaexp=&amp;mesexp=&amp;anoexp=&amp;palabras=&amp;Consultar=Buscar" TargetMode="External"/><Relationship Id="rId23" Type="http://schemas.openxmlformats.org/officeDocument/2006/relationships/hyperlink" Target="https://secretariageneral.gov.co/transparencia-y-acceso-la-informacion-publica/plan-de-accion/plan-estrategico-de-seguridad-vial" TargetMode="External"/><Relationship Id="rId28" Type="http://schemas.openxmlformats.org/officeDocument/2006/relationships/hyperlink" Target="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 TargetMode="External"/><Relationship Id="rId36" Type="http://schemas.openxmlformats.org/officeDocument/2006/relationships/comments" Target="../comments1.xml"/><Relationship Id="rId10" Type="http://schemas.openxmlformats.org/officeDocument/2006/relationships/hyperlink" Target="https://secretariageneral.gov.co/transparencia-y-acceso-la-informacion-publica/informes-de-seguimiento" TargetMode="External"/><Relationship Id="rId19" Type="http://schemas.openxmlformats.org/officeDocument/2006/relationships/hyperlink" Target="https://community.secop.gov.co/Public/Tendering/ContractNoticeManagement/Index?currentLanguage=es-CO&amp;Page=login&amp;Country=CO&amp;SkinName=CCE" TargetMode="External"/><Relationship Id="rId31" Type="http://schemas.openxmlformats.org/officeDocument/2006/relationships/hyperlink" Target="https://centrogobiernolocal.gobiernobogota.gov.co/" TargetMode="External"/><Relationship Id="rId4" Type="http://schemas.openxmlformats.org/officeDocument/2006/relationships/hyperlink" Target="https://secretariageneral.gov.co/transparencia-y-acceso-la-informacion-publica/plan-de-accion/plan-estrategico-sectorial" TargetMode="External"/><Relationship Id="rId9" Type="http://schemas.openxmlformats.org/officeDocument/2006/relationships/hyperlink" Target="https://bogota.gov.co/sdqs/" TargetMode="External"/><Relationship Id="rId14" Type="http://schemas.openxmlformats.org/officeDocument/2006/relationships/hyperlink" Target="https://archivobogota.secretariageneral.gov.co/" TargetMode="External"/><Relationship Id="rId22" Type="http://schemas.openxmlformats.org/officeDocument/2006/relationships/hyperlink" Target="https://secretariageneral.gov.co/transparencia-y-acceso-la-informacion-publica/normativa-aplicable/circulares" TargetMode="External"/><Relationship Id="rId27" Type="http://schemas.openxmlformats.org/officeDocument/2006/relationships/hyperlink" Target="https://www.secop.gov.co/" TargetMode="External"/><Relationship Id="rId30" Type="http://schemas.openxmlformats.org/officeDocument/2006/relationships/hyperlink" Target="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 TargetMode="External"/><Relationship Id="rId35" Type="http://schemas.openxmlformats.org/officeDocument/2006/relationships/vmlDrawing" Target="../drawings/vmlDrawing2.vml"/><Relationship Id="rId8" Type="http://schemas.openxmlformats.org/officeDocument/2006/relationships/hyperlink" Target="https://secretariageneral.gov.co/transparencia-y-acceso-la-informacion-publica/informes-de-auditorias" TargetMode="External"/><Relationship Id="rId3" Type="http://schemas.openxmlformats.org/officeDocument/2006/relationships/hyperlink" Target="https://secretariageneral.gov.co/transparencia-y-acceso-la-informacion-publica/plan-de-accion/plan-de-accion-institucional"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769B6-EA6E-4941-961C-4AC3090DDA95}">
  <sheetPr>
    <pageSetUpPr fitToPage="1"/>
  </sheetPr>
  <dimension ref="A1:BR930"/>
  <sheetViews>
    <sheetView showGridLines="0" tabSelected="1" topLeftCell="X8" zoomScale="80" zoomScaleNormal="80" zoomScaleSheetLayoutView="100" workbookViewId="0">
      <selection activeCell="Y11" sqref="Y11"/>
    </sheetView>
  </sheetViews>
  <sheetFormatPr baseColWidth="10" defaultColWidth="11.54296875" defaultRowHeight="15.5" x14ac:dyDescent="0.35"/>
  <cols>
    <col min="1" max="1" width="9.453125" style="1" bestFit="1" customWidth="1"/>
    <col min="2" max="2" width="15.26953125" style="1" hidden="1" customWidth="1"/>
    <col min="3" max="3" width="11.453125" style="1" hidden="1" customWidth="1"/>
    <col min="4" max="4" width="16.81640625" style="3" bestFit="1" customWidth="1"/>
    <col min="5" max="5" width="35.54296875" style="158" customWidth="1"/>
    <col min="6" max="6" width="35.54296875" style="2" customWidth="1"/>
    <col min="7" max="7" width="35.54296875" style="1" customWidth="1"/>
    <col min="8" max="8" width="61" style="1" customWidth="1"/>
    <col min="9" max="9" width="46.81640625" style="1" customWidth="1"/>
    <col min="10" max="10" width="69.1796875" style="1" customWidth="1"/>
    <col min="11" max="11" width="39.453125" style="1" customWidth="1"/>
    <col min="12" max="15" width="21.7265625" style="1" customWidth="1"/>
    <col min="16" max="16" width="23.1796875" style="1" customWidth="1"/>
    <col min="17" max="17" width="23.453125" style="1" customWidth="1"/>
    <col min="18" max="18" width="22.7265625" style="1" customWidth="1"/>
    <col min="19" max="23" width="21.7265625" style="1" customWidth="1"/>
    <col min="24" max="25" width="40.1796875" style="1" customWidth="1"/>
    <col min="26" max="30" width="40.1796875" style="1" hidden="1" customWidth="1"/>
    <col min="31" max="31" width="23.81640625" style="1" customWidth="1"/>
    <col min="32" max="32" width="21.7265625" style="1" hidden="1" customWidth="1"/>
    <col min="33" max="33" width="21.7265625" style="1" customWidth="1"/>
    <col min="34" max="34" width="23.54296875" style="1" hidden="1" customWidth="1"/>
    <col min="35" max="35" width="20.453125" style="1" customWidth="1"/>
    <col min="36" max="36" width="17.81640625" style="1" hidden="1" customWidth="1"/>
    <col min="37" max="37" width="30" style="1" hidden="1" customWidth="1"/>
    <col min="38" max="38" width="18.54296875" style="3" customWidth="1"/>
    <col min="39" max="43" width="5.6328125" style="3" customWidth="1"/>
    <col min="44" max="65" width="5.6328125" style="1" customWidth="1"/>
    <col min="66" max="67" width="15.1796875" style="1" customWidth="1"/>
    <col min="68" max="68" width="20.54296875" style="1" customWidth="1"/>
    <col min="69" max="69" width="11.54296875" style="1"/>
    <col min="70" max="70" width="19.453125" style="1" customWidth="1"/>
    <col min="71" max="16384" width="11.54296875" style="1"/>
  </cols>
  <sheetData>
    <row r="1" spans="1:70" ht="16" thickBot="1" x14ac:dyDescent="0.4"/>
    <row r="2" spans="1:70" ht="26.5" customHeight="1" x14ac:dyDescent="0.35">
      <c r="A2" s="295"/>
      <c r="B2" s="296"/>
      <c r="C2" s="296"/>
      <c r="D2" s="296"/>
      <c r="E2" s="21" t="s">
        <v>0</v>
      </c>
      <c r="F2" s="301" t="s">
        <v>167</v>
      </c>
      <c r="G2" s="302"/>
      <c r="H2" s="302"/>
      <c r="I2" s="303"/>
      <c r="J2" s="4" t="s">
        <v>164</v>
      </c>
      <c r="K2" s="20" t="s">
        <v>58</v>
      </c>
      <c r="M2" s="5"/>
      <c r="N2" s="5"/>
      <c r="O2" s="5"/>
      <c r="P2" s="5"/>
      <c r="Q2" s="5"/>
      <c r="R2" s="5"/>
      <c r="S2" s="5"/>
      <c r="T2" s="5"/>
      <c r="U2" s="5"/>
      <c r="V2" s="5"/>
      <c r="W2" s="5"/>
      <c r="X2" s="5"/>
      <c r="Y2" s="5"/>
      <c r="Z2" s="5"/>
      <c r="AA2" s="5"/>
      <c r="AB2" s="5"/>
      <c r="AC2" s="5"/>
      <c r="AD2" s="5"/>
      <c r="AE2" s="5"/>
      <c r="AF2" s="5"/>
      <c r="AG2" s="5"/>
      <c r="AH2" s="6"/>
      <c r="AI2" s="6"/>
    </row>
    <row r="3" spans="1:70" ht="26.5" customHeight="1" x14ac:dyDescent="0.35">
      <c r="A3" s="297"/>
      <c r="B3" s="298"/>
      <c r="C3" s="298"/>
      <c r="D3" s="298"/>
      <c r="E3" s="22" t="s">
        <v>1</v>
      </c>
      <c r="F3" s="304" t="s">
        <v>168</v>
      </c>
      <c r="G3" s="305"/>
      <c r="H3" s="305"/>
      <c r="I3" s="306"/>
      <c r="J3" s="7" t="s">
        <v>165</v>
      </c>
      <c r="K3" s="156" t="s">
        <v>3191</v>
      </c>
      <c r="M3" s="5"/>
      <c r="N3" s="5"/>
      <c r="O3" s="5"/>
      <c r="P3" s="5"/>
      <c r="Q3" s="5"/>
      <c r="R3" s="5"/>
      <c r="S3" s="5"/>
      <c r="T3" s="5"/>
      <c r="U3" s="5"/>
      <c r="V3" s="5"/>
      <c r="W3" s="5"/>
      <c r="X3" s="5"/>
      <c r="Y3" s="5"/>
      <c r="Z3" s="5"/>
      <c r="AA3" s="5"/>
      <c r="AB3" s="5"/>
      <c r="AC3" s="5"/>
      <c r="AD3" s="5"/>
      <c r="AE3" s="5"/>
      <c r="AF3" s="5"/>
      <c r="AG3" s="5"/>
      <c r="AH3" s="6"/>
      <c r="AI3" s="6"/>
    </row>
    <row r="4" spans="1:70" ht="26.5" customHeight="1" thickBot="1" x14ac:dyDescent="0.4">
      <c r="A4" s="299"/>
      <c r="B4" s="300"/>
      <c r="C4" s="300"/>
      <c r="D4" s="300"/>
      <c r="E4" s="23" t="s">
        <v>13</v>
      </c>
      <c r="F4" s="307" t="s">
        <v>3914</v>
      </c>
      <c r="G4" s="308"/>
      <c r="H4" s="308"/>
      <c r="I4" s="309"/>
      <c r="J4" s="8" t="s">
        <v>166</v>
      </c>
      <c r="K4" s="155" t="s">
        <v>59</v>
      </c>
      <c r="M4" s="5"/>
      <c r="N4" s="5"/>
      <c r="O4" s="5"/>
      <c r="P4" s="5"/>
      <c r="Q4" s="5"/>
      <c r="R4" s="5"/>
      <c r="S4" s="5"/>
      <c r="T4" s="5"/>
      <c r="U4" s="5"/>
      <c r="V4" s="5"/>
      <c r="W4" s="5"/>
      <c r="X4" s="5"/>
      <c r="Y4" s="5"/>
      <c r="Z4" s="5"/>
      <c r="AA4" s="5"/>
      <c r="AB4" s="5"/>
      <c r="AC4" s="5"/>
      <c r="AD4" s="5"/>
      <c r="AE4" s="5"/>
      <c r="AF4" s="5"/>
      <c r="AG4" s="5"/>
      <c r="AH4" s="6"/>
      <c r="AI4" s="6"/>
    </row>
    <row r="5" spans="1:70" ht="16" thickBot="1" x14ac:dyDescent="0.4"/>
    <row r="6" spans="1:70" x14ac:dyDescent="0.35">
      <c r="A6" s="310" t="s">
        <v>93</v>
      </c>
      <c r="B6" s="311"/>
      <c r="C6" s="311"/>
      <c r="D6" s="311"/>
      <c r="E6" s="311"/>
      <c r="F6" s="311"/>
      <c r="G6" s="311"/>
      <c r="H6" s="311"/>
      <c r="I6" s="311"/>
      <c r="J6" s="316" t="s">
        <v>66</v>
      </c>
      <c r="K6" s="316"/>
      <c r="L6" s="316"/>
      <c r="M6" s="316"/>
      <c r="N6" s="319" t="s">
        <v>67</v>
      </c>
      <c r="O6" s="319"/>
      <c r="P6" s="319"/>
      <c r="Q6" s="319"/>
      <c r="R6" s="319"/>
      <c r="S6" s="319"/>
      <c r="T6" s="319"/>
      <c r="U6" s="319"/>
      <c r="V6" s="319"/>
      <c r="W6" s="319"/>
      <c r="X6" s="322" t="s">
        <v>77</v>
      </c>
      <c r="Y6" s="322"/>
      <c r="Z6" s="322"/>
      <c r="AA6" s="322"/>
      <c r="AB6" s="322"/>
      <c r="AC6" s="322"/>
      <c r="AD6" s="322"/>
      <c r="AE6" s="339" t="s">
        <v>81</v>
      </c>
      <c r="AF6" s="339"/>
      <c r="AG6" s="339"/>
      <c r="AH6" s="339"/>
      <c r="AI6" s="339"/>
      <c r="AJ6" s="339"/>
      <c r="AK6" s="339"/>
      <c r="AL6" s="340"/>
      <c r="AM6" s="345" t="s">
        <v>2</v>
      </c>
      <c r="AN6" s="346"/>
      <c r="AO6" s="346"/>
      <c r="AP6" s="346"/>
      <c r="AQ6" s="346"/>
      <c r="AR6" s="346"/>
      <c r="AS6" s="346"/>
      <c r="AT6" s="346"/>
      <c r="AU6" s="346"/>
      <c r="AV6" s="346"/>
      <c r="AW6" s="346"/>
      <c r="AX6" s="346"/>
      <c r="AY6" s="346"/>
      <c r="AZ6" s="346"/>
      <c r="BA6" s="346"/>
      <c r="BB6" s="346"/>
      <c r="BC6" s="346"/>
      <c r="BD6" s="346"/>
      <c r="BE6" s="346"/>
      <c r="BF6" s="346"/>
      <c r="BG6" s="346"/>
      <c r="BH6" s="346"/>
      <c r="BI6" s="346"/>
      <c r="BJ6" s="346"/>
      <c r="BK6" s="346"/>
      <c r="BL6" s="346"/>
      <c r="BM6" s="347"/>
      <c r="BN6" s="354" t="s">
        <v>83</v>
      </c>
      <c r="BO6" s="355"/>
      <c r="BP6" s="355"/>
      <c r="BQ6" s="355"/>
      <c r="BR6" s="334" t="s">
        <v>84</v>
      </c>
    </row>
    <row r="7" spans="1:70" x14ac:dyDescent="0.35">
      <c r="A7" s="312"/>
      <c r="B7" s="313"/>
      <c r="C7" s="313"/>
      <c r="D7" s="313"/>
      <c r="E7" s="313"/>
      <c r="F7" s="313"/>
      <c r="G7" s="313"/>
      <c r="H7" s="313"/>
      <c r="I7" s="313"/>
      <c r="J7" s="317"/>
      <c r="K7" s="317"/>
      <c r="L7" s="317"/>
      <c r="M7" s="317"/>
      <c r="N7" s="320"/>
      <c r="O7" s="320"/>
      <c r="P7" s="320"/>
      <c r="Q7" s="320"/>
      <c r="R7" s="320"/>
      <c r="S7" s="320"/>
      <c r="T7" s="320"/>
      <c r="U7" s="320"/>
      <c r="V7" s="320"/>
      <c r="W7" s="320"/>
      <c r="X7" s="323"/>
      <c r="Y7" s="323"/>
      <c r="Z7" s="323"/>
      <c r="AA7" s="323"/>
      <c r="AB7" s="323"/>
      <c r="AC7" s="323"/>
      <c r="AD7" s="323"/>
      <c r="AE7" s="341"/>
      <c r="AF7" s="341"/>
      <c r="AG7" s="341"/>
      <c r="AH7" s="341"/>
      <c r="AI7" s="341"/>
      <c r="AJ7" s="341"/>
      <c r="AK7" s="341"/>
      <c r="AL7" s="342"/>
      <c r="AM7" s="348"/>
      <c r="AN7" s="349"/>
      <c r="AO7" s="349"/>
      <c r="AP7" s="349"/>
      <c r="AQ7" s="349"/>
      <c r="AR7" s="349"/>
      <c r="AS7" s="349"/>
      <c r="AT7" s="349"/>
      <c r="AU7" s="349"/>
      <c r="AV7" s="349"/>
      <c r="AW7" s="349"/>
      <c r="AX7" s="349"/>
      <c r="AY7" s="349"/>
      <c r="AZ7" s="349"/>
      <c r="BA7" s="349"/>
      <c r="BB7" s="349"/>
      <c r="BC7" s="349"/>
      <c r="BD7" s="349"/>
      <c r="BE7" s="349"/>
      <c r="BF7" s="349"/>
      <c r="BG7" s="349"/>
      <c r="BH7" s="349"/>
      <c r="BI7" s="349"/>
      <c r="BJ7" s="349"/>
      <c r="BK7" s="349"/>
      <c r="BL7" s="349"/>
      <c r="BM7" s="350"/>
      <c r="BN7" s="354"/>
      <c r="BO7" s="355"/>
      <c r="BP7" s="355"/>
      <c r="BQ7" s="355"/>
      <c r="BR7" s="335"/>
    </row>
    <row r="8" spans="1:70" ht="16" thickBot="1" x14ac:dyDescent="0.4">
      <c r="A8" s="314"/>
      <c r="B8" s="315"/>
      <c r="C8" s="315"/>
      <c r="D8" s="315"/>
      <c r="E8" s="315"/>
      <c r="F8" s="315"/>
      <c r="G8" s="315"/>
      <c r="H8" s="315"/>
      <c r="I8" s="315"/>
      <c r="J8" s="318"/>
      <c r="K8" s="318"/>
      <c r="L8" s="318"/>
      <c r="M8" s="318"/>
      <c r="N8" s="321"/>
      <c r="O8" s="321"/>
      <c r="P8" s="321"/>
      <c r="Q8" s="321"/>
      <c r="R8" s="321"/>
      <c r="S8" s="321"/>
      <c r="T8" s="321"/>
      <c r="U8" s="321"/>
      <c r="V8" s="321"/>
      <c r="W8" s="321"/>
      <c r="X8" s="324"/>
      <c r="Y8" s="324"/>
      <c r="Z8" s="324"/>
      <c r="AA8" s="324"/>
      <c r="AB8" s="324"/>
      <c r="AC8" s="324"/>
      <c r="AD8" s="324"/>
      <c r="AE8" s="343"/>
      <c r="AF8" s="343"/>
      <c r="AG8" s="343"/>
      <c r="AH8" s="343"/>
      <c r="AI8" s="343"/>
      <c r="AJ8" s="343"/>
      <c r="AK8" s="343"/>
      <c r="AL8" s="344"/>
      <c r="AM8" s="351"/>
      <c r="AN8" s="352"/>
      <c r="AO8" s="352"/>
      <c r="AP8" s="352"/>
      <c r="AQ8" s="352"/>
      <c r="AR8" s="352"/>
      <c r="AS8" s="352"/>
      <c r="AT8" s="352"/>
      <c r="AU8" s="352"/>
      <c r="AV8" s="352"/>
      <c r="AW8" s="352"/>
      <c r="AX8" s="352"/>
      <c r="AY8" s="352"/>
      <c r="AZ8" s="352"/>
      <c r="BA8" s="352"/>
      <c r="BB8" s="352"/>
      <c r="BC8" s="352"/>
      <c r="BD8" s="352"/>
      <c r="BE8" s="352"/>
      <c r="BF8" s="352"/>
      <c r="BG8" s="352"/>
      <c r="BH8" s="352"/>
      <c r="BI8" s="352"/>
      <c r="BJ8" s="352"/>
      <c r="BK8" s="352"/>
      <c r="BL8" s="352"/>
      <c r="BM8" s="353"/>
      <c r="BN8" s="356"/>
      <c r="BO8" s="357"/>
      <c r="BP8" s="357"/>
      <c r="BQ8" s="357"/>
      <c r="BR8" s="335"/>
    </row>
    <row r="9" spans="1:70" ht="74.25" customHeight="1" thickBot="1" x14ac:dyDescent="0.4">
      <c r="A9" s="292" t="s">
        <v>94</v>
      </c>
      <c r="B9" s="292" t="s">
        <v>89</v>
      </c>
      <c r="C9" s="292" t="s">
        <v>90</v>
      </c>
      <c r="D9" s="293" t="s">
        <v>3</v>
      </c>
      <c r="E9" s="9" t="s">
        <v>4</v>
      </c>
      <c r="F9" s="9" t="s">
        <v>64</v>
      </c>
      <c r="G9" s="292" t="s">
        <v>5</v>
      </c>
      <c r="H9" s="292" t="s">
        <v>6</v>
      </c>
      <c r="I9" s="292" t="s">
        <v>7</v>
      </c>
      <c r="J9" s="10" t="s">
        <v>11</v>
      </c>
      <c r="K9" s="11" t="s">
        <v>12</v>
      </c>
      <c r="L9" s="11" t="s">
        <v>13</v>
      </c>
      <c r="M9" s="11" t="s">
        <v>65</v>
      </c>
      <c r="N9" s="12" t="s">
        <v>14</v>
      </c>
      <c r="O9" s="12" t="s">
        <v>68</v>
      </c>
      <c r="P9" s="329" t="s">
        <v>69</v>
      </c>
      <c r="Q9" s="330" t="s">
        <v>70</v>
      </c>
      <c r="R9" s="329" t="s">
        <v>71</v>
      </c>
      <c r="S9" s="330" t="s">
        <v>72</v>
      </c>
      <c r="T9" s="329" t="s">
        <v>73</v>
      </c>
      <c r="U9" s="330" t="s">
        <v>74</v>
      </c>
      <c r="V9" s="329" t="s">
        <v>75</v>
      </c>
      <c r="W9" s="329" t="s">
        <v>76</v>
      </c>
      <c r="X9" s="13" t="s">
        <v>15</v>
      </c>
      <c r="Y9" s="14" t="s">
        <v>16</v>
      </c>
      <c r="Z9" s="14" t="s">
        <v>78</v>
      </c>
      <c r="AA9" s="14" t="s">
        <v>79</v>
      </c>
      <c r="AB9" s="14" t="s">
        <v>17</v>
      </c>
      <c r="AC9" s="14" t="s">
        <v>80</v>
      </c>
      <c r="AD9" s="14" t="s">
        <v>18</v>
      </c>
      <c r="AE9" s="327" t="s">
        <v>8</v>
      </c>
      <c r="AF9" s="327" t="s">
        <v>107</v>
      </c>
      <c r="AG9" s="327" t="s">
        <v>9</v>
      </c>
      <c r="AH9" s="327" t="s">
        <v>108</v>
      </c>
      <c r="AI9" s="327" t="s">
        <v>10</v>
      </c>
      <c r="AJ9" s="327" t="s">
        <v>109</v>
      </c>
      <c r="AK9" s="327" t="s">
        <v>110</v>
      </c>
      <c r="AL9" s="327" t="s">
        <v>82</v>
      </c>
      <c r="AM9" s="336" t="s">
        <v>19</v>
      </c>
      <c r="AN9" s="337"/>
      <c r="AO9" s="337"/>
      <c r="AP9" s="337"/>
      <c r="AQ9" s="337"/>
      <c r="AR9" s="337"/>
      <c r="AS9" s="338"/>
      <c r="AT9" s="336" t="s">
        <v>20</v>
      </c>
      <c r="AU9" s="337"/>
      <c r="AV9" s="337"/>
      <c r="AW9" s="337"/>
      <c r="AX9" s="337"/>
      <c r="AY9" s="337"/>
      <c r="AZ9" s="337"/>
      <c r="BA9" s="337"/>
      <c r="BB9" s="337"/>
      <c r="BC9" s="338"/>
      <c r="BD9" s="336" t="s">
        <v>21</v>
      </c>
      <c r="BE9" s="337"/>
      <c r="BF9" s="337"/>
      <c r="BG9" s="337"/>
      <c r="BH9" s="337"/>
      <c r="BI9" s="337"/>
      <c r="BJ9" s="337"/>
      <c r="BK9" s="337"/>
      <c r="BL9" s="337"/>
      <c r="BM9" s="338"/>
      <c r="BN9" s="325" t="s">
        <v>85</v>
      </c>
      <c r="BO9" s="325" t="s">
        <v>86</v>
      </c>
      <c r="BP9" s="325" t="s">
        <v>87</v>
      </c>
      <c r="BQ9" s="325" t="s">
        <v>88</v>
      </c>
      <c r="BR9" s="335"/>
    </row>
    <row r="10" spans="1:70" s="19" customFormat="1" ht="81.5" customHeight="1" thickBot="1" x14ac:dyDescent="0.35">
      <c r="A10" s="292"/>
      <c r="B10" s="292"/>
      <c r="C10" s="292"/>
      <c r="D10" s="294"/>
      <c r="E10" s="165" t="s">
        <v>22</v>
      </c>
      <c r="F10" s="165" t="s">
        <v>91</v>
      </c>
      <c r="G10" s="332"/>
      <c r="H10" s="333"/>
      <c r="I10" s="332"/>
      <c r="J10" s="166" t="s">
        <v>95</v>
      </c>
      <c r="K10" s="167" t="s">
        <v>96</v>
      </c>
      <c r="L10" s="167" t="s">
        <v>97</v>
      </c>
      <c r="M10" s="167" t="s">
        <v>98</v>
      </c>
      <c r="N10" s="168" t="s">
        <v>99</v>
      </c>
      <c r="O10" s="168" t="s">
        <v>100</v>
      </c>
      <c r="P10" s="330"/>
      <c r="Q10" s="331"/>
      <c r="R10" s="330"/>
      <c r="S10" s="331"/>
      <c r="T10" s="330"/>
      <c r="U10" s="331"/>
      <c r="V10" s="330"/>
      <c r="W10" s="330"/>
      <c r="X10" s="169" t="s">
        <v>101</v>
      </c>
      <c r="Y10" s="170" t="s">
        <v>102</v>
      </c>
      <c r="Z10" s="170" t="s">
        <v>103</v>
      </c>
      <c r="AA10" s="170" t="s">
        <v>104</v>
      </c>
      <c r="AB10" s="170" t="s">
        <v>105</v>
      </c>
      <c r="AC10" s="170" t="s">
        <v>102</v>
      </c>
      <c r="AD10" s="170" t="s">
        <v>106</v>
      </c>
      <c r="AE10" s="328"/>
      <c r="AF10" s="328"/>
      <c r="AG10" s="328"/>
      <c r="AH10" s="328"/>
      <c r="AI10" s="328"/>
      <c r="AJ10" s="328"/>
      <c r="AK10" s="328"/>
      <c r="AL10" s="328"/>
      <c r="AM10" s="171" t="s">
        <v>23</v>
      </c>
      <c r="AN10" s="172" t="s">
        <v>24</v>
      </c>
      <c r="AO10" s="172" t="s">
        <v>25</v>
      </c>
      <c r="AP10" s="172" t="s">
        <v>26</v>
      </c>
      <c r="AQ10" s="172" t="s">
        <v>27</v>
      </c>
      <c r="AR10" s="173" t="s">
        <v>92</v>
      </c>
      <c r="AS10" s="174" t="s">
        <v>28</v>
      </c>
      <c r="AT10" s="175" t="s">
        <v>29</v>
      </c>
      <c r="AU10" s="172" t="s">
        <v>30</v>
      </c>
      <c r="AV10" s="172" t="s">
        <v>31</v>
      </c>
      <c r="AW10" s="172" t="s">
        <v>32</v>
      </c>
      <c r="AX10" s="172" t="s">
        <v>33</v>
      </c>
      <c r="AY10" s="172" t="s">
        <v>34</v>
      </c>
      <c r="AZ10" s="172" t="s">
        <v>35</v>
      </c>
      <c r="BA10" s="172" t="s">
        <v>36</v>
      </c>
      <c r="BB10" s="176" t="s">
        <v>37</v>
      </c>
      <c r="BC10" s="174" t="s">
        <v>38</v>
      </c>
      <c r="BD10" s="171" t="s">
        <v>39</v>
      </c>
      <c r="BE10" s="172" t="s">
        <v>40</v>
      </c>
      <c r="BF10" s="172" t="s">
        <v>41</v>
      </c>
      <c r="BG10" s="172" t="s">
        <v>42</v>
      </c>
      <c r="BH10" s="172" t="s">
        <v>43</v>
      </c>
      <c r="BI10" s="172" t="s">
        <v>44</v>
      </c>
      <c r="BJ10" s="172" t="s">
        <v>45</v>
      </c>
      <c r="BK10" s="172" t="s">
        <v>46</v>
      </c>
      <c r="BL10" s="176" t="s">
        <v>47</v>
      </c>
      <c r="BM10" s="174" t="s">
        <v>48</v>
      </c>
      <c r="BN10" s="326"/>
      <c r="BO10" s="326"/>
      <c r="BP10" s="326"/>
      <c r="BQ10" s="326"/>
      <c r="BR10" s="335"/>
    </row>
    <row r="11" spans="1:70" s="158" customFormat="1" ht="60" customHeight="1" x14ac:dyDescent="0.35">
      <c r="A11" s="24" t="str">
        <f>CONCATENATE($B11,"-",$C11)</f>
        <v>OTIC-001</v>
      </c>
      <c r="B11" s="25" t="str">
        <f>VLOOKUP($D11,[2]Responsables!$L$1:$M$37,2,0)</f>
        <v>OTIC</v>
      </c>
      <c r="C11" s="159" t="s">
        <v>169</v>
      </c>
      <c r="D11" s="17" t="s">
        <v>170</v>
      </c>
      <c r="E11" s="17" t="s">
        <v>171</v>
      </c>
      <c r="F11" s="17" t="s">
        <v>172</v>
      </c>
      <c r="G11" s="17" t="s">
        <v>173</v>
      </c>
      <c r="H11" s="17" t="s">
        <v>174</v>
      </c>
      <c r="I11" s="17" t="s">
        <v>175</v>
      </c>
      <c r="J11" s="17" t="s">
        <v>176</v>
      </c>
      <c r="K11" s="17" t="s">
        <v>176</v>
      </c>
      <c r="L11" s="17" t="s">
        <v>176</v>
      </c>
      <c r="M11" s="17" t="s">
        <v>176</v>
      </c>
      <c r="N11" s="17" t="s">
        <v>176</v>
      </c>
      <c r="O11" s="17" t="s">
        <v>176</v>
      </c>
      <c r="P11" s="17" t="s">
        <v>177</v>
      </c>
      <c r="Q11" s="17" t="s">
        <v>170</v>
      </c>
      <c r="R11" s="17" t="s">
        <v>177</v>
      </c>
      <c r="S11" s="17" t="s">
        <v>170</v>
      </c>
      <c r="T11" s="17" t="s">
        <v>177</v>
      </c>
      <c r="U11" s="17" t="s">
        <v>170</v>
      </c>
      <c r="V11" s="17" t="s">
        <v>178</v>
      </c>
      <c r="W11" s="17" t="s">
        <v>170</v>
      </c>
      <c r="X11" s="18" t="s">
        <v>179</v>
      </c>
      <c r="Y11" s="177" t="str">
        <f>VLOOKUP($X11,'[2]Ley Transparencia'!$G$4:$H$18,2,0)</f>
        <v>Artículo 19 - INFORMACIÓN PÚBLICA RESERVADA</v>
      </c>
      <c r="Z11" s="17" t="s">
        <v>180</v>
      </c>
      <c r="AA11" s="17" t="s">
        <v>181</v>
      </c>
      <c r="AB11" s="18" t="s">
        <v>182</v>
      </c>
      <c r="AC11" s="178">
        <v>44200</v>
      </c>
      <c r="AD11" s="33" t="str">
        <f>LOOKUP($Y11,'[2]Ley Transparencia'!$H$4:$H$17,'[2]Ley Transparencia'!$I$4:$I$17)</f>
        <v>Mayor a 15 años</v>
      </c>
      <c r="AE11" s="26" t="str">
        <f>IF(Y11="Artículo 19 - INFORMACIÓN PÚBLICA RESERVADA","Alta",IF(Y11="Artículo 18 - INFORMACIÓN PÚBLICA CLASIFICADA","Media",IF(Y11="INFORMACIÓN PÚBLICA","Baja")))</f>
        <v>Alta</v>
      </c>
      <c r="AF11" s="18">
        <f>IF(AE11="Baja",1,IF(AE11="Media",2,IF(AE11="Alta",3,"")))</f>
        <v>3</v>
      </c>
      <c r="AG11" s="18" t="s">
        <v>183</v>
      </c>
      <c r="AH11" s="18">
        <f t="shared" ref="AH11:AH74" si="0">IF(AG11="Baja",1,IF(AG11="Media",2,IF(AG11="Alta",3,"")))</f>
        <v>3</v>
      </c>
      <c r="AI11" s="18" t="s">
        <v>183</v>
      </c>
      <c r="AJ11" s="18">
        <f>IF(AI11="Baja",1,IF(AI11="Media",2,IF(AI11="Alta",3,"")))</f>
        <v>3</v>
      </c>
      <c r="AK11" s="18">
        <f>IFERROR(SUM(+AF11+AH11+AJ11),"")</f>
        <v>9</v>
      </c>
      <c r="AL11" s="44" t="str">
        <f>IF(AND(AE11="ALTA"),"ALTA",IF(AND(AG11="ALTA",AI11="ALTA"),"ALTA",IF(AND(AE11="MEDIA",AG11="ALTA",AI11="MEDIA"),"MEDIA",IF(AND(AE11="MEDIA",AG11="MEDIA",AI11="ALTA"),"MEDIA",IF(AND(AE11="MEDIA",AG11="MEDIA",AI11="BAJA"),"MEDIA",IF(AND(AE11="MEDIA",AG11="MEDIA",AI11="MEDIA"),"MEDIA",IF(AND(AE11="MEDIA",AG11="BAJA",AI11="MEDIA"),"MEDIA",IF(AND(AE11="BAJA",AG11="MEDIA",AI11="MEDIA"),"MEDIA",IF(AND(AE11="BAJA",AG11="BAJA",AI11="MEDIA"),"MEDIA",IF(AND(AE11="BAJA",AG11="MEDIA",AI11="BAJA"),"MEDIA",IF(AND(AE11="MEDIA",AG11="BAJA",AI11="BAJA"),"MEDIA",IF(AND(AE11="BAJA",AG11="ALTA",AI11="BAJA"),"MEDIA",IF(AND(AE11="BAJA",AG11="BAJA",AI11="ALTA"),"MEDIA",IF(AND(AE11="MEDIA",AG11="ALTA",AI11="BAJA"),"MEDIA",IF(AND(AE11="MEDIA",AG11="BAJA",AI11="ALTA"),"MEDIA",IF(AND(AE11="BAJA",AG11="ALTA",AI11="MEDIA"),"MEDIA",IF(AND(AE11="BAJA",AG11="MEDIA",AI11="ALTA"),"MEDIA",IF(AND(AE11="BAJA",AG11="BAJA",AI11="BAJA"),"BAJA","Por Clasificar"))))))))))))))))))</f>
        <v>ALTA</v>
      </c>
      <c r="AM11" s="18" t="s">
        <v>184</v>
      </c>
      <c r="AN11" s="18" t="s">
        <v>184</v>
      </c>
      <c r="AO11" s="18" t="s">
        <v>184</v>
      </c>
      <c r="AP11" s="18" t="s">
        <v>184</v>
      </c>
      <c r="AQ11" s="18" t="s">
        <v>184</v>
      </c>
      <c r="AR11" s="18" t="s">
        <v>184</v>
      </c>
      <c r="AS11" s="18"/>
      <c r="AT11" s="18" t="s">
        <v>184</v>
      </c>
      <c r="AU11" s="18" t="s">
        <v>184</v>
      </c>
      <c r="AV11" s="18" t="s">
        <v>184</v>
      </c>
      <c r="AW11" s="18" t="s">
        <v>184</v>
      </c>
      <c r="AX11" s="18" t="s">
        <v>184</v>
      </c>
      <c r="AY11" s="18" t="s">
        <v>184</v>
      </c>
      <c r="AZ11" s="18" t="s">
        <v>184</v>
      </c>
      <c r="BA11" s="18" t="s">
        <v>184</v>
      </c>
      <c r="BB11" s="18" t="s">
        <v>184</v>
      </c>
      <c r="BC11" s="18"/>
      <c r="BD11" s="18" t="s">
        <v>184</v>
      </c>
      <c r="BE11" s="18" t="s">
        <v>184</v>
      </c>
      <c r="BF11" s="18" t="s">
        <v>184</v>
      </c>
      <c r="BG11" s="18" t="s">
        <v>184</v>
      </c>
      <c r="BH11" s="18" t="s">
        <v>184</v>
      </c>
      <c r="BI11" s="18" t="s">
        <v>184</v>
      </c>
      <c r="BJ11" s="18" t="s">
        <v>184</v>
      </c>
      <c r="BK11" s="18" t="s">
        <v>184</v>
      </c>
      <c r="BL11" s="18" t="s">
        <v>184</v>
      </c>
      <c r="BM11" s="18"/>
      <c r="BN11" s="34"/>
      <c r="BO11" s="18"/>
      <c r="BP11" s="18"/>
      <c r="BQ11" s="26" t="str">
        <f>IF(AND(BN11="X",BO11="X",BP11="X"),"X",IF(AND(BN11="X",BO11="X"),"X",IF(AND(BN11="X",BP11="X"),"X",IF(AND(BO11="X",BP11="X"),"X",IF(AND(BO11="X"),"X",IF(AND(BP11="X"),"X",IF(AND(BN11="X"),"X","")))))))</f>
        <v/>
      </c>
      <c r="BR11" s="18"/>
    </row>
    <row r="12" spans="1:70" s="158" customFormat="1" ht="60" customHeight="1" x14ac:dyDescent="0.35">
      <c r="A12" s="24" t="str">
        <f t="shared" ref="A12:A56" si="1">CONCATENATE($B12,"-",$C12)</f>
        <v>OTIC-002</v>
      </c>
      <c r="B12" s="25" t="str">
        <f>VLOOKUP($D12,[2]Responsables!$L$1:$M$37,2,0)</f>
        <v>OTIC</v>
      </c>
      <c r="C12" s="159" t="s">
        <v>185</v>
      </c>
      <c r="D12" s="17" t="s">
        <v>170</v>
      </c>
      <c r="E12" s="17" t="s">
        <v>171</v>
      </c>
      <c r="F12" s="17" t="s">
        <v>172</v>
      </c>
      <c r="G12" s="17" t="s">
        <v>186</v>
      </c>
      <c r="H12" s="17" t="s">
        <v>187</v>
      </c>
      <c r="I12" s="17" t="s">
        <v>175</v>
      </c>
      <c r="J12" s="17" t="s">
        <v>176</v>
      </c>
      <c r="K12" s="17" t="s">
        <v>176</v>
      </c>
      <c r="L12" s="17" t="s">
        <v>176</v>
      </c>
      <c r="M12" s="17" t="s">
        <v>176</v>
      </c>
      <c r="N12" s="17" t="s">
        <v>176</v>
      </c>
      <c r="O12" s="17" t="s">
        <v>176</v>
      </c>
      <c r="P12" s="17" t="s">
        <v>177</v>
      </c>
      <c r="Q12" s="17" t="s">
        <v>170</v>
      </c>
      <c r="R12" s="17" t="s">
        <v>178</v>
      </c>
      <c r="S12" s="17" t="s">
        <v>170</v>
      </c>
      <c r="T12" s="17" t="s">
        <v>177</v>
      </c>
      <c r="U12" s="17" t="s">
        <v>170</v>
      </c>
      <c r="V12" s="17" t="s">
        <v>178</v>
      </c>
      <c r="W12" s="17" t="s">
        <v>170</v>
      </c>
      <c r="X12" s="18" t="s">
        <v>188</v>
      </c>
      <c r="Y12" s="177" t="str">
        <f>VLOOKUP($X12,'[2]Ley Transparencia'!$G$4:$H$18,2,0)</f>
        <v>Artículo 18 - INFORMACIÓN PÚBLICA CLASIFICADA</v>
      </c>
      <c r="Z12" s="17" t="s">
        <v>180</v>
      </c>
      <c r="AA12" s="17" t="s">
        <v>189</v>
      </c>
      <c r="AB12" s="18" t="s">
        <v>182</v>
      </c>
      <c r="AC12" s="178">
        <v>44200</v>
      </c>
      <c r="AD12" s="33" t="str">
        <f>LOOKUP($Y12,'[2]Ley Transparencia'!$H$4:$H$17,'[2]Ley Transparencia'!$I$4:$I$17)</f>
        <v>Ilimitada</v>
      </c>
      <c r="AE12" s="26" t="str">
        <f t="shared" ref="AE12:AE56" si="2">IF(Y12="Artículo 19 - INFORMACIÓN PÚBLICA RESERVADA","Alta",IF(Y12="Artículo 18 - INFORMACIÓN PÚBLICA CLASIFICADA","Media",IF(Y12="INFORMACIÓN PÚBLICA","Baja")))</f>
        <v>Media</v>
      </c>
      <c r="AF12" s="18">
        <f t="shared" ref="AF12:AF56" si="3">IF(AE12="Baja",1,IF(AE12="Media",2,IF(AE12="Alta",3,"")))</f>
        <v>2</v>
      </c>
      <c r="AG12" s="18" t="s">
        <v>183</v>
      </c>
      <c r="AH12" s="18">
        <f t="shared" si="0"/>
        <v>3</v>
      </c>
      <c r="AI12" s="18" t="s">
        <v>183</v>
      </c>
      <c r="AJ12" s="18">
        <f t="shared" ref="AJ12:AJ56" si="4">IF(AI12="Baja",1,IF(AI12="Media",2,IF(AI12="Alta",3,"")))</f>
        <v>3</v>
      </c>
      <c r="AK12" s="18">
        <f t="shared" ref="AK12:AK56" si="5">IFERROR(SUM(+AF12+AH12+AJ12),"")</f>
        <v>8</v>
      </c>
      <c r="AL12" s="44" t="str">
        <f t="shared" ref="AL12:AL56" si="6">IF(AND(AE12="ALTA"),"ALTA",IF(AND(AG12="ALTA",AI12="ALTA"),"ALTA",IF(AND(AE12="MEDIA",AG12="ALTA",AI12="MEDIA"),"MEDIA",IF(AND(AE12="MEDIA",AG12="MEDIA",AI12="ALTA"),"MEDIA",IF(AND(AE12="MEDIA",AG12="MEDIA",AI12="BAJA"),"MEDIA",IF(AND(AE12="MEDIA",AG12="MEDIA",AI12="MEDIA"),"MEDIA",IF(AND(AE12="MEDIA",AG12="BAJA",AI12="MEDIA"),"MEDIA",IF(AND(AE12="BAJA",AG12="MEDIA",AI12="MEDIA"),"MEDIA",IF(AND(AE12="BAJA",AG12="BAJA",AI12="MEDIA"),"MEDIA",IF(AND(AE12="BAJA",AG12="MEDIA",AI12="BAJA"),"MEDIA",IF(AND(AE12="MEDIA",AG12="BAJA",AI12="BAJA"),"MEDIA",IF(AND(AE12="BAJA",AG12="ALTA",AI12="BAJA"),"MEDIA",IF(AND(AE12="BAJA",AG12="BAJA",AI12="ALTA"),"MEDIA",IF(AND(AE12="MEDIA",AG12="ALTA",AI12="BAJA"),"MEDIA",IF(AND(AE12="MEDIA",AG12="BAJA",AI12="ALTA"),"MEDIA",IF(AND(AE12="BAJA",AG12="ALTA",AI12="MEDIA"),"MEDIA",IF(AND(AE12="BAJA",AG12="MEDIA",AI12="ALTA"),"MEDIA",IF(AND(AE12="BAJA",AG12="BAJA",AI12="BAJA"),"BAJA","Por Clasificar"))))))))))))))))))</f>
        <v>ALTA</v>
      </c>
      <c r="AM12" s="18" t="s">
        <v>184</v>
      </c>
      <c r="AN12" s="18" t="s">
        <v>184</v>
      </c>
      <c r="AO12" s="18" t="s">
        <v>184</v>
      </c>
      <c r="AP12" s="18" t="s">
        <v>184</v>
      </c>
      <c r="AQ12" s="18" t="s">
        <v>184</v>
      </c>
      <c r="AR12" s="18" t="s">
        <v>184</v>
      </c>
      <c r="AS12" s="18"/>
      <c r="AT12" s="18" t="s">
        <v>184</v>
      </c>
      <c r="AU12" s="18" t="s">
        <v>184</v>
      </c>
      <c r="AV12" s="18" t="s">
        <v>184</v>
      </c>
      <c r="AW12" s="18" t="s">
        <v>184</v>
      </c>
      <c r="AX12" s="18" t="s">
        <v>184</v>
      </c>
      <c r="AY12" s="18" t="s">
        <v>184</v>
      </c>
      <c r="AZ12" s="18" t="s">
        <v>184</v>
      </c>
      <c r="BA12" s="18" t="s">
        <v>184</v>
      </c>
      <c r="BB12" s="18" t="s">
        <v>184</v>
      </c>
      <c r="BC12" s="18"/>
      <c r="BD12" s="18" t="s">
        <v>184</v>
      </c>
      <c r="BE12" s="18" t="s">
        <v>184</v>
      </c>
      <c r="BF12" s="18" t="s">
        <v>184</v>
      </c>
      <c r="BG12" s="18" t="s">
        <v>184</v>
      </c>
      <c r="BH12" s="18" t="s">
        <v>184</v>
      </c>
      <c r="BI12" s="18" t="s">
        <v>184</v>
      </c>
      <c r="BJ12" s="18" t="s">
        <v>184</v>
      </c>
      <c r="BK12" s="18" t="s">
        <v>184</v>
      </c>
      <c r="BL12" s="18" t="s">
        <v>184</v>
      </c>
      <c r="BM12" s="18"/>
      <c r="BN12" s="34"/>
      <c r="BO12" s="18"/>
      <c r="BP12" s="18"/>
      <c r="BQ12" s="26" t="str">
        <f t="shared" ref="BQ12:BQ56" si="7">IF(AND(BN12="X",BO12="X",BP12="X"),"X",IF(AND(BN12="X",BO12="X"),"X",IF(AND(BN12="X",BP12="X"),"X",IF(AND(BO12="X",BP12="X"),"X",IF(AND(BO12="X"),"X",IF(AND(BP12="X"),"X",IF(AND(BN12="X"),"X","")))))))</f>
        <v/>
      </c>
      <c r="BR12" s="18"/>
    </row>
    <row r="13" spans="1:70" s="158" customFormat="1" ht="60" customHeight="1" x14ac:dyDescent="0.35">
      <c r="A13" s="24" t="str">
        <f t="shared" si="1"/>
        <v>OTIC-003</v>
      </c>
      <c r="B13" s="25" t="str">
        <f>VLOOKUP($D13,[2]Responsables!$L$1:$M$37,2,0)</f>
        <v>OTIC</v>
      </c>
      <c r="C13" s="159" t="s">
        <v>190</v>
      </c>
      <c r="D13" s="17" t="s">
        <v>170</v>
      </c>
      <c r="E13" s="17" t="s">
        <v>171</v>
      </c>
      <c r="F13" s="17" t="s">
        <v>172</v>
      </c>
      <c r="G13" s="17" t="s">
        <v>191</v>
      </c>
      <c r="H13" s="17" t="s">
        <v>192</v>
      </c>
      <c r="I13" s="17" t="s">
        <v>175</v>
      </c>
      <c r="J13" s="17" t="s">
        <v>176</v>
      </c>
      <c r="K13" s="17" t="s">
        <v>176</v>
      </c>
      <c r="L13" s="17" t="s">
        <v>176</v>
      </c>
      <c r="M13" s="17" t="s">
        <v>176</v>
      </c>
      <c r="N13" s="17" t="s">
        <v>176</v>
      </c>
      <c r="O13" s="17" t="s">
        <v>176</v>
      </c>
      <c r="P13" s="17" t="s">
        <v>178</v>
      </c>
      <c r="Q13" s="17" t="s">
        <v>170</v>
      </c>
      <c r="R13" s="17" t="s">
        <v>193</v>
      </c>
      <c r="S13" s="17" t="s">
        <v>170</v>
      </c>
      <c r="T13" s="17" t="s">
        <v>194</v>
      </c>
      <c r="U13" s="17" t="s">
        <v>170</v>
      </c>
      <c r="V13" s="17" t="s">
        <v>194</v>
      </c>
      <c r="W13" s="17" t="s">
        <v>195</v>
      </c>
      <c r="X13" s="18" t="s">
        <v>188</v>
      </c>
      <c r="Y13" s="177" t="str">
        <f>VLOOKUP($X13,'[2]Ley Transparencia'!$G$4:$H$18,2,0)</f>
        <v>Artículo 18 - INFORMACIÓN PÚBLICA CLASIFICADA</v>
      </c>
      <c r="Z13" s="17" t="s">
        <v>180</v>
      </c>
      <c r="AA13" s="17" t="s">
        <v>196</v>
      </c>
      <c r="AB13" s="18" t="s">
        <v>182</v>
      </c>
      <c r="AC13" s="178">
        <v>44200</v>
      </c>
      <c r="AD13" s="33" t="str">
        <f>LOOKUP($Y13,'[2]Ley Transparencia'!$H$4:$H$17,'[2]Ley Transparencia'!$I$4:$I$17)</f>
        <v>Ilimitada</v>
      </c>
      <c r="AE13" s="26" t="str">
        <f t="shared" si="2"/>
        <v>Media</v>
      </c>
      <c r="AF13" s="18">
        <f t="shared" si="3"/>
        <v>2</v>
      </c>
      <c r="AG13" s="18" t="s">
        <v>183</v>
      </c>
      <c r="AH13" s="18">
        <f t="shared" si="0"/>
        <v>3</v>
      </c>
      <c r="AI13" s="18" t="s">
        <v>183</v>
      </c>
      <c r="AJ13" s="18">
        <f t="shared" si="4"/>
        <v>3</v>
      </c>
      <c r="AK13" s="18">
        <f t="shared" si="5"/>
        <v>8</v>
      </c>
      <c r="AL13" s="44" t="str">
        <f t="shared" si="6"/>
        <v>ALTA</v>
      </c>
      <c r="AM13" s="18" t="s">
        <v>184</v>
      </c>
      <c r="AN13" s="18" t="s">
        <v>184</v>
      </c>
      <c r="AO13" s="18" t="s">
        <v>184</v>
      </c>
      <c r="AP13" s="18" t="s">
        <v>184</v>
      </c>
      <c r="AQ13" s="18" t="s">
        <v>184</v>
      </c>
      <c r="AR13" s="18" t="s">
        <v>184</v>
      </c>
      <c r="AS13" s="18"/>
      <c r="AT13" s="18" t="s">
        <v>184</v>
      </c>
      <c r="AU13" s="18" t="s">
        <v>184</v>
      </c>
      <c r="AV13" s="18" t="s">
        <v>184</v>
      </c>
      <c r="AW13" s="18" t="s">
        <v>184</v>
      </c>
      <c r="AX13" s="18" t="s">
        <v>184</v>
      </c>
      <c r="AY13" s="18" t="s">
        <v>184</v>
      </c>
      <c r="AZ13" s="18" t="s">
        <v>184</v>
      </c>
      <c r="BA13" s="18" t="s">
        <v>184</v>
      </c>
      <c r="BB13" s="18" t="s">
        <v>184</v>
      </c>
      <c r="BC13" s="18"/>
      <c r="BD13" s="18" t="s">
        <v>184</v>
      </c>
      <c r="BE13" s="18" t="s">
        <v>184</v>
      </c>
      <c r="BF13" s="18" t="s">
        <v>184</v>
      </c>
      <c r="BG13" s="18" t="s">
        <v>184</v>
      </c>
      <c r="BH13" s="18" t="s">
        <v>184</v>
      </c>
      <c r="BI13" s="18" t="s">
        <v>184</v>
      </c>
      <c r="BJ13" s="18" t="s">
        <v>184</v>
      </c>
      <c r="BK13" s="18" t="s">
        <v>184</v>
      </c>
      <c r="BL13" s="18" t="s">
        <v>184</v>
      </c>
      <c r="BM13" s="18"/>
      <c r="BN13" s="34"/>
      <c r="BO13" s="18"/>
      <c r="BP13" s="18"/>
      <c r="BQ13" s="26" t="str">
        <f t="shared" si="7"/>
        <v/>
      </c>
      <c r="BR13" s="18"/>
    </row>
    <row r="14" spans="1:70" s="158" customFormat="1" ht="60" customHeight="1" x14ac:dyDescent="0.35">
      <c r="A14" s="24" t="str">
        <f t="shared" si="1"/>
        <v>OTIC-004</v>
      </c>
      <c r="B14" s="25" t="str">
        <f>VLOOKUP($D14,[2]Responsables!$L$1:$M$37,2,0)</f>
        <v>OTIC</v>
      </c>
      <c r="C14" s="159" t="s">
        <v>197</v>
      </c>
      <c r="D14" s="17" t="s">
        <v>170</v>
      </c>
      <c r="E14" s="17" t="s">
        <v>171</v>
      </c>
      <c r="F14" s="17" t="s">
        <v>172</v>
      </c>
      <c r="G14" s="17" t="s">
        <v>198</v>
      </c>
      <c r="H14" s="17" t="s">
        <v>199</v>
      </c>
      <c r="I14" s="17" t="s">
        <v>175</v>
      </c>
      <c r="J14" s="17" t="s">
        <v>176</v>
      </c>
      <c r="K14" s="17" t="s">
        <v>176</v>
      </c>
      <c r="L14" s="17" t="s">
        <v>176</v>
      </c>
      <c r="M14" s="17" t="s">
        <v>176</v>
      </c>
      <c r="N14" s="17" t="s">
        <v>176</v>
      </c>
      <c r="O14" s="17" t="s">
        <v>176</v>
      </c>
      <c r="P14" s="17" t="s">
        <v>178</v>
      </c>
      <c r="Q14" s="17" t="s">
        <v>170</v>
      </c>
      <c r="R14" s="17" t="s">
        <v>193</v>
      </c>
      <c r="S14" s="17" t="s">
        <v>170</v>
      </c>
      <c r="T14" s="17" t="s">
        <v>194</v>
      </c>
      <c r="U14" s="17" t="s">
        <v>170</v>
      </c>
      <c r="V14" s="17" t="s">
        <v>194</v>
      </c>
      <c r="W14" s="17" t="s">
        <v>195</v>
      </c>
      <c r="X14" s="18" t="s">
        <v>188</v>
      </c>
      <c r="Y14" s="177" t="str">
        <f>VLOOKUP($X14,'[2]Ley Transparencia'!$G$4:$H$18,2,0)</f>
        <v>Artículo 18 - INFORMACIÓN PÚBLICA CLASIFICADA</v>
      </c>
      <c r="Z14" s="17" t="s">
        <v>180</v>
      </c>
      <c r="AA14" s="17" t="s">
        <v>200</v>
      </c>
      <c r="AB14" s="18" t="s">
        <v>182</v>
      </c>
      <c r="AC14" s="178">
        <v>44200</v>
      </c>
      <c r="AD14" s="33" t="str">
        <f>LOOKUP($Y14,'[2]Ley Transparencia'!$H$4:$H$17,'[2]Ley Transparencia'!$I$4:$I$17)</f>
        <v>Ilimitada</v>
      </c>
      <c r="AE14" s="26" t="str">
        <f t="shared" si="2"/>
        <v>Media</v>
      </c>
      <c r="AF14" s="18">
        <f t="shared" si="3"/>
        <v>2</v>
      </c>
      <c r="AG14" s="18" t="s">
        <v>183</v>
      </c>
      <c r="AH14" s="18">
        <f t="shared" si="0"/>
        <v>3</v>
      </c>
      <c r="AI14" s="18" t="s">
        <v>183</v>
      </c>
      <c r="AJ14" s="18">
        <f t="shared" si="4"/>
        <v>3</v>
      </c>
      <c r="AK14" s="18">
        <f t="shared" si="5"/>
        <v>8</v>
      </c>
      <c r="AL14" s="44" t="str">
        <f t="shared" si="6"/>
        <v>ALTA</v>
      </c>
      <c r="AM14" s="18" t="s">
        <v>184</v>
      </c>
      <c r="AN14" s="18" t="s">
        <v>184</v>
      </c>
      <c r="AO14" s="18" t="s">
        <v>184</v>
      </c>
      <c r="AP14" s="18" t="s">
        <v>184</v>
      </c>
      <c r="AQ14" s="18" t="s">
        <v>184</v>
      </c>
      <c r="AR14" s="18" t="s">
        <v>184</v>
      </c>
      <c r="AS14" s="18"/>
      <c r="AT14" s="18" t="s">
        <v>184</v>
      </c>
      <c r="AU14" s="18" t="s">
        <v>184</v>
      </c>
      <c r="AV14" s="18" t="s">
        <v>184</v>
      </c>
      <c r="AW14" s="18" t="s">
        <v>184</v>
      </c>
      <c r="AX14" s="18" t="s">
        <v>184</v>
      </c>
      <c r="AY14" s="18" t="s">
        <v>184</v>
      </c>
      <c r="AZ14" s="18" t="s">
        <v>184</v>
      </c>
      <c r="BA14" s="18" t="s">
        <v>184</v>
      </c>
      <c r="BB14" s="18" t="s">
        <v>184</v>
      </c>
      <c r="BC14" s="18"/>
      <c r="BD14" s="18" t="s">
        <v>184</v>
      </c>
      <c r="BE14" s="18" t="s">
        <v>184</v>
      </c>
      <c r="BF14" s="18" t="s">
        <v>184</v>
      </c>
      <c r="BG14" s="18" t="s">
        <v>184</v>
      </c>
      <c r="BH14" s="18" t="s">
        <v>184</v>
      </c>
      <c r="BI14" s="18" t="s">
        <v>184</v>
      </c>
      <c r="BJ14" s="18" t="s">
        <v>184</v>
      </c>
      <c r="BK14" s="18" t="s">
        <v>184</v>
      </c>
      <c r="BL14" s="18" t="s">
        <v>184</v>
      </c>
      <c r="BM14" s="18"/>
      <c r="BN14" s="34"/>
      <c r="BO14" s="18"/>
      <c r="BP14" s="18"/>
      <c r="BQ14" s="26" t="str">
        <f t="shared" si="7"/>
        <v/>
      </c>
      <c r="BR14" s="18"/>
    </row>
    <row r="15" spans="1:70" s="158" customFormat="1" ht="60" customHeight="1" x14ac:dyDescent="0.35">
      <c r="A15" s="24" t="str">
        <f t="shared" si="1"/>
        <v>OTIC-005</v>
      </c>
      <c r="B15" s="25" t="str">
        <f>VLOOKUP($D15,[2]Responsables!$L$1:$M$37,2,0)</f>
        <v>OTIC</v>
      </c>
      <c r="C15" s="159" t="s">
        <v>201</v>
      </c>
      <c r="D15" s="17" t="s">
        <v>170</v>
      </c>
      <c r="E15" s="17" t="s">
        <v>171</v>
      </c>
      <c r="F15" s="17" t="s">
        <v>172</v>
      </c>
      <c r="G15" s="17" t="s">
        <v>202</v>
      </c>
      <c r="H15" s="17" t="s">
        <v>203</v>
      </c>
      <c r="I15" s="17" t="s">
        <v>175</v>
      </c>
      <c r="J15" s="17" t="s">
        <v>176</v>
      </c>
      <c r="K15" s="17" t="s">
        <v>176</v>
      </c>
      <c r="L15" s="17" t="s">
        <v>176</v>
      </c>
      <c r="M15" s="17" t="s">
        <v>176</v>
      </c>
      <c r="N15" s="17" t="s">
        <v>176</v>
      </c>
      <c r="O15" s="17" t="s">
        <v>176</v>
      </c>
      <c r="P15" s="17" t="s">
        <v>178</v>
      </c>
      <c r="Q15" s="17" t="s">
        <v>170</v>
      </c>
      <c r="R15" s="17" t="s">
        <v>193</v>
      </c>
      <c r="S15" s="17" t="s">
        <v>170</v>
      </c>
      <c r="T15" s="17" t="s">
        <v>194</v>
      </c>
      <c r="U15" s="17" t="s">
        <v>170</v>
      </c>
      <c r="V15" s="17" t="s">
        <v>194</v>
      </c>
      <c r="W15" s="17" t="s">
        <v>195</v>
      </c>
      <c r="X15" s="18" t="s">
        <v>188</v>
      </c>
      <c r="Y15" s="177" t="str">
        <f>VLOOKUP($X15,'[2]Ley Transparencia'!$G$4:$H$18,2,0)</f>
        <v>Artículo 18 - INFORMACIÓN PÚBLICA CLASIFICADA</v>
      </c>
      <c r="Z15" s="17" t="s">
        <v>180</v>
      </c>
      <c r="AA15" s="17" t="s">
        <v>204</v>
      </c>
      <c r="AB15" s="18" t="s">
        <v>182</v>
      </c>
      <c r="AC15" s="178">
        <v>44200</v>
      </c>
      <c r="AD15" s="33" t="str">
        <f>LOOKUP($Y15,'[2]Ley Transparencia'!$H$4:$H$17,'[2]Ley Transparencia'!$I$4:$I$17)</f>
        <v>Ilimitada</v>
      </c>
      <c r="AE15" s="26" t="str">
        <f t="shared" si="2"/>
        <v>Media</v>
      </c>
      <c r="AF15" s="18">
        <f t="shared" si="3"/>
        <v>2</v>
      </c>
      <c r="AG15" s="18" t="s">
        <v>183</v>
      </c>
      <c r="AH15" s="18">
        <f t="shared" si="0"/>
        <v>3</v>
      </c>
      <c r="AI15" s="18" t="s">
        <v>183</v>
      </c>
      <c r="AJ15" s="18">
        <f t="shared" si="4"/>
        <v>3</v>
      </c>
      <c r="AK15" s="18">
        <f t="shared" si="5"/>
        <v>8</v>
      </c>
      <c r="AL15" s="44" t="str">
        <f t="shared" si="6"/>
        <v>ALTA</v>
      </c>
      <c r="AM15" s="18" t="s">
        <v>184</v>
      </c>
      <c r="AN15" s="18" t="s">
        <v>184</v>
      </c>
      <c r="AO15" s="18" t="s">
        <v>184</v>
      </c>
      <c r="AP15" s="18" t="s">
        <v>184</v>
      </c>
      <c r="AQ15" s="18" t="s">
        <v>184</v>
      </c>
      <c r="AR15" s="18" t="s">
        <v>184</v>
      </c>
      <c r="AS15" s="18"/>
      <c r="AT15" s="18" t="s">
        <v>184</v>
      </c>
      <c r="AU15" s="18" t="s">
        <v>184</v>
      </c>
      <c r="AV15" s="18" t="s">
        <v>184</v>
      </c>
      <c r="AW15" s="18" t="s">
        <v>184</v>
      </c>
      <c r="AX15" s="18" t="s">
        <v>184</v>
      </c>
      <c r="AY15" s="18" t="s">
        <v>184</v>
      </c>
      <c r="AZ15" s="18" t="s">
        <v>184</v>
      </c>
      <c r="BA15" s="18" t="s">
        <v>184</v>
      </c>
      <c r="BB15" s="18" t="s">
        <v>184</v>
      </c>
      <c r="BC15" s="18"/>
      <c r="BD15" s="18" t="s">
        <v>184</v>
      </c>
      <c r="BE15" s="18" t="s">
        <v>184</v>
      </c>
      <c r="BF15" s="18" t="s">
        <v>184</v>
      </c>
      <c r="BG15" s="18" t="s">
        <v>184</v>
      </c>
      <c r="BH15" s="18" t="s">
        <v>184</v>
      </c>
      <c r="BI15" s="18" t="s">
        <v>184</v>
      </c>
      <c r="BJ15" s="18" t="s">
        <v>184</v>
      </c>
      <c r="BK15" s="18" t="s">
        <v>184</v>
      </c>
      <c r="BL15" s="18" t="s">
        <v>184</v>
      </c>
      <c r="BM15" s="18"/>
      <c r="BN15" s="282"/>
      <c r="BO15" s="17"/>
      <c r="BP15" s="17"/>
      <c r="BQ15" s="26" t="str">
        <f t="shared" si="7"/>
        <v/>
      </c>
      <c r="BR15" s="17"/>
    </row>
    <row r="16" spans="1:70" s="158" customFormat="1" ht="60" customHeight="1" x14ac:dyDescent="0.35">
      <c r="A16" s="24" t="str">
        <f t="shared" si="1"/>
        <v>OTIC-006</v>
      </c>
      <c r="B16" s="25" t="str">
        <f>VLOOKUP($D16,[2]Responsables!$L$1:$M$37,2,0)</f>
        <v>OTIC</v>
      </c>
      <c r="C16" s="159" t="s">
        <v>205</v>
      </c>
      <c r="D16" s="17" t="s">
        <v>170</v>
      </c>
      <c r="E16" s="17" t="s">
        <v>171</v>
      </c>
      <c r="F16" s="17" t="s">
        <v>172</v>
      </c>
      <c r="G16" s="17" t="s">
        <v>206</v>
      </c>
      <c r="H16" s="17" t="s">
        <v>207</v>
      </c>
      <c r="I16" s="17" t="s">
        <v>175</v>
      </c>
      <c r="J16" s="17" t="s">
        <v>176</v>
      </c>
      <c r="K16" s="17" t="s">
        <v>176</v>
      </c>
      <c r="L16" s="17" t="s">
        <v>176</v>
      </c>
      <c r="M16" s="17" t="s">
        <v>176</v>
      </c>
      <c r="N16" s="17" t="s">
        <v>176</v>
      </c>
      <c r="O16" s="17" t="s">
        <v>176</v>
      </c>
      <c r="P16" s="17" t="s">
        <v>178</v>
      </c>
      <c r="Q16" s="17" t="s">
        <v>170</v>
      </c>
      <c r="R16" s="17" t="s">
        <v>193</v>
      </c>
      <c r="S16" s="17" t="s">
        <v>170</v>
      </c>
      <c r="T16" s="17" t="s">
        <v>194</v>
      </c>
      <c r="U16" s="17" t="s">
        <v>170</v>
      </c>
      <c r="V16" s="17" t="s">
        <v>194</v>
      </c>
      <c r="W16" s="17" t="s">
        <v>195</v>
      </c>
      <c r="X16" s="18" t="s">
        <v>208</v>
      </c>
      <c r="Y16" s="177" t="str">
        <f>VLOOKUP($X16,'[2]Ley Transparencia'!$G$4:$H$18,2,0)</f>
        <v>Artículo 19 - INFORMACIÓN PÚBLICA RESERVADA</v>
      </c>
      <c r="Z16" s="17" t="s">
        <v>180</v>
      </c>
      <c r="AA16" s="17" t="s">
        <v>204</v>
      </c>
      <c r="AB16" s="18" t="s">
        <v>182</v>
      </c>
      <c r="AC16" s="178">
        <v>44200</v>
      </c>
      <c r="AD16" s="33" t="str">
        <f>LOOKUP($Y16,'[2]Ley Transparencia'!$H$4:$H$17,'[2]Ley Transparencia'!$I$4:$I$17)</f>
        <v>Mayor a 15 años</v>
      </c>
      <c r="AE16" s="26" t="str">
        <f t="shared" si="2"/>
        <v>Alta</v>
      </c>
      <c r="AF16" s="18">
        <f t="shared" si="3"/>
        <v>3</v>
      </c>
      <c r="AG16" s="18" t="s">
        <v>183</v>
      </c>
      <c r="AH16" s="18">
        <f t="shared" si="0"/>
        <v>3</v>
      </c>
      <c r="AI16" s="18" t="s">
        <v>183</v>
      </c>
      <c r="AJ16" s="18">
        <f t="shared" si="4"/>
        <v>3</v>
      </c>
      <c r="AK16" s="18">
        <f t="shared" si="5"/>
        <v>9</v>
      </c>
      <c r="AL16" s="44" t="str">
        <f t="shared" si="6"/>
        <v>ALTA</v>
      </c>
      <c r="AM16" s="18" t="s">
        <v>184</v>
      </c>
      <c r="AN16" s="18" t="s">
        <v>184</v>
      </c>
      <c r="AO16" s="18" t="s">
        <v>184</v>
      </c>
      <c r="AP16" s="18" t="s">
        <v>184</v>
      </c>
      <c r="AQ16" s="18" t="s">
        <v>184</v>
      </c>
      <c r="AR16" s="18" t="s">
        <v>184</v>
      </c>
      <c r="AS16" s="18"/>
      <c r="AT16" s="18" t="s">
        <v>184</v>
      </c>
      <c r="AU16" s="18" t="s">
        <v>184</v>
      </c>
      <c r="AV16" s="18" t="s">
        <v>184</v>
      </c>
      <c r="AW16" s="18" t="s">
        <v>184</v>
      </c>
      <c r="AX16" s="18" t="s">
        <v>184</v>
      </c>
      <c r="AY16" s="18" t="s">
        <v>184</v>
      </c>
      <c r="AZ16" s="18" t="s">
        <v>184</v>
      </c>
      <c r="BA16" s="18" t="s">
        <v>184</v>
      </c>
      <c r="BB16" s="18" t="s">
        <v>184</v>
      </c>
      <c r="BC16" s="18"/>
      <c r="BD16" s="18" t="s">
        <v>184</v>
      </c>
      <c r="BE16" s="18" t="s">
        <v>184</v>
      </c>
      <c r="BF16" s="18" t="s">
        <v>184</v>
      </c>
      <c r="BG16" s="18" t="s">
        <v>184</v>
      </c>
      <c r="BH16" s="18" t="s">
        <v>184</v>
      </c>
      <c r="BI16" s="18" t="s">
        <v>184</v>
      </c>
      <c r="BJ16" s="18" t="s">
        <v>184</v>
      </c>
      <c r="BK16" s="18" t="s">
        <v>184</v>
      </c>
      <c r="BL16" s="18" t="s">
        <v>184</v>
      </c>
      <c r="BM16" s="18"/>
      <c r="BN16" s="282"/>
      <c r="BO16" s="17"/>
      <c r="BP16" s="17"/>
      <c r="BQ16" s="26" t="str">
        <f t="shared" si="7"/>
        <v/>
      </c>
      <c r="BR16" s="17"/>
    </row>
    <row r="17" spans="1:70" s="158" customFormat="1" ht="60" customHeight="1" x14ac:dyDescent="0.35">
      <c r="A17" s="24" t="str">
        <f t="shared" si="1"/>
        <v>OTIC-007</v>
      </c>
      <c r="B17" s="25" t="str">
        <f>VLOOKUP($D17,[2]Responsables!$L$1:$M$37,2,0)</f>
        <v>OTIC</v>
      </c>
      <c r="C17" s="159" t="s">
        <v>209</v>
      </c>
      <c r="D17" s="17" t="s">
        <v>170</v>
      </c>
      <c r="E17" s="17" t="s">
        <v>171</v>
      </c>
      <c r="F17" s="17" t="s">
        <v>172</v>
      </c>
      <c r="G17" s="17" t="s">
        <v>210</v>
      </c>
      <c r="H17" s="17" t="s">
        <v>211</v>
      </c>
      <c r="I17" s="17" t="s">
        <v>175</v>
      </c>
      <c r="J17" s="17" t="s">
        <v>176</v>
      </c>
      <c r="K17" s="17" t="s">
        <v>176</v>
      </c>
      <c r="L17" s="17" t="s">
        <v>176</v>
      </c>
      <c r="M17" s="17" t="s">
        <v>176</v>
      </c>
      <c r="N17" s="17" t="s">
        <v>176</v>
      </c>
      <c r="O17" s="17" t="s">
        <v>176</v>
      </c>
      <c r="P17" s="17" t="s">
        <v>178</v>
      </c>
      <c r="Q17" s="17" t="s">
        <v>170</v>
      </c>
      <c r="R17" s="17" t="s">
        <v>193</v>
      </c>
      <c r="S17" s="17" t="s">
        <v>170</v>
      </c>
      <c r="T17" s="17" t="s">
        <v>194</v>
      </c>
      <c r="U17" s="17" t="s">
        <v>170</v>
      </c>
      <c r="V17" s="17" t="s">
        <v>194</v>
      </c>
      <c r="W17" s="17" t="s">
        <v>195</v>
      </c>
      <c r="X17" s="18" t="s">
        <v>208</v>
      </c>
      <c r="Y17" s="177" t="str">
        <f>VLOOKUP($X17,'[2]Ley Transparencia'!$G$4:$H$18,2,0)</f>
        <v>Artículo 19 - INFORMACIÓN PÚBLICA RESERVADA</v>
      </c>
      <c r="Z17" s="17" t="s">
        <v>180</v>
      </c>
      <c r="AA17" s="17" t="s">
        <v>204</v>
      </c>
      <c r="AB17" s="18" t="s">
        <v>182</v>
      </c>
      <c r="AC17" s="178">
        <v>44200</v>
      </c>
      <c r="AD17" s="33" t="str">
        <f>LOOKUP($Y17,'[2]Ley Transparencia'!$H$4:$H$17,'[2]Ley Transparencia'!$I$4:$I$17)</f>
        <v>Mayor a 15 años</v>
      </c>
      <c r="AE17" s="26" t="str">
        <f t="shared" si="2"/>
        <v>Alta</v>
      </c>
      <c r="AF17" s="18">
        <f t="shared" si="3"/>
        <v>3</v>
      </c>
      <c r="AG17" s="18" t="s">
        <v>183</v>
      </c>
      <c r="AH17" s="18">
        <f t="shared" si="0"/>
        <v>3</v>
      </c>
      <c r="AI17" s="18" t="s">
        <v>183</v>
      </c>
      <c r="AJ17" s="18">
        <f t="shared" si="4"/>
        <v>3</v>
      </c>
      <c r="AK17" s="18">
        <f t="shared" si="5"/>
        <v>9</v>
      </c>
      <c r="AL17" s="44" t="str">
        <f t="shared" si="6"/>
        <v>ALTA</v>
      </c>
      <c r="AM17" s="18" t="s">
        <v>184</v>
      </c>
      <c r="AN17" s="18" t="s">
        <v>184</v>
      </c>
      <c r="AO17" s="18" t="s">
        <v>184</v>
      </c>
      <c r="AP17" s="18" t="s">
        <v>184</v>
      </c>
      <c r="AQ17" s="18" t="s">
        <v>184</v>
      </c>
      <c r="AR17" s="18" t="s">
        <v>184</v>
      </c>
      <c r="AS17" s="18"/>
      <c r="AT17" s="18" t="s">
        <v>184</v>
      </c>
      <c r="AU17" s="18" t="s">
        <v>184</v>
      </c>
      <c r="AV17" s="18" t="s">
        <v>184</v>
      </c>
      <c r="AW17" s="18" t="s">
        <v>184</v>
      </c>
      <c r="AX17" s="18" t="s">
        <v>184</v>
      </c>
      <c r="AY17" s="18" t="s">
        <v>184</v>
      </c>
      <c r="AZ17" s="18" t="s">
        <v>184</v>
      </c>
      <c r="BA17" s="18" t="s">
        <v>184</v>
      </c>
      <c r="BB17" s="18" t="s">
        <v>184</v>
      </c>
      <c r="BC17" s="18"/>
      <c r="BD17" s="18" t="s">
        <v>184</v>
      </c>
      <c r="BE17" s="18" t="s">
        <v>184</v>
      </c>
      <c r="BF17" s="18" t="s">
        <v>184</v>
      </c>
      <c r="BG17" s="18" t="s">
        <v>184</v>
      </c>
      <c r="BH17" s="18" t="s">
        <v>184</v>
      </c>
      <c r="BI17" s="18" t="s">
        <v>184</v>
      </c>
      <c r="BJ17" s="18" t="s">
        <v>184</v>
      </c>
      <c r="BK17" s="18" t="s">
        <v>184</v>
      </c>
      <c r="BL17" s="18" t="s">
        <v>184</v>
      </c>
      <c r="BM17" s="18"/>
      <c r="BN17" s="282"/>
      <c r="BO17" s="17"/>
      <c r="BP17" s="17"/>
      <c r="BQ17" s="26" t="str">
        <f t="shared" si="7"/>
        <v/>
      </c>
      <c r="BR17" s="17"/>
    </row>
    <row r="18" spans="1:70" s="158" customFormat="1" ht="60" customHeight="1" x14ac:dyDescent="0.35">
      <c r="A18" s="24" t="str">
        <f t="shared" si="1"/>
        <v>OTIC-008</v>
      </c>
      <c r="B18" s="25" t="str">
        <f>VLOOKUP($D18,[2]Responsables!$L$1:$M$37,2,0)</f>
        <v>OTIC</v>
      </c>
      <c r="C18" s="159" t="s">
        <v>212</v>
      </c>
      <c r="D18" s="17" t="s">
        <v>170</v>
      </c>
      <c r="E18" s="17" t="s">
        <v>171</v>
      </c>
      <c r="F18" s="17" t="s">
        <v>172</v>
      </c>
      <c r="G18" s="17" t="s">
        <v>213</v>
      </c>
      <c r="H18" s="17" t="s">
        <v>214</v>
      </c>
      <c r="I18" s="17" t="s">
        <v>175</v>
      </c>
      <c r="J18" s="17" t="s">
        <v>176</v>
      </c>
      <c r="K18" s="17" t="s">
        <v>176</v>
      </c>
      <c r="L18" s="17" t="s">
        <v>176</v>
      </c>
      <c r="M18" s="17" t="s">
        <v>176</v>
      </c>
      <c r="N18" s="17" t="s">
        <v>176</v>
      </c>
      <c r="O18" s="17" t="s">
        <v>176</v>
      </c>
      <c r="P18" s="17" t="s">
        <v>178</v>
      </c>
      <c r="Q18" s="17" t="s">
        <v>170</v>
      </c>
      <c r="R18" s="17" t="s">
        <v>193</v>
      </c>
      <c r="S18" s="17" t="s">
        <v>170</v>
      </c>
      <c r="T18" s="17" t="s">
        <v>194</v>
      </c>
      <c r="U18" s="17" t="s">
        <v>170</v>
      </c>
      <c r="V18" s="17" t="s">
        <v>194</v>
      </c>
      <c r="W18" s="17" t="s">
        <v>195</v>
      </c>
      <c r="X18" s="18" t="s">
        <v>188</v>
      </c>
      <c r="Y18" s="177" t="str">
        <f>VLOOKUP($X18,'[2]Ley Transparencia'!$G$4:$H$18,2,0)</f>
        <v>Artículo 18 - INFORMACIÓN PÚBLICA CLASIFICADA</v>
      </c>
      <c r="Z18" s="17" t="s">
        <v>180</v>
      </c>
      <c r="AA18" s="17" t="s">
        <v>204</v>
      </c>
      <c r="AB18" s="18" t="s">
        <v>182</v>
      </c>
      <c r="AC18" s="178">
        <v>44200</v>
      </c>
      <c r="AD18" s="33" t="str">
        <f>LOOKUP($Y18,'[2]Ley Transparencia'!$H$4:$H$17,'[2]Ley Transparencia'!$I$4:$I$17)</f>
        <v>Ilimitada</v>
      </c>
      <c r="AE18" s="26" t="str">
        <f t="shared" si="2"/>
        <v>Media</v>
      </c>
      <c r="AF18" s="18">
        <f t="shared" si="3"/>
        <v>2</v>
      </c>
      <c r="AG18" s="18" t="s">
        <v>183</v>
      </c>
      <c r="AH18" s="18">
        <f t="shared" si="0"/>
        <v>3</v>
      </c>
      <c r="AI18" s="18" t="s">
        <v>183</v>
      </c>
      <c r="AJ18" s="18">
        <f t="shared" si="4"/>
        <v>3</v>
      </c>
      <c r="AK18" s="18">
        <f t="shared" si="5"/>
        <v>8</v>
      </c>
      <c r="AL18" s="44" t="str">
        <f t="shared" si="6"/>
        <v>ALTA</v>
      </c>
      <c r="AM18" s="18" t="s">
        <v>184</v>
      </c>
      <c r="AN18" s="18" t="s">
        <v>184</v>
      </c>
      <c r="AO18" s="18" t="s">
        <v>184</v>
      </c>
      <c r="AP18" s="18" t="s">
        <v>184</v>
      </c>
      <c r="AQ18" s="18" t="s">
        <v>184</v>
      </c>
      <c r="AR18" s="18" t="s">
        <v>184</v>
      </c>
      <c r="AS18" s="18"/>
      <c r="AT18" s="18" t="s">
        <v>184</v>
      </c>
      <c r="AU18" s="18" t="s">
        <v>184</v>
      </c>
      <c r="AV18" s="18" t="s">
        <v>184</v>
      </c>
      <c r="AW18" s="18" t="s">
        <v>184</v>
      </c>
      <c r="AX18" s="18" t="s">
        <v>184</v>
      </c>
      <c r="AY18" s="18" t="s">
        <v>184</v>
      </c>
      <c r="AZ18" s="18" t="s">
        <v>184</v>
      </c>
      <c r="BA18" s="18" t="s">
        <v>184</v>
      </c>
      <c r="BB18" s="18" t="s">
        <v>184</v>
      </c>
      <c r="BC18" s="18"/>
      <c r="BD18" s="18" t="s">
        <v>184</v>
      </c>
      <c r="BE18" s="18" t="s">
        <v>184</v>
      </c>
      <c r="BF18" s="18" t="s">
        <v>184</v>
      </c>
      <c r="BG18" s="18" t="s">
        <v>184</v>
      </c>
      <c r="BH18" s="18" t="s">
        <v>184</v>
      </c>
      <c r="BI18" s="18" t="s">
        <v>184</v>
      </c>
      <c r="BJ18" s="18" t="s">
        <v>184</v>
      </c>
      <c r="BK18" s="18" t="s">
        <v>184</v>
      </c>
      <c r="BL18" s="18" t="s">
        <v>184</v>
      </c>
      <c r="BM18" s="18"/>
      <c r="BN18" s="282"/>
      <c r="BO18" s="17"/>
      <c r="BP18" s="17"/>
      <c r="BQ18" s="26" t="str">
        <f t="shared" si="7"/>
        <v/>
      </c>
      <c r="BR18" s="17"/>
    </row>
    <row r="19" spans="1:70" s="158" customFormat="1" ht="60" customHeight="1" x14ac:dyDescent="0.35">
      <c r="A19" s="24" t="str">
        <f t="shared" si="1"/>
        <v>OTIC-009</v>
      </c>
      <c r="B19" s="25" t="str">
        <f>VLOOKUP($D19,[2]Responsables!$L$1:$M$37,2,0)</f>
        <v>OTIC</v>
      </c>
      <c r="C19" s="159" t="s">
        <v>215</v>
      </c>
      <c r="D19" s="17" t="s">
        <v>170</v>
      </c>
      <c r="E19" s="17" t="s">
        <v>171</v>
      </c>
      <c r="F19" s="17" t="s">
        <v>172</v>
      </c>
      <c r="G19" s="17" t="s">
        <v>216</v>
      </c>
      <c r="H19" s="17" t="s">
        <v>217</v>
      </c>
      <c r="I19" s="17" t="s">
        <v>175</v>
      </c>
      <c r="J19" s="17" t="s">
        <v>176</v>
      </c>
      <c r="K19" s="17" t="s">
        <v>176</v>
      </c>
      <c r="L19" s="17" t="s">
        <v>176</v>
      </c>
      <c r="M19" s="17" t="s">
        <v>176</v>
      </c>
      <c r="N19" s="17" t="s">
        <v>176</v>
      </c>
      <c r="O19" s="17" t="s">
        <v>176</v>
      </c>
      <c r="P19" s="17" t="s">
        <v>178</v>
      </c>
      <c r="Q19" s="17" t="s">
        <v>170</v>
      </c>
      <c r="R19" s="17" t="s">
        <v>193</v>
      </c>
      <c r="S19" s="17" t="s">
        <v>170</v>
      </c>
      <c r="T19" s="17" t="s">
        <v>194</v>
      </c>
      <c r="U19" s="17" t="s">
        <v>170</v>
      </c>
      <c r="V19" s="17" t="s">
        <v>194</v>
      </c>
      <c r="W19" s="17" t="s">
        <v>195</v>
      </c>
      <c r="X19" s="18" t="s">
        <v>188</v>
      </c>
      <c r="Y19" s="177" t="str">
        <f>VLOOKUP($X19,'[2]Ley Transparencia'!$G$4:$H$18,2,0)</f>
        <v>Artículo 18 - INFORMACIÓN PÚBLICA CLASIFICADA</v>
      </c>
      <c r="Z19" s="17" t="s">
        <v>180</v>
      </c>
      <c r="AA19" s="17" t="s">
        <v>204</v>
      </c>
      <c r="AB19" s="18" t="s">
        <v>182</v>
      </c>
      <c r="AC19" s="178">
        <v>44200</v>
      </c>
      <c r="AD19" s="33" t="str">
        <f>LOOKUP($Y19,'[2]Ley Transparencia'!$H$4:$H$17,'[2]Ley Transparencia'!$I$4:$I$17)</f>
        <v>Ilimitada</v>
      </c>
      <c r="AE19" s="26" t="str">
        <f t="shared" si="2"/>
        <v>Media</v>
      </c>
      <c r="AF19" s="18">
        <f t="shared" si="3"/>
        <v>2</v>
      </c>
      <c r="AG19" s="18" t="s">
        <v>183</v>
      </c>
      <c r="AH19" s="18">
        <f t="shared" si="0"/>
        <v>3</v>
      </c>
      <c r="AI19" s="18" t="s">
        <v>183</v>
      </c>
      <c r="AJ19" s="18">
        <f t="shared" si="4"/>
        <v>3</v>
      </c>
      <c r="AK19" s="18">
        <f t="shared" si="5"/>
        <v>8</v>
      </c>
      <c r="AL19" s="44" t="str">
        <f t="shared" si="6"/>
        <v>ALTA</v>
      </c>
      <c r="AM19" s="18" t="s">
        <v>184</v>
      </c>
      <c r="AN19" s="18" t="s">
        <v>184</v>
      </c>
      <c r="AO19" s="18" t="s">
        <v>184</v>
      </c>
      <c r="AP19" s="18" t="s">
        <v>184</v>
      </c>
      <c r="AQ19" s="18" t="s">
        <v>184</v>
      </c>
      <c r="AR19" s="18" t="s">
        <v>184</v>
      </c>
      <c r="AS19" s="18"/>
      <c r="AT19" s="18" t="s">
        <v>184</v>
      </c>
      <c r="AU19" s="18" t="s">
        <v>184</v>
      </c>
      <c r="AV19" s="18" t="s">
        <v>184</v>
      </c>
      <c r="AW19" s="18" t="s">
        <v>184</v>
      </c>
      <c r="AX19" s="18" t="s">
        <v>184</v>
      </c>
      <c r="AY19" s="18" t="s">
        <v>184</v>
      </c>
      <c r="AZ19" s="18" t="s">
        <v>184</v>
      </c>
      <c r="BA19" s="18" t="s">
        <v>184</v>
      </c>
      <c r="BB19" s="18" t="s">
        <v>184</v>
      </c>
      <c r="BC19" s="18"/>
      <c r="BD19" s="18" t="s">
        <v>184</v>
      </c>
      <c r="BE19" s="18" t="s">
        <v>184</v>
      </c>
      <c r="BF19" s="18" t="s">
        <v>184</v>
      </c>
      <c r="BG19" s="18" t="s">
        <v>184</v>
      </c>
      <c r="BH19" s="18" t="s">
        <v>184</v>
      </c>
      <c r="BI19" s="18" t="s">
        <v>184</v>
      </c>
      <c r="BJ19" s="18" t="s">
        <v>184</v>
      </c>
      <c r="BK19" s="18" t="s">
        <v>184</v>
      </c>
      <c r="BL19" s="18" t="s">
        <v>184</v>
      </c>
      <c r="BM19" s="18"/>
      <c r="BN19" s="282"/>
      <c r="BO19" s="17"/>
      <c r="BP19" s="17"/>
      <c r="BQ19" s="26" t="str">
        <f t="shared" si="7"/>
        <v/>
      </c>
      <c r="BR19" s="17"/>
    </row>
    <row r="20" spans="1:70" s="158" customFormat="1" ht="60" customHeight="1" x14ac:dyDescent="0.35">
      <c r="A20" s="24" t="str">
        <f t="shared" si="1"/>
        <v>OTIC-010</v>
      </c>
      <c r="B20" s="25" t="str">
        <f>VLOOKUP($D20,[2]Responsables!$L$1:$M$37,2,0)</f>
        <v>OTIC</v>
      </c>
      <c r="C20" s="159" t="s">
        <v>218</v>
      </c>
      <c r="D20" s="17" t="s">
        <v>170</v>
      </c>
      <c r="E20" s="17" t="s">
        <v>171</v>
      </c>
      <c r="F20" s="17" t="s">
        <v>172</v>
      </c>
      <c r="G20" s="17" t="s">
        <v>219</v>
      </c>
      <c r="H20" s="17" t="s">
        <v>220</v>
      </c>
      <c r="I20" s="17" t="s">
        <v>175</v>
      </c>
      <c r="J20" s="17" t="s">
        <v>176</v>
      </c>
      <c r="K20" s="17" t="s">
        <v>176</v>
      </c>
      <c r="L20" s="17" t="s">
        <v>176</v>
      </c>
      <c r="M20" s="17" t="s">
        <v>176</v>
      </c>
      <c r="N20" s="17" t="s">
        <v>176</v>
      </c>
      <c r="O20" s="17" t="s">
        <v>176</v>
      </c>
      <c r="P20" s="17" t="s">
        <v>178</v>
      </c>
      <c r="Q20" s="17" t="s">
        <v>170</v>
      </c>
      <c r="R20" s="17" t="s">
        <v>193</v>
      </c>
      <c r="S20" s="17" t="s">
        <v>170</v>
      </c>
      <c r="T20" s="17" t="s">
        <v>194</v>
      </c>
      <c r="U20" s="17" t="s">
        <v>170</v>
      </c>
      <c r="V20" s="17" t="s">
        <v>194</v>
      </c>
      <c r="W20" s="17" t="s">
        <v>195</v>
      </c>
      <c r="X20" s="18" t="s">
        <v>188</v>
      </c>
      <c r="Y20" s="177" t="str">
        <f>VLOOKUP($X20,'[2]Ley Transparencia'!$G$4:$H$18,2,0)</f>
        <v>Artículo 18 - INFORMACIÓN PÚBLICA CLASIFICADA</v>
      </c>
      <c r="Z20" s="17" t="s">
        <v>180</v>
      </c>
      <c r="AA20" s="17" t="s">
        <v>204</v>
      </c>
      <c r="AB20" s="18" t="s">
        <v>182</v>
      </c>
      <c r="AC20" s="178">
        <v>44200</v>
      </c>
      <c r="AD20" s="33" t="str">
        <f>LOOKUP($Y20,'[2]Ley Transparencia'!$H$4:$H$17,'[2]Ley Transparencia'!$I$4:$I$17)</f>
        <v>Ilimitada</v>
      </c>
      <c r="AE20" s="26" t="str">
        <f t="shared" si="2"/>
        <v>Media</v>
      </c>
      <c r="AF20" s="18">
        <f t="shared" si="3"/>
        <v>2</v>
      </c>
      <c r="AG20" s="18" t="s">
        <v>183</v>
      </c>
      <c r="AH20" s="18">
        <f t="shared" si="0"/>
        <v>3</v>
      </c>
      <c r="AI20" s="18" t="s">
        <v>183</v>
      </c>
      <c r="AJ20" s="18">
        <f t="shared" si="4"/>
        <v>3</v>
      </c>
      <c r="AK20" s="18">
        <f t="shared" si="5"/>
        <v>8</v>
      </c>
      <c r="AL20" s="44" t="str">
        <f t="shared" si="6"/>
        <v>ALTA</v>
      </c>
      <c r="AM20" s="18" t="s">
        <v>184</v>
      </c>
      <c r="AN20" s="18" t="s">
        <v>184</v>
      </c>
      <c r="AO20" s="18" t="s">
        <v>184</v>
      </c>
      <c r="AP20" s="18" t="s">
        <v>184</v>
      </c>
      <c r="AQ20" s="18" t="s">
        <v>184</v>
      </c>
      <c r="AR20" s="18" t="s">
        <v>184</v>
      </c>
      <c r="AS20" s="18"/>
      <c r="AT20" s="18" t="s">
        <v>184</v>
      </c>
      <c r="AU20" s="18" t="s">
        <v>184</v>
      </c>
      <c r="AV20" s="18" t="s">
        <v>184</v>
      </c>
      <c r="AW20" s="18" t="s">
        <v>184</v>
      </c>
      <c r="AX20" s="18" t="s">
        <v>184</v>
      </c>
      <c r="AY20" s="18" t="s">
        <v>184</v>
      </c>
      <c r="AZ20" s="18" t="s">
        <v>184</v>
      </c>
      <c r="BA20" s="18" t="s">
        <v>184</v>
      </c>
      <c r="BB20" s="18" t="s">
        <v>184</v>
      </c>
      <c r="BC20" s="18"/>
      <c r="BD20" s="18" t="s">
        <v>184</v>
      </c>
      <c r="BE20" s="18" t="s">
        <v>184</v>
      </c>
      <c r="BF20" s="18" t="s">
        <v>184</v>
      </c>
      <c r="BG20" s="18" t="s">
        <v>184</v>
      </c>
      <c r="BH20" s="18" t="s">
        <v>184</v>
      </c>
      <c r="BI20" s="18" t="s">
        <v>184</v>
      </c>
      <c r="BJ20" s="18" t="s">
        <v>184</v>
      </c>
      <c r="BK20" s="18" t="s">
        <v>184</v>
      </c>
      <c r="BL20" s="18" t="s">
        <v>184</v>
      </c>
      <c r="BM20" s="18"/>
      <c r="BN20" s="282"/>
      <c r="BO20" s="17"/>
      <c r="BP20" s="17"/>
      <c r="BQ20" s="26" t="str">
        <f t="shared" si="7"/>
        <v/>
      </c>
      <c r="BR20" s="17"/>
    </row>
    <row r="21" spans="1:70" s="158" customFormat="1" ht="60" customHeight="1" x14ac:dyDescent="0.35">
      <c r="A21" s="24" t="str">
        <f t="shared" si="1"/>
        <v>OTIC-011</v>
      </c>
      <c r="B21" s="25" t="str">
        <f>VLOOKUP($D21,[2]Responsables!$L$1:$M$37,2,0)</f>
        <v>OTIC</v>
      </c>
      <c r="C21" s="159" t="s">
        <v>221</v>
      </c>
      <c r="D21" s="17" t="s">
        <v>170</v>
      </c>
      <c r="E21" s="17" t="s">
        <v>171</v>
      </c>
      <c r="F21" s="17" t="s">
        <v>172</v>
      </c>
      <c r="G21" s="17" t="s">
        <v>222</v>
      </c>
      <c r="H21" s="17" t="s">
        <v>223</v>
      </c>
      <c r="I21" s="17" t="s">
        <v>175</v>
      </c>
      <c r="J21" s="17" t="s">
        <v>176</v>
      </c>
      <c r="K21" s="17" t="s">
        <v>176</v>
      </c>
      <c r="L21" s="17" t="s">
        <v>176</v>
      </c>
      <c r="M21" s="17" t="s">
        <v>176</v>
      </c>
      <c r="N21" s="17" t="s">
        <v>176</v>
      </c>
      <c r="O21" s="17" t="s">
        <v>176</v>
      </c>
      <c r="P21" s="17" t="s">
        <v>178</v>
      </c>
      <c r="Q21" s="17" t="s">
        <v>170</v>
      </c>
      <c r="R21" s="17" t="s">
        <v>193</v>
      </c>
      <c r="S21" s="17" t="s">
        <v>170</v>
      </c>
      <c r="T21" s="17" t="s">
        <v>194</v>
      </c>
      <c r="U21" s="17" t="s">
        <v>170</v>
      </c>
      <c r="V21" s="17" t="s">
        <v>194</v>
      </c>
      <c r="W21" s="17" t="s">
        <v>195</v>
      </c>
      <c r="X21" s="18" t="s">
        <v>188</v>
      </c>
      <c r="Y21" s="177" t="str">
        <f>VLOOKUP($X21,'[2]Ley Transparencia'!$G$4:$H$18,2,0)</f>
        <v>Artículo 18 - INFORMACIÓN PÚBLICA CLASIFICADA</v>
      </c>
      <c r="Z21" s="17" t="s">
        <v>180</v>
      </c>
      <c r="AA21" s="17" t="s">
        <v>204</v>
      </c>
      <c r="AB21" s="18" t="s">
        <v>182</v>
      </c>
      <c r="AC21" s="178">
        <v>44200</v>
      </c>
      <c r="AD21" s="33" t="str">
        <f>LOOKUP($Y21,'[2]Ley Transparencia'!$H$4:$H$17,'[2]Ley Transparencia'!$I$4:$I$17)</f>
        <v>Ilimitada</v>
      </c>
      <c r="AE21" s="26" t="str">
        <f t="shared" si="2"/>
        <v>Media</v>
      </c>
      <c r="AF21" s="18">
        <f t="shared" si="3"/>
        <v>2</v>
      </c>
      <c r="AG21" s="18" t="s">
        <v>183</v>
      </c>
      <c r="AH21" s="18">
        <f t="shared" si="0"/>
        <v>3</v>
      </c>
      <c r="AI21" s="18" t="s">
        <v>183</v>
      </c>
      <c r="AJ21" s="18">
        <f t="shared" si="4"/>
        <v>3</v>
      </c>
      <c r="AK21" s="18">
        <f t="shared" si="5"/>
        <v>8</v>
      </c>
      <c r="AL21" s="44" t="str">
        <f t="shared" si="6"/>
        <v>ALTA</v>
      </c>
      <c r="AM21" s="18" t="s">
        <v>184</v>
      </c>
      <c r="AN21" s="18" t="s">
        <v>184</v>
      </c>
      <c r="AO21" s="18" t="s">
        <v>184</v>
      </c>
      <c r="AP21" s="18" t="s">
        <v>184</v>
      </c>
      <c r="AQ21" s="18" t="s">
        <v>184</v>
      </c>
      <c r="AR21" s="18" t="s">
        <v>184</v>
      </c>
      <c r="AS21" s="18"/>
      <c r="AT21" s="18" t="s">
        <v>184</v>
      </c>
      <c r="AU21" s="18" t="s">
        <v>184</v>
      </c>
      <c r="AV21" s="18" t="s">
        <v>184</v>
      </c>
      <c r="AW21" s="18" t="s">
        <v>184</v>
      </c>
      <c r="AX21" s="18" t="s">
        <v>184</v>
      </c>
      <c r="AY21" s="18" t="s">
        <v>184</v>
      </c>
      <c r="AZ21" s="18" t="s">
        <v>184</v>
      </c>
      <c r="BA21" s="18" t="s">
        <v>184</v>
      </c>
      <c r="BB21" s="18" t="s">
        <v>184</v>
      </c>
      <c r="BC21" s="18"/>
      <c r="BD21" s="18" t="s">
        <v>184</v>
      </c>
      <c r="BE21" s="18" t="s">
        <v>184</v>
      </c>
      <c r="BF21" s="18" t="s">
        <v>184</v>
      </c>
      <c r="BG21" s="18" t="s">
        <v>184</v>
      </c>
      <c r="BH21" s="18" t="s">
        <v>184</v>
      </c>
      <c r="BI21" s="18" t="s">
        <v>184</v>
      </c>
      <c r="BJ21" s="18" t="s">
        <v>184</v>
      </c>
      <c r="BK21" s="18" t="s">
        <v>184</v>
      </c>
      <c r="BL21" s="18" t="s">
        <v>184</v>
      </c>
      <c r="BM21" s="18"/>
      <c r="BN21" s="282"/>
      <c r="BO21" s="17"/>
      <c r="BP21" s="17"/>
      <c r="BQ21" s="26" t="str">
        <f t="shared" si="7"/>
        <v/>
      </c>
      <c r="BR21" s="17"/>
    </row>
    <row r="22" spans="1:70" s="158" customFormat="1" ht="60" customHeight="1" x14ac:dyDescent="0.35">
      <c r="A22" s="24" t="str">
        <f t="shared" si="1"/>
        <v>OTIC-012</v>
      </c>
      <c r="B22" s="25" t="str">
        <f>VLOOKUP($D22,[2]Responsables!$L$1:$M$37,2,0)</f>
        <v>OTIC</v>
      </c>
      <c r="C22" s="159" t="s">
        <v>224</v>
      </c>
      <c r="D22" s="17" t="s">
        <v>170</v>
      </c>
      <c r="E22" s="17" t="s">
        <v>171</v>
      </c>
      <c r="F22" s="17" t="s">
        <v>172</v>
      </c>
      <c r="G22" s="17" t="s">
        <v>225</v>
      </c>
      <c r="H22" s="17" t="s">
        <v>226</v>
      </c>
      <c r="I22" s="17" t="s">
        <v>227</v>
      </c>
      <c r="J22" s="17" t="s">
        <v>227</v>
      </c>
      <c r="K22" s="17" t="s">
        <v>176</v>
      </c>
      <c r="L22" s="17" t="s">
        <v>176</v>
      </c>
      <c r="M22" s="17" t="s">
        <v>176</v>
      </c>
      <c r="N22" s="17" t="s">
        <v>176</v>
      </c>
      <c r="O22" s="17" t="s">
        <v>176</v>
      </c>
      <c r="P22" s="17" t="s">
        <v>228</v>
      </c>
      <c r="Q22" s="17" t="s">
        <v>170</v>
      </c>
      <c r="R22" s="17" t="s">
        <v>229</v>
      </c>
      <c r="S22" s="17" t="s">
        <v>229</v>
      </c>
      <c r="T22" s="17" t="s">
        <v>230</v>
      </c>
      <c r="U22" s="17" t="s">
        <v>170</v>
      </c>
      <c r="V22" s="17" t="s">
        <v>229</v>
      </c>
      <c r="W22" s="17" t="s">
        <v>229</v>
      </c>
      <c r="X22" s="18" t="s">
        <v>188</v>
      </c>
      <c r="Y22" s="177" t="str">
        <f>VLOOKUP($X22,'[2]Ley Transparencia'!$G$4:$H$18,2,0)</f>
        <v>Artículo 18 - INFORMACIÓN PÚBLICA CLASIFICADA</v>
      </c>
      <c r="Z22" s="17" t="s">
        <v>231</v>
      </c>
      <c r="AA22" s="17" t="s">
        <v>232</v>
      </c>
      <c r="AB22" s="18" t="s">
        <v>182</v>
      </c>
      <c r="AC22" s="178">
        <v>44200</v>
      </c>
      <c r="AD22" s="33" t="str">
        <f>LOOKUP($Y22,'[2]Ley Transparencia'!$H$4:$H$17,'[2]Ley Transparencia'!$I$4:$I$17)</f>
        <v>Ilimitada</v>
      </c>
      <c r="AE22" s="26" t="str">
        <f t="shared" si="2"/>
        <v>Media</v>
      </c>
      <c r="AF22" s="18">
        <f t="shared" si="3"/>
        <v>2</v>
      </c>
      <c r="AG22" s="18" t="s">
        <v>233</v>
      </c>
      <c r="AH22" s="18">
        <f t="shared" si="0"/>
        <v>2</v>
      </c>
      <c r="AI22" s="18" t="s">
        <v>183</v>
      </c>
      <c r="AJ22" s="18">
        <f t="shared" si="4"/>
        <v>3</v>
      </c>
      <c r="AK22" s="18">
        <f t="shared" si="5"/>
        <v>7</v>
      </c>
      <c r="AL22" s="44" t="str">
        <f t="shared" si="6"/>
        <v>MEDIA</v>
      </c>
      <c r="AM22" s="18" t="s">
        <v>184</v>
      </c>
      <c r="AN22" s="18" t="s">
        <v>184</v>
      </c>
      <c r="AO22" s="18" t="s">
        <v>184</v>
      </c>
      <c r="AP22" s="18" t="s">
        <v>184</v>
      </c>
      <c r="AQ22" s="18" t="s">
        <v>184</v>
      </c>
      <c r="AR22" s="18" t="s">
        <v>184</v>
      </c>
      <c r="AS22" s="18"/>
      <c r="AT22" s="18" t="s">
        <v>184</v>
      </c>
      <c r="AU22" s="18" t="s">
        <v>184</v>
      </c>
      <c r="AV22" s="18" t="s">
        <v>184</v>
      </c>
      <c r="AW22" s="18" t="s">
        <v>184</v>
      </c>
      <c r="AX22" s="18" t="s">
        <v>184</v>
      </c>
      <c r="AY22" s="18" t="s">
        <v>184</v>
      </c>
      <c r="AZ22" s="18" t="s">
        <v>184</v>
      </c>
      <c r="BA22" s="18" t="s">
        <v>184</v>
      </c>
      <c r="BB22" s="18" t="s">
        <v>184</v>
      </c>
      <c r="BC22" s="18"/>
      <c r="BD22" s="18" t="s">
        <v>184</v>
      </c>
      <c r="BE22" s="18" t="s">
        <v>184</v>
      </c>
      <c r="BF22" s="18" t="s">
        <v>184</v>
      </c>
      <c r="BG22" s="18" t="s">
        <v>184</v>
      </c>
      <c r="BH22" s="18" t="s">
        <v>184</v>
      </c>
      <c r="BI22" s="18" t="s">
        <v>184</v>
      </c>
      <c r="BJ22" s="18" t="s">
        <v>184</v>
      </c>
      <c r="BK22" s="18" t="s">
        <v>184</v>
      </c>
      <c r="BL22" s="18" t="s">
        <v>184</v>
      </c>
      <c r="BM22" s="18"/>
      <c r="BN22" s="282"/>
      <c r="BO22" s="17"/>
      <c r="BP22" s="17"/>
      <c r="BQ22" s="26" t="str">
        <f t="shared" si="7"/>
        <v/>
      </c>
      <c r="BR22" s="17"/>
    </row>
    <row r="23" spans="1:70" s="158" customFormat="1" ht="60" customHeight="1" x14ac:dyDescent="0.35">
      <c r="A23" s="24" t="str">
        <f t="shared" si="1"/>
        <v>OTIC-013</v>
      </c>
      <c r="B23" s="25" t="str">
        <f>VLOOKUP($D23,[2]Responsables!$L$1:$M$37,2,0)</f>
        <v>OTIC</v>
      </c>
      <c r="C23" s="159" t="s">
        <v>234</v>
      </c>
      <c r="D23" s="17" t="s">
        <v>170</v>
      </c>
      <c r="E23" s="17" t="s">
        <v>171</v>
      </c>
      <c r="F23" s="17" t="s">
        <v>172</v>
      </c>
      <c r="G23" s="17" t="s">
        <v>235</v>
      </c>
      <c r="H23" s="17" t="s">
        <v>236</v>
      </c>
      <c r="I23" s="17" t="s">
        <v>227</v>
      </c>
      <c r="J23" s="17" t="s">
        <v>176</v>
      </c>
      <c r="K23" s="17" t="s">
        <v>176</v>
      </c>
      <c r="L23" s="17" t="s">
        <v>176</v>
      </c>
      <c r="M23" s="17" t="s">
        <v>176</v>
      </c>
      <c r="N23" s="17" t="s">
        <v>176</v>
      </c>
      <c r="O23" s="17" t="s">
        <v>176</v>
      </c>
      <c r="P23" s="17" t="s">
        <v>228</v>
      </c>
      <c r="Q23" s="17" t="s">
        <v>170</v>
      </c>
      <c r="R23" s="17" t="s">
        <v>229</v>
      </c>
      <c r="S23" s="17" t="s">
        <v>229</v>
      </c>
      <c r="T23" s="17" t="s">
        <v>230</v>
      </c>
      <c r="U23" s="17" t="s">
        <v>170</v>
      </c>
      <c r="V23" s="17" t="s">
        <v>229</v>
      </c>
      <c r="W23" s="17" t="s">
        <v>229</v>
      </c>
      <c r="X23" s="18" t="s">
        <v>188</v>
      </c>
      <c r="Y23" s="177" t="str">
        <f>VLOOKUP($X23,'[2]Ley Transparencia'!$G$4:$H$18,2,0)</f>
        <v>Artículo 18 - INFORMACIÓN PÚBLICA CLASIFICADA</v>
      </c>
      <c r="Z23" s="17" t="s">
        <v>180</v>
      </c>
      <c r="AA23" s="17" t="s">
        <v>237</v>
      </c>
      <c r="AB23" s="18" t="s">
        <v>238</v>
      </c>
      <c r="AC23" s="178">
        <v>44200</v>
      </c>
      <c r="AD23" s="33" t="str">
        <f>LOOKUP($Y23,'[2]Ley Transparencia'!$H$4:$H$17,'[2]Ley Transparencia'!$I$4:$I$17)</f>
        <v>Ilimitada</v>
      </c>
      <c r="AE23" s="26" t="str">
        <f t="shared" si="2"/>
        <v>Media</v>
      </c>
      <c r="AF23" s="18">
        <f t="shared" si="3"/>
        <v>2</v>
      </c>
      <c r="AG23" s="18" t="s">
        <v>233</v>
      </c>
      <c r="AH23" s="18">
        <f t="shared" si="0"/>
        <v>2</v>
      </c>
      <c r="AI23" s="18" t="s">
        <v>239</v>
      </c>
      <c r="AJ23" s="18">
        <f t="shared" si="4"/>
        <v>1</v>
      </c>
      <c r="AK23" s="18">
        <f t="shared" si="5"/>
        <v>5</v>
      </c>
      <c r="AL23" s="44" t="str">
        <f t="shared" si="6"/>
        <v>MEDIA</v>
      </c>
      <c r="AM23" s="18" t="s">
        <v>184</v>
      </c>
      <c r="AN23" s="18" t="s">
        <v>184</v>
      </c>
      <c r="AO23" s="18" t="s">
        <v>184</v>
      </c>
      <c r="AP23" s="18" t="s">
        <v>184</v>
      </c>
      <c r="AQ23" s="18" t="s">
        <v>184</v>
      </c>
      <c r="AR23" s="18" t="s">
        <v>184</v>
      </c>
      <c r="AS23" s="18"/>
      <c r="AT23" s="18" t="s">
        <v>184</v>
      </c>
      <c r="AU23" s="18" t="s">
        <v>184</v>
      </c>
      <c r="AV23" s="18" t="s">
        <v>184</v>
      </c>
      <c r="AW23" s="18" t="s">
        <v>184</v>
      </c>
      <c r="AX23" s="18" t="s">
        <v>184</v>
      </c>
      <c r="AY23" s="18" t="s">
        <v>184</v>
      </c>
      <c r="AZ23" s="18" t="s">
        <v>184</v>
      </c>
      <c r="BA23" s="18" t="s">
        <v>184</v>
      </c>
      <c r="BB23" s="18" t="s">
        <v>184</v>
      </c>
      <c r="BC23" s="18"/>
      <c r="BD23" s="18" t="s">
        <v>184</v>
      </c>
      <c r="BE23" s="18" t="s">
        <v>184</v>
      </c>
      <c r="BF23" s="18" t="s">
        <v>184</v>
      </c>
      <c r="BG23" s="18" t="s">
        <v>184</v>
      </c>
      <c r="BH23" s="18" t="s">
        <v>184</v>
      </c>
      <c r="BI23" s="18" t="s">
        <v>184</v>
      </c>
      <c r="BJ23" s="18" t="s">
        <v>184</v>
      </c>
      <c r="BK23" s="18" t="s">
        <v>184</v>
      </c>
      <c r="BL23" s="18" t="s">
        <v>184</v>
      </c>
      <c r="BM23" s="18"/>
      <c r="BN23" s="282"/>
      <c r="BO23" s="17"/>
      <c r="BP23" s="17"/>
      <c r="BQ23" s="26" t="str">
        <f t="shared" si="7"/>
        <v/>
      </c>
      <c r="BR23" s="17"/>
    </row>
    <row r="24" spans="1:70" s="158" customFormat="1" ht="60" customHeight="1" x14ac:dyDescent="0.35">
      <c r="A24" s="24" t="str">
        <f t="shared" si="1"/>
        <v>OTIC-014</v>
      </c>
      <c r="B24" s="25" t="str">
        <f>VLOOKUP($D24,[2]Responsables!$L$1:$M$37,2,0)</f>
        <v>OTIC</v>
      </c>
      <c r="C24" s="159" t="s">
        <v>240</v>
      </c>
      <c r="D24" s="17" t="s">
        <v>170</v>
      </c>
      <c r="E24" s="17" t="s">
        <v>171</v>
      </c>
      <c r="F24" s="17" t="s">
        <v>172</v>
      </c>
      <c r="G24" s="17" t="s">
        <v>241</v>
      </c>
      <c r="H24" s="17" t="s">
        <v>242</v>
      </c>
      <c r="I24" s="17" t="s">
        <v>243</v>
      </c>
      <c r="J24" s="17" t="s">
        <v>176</v>
      </c>
      <c r="K24" s="17" t="s">
        <v>176</v>
      </c>
      <c r="L24" s="17" t="s">
        <v>176</v>
      </c>
      <c r="M24" s="17" t="s">
        <v>176</v>
      </c>
      <c r="N24" s="17" t="s">
        <v>176</v>
      </c>
      <c r="O24" s="17" t="s">
        <v>176</v>
      </c>
      <c r="P24" s="17" t="s">
        <v>230</v>
      </c>
      <c r="Q24" s="17" t="s">
        <v>170</v>
      </c>
      <c r="R24" s="17" t="s">
        <v>229</v>
      </c>
      <c r="S24" s="17" t="s">
        <v>229</v>
      </c>
      <c r="T24" s="17" t="s">
        <v>230</v>
      </c>
      <c r="U24" s="17" t="s">
        <v>170</v>
      </c>
      <c r="V24" s="17" t="s">
        <v>229</v>
      </c>
      <c r="W24" s="17" t="s">
        <v>229</v>
      </c>
      <c r="X24" s="18" t="s">
        <v>188</v>
      </c>
      <c r="Y24" s="177" t="str">
        <f>VLOOKUP($X24,'[2]Ley Transparencia'!$G$4:$H$18,2,0)</f>
        <v>Artículo 18 - INFORMACIÓN PÚBLICA CLASIFICADA</v>
      </c>
      <c r="Z24" s="17" t="s">
        <v>180</v>
      </c>
      <c r="AA24" s="17" t="s">
        <v>237</v>
      </c>
      <c r="AB24" s="18" t="s">
        <v>238</v>
      </c>
      <c r="AC24" s="178">
        <v>44200</v>
      </c>
      <c r="AD24" s="33" t="str">
        <f>LOOKUP($Y24,'[2]Ley Transparencia'!$H$4:$H$17,'[2]Ley Transparencia'!$I$4:$I$17)</f>
        <v>Ilimitada</v>
      </c>
      <c r="AE24" s="26" t="str">
        <f t="shared" si="2"/>
        <v>Media</v>
      </c>
      <c r="AF24" s="18">
        <f t="shared" si="3"/>
        <v>2</v>
      </c>
      <c r="AG24" s="18" t="s">
        <v>233</v>
      </c>
      <c r="AH24" s="18">
        <f t="shared" si="0"/>
        <v>2</v>
      </c>
      <c r="AI24" s="18" t="s">
        <v>239</v>
      </c>
      <c r="AJ24" s="18">
        <f t="shared" si="4"/>
        <v>1</v>
      </c>
      <c r="AK24" s="18">
        <f t="shared" si="5"/>
        <v>5</v>
      </c>
      <c r="AL24" s="44" t="str">
        <f t="shared" si="6"/>
        <v>MEDIA</v>
      </c>
      <c r="AM24" s="18" t="s">
        <v>184</v>
      </c>
      <c r="AN24" s="18" t="s">
        <v>184</v>
      </c>
      <c r="AO24" s="18" t="s">
        <v>184</v>
      </c>
      <c r="AP24" s="18" t="s">
        <v>184</v>
      </c>
      <c r="AQ24" s="18" t="s">
        <v>184</v>
      </c>
      <c r="AR24" s="18" t="s">
        <v>184</v>
      </c>
      <c r="AS24" s="18"/>
      <c r="AT24" s="18" t="s">
        <v>184</v>
      </c>
      <c r="AU24" s="18" t="s">
        <v>184</v>
      </c>
      <c r="AV24" s="18" t="s">
        <v>184</v>
      </c>
      <c r="AW24" s="18" t="s">
        <v>184</v>
      </c>
      <c r="AX24" s="18" t="s">
        <v>184</v>
      </c>
      <c r="AY24" s="18" t="s">
        <v>184</v>
      </c>
      <c r="AZ24" s="18" t="s">
        <v>184</v>
      </c>
      <c r="BA24" s="18" t="s">
        <v>184</v>
      </c>
      <c r="BB24" s="18" t="s">
        <v>184</v>
      </c>
      <c r="BC24" s="18"/>
      <c r="BD24" s="18" t="s">
        <v>184</v>
      </c>
      <c r="BE24" s="18" t="s">
        <v>184</v>
      </c>
      <c r="BF24" s="18" t="s">
        <v>184</v>
      </c>
      <c r="BG24" s="18" t="s">
        <v>184</v>
      </c>
      <c r="BH24" s="18" t="s">
        <v>184</v>
      </c>
      <c r="BI24" s="18" t="s">
        <v>184</v>
      </c>
      <c r="BJ24" s="18" t="s">
        <v>184</v>
      </c>
      <c r="BK24" s="18" t="s">
        <v>184</v>
      </c>
      <c r="BL24" s="18" t="s">
        <v>184</v>
      </c>
      <c r="BM24" s="18"/>
      <c r="BN24" s="282"/>
      <c r="BO24" s="17"/>
      <c r="BP24" s="17"/>
      <c r="BQ24" s="26" t="str">
        <f t="shared" si="7"/>
        <v/>
      </c>
      <c r="BR24" s="17"/>
    </row>
    <row r="25" spans="1:70" s="158" customFormat="1" ht="60" customHeight="1" x14ac:dyDescent="0.35">
      <c r="A25" s="24" t="str">
        <f t="shared" si="1"/>
        <v>OTIC-015</v>
      </c>
      <c r="B25" s="25" t="str">
        <f>VLOOKUP($D25,[2]Responsables!$L$1:$M$37,2,0)</f>
        <v>OTIC</v>
      </c>
      <c r="C25" s="159" t="s">
        <v>244</v>
      </c>
      <c r="D25" s="17" t="s">
        <v>170</v>
      </c>
      <c r="E25" s="17" t="s">
        <v>171</v>
      </c>
      <c r="F25" s="17" t="s">
        <v>172</v>
      </c>
      <c r="G25" s="17" t="s">
        <v>245</v>
      </c>
      <c r="H25" s="17" t="s">
        <v>246</v>
      </c>
      <c r="I25" s="17" t="s">
        <v>247</v>
      </c>
      <c r="J25" s="17" t="s">
        <v>176</v>
      </c>
      <c r="K25" s="17" t="s">
        <v>176</v>
      </c>
      <c r="L25" s="17" t="s">
        <v>176</v>
      </c>
      <c r="M25" s="17" t="s">
        <v>176</v>
      </c>
      <c r="N25" s="17" t="s">
        <v>176</v>
      </c>
      <c r="O25" s="17" t="s">
        <v>176</v>
      </c>
      <c r="P25" s="17" t="s">
        <v>230</v>
      </c>
      <c r="Q25" s="17" t="s">
        <v>248</v>
      </c>
      <c r="R25" s="17" t="s">
        <v>229</v>
      </c>
      <c r="S25" s="17" t="s">
        <v>229</v>
      </c>
      <c r="T25" s="17" t="s">
        <v>230</v>
      </c>
      <c r="U25" s="17" t="s">
        <v>170</v>
      </c>
      <c r="V25" s="17" t="s">
        <v>229</v>
      </c>
      <c r="W25" s="17" t="s">
        <v>229</v>
      </c>
      <c r="X25" s="18" t="s">
        <v>188</v>
      </c>
      <c r="Y25" s="177" t="str">
        <f>VLOOKUP($X25,'[2]Ley Transparencia'!$G$4:$H$18,2,0)</f>
        <v>Artículo 18 - INFORMACIÓN PÚBLICA CLASIFICADA</v>
      </c>
      <c r="Z25" s="17" t="s">
        <v>180</v>
      </c>
      <c r="AA25" s="17" t="s">
        <v>249</v>
      </c>
      <c r="AB25" s="18" t="s">
        <v>182</v>
      </c>
      <c r="AC25" s="178">
        <v>44200</v>
      </c>
      <c r="AD25" s="33" t="str">
        <f>LOOKUP($Y25,'[2]Ley Transparencia'!$H$4:$H$17,'[2]Ley Transparencia'!$I$4:$I$17)</f>
        <v>Ilimitada</v>
      </c>
      <c r="AE25" s="26" t="str">
        <f t="shared" si="2"/>
        <v>Media</v>
      </c>
      <c r="AF25" s="18">
        <f t="shared" si="3"/>
        <v>2</v>
      </c>
      <c r="AG25" s="18" t="s">
        <v>183</v>
      </c>
      <c r="AH25" s="18">
        <f t="shared" si="0"/>
        <v>3</v>
      </c>
      <c r="AI25" s="18" t="s">
        <v>183</v>
      </c>
      <c r="AJ25" s="18">
        <f t="shared" si="4"/>
        <v>3</v>
      </c>
      <c r="AK25" s="18">
        <f t="shared" si="5"/>
        <v>8</v>
      </c>
      <c r="AL25" s="44" t="str">
        <f t="shared" si="6"/>
        <v>ALTA</v>
      </c>
      <c r="AM25" s="18" t="s">
        <v>184</v>
      </c>
      <c r="AN25" s="18" t="s">
        <v>184</v>
      </c>
      <c r="AO25" s="18" t="s">
        <v>184</v>
      </c>
      <c r="AP25" s="18" t="s">
        <v>184</v>
      </c>
      <c r="AQ25" s="18" t="s">
        <v>184</v>
      </c>
      <c r="AR25" s="18" t="s">
        <v>184</v>
      </c>
      <c r="AS25" s="18"/>
      <c r="AT25" s="18" t="s">
        <v>184</v>
      </c>
      <c r="AU25" s="18" t="s">
        <v>184</v>
      </c>
      <c r="AV25" s="18" t="s">
        <v>184</v>
      </c>
      <c r="AW25" s="18" t="s">
        <v>184</v>
      </c>
      <c r="AX25" s="18" t="s">
        <v>184</v>
      </c>
      <c r="AY25" s="18" t="s">
        <v>184</v>
      </c>
      <c r="AZ25" s="18" t="s">
        <v>184</v>
      </c>
      <c r="BA25" s="18" t="s">
        <v>184</v>
      </c>
      <c r="BB25" s="18" t="s">
        <v>184</v>
      </c>
      <c r="BC25" s="18"/>
      <c r="BD25" s="18" t="s">
        <v>184</v>
      </c>
      <c r="BE25" s="18" t="s">
        <v>184</v>
      </c>
      <c r="BF25" s="18" t="s">
        <v>184</v>
      </c>
      <c r="BG25" s="18" t="s">
        <v>184</v>
      </c>
      <c r="BH25" s="18" t="s">
        <v>184</v>
      </c>
      <c r="BI25" s="18" t="s">
        <v>184</v>
      </c>
      <c r="BJ25" s="18" t="s">
        <v>184</v>
      </c>
      <c r="BK25" s="18" t="s">
        <v>184</v>
      </c>
      <c r="BL25" s="18" t="s">
        <v>184</v>
      </c>
      <c r="BM25" s="18"/>
      <c r="BN25" s="282"/>
      <c r="BO25" s="17"/>
      <c r="BP25" s="17"/>
      <c r="BQ25" s="26" t="str">
        <f t="shared" si="7"/>
        <v/>
      </c>
      <c r="BR25" s="17"/>
    </row>
    <row r="26" spans="1:70" s="158" customFormat="1" ht="60" customHeight="1" x14ac:dyDescent="0.35">
      <c r="A26" s="24" t="str">
        <f t="shared" si="1"/>
        <v>OTIC-016</v>
      </c>
      <c r="B26" s="25" t="str">
        <f>VLOOKUP($D26,[2]Responsables!$L$1:$M$37,2,0)</f>
        <v>OTIC</v>
      </c>
      <c r="C26" s="159" t="s">
        <v>250</v>
      </c>
      <c r="D26" s="17" t="s">
        <v>170</v>
      </c>
      <c r="E26" s="17" t="s">
        <v>171</v>
      </c>
      <c r="F26" s="17" t="s">
        <v>172</v>
      </c>
      <c r="G26" s="17" t="s">
        <v>251</v>
      </c>
      <c r="H26" s="17" t="s">
        <v>252</v>
      </c>
      <c r="I26" s="17" t="s">
        <v>253</v>
      </c>
      <c r="J26" s="18" t="s">
        <v>254</v>
      </c>
      <c r="K26" s="18" t="s">
        <v>176</v>
      </c>
      <c r="L26" s="18" t="s">
        <v>176</v>
      </c>
      <c r="M26" s="18" t="s">
        <v>176</v>
      </c>
      <c r="N26" s="18" t="s">
        <v>176</v>
      </c>
      <c r="O26" s="18" t="s">
        <v>176</v>
      </c>
      <c r="P26" s="17" t="s">
        <v>230</v>
      </c>
      <c r="Q26" s="17" t="s">
        <v>170</v>
      </c>
      <c r="R26" s="17" t="s">
        <v>229</v>
      </c>
      <c r="S26" s="17" t="s">
        <v>229</v>
      </c>
      <c r="T26" s="17" t="s">
        <v>230</v>
      </c>
      <c r="U26" s="17" t="s">
        <v>170</v>
      </c>
      <c r="V26" s="17" t="s">
        <v>229</v>
      </c>
      <c r="W26" s="17" t="s">
        <v>229</v>
      </c>
      <c r="X26" s="18" t="s">
        <v>255</v>
      </c>
      <c r="Y26" s="177" t="str">
        <f>VLOOKUP($X26,'[2]Ley Transparencia'!$G$4:$H$18,2,0)</f>
        <v>INFORMACIÓN PÚBLICA</v>
      </c>
      <c r="Z26" s="17" t="s">
        <v>256</v>
      </c>
      <c r="AA26" s="17" t="s">
        <v>256</v>
      </c>
      <c r="AB26" s="18" t="s">
        <v>256</v>
      </c>
      <c r="AC26" s="178">
        <v>44200</v>
      </c>
      <c r="AD26" s="33" t="str">
        <f>LOOKUP($Y26,'[2]Ley Transparencia'!$H$4:$H$17,'[2]Ley Transparencia'!$I$4:$I$17)</f>
        <v>Ilimitada</v>
      </c>
      <c r="AE26" s="26" t="str">
        <f t="shared" si="2"/>
        <v>Baja</v>
      </c>
      <c r="AF26" s="18">
        <f t="shared" si="3"/>
        <v>1</v>
      </c>
      <c r="AG26" s="18" t="s">
        <v>239</v>
      </c>
      <c r="AH26" s="18">
        <f t="shared" si="0"/>
        <v>1</v>
      </c>
      <c r="AI26" s="18" t="s">
        <v>239</v>
      </c>
      <c r="AJ26" s="18">
        <f t="shared" si="4"/>
        <v>1</v>
      </c>
      <c r="AK26" s="18">
        <f t="shared" si="5"/>
        <v>3</v>
      </c>
      <c r="AL26" s="44" t="str">
        <f t="shared" si="6"/>
        <v>BAJA</v>
      </c>
      <c r="AM26" s="18" t="s">
        <v>184</v>
      </c>
      <c r="AN26" s="18" t="s">
        <v>184</v>
      </c>
      <c r="AO26" s="18" t="s">
        <v>184</v>
      </c>
      <c r="AP26" s="18" t="s">
        <v>184</v>
      </c>
      <c r="AQ26" s="18" t="s">
        <v>184</v>
      </c>
      <c r="AR26" s="18" t="s">
        <v>184</v>
      </c>
      <c r="AS26" s="18"/>
      <c r="AT26" s="18" t="s">
        <v>184</v>
      </c>
      <c r="AU26" s="18" t="s">
        <v>184</v>
      </c>
      <c r="AV26" s="18" t="s">
        <v>184</v>
      </c>
      <c r="AW26" s="18" t="s">
        <v>184</v>
      </c>
      <c r="AX26" s="18" t="s">
        <v>184</v>
      </c>
      <c r="AY26" s="18" t="s">
        <v>184</v>
      </c>
      <c r="AZ26" s="18" t="s">
        <v>184</v>
      </c>
      <c r="BA26" s="18" t="s">
        <v>184</v>
      </c>
      <c r="BB26" s="18" t="s">
        <v>184</v>
      </c>
      <c r="BC26" s="18"/>
      <c r="BD26" s="18" t="s">
        <v>184</v>
      </c>
      <c r="BE26" s="18" t="s">
        <v>184</v>
      </c>
      <c r="BF26" s="18" t="s">
        <v>184</v>
      </c>
      <c r="BG26" s="18" t="s">
        <v>184</v>
      </c>
      <c r="BH26" s="18" t="s">
        <v>184</v>
      </c>
      <c r="BI26" s="18" t="s">
        <v>184</v>
      </c>
      <c r="BJ26" s="18" t="s">
        <v>184</v>
      </c>
      <c r="BK26" s="18" t="s">
        <v>184</v>
      </c>
      <c r="BL26" s="18" t="s">
        <v>184</v>
      </c>
      <c r="BM26" s="18"/>
      <c r="BN26" s="282"/>
      <c r="BO26" s="17"/>
      <c r="BP26" s="17"/>
      <c r="BQ26" s="26" t="str">
        <f t="shared" si="7"/>
        <v/>
      </c>
      <c r="BR26" s="17"/>
    </row>
    <row r="27" spans="1:70" s="158" customFormat="1" ht="60" customHeight="1" x14ac:dyDescent="0.35">
      <c r="A27" s="24" t="str">
        <f t="shared" si="1"/>
        <v>OTIC-017</v>
      </c>
      <c r="B27" s="25" t="str">
        <f>VLOOKUP($D27,[2]Responsables!$L$1:$M$37,2,0)</f>
        <v>OTIC</v>
      </c>
      <c r="C27" s="159" t="s">
        <v>257</v>
      </c>
      <c r="D27" s="17" t="s">
        <v>170</v>
      </c>
      <c r="E27" s="17" t="s">
        <v>171</v>
      </c>
      <c r="F27" s="17" t="s">
        <v>172</v>
      </c>
      <c r="G27" s="17" t="s">
        <v>258</v>
      </c>
      <c r="H27" s="17" t="s">
        <v>259</v>
      </c>
      <c r="I27" s="17" t="s">
        <v>243</v>
      </c>
      <c r="J27" s="17" t="s">
        <v>176</v>
      </c>
      <c r="K27" s="17" t="s">
        <v>176</v>
      </c>
      <c r="L27" s="17" t="s">
        <v>176</v>
      </c>
      <c r="M27" s="17" t="s">
        <v>176</v>
      </c>
      <c r="N27" s="17" t="s">
        <v>176</v>
      </c>
      <c r="O27" s="17" t="s">
        <v>176</v>
      </c>
      <c r="P27" s="17" t="s">
        <v>230</v>
      </c>
      <c r="Q27" s="17" t="s">
        <v>170</v>
      </c>
      <c r="R27" s="17" t="s">
        <v>229</v>
      </c>
      <c r="S27" s="17" t="s">
        <v>229</v>
      </c>
      <c r="T27" s="17" t="s">
        <v>230</v>
      </c>
      <c r="U27" s="17" t="s">
        <v>170</v>
      </c>
      <c r="V27" s="17" t="s">
        <v>229</v>
      </c>
      <c r="W27" s="17" t="s">
        <v>229</v>
      </c>
      <c r="X27" s="18" t="s">
        <v>188</v>
      </c>
      <c r="Y27" s="177" t="str">
        <f>VLOOKUP($X27,'[2]Ley Transparencia'!$G$4:$H$18,2,0)</f>
        <v>Artículo 18 - INFORMACIÓN PÚBLICA CLASIFICADA</v>
      </c>
      <c r="Z27" s="17" t="s">
        <v>180</v>
      </c>
      <c r="AA27" s="17" t="s">
        <v>204</v>
      </c>
      <c r="AB27" s="18" t="s">
        <v>238</v>
      </c>
      <c r="AC27" s="178">
        <v>44200</v>
      </c>
      <c r="AD27" s="33" t="str">
        <f>LOOKUP($Y27,'[2]Ley Transparencia'!$H$4:$H$17,'[2]Ley Transparencia'!$I$4:$I$17)</f>
        <v>Ilimitada</v>
      </c>
      <c r="AE27" s="26" t="str">
        <f t="shared" si="2"/>
        <v>Media</v>
      </c>
      <c r="AF27" s="18">
        <f t="shared" si="3"/>
        <v>2</v>
      </c>
      <c r="AG27" s="18" t="s">
        <v>233</v>
      </c>
      <c r="AH27" s="18">
        <f t="shared" si="0"/>
        <v>2</v>
      </c>
      <c r="AI27" s="18" t="s">
        <v>183</v>
      </c>
      <c r="AJ27" s="18">
        <f t="shared" si="4"/>
        <v>3</v>
      </c>
      <c r="AK27" s="18">
        <f t="shared" si="5"/>
        <v>7</v>
      </c>
      <c r="AL27" s="44" t="str">
        <f t="shared" si="6"/>
        <v>MEDIA</v>
      </c>
      <c r="AM27" s="18" t="s">
        <v>184</v>
      </c>
      <c r="AN27" s="18" t="s">
        <v>184</v>
      </c>
      <c r="AO27" s="18" t="s">
        <v>184</v>
      </c>
      <c r="AP27" s="18" t="s">
        <v>184</v>
      </c>
      <c r="AQ27" s="18" t="s">
        <v>184</v>
      </c>
      <c r="AR27" s="18" t="s">
        <v>184</v>
      </c>
      <c r="AS27" s="18"/>
      <c r="AT27" s="18" t="s">
        <v>184</v>
      </c>
      <c r="AU27" s="18" t="s">
        <v>184</v>
      </c>
      <c r="AV27" s="18" t="s">
        <v>184</v>
      </c>
      <c r="AW27" s="18" t="s">
        <v>184</v>
      </c>
      <c r="AX27" s="18" t="s">
        <v>184</v>
      </c>
      <c r="AY27" s="18" t="s">
        <v>184</v>
      </c>
      <c r="AZ27" s="18" t="s">
        <v>184</v>
      </c>
      <c r="BA27" s="18" t="s">
        <v>184</v>
      </c>
      <c r="BB27" s="18" t="s">
        <v>184</v>
      </c>
      <c r="BC27" s="18"/>
      <c r="BD27" s="18" t="s">
        <v>184</v>
      </c>
      <c r="BE27" s="18" t="s">
        <v>184</v>
      </c>
      <c r="BF27" s="18" t="s">
        <v>184</v>
      </c>
      <c r="BG27" s="18" t="s">
        <v>184</v>
      </c>
      <c r="BH27" s="18" t="s">
        <v>184</v>
      </c>
      <c r="BI27" s="18" t="s">
        <v>184</v>
      </c>
      <c r="BJ27" s="18" t="s">
        <v>184</v>
      </c>
      <c r="BK27" s="18" t="s">
        <v>184</v>
      </c>
      <c r="BL27" s="18" t="s">
        <v>184</v>
      </c>
      <c r="BM27" s="18"/>
      <c r="BN27" s="282"/>
      <c r="BO27" s="17"/>
      <c r="BP27" s="17"/>
      <c r="BQ27" s="26" t="str">
        <f t="shared" si="7"/>
        <v/>
      </c>
      <c r="BR27" s="17"/>
    </row>
    <row r="28" spans="1:70" s="158" customFormat="1" ht="60" customHeight="1" x14ac:dyDescent="0.35">
      <c r="A28" s="24" t="str">
        <f t="shared" si="1"/>
        <v>OTIC-018</v>
      </c>
      <c r="B28" s="25" t="str">
        <f>VLOOKUP($D28,[2]Responsables!$L$1:$M$37,2,0)</f>
        <v>OTIC</v>
      </c>
      <c r="C28" s="159" t="s">
        <v>260</v>
      </c>
      <c r="D28" s="17" t="s">
        <v>170</v>
      </c>
      <c r="E28" s="17" t="s">
        <v>171</v>
      </c>
      <c r="F28" s="17" t="s">
        <v>172</v>
      </c>
      <c r="G28" s="17" t="s">
        <v>261</v>
      </c>
      <c r="H28" s="17" t="s">
        <v>262</v>
      </c>
      <c r="I28" s="17" t="s">
        <v>243</v>
      </c>
      <c r="J28" s="17" t="s">
        <v>176</v>
      </c>
      <c r="K28" s="17" t="s">
        <v>176</v>
      </c>
      <c r="L28" s="17" t="s">
        <v>176</v>
      </c>
      <c r="M28" s="17" t="s">
        <v>176</v>
      </c>
      <c r="N28" s="17" t="s">
        <v>176</v>
      </c>
      <c r="O28" s="17" t="s">
        <v>176</v>
      </c>
      <c r="P28" s="17" t="s">
        <v>263</v>
      </c>
      <c r="Q28" s="17" t="s">
        <v>170</v>
      </c>
      <c r="R28" s="17" t="s">
        <v>230</v>
      </c>
      <c r="S28" s="17" t="s">
        <v>170</v>
      </c>
      <c r="T28" s="17" t="s">
        <v>263</v>
      </c>
      <c r="U28" s="17" t="s">
        <v>170</v>
      </c>
      <c r="V28" s="17" t="s">
        <v>230</v>
      </c>
      <c r="W28" s="17" t="s">
        <v>170</v>
      </c>
      <c r="X28" s="18" t="s">
        <v>188</v>
      </c>
      <c r="Y28" s="177" t="str">
        <f>VLOOKUP($X28,'[2]Ley Transparencia'!$G$4:$H$18,2,0)</f>
        <v>Artículo 18 - INFORMACIÓN PÚBLICA CLASIFICADA</v>
      </c>
      <c r="Z28" s="17" t="s">
        <v>180</v>
      </c>
      <c r="AA28" s="17" t="s">
        <v>204</v>
      </c>
      <c r="AB28" s="18" t="s">
        <v>182</v>
      </c>
      <c r="AC28" s="178">
        <v>43101</v>
      </c>
      <c r="AD28" s="33" t="str">
        <f>LOOKUP($Y28,'[2]Ley Transparencia'!$H$4:$H$17,'[2]Ley Transparencia'!$I$4:$I$17)</f>
        <v>Ilimitada</v>
      </c>
      <c r="AE28" s="26" t="str">
        <f t="shared" si="2"/>
        <v>Media</v>
      </c>
      <c r="AF28" s="18">
        <f t="shared" si="3"/>
        <v>2</v>
      </c>
      <c r="AG28" s="18" t="s">
        <v>233</v>
      </c>
      <c r="AH28" s="18">
        <f t="shared" si="0"/>
        <v>2</v>
      </c>
      <c r="AI28" s="18" t="s">
        <v>233</v>
      </c>
      <c r="AJ28" s="18">
        <f t="shared" si="4"/>
        <v>2</v>
      </c>
      <c r="AK28" s="18">
        <f t="shared" si="5"/>
        <v>6</v>
      </c>
      <c r="AL28" s="44" t="str">
        <f t="shared" si="6"/>
        <v>MEDIA</v>
      </c>
      <c r="AM28" s="18" t="s">
        <v>184</v>
      </c>
      <c r="AN28" s="18" t="s">
        <v>184</v>
      </c>
      <c r="AO28" s="18" t="s">
        <v>184</v>
      </c>
      <c r="AP28" s="18" t="s">
        <v>184</v>
      </c>
      <c r="AQ28" s="18" t="s">
        <v>184</v>
      </c>
      <c r="AR28" s="18" t="s">
        <v>184</v>
      </c>
      <c r="AS28" s="18"/>
      <c r="AT28" s="18" t="s">
        <v>184</v>
      </c>
      <c r="AU28" s="18" t="s">
        <v>184</v>
      </c>
      <c r="AV28" s="18" t="s">
        <v>184</v>
      </c>
      <c r="AW28" s="18" t="s">
        <v>184</v>
      </c>
      <c r="AX28" s="18" t="s">
        <v>184</v>
      </c>
      <c r="AY28" s="18" t="s">
        <v>184</v>
      </c>
      <c r="AZ28" s="18" t="s">
        <v>184</v>
      </c>
      <c r="BA28" s="18" t="s">
        <v>184</v>
      </c>
      <c r="BB28" s="18" t="s">
        <v>184</v>
      </c>
      <c r="BC28" s="18"/>
      <c r="BD28" s="18" t="s">
        <v>184</v>
      </c>
      <c r="BE28" s="18" t="s">
        <v>184</v>
      </c>
      <c r="BF28" s="18" t="s">
        <v>184</v>
      </c>
      <c r="BG28" s="18" t="s">
        <v>184</v>
      </c>
      <c r="BH28" s="18" t="s">
        <v>184</v>
      </c>
      <c r="BI28" s="18" t="s">
        <v>184</v>
      </c>
      <c r="BJ28" s="18" t="s">
        <v>184</v>
      </c>
      <c r="BK28" s="18" t="s">
        <v>184</v>
      </c>
      <c r="BL28" s="18" t="s">
        <v>184</v>
      </c>
      <c r="BM28" s="18"/>
      <c r="BN28" s="282"/>
      <c r="BO28" s="17"/>
      <c r="BP28" s="17"/>
      <c r="BQ28" s="26" t="str">
        <f t="shared" si="7"/>
        <v/>
      </c>
      <c r="BR28" s="17"/>
    </row>
    <row r="29" spans="1:70" s="158" customFormat="1" ht="60" customHeight="1" x14ac:dyDescent="0.35">
      <c r="A29" s="24" t="str">
        <f t="shared" si="1"/>
        <v>OTIC-019</v>
      </c>
      <c r="B29" s="25" t="str">
        <f>VLOOKUP($D29,[2]Responsables!$L$1:$M$37,2,0)</f>
        <v>OTIC</v>
      </c>
      <c r="C29" s="159" t="s">
        <v>264</v>
      </c>
      <c r="D29" s="17" t="s">
        <v>170</v>
      </c>
      <c r="E29" s="17" t="s">
        <v>171</v>
      </c>
      <c r="F29" s="17" t="s">
        <v>172</v>
      </c>
      <c r="G29" s="17" t="s">
        <v>265</v>
      </c>
      <c r="H29" s="17" t="s">
        <v>266</v>
      </c>
      <c r="I29" s="17" t="s">
        <v>227</v>
      </c>
      <c r="J29" s="17" t="s">
        <v>176</v>
      </c>
      <c r="K29" s="17" t="s">
        <v>176</v>
      </c>
      <c r="L29" s="17" t="s">
        <v>176</v>
      </c>
      <c r="M29" s="17" t="s">
        <v>176</v>
      </c>
      <c r="N29" s="17" t="s">
        <v>176</v>
      </c>
      <c r="O29" s="17" t="s">
        <v>176</v>
      </c>
      <c r="P29" s="17" t="s">
        <v>263</v>
      </c>
      <c r="Q29" s="17" t="s">
        <v>170</v>
      </c>
      <c r="R29" s="17" t="s">
        <v>230</v>
      </c>
      <c r="S29" s="17" t="s">
        <v>170</v>
      </c>
      <c r="T29" s="17" t="s">
        <v>263</v>
      </c>
      <c r="U29" s="17" t="s">
        <v>170</v>
      </c>
      <c r="V29" s="17" t="s">
        <v>230</v>
      </c>
      <c r="W29" s="17" t="s">
        <v>170</v>
      </c>
      <c r="X29" s="18" t="s">
        <v>188</v>
      </c>
      <c r="Y29" s="177" t="str">
        <f>VLOOKUP($X29,'[2]Ley Transparencia'!$G$4:$H$18,2,0)</f>
        <v>Artículo 18 - INFORMACIÓN PÚBLICA CLASIFICADA</v>
      </c>
      <c r="Z29" s="17" t="s">
        <v>180</v>
      </c>
      <c r="AA29" s="17" t="s">
        <v>204</v>
      </c>
      <c r="AB29" s="18" t="s">
        <v>182</v>
      </c>
      <c r="AC29" s="178">
        <v>43101</v>
      </c>
      <c r="AD29" s="33" t="str">
        <f>LOOKUP($Y29,'[2]Ley Transparencia'!$H$4:$H$17,'[2]Ley Transparencia'!$I$4:$I$17)</f>
        <v>Ilimitada</v>
      </c>
      <c r="AE29" s="26" t="str">
        <f t="shared" si="2"/>
        <v>Media</v>
      </c>
      <c r="AF29" s="18">
        <f t="shared" si="3"/>
        <v>2</v>
      </c>
      <c r="AG29" s="18" t="s">
        <v>183</v>
      </c>
      <c r="AH29" s="18">
        <f t="shared" si="0"/>
        <v>3</v>
      </c>
      <c r="AI29" s="18" t="s">
        <v>183</v>
      </c>
      <c r="AJ29" s="18">
        <f t="shared" si="4"/>
        <v>3</v>
      </c>
      <c r="AK29" s="18">
        <f t="shared" si="5"/>
        <v>8</v>
      </c>
      <c r="AL29" s="44" t="str">
        <f t="shared" si="6"/>
        <v>ALTA</v>
      </c>
      <c r="AM29" s="18" t="s">
        <v>184</v>
      </c>
      <c r="AN29" s="18" t="s">
        <v>184</v>
      </c>
      <c r="AO29" s="18" t="s">
        <v>184</v>
      </c>
      <c r="AP29" s="18" t="s">
        <v>184</v>
      </c>
      <c r="AQ29" s="18" t="s">
        <v>184</v>
      </c>
      <c r="AR29" s="18" t="s">
        <v>184</v>
      </c>
      <c r="AS29" s="18"/>
      <c r="AT29" s="18" t="s">
        <v>184</v>
      </c>
      <c r="AU29" s="18" t="s">
        <v>184</v>
      </c>
      <c r="AV29" s="18" t="s">
        <v>184</v>
      </c>
      <c r="AW29" s="18" t="s">
        <v>184</v>
      </c>
      <c r="AX29" s="18" t="s">
        <v>184</v>
      </c>
      <c r="AY29" s="18" t="s">
        <v>184</v>
      </c>
      <c r="AZ29" s="18" t="s">
        <v>184</v>
      </c>
      <c r="BA29" s="18" t="s">
        <v>184</v>
      </c>
      <c r="BB29" s="18" t="s">
        <v>184</v>
      </c>
      <c r="BC29" s="18"/>
      <c r="BD29" s="18" t="s">
        <v>184</v>
      </c>
      <c r="BE29" s="18" t="s">
        <v>184</v>
      </c>
      <c r="BF29" s="18" t="s">
        <v>184</v>
      </c>
      <c r="BG29" s="18" t="s">
        <v>184</v>
      </c>
      <c r="BH29" s="18" t="s">
        <v>184</v>
      </c>
      <c r="BI29" s="18" t="s">
        <v>184</v>
      </c>
      <c r="BJ29" s="18" t="s">
        <v>184</v>
      </c>
      <c r="BK29" s="18" t="s">
        <v>184</v>
      </c>
      <c r="BL29" s="18" t="s">
        <v>184</v>
      </c>
      <c r="BM29" s="18"/>
      <c r="BN29" s="282"/>
      <c r="BO29" s="17"/>
      <c r="BP29" s="17"/>
      <c r="BQ29" s="26" t="str">
        <f t="shared" si="7"/>
        <v/>
      </c>
      <c r="BR29" s="17"/>
    </row>
    <row r="30" spans="1:70" s="158" customFormat="1" ht="60" customHeight="1" x14ac:dyDescent="0.35">
      <c r="A30" s="24" t="str">
        <f t="shared" si="1"/>
        <v>OTIC-020</v>
      </c>
      <c r="B30" s="25" t="str">
        <f>VLOOKUP($D30,[2]Responsables!$L$1:$M$37,2,0)</f>
        <v>OTIC</v>
      </c>
      <c r="C30" s="159" t="s">
        <v>267</v>
      </c>
      <c r="D30" s="17" t="s">
        <v>170</v>
      </c>
      <c r="E30" s="17" t="s">
        <v>171</v>
      </c>
      <c r="F30" s="17" t="s">
        <v>172</v>
      </c>
      <c r="G30" s="17" t="s">
        <v>268</v>
      </c>
      <c r="H30" s="17" t="s">
        <v>269</v>
      </c>
      <c r="I30" s="17" t="s">
        <v>175</v>
      </c>
      <c r="J30" s="17" t="s">
        <v>176</v>
      </c>
      <c r="K30" s="17" t="s">
        <v>176</v>
      </c>
      <c r="L30" s="17" t="s">
        <v>176</v>
      </c>
      <c r="M30" s="17" t="s">
        <v>176</v>
      </c>
      <c r="N30" s="17" t="s">
        <v>176</v>
      </c>
      <c r="O30" s="17" t="s">
        <v>176</v>
      </c>
      <c r="P30" s="17" t="s">
        <v>194</v>
      </c>
      <c r="Q30" s="17" t="s">
        <v>170</v>
      </c>
      <c r="R30" s="17" t="s">
        <v>193</v>
      </c>
      <c r="S30" s="17" t="s">
        <v>170</v>
      </c>
      <c r="T30" s="17" t="s">
        <v>194</v>
      </c>
      <c r="U30" s="17" t="s">
        <v>170</v>
      </c>
      <c r="V30" s="17" t="s">
        <v>229</v>
      </c>
      <c r="W30" s="17" t="s">
        <v>229</v>
      </c>
      <c r="X30" s="18" t="s">
        <v>208</v>
      </c>
      <c r="Y30" s="177" t="str">
        <f>VLOOKUP($X30,'[2]Ley Transparencia'!$G$4:$H$18,2,0)</f>
        <v>Artículo 19 - INFORMACIÓN PÚBLICA RESERVADA</v>
      </c>
      <c r="Z30" s="17" t="s">
        <v>180</v>
      </c>
      <c r="AA30" s="17" t="s">
        <v>204</v>
      </c>
      <c r="AB30" s="18" t="s">
        <v>182</v>
      </c>
      <c r="AC30" s="178">
        <v>44562</v>
      </c>
      <c r="AD30" s="33" t="str">
        <f>LOOKUP($Y30,'[2]Ley Transparencia'!$H$4:$H$17,'[2]Ley Transparencia'!$I$4:$I$17)</f>
        <v>Mayor a 15 años</v>
      </c>
      <c r="AE30" s="26" t="str">
        <f t="shared" si="2"/>
        <v>Alta</v>
      </c>
      <c r="AF30" s="18">
        <f t="shared" si="3"/>
        <v>3</v>
      </c>
      <c r="AG30" s="18" t="s">
        <v>183</v>
      </c>
      <c r="AH30" s="18">
        <f t="shared" si="0"/>
        <v>3</v>
      </c>
      <c r="AI30" s="18" t="s">
        <v>183</v>
      </c>
      <c r="AJ30" s="18">
        <f t="shared" si="4"/>
        <v>3</v>
      </c>
      <c r="AK30" s="18">
        <f t="shared" si="5"/>
        <v>9</v>
      </c>
      <c r="AL30" s="44" t="str">
        <f t="shared" si="6"/>
        <v>ALTA</v>
      </c>
      <c r="AM30" s="18" t="s">
        <v>184</v>
      </c>
      <c r="AN30" s="18" t="s">
        <v>184</v>
      </c>
      <c r="AO30" s="18" t="s">
        <v>184</v>
      </c>
      <c r="AP30" s="18" t="s">
        <v>184</v>
      </c>
      <c r="AQ30" s="18" t="s">
        <v>184</v>
      </c>
      <c r="AR30" s="18" t="s">
        <v>184</v>
      </c>
      <c r="AS30" s="18"/>
      <c r="AT30" s="18" t="s">
        <v>184</v>
      </c>
      <c r="AU30" s="18" t="s">
        <v>184</v>
      </c>
      <c r="AV30" s="18" t="s">
        <v>184</v>
      </c>
      <c r="AW30" s="18" t="s">
        <v>184</v>
      </c>
      <c r="AX30" s="18" t="s">
        <v>184</v>
      </c>
      <c r="AY30" s="18" t="s">
        <v>184</v>
      </c>
      <c r="AZ30" s="18" t="s">
        <v>184</v>
      </c>
      <c r="BA30" s="18" t="s">
        <v>184</v>
      </c>
      <c r="BB30" s="18" t="s">
        <v>184</v>
      </c>
      <c r="BC30" s="18"/>
      <c r="BD30" s="18" t="s">
        <v>184</v>
      </c>
      <c r="BE30" s="18" t="s">
        <v>184</v>
      </c>
      <c r="BF30" s="18" t="s">
        <v>184</v>
      </c>
      <c r="BG30" s="18" t="s">
        <v>184</v>
      </c>
      <c r="BH30" s="18" t="s">
        <v>184</v>
      </c>
      <c r="BI30" s="18" t="s">
        <v>184</v>
      </c>
      <c r="BJ30" s="18" t="s">
        <v>184</v>
      </c>
      <c r="BK30" s="18" t="s">
        <v>184</v>
      </c>
      <c r="BL30" s="18" t="s">
        <v>184</v>
      </c>
      <c r="BM30" s="18"/>
      <c r="BN30" s="282"/>
      <c r="BO30" s="17"/>
      <c r="BP30" s="17"/>
      <c r="BQ30" s="26" t="str">
        <f t="shared" si="7"/>
        <v/>
      </c>
      <c r="BR30" s="17"/>
    </row>
    <row r="31" spans="1:70" s="158" customFormat="1" ht="60" customHeight="1" x14ac:dyDescent="0.35">
      <c r="A31" s="24" t="str">
        <f t="shared" si="1"/>
        <v>OTIC-021</v>
      </c>
      <c r="B31" s="25" t="str">
        <f>VLOOKUP($D31,[2]Responsables!$L$1:$M$37,2,0)</f>
        <v>OTIC</v>
      </c>
      <c r="C31" s="159" t="s">
        <v>270</v>
      </c>
      <c r="D31" s="17" t="s">
        <v>170</v>
      </c>
      <c r="E31" s="17" t="s">
        <v>171</v>
      </c>
      <c r="F31" s="17" t="s">
        <v>172</v>
      </c>
      <c r="G31" s="17" t="s">
        <v>271</v>
      </c>
      <c r="H31" s="17" t="s">
        <v>272</v>
      </c>
      <c r="I31" s="17" t="s">
        <v>175</v>
      </c>
      <c r="J31" s="17" t="s">
        <v>176</v>
      </c>
      <c r="K31" s="17" t="s">
        <v>176</v>
      </c>
      <c r="L31" s="17" t="s">
        <v>176</v>
      </c>
      <c r="M31" s="17" t="s">
        <v>176</v>
      </c>
      <c r="N31" s="17" t="s">
        <v>176</v>
      </c>
      <c r="O31" s="17" t="s">
        <v>176</v>
      </c>
      <c r="P31" s="17" t="s">
        <v>194</v>
      </c>
      <c r="Q31" s="17" t="s">
        <v>170</v>
      </c>
      <c r="R31" s="17" t="s">
        <v>193</v>
      </c>
      <c r="S31" s="17" t="s">
        <v>170</v>
      </c>
      <c r="T31" s="17" t="s">
        <v>194</v>
      </c>
      <c r="U31" s="17" t="s">
        <v>170</v>
      </c>
      <c r="V31" s="17" t="s">
        <v>229</v>
      </c>
      <c r="W31" s="17" t="s">
        <v>229</v>
      </c>
      <c r="X31" s="18" t="s">
        <v>273</v>
      </c>
      <c r="Y31" s="177" t="str">
        <f>VLOOKUP($X31,'[2]Ley Transparencia'!$G$4:$H$18,2,0)</f>
        <v>Artículo 18 - INFORMACIÓN PÚBLICA CLASIFICADA</v>
      </c>
      <c r="Z31" s="17" t="s">
        <v>180</v>
      </c>
      <c r="AA31" s="17" t="s">
        <v>204</v>
      </c>
      <c r="AB31" s="18" t="s">
        <v>182</v>
      </c>
      <c r="AC31" s="178">
        <v>44562</v>
      </c>
      <c r="AD31" s="33" t="str">
        <f>LOOKUP($Y31,'[2]Ley Transparencia'!$H$4:$H$17,'[2]Ley Transparencia'!$I$4:$I$17)</f>
        <v>Ilimitada</v>
      </c>
      <c r="AE31" s="26" t="str">
        <f t="shared" si="2"/>
        <v>Media</v>
      </c>
      <c r="AF31" s="18">
        <f t="shared" si="3"/>
        <v>2</v>
      </c>
      <c r="AG31" s="18" t="s">
        <v>183</v>
      </c>
      <c r="AH31" s="18">
        <f t="shared" si="0"/>
        <v>3</v>
      </c>
      <c r="AI31" s="18" t="s">
        <v>233</v>
      </c>
      <c r="AJ31" s="18">
        <f t="shared" si="4"/>
        <v>2</v>
      </c>
      <c r="AK31" s="18">
        <f t="shared" si="5"/>
        <v>7</v>
      </c>
      <c r="AL31" s="44" t="str">
        <f t="shared" si="6"/>
        <v>MEDIA</v>
      </c>
      <c r="AM31" s="18" t="s">
        <v>184</v>
      </c>
      <c r="AN31" s="18" t="s">
        <v>184</v>
      </c>
      <c r="AO31" s="18" t="s">
        <v>184</v>
      </c>
      <c r="AP31" s="18" t="s">
        <v>184</v>
      </c>
      <c r="AQ31" s="18" t="s">
        <v>184</v>
      </c>
      <c r="AR31" s="18" t="s">
        <v>184</v>
      </c>
      <c r="AS31" s="18"/>
      <c r="AT31" s="18" t="s">
        <v>184</v>
      </c>
      <c r="AU31" s="18" t="s">
        <v>184</v>
      </c>
      <c r="AV31" s="18" t="s">
        <v>184</v>
      </c>
      <c r="AW31" s="18" t="s">
        <v>184</v>
      </c>
      <c r="AX31" s="18" t="s">
        <v>184</v>
      </c>
      <c r="AY31" s="18" t="s">
        <v>184</v>
      </c>
      <c r="AZ31" s="18" t="s">
        <v>184</v>
      </c>
      <c r="BA31" s="18" t="s">
        <v>184</v>
      </c>
      <c r="BB31" s="18" t="s">
        <v>184</v>
      </c>
      <c r="BC31" s="18"/>
      <c r="BD31" s="18" t="s">
        <v>184</v>
      </c>
      <c r="BE31" s="18" t="s">
        <v>184</v>
      </c>
      <c r="BF31" s="18" t="s">
        <v>184</v>
      </c>
      <c r="BG31" s="18" t="s">
        <v>184</v>
      </c>
      <c r="BH31" s="18" t="s">
        <v>184</v>
      </c>
      <c r="BI31" s="18" t="s">
        <v>184</v>
      </c>
      <c r="BJ31" s="18" t="s">
        <v>184</v>
      </c>
      <c r="BK31" s="18" t="s">
        <v>184</v>
      </c>
      <c r="BL31" s="18" t="s">
        <v>184</v>
      </c>
      <c r="BM31" s="18"/>
      <c r="BN31" s="282"/>
      <c r="BO31" s="17"/>
      <c r="BP31" s="17"/>
      <c r="BQ31" s="26" t="str">
        <f t="shared" si="7"/>
        <v/>
      </c>
      <c r="BR31" s="17"/>
    </row>
    <row r="32" spans="1:70" s="158" customFormat="1" ht="60" customHeight="1" x14ac:dyDescent="0.35">
      <c r="A32" s="24" t="str">
        <f t="shared" si="1"/>
        <v>OTIC-022</v>
      </c>
      <c r="B32" s="25" t="str">
        <f>VLOOKUP($D32,[2]Responsables!$L$1:$M$37,2,0)</f>
        <v>OTIC</v>
      </c>
      <c r="C32" s="159" t="s">
        <v>274</v>
      </c>
      <c r="D32" s="17" t="s">
        <v>170</v>
      </c>
      <c r="E32" s="17" t="s">
        <v>171</v>
      </c>
      <c r="F32" s="17" t="s">
        <v>172</v>
      </c>
      <c r="G32" s="17" t="s">
        <v>275</v>
      </c>
      <c r="H32" s="17" t="s">
        <v>276</v>
      </c>
      <c r="I32" s="17" t="s">
        <v>175</v>
      </c>
      <c r="J32" s="17" t="s">
        <v>176</v>
      </c>
      <c r="K32" s="17" t="s">
        <v>176</v>
      </c>
      <c r="L32" s="17" t="s">
        <v>176</v>
      </c>
      <c r="M32" s="17" t="s">
        <v>176</v>
      </c>
      <c r="N32" s="17" t="s">
        <v>176</v>
      </c>
      <c r="O32" s="17" t="s">
        <v>176</v>
      </c>
      <c r="P32" s="17" t="s">
        <v>194</v>
      </c>
      <c r="Q32" s="17" t="s">
        <v>170</v>
      </c>
      <c r="R32" s="17" t="s">
        <v>193</v>
      </c>
      <c r="S32" s="17" t="s">
        <v>170</v>
      </c>
      <c r="T32" s="17" t="s">
        <v>194</v>
      </c>
      <c r="U32" s="17" t="s">
        <v>170</v>
      </c>
      <c r="V32" s="17" t="s">
        <v>229</v>
      </c>
      <c r="W32" s="17" t="s">
        <v>229</v>
      </c>
      <c r="X32" s="18" t="s">
        <v>273</v>
      </c>
      <c r="Y32" s="177" t="str">
        <f>VLOOKUP($X32,'[2]Ley Transparencia'!$G$4:$H$18,2,0)</f>
        <v>Artículo 18 - INFORMACIÓN PÚBLICA CLASIFICADA</v>
      </c>
      <c r="Z32" s="17" t="s">
        <v>180</v>
      </c>
      <c r="AA32" s="17" t="s">
        <v>204</v>
      </c>
      <c r="AB32" s="18" t="s">
        <v>182</v>
      </c>
      <c r="AC32" s="178">
        <v>44562</v>
      </c>
      <c r="AD32" s="33" t="str">
        <f>LOOKUP($Y32,'[2]Ley Transparencia'!$H$4:$H$17,'[2]Ley Transparencia'!$I$4:$I$17)</f>
        <v>Ilimitada</v>
      </c>
      <c r="AE32" s="26" t="str">
        <f t="shared" si="2"/>
        <v>Media</v>
      </c>
      <c r="AF32" s="18">
        <f t="shared" si="3"/>
        <v>2</v>
      </c>
      <c r="AG32" s="18" t="s">
        <v>233</v>
      </c>
      <c r="AH32" s="18">
        <f t="shared" si="0"/>
        <v>2</v>
      </c>
      <c r="AI32" s="18" t="s">
        <v>233</v>
      </c>
      <c r="AJ32" s="18">
        <f t="shared" si="4"/>
        <v>2</v>
      </c>
      <c r="AK32" s="18">
        <f t="shared" si="5"/>
        <v>6</v>
      </c>
      <c r="AL32" s="44" t="str">
        <f t="shared" si="6"/>
        <v>MEDIA</v>
      </c>
      <c r="AM32" s="18" t="s">
        <v>184</v>
      </c>
      <c r="AN32" s="18" t="s">
        <v>184</v>
      </c>
      <c r="AO32" s="18" t="s">
        <v>184</v>
      </c>
      <c r="AP32" s="18" t="s">
        <v>184</v>
      </c>
      <c r="AQ32" s="18" t="s">
        <v>184</v>
      </c>
      <c r="AR32" s="18" t="s">
        <v>184</v>
      </c>
      <c r="AS32" s="18"/>
      <c r="AT32" s="18" t="s">
        <v>184</v>
      </c>
      <c r="AU32" s="18" t="s">
        <v>184</v>
      </c>
      <c r="AV32" s="18" t="s">
        <v>184</v>
      </c>
      <c r="AW32" s="18" t="s">
        <v>184</v>
      </c>
      <c r="AX32" s="18" t="s">
        <v>184</v>
      </c>
      <c r="AY32" s="18" t="s">
        <v>184</v>
      </c>
      <c r="AZ32" s="18" t="s">
        <v>184</v>
      </c>
      <c r="BA32" s="18" t="s">
        <v>184</v>
      </c>
      <c r="BB32" s="18" t="s">
        <v>184</v>
      </c>
      <c r="BC32" s="18"/>
      <c r="BD32" s="18" t="s">
        <v>184</v>
      </c>
      <c r="BE32" s="18" t="s">
        <v>184</v>
      </c>
      <c r="BF32" s="18" t="s">
        <v>184</v>
      </c>
      <c r="BG32" s="18" t="s">
        <v>184</v>
      </c>
      <c r="BH32" s="18" t="s">
        <v>184</v>
      </c>
      <c r="BI32" s="18" t="s">
        <v>184</v>
      </c>
      <c r="BJ32" s="18" t="s">
        <v>184</v>
      </c>
      <c r="BK32" s="18" t="s">
        <v>184</v>
      </c>
      <c r="BL32" s="18" t="s">
        <v>184</v>
      </c>
      <c r="BM32" s="18"/>
      <c r="BN32" s="282"/>
      <c r="BO32" s="17"/>
      <c r="BP32" s="17"/>
      <c r="BQ32" s="26" t="str">
        <f t="shared" si="7"/>
        <v/>
      </c>
      <c r="BR32" s="17"/>
    </row>
    <row r="33" spans="1:70" s="158" customFormat="1" ht="60" customHeight="1" x14ac:dyDescent="0.35">
      <c r="A33" s="24" t="str">
        <f t="shared" si="1"/>
        <v>OTIC-023</v>
      </c>
      <c r="B33" s="25" t="str">
        <f>VLOOKUP($D33,[2]Responsables!$L$1:$M$37,2,0)</f>
        <v>OTIC</v>
      </c>
      <c r="C33" s="159" t="s">
        <v>277</v>
      </c>
      <c r="D33" s="17" t="s">
        <v>170</v>
      </c>
      <c r="E33" s="17" t="s">
        <v>171</v>
      </c>
      <c r="F33" s="17" t="s">
        <v>172</v>
      </c>
      <c r="G33" s="17" t="s">
        <v>278</v>
      </c>
      <c r="H33" s="17" t="s">
        <v>279</v>
      </c>
      <c r="I33" s="17" t="s">
        <v>247</v>
      </c>
      <c r="J33" s="17" t="s">
        <v>176</v>
      </c>
      <c r="K33" s="17" t="s">
        <v>176</v>
      </c>
      <c r="L33" s="17" t="s">
        <v>176</v>
      </c>
      <c r="M33" s="17" t="s">
        <v>176</v>
      </c>
      <c r="N33" s="17" t="s">
        <v>176</v>
      </c>
      <c r="O33" s="17" t="s">
        <v>176</v>
      </c>
      <c r="P33" s="17" t="s">
        <v>177</v>
      </c>
      <c r="Q33" s="17" t="s">
        <v>170</v>
      </c>
      <c r="R33" s="17" t="s">
        <v>229</v>
      </c>
      <c r="S33" s="17" t="s">
        <v>229</v>
      </c>
      <c r="T33" s="17" t="s">
        <v>177</v>
      </c>
      <c r="U33" s="17" t="s">
        <v>170</v>
      </c>
      <c r="V33" s="17" t="s">
        <v>229</v>
      </c>
      <c r="W33" s="17" t="s">
        <v>229</v>
      </c>
      <c r="X33" s="18" t="s">
        <v>188</v>
      </c>
      <c r="Y33" s="177" t="str">
        <f>VLOOKUP($X33,'[2]Ley Transparencia'!$G$4:$H$18,2,0)</f>
        <v>Artículo 18 - INFORMACIÓN PÚBLICA CLASIFICADA</v>
      </c>
      <c r="Z33" s="17" t="s">
        <v>180</v>
      </c>
      <c r="AA33" s="17" t="s">
        <v>204</v>
      </c>
      <c r="AB33" s="18" t="s">
        <v>182</v>
      </c>
      <c r="AC33" s="178">
        <v>44562</v>
      </c>
      <c r="AD33" s="33" t="str">
        <f>LOOKUP($Y33,'[2]Ley Transparencia'!$H$4:$H$17,'[2]Ley Transparencia'!$I$4:$I$17)</f>
        <v>Ilimitada</v>
      </c>
      <c r="AE33" s="26" t="str">
        <f t="shared" si="2"/>
        <v>Media</v>
      </c>
      <c r="AF33" s="18">
        <f t="shared" si="3"/>
        <v>2</v>
      </c>
      <c r="AG33" s="18" t="s">
        <v>233</v>
      </c>
      <c r="AH33" s="18">
        <f t="shared" si="0"/>
        <v>2</v>
      </c>
      <c r="AI33" s="18" t="s">
        <v>233</v>
      </c>
      <c r="AJ33" s="18">
        <f t="shared" si="4"/>
        <v>2</v>
      </c>
      <c r="AK33" s="18">
        <f t="shared" si="5"/>
        <v>6</v>
      </c>
      <c r="AL33" s="44" t="str">
        <f t="shared" si="6"/>
        <v>MEDIA</v>
      </c>
      <c r="AM33" s="18" t="s">
        <v>184</v>
      </c>
      <c r="AN33" s="18" t="s">
        <v>184</v>
      </c>
      <c r="AO33" s="18" t="s">
        <v>184</v>
      </c>
      <c r="AP33" s="18" t="s">
        <v>184</v>
      </c>
      <c r="AQ33" s="18" t="s">
        <v>184</v>
      </c>
      <c r="AR33" s="18" t="s">
        <v>184</v>
      </c>
      <c r="AS33" s="18"/>
      <c r="AT33" s="18" t="s">
        <v>184</v>
      </c>
      <c r="AU33" s="18" t="s">
        <v>184</v>
      </c>
      <c r="AV33" s="18" t="s">
        <v>184</v>
      </c>
      <c r="AW33" s="18" t="s">
        <v>184</v>
      </c>
      <c r="AX33" s="18" t="s">
        <v>184</v>
      </c>
      <c r="AY33" s="18" t="s">
        <v>184</v>
      </c>
      <c r="AZ33" s="18" t="s">
        <v>184</v>
      </c>
      <c r="BA33" s="18" t="s">
        <v>184</v>
      </c>
      <c r="BB33" s="18" t="s">
        <v>184</v>
      </c>
      <c r="BC33" s="18"/>
      <c r="BD33" s="18" t="s">
        <v>184</v>
      </c>
      <c r="BE33" s="18" t="s">
        <v>184</v>
      </c>
      <c r="BF33" s="18" t="s">
        <v>184</v>
      </c>
      <c r="BG33" s="18" t="s">
        <v>184</v>
      </c>
      <c r="BH33" s="18" t="s">
        <v>184</v>
      </c>
      <c r="BI33" s="18" t="s">
        <v>184</v>
      </c>
      <c r="BJ33" s="18" t="s">
        <v>184</v>
      </c>
      <c r="BK33" s="18" t="s">
        <v>184</v>
      </c>
      <c r="BL33" s="18" t="s">
        <v>184</v>
      </c>
      <c r="BM33" s="18"/>
      <c r="BN33" s="282"/>
      <c r="BO33" s="17"/>
      <c r="BP33" s="17"/>
      <c r="BQ33" s="26" t="str">
        <f t="shared" si="7"/>
        <v/>
      </c>
      <c r="BR33" s="17"/>
    </row>
    <row r="34" spans="1:70" s="158" customFormat="1" ht="60" customHeight="1" x14ac:dyDescent="0.35">
      <c r="A34" s="24" t="str">
        <f t="shared" si="1"/>
        <v>OTIC-024</v>
      </c>
      <c r="B34" s="25" t="str">
        <f>VLOOKUP($D34,[2]Responsables!$L$1:$M$37,2,0)</f>
        <v>OTIC</v>
      </c>
      <c r="C34" s="159" t="s">
        <v>280</v>
      </c>
      <c r="D34" s="17" t="s">
        <v>170</v>
      </c>
      <c r="E34" s="17" t="s">
        <v>171</v>
      </c>
      <c r="F34" s="17" t="s">
        <v>172</v>
      </c>
      <c r="G34" s="17" t="s">
        <v>281</v>
      </c>
      <c r="H34" s="17" t="s">
        <v>282</v>
      </c>
      <c r="I34" s="17" t="s">
        <v>175</v>
      </c>
      <c r="J34" s="17" t="s">
        <v>176</v>
      </c>
      <c r="K34" s="17" t="s">
        <v>176</v>
      </c>
      <c r="L34" s="17" t="s">
        <v>176</v>
      </c>
      <c r="M34" s="17" t="s">
        <v>176</v>
      </c>
      <c r="N34" s="17" t="s">
        <v>176</v>
      </c>
      <c r="O34" s="17" t="s">
        <v>176</v>
      </c>
      <c r="P34" s="17" t="s">
        <v>263</v>
      </c>
      <c r="Q34" s="17" t="s">
        <v>170</v>
      </c>
      <c r="R34" s="17" t="s">
        <v>263</v>
      </c>
      <c r="S34" s="17" t="s">
        <v>170</v>
      </c>
      <c r="T34" s="17" t="s">
        <v>230</v>
      </c>
      <c r="U34" s="17" t="s">
        <v>170</v>
      </c>
      <c r="V34" s="17" t="s">
        <v>263</v>
      </c>
      <c r="W34" s="17" t="s">
        <v>170</v>
      </c>
      <c r="X34" s="18" t="s">
        <v>188</v>
      </c>
      <c r="Y34" s="177" t="str">
        <f>VLOOKUP($X34,'[2]Ley Transparencia'!$G$4:$H$18,2,0)</f>
        <v>Artículo 18 - INFORMACIÓN PÚBLICA CLASIFICADA</v>
      </c>
      <c r="Z34" s="17" t="s">
        <v>231</v>
      </c>
      <c r="AA34" s="17" t="s">
        <v>204</v>
      </c>
      <c r="AB34" s="18" t="s">
        <v>182</v>
      </c>
      <c r="AC34" s="178">
        <v>44562</v>
      </c>
      <c r="AD34" s="33" t="str">
        <f>LOOKUP($Y34,'[2]Ley Transparencia'!$H$4:$H$17,'[2]Ley Transparencia'!$I$4:$I$17)</f>
        <v>Ilimitada</v>
      </c>
      <c r="AE34" s="26" t="str">
        <f t="shared" si="2"/>
        <v>Media</v>
      </c>
      <c r="AF34" s="18">
        <f t="shared" si="3"/>
        <v>2</v>
      </c>
      <c r="AG34" s="18" t="s">
        <v>239</v>
      </c>
      <c r="AH34" s="18">
        <f t="shared" si="0"/>
        <v>1</v>
      </c>
      <c r="AI34" s="18" t="s">
        <v>239</v>
      </c>
      <c r="AJ34" s="18">
        <f t="shared" si="4"/>
        <v>1</v>
      </c>
      <c r="AK34" s="18">
        <f t="shared" si="5"/>
        <v>4</v>
      </c>
      <c r="AL34" s="44" t="str">
        <f t="shared" si="6"/>
        <v>MEDIA</v>
      </c>
      <c r="AM34" s="18" t="s">
        <v>184</v>
      </c>
      <c r="AN34" s="18" t="s">
        <v>184</v>
      </c>
      <c r="AO34" s="18" t="s">
        <v>184</v>
      </c>
      <c r="AP34" s="18" t="s">
        <v>184</v>
      </c>
      <c r="AQ34" s="18" t="s">
        <v>184</v>
      </c>
      <c r="AR34" s="18" t="s">
        <v>184</v>
      </c>
      <c r="AS34" s="18"/>
      <c r="AT34" s="18" t="s">
        <v>184</v>
      </c>
      <c r="AU34" s="18" t="s">
        <v>184</v>
      </c>
      <c r="AV34" s="18" t="s">
        <v>184</v>
      </c>
      <c r="AW34" s="18" t="s">
        <v>184</v>
      </c>
      <c r="AX34" s="18" t="s">
        <v>184</v>
      </c>
      <c r="AY34" s="18" t="s">
        <v>184</v>
      </c>
      <c r="AZ34" s="18" t="s">
        <v>184</v>
      </c>
      <c r="BA34" s="18" t="s">
        <v>184</v>
      </c>
      <c r="BB34" s="18" t="s">
        <v>184</v>
      </c>
      <c r="BC34" s="18"/>
      <c r="BD34" s="18" t="s">
        <v>184</v>
      </c>
      <c r="BE34" s="18" t="s">
        <v>184</v>
      </c>
      <c r="BF34" s="18" t="s">
        <v>184</v>
      </c>
      <c r="BG34" s="18" t="s">
        <v>184</v>
      </c>
      <c r="BH34" s="18" t="s">
        <v>184</v>
      </c>
      <c r="BI34" s="18" t="s">
        <v>184</v>
      </c>
      <c r="BJ34" s="18" t="s">
        <v>184</v>
      </c>
      <c r="BK34" s="18" t="s">
        <v>184</v>
      </c>
      <c r="BL34" s="18" t="s">
        <v>184</v>
      </c>
      <c r="BM34" s="18"/>
      <c r="BN34" s="282"/>
      <c r="BO34" s="17"/>
      <c r="BP34" s="17"/>
      <c r="BQ34" s="26" t="str">
        <f t="shared" si="7"/>
        <v/>
      </c>
      <c r="BR34" s="17"/>
    </row>
    <row r="35" spans="1:70" s="158" customFormat="1" ht="60" customHeight="1" x14ac:dyDescent="0.35">
      <c r="A35" s="24" t="str">
        <f t="shared" si="1"/>
        <v>OTIC-025</v>
      </c>
      <c r="B35" s="25" t="str">
        <f>VLOOKUP($D35,[2]Responsables!$L$1:$M$37,2,0)</f>
        <v>OTIC</v>
      </c>
      <c r="C35" s="159" t="s">
        <v>283</v>
      </c>
      <c r="D35" s="17" t="s">
        <v>170</v>
      </c>
      <c r="E35" s="17" t="s">
        <v>171</v>
      </c>
      <c r="F35" s="17" t="s">
        <v>172</v>
      </c>
      <c r="G35" s="17" t="s">
        <v>284</v>
      </c>
      <c r="H35" s="17" t="s">
        <v>285</v>
      </c>
      <c r="I35" s="17" t="s">
        <v>175</v>
      </c>
      <c r="J35" s="17" t="s">
        <v>176</v>
      </c>
      <c r="K35" s="17" t="s">
        <v>176</v>
      </c>
      <c r="L35" s="17" t="s">
        <v>176</v>
      </c>
      <c r="M35" s="17" t="s">
        <v>176</v>
      </c>
      <c r="N35" s="17" t="s">
        <v>176</v>
      </c>
      <c r="O35" s="17" t="s">
        <v>176</v>
      </c>
      <c r="P35" s="17" t="s">
        <v>263</v>
      </c>
      <c r="Q35" s="17" t="s">
        <v>170</v>
      </c>
      <c r="R35" s="17" t="s">
        <v>263</v>
      </c>
      <c r="S35" s="17" t="s">
        <v>170</v>
      </c>
      <c r="T35" s="17" t="s">
        <v>230</v>
      </c>
      <c r="U35" s="17" t="s">
        <v>170</v>
      </c>
      <c r="V35" s="17" t="s">
        <v>263</v>
      </c>
      <c r="W35" s="17" t="s">
        <v>170</v>
      </c>
      <c r="X35" s="18" t="s">
        <v>255</v>
      </c>
      <c r="Y35" s="177" t="str">
        <f>VLOOKUP($X35,'[2]Ley Transparencia'!$G$4:$H$18,2,0)</f>
        <v>INFORMACIÓN PÚBLICA</v>
      </c>
      <c r="Z35" s="17" t="s">
        <v>256</v>
      </c>
      <c r="AA35" s="17" t="s">
        <v>256</v>
      </c>
      <c r="AB35" s="18" t="s">
        <v>176</v>
      </c>
      <c r="AC35" s="178" t="s">
        <v>176</v>
      </c>
      <c r="AD35" s="33" t="str">
        <f>LOOKUP($Y35,'[2]Ley Transparencia'!$H$4:$H$17,'[2]Ley Transparencia'!$I$4:$I$17)</f>
        <v>Ilimitada</v>
      </c>
      <c r="AE35" s="26" t="str">
        <f t="shared" si="2"/>
        <v>Baja</v>
      </c>
      <c r="AF35" s="18">
        <f t="shared" si="3"/>
        <v>1</v>
      </c>
      <c r="AG35" s="18" t="s">
        <v>239</v>
      </c>
      <c r="AH35" s="18">
        <f t="shared" si="0"/>
        <v>1</v>
      </c>
      <c r="AI35" s="18" t="s">
        <v>183</v>
      </c>
      <c r="AJ35" s="18">
        <f t="shared" si="4"/>
        <v>3</v>
      </c>
      <c r="AK35" s="18">
        <f t="shared" si="5"/>
        <v>5</v>
      </c>
      <c r="AL35" s="44" t="str">
        <f t="shared" si="6"/>
        <v>MEDIA</v>
      </c>
      <c r="AM35" s="18" t="s">
        <v>184</v>
      </c>
      <c r="AN35" s="18" t="s">
        <v>184</v>
      </c>
      <c r="AO35" s="18" t="s">
        <v>184</v>
      </c>
      <c r="AP35" s="18" t="s">
        <v>184</v>
      </c>
      <c r="AQ35" s="18" t="s">
        <v>184</v>
      </c>
      <c r="AR35" s="18" t="s">
        <v>184</v>
      </c>
      <c r="AS35" s="18"/>
      <c r="AT35" s="18" t="s">
        <v>184</v>
      </c>
      <c r="AU35" s="18" t="s">
        <v>184</v>
      </c>
      <c r="AV35" s="18" t="s">
        <v>184</v>
      </c>
      <c r="AW35" s="18" t="s">
        <v>184</v>
      </c>
      <c r="AX35" s="18" t="s">
        <v>184</v>
      </c>
      <c r="AY35" s="18" t="s">
        <v>184</v>
      </c>
      <c r="AZ35" s="18" t="s">
        <v>184</v>
      </c>
      <c r="BA35" s="18" t="s">
        <v>184</v>
      </c>
      <c r="BB35" s="18" t="s">
        <v>184</v>
      </c>
      <c r="BC35" s="18"/>
      <c r="BD35" s="18" t="s">
        <v>184</v>
      </c>
      <c r="BE35" s="18" t="s">
        <v>184</v>
      </c>
      <c r="BF35" s="18" t="s">
        <v>184</v>
      </c>
      <c r="BG35" s="18" t="s">
        <v>184</v>
      </c>
      <c r="BH35" s="18" t="s">
        <v>184</v>
      </c>
      <c r="BI35" s="18" t="s">
        <v>184</v>
      </c>
      <c r="BJ35" s="18" t="s">
        <v>184</v>
      </c>
      <c r="BK35" s="18" t="s">
        <v>184</v>
      </c>
      <c r="BL35" s="18" t="s">
        <v>184</v>
      </c>
      <c r="BM35" s="18"/>
      <c r="BN35" s="282"/>
      <c r="BO35" s="17"/>
      <c r="BP35" s="17"/>
      <c r="BQ35" s="26" t="str">
        <f t="shared" si="7"/>
        <v/>
      </c>
      <c r="BR35" s="17"/>
    </row>
    <row r="36" spans="1:70" s="158" customFormat="1" ht="60" customHeight="1" x14ac:dyDescent="0.35">
      <c r="A36" s="24" t="str">
        <f t="shared" si="1"/>
        <v>OTIC-026</v>
      </c>
      <c r="B36" s="25" t="str">
        <f>VLOOKUP($D36,[2]Responsables!$L$1:$M$37,2,0)</f>
        <v>OTIC</v>
      </c>
      <c r="C36" s="159" t="s">
        <v>286</v>
      </c>
      <c r="D36" s="17" t="s">
        <v>170</v>
      </c>
      <c r="E36" s="17" t="s">
        <v>171</v>
      </c>
      <c r="F36" s="17" t="s">
        <v>172</v>
      </c>
      <c r="G36" s="17" t="s">
        <v>287</v>
      </c>
      <c r="H36" s="17" t="s">
        <v>288</v>
      </c>
      <c r="I36" s="17" t="s">
        <v>247</v>
      </c>
      <c r="J36" s="17" t="s">
        <v>176</v>
      </c>
      <c r="K36" s="17" t="s">
        <v>176</v>
      </c>
      <c r="L36" s="17" t="s">
        <v>176</v>
      </c>
      <c r="M36" s="17" t="s">
        <v>176</v>
      </c>
      <c r="N36" s="17" t="s">
        <v>176</v>
      </c>
      <c r="O36" s="17" t="s">
        <v>176</v>
      </c>
      <c r="P36" s="17" t="s">
        <v>289</v>
      </c>
      <c r="Q36" s="17" t="s">
        <v>170</v>
      </c>
      <c r="R36" s="17" t="s">
        <v>229</v>
      </c>
      <c r="S36" s="17" t="s">
        <v>229</v>
      </c>
      <c r="T36" s="17" t="s">
        <v>289</v>
      </c>
      <c r="U36" s="17" t="s">
        <v>170</v>
      </c>
      <c r="V36" s="17" t="s">
        <v>229</v>
      </c>
      <c r="W36" s="17" t="s">
        <v>229</v>
      </c>
      <c r="X36" s="18" t="s">
        <v>208</v>
      </c>
      <c r="Y36" s="177" t="str">
        <f>VLOOKUP($X36,'[2]Ley Transparencia'!$G$4:$H$18,2,0)</f>
        <v>Artículo 19 - INFORMACIÓN PÚBLICA RESERVADA</v>
      </c>
      <c r="Z36" s="17" t="s">
        <v>180</v>
      </c>
      <c r="AA36" s="17" t="s">
        <v>290</v>
      </c>
      <c r="AB36" s="18" t="s">
        <v>238</v>
      </c>
      <c r="AC36" s="178">
        <v>44562</v>
      </c>
      <c r="AD36" s="33" t="str">
        <f>LOOKUP($Y36,'[2]Ley Transparencia'!$H$4:$H$17,'[2]Ley Transparencia'!$I$4:$I$17)</f>
        <v>Mayor a 15 años</v>
      </c>
      <c r="AE36" s="26" t="str">
        <f t="shared" si="2"/>
        <v>Alta</v>
      </c>
      <c r="AF36" s="18">
        <f t="shared" si="3"/>
        <v>3</v>
      </c>
      <c r="AG36" s="18" t="s">
        <v>233</v>
      </c>
      <c r="AH36" s="18">
        <f t="shared" si="0"/>
        <v>2</v>
      </c>
      <c r="AI36" s="18" t="s">
        <v>233</v>
      </c>
      <c r="AJ36" s="18">
        <f t="shared" si="4"/>
        <v>2</v>
      </c>
      <c r="AK36" s="18">
        <f t="shared" si="5"/>
        <v>7</v>
      </c>
      <c r="AL36" s="44" t="str">
        <f t="shared" si="6"/>
        <v>ALTA</v>
      </c>
      <c r="AM36" s="18" t="s">
        <v>184</v>
      </c>
      <c r="AN36" s="18" t="s">
        <v>184</v>
      </c>
      <c r="AO36" s="18" t="s">
        <v>184</v>
      </c>
      <c r="AP36" s="18" t="s">
        <v>184</v>
      </c>
      <c r="AQ36" s="18" t="s">
        <v>184</v>
      </c>
      <c r="AR36" s="18" t="s">
        <v>184</v>
      </c>
      <c r="AS36" s="18"/>
      <c r="AT36" s="18" t="s">
        <v>184</v>
      </c>
      <c r="AU36" s="18" t="s">
        <v>184</v>
      </c>
      <c r="AV36" s="18" t="s">
        <v>184</v>
      </c>
      <c r="AW36" s="18" t="s">
        <v>184</v>
      </c>
      <c r="AX36" s="18" t="s">
        <v>184</v>
      </c>
      <c r="AY36" s="18" t="s">
        <v>184</v>
      </c>
      <c r="AZ36" s="18" t="s">
        <v>184</v>
      </c>
      <c r="BA36" s="18" t="s">
        <v>184</v>
      </c>
      <c r="BB36" s="18" t="s">
        <v>184</v>
      </c>
      <c r="BC36" s="18"/>
      <c r="BD36" s="18" t="s">
        <v>184</v>
      </c>
      <c r="BE36" s="18" t="s">
        <v>184</v>
      </c>
      <c r="BF36" s="18" t="s">
        <v>184</v>
      </c>
      <c r="BG36" s="18" t="s">
        <v>184</v>
      </c>
      <c r="BH36" s="18" t="s">
        <v>184</v>
      </c>
      <c r="BI36" s="18" t="s">
        <v>184</v>
      </c>
      <c r="BJ36" s="18" t="s">
        <v>184</v>
      </c>
      <c r="BK36" s="18" t="s">
        <v>184</v>
      </c>
      <c r="BL36" s="18" t="s">
        <v>184</v>
      </c>
      <c r="BM36" s="18"/>
      <c r="BN36" s="282"/>
      <c r="BO36" s="17"/>
      <c r="BP36" s="17"/>
      <c r="BQ36" s="26" t="str">
        <f t="shared" si="7"/>
        <v/>
      </c>
      <c r="BR36" s="17"/>
    </row>
    <row r="37" spans="1:70" s="158" customFormat="1" ht="60" customHeight="1" x14ac:dyDescent="0.35">
      <c r="A37" s="24" t="str">
        <f t="shared" si="1"/>
        <v>OTIC-027</v>
      </c>
      <c r="B37" s="25" t="str">
        <f>VLOOKUP($D37,[2]Responsables!$L$1:$M$37,2,0)</f>
        <v>OTIC</v>
      </c>
      <c r="C37" s="159" t="s">
        <v>291</v>
      </c>
      <c r="D37" s="17" t="s">
        <v>170</v>
      </c>
      <c r="E37" s="17" t="s">
        <v>171</v>
      </c>
      <c r="F37" s="17" t="s">
        <v>172</v>
      </c>
      <c r="G37" s="17" t="s">
        <v>292</v>
      </c>
      <c r="H37" s="17" t="s">
        <v>293</v>
      </c>
      <c r="I37" s="17" t="s">
        <v>247</v>
      </c>
      <c r="J37" s="17" t="s">
        <v>176</v>
      </c>
      <c r="K37" s="17" t="s">
        <v>176</v>
      </c>
      <c r="L37" s="17" t="s">
        <v>176</v>
      </c>
      <c r="M37" s="17" t="s">
        <v>176</v>
      </c>
      <c r="N37" s="17" t="s">
        <v>176</v>
      </c>
      <c r="O37" s="17" t="s">
        <v>176</v>
      </c>
      <c r="P37" s="17" t="s">
        <v>294</v>
      </c>
      <c r="Q37" s="17" t="s">
        <v>170</v>
      </c>
      <c r="R37" s="17" t="s">
        <v>289</v>
      </c>
      <c r="S37" s="17" t="s">
        <v>170</v>
      </c>
      <c r="T37" s="17" t="s">
        <v>294</v>
      </c>
      <c r="U37" s="17" t="s">
        <v>170</v>
      </c>
      <c r="V37" s="17" t="s">
        <v>289</v>
      </c>
      <c r="W37" s="17" t="s">
        <v>170</v>
      </c>
      <c r="X37" s="18" t="s">
        <v>188</v>
      </c>
      <c r="Y37" s="177" t="str">
        <f>VLOOKUP($X37,'[2]Ley Transparencia'!$G$4:$H$18,2,0)</f>
        <v>Artículo 18 - INFORMACIÓN PÚBLICA CLASIFICADA</v>
      </c>
      <c r="Z37" s="17" t="s">
        <v>180</v>
      </c>
      <c r="AA37" s="17" t="s">
        <v>290</v>
      </c>
      <c r="AB37" s="18" t="s">
        <v>176</v>
      </c>
      <c r="AC37" s="178">
        <v>44562</v>
      </c>
      <c r="AD37" s="33" t="str">
        <f>LOOKUP($Y37,'[2]Ley Transparencia'!$H$4:$H$17,'[2]Ley Transparencia'!$I$4:$I$17)</f>
        <v>Ilimitada</v>
      </c>
      <c r="AE37" s="26" t="str">
        <f t="shared" si="2"/>
        <v>Media</v>
      </c>
      <c r="AF37" s="18">
        <f t="shared" si="3"/>
        <v>2</v>
      </c>
      <c r="AG37" s="18" t="s">
        <v>239</v>
      </c>
      <c r="AH37" s="18">
        <f t="shared" si="0"/>
        <v>1</v>
      </c>
      <c r="AI37" s="18" t="s">
        <v>239</v>
      </c>
      <c r="AJ37" s="18">
        <f t="shared" si="4"/>
        <v>1</v>
      </c>
      <c r="AK37" s="18">
        <f t="shared" si="5"/>
        <v>4</v>
      </c>
      <c r="AL37" s="44" t="str">
        <f t="shared" si="6"/>
        <v>MEDIA</v>
      </c>
      <c r="AM37" s="18" t="s">
        <v>184</v>
      </c>
      <c r="AN37" s="18" t="s">
        <v>184</v>
      </c>
      <c r="AO37" s="18" t="s">
        <v>184</v>
      </c>
      <c r="AP37" s="18" t="s">
        <v>184</v>
      </c>
      <c r="AQ37" s="18" t="s">
        <v>184</v>
      </c>
      <c r="AR37" s="18" t="s">
        <v>184</v>
      </c>
      <c r="AS37" s="18"/>
      <c r="AT37" s="18" t="s">
        <v>184</v>
      </c>
      <c r="AU37" s="18" t="s">
        <v>184</v>
      </c>
      <c r="AV37" s="18" t="s">
        <v>184</v>
      </c>
      <c r="AW37" s="18" t="s">
        <v>184</v>
      </c>
      <c r="AX37" s="18" t="s">
        <v>184</v>
      </c>
      <c r="AY37" s="18" t="s">
        <v>184</v>
      </c>
      <c r="AZ37" s="18" t="s">
        <v>184</v>
      </c>
      <c r="BA37" s="18" t="s">
        <v>184</v>
      </c>
      <c r="BB37" s="18" t="s">
        <v>184</v>
      </c>
      <c r="BC37" s="18"/>
      <c r="BD37" s="18" t="s">
        <v>184</v>
      </c>
      <c r="BE37" s="18" t="s">
        <v>184</v>
      </c>
      <c r="BF37" s="18" t="s">
        <v>184</v>
      </c>
      <c r="BG37" s="18" t="s">
        <v>184</v>
      </c>
      <c r="BH37" s="18" t="s">
        <v>184</v>
      </c>
      <c r="BI37" s="18" t="s">
        <v>184</v>
      </c>
      <c r="BJ37" s="18" t="s">
        <v>184</v>
      </c>
      <c r="BK37" s="18" t="s">
        <v>184</v>
      </c>
      <c r="BL37" s="18" t="s">
        <v>184</v>
      </c>
      <c r="BM37" s="18"/>
      <c r="BN37" s="282"/>
      <c r="BO37" s="17"/>
      <c r="BP37" s="17"/>
      <c r="BQ37" s="26" t="str">
        <f t="shared" si="7"/>
        <v/>
      </c>
      <c r="BR37" s="17"/>
    </row>
    <row r="38" spans="1:70" s="158" customFormat="1" ht="60" customHeight="1" x14ac:dyDescent="0.35">
      <c r="A38" s="24" t="str">
        <f t="shared" si="1"/>
        <v>OTIC-028</v>
      </c>
      <c r="B38" s="25" t="str">
        <f>VLOOKUP($D38,[2]Responsables!$L$1:$M$37,2,0)</f>
        <v>OTIC</v>
      </c>
      <c r="C38" s="159" t="s">
        <v>295</v>
      </c>
      <c r="D38" s="17" t="s">
        <v>170</v>
      </c>
      <c r="E38" s="17" t="s">
        <v>171</v>
      </c>
      <c r="F38" s="17" t="s">
        <v>172</v>
      </c>
      <c r="G38" s="17" t="s">
        <v>296</v>
      </c>
      <c r="H38" s="17" t="s">
        <v>297</v>
      </c>
      <c r="I38" s="17" t="s">
        <v>247</v>
      </c>
      <c r="J38" s="17" t="s">
        <v>176</v>
      </c>
      <c r="K38" s="17" t="s">
        <v>176</v>
      </c>
      <c r="L38" s="17" t="s">
        <v>176</v>
      </c>
      <c r="M38" s="17" t="s">
        <v>176</v>
      </c>
      <c r="N38" s="17" t="s">
        <v>176</v>
      </c>
      <c r="O38" s="17" t="s">
        <v>176</v>
      </c>
      <c r="P38" s="17" t="s">
        <v>177</v>
      </c>
      <c r="Q38" s="17" t="s">
        <v>170</v>
      </c>
      <c r="R38" s="17" t="s">
        <v>289</v>
      </c>
      <c r="S38" s="17" t="s">
        <v>170</v>
      </c>
      <c r="T38" s="17" t="s">
        <v>177</v>
      </c>
      <c r="U38" s="17" t="s">
        <v>170</v>
      </c>
      <c r="V38" s="17" t="s">
        <v>289</v>
      </c>
      <c r="W38" s="17" t="s">
        <v>170</v>
      </c>
      <c r="X38" s="18" t="s">
        <v>188</v>
      </c>
      <c r="Y38" s="177" t="str">
        <f>VLOOKUP($X38,'[2]Ley Transparencia'!$G$4:$H$18,2,0)</f>
        <v>Artículo 18 - INFORMACIÓN PÚBLICA CLASIFICADA</v>
      </c>
      <c r="Z38" s="17" t="s">
        <v>180</v>
      </c>
      <c r="AA38" s="17" t="s">
        <v>204</v>
      </c>
      <c r="AB38" s="18" t="s">
        <v>238</v>
      </c>
      <c r="AC38" s="178">
        <v>37257</v>
      </c>
      <c r="AD38" s="33" t="str">
        <f>LOOKUP($Y38,'[2]Ley Transparencia'!$H$4:$H$17,'[2]Ley Transparencia'!$I$4:$I$17)</f>
        <v>Ilimitada</v>
      </c>
      <c r="AE38" s="26" t="str">
        <f t="shared" si="2"/>
        <v>Media</v>
      </c>
      <c r="AF38" s="18">
        <f t="shared" si="3"/>
        <v>2</v>
      </c>
      <c r="AG38" s="18" t="s">
        <v>183</v>
      </c>
      <c r="AH38" s="18">
        <f t="shared" si="0"/>
        <v>3</v>
      </c>
      <c r="AI38" s="18" t="s">
        <v>183</v>
      </c>
      <c r="AJ38" s="18">
        <f t="shared" si="4"/>
        <v>3</v>
      </c>
      <c r="AK38" s="18">
        <f t="shared" si="5"/>
        <v>8</v>
      </c>
      <c r="AL38" s="44" t="str">
        <f t="shared" si="6"/>
        <v>ALTA</v>
      </c>
      <c r="AM38" s="18" t="s">
        <v>184</v>
      </c>
      <c r="AN38" s="18" t="s">
        <v>184</v>
      </c>
      <c r="AO38" s="18" t="s">
        <v>184</v>
      </c>
      <c r="AP38" s="18" t="s">
        <v>184</v>
      </c>
      <c r="AQ38" s="18" t="s">
        <v>184</v>
      </c>
      <c r="AR38" s="18" t="s">
        <v>184</v>
      </c>
      <c r="AS38" s="18"/>
      <c r="AT38" s="18" t="s">
        <v>184</v>
      </c>
      <c r="AU38" s="18" t="s">
        <v>184</v>
      </c>
      <c r="AV38" s="18" t="s">
        <v>184</v>
      </c>
      <c r="AW38" s="18" t="s">
        <v>184</v>
      </c>
      <c r="AX38" s="18" t="s">
        <v>184</v>
      </c>
      <c r="AY38" s="18" t="s">
        <v>184</v>
      </c>
      <c r="AZ38" s="18" t="s">
        <v>184</v>
      </c>
      <c r="BA38" s="18" t="s">
        <v>184</v>
      </c>
      <c r="BB38" s="18" t="s">
        <v>184</v>
      </c>
      <c r="BC38" s="18"/>
      <c r="BD38" s="18" t="s">
        <v>184</v>
      </c>
      <c r="BE38" s="18" t="s">
        <v>184</v>
      </c>
      <c r="BF38" s="18" t="s">
        <v>184</v>
      </c>
      <c r="BG38" s="18" t="s">
        <v>184</v>
      </c>
      <c r="BH38" s="18" t="s">
        <v>184</v>
      </c>
      <c r="BI38" s="18" t="s">
        <v>184</v>
      </c>
      <c r="BJ38" s="18" t="s">
        <v>184</v>
      </c>
      <c r="BK38" s="18" t="s">
        <v>184</v>
      </c>
      <c r="BL38" s="18" t="s">
        <v>184</v>
      </c>
      <c r="BM38" s="18"/>
      <c r="BN38" s="282"/>
      <c r="BO38" s="17"/>
      <c r="BP38" s="17"/>
      <c r="BQ38" s="26" t="str">
        <f t="shared" si="7"/>
        <v/>
      </c>
      <c r="BR38" s="17"/>
    </row>
    <row r="39" spans="1:70" s="158" customFormat="1" ht="60" customHeight="1" x14ac:dyDescent="0.35">
      <c r="A39" s="24" t="str">
        <f t="shared" si="1"/>
        <v>OTIC-029</v>
      </c>
      <c r="B39" s="25" t="str">
        <f>VLOOKUP($D39,[2]Responsables!$L$1:$M$37,2,0)</f>
        <v>OTIC</v>
      </c>
      <c r="C39" s="159" t="s">
        <v>298</v>
      </c>
      <c r="D39" s="17" t="s">
        <v>170</v>
      </c>
      <c r="E39" s="17" t="s">
        <v>171</v>
      </c>
      <c r="F39" s="17" t="s">
        <v>172</v>
      </c>
      <c r="G39" s="17" t="s">
        <v>299</v>
      </c>
      <c r="H39" s="17" t="s">
        <v>300</v>
      </c>
      <c r="I39" s="17" t="s">
        <v>243</v>
      </c>
      <c r="J39" s="17" t="s">
        <v>176</v>
      </c>
      <c r="K39" s="17" t="s">
        <v>176</v>
      </c>
      <c r="L39" s="17" t="s">
        <v>176</v>
      </c>
      <c r="M39" s="17" t="s">
        <v>176</v>
      </c>
      <c r="N39" s="17" t="s">
        <v>176</v>
      </c>
      <c r="O39" s="17" t="s">
        <v>176</v>
      </c>
      <c r="P39" s="17" t="s">
        <v>193</v>
      </c>
      <c r="Q39" s="17" t="s">
        <v>170</v>
      </c>
      <c r="R39" s="17" t="s">
        <v>194</v>
      </c>
      <c r="S39" s="17" t="s">
        <v>170</v>
      </c>
      <c r="T39" s="17" t="s">
        <v>194</v>
      </c>
      <c r="U39" s="17" t="s">
        <v>170</v>
      </c>
      <c r="V39" s="17" t="s">
        <v>229</v>
      </c>
      <c r="W39" s="17" t="s">
        <v>229</v>
      </c>
      <c r="X39" s="18" t="s">
        <v>188</v>
      </c>
      <c r="Y39" s="177" t="str">
        <f>VLOOKUP($X39,'[2]Ley Transparencia'!$G$4:$H$18,2,0)</f>
        <v>Artículo 18 - INFORMACIÓN PÚBLICA CLASIFICADA</v>
      </c>
      <c r="Z39" s="17" t="s">
        <v>231</v>
      </c>
      <c r="AA39" s="17" t="s">
        <v>301</v>
      </c>
      <c r="AB39" s="18" t="s">
        <v>182</v>
      </c>
      <c r="AC39" s="178">
        <v>45408</v>
      </c>
      <c r="AD39" s="33" t="str">
        <f>LOOKUP($Y39,'[2]Ley Transparencia'!$H$4:$H$17,'[2]Ley Transparencia'!$I$4:$I$17)</f>
        <v>Ilimitada</v>
      </c>
      <c r="AE39" s="26" t="str">
        <f t="shared" si="2"/>
        <v>Media</v>
      </c>
      <c r="AF39" s="18">
        <f t="shared" si="3"/>
        <v>2</v>
      </c>
      <c r="AG39" s="18" t="s">
        <v>239</v>
      </c>
      <c r="AH39" s="18">
        <f t="shared" si="0"/>
        <v>1</v>
      </c>
      <c r="AI39" s="18" t="s">
        <v>239</v>
      </c>
      <c r="AJ39" s="18">
        <f t="shared" si="4"/>
        <v>1</v>
      </c>
      <c r="AK39" s="18">
        <f t="shared" si="5"/>
        <v>4</v>
      </c>
      <c r="AL39" s="44" t="str">
        <f t="shared" si="6"/>
        <v>MEDIA</v>
      </c>
      <c r="AM39" s="18" t="s">
        <v>184</v>
      </c>
      <c r="AN39" s="18" t="s">
        <v>184</v>
      </c>
      <c r="AO39" s="18" t="s">
        <v>184</v>
      </c>
      <c r="AP39" s="18" t="s">
        <v>184</v>
      </c>
      <c r="AQ39" s="18" t="s">
        <v>184</v>
      </c>
      <c r="AR39" s="18" t="s">
        <v>184</v>
      </c>
      <c r="AS39" s="18"/>
      <c r="AT39" s="18" t="s">
        <v>184</v>
      </c>
      <c r="AU39" s="18" t="s">
        <v>184</v>
      </c>
      <c r="AV39" s="18" t="s">
        <v>184</v>
      </c>
      <c r="AW39" s="18" t="s">
        <v>184</v>
      </c>
      <c r="AX39" s="18" t="s">
        <v>184</v>
      </c>
      <c r="AY39" s="18" t="s">
        <v>184</v>
      </c>
      <c r="AZ39" s="18" t="s">
        <v>184</v>
      </c>
      <c r="BA39" s="18" t="s">
        <v>184</v>
      </c>
      <c r="BB39" s="18" t="s">
        <v>184</v>
      </c>
      <c r="BC39" s="18"/>
      <c r="BD39" s="18" t="s">
        <v>184</v>
      </c>
      <c r="BE39" s="18" t="s">
        <v>184</v>
      </c>
      <c r="BF39" s="18" t="s">
        <v>184</v>
      </c>
      <c r="BG39" s="18" t="s">
        <v>184</v>
      </c>
      <c r="BH39" s="18" t="s">
        <v>184</v>
      </c>
      <c r="BI39" s="18" t="s">
        <v>184</v>
      </c>
      <c r="BJ39" s="18" t="s">
        <v>184</v>
      </c>
      <c r="BK39" s="18" t="s">
        <v>184</v>
      </c>
      <c r="BL39" s="18" t="s">
        <v>184</v>
      </c>
      <c r="BM39" s="18"/>
      <c r="BN39" s="282"/>
      <c r="BO39" s="17"/>
      <c r="BP39" s="17"/>
      <c r="BQ39" s="26" t="str">
        <f t="shared" si="7"/>
        <v/>
      </c>
      <c r="BR39" s="17"/>
    </row>
    <row r="40" spans="1:70" s="158" customFormat="1" ht="60" customHeight="1" x14ac:dyDescent="0.35">
      <c r="A40" s="24" t="str">
        <f t="shared" si="1"/>
        <v>OTIC-030</v>
      </c>
      <c r="B40" s="25" t="str">
        <f>VLOOKUP($D40,[2]Responsables!$L$1:$M$37,2,0)</f>
        <v>OTIC</v>
      </c>
      <c r="C40" s="159" t="s">
        <v>302</v>
      </c>
      <c r="D40" s="17" t="s">
        <v>170</v>
      </c>
      <c r="E40" s="17" t="s">
        <v>171</v>
      </c>
      <c r="F40" s="17" t="s">
        <v>172</v>
      </c>
      <c r="G40" s="17" t="s">
        <v>303</v>
      </c>
      <c r="H40" s="17" t="s">
        <v>304</v>
      </c>
      <c r="I40" s="17" t="s">
        <v>243</v>
      </c>
      <c r="J40" s="17" t="s">
        <v>176</v>
      </c>
      <c r="K40" s="17" t="s">
        <v>176</v>
      </c>
      <c r="L40" s="17" t="s">
        <v>176</v>
      </c>
      <c r="M40" s="17" t="s">
        <v>176</v>
      </c>
      <c r="N40" s="17" t="s">
        <v>176</v>
      </c>
      <c r="O40" s="17" t="s">
        <v>176</v>
      </c>
      <c r="P40" s="17" t="s">
        <v>193</v>
      </c>
      <c r="Q40" s="17" t="s">
        <v>170</v>
      </c>
      <c r="R40" s="17" t="s">
        <v>194</v>
      </c>
      <c r="S40" s="17" t="s">
        <v>170</v>
      </c>
      <c r="T40" s="17" t="s">
        <v>194</v>
      </c>
      <c r="U40" s="17" t="s">
        <v>170</v>
      </c>
      <c r="V40" s="17" t="s">
        <v>229</v>
      </c>
      <c r="W40" s="17" t="s">
        <v>229</v>
      </c>
      <c r="X40" s="18" t="s">
        <v>188</v>
      </c>
      <c r="Y40" s="177" t="str">
        <f>VLOOKUP($X40,'[2]Ley Transparencia'!$G$4:$H$18,2,0)</f>
        <v>Artículo 18 - INFORMACIÓN PÚBLICA CLASIFICADA</v>
      </c>
      <c r="Z40" s="17" t="s">
        <v>231</v>
      </c>
      <c r="AA40" s="17" t="s">
        <v>305</v>
      </c>
      <c r="AB40" s="18" t="s">
        <v>182</v>
      </c>
      <c r="AC40" s="178">
        <v>45040</v>
      </c>
      <c r="AD40" s="33" t="str">
        <f>LOOKUP($Y40,'[2]Ley Transparencia'!$H$4:$H$17,'[2]Ley Transparencia'!$I$4:$I$17)</f>
        <v>Ilimitada</v>
      </c>
      <c r="AE40" s="26" t="str">
        <f t="shared" si="2"/>
        <v>Media</v>
      </c>
      <c r="AF40" s="18">
        <f t="shared" si="3"/>
        <v>2</v>
      </c>
      <c r="AG40" s="18" t="s">
        <v>239</v>
      </c>
      <c r="AH40" s="18">
        <f t="shared" si="0"/>
        <v>1</v>
      </c>
      <c r="AI40" s="18" t="s">
        <v>239</v>
      </c>
      <c r="AJ40" s="18">
        <f t="shared" si="4"/>
        <v>1</v>
      </c>
      <c r="AK40" s="18">
        <f t="shared" si="5"/>
        <v>4</v>
      </c>
      <c r="AL40" s="44" t="str">
        <f t="shared" si="6"/>
        <v>MEDIA</v>
      </c>
      <c r="AM40" s="18" t="s">
        <v>184</v>
      </c>
      <c r="AN40" s="18" t="s">
        <v>184</v>
      </c>
      <c r="AO40" s="18" t="s">
        <v>184</v>
      </c>
      <c r="AP40" s="18" t="s">
        <v>184</v>
      </c>
      <c r="AQ40" s="18" t="s">
        <v>184</v>
      </c>
      <c r="AR40" s="18" t="s">
        <v>184</v>
      </c>
      <c r="AS40" s="18"/>
      <c r="AT40" s="18" t="s">
        <v>184</v>
      </c>
      <c r="AU40" s="18" t="s">
        <v>184</v>
      </c>
      <c r="AV40" s="18" t="s">
        <v>184</v>
      </c>
      <c r="AW40" s="18" t="s">
        <v>184</v>
      </c>
      <c r="AX40" s="18" t="s">
        <v>184</v>
      </c>
      <c r="AY40" s="18" t="s">
        <v>184</v>
      </c>
      <c r="AZ40" s="18" t="s">
        <v>184</v>
      </c>
      <c r="BA40" s="18" t="s">
        <v>184</v>
      </c>
      <c r="BB40" s="18" t="s">
        <v>184</v>
      </c>
      <c r="BC40" s="18"/>
      <c r="BD40" s="18" t="s">
        <v>184</v>
      </c>
      <c r="BE40" s="18" t="s">
        <v>184</v>
      </c>
      <c r="BF40" s="18" t="s">
        <v>184</v>
      </c>
      <c r="BG40" s="18" t="s">
        <v>184</v>
      </c>
      <c r="BH40" s="18" t="s">
        <v>184</v>
      </c>
      <c r="BI40" s="18" t="s">
        <v>184</v>
      </c>
      <c r="BJ40" s="18" t="s">
        <v>184</v>
      </c>
      <c r="BK40" s="18" t="s">
        <v>184</v>
      </c>
      <c r="BL40" s="18" t="s">
        <v>184</v>
      </c>
      <c r="BM40" s="18"/>
      <c r="BN40" s="282"/>
      <c r="BO40" s="17"/>
      <c r="BP40" s="17"/>
      <c r="BQ40" s="26" t="str">
        <f t="shared" si="7"/>
        <v/>
      </c>
      <c r="BR40" s="17"/>
    </row>
    <row r="41" spans="1:70" s="158" customFormat="1" ht="60" customHeight="1" x14ac:dyDescent="0.35">
      <c r="A41" s="24" t="str">
        <f t="shared" si="1"/>
        <v>OTIC-031</v>
      </c>
      <c r="B41" s="25" t="str">
        <f>VLOOKUP($D41,[2]Responsables!$L$1:$M$37,2,0)</f>
        <v>OTIC</v>
      </c>
      <c r="C41" s="159" t="s">
        <v>306</v>
      </c>
      <c r="D41" s="17" t="s">
        <v>170</v>
      </c>
      <c r="E41" s="17" t="s">
        <v>171</v>
      </c>
      <c r="F41" s="17" t="s">
        <v>172</v>
      </c>
      <c r="G41" s="17" t="s">
        <v>307</v>
      </c>
      <c r="H41" s="17" t="s">
        <v>308</v>
      </c>
      <c r="I41" s="17" t="s">
        <v>243</v>
      </c>
      <c r="J41" s="17" t="s">
        <v>176</v>
      </c>
      <c r="K41" s="17" t="s">
        <v>176</v>
      </c>
      <c r="L41" s="17" t="s">
        <v>176</v>
      </c>
      <c r="M41" s="17" t="s">
        <v>176</v>
      </c>
      <c r="N41" s="17" t="s">
        <v>176</v>
      </c>
      <c r="O41" s="17" t="s">
        <v>176</v>
      </c>
      <c r="P41" s="17" t="s">
        <v>193</v>
      </c>
      <c r="Q41" s="17" t="s">
        <v>170</v>
      </c>
      <c r="R41" s="17" t="s">
        <v>194</v>
      </c>
      <c r="S41" s="17" t="s">
        <v>170</v>
      </c>
      <c r="T41" s="17" t="s">
        <v>194</v>
      </c>
      <c r="U41" s="17" t="s">
        <v>170</v>
      </c>
      <c r="V41" s="17" t="s">
        <v>229</v>
      </c>
      <c r="W41" s="17" t="s">
        <v>229</v>
      </c>
      <c r="X41" s="18" t="s">
        <v>188</v>
      </c>
      <c r="Y41" s="177" t="str">
        <f>VLOOKUP($X41,'[2]Ley Transparencia'!$G$4:$H$18,2,0)</f>
        <v>Artículo 18 - INFORMACIÓN PÚBLICA CLASIFICADA</v>
      </c>
      <c r="Z41" s="17" t="s">
        <v>231</v>
      </c>
      <c r="AA41" s="17" t="s">
        <v>305</v>
      </c>
      <c r="AB41" s="18" t="s">
        <v>182</v>
      </c>
      <c r="AC41" s="178">
        <v>45040</v>
      </c>
      <c r="AD41" s="33" t="str">
        <f>LOOKUP($Y41,'[2]Ley Transparencia'!$H$4:$H$17,'[2]Ley Transparencia'!$I$4:$I$17)</f>
        <v>Ilimitada</v>
      </c>
      <c r="AE41" s="26" t="str">
        <f t="shared" si="2"/>
        <v>Media</v>
      </c>
      <c r="AF41" s="18">
        <f t="shared" si="3"/>
        <v>2</v>
      </c>
      <c r="AG41" s="18" t="s">
        <v>239</v>
      </c>
      <c r="AH41" s="18">
        <f t="shared" si="0"/>
        <v>1</v>
      </c>
      <c r="AI41" s="18" t="s">
        <v>239</v>
      </c>
      <c r="AJ41" s="18">
        <f t="shared" si="4"/>
        <v>1</v>
      </c>
      <c r="AK41" s="18">
        <f t="shared" si="5"/>
        <v>4</v>
      </c>
      <c r="AL41" s="44" t="str">
        <f t="shared" si="6"/>
        <v>MEDIA</v>
      </c>
      <c r="AM41" s="18" t="s">
        <v>184</v>
      </c>
      <c r="AN41" s="18" t="s">
        <v>184</v>
      </c>
      <c r="AO41" s="18" t="s">
        <v>184</v>
      </c>
      <c r="AP41" s="18" t="s">
        <v>184</v>
      </c>
      <c r="AQ41" s="18" t="s">
        <v>184</v>
      </c>
      <c r="AR41" s="18" t="s">
        <v>184</v>
      </c>
      <c r="AS41" s="18"/>
      <c r="AT41" s="18" t="s">
        <v>184</v>
      </c>
      <c r="AU41" s="18" t="s">
        <v>184</v>
      </c>
      <c r="AV41" s="18" t="s">
        <v>184</v>
      </c>
      <c r="AW41" s="18" t="s">
        <v>184</v>
      </c>
      <c r="AX41" s="18" t="s">
        <v>184</v>
      </c>
      <c r="AY41" s="18" t="s">
        <v>184</v>
      </c>
      <c r="AZ41" s="18" t="s">
        <v>184</v>
      </c>
      <c r="BA41" s="18" t="s">
        <v>184</v>
      </c>
      <c r="BB41" s="18" t="s">
        <v>184</v>
      </c>
      <c r="BC41" s="18"/>
      <c r="BD41" s="18" t="s">
        <v>184</v>
      </c>
      <c r="BE41" s="18" t="s">
        <v>184</v>
      </c>
      <c r="BF41" s="18" t="s">
        <v>184</v>
      </c>
      <c r="BG41" s="18" t="s">
        <v>184</v>
      </c>
      <c r="BH41" s="18" t="s">
        <v>184</v>
      </c>
      <c r="BI41" s="18" t="s">
        <v>184</v>
      </c>
      <c r="BJ41" s="18" t="s">
        <v>184</v>
      </c>
      <c r="BK41" s="18" t="s">
        <v>184</v>
      </c>
      <c r="BL41" s="18" t="s">
        <v>184</v>
      </c>
      <c r="BM41" s="18"/>
      <c r="BN41" s="282"/>
      <c r="BO41" s="17"/>
      <c r="BP41" s="17"/>
      <c r="BQ41" s="26" t="str">
        <f t="shared" si="7"/>
        <v/>
      </c>
      <c r="BR41" s="17"/>
    </row>
    <row r="42" spans="1:70" s="158" customFormat="1" ht="60" customHeight="1" x14ac:dyDescent="0.35">
      <c r="A42" s="24" t="str">
        <f t="shared" si="1"/>
        <v>OTIC-032</v>
      </c>
      <c r="B42" s="25" t="str">
        <f>VLOOKUP($D42,[2]Responsables!$L$1:$M$37,2,0)</f>
        <v>OTIC</v>
      </c>
      <c r="C42" s="159" t="s">
        <v>309</v>
      </c>
      <c r="D42" s="17" t="s">
        <v>170</v>
      </c>
      <c r="E42" s="17" t="s">
        <v>171</v>
      </c>
      <c r="F42" s="17" t="s">
        <v>172</v>
      </c>
      <c r="G42" s="17" t="s">
        <v>310</v>
      </c>
      <c r="H42" s="17" t="s">
        <v>311</v>
      </c>
      <c r="I42" s="17" t="s">
        <v>312</v>
      </c>
      <c r="J42" s="17" t="s">
        <v>176</v>
      </c>
      <c r="K42" s="17" t="s">
        <v>176</v>
      </c>
      <c r="L42" s="17" t="s">
        <v>176</v>
      </c>
      <c r="M42" s="17" t="s">
        <v>176</v>
      </c>
      <c r="N42" s="17" t="s">
        <v>176</v>
      </c>
      <c r="O42" s="17" t="s">
        <v>176</v>
      </c>
      <c r="P42" s="17" t="s">
        <v>229</v>
      </c>
      <c r="Q42" s="17" t="s">
        <v>229</v>
      </c>
      <c r="R42" s="17" t="s">
        <v>229</v>
      </c>
      <c r="S42" s="17" t="s">
        <v>229</v>
      </c>
      <c r="T42" s="17" t="s">
        <v>229</v>
      </c>
      <c r="U42" s="17" t="s">
        <v>229</v>
      </c>
      <c r="V42" s="17" t="s">
        <v>229</v>
      </c>
      <c r="W42" s="17" t="s">
        <v>229</v>
      </c>
      <c r="X42" s="18" t="s">
        <v>188</v>
      </c>
      <c r="Y42" s="177" t="str">
        <f>VLOOKUP($X42,'[2]Ley Transparencia'!$G$4:$H$18,2,0)</f>
        <v>Artículo 18 - INFORMACIÓN PÚBLICA CLASIFICADA</v>
      </c>
      <c r="Z42" s="17" t="s">
        <v>313</v>
      </c>
      <c r="AA42" s="17" t="s">
        <v>314</v>
      </c>
      <c r="AB42" s="18" t="s">
        <v>182</v>
      </c>
      <c r="AC42" s="178" t="s">
        <v>176</v>
      </c>
      <c r="AD42" s="33" t="str">
        <f>LOOKUP($Y42,'[2]Ley Transparencia'!$H$4:$H$17,'[2]Ley Transparencia'!$I$4:$I$17)</f>
        <v>Ilimitada</v>
      </c>
      <c r="AE42" s="26" t="str">
        <f t="shared" si="2"/>
        <v>Media</v>
      </c>
      <c r="AF42" s="18">
        <f t="shared" si="3"/>
        <v>2</v>
      </c>
      <c r="AG42" s="18" t="s">
        <v>183</v>
      </c>
      <c r="AH42" s="18">
        <f t="shared" si="0"/>
        <v>3</v>
      </c>
      <c r="AI42" s="18" t="s">
        <v>183</v>
      </c>
      <c r="AJ42" s="18">
        <f t="shared" si="4"/>
        <v>3</v>
      </c>
      <c r="AK42" s="18">
        <f t="shared" si="5"/>
        <v>8</v>
      </c>
      <c r="AL42" s="44" t="str">
        <f t="shared" si="6"/>
        <v>ALTA</v>
      </c>
      <c r="AM42" s="18" t="s">
        <v>184</v>
      </c>
      <c r="AN42" s="18" t="s">
        <v>184</v>
      </c>
      <c r="AO42" s="18" t="s">
        <v>184</v>
      </c>
      <c r="AP42" s="18" t="s">
        <v>184</v>
      </c>
      <c r="AQ42" s="18" t="s">
        <v>184</v>
      </c>
      <c r="AR42" s="18" t="s">
        <v>184</v>
      </c>
      <c r="AS42" s="18"/>
      <c r="AT42" s="18" t="s">
        <v>184</v>
      </c>
      <c r="AU42" s="18" t="s">
        <v>184</v>
      </c>
      <c r="AV42" s="18" t="s">
        <v>184</v>
      </c>
      <c r="AW42" s="18" t="s">
        <v>184</v>
      </c>
      <c r="AX42" s="18" t="s">
        <v>184</v>
      </c>
      <c r="AY42" s="18" t="s">
        <v>184</v>
      </c>
      <c r="AZ42" s="18" t="s">
        <v>184</v>
      </c>
      <c r="BA42" s="18" t="s">
        <v>184</v>
      </c>
      <c r="BB42" s="18" t="s">
        <v>184</v>
      </c>
      <c r="BC42" s="18"/>
      <c r="BD42" s="18" t="s">
        <v>184</v>
      </c>
      <c r="BE42" s="18" t="s">
        <v>184</v>
      </c>
      <c r="BF42" s="18" t="s">
        <v>184</v>
      </c>
      <c r="BG42" s="18" t="s">
        <v>184</v>
      </c>
      <c r="BH42" s="18" t="s">
        <v>184</v>
      </c>
      <c r="BI42" s="18" t="s">
        <v>184</v>
      </c>
      <c r="BJ42" s="18" t="s">
        <v>184</v>
      </c>
      <c r="BK42" s="18" t="s">
        <v>184</v>
      </c>
      <c r="BL42" s="18" t="s">
        <v>184</v>
      </c>
      <c r="BM42" s="18"/>
      <c r="BN42" s="282"/>
      <c r="BO42" s="17"/>
      <c r="BP42" s="17"/>
      <c r="BQ42" s="26" t="str">
        <f t="shared" si="7"/>
        <v/>
      </c>
      <c r="BR42" s="17"/>
    </row>
    <row r="43" spans="1:70" s="158" customFormat="1" ht="60" customHeight="1" x14ac:dyDescent="0.35">
      <c r="A43" s="24" t="str">
        <f t="shared" si="1"/>
        <v>OTIC-033</v>
      </c>
      <c r="B43" s="25" t="str">
        <f>VLOOKUP($D43,[2]Responsables!$L$1:$M$37,2,0)</f>
        <v>OTIC</v>
      </c>
      <c r="C43" s="159" t="s">
        <v>315</v>
      </c>
      <c r="D43" s="17" t="s">
        <v>170</v>
      </c>
      <c r="E43" s="17" t="s">
        <v>176</v>
      </c>
      <c r="F43" s="17" t="s">
        <v>316</v>
      </c>
      <c r="G43" s="17" t="s">
        <v>317</v>
      </c>
      <c r="H43" s="17" t="s">
        <v>318</v>
      </c>
      <c r="I43" s="17" t="s">
        <v>253</v>
      </c>
      <c r="J43" s="18" t="s">
        <v>254</v>
      </c>
      <c r="K43" s="18" t="s">
        <v>319</v>
      </c>
      <c r="L43" s="18" t="s">
        <v>320</v>
      </c>
      <c r="M43" s="18" t="s">
        <v>321</v>
      </c>
      <c r="N43" s="18" t="s">
        <v>322</v>
      </c>
      <c r="O43" s="17" t="s">
        <v>176</v>
      </c>
      <c r="P43" s="17" t="s">
        <v>193</v>
      </c>
      <c r="Q43" s="17" t="s">
        <v>170</v>
      </c>
      <c r="R43" s="17" t="s">
        <v>324</v>
      </c>
      <c r="S43" s="17" t="s">
        <v>170</v>
      </c>
      <c r="T43" s="17" t="s">
        <v>324</v>
      </c>
      <c r="U43" s="17" t="s">
        <v>170</v>
      </c>
      <c r="V43" s="17" t="s">
        <v>229</v>
      </c>
      <c r="W43" s="17" t="s">
        <v>229</v>
      </c>
      <c r="X43" s="18" t="s">
        <v>188</v>
      </c>
      <c r="Y43" s="177" t="str">
        <f>VLOOKUP($X43,'[2]Ley Transparencia'!$G$4:$H$18,2,0)</f>
        <v>Artículo 18 - INFORMACIÓN PÚBLICA CLASIFICADA</v>
      </c>
      <c r="Z43" s="17" t="s">
        <v>313</v>
      </c>
      <c r="AA43" s="17" t="s">
        <v>325</v>
      </c>
      <c r="AB43" s="18" t="s">
        <v>238</v>
      </c>
      <c r="AC43" s="178">
        <v>45407</v>
      </c>
      <c r="AD43" s="33" t="str">
        <f>LOOKUP($Y43,'[2]Ley Transparencia'!$H$4:$H$17,'[2]Ley Transparencia'!$I$4:$I$17)</f>
        <v>Ilimitada</v>
      </c>
      <c r="AE43" s="26" t="str">
        <f t="shared" si="2"/>
        <v>Media</v>
      </c>
      <c r="AF43" s="18">
        <f t="shared" si="3"/>
        <v>2</v>
      </c>
      <c r="AG43" s="18" t="s">
        <v>233</v>
      </c>
      <c r="AH43" s="18">
        <f t="shared" si="0"/>
        <v>2</v>
      </c>
      <c r="AI43" s="18" t="s">
        <v>239</v>
      </c>
      <c r="AJ43" s="18">
        <f t="shared" si="4"/>
        <v>1</v>
      </c>
      <c r="AK43" s="18">
        <f t="shared" si="5"/>
        <v>5</v>
      </c>
      <c r="AL43" s="44" t="str">
        <f t="shared" si="6"/>
        <v>MEDIA</v>
      </c>
      <c r="AM43" s="18" t="s">
        <v>184</v>
      </c>
      <c r="AN43" s="18" t="s">
        <v>184</v>
      </c>
      <c r="AO43" s="18" t="s">
        <v>184</v>
      </c>
      <c r="AP43" s="18" t="s">
        <v>184</v>
      </c>
      <c r="AQ43" s="18" t="s">
        <v>184</v>
      </c>
      <c r="AR43" s="18" t="s">
        <v>184</v>
      </c>
      <c r="AS43" s="18"/>
      <c r="AT43" s="18" t="s">
        <v>184</v>
      </c>
      <c r="AU43" s="18" t="s">
        <v>184</v>
      </c>
      <c r="AV43" s="18" t="s">
        <v>184</v>
      </c>
      <c r="AW43" s="18" t="s">
        <v>184</v>
      </c>
      <c r="AX43" s="18" t="s">
        <v>184</v>
      </c>
      <c r="AY43" s="18" t="s">
        <v>184</v>
      </c>
      <c r="AZ43" s="18" t="s">
        <v>184</v>
      </c>
      <c r="BA43" s="18" t="s">
        <v>184</v>
      </c>
      <c r="BB43" s="18" t="s">
        <v>184</v>
      </c>
      <c r="BC43" s="18"/>
      <c r="BD43" s="18" t="s">
        <v>184</v>
      </c>
      <c r="BE43" s="18" t="s">
        <v>184</v>
      </c>
      <c r="BF43" s="18" t="s">
        <v>184</v>
      </c>
      <c r="BG43" s="18" t="s">
        <v>184</v>
      </c>
      <c r="BH43" s="18" t="s">
        <v>184</v>
      </c>
      <c r="BI43" s="18" t="s">
        <v>184</v>
      </c>
      <c r="BJ43" s="18" t="s">
        <v>184</v>
      </c>
      <c r="BK43" s="18" t="s">
        <v>184</v>
      </c>
      <c r="BL43" s="18" t="s">
        <v>184</v>
      </c>
      <c r="BM43" s="18"/>
      <c r="BN43" s="282"/>
      <c r="BO43" s="17"/>
      <c r="BP43" s="17"/>
      <c r="BQ43" s="26" t="str">
        <f t="shared" si="7"/>
        <v/>
      </c>
      <c r="BR43" s="17"/>
    </row>
    <row r="44" spans="1:70" s="158" customFormat="1" ht="60" customHeight="1" x14ac:dyDescent="0.35">
      <c r="A44" s="24" t="str">
        <f t="shared" si="1"/>
        <v>OTIC-034</v>
      </c>
      <c r="B44" s="25" t="str">
        <f>VLOOKUP($D44,[2]Responsables!$L$1:$M$37,2,0)</f>
        <v>OTIC</v>
      </c>
      <c r="C44" s="159" t="s">
        <v>326</v>
      </c>
      <c r="D44" s="17" t="s">
        <v>170</v>
      </c>
      <c r="E44" s="17" t="s">
        <v>176</v>
      </c>
      <c r="F44" s="17" t="s">
        <v>327</v>
      </c>
      <c r="G44" s="17" t="s">
        <v>327</v>
      </c>
      <c r="H44" s="17" t="s">
        <v>328</v>
      </c>
      <c r="I44" s="17" t="s">
        <v>253</v>
      </c>
      <c r="J44" s="18" t="s">
        <v>254</v>
      </c>
      <c r="K44" s="18" t="s">
        <v>329</v>
      </c>
      <c r="L44" s="18" t="s">
        <v>330</v>
      </c>
      <c r="M44" s="18" t="s">
        <v>321</v>
      </c>
      <c r="N44" s="18" t="s">
        <v>176</v>
      </c>
      <c r="O44" s="17" t="s">
        <v>176</v>
      </c>
      <c r="P44" s="17" t="s">
        <v>193</v>
      </c>
      <c r="Q44" s="17" t="s">
        <v>170</v>
      </c>
      <c r="R44" s="17" t="s">
        <v>324</v>
      </c>
      <c r="S44" s="17" t="s">
        <v>170</v>
      </c>
      <c r="T44" s="17" t="s">
        <v>324</v>
      </c>
      <c r="U44" s="17" t="s">
        <v>170</v>
      </c>
      <c r="V44" s="17" t="s">
        <v>229</v>
      </c>
      <c r="W44" s="17" t="s">
        <v>229</v>
      </c>
      <c r="X44" s="18" t="s">
        <v>273</v>
      </c>
      <c r="Y44" s="177" t="str">
        <f>VLOOKUP($X44,'[2]Ley Transparencia'!$G$4:$H$18,2,0)</f>
        <v>Artículo 18 - INFORMACIÓN PÚBLICA CLASIFICADA</v>
      </c>
      <c r="Z44" s="17" t="s">
        <v>313</v>
      </c>
      <c r="AA44" s="17" t="s">
        <v>331</v>
      </c>
      <c r="AB44" s="18" t="s">
        <v>182</v>
      </c>
      <c r="AC44" s="178">
        <v>45426</v>
      </c>
      <c r="AD44" s="33" t="str">
        <f>LOOKUP($Y44,'[2]Ley Transparencia'!$H$4:$H$17,'[2]Ley Transparencia'!$I$4:$I$17)</f>
        <v>Ilimitada</v>
      </c>
      <c r="AE44" s="26" t="str">
        <f t="shared" si="2"/>
        <v>Media</v>
      </c>
      <c r="AF44" s="18">
        <f t="shared" si="3"/>
        <v>2</v>
      </c>
      <c r="AG44" s="18" t="s">
        <v>239</v>
      </c>
      <c r="AH44" s="18">
        <f t="shared" si="0"/>
        <v>1</v>
      </c>
      <c r="AI44" s="18" t="s">
        <v>239</v>
      </c>
      <c r="AJ44" s="18">
        <f t="shared" si="4"/>
        <v>1</v>
      </c>
      <c r="AK44" s="18">
        <f t="shared" si="5"/>
        <v>4</v>
      </c>
      <c r="AL44" s="44" t="str">
        <f t="shared" si="6"/>
        <v>MEDIA</v>
      </c>
      <c r="AM44" s="18" t="s">
        <v>184</v>
      </c>
      <c r="AN44" s="18" t="s">
        <v>184</v>
      </c>
      <c r="AO44" s="18" t="s">
        <v>184</v>
      </c>
      <c r="AP44" s="18" t="s">
        <v>184</v>
      </c>
      <c r="AQ44" s="18" t="s">
        <v>184</v>
      </c>
      <c r="AR44" s="18" t="s">
        <v>184</v>
      </c>
      <c r="AS44" s="18"/>
      <c r="AT44" s="18" t="s">
        <v>184</v>
      </c>
      <c r="AU44" s="18" t="s">
        <v>184</v>
      </c>
      <c r="AV44" s="18" t="s">
        <v>184</v>
      </c>
      <c r="AW44" s="18" t="s">
        <v>184</v>
      </c>
      <c r="AX44" s="18" t="s">
        <v>184</v>
      </c>
      <c r="AY44" s="18" t="s">
        <v>184</v>
      </c>
      <c r="AZ44" s="18" t="s">
        <v>184</v>
      </c>
      <c r="BA44" s="18" t="s">
        <v>184</v>
      </c>
      <c r="BB44" s="18" t="s">
        <v>184</v>
      </c>
      <c r="BC44" s="18"/>
      <c r="BD44" s="18" t="s">
        <v>184</v>
      </c>
      <c r="BE44" s="18" t="s">
        <v>184</v>
      </c>
      <c r="BF44" s="18" t="s">
        <v>184</v>
      </c>
      <c r="BG44" s="18" t="s">
        <v>184</v>
      </c>
      <c r="BH44" s="18" t="s">
        <v>184</v>
      </c>
      <c r="BI44" s="18" t="s">
        <v>184</v>
      </c>
      <c r="BJ44" s="18" t="s">
        <v>184</v>
      </c>
      <c r="BK44" s="18" t="s">
        <v>184</v>
      </c>
      <c r="BL44" s="18" t="s">
        <v>184</v>
      </c>
      <c r="BM44" s="18"/>
      <c r="BN44" s="282"/>
      <c r="BO44" s="17"/>
      <c r="BP44" s="17"/>
      <c r="BQ44" s="26" t="str">
        <f t="shared" si="7"/>
        <v/>
      </c>
      <c r="BR44" s="17"/>
    </row>
    <row r="45" spans="1:70" s="158" customFormat="1" ht="60" customHeight="1" x14ac:dyDescent="0.35">
      <c r="A45" s="24" t="str">
        <f t="shared" si="1"/>
        <v>OTIC-035</v>
      </c>
      <c r="B45" s="25" t="str">
        <f>VLOOKUP($D45,[2]Responsables!$L$1:$M$37,2,0)</f>
        <v>OTIC</v>
      </c>
      <c r="C45" s="159" t="s">
        <v>332</v>
      </c>
      <c r="D45" s="17" t="s">
        <v>170</v>
      </c>
      <c r="E45" s="17" t="s">
        <v>176</v>
      </c>
      <c r="F45" s="17" t="s">
        <v>333</v>
      </c>
      <c r="G45" s="17" t="s">
        <v>333</v>
      </c>
      <c r="H45" s="17" t="s">
        <v>334</v>
      </c>
      <c r="I45" s="17" t="s">
        <v>253</v>
      </c>
      <c r="J45" s="18" t="s">
        <v>254</v>
      </c>
      <c r="K45" s="18" t="s">
        <v>335</v>
      </c>
      <c r="L45" s="18" t="s">
        <v>336</v>
      </c>
      <c r="M45" s="18" t="s">
        <v>337</v>
      </c>
      <c r="N45" s="18" t="s">
        <v>322</v>
      </c>
      <c r="O45" s="18" t="s">
        <v>338</v>
      </c>
      <c r="P45" s="17" t="s">
        <v>178</v>
      </c>
      <c r="Q45" s="17" t="s">
        <v>170</v>
      </c>
      <c r="R45" s="17" t="s">
        <v>229</v>
      </c>
      <c r="S45" s="17" t="s">
        <v>229</v>
      </c>
      <c r="T45" s="17" t="s">
        <v>178</v>
      </c>
      <c r="U45" s="17" t="s">
        <v>170</v>
      </c>
      <c r="V45" s="17" t="s">
        <v>229</v>
      </c>
      <c r="W45" s="17" t="s">
        <v>229</v>
      </c>
      <c r="X45" s="18" t="s">
        <v>273</v>
      </c>
      <c r="Y45" s="177" t="str">
        <f>VLOOKUP($X45,'[2]Ley Transparencia'!$G$4:$H$18,2,0)</f>
        <v>Artículo 18 - INFORMACIÓN PÚBLICA CLASIFICADA</v>
      </c>
      <c r="Z45" s="17" t="s">
        <v>339</v>
      </c>
      <c r="AA45" s="17" t="s">
        <v>340</v>
      </c>
      <c r="AB45" s="18" t="s">
        <v>238</v>
      </c>
      <c r="AC45" s="178">
        <v>45406</v>
      </c>
      <c r="AD45" s="33" t="str">
        <f>LOOKUP($Y45,'[2]Ley Transparencia'!$H$4:$H$17,'[2]Ley Transparencia'!$I$4:$I$17)</f>
        <v>Ilimitada</v>
      </c>
      <c r="AE45" s="26" t="str">
        <f t="shared" si="2"/>
        <v>Media</v>
      </c>
      <c r="AF45" s="18">
        <f t="shared" si="3"/>
        <v>2</v>
      </c>
      <c r="AG45" s="18" t="s">
        <v>183</v>
      </c>
      <c r="AH45" s="18">
        <f t="shared" si="0"/>
        <v>3</v>
      </c>
      <c r="AI45" s="18" t="s">
        <v>233</v>
      </c>
      <c r="AJ45" s="18">
        <f t="shared" si="4"/>
        <v>2</v>
      </c>
      <c r="AK45" s="18">
        <f t="shared" si="5"/>
        <v>7</v>
      </c>
      <c r="AL45" s="44" t="str">
        <f t="shared" si="6"/>
        <v>MEDIA</v>
      </c>
      <c r="AM45" s="18" t="s">
        <v>184</v>
      </c>
      <c r="AN45" s="18" t="s">
        <v>184</v>
      </c>
      <c r="AO45" s="18" t="s">
        <v>184</v>
      </c>
      <c r="AP45" s="18" t="s">
        <v>184</v>
      </c>
      <c r="AQ45" s="18" t="s">
        <v>184</v>
      </c>
      <c r="AR45" s="18" t="s">
        <v>184</v>
      </c>
      <c r="AS45" s="18"/>
      <c r="AT45" s="18" t="s">
        <v>184</v>
      </c>
      <c r="AU45" s="18" t="s">
        <v>184</v>
      </c>
      <c r="AV45" s="18" t="s">
        <v>184</v>
      </c>
      <c r="AW45" s="18" t="s">
        <v>184</v>
      </c>
      <c r="AX45" s="18" t="s">
        <v>184</v>
      </c>
      <c r="AY45" s="18" t="s">
        <v>184</v>
      </c>
      <c r="AZ45" s="18" t="s">
        <v>184</v>
      </c>
      <c r="BA45" s="18" t="s">
        <v>184</v>
      </c>
      <c r="BB45" s="18" t="s">
        <v>184</v>
      </c>
      <c r="BC45" s="18"/>
      <c r="BD45" s="18" t="s">
        <v>184</v>
      </c>
      <c r="BE45" s="18" t="s">
        <v>184</v>
      </c>
      <c r="BF45" s="18" t="s">
        <v>184</v>
      </c>
      <c r="BG45" s="18" t="s">
        <v>184</v>
      </c>
      <c r="BH45" s="18" t="s">
        <v>184</v>
      </c>
      <c r="BI45" s="18" t="s">
        <v>184</v>
      </c>
      <c r="BJ45" s="18" t="s">
        <v>184</v>
      </c>
      <c r="BK45" s="18" t="s">
        <v>184</v>
      </c>
      <c r="BL45" s="18" t="s">
        <v>184</v>
      </c>
      <c r="BM45" s="18"/>
      <c r="BN45" s="282"/>
      <c r="BO45" s="17"/>
      <c r="BP45" s="17"/>
      <c r="BQ45" s="26" t="str">
        <f t="shared" si="7"/>
        <v/>
      </c>
      <c r="BR45" s="17"/>
    </row>
    <row r="46" spans="1:70" s="158" customFormat="1" ht="60" customHeight="1" x14ac:dyDescent="0.35">
      <c r="A46" s="24" t="str">
        <f t="shared" si="1"/>
        <v>OTIC-036</v>
      </c>
      <c r="B46" s="25" t="str">
        <f>VLOOKUP($D46,[2]Responsables!$L$1:$M$37,2,0)</f>
        <v>OTIC</v>
      </c>
      <c r="C46" s="159" t="s">
        <v>341</v>
      </c>
      <c r="D46" s="17" t="s">
        <v>170</v>
      </c>
      <c r="E46" s="17" t="s">
        <v>176</v>
      </c>
      <c r="F46" s="17" t="s">
        <v>342</v>
      </c>
      <c r="G46" s="17" t="s">
        <v>343</v>
      </c>
      <c r="H46" s="17" t="s">
        <v>344</v>
      </c>
      <c r="I46" s="17" t="s">
        <v>253</v>
      </c>
      <c r="J46" s="18" t="s">
        <v>254</v>
      </c>
      <c r="K46" s="18" t="s">
        <v>319</v>
      </c>
      <c r="L46" s="18" t="s">
        <v>336</v>
      </c>
      <c r="M46" s="18" t="s">
        <v>321</v>
      </c>
      <c r="N46" s="18" t="s">
        <v>176</v>
      </c>
      <c r="O46" s="17" t="s">
        <v>176</v>
      </c>
      <c r="P46" s="17" t="s">
        <v>194</v>
      </c>
      <c r="Q46" s="17" t="s">
        <v>170</v>
      </c>
      <c r="R46" s="17" t="s">
        <v>229</v>
      </c>
      <c r="S46" s="17" t="s">
        <v>229</v>
      </c>
      <c r="T46" s="17" t="s">
        <v>194</v>
      </c>
      <c r="U46" s="17" t="s">
        <v>170</v>
      </c>
      <c r="V46" s="17" t="s">
        <v>229</v>
      </c>
      <c r="W46" s="17" t="s">
        <v>229</v>
      </c>
      <c r="X46" s="18" t="s">
        <v>188</v>
      </c>
      <c r="Y46" s="177" t="str">
        <f>VLOOKUP($X46,'[2]Ley Transparencia'!$G$4:$H$18,2,0)</f>
        <v>Artículo 18 - INFORMACIÓN PÚBLICA CLASIFICADA</v>
      </c>
      <c r="Z46" s="17" t="s">
        <v>313</v>
      </c>
      <c r="AA46" s="17" t="s">
        <v>345</v>
      </c>
      <c r="AB46" s="18" t="s">
        <v>238</v>
      </c>
      <c r="AC46" s="178">
        <v>45427</v>
      </c>
      <c r="AD46" s="33" t="str">
        <f>LOOKUP($Y46,'[2]Ley Transparencia'!$H$4:$H$17,'[2]Ley Transparencia'!$I$4:$I$17)</f>
        <v>Ilimitada</v>
      </c>
      <c r="AE46" s="26" t="str">
        <f t="shared" si="2"/>
        <v>Media</v>
      </c>
      <c r="AF46" s="18">
        <f t="shared" si="3"/>
        <v>2</v>
      </c>
      <c r="AG46" s="18" t="s">
        <v>239</v>
      </c>
      <c r="AH46" s="18">
        <f t="shared" si="0"/>
        <v>1</v>
      </c>
      <c r="AI46" s="18" t="s">
        <v>239</v>
      </c>
      <c r="AJ46" s="18">
        <f t="shared" si="4"/>
        <v>1</v>
      </c>
      <c r="AK46" s="18">
        <f t="shared" si="5"/>
        <v>4</v>
      </c>
      <c r="AL46" s="44" t="str">
        <f t="shared" si="6"/>
        <v>MEDIA</v>
      </c>
      <c r="AM46" s="18" t="s">
        <v>184</v>
      </c>
      <c r="AN46" s="18" t="s">
        <v>184</v>
      </c>
      <c r="AO46" s="18" t="s">
        <v>184</v>
      </c>
      <c r="AP46" s="18" t="s">
        <v>184</v>
      </c>
      <c r="AQ46" s="18" t="s">
        <v>184</v>
      </c>
      <c r="AR46" s="18" t="s">
        <v>184</v>
      </c>
      <c r="AS46" s="18"/>
      <c r="AT46" s="18" t="s">
        <v>184</v>
      </c>
      <c r="AU46" s="18" t="s">
        <v>184</v>
      </c>
      <c r="AV46" s="18" t="s">
        <v>184</v>
      </c>
      <c r="AW46" s="18" t="s">
        <v>184</v>
      </c>
      <c r="AX46" s="18" t="s">
        <v>184</v>
      </c>
      <c r="AY46" s="18" t="s">
        <v>184</v>
      </c>
      <c r="AZ46" s="18" t="s">
        <v>184</v>
      </c>
      <c r="BA46" s="18" t="s">
        <v>184</v>
      </c>
      <c r="BB46" s="18" t="s">
        <v>184</v>
      </c>
      <c r="BC46" s="18"/>
      <c r="BD46" s="18" t="s">
        <v>184</v>
      </c>
      <c r="BE46" s="18" t="s">
        <v>184</v>
      </c>
      <c r="BF46" s="18" t="s">
        <v>184</v>
      </c>
      <c r="BG46" s="18" t="s">
        <v>184</v>
      </c>
      <c r="BH46" s="18" t="s">
        <v>184</v>
      </c>
      <c r="BI46" s="18" t="s">
        <v>184</v>
      </c>
      <c r="BJ46" s="18" t="s">
        <v>184</v>
      </c>
      <c r="BK46" s="18" t="s">
        <v>184</v>
      </c>
      <c r="BL46" s="18" t="s">
        <v>184</v>
      </c>
      <c r="BM46" s="18"/>
      <c r="BN46" s="282"/>
      <c r="BO46" s="17"/>
      <c r="BP46" s="17"/>
      <c r="BQ46" s="26" t="str">
        <f t="shared" si="7"/>
        <v/>
      </c>
      <c r="BR46" s="17"/>
    </row>
    <row r="47" spans="1:70" s="158" customFormat="1" ht="60" customHeight="1" x14ac:dyDescent="0.35">
      <c r="A47" s="24" t="str">
        <f t="shared" si="1"/>
        <v>OTIC-037</v>
      </c>
      <c r="B47" s="25" t="str">
        <f>VLOOKUP($D47,[2]Responsables!$L$1:$M$37,2,0)</f>
        <v>OTIC</v>
      </c>
      <c r="C47" s="159" t="s">
        <v>346</v>
      </c>
      <c r="D47" s="17" t="s">
        <v>170</v>
      </c>
      <c r="E47" s="17" t="s">
        <v>347</v>
      </c>
      <c r="F47" s="17" t="s">
        <v>348</v>
      </c>
      <c r="G47" s="17" t="s">
        <v>349</v>
      </c>
      <c r="H47" s="17" t="s">
        <v>350</v>
      </c>
      <c r="I47" s="17" t="s">
        <v>253</v>
      </c>
      <c r="J47" s="18" t="s">
        <v>254</v>
      </c>
      <c r="K47" s="18" t="s">
        <v>319</v>
      </c>
      <c r="L47" s="18" t="s">
        <v>336</v>
      </c>
      <c r="M47" s="18" t="s">
        <v>321</v>
      </c>
      <c r="N47" s="18" t="s">
        <v>351</v>
      </c>
      <c r="O47" s="18" t="s">
        <v>352</v>
      </c>
      <c r="P47" s="17" t="s">
        <v>193</v>
      </c>
      <c r="Q47" s="17" t="s">
        <v>170</v>
      </c>
      <c r="R47" s="17" t="s">
        <v>194</v>
      </c>
      <c r="S47" s="17" t="s">
        <v>170</v>
      </c>
      <c r="T47" s="17" t="s">
        <v>194</v>
      </c>
      <c r="U47" s="17" t="s">
        <v>170</v>
      </c>
      <c r="V47" s="17" t="s">
        <v>178</v>
      </c>
      <c r="W47" s="17" t="s">
        <v>170</v>
      </c>
      <c r="X47" s="18" t="s">
        <v>255</v>
      </c>
      <c r="Y47" s="177" t="str">
        <f>VLOOKUP($X47,'[2]Ley Transparencia'!$G$4:$H$18,2,0)</f>
        <v>INFORMACIÓN PÚBLICA</v>
      </c>
      <c r="Z47" s="17" t="s">
        <v>256</v>
      </c>
      <c r="AA47" s="17" t="s">
        <v>256</v>
      </c>
      <c r="AB47" s="18" t="s">
        <v>176</v>
      </c>
      <c r="AC47" s="178" t="s">
        <v>176</v>
      </c>
      <c r="AD47" s="33" t="str">
        <f>LOOKUP($Y47,'[2]Ley Transparencia'!$H$4:$H$17,'[2]Ley Transparencia'!$I$4:$I$17)</f>
        <v>Ilimitada</v>
      </c>
      <c r="AE47" s="26" t="str">
        <f t="shared" si="2"/>
        <v>Baja</v>
      </c>
      <c r="AF47" s="18">
        <f t="shared" si="3"/>
        <v>1</v>
      </c>
      <c r="AG47" s="18" t="s">
        <v>233</v>
      </c>
      <c r="AH47" s="18">
        <f t="shared" si="0"/>
        <v>2</v>
      </c>
      <c r="AI47" s="18" t="s">
        <v>239</v>
      </c>
      <c r="AJ47" s="18">
        <f t="shared" si="4"/>
        <v>1</v>
      </c>
      <c r="AK47" s="18">
        <f t="shared" si="5"/>
        <v>4</v>
      </c>
      <c r="AL47" s="44" t="str">
        <f t="shared" si="6"/>
        <v>MEDIA</v>
      </c>
      <c r="AM47" s="18" t="s">
        <v>184</v>
      </c>
      <c r="AN47" s="18" t="s">
        <v>184</v>
      </c>
      <c r="AO47" s="18" t="s">
        <v>184</v>
      </c>
      <c r="AP47" s="18" t="s">
        <v>184</v>
      </c>
      <c r="AQ47" s="18" t="s">
        <v>184</v>
      </c>
      <c r="AR47" s="18" t="s">
        <v>184</v>
      </c>
      <c r="AS47" s="18"/>
      <c r="AT47" s="18" t="s">
        <v>184</v>
      </c>
      <c r="AU47" s="18" t="s">
        <v>184</v>
      </c>
      <c r="AV47" s="18" t="s">
        <v>184</v>
      </c>
      <c r="AW47" s="18" t="s">
        <v>184</v>
      </c>
      <c r="AX47" s="18" t="s">
        <v>184</v>
      </c>
      <c r="AY47" s="18" t="s">
        <v>184</v>
      </c>
      <c r="AZ47" s="18" t="s">
        <v>184</v>
      </c>
      <c r="BA47" s="18" t="s">
        <v>184</v>
      </c>
      <c r="BB47" s="18" t="s">
        <v>184</v>
      </c>
      <c r="BC47" s="18"/>
      <c r="BD47" s="18" t="s">
        <v>184</v>
      </c>
      <c r="BE47" s="18" t="s">
        <v>184</v>
      </c>
      <c r="BF47" s="18" t="s">
        <v>184</v>
      </c>
      <c r="BG47" s="18" t="s">
        <v>184</v>
      </c>
      <c r="BH47" s="18" t="s">
        <v>184</v>
      </c>
      <c r="BI47" s="18" t="s">
        <v>184</v>
      </c>
      <c r="BJ47" s="18" t="s">
        <v>184</v>
      </c>
      <c r="BK47" s="18" t="s">
        <v>184</v>
      </c>
      <c r="BL47" s="18" t="s">
        <v>184</v>
      </c>
      <c r="BM47" s="18"/>
      <c r="BN47" s="282"/>
      <c r="BO47" s="17"/>
      <c r="BP47" s="17"/>
      <c r="BQ47" s="26" t="str">
        <f t="shared" si="7"/>
        <v/>
      </c>
      <c r="BR47" s="17"/>
    </row>
    <row r="48" spans="1:70" s="158" customFormat="1" ht="60" customHeight="1" x14ac:dyDescent="0.35">
      <c r="A48" s="24" t="str">
        <f t="shared" si="1"/>
        <v>OTIC-038</v>
      </c>
      <c r="B48" s="25" t="str">
        <f>VLOOKUP($D48,[2]Responsables!$L$1:$M$37,2,0)</f>
        <v>OTIC</v>
      </c>
      <c r="C48" s="159" t="s">
        <v>353</v>
      </c>
      <c r="D48" s="17" t="s">
        <v>170</v>
      </c>
      <c r="E48" s="17" t="s">
        <v>176</v>
      </c>
      <c r="F48" s="17" t="s">
        <v>172</v>
      </c>
      <c r="G48" s="17" t="s">
        <v>354</v>
      </c>
      <c r="H48" s="17" t="s">
        <v>355</v>
      </c>
      <c r="I48" s="17" t="s">
        <v>253</v>
      </c>
      <c r="J48" s="18" t="s">
        <v>254</v>
      </c>
      <c r="K48" s="18" t="s">
        <v>319</v>
      </c>
      <c r="L48" s="18" t="s">
        <v>336</v>
      </c>
      <c r="M48" s="18" t="s">
        <v>337</v>
      </c>
      <c r="N48" s="18" t="s">
        <v>356</v>
      </c>
      <c r="O48" s="17" t="s">
        <v>176</v>
      </c>
      <c r="P48" s="17" t="s">
        <v>193</v>
      </c>
      <c r="Q48" s="17" t="s">
        <v>170</v>
      </c>
      <c r="R48" s="17" t="s">
        <v>178</v>
      </c>
      <c r="S48" s="17" t="s">
        <v>170</v>
      </c>
      <c r="T48" s="17" t="s">
        <v>178</v>
      </c>
      <c r="U48" s="17" t="s">
        <v>170</v>
      </c>
      <c r="V48" s="17" t="s">
        <v>229</v>
      </c>
      <c r="W48" s="17" t="s">
        <v>229</v>
      </c>
      <c r="X48" s="18" t="s">
        <v>188</v>
      </c>
      <c r="Y48" s="177" t="str">
        <f>VLOOKUP($X48,'[2]Ley Transparencia'!$G$4:$H$18,2,0)</f>
        <v>Artículo 18 - INFORMACIÓN PÚBLICA CLASIFICADA</v>
      </c>
      <c r="Z48" s="17" t="s">
        <v>231</v>
      </c>
      <c r="AA48" s="17" t="s">
        <v>357</v>
      </c>
      <c r="AB48" s="18" t="s">
        <v>238</v>
      </c>
      <c r="AC48" s="178">
        <v>45406</v>
      </c>
      <c r="AD48" s="33" t="str">
        <f>LOOKUP($Y48,'[2]Ley Transparencia'!$H$4:$H$17,'[2]Ley Transparencia'!$I$4:$I$17)</f>
        <v>Ilimitada</v>
      </c>
      <c r="AE48" s="26" t="str">
        <f t="shared" si="2"/>
        <v>Media</v>
      </c>
      <c r="AF48" s="18">
        <f t="shared" si="3"/>
        <v>2</v>
      </c>
      <c r="AG48" s="18" t="s">
        <v>233</v>
      </c>
      <c r="AH48" s="18">
        <f t="shared" si="0"/>
        <v>2</v>
      </c>
      <c r="AI48" s="18" t="s">
        <v>233</v>
      </c>
      <c r="AJ48" s="18">
        <f t="shared" si="4"/>
        <v>2</v>
      </c>
      <c r="AK48" s="18">
        <f t="shared" si="5"/>
        <v>6</v>
      </c>
      <c r="AL48" s="44" t="str">
        <f t="shared" si="6"/>
        <v>MEDIA</v>
      </c>
      <c r="AM48" s="18" t="s">
        <v>184</v>
      </c>
      <c r="AN48" s="18" t="s">
        <v>184</v>
      </c>
      <c r="AO48" s="18" t="s">
        <v>184</v>
      </c>
      <c r="AP48" s="18" t="s">
        <v>184</v>
      </c>
      <c r="AQ48" s="18" t="s">
        <v>184</v>
      </c>
      <c r="AR48" s="18" t="s">
        <v>184</v>
      </c>
      <c r="AS48" s="18"/>
      <c r="AT48" s="18" t="s">
        <v>184</v>
      </c>
      <c r="AU48" s="18" t="s">
        <v>184</v>
      </c>
      <c r="AV48" s="18" t="s">
        <v>184</v>
      </c>
      <c r="AW48" s="18" t="s">
        <v>184</v>
      </c>
      <c r="AX48" s="18" t="s">
        <v>184</v>
      </c>
      <c r="AY48" s="18" t="s">
        <v>184</v>
      </c>
      <c r="AZ48" s="18" t="s">
        <v>184</v>
      </c>
      <c r="BA48" s="18" t="s">
        <v>184</v>
      </c>
      <c r="BB48" s="18" t="s">
        <v>184</v>
      </c>
      <c r="BC48" s="18"/>
      <c r="BD48" s="18" t="s">
        <v>184</v>
      </c>
      <c r="BE48" s="18" t="s">
        <v>184</v>
      </c>
      <c r="BF48" s="18" t="s">
        <v>184</v>
      </c>
      <c r="BG48" s="18" t="s">
        <v>184</v>
      </c>
      <c r="BH48" s="18" t="s">
        <v>184</v>
      </c>
      <c r="BI48" s="18" t="s">
        <v>184</v>
      </c>
      <c r="BJ48" s="18" t="s">
        <v>184</v>
      </c>
      <c r="BK48" s="18" t="s">
        <v>184</v>
      </c>
      <c r="BL48" s="18" t="s">
        <v>184</v>
      </c>
      <c r="BM48" s="18"/>
      <c r="BN48" s="282"/>
      <c r="BO48" s="17"/>
      <c r="BP48" s="17"/>
      <c r="BQ48" s="26" t="str">
        <f t="shared" si="7"/>
        <v/>
      </c>
      <c r="BR48" s="17"/>
    </row>
    <row r="49" spans="1:70" s="158" customFormat="1" ht="60" customHeight="1" x14ac:dyDescent="0.35">
      <c r="A49" s="24" t="str">
        <f t="shared" si="1"/>
        <v>OTIC-039</v>
      </c>
      <c r="B49" s="25" t="str">
        <f>VLOOKUP($D49,[2]Responsables!$L$1:$M$37,2,0)</f>
        <v>OTIC</v>
      </c>
      <c r="C49" s="159" t="s">
        <v>358</v>
      </c>
      <c r="D49" s="17" t="s">
        <v>170</v>
      </c>
      <c r="E49" s="17" t="s">
        <v>176</v>
      </c>
      <c r="F49" s="17" t="s">
        <v>172</v>
      </c>
      <c r="G49" s="17" t="s">
        <v>359</v>
      </c>
      <c r="H49" s="17" t="s">
        <v>360</v>
      </c>
      <c r="I49" s="17" t="s">
        <v>253</v>
      </c>
      <c r="J49" s="18" t="s">
        <v>254</v>
      </c>
      <c r="K49" s="18" t="s">
        <v>319</v>
      </c>
      <c r="L49" s="18" t="s">
        <v>361</v>
      </c>
      <c r="M49" s="18" t="s">
        <v>321</v>
      </c>
      <c r="N49" s="18" t="s">
        <v>362</v>
      </c>
      <c r="O49" s="17" t="s">
        <v>176</v>
      </c>
      <c r="P49" s="17" t="s">
        <v>193</v>
      </c>
      <c r="Q49" s="17" t="s">
        <v>170</v>
      </c>
      <c r="R49" s="17" t="s">
        <v>194</v>
      </c>
      <c r="S49" s="17" t="s">
        <v>170</v>
      </c>
      <c r="T49" s="17" t="s">
        <v>194</v>
      </c>
      <c r="U49" s="17" t="s">
        <v>170</v>
      </c>
      <c r="V49" s="17" t="s">
        <v>178</v>
      </c>
      <c r="W49" s="17" t="s">
        <v>170</v>
      </c>
      <c r="X49" s="18" t="s">
        <v>188</v>
      </c>
      <c r="Y49" s="177" t="str">
        <f>VLOOKUP($X49,'[2]Ley Transparencia'!$G$4:$H$18,2,0)</f>
        <v>Artículo 18 - INFORMACIÓN PÚBLICA CLASIFICADA</v>
      </c>
      <c r="Z49" s="17" t="s">
        <v>231</v>
      </c>
      <c r="AA49" s="17" t="s">
        <v>363</v>
      </c>
      <c r="AB49" s="18" t="s">
        <v>182</v>
      </c>
      <c r="AC49" s="178">
        <v>45406</v>
      </c>
      <c r="AD49" s="33" t="str">
        <f>LOOKUP($Y49,'[2]Ley Transparencia'!$H$4:$H$17,'[2]Ley Transparencia'!$I$4:$I$17)</f>
        <v>Ilimitada</v>
      </c>
      <c r="AE49" s="26" t="str">
        <f t="shared" si="2"/>
        <v>Media</v>
      </c>
      <c r="AF49" s="18">
        <f t="shared" si="3"/>
        <v>2</v>
      </c>
      <c r="AG49" s="18" t="s">
        <v>233</v>
      </c>
      <c r="AH49" s="18">
        <f t="shared" si="0"/>
        <v>2</v>
      </c>
      <c r="AI49" s="18" t="s">
        <v>239</v>
      </c>
      <c r="AJ49" s="18">
        <f t="shared" si="4"/>
        <v>1</v>
      </c>
      <c r="AK49" s="18">
        <f t="shared" si="5"/>
        <v>5</v>
      </c>
      <c r="AL49" s="44" t="str">
        <f t="shared" si="6"/>
        <v>MEDIA</v>
      </c>
      <c r="AM49" s="18" t="s">
        <v>184</v>
      </c>
      <c r="AN49" s="18" t="s">
        <v>184</v>
      </c>
      <c r="AO49" s="18" t="s">
        <v>184</v>
      </c>
      <c r="AP49" s="18" t="s">
        <v>184</v>
      </c>
      <c r="AQ49" s="18" t="s">
        <v>184</v>
      </c>
      <c r="AR49" s="18" t="s">
        <v>184</v>
      </c>
      <c r="AS49" s="18"/>
      <c r="AT49" s="18" t="s">
        <v>184</v>
      </c>
      <c r="AU49" s="18" t="s">
        <v>184</v>
      </c>
      <c r="AV49" s="18" t="s">
        <v>184</v>
      </c>
      <c r="AW49" s="18" t="s">
        <v>184</v>
      </c>
      <c r="AX49" s="18" t="s">
        <v>184</v>
      </c>
      <c r="AY49" s="18" t="s">
        <v>184</v>
      </c>
      <c r="AZ49" s="18" t="s">
        <v>184</v>
      </c>
      <c r="BA49" s="18" t="s">
        <v>184</v>
      </c>
      <c r="BB49" s="18" t="s">
        <v>184</v>
      </c>
      <c r="BC49" s="18"/>
      <c r="BD49" s="18" t="s">
        <v>184</v>
      </c>
      <c r="BE49" s="18" t="s">
        <v>184</v>
      </c>
      <c r="BF49" s="18" t="s">
        <v>184</v>
      </c>
      <c r="BG49" s="18" t="s">
        <v>184</v>
      </c>
      <c r="BH49" s="18" t="s">
        <v>184</v>
      </c>
      <c r="BI49" s="18" t="s">
        <v>184</v>
      </c>
      <c r="BJ49" s="18" t="s">
        <v>184</v>
      </c>
      <c r="BK49" s="18" t="s">
        <v>184</v>
      </c>
      <c r="BL49" s="18" t="s">
        <v>184</v>
      </c>
      <c r="BM49" s="18"/>
      <c r="BN49" s="282"/>
      <c r="BO49" s="17"/>
      <c r="BP49" s="17"/>
      <c r="BQ49" s="26" t="str">
        <f t="shared" si="7"/>
        <v/>
      </c>
      <c r="BR49" s="17"/>
    </row>
    <row r="50" spans="1:70" s="158" customFormat="1" ht="60" customHeight="1" x14ac:dyDescent="0.35">
      <c r="A50" s="24" t="str">
        <f t="shared" si="1"/>
        <v>OTIC-040</v>
      </c>
      <c r="B50" s="25" t="str">
        <f>VLOOKUP($D50,[2]Responsables!$L$1:$M$37,2,0)</f>
        <v>OTIC</v>
      </c>
      <c r="C50" s="159" t="s">
        <v>364</v>
      </c>
      <c r="D50" s="17" t="s">
        <v>170</v>
      </c>
      <c r="E50" s="17" t="s">
        <v>347</v>
      </c>
      <c r="F50" s="17" t="s">
        <v>172</v>
      </c>
      <c r="G50" s="17" t="s">
        <v>365</v>
      </c>
      <c r="H50" s="17" t="s">
        <v>366</v>
      </c>
      <c r="I50" s="17" t="s">
        <v>253</v>
      </c>
      <c r="J50" s="18" t="s">
        <v>254</v>
      </c>
      <c r="K50" s="18" t="s">
        <v>319</v>
      </c>
      <c r="L50" s="18" t="s">
        <v>361</v>
      </c>
      <c r="M50" s="18" t="s">
        <v>321</v>
      </c>
      <c r="N50" s="18" t="s">
        <v>351</v>
      </c>
      <c r="O50" s="18" t="s">
        <v>352</v>
      </c>
      <c r="P50" s="17" t="s">
        <v>193</v>
      </c>
      <c r="Q50" s="17" t="s">
        <v>170</v>
      </c>
      <c r="R50" s="17" t="s">
        <v>194</v>
      </c>
      <c r="S50" s="17" t="s">
        <v>170</v>
      </c>
      <c r="T50" s="17" t="s">
        <v>194</v>
      </c>
      <c r="U50" s="17" t="s">
        <v>170</v>
      </c>
      <c r="V50" s="17" t="s">
        <v>178</v>
      </c>
      <c r="W50" s="17" t="s">
        <v>170</v>
      </c>
      <c r="X50" s="18" t="s">
        <v>255</v>
      </c>
      <c r="Y50" s="177" t="str">
        <f>VLOOKUP($X50,'[2]Ley Transparencia'!$G$4:$H$18,2,0)</f>
        <v>INFORMACIÓN PÚBLICA</v>
      </c>
      <c r="Z50" s="17" t="s">
        <v>256</v>
      </c>
      <c r="AA50" s="17" t="s">
        <v>256</v>
      </c>
      <c r="AB50" s="18" t="s">
        <v>176</v>
      </c>
      <c r="AC50" s="178" t="s">
        <v>176</v>
      </c>
      <c r="AD50" s="33" t="str">
        <f>LOOKUP($Y50,'[2]Ley Transparencia'!$H$4:$H$17,'[2]Ley Transparencia'!$I$4:$I$17)</f>
        <v>Ilimitada</v>
      </c>
      <c r="AE50" s="26" t="str">
        <f t="shared" si="2"/>
        <v>Baja</v>
      </c>
      <c r="AF50" s="18">
        <f t="shared" si="3"/>
        <v>1</v>
      </c>
      <c r="AG50" s="18" t="s">
        <v>233</v>
      </c>
      <c r="AH50" s="18">
        <f t="shared" si="0"/>
        <v>2</v>
      </c>
      <c r="AI50" s="18" t="s">
        <v>239</v>
      </c>
      <c r="AJ50" s="18">
        <f t="shared" si="4"/>
        <v>1</v>
      </c>
      <c r="AK50" s="18">
        <f t="shared" si="5"/>
        <v>4</v>
      </c>
      <c r="AL50" s="44" t="str">
        <f t="shared" si="6"/>
        <v>MEDIA</v>
      </c>
      <c r="AM50" s="18" t="s">
        <v>184</v>
      </c>
      <c r="AN50" s="18" t="s">
        <v>184</v>
      </c>
      <c r="AO50" s="18" t="s">
        <v>184</v>
      </c>
      <c r="AP50" s="18" t="s">
        <v>184</v>
      </c>
      <c r="AQ50" s="18" t="s">
        <v>184</v>
      </c>
      <c r="AR50" s="18" t="s">
        <v>184</v>
      </c>
      <c r="AS50" s="18"/>
      <c r="AT50" s="18" t="s">
        <v>184</v>
      </c>
      <c r="AU50" s="18" t="s">
        <v>184</v>
      </c>
      <c r="AV50" s="18" t="s">
        <v>184</v>
      </c>
      <c r="AW50" s="18" t="s">
        <v>184</v>
      </c>
      <c r="AX50" s="18" t="s">
        <v>184</v>
      </c>
      <c r="AY50" s="18" t="s">
        <v>184</v>
      </c>
      <c r="AZ50" s="18" t="s">
        <v>184</v>
      </c>
      <c r="BA50" s="18" t="s">
        <v>184</v>
      </c>
      <c r="BB50" s="18" t="s">
        <v>184</v>
      </c>
      <c r="BC50" s="18"/>
      <c r="BD50" s="18" t="s">
        <v>184</v>
      </c>
      <c r="BE50" s="18" t="s">
        <v>184</v>
      </c>
      <c r="BF50" s="18" t="s">
        <v>184</v>
      </c>
      <c r="BG50" s="18" t="s">
        <v>184</v>
      </c>
      <c r="BH50" s="18" t="s">
        <v>184</v>
      </c>
      <c r="BI50" s="18" t="s">
        <v>184</v>
      </c>
      <c r="BJ50" s="18" t="s">
        <v>184</v>
      </c>
      <c r="BK50" s="18" t="s">
        <v>184</v>
      </c>
      <c r="BL50" s="18" t="s">
        <v>184</v>
      </c>
      <c r="BM50" s="18"/>
      <c r="BN50" s="282"/>
      <c r="BO50" s="17"/>
      <c r="BP50" s="17"/>
      <c r="BQ50" s="26" t="str">
        <f t="shared" si="7"/>
        <v/>
      </c>
      <c r="BR50" s="17"/>
    </row>
    <row r="51" spans="1:70" s="158" customFormat="1" ht="60" customHeight="1" x14ac:dyDescent="0.35">
      <c r="A51" s="24" t="str">
        <f t="shared" si="1"/>
        <v>OTIC-041</v>
      </c>
      <c r="B51" s="25" t="str">
        <f>VLOOKUP($D51,[2]Responsables!$L$1:$M$37,2,0)</f>
        <v>OTIC</v>
      </c>
      <c r="C51" s="159" t="s">
        <v>367</v>
      </c>
      <c r="D51" s="17" t="s">
        <v>170</v>
      </c>
      <c r="E51" s="17" t="s">
        <v>176</v>
      </c>
      <c r="F51" s="17" t="s">
        <v>172</v>
      </c>
      <c r="G51" s="17" t="s">
        <v>368</v>
      </c>
      <c r="H51" s="17" t="s">
        <v>369</v>
      </c>
      <c r="I51" s="17" t="s">
        <v>253</v>
      </c>
      <c r="J51" s="18" t="s">
        <v>254</v>
      </c>
      <c r="K51" s="18" t="s">
        <v>319</v>
      </c>
      <c r="L51" s="18" t="s">
        <v>320</v>
      </c>
      <c r="M51" s="18" t="s">
        <v>321</v>
      </c>
      <c r="N51" s="18" t="s">
        <v>356</v>
      </c>
      <c r="O51" s="17" t="s">
        <v>176</v>
      </c>
      <c r="P51" s="17" t="s">
        <v>193</v>
      </c>
      <c r="Q51" s="17" t="s">
        <v>170</v>
      </c>
      <c r="R51" s="17" t="s">
        <v>178</v>
      </c>
      <c r="S51" s="17" t="s">
        <v>170</v>
      </c>
      <c r="T51" s="17" t="s">
        <v>178</v>
      </c>
      <c r="U51" s="17" t="s">
        <v>170</v>
      </c>
      <c r="V51" s="17" t="s">
        <v>229</v>
      </c>
      <c r="W51" s="17" t="s">
        <v>229</v>
      </c>
      <c r="X51" s="18" t="s">
        <v>188</v>
      </c>
      <c r="Y51" s="177" t="str">
        <f>VLOOKUP($X51,'[2]Ley Transparencia'!$G$4:$H$18,2,0)</f>
        <v>Artículo 18 - INFORMACIÓN PÚBLICA CLASIFICADA</v>
      </c>
      <c r="Z51" s="17" t="s">
        <v>231</v>
      </c>
      <c r="AA51" s="17" t="s">
        <v>370</v>
      </c>
      <c r="AB51" s="18" t="s">
        <v>238</v>
      </c>
      <c r="AC51" s="178">
        <v>45427</v>
      </c>
      <c r="AD51" s="33" t="str">
        <f>LOOKUP($Y51,'[2]Ley Transparencia'!$H$4:$H$17,'[2]Ley Transparencia'!$I$4:$I$17)</f>
        <v>Ilimitada</v>
      </c>
      <c r="AE51" s="26" t="str">
        <f t="shared" si="2"/>
        <v>Media</v>
      </c>
      <c r="AF51" s="18">
        <f t="shared" si="3"/>
        <v>2</v>
      </c>
      <c r="AG51" s="18" t="s">
        <v>239</v>
      </c>
      <c r="AH51" s="18">
        <f t="shared" si="0"/>
        <v>1</v>
      </c>
      <c r="AI51" s="18" t="s">
        <v>239</v>
      </c>
      <c r="AJ51" s="18">
        <f t="shared" si="4"/>
        <v>1</v>
      </c>
      <c r="AK51" s="18">
        <f t="shared" si="5"/>
        <v>4</v>
      </c>
      <c r="AL51" s="44" t="str">
        <f t="shared" si="6"/>
        <v>MEDIA</v>
      </c>
      <c r="AM51" s="18" t="s">
        <v>184</v>
      </c>
      <c r="AN51" s="18" t="s">
        <v>184</v>
      </c>
      <c r="AO51" s="18" t="s">
        <v>184</v>
      </c>
      <c r="AP51" s="18" t="s">
        <v>184</v>
      </c>
      <c r="AQ51" s="18" t="s">
        <v>184</v>
      </c>
      <c r="AR51" s="18" t="s">
        <v>184</v>
      </c>
      <c r="AS51" s="18"/>
      <c r="AT51" s="18" t="s">
        <v>184</v>
      </c>
      <c r="AU51" s="18" t="s">
        <v>184</v>
      </c>
      <c r="AV51" s="18" t="s">
        <v>184</v>
      </c>
      <c r="AW51" s="18" t="s">
        <v>184</v>
      </c>
      <c r="AX51" s="18" t="s">
        <v>184</v>
      </c>
      <c r="AY51" s="18" t="s">
        <v>184</v>
      </c>
      <c r="AZ51" s="18" t="s">
        <v>184</v>
      </c>
      <c r="BA51" s="18" t="s">
        <v>184</v>
      </c>
      <c r="BB51" s="18" t="s">
        <v>184</v>
      </c>
      <c r="BC51" s="18"/>
      <c r="BD51" s="18" t="s">
        <v>184</v>
      </c>
      <c r="BE51" s="18" t="s">
        <v>184</v>
      </c>
      <c r="BF51" s="18" t="s">
        <v>184</v>
      </c>
      <c r="BG51" s="18" t="s">
        <v>184</v>
      </c>
      <c r="BH51" s="18" t="s">
        <v>184</v>
      </c>
      <c r="BI51" s="18" t="s">
        <v>184</v>
      </c>
      <c r="BJ51" s="18" t="s">
        <v>184</v>
      </c>
      <c r="BK51" s="18" t="s">
        <v>184</v>
      </c>
      <c r="BL51" s="18" t="s">
        <v>184</v>
      </c>
      <c r="BM51" s="18"/>
      <c r="BN51" s="282"/>
      <c r="BO51" s="17"/>
      <c r="BP51" s="17"/>
      <c r="BQ51" s="26" t="str">
        <f t="shared" si="7"/>
        <v/>
      </c>
      <c r="BR51" s="17"/>
    </row>
    <row r="52" spans="1:70" s="158" customFormat="1" ht="60" customHeight="1" x14ac:dyDescent="0.35">
      <c r="A52" s="24" t="str">
        <f t="shared" si="1"/>
        <v>OTIC-042</v>
      </c>
      <c r="B52" s="25" t="str">
        <f>VLOOKUP($D52,[2]Responsables!$L$1:$M$37,2,0)</f>
        <v>OTIC</v>
      </c>
      <c r="C52" s="159" t="s">
        <v>371</v>
      </c>
      <c r="D52" s="17" t="s">
        <v>170</v>
      </c>
      <c r="E52" s="17" t="s">
        <v>176</v>
      </c>
      <c r="F52" s="17" t="s">
        <v>172</v>
      </c>
      <c r="G52" s="17" t="s">
        <v>372</v>
      </c>
      <c r="H52" s="17" t="s">
        <v>373</v>
      </c>
      <c r="I52" s="17" t="s">
        <v>253</v>
      </c>
      <c r="J52" s="18" t="s">
        <v>176</v>
      </c>
      <c r="K52" s="18" t="s">
        <v>319</v>
      </c>
      <c r="L52" s="18" t="s">
        <v>330</v>
      </c>
      <c r="M52" s="18" t="s">
        <v>321</v>
      </c>
      <c r="N52" s="18" t="s">
        <v>176</v>
      </c>
      <c r="O52" s="17" t="s">
        <v>176</v>
      </c>
      <c r="P52" s="17" t="s">
        <v>193</v>
      </c>
      <c r="Q52" s="17" t="s">
        <v>170</v>
      </c>
      <c r="R52" s="17" t="s">
        <v>178</v>
      </c>
      <c r="S52" s="17" t="s">
        <v>170</v>
      </c>
      <c r="T52" s="17" t="s">
        <v>178</v>
      </c>
      <c r="U52" s="17" t="s">
        <v>170</v>
      </c>
      <c r="V52" s="17" t="s">
        <v>229</v>
      </c>
      <c r="W52" s="17" t="s">
        <v>229</v>
      </c>
      <c r="X52" s="18" t="s">
        <v>188</v>
      </c>
      <c r="Y52" s="177" t="str">
        <f>VLOOKUP($X52,'[2]Ley Transparencia'!$G$4:$H$18,2,0)</f>
        <v>Artículo 18 - INFORMACIÓN PÚBLICA CLASIFICADA</v>
      </c>
      <c r="Z52" s="17" t="s">
        <v>231</v>
      </c>
      <c r="AA52" s="17" t="s">
        <v>374</v>
      </c>
      <c r="AB52" s="18" t="s">
        <v>182</v>
      </c>
      <c r="AC52" s="178">
        <v>45411</v>
      </c>
      <c r="AD52" s="33" t="str">
        <f>LOOKUP($Y52,'[2]Ley Transparencia'!$H$4:$H$17,'[2]Ley Transparencia'!$I$4:$I$17)</f>
        <v>Ilimitada</v>
      </c>
      <c r="AE52" s="26" t="str">
        <f t="shared" si="2"/>
        <v>Media</v>
      </c>
      <c r="AF52" s="18">
        <f t="shared" si="3"/>
        <v>2</v>
      </c>
      <c r="AG52" s="18" t="s">
        <v>233</v>
      </c>
      <c r="AH52" s="18">
        <f t="shared" si="0"/>
        <v>2</v>
      </c>
      <c r="AI52" s="18" t="s">
        <v>239</v>
      </c>
      <c r="AJ52" s="18">
        <f t="shared" si="4"/>
        <v>1</v>
      </c>
      <c r="AK52" s="18">
        <f t="shared" si="5"/>
        <v>5</v>
      </c>
      <c r="AL52" s="44" t="str">
        <f t="shared" si="6"/>
        <v>MEDIA</v>
      </c>
      <c r="AM52" s="18" t="s">
        <v>184</v>
      </c>
      <c r="AN52" s="18" t="s">
        <v>184</v>
      </c>
      <c r="AO52" s="18" t="s">
        <v>184</v>
      </c>
      <c r="AP52" s="18" t="s">
        <v>184</v>
      </c>
      <c r="AQ52" s="18" t="s">
        <v>184</v>
      </c>
      <c r="AR52" s="18" t="s">
        <v>184</v>
      </c>
      <c r="AS52" s="18"/>
      <c r="AT52" s="18" t="s">
        <v>184</v>
      </c>
      <c r="AU52" s="18" t="s">
        <v>184</v>
      </c>
      <c r="AV52" s="18" t="s">
        <v>184</v>
      </c>
      <c r="AW52" s="18" t="s">
        <v>184</v>
      </c>
      <c r="AX52" s="18" t="s">
        <v>184</v>
      </c>
      <c r="AY52" s="18" t="s">
        <v>184</v>
      </c>
      <c r="AZ52" s="18" t="s">
        <v>184</v>
      </c>
      <c r="BA52" s="18" t="s">
        <v>184</v>
      </c>
      <c r="BB52" s="18" t="s">
        <v>184</v>
      </c>
      <c r="BC52" s="18"/>
      <c r="BD52" s="18" t="s">
        <v>184</v>
      </c>
      <c r="BE52" s="18" t="s">
        <v>184</v>
      </c>
      <c r="BF52" s="18" t="s">
        <v>184</v>
      </c>
      <c r="BG52" s="18" t="s">
        <v>184</v>
      </c>
      <c r="BH52" s="18" t="s">
        <v>184</v>
      </c>
      <c r="BI52" s="18" t="s">
        <v>184</v>
      </c>
      <c r="BJ52" s="18" t="s">
        <v>184</v>
      </c>
      <c r="BK52" s="18" t="s">
        <v>184</v>
      </c>
      <c r="BL52" s="18" t="s">
        <v>184</v>
      </c>
      <c r="BM52" s="18"/>
      <c r="BN52" s="282"/>
      <c r="BO52" s="17"/>
      <c r="BP52" s="17"/>
      <c r="BQ52" s="26" t="str">
        <f t="shared" si="7"/>
        <v/>
      </c>
      <c r="BR52" s="17"/>
    </row>
    <row r="53" spans="1:70" s="158" customFormat="1" ht="60" customHeight="1" x14ac:dyDescent="0.35">
      <c r="A53" s="24" t="str">
        <f t="shared" si="1"/>
        <v>OTIC-043</v>
      </c>
      <c r="B53" s="25" t="str">
        <f>VLOOKUP($D53,[2]Responsables!$L$1:$M$37,2,0)</f>
        <v>OTIC</v>
      </c>
      <c r="C53" s="159" t="s">
        <v>375</v>
      </c>
      <c r="D53" s="17" t="s">
        <v>170</v>
      </c>
      <c r="E53" s="17" t="s">
        <v>176</v>
      </c>
      <c r="F53" s="17" t="s">
        <v>172</v>
      </c>
      <c r="G53" s="17" t="s">
        <v>376</v>
      </c>
      <c r="H53" s="17" t="s">
        <v>377</v>
      </c>
      <c r="I53" s="17" t="s">
        <v>253</v>
      </c>
      <c r="J53" s="18" t="s">
        <v>254</v>
      </c>
      <c r="K53" s="18" t="s">
        <v>319</v>
      </c>
      <c r="L53" s="18" t="s">
        <v>320</v>
      </c>
      <c r="M53" s="18" t="s">
        <v>321</v>
      </c>
      <c r="N53" s="18" t="s">
        <v>176</v>
      </c>
      <c r="O53" s="17" t="s">
        <v>176</v>
      </c>
      <c r="P53" s="17" t="s">
        <v>193</v>
      </c>
      <c r="Q53" s="17" t="s">
        <v>170</v>
      </c>
      <c r="R53" s="17" t="s">
        <v>178</v>
      </c>
      <c r="S53" s="17" t="s">
        <v>170</v>
      </c>
      <c r="T53" s="17" t="s">
        <v>178</v>
      </c>
      <c r="U53" s="17" t="s">
        <v>170</v>
      </c>
      <c r="V53" s="17" t="s">
        <v>229</v>
      </c>
      <c r="W53" s="17" t="s">
        <v>229</v>
      </c>
      <c r="X53" s="18" t="s">
        <v>188</v>
      </c>
      <c r="Y53" s="177" t="str">
        <f>VLOOKUP($X53,'[2]Ley Transparencia'!$G$4:$H$18,2,0)</f>
        <v>Artículo 18 - INFORMACIÓN PÚBLICA CLASIFICADA</v>
      </c>
      <c r="Z53" s="17" t="s">
        <v>231</v>
      </c>
      <c r="AA53" s="17" t="s">
        <v>378</v>
      </c>
      <c r="AB53" s="18" t="s">
        <v>182</v>
      </c>
      <c r="AC53" s="178">
        <v>45411</v>
      </c>
      <c r="AD53" s="33" t="str">
        <f>LOOKUP($Y53,'[2]Ley Transparencia'!$H$4:$H$17,'[2]Ley Transparencia'!$I$4:$I$17)</f>
        <v>Ilimitada</v>
      </c>
      <c r="AE53" s="26" t="str">
        <f t="shared" si="2"/>
        <v>Media</v>
      </c>
      <c r="AF53" s="18">
        <f t="shared" si="3"/>
        <v>2</v>
      </c>
      <c r="AG53" s="18" t="s">
        <v>239</v>
      </c>
      <c r="AH53" s="18">
        <f t="shared" si="0"/>
        <v>1</v>
      </c>
      <c r="AI53" s="18" t="s">
        <v>239</v>
      </c>
      <c r="AJ53" s="18">
        <f t="shared" si="4"/>
        <v>1</v>
      </c>
      <c r="AK53" s="18">
        <f t="shared" si="5"/>
        <v>4</v>
      </c>
      <c r="AL53" s="44" t="str">
        <f t="shared" si="6"/>
        <v>MEDIA</v>
      </c>
      <c r="AM53" s="18" t="s">
        <v>184</v>
      </c>
      <c r="AN53" s="18" t="s">
        <v>184</v>
      </c>
      <c r="AO53" s="18" t="s">
        <v>184</v>
      </c>
      <c r="AP53" s="18" t="s">
        <v>184</v>
      </c>
      <c r="AQ53" s="18" t="s">
        <v>184</v>
      </c>
      <c r="AR53" s="18" t="s">
        <v>184</v>
      </c>
      <c r="AS53" s="18"/>
      <c r="AT53" s="18" t="s">
        <v>184</v>
      </c>
      <c r="AU53" s="18" t="s">
        <v>184</v>
      </c>
      <c r="AV53" s="18" t="s">
        <v>184</v>
      </c>
      <c r="AW53" s="18" t="s">
        <v>184</v>
      </c>
      <c r="AX53" s="18" t="s">
        <v>184</v>
      </c>
      <c r="AY53" s="18" t="s">
        <v>184</v>
      </c>
      <c r="AZ53" s="18" t="s">
        <v>184</v>
      </c>
      <c r="BA53" s="18" t="s">
        <v>184</v>
      </c>
      <c r="BB53" s="18" t="s">
        <v>184</v>
      </c>
      <c r="BC53" s="18"/>
      <c r="BD53" s="18" t="s">
        <v>184</v>
      </c>
      <c r="BE53" s="18" t="s">
        <v>184</v>
      </c>
      <c r="BF53" s="18" t="s">
        <v>184</v>
      </c>
      <c r="BG53" s="18" t="s">
        <v>184</v>
      </c>
      <c r="BH53" s="18" t="s">
        <v>184</v>
      </c>
      <c r="BI53" s="18" t="s">
        <v>184</v>
      </c>
      <c r="BJ53" s="18" t="s">
        <v>184</v>
      </c>
      <c r="BK53" s="18" t="s">
        <v>184</v>
      </c>
      <c r="BL53" s="18" t="s">
        <v>184</v>
      </c>
      <c r="BM53" s="18"/>
      <c r="BN53" s="282"/>
      <c r="BO53" s="17"/>
      <c r="BP53" s="17"/>
      <c r="BQ53" s="26" t="str">
        <f t="shared" si="7"/>
        <v/>
      </c>
      <c r="BR53" s="17"/>
    </row>
    <row r="54" spans="1:70" s="158" customFormat="1" ht="60" customHeight="1" x14ac:dyDescent="0.35">
      <c r="A54" s="24" t="str">
        <f t="shared" si="1"/>
        <v>OTIC-044</v>
      </c>
      <c r="B54" s="25" t="str">
        <f>VLOOKUP($D54,[2]Responsables!$L$1:$M$37,2,0)</f>
        <v>OTIC</v>
      </c>
      <c r="C54" s="159" t="s">
        <v>379</v>
      </c>
      <c r="D54" s="17" t="s">
        <v>170</v>
      </c>
      <c r="E54" s="17" t="s">
        <v>176</v>
      </c>
      <c r="F54" s="17" t="s">
        <v>172</v>
      </c>
      <c r="G54" s="17" t="s">
        <v>380</v>
      </c>
      <c r="H54" s="17" t="s">
        <v>381</v>
      </c>
      <c r="I54" s="17" t="s">
        <v>175</v>
      </c>
      <c r="J54" s="17" t="s">
        <v>176</v>
      </c>
      <c r="K54" s="17" t="s">
        <v>176</v>
      </c>
      <c r="L54" s="17" t="s">
        <v>176</v>
      </c>
      <c r="M54" s="17" t="s">
        <v>176</v>
      </c>
      <c r="N54" s="17" t="s">
        <v>176</v>
      </c>
      <c r="O54" s="17" t="s">
        <v>176</v>
      </c>
      <c r="P54" s="17" t="s">
        <v>193</v>
      </c>
      <c r="Q54" s="17" t="s">
        <v>170</v>
      </c>
      <c r="R54" s="17" t="s">
        <v>178</v>
      </c>
      <c r="S54" s="17" t="s">
        <v>170</v>
      </c>
      <c r="T54" s="17" t="s">
        <v>178</v>
      </c>
      <c r="U54" s="17" t="s">
        <v>170</v>
      </c>
      <c r="V54" s="17" t="s">
        <v>229</v>
      </c>
      <c r="W54" s="17" t="s">
        <v>229</v>
      </c>
      <c r="X54" s="18" t="s">
        <v>179</v>
      </c>
      <c r="Y54" s="177" t="str">
        <f>VLOOKUP($X54,'[2]Ley Transparencia'!$G$4:$H$18,2,0)</f>
        <v>Artículo 19 - INFORMACIÓN PÚBLICA RESERVADA</v>
      </c>
      <c r="Z54" s="17" t="s">
        <v>382</v>
      </c>
      <c r="AA54" s="17" t="s">
        <v>383</v>
      </c>
      <c r="AB54" s="18" t="s">
        <v>182</v>
      </c>
      <c r="AC54" s="178">
        <v>45435</v>
      </c>
      <c r="AD54" s="33" t="str">
        <f>LOOKUP($Y54,'[2]Ley Transparencia'!$H$4:$H$17,'[2]Ley Transparencia'!$I$4:$I$17)</f>
        <v>Mayor a 15 años</v>
      </c>
      <c r="AE54" s="26" t="str">
        <f t="shared" si="2"/>
        <v>Alta</v>
      </c>
      <c r="AF54" s="18">
        <f t="shared" si="3"/>
        <v>3</v>
      </c>
      <c r="AG54" s="18" t="s">
        <v>183</v>
      </c>
      <c r="AH54" s="18">
        <f t="shared" si="0"/>
        <v>3</v>
      </c>
      <c r="AI54" s="18" t="s">
        <v>183</v>
      </c>
      <c r="AJ54" s="18">
        <f t="shared" si="4"/>
        <v>3</v>
      </c>
      <c r="AK54" s="18">
        <f t="shared" si="5"/>
        <v>9</v>
      </c>
      <c r="AL54" s="44" t="str">
        <f t="shared" si="6"/>
        <v>ALTA</v>
      </c>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282" t="s">
        <v>384</v>
      </c>
      <c r="BO54" s="17"/>
      <c r="BP54" s="17"/>
      <c r="BQ54" s="26" t="str">
        <f t="shared" si="7"/>
        <v>X</v>
      </c>
      <c r="BR54" s="17"/>
    </row>
    <row r="55" spans="1:70" s="158" customFormat="1" ht="60" customHeight="1" x14ac:dyDescent="0.35">
      <c r="A55" s="24" t="str">
        <f t="shared" si="1"/>
        <v>OTIC-045</v>
      </c>
      <c r="B55" s="25" t="str">
        <f>VLOOKUP($D55,[2]Responsables!$L$1:$M$37,2,0)</f>
        <v>OTIC</v>
      </c>
      <c r="C55" s="159" t="s">
        <v>385</v>
      </c>
      <c r="D55" s="17" t="s">
        <v>170</v>
      </c>
      <c r="E55" s="17" t="s">
        <v>176</v>
      </c>
      <c r="F55" s="17" t="s">
        <v>172</v>
      </c>
      <c r="G55" s="17" t="s">
        <v>386</v>
      </c>
      <c r="H55" s="17" t="s">
        <v>387</v>
      </c>
      <c r="I55" s="17" t="s">
        <v>247</v>
      </c>
      <c r="J55" s="17" t="s">
        <v>176</v>
      </c>
      <c r="K55" s="17" t="s">
        <v>176</v>
      </c>
      <c r="L55" s="17" t="s">
        <v>176</v>
      </c>
      <c r="M55" s="17" t="s">
        <v>176</v>
      </c>
      <c r="N55" s="17" t="s">
        <v>176</v>
      </c>
      <c r="O55" s="17" t="s">
        <v>176</v>
      </c>
      <c r="P55" s="17" t="s">
        <v>193</v>
      </c>
      <c r="Q55" s="17" t="s">
        <v>170</v>
      </c>
      <c r="R55" s="17" t="s">
        <v>178</v>
      </c>
      <c r="S55" s="17" t="s">
        <v>170</v>
      </c>
      <c r="T55" s="17" t="s">
        <v>178</v>
      </c>
      <c r="U55" s="17" t="s">
        <v>170</v>
      </c>
      <c r="V55" s="17" t="s">
        <v>229</v>
      </c>
      <c r="W55" s="17" t="s">
        <v>229</v>
      </c>
      <c r="X55" s="18" t="s">
        <v>255</v>
      </c>
      <c r="Y55" s="177" t="str">
        <f>VLOOKUP($X55,'[2]Ley Transparencia'!$G$4:$H$18,2,0)</f>
        <v>INFORMACIÓN PÚBLICA</v>
      </c>
      <c r="Z55" s="17" t="s">
        <v>256</v>
      </c>
      <c r="AA55" s="17" t="s">
        <v>256</v>
      </c>
      <c r="AB55" s="18" t="s">
        <v>176</v>
      </c>
      <c r="AC55" s="178">
        <v>45435</v>
      </c>
      <c r="AD55" s="33" t="str">
        <f>LOOKUP($Y55,'[2]Ley Transparencia'!$H$4:$H$17,'[2]Ley Transparencia'!$I$4:$I$17)</f>
        <v>Ilimitada</v>
      </c>
      <c r="AE55" s="26" t="str">
        <f t="shared" si="2"/>
        <v>Baja</v>
      </c>
      <c r="AF55" s="18">
        <f t="shared" si="3"/>
        <v>1</v>
      </c>
      <c r="AG55" s="18" t="s">
        <v>233</v>
      </c>
      <c r="AH55" s="18">
        <f t="shared" si="0"/>
        <v>2</v>
      </c>
      <c r="AI55" s="18" t="s">
        <v>183</v>
      </c>
      <c r="AJ55" s="18">
        <f t="shared" si="4"/>
        <v>3</v>
      </c>
      <c r="AK55" s="18">
        <f t="shared" si="5"/>
        <v>6</v>
      </c>
      <c r="AL55" s="44" t="str">
        <f t="shared" si="6"/>
        <v>MEDIA</v>
      </c>
      <c r="AM55" s="18" t="s">
        <v>184</v>
      </c>
      <c r="AN55" s="18" t="s">
        <v>388</v>
      </c>
      <c r="AO55" s="18" t="s">
        <v>184</v>
      </c>
      <c r="AP55" s="18" t="s">
        <v>388</v>
      </c>
      <c r="AQ55" s="18" t="s">
        <v>184</v>
      </c>
      <c r="AR55" s="18" t="s">
        <v>184</v>
      </c>
      <c r="AS55" s="18"/>
      <c r="AT55" s="18" t="s">
        <v>388</v>
      </c>
      <c r="AU55" s="18" t="s">
        <v>184</v>
      </c>
      <c r="AV55" s="18" t="s">
        <v>388</v>
      </c>
      <c r="AW55" s="18" t="s">
        <v>184</v>
      </c>
      <c r="AX55" s="18" t="s">
        <v>184</v>
      </c>
      <c r="AY55" s="18" t="s">
        <v>184</v>
      </c>
      <c r="AZ55" s="18" t="s">
        <v>184</v>
      </c>
      <c r="BA55" s="18" t="s">
        <v>184</v>
      </c>
      <c r="BB55" s="18" t="s">
        <v>184</v>
      </c>
      <c r="BC55" s="18"/>
      <c r="BD55" s="18" t="s">
        <v>184</v>
      </c>
      <c r="BE55" s="18" t="s">
        <v>184</v>
      </c>
      <c r="BF55" s="18" t="s">
        <v>184</v>
      </c>
      <c r="BG55" s="18" t="s">
        <v>184</v>
      </c>
      <c r="BH55" s="18" t="s">
        <v>184</v>
      </c>
      <c r="BI55" s="18" t="s">
        <v>184</v>
      </c>
      <c r="BJ55" s="18" t="s">
        <v>184</v>
      </c>
      <c r="BK55" s="18" t="s">
        <v>184</v>
      </c>
      <c r="BL55" s="18" t="s">
        <v>184</v>
      </c>
      <c r="BM55" s="18"/>
      <c r="BN55" s="282"/>
      <c r="BO55" s="17"/>
      <c r="BP55" s="17"/>
      <c r="BQ55" s="26" t="str">
        <f t="shared" si="7"/>
        <v/>
      </c>
      <c r="BR55" s="17"/>
    </row>
    <row r="56" spans="1:70" s="158" customFormat="1" ht="60" customHeight="1" x14ac:dyDescent="0.35">
      <c r="A56" s="24" t="str">
        <f t="shared" si="1"/>
        <v>OTIC-046</v>
      </c>
      <c r="B56" s="25" t="str">
        <f>VLOOKUP($D56,[2]Responsables!$L$1:$M$37,2,0)</f>
        <v>OTIC</v>
      </c>
      <c r="C56" s="159" t="s">
        <v>389</v>
      </c>
      <c r="D56" s="17" t="s">
        <v>170</v>
      </c>
      <c r="E56" s="17" t="s">
        <v>176</v>
      </c>
      <c r="F56" s="17" t="s">
        <v>172</v>
      </c>
      <c r="G56" s="17" t="s">
        <v>390</v>
      </c>
      <c r="H56" s="17" t="s">
        <v>391</v>
      </c>
      <c r="I56" s="17" t="s">
        <v>247</v>
      </c>
      <c r="J56" s="17" t="s">
        <v>176</v>
      </c>
      <c r="K56" s="17" t="s">
        <v>176</v>
      </c>
      <c r="L56" s="17" t="s">
        <v>176</v>
      </c>
      <c r="M56" s="17" t="s">
        <v>176</v>
      </c>
      <c r="N56" s="17" t="s">
        <v>176</v>
      </c>
      <c r="O56" s="17" t="s">
        <v>176</v>
      </c>
      <c r="P56" s="17" t="s">
        <v>193</v>
      </c>
      <c r="Q56" s="17" t="s">
        <v>170</v>
      </c>
      <c r="R56" s="17" t="s">
        <v>178</v>
      </c>
      <c r="S56" s="17" t="s">
        <v>392</v>
      </c>
      <c r="T56" s="17" t="s">
        <v>178</v>
      </c>
      <c r="U56" s="17" t="s">
        <v>392</v>
      </c>
      <c r="V56" s="17" t="s">
        <v>229</v>
      </c>
      <c r="W56" s="17" t="s">
        <v>229</v>
      </c>
      <c r="X56" s="18" t="s">
        <v>188</v>
      </c>
      <c r="Y56" s="177" t="str">
        <f>VLOOKUP($X56,'[2]Ley Transparencia'!$G$4:$H$18,2,0)</f>
        <v>Artículo 18 - INFORMACIÓN PÚBLICA CLASIFICADA</v>
      </c>
      <c r="Z56" s="17" t="s">
        <v>231</v>
      </c>
      <c r="AA56" s="17" t="s">
        <v>393</v>
      </c>
      <c r="AB56" s="18" t="s">
        <v>182</v>
      </c>
      <c r="AC56" s="178">
        <v>45467</v>
      </c>
      <c r="AD56" s="33" t="str">
        <f>LOOKUP($Y56,'[2]Ley Transparencia'!$H$4:$H$17,'[2]Ley Transparencia'!$I$4:$I$17)</f>
        <v>Ilimitada</v>
      </c>
      <c r="AE56" s="26" t="str">
        <f t="shared" si="2"/>
        <v>Media</v>
      </c>
      <c r="AF56" s="18">
        <f t="shared" si="3"/>
        <v>2</v>
      </c>
      <c r="AG56" s="18" t="s">
        <v>239</v>
      </c>
      <c r="AH56" s="18">
        <f t="shared" si="0"/>
        <v>1</v>
      </c>
      <c r="AI56" s="18" t="s">
        <v>183</v>
      </c>
      <c r="AJ56" s="18">
        <f t="shared" si="4"/>
        <v>3</v>
      </c>
      <c r="AK56" s="18">
        <f t="shared" si="5"/>
        <v>6</v>
      </c>
      <c r="AL56" s="44" t="str">
        <f t="shared" si="6"/>
        <v>MEDIA</v>
      </c>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282"/>
      <c r="BO56" s="17"/>
      <c r="BP56" s="17"/>
      <c r="BQ56" s="26" t="str">
        <f t="shared" si="7"/>
        <v/>
      </c>
      <c r="BR56" s="17"/>
    </row>
    <row r="57" spans="1:70" s="158" customFormat="1" ht="60" customHeight="1" x14ac:dyDescent="0.35">
      <c r="A57" s="24" t="str">
        <f>CONCATENATE($B57,"-",$C57)</f>
        <v>OACPVR-001</v>
      </c>
      <c r="B57" s="25" t="str">
        <f>VLOOKUP($D57,[3]Responsables!$L$1:$M$38,2,0)</f>
        <v>OACPVR</v>
      </c>
      <c r="C57" s="159" t="s">
        <v>169</v>
      </c>
      <c r="D57" s="17" t="s">
        <v>394</v>
      </c>
      <c r="E57" s="17" t="s">
        <v>395</v>
      </c>
      <c r="F57" s="17" t="s">
        <v>396</v>
      </c>
      <c r="G57" s="17" t="s">
        <v>397</v>
      </c>
      <c r="H57" s="17" t="s">
        <v>398</v>
      </c>
      <c r="I57" s="17" t="s">
        <v>253</v>
      </c>
      <c r="J57" s="18" t="s">
        <v>254</v>
      </c>
      <c r="K57" s="18" t="s">
        <v>319</v>
      </c>
      <c r="L57" s="18" t="s">
        <v>399</v>
      </c>
      <c r="M57" s="18" t="s">
        <v>321</v>
      </c>
      <c r="N57" s="18" t="s">
        <v>400</v>
      </c>
      <c r="O57" s="17" t="s">
        <v>176</v>
      </c>
      <c r="P57" s="17" t="s">
        <v>228</v>
      </c>
      <c r="Q57" s="17" t="s">
        <v>401</v>
      </c>
      <c r="R57" s="17" t="s">
        <v>193</v>
      </c>
      <c r="S57" s="17" t="s">
        <v>401</v>
      </c>
      <c r="T57" s="17" t="s">
        <v>228</v>
      </c>
      <c r="U57" s="17" t="s">
        <v>401</v>
      </c>
      <c r="V57" s="17" t="s">
        <v>229</v>
      </c>
      <c r="W57" s="17" t="s">
        <v>229</v>
      </c>
      <c r="X57" s="18" t="s">
        <v>273</v>
      </c>
      <c r="Y57" s="177" t="str">
        <f>VLOOKUP($X57,'[3]Ley Transparencia'!$G$4:$H$18,2,0)</f>
        <v>Artículo 18 - INFORMACIÓN PÚBLICA CLASIFICADA</v>
      </c>
      <c r="Z57" s="17" t="s">
        <v>402</v>
      </c>
      <c r="AA57" s="17" t="s">
        <v>403</v>
      </c>
      <c r="AB57" s="18" t="s">
        <v>182</v>
      </c>
      <c r="AC57" s="178">
        <v>43101</v>
      </c>
      <c r="AD57" s="33" t="str">
        <f>LOOKUP($Y57,'[3]Ley Transparencia'!$H$4:$H$17,'[3]Ley Transparencia'!$I$4:$I$17)</f>
        <v>Ilimitada</v>
      </c>
      <c r="AE57" s="26" t="str">
        <f>IF(Y57="Artículo 19 - INFORMACIÓN PÚBLICA RESERVADA","Alta",IF(Y57="Artículo 18 - INFORMACIÓN PÚBLICA CLASIFICADA","Media",IF(Y57="INFORMACIÓN PÚBLICA","Baja")))</f>
        <v>Media</v>
      </c>
      <c r="AF57" s="18">
        <f>IF(AE57="Baja",1,IF(AE57="Media",2,IF(AE57="Alta",3,"")))</f>
        <v>2</v>
      </c>
      <c r="AG57" s="18" t="s">
        <v>239</v>
      </c>
      <c r="AH57" s="18">
        <f t="shared" si="0"/>
        <v>1</v>
      </c>
      <c r="AI57" s="18" t="s">
        <v>239</v>
      </c>
      <c r="AJ57" s="18">
        <f>IF(AI57="Baja",1,IF(AI57="Media",2,IF(AI57="Alta",3,"")))</f>
        <v>1</v>
      </c>
      <c r="AK57" s="18">
        <f>IFERROR(SUM(+AF57+AH57+AJ57),"")</f>
        <v>4</v>
      </c>
      <c r="AL57" s="44" t="str">
        <f>IF(AND(AE57="ALTA"),"ALTA",IF(AND(AG57="ALTA",AI57="ALTA"),"ALTA",IF(AND(AE57="MEDIA",AG57="ALTA",AI57="MEDIA"),"MEDIA",IF(AND(AE57="MEDIA",AG57="MEDIA",AI57="ALTA"),"MEDIA",IF(AND(AE57="MEDIA",AG57="MEDIA",AI57="BAJA"),"MEDIA",IF(AND(AE57="MEDIA",AG57="MEDIA",AI57="MEDIA"),"MEDIA",IF(AND(AE57="MEDIA",AG57="BAJA",AI57="MEDIA"),"MEDIA",IF(AND(AE57="BAJA",AG57="MEDIA",AI57="MEDIA"),"MEDIA",IF(AND(AE57="BAJA",AG57="BAJA",AI57="MEDIA"),"MEDIA",IF(AND(AE57="BAJA",AG57="MEDIA",AI57="BAJA"),"MEDIA",IF(AND(AE57="MEDIA",AG57="BAJA",AI57="BAJA"),"MEDIA",IF(AND(AE57="BAJA",AG57="ALTA",AI57="BAJA"),"MEDIA",IF(AND(AE57="BAJA",AG57="BAJA",AI57="ALTA"),"MEDIA",IF(AND(AE57="MEDIA",AG57="ALTA",AI57="BAJA"),"MEDIA",IF(AND(AE57="MEDIA",AG57="BAJA",AI57="ALTA"),"MEDIA",IF(AND(AE57="BAJA",AG57="ALTA",AI57="MEDIA"),"MEDIA",IF(AND(AE57="BAJA",AG57="MEDIA",AI57="ALTA"),"MEDIA",IF(AND(AE57="BAJA",AG57="BAJA",AI57="BAJA"),"BAJA","Por Clasificar"))))))))))))))))))</f>
        <v>MEDIA</v>
      </c>
      <c r="AM57" s="18" t="s">
        <v>184</v>
      </c>
      <c r="AN57" s="18" t="s">
        <v>388</v>
      </c>
      <c r="AO57" s="18" t="s">
        <v>184</v>
      </c>
      <c r="AP57" s="18" t="s">
        <v>388</v>
      </c>
      <c r="AQ57" s="18" t="s">
        <v>388</v>
      </c>
      <c r="AR57" s="18" t="s">
        <v>184</v>
      </c>
      <c r="AS57" s="18" t="s">
        <v>388</v>
      </c>
      <c r="AT57" s="18" t="s">
        <v>388</v>
      </c>
      <c r="AU57" s="18" t="s">
        <v>184</v>
      </c>
      <c r="AV57" s="18" t="s">
        <v>184</v>
      </c>
      <c r="AW57" s="18" t="s">
        <v>388</v>
      </c>
      <c r="AX57" s="18" t="s">
        <v>184</v>
      </c>
      <c r="AY57" s="18" t="s">
        <v>388</v>
      </c>
      <c r="AZ57" s="18" t="s">
        <v>388</v>
      </c>
      <c r="BA57" s="18" t="s">
        <v>388</v>
      </c>
      <c r="BB57" s="18" t="s">
        <v>184</v>
      </c>
      <c r="BC57" s="18"/>
      <c r="BD57" s="18" t="s">
        <v>388</v>
      </c>
      <c r="BE57" s="18" t="s">
        <v>388</v>
      </c>
      <c r="BF57" s="18" t="s">
        <v>184</v>
      </c>
      <c r="BG57" s="18" t="s">
        <v>184</v>
      </c>
      <c r="BH57" s="18" t="s">
        <v>388</v>
      </c>
      <c r="BI57" s="18" t="s">
        <v>184</v>
      </c>
      <c r="BJ57" s="18" t="s">
        <v>184</v>
      </c>
      <c r="BK57" s="18" t="s">
        <v>184</v>
      </c>
      <c r="BL57" s="18" t="s">
        <v>184</v>
      </c>
      <c r="BM57" s="18"/>
      <c r="BN57" s="34"/>
      <c r="BO57" s="18"/>
      <c r="BP57" s="18"/>
      <c r="BQ57" s="26" t="str">
        <f>IF(AND(BN57="X",BO57="X",BP57="X"),"X",IF(AND(BN57="X",BO57="X"),"X",IF(AND(BN57="X",BP57="X"),"X",IF(AND(BO57="X",BP57="X"),"X",IF(AND(BO57="X"),"X",IF(AND(BP57="X"),"X",IF(AND(BN57="X"),"X","")))))))</f>
        <v/>
      </c>
      <c r="BR57" s="18"/>
    </row>
    <row r="58" spans="1:70" s="158" customFormat="1" ht="60" customHeight="1" x14ac:dyDescent="0.35">
      <c r="A58" s="24" t="str">
        <f t="shared" ref="A58:A75" si="8">CONCATENATE($B58,"-",$C58)</f>
        <v>OACPVR-002</v>
      </c>
      <c r="B58" s="25" t="str">
        <f>VLOOKUP($D58,[3]Responsables!$L$1:$M$38,2,0)</f>
        <v>OACPVR</v>
      </c>
      <c r="C58" s="159" t="s">
        <v>185</v>
      </c>
      <c r="D58" s="17" t="s">
        <v>394</v>
      </c>
      <c r="E58" s="17" t="s">
        <v>229</v>
      </c>
      <c r="F58" s="17" t="s">
        <v>396</v>
      </c>
      <c r="G58" s="17" t="s">
        <v>404</v>
      </c>
      <c r="H58" s="17" t="s">
        <v>405</v>
      </c>
      <c r="I58" s="17" t="s">
        <v>253</v>
      </c>
      <c r="J58" s="18" t="s">
        <v>254</v>
      </c>
      <c r="K58" s="18" t="s">
        <v>319</v>
      </c>
      <c r="L58" s="18" t="s">
        <v>320</v>
      </c>
      <c r="M58" s="18" t="s">
        <v>321</v>
      </c>
      <c r="N58" s="18" t="s">
        <v>362</v>
      </c>
      <c r="O58" s="17" t="s">
        <v>176</v>
      </c>
      <c r="P58" s="17" t="s">
        <v>406</v>
      </c>
      <c r="Q58" s="17" t="s">
        <v>401</v>
      </c>
      <c r="R58" s="17" t="s">
        <v>229</v>
      </c>
      <c r="S58" s="17" t="s">
        <v>229</v>
      </c>
      <c r="T58" s="17" t="s">
        <v>324</v>
      </c>
      <c r="U58" s="17" t="s">
        <v>401</v>
      </c>
      <c r="V58" s="17" t="s">
        <v>229</v>
      </c>
      <c r="W58" s="17" t="s">
        <v>229</v>
      </c>
      <c r="X58" s="18" t="s">
        <v>273</v>
      </c>
      <c r="Y58" s="177" t="str">
        <f>VLOOKUP($X58,'[3]Ley Transparencia'!$G$4:$H$18,2,0)</f>
        <v>Artículo 18 - INFORMACIÓN PÚBLICA CLASIFICADA</v>
      </c>
      <c r="Z58" s="17" t="s">
        <v>402</v>
      </c>
      <c r="AA58" s="17" t="s">
        <v>403</v>
      </c>
      <c r="AB58" s="18" t="s">
        <v>238</v>
      </c>
      <c r="AC58" s="178">
        <v>43831</v>
      </c>
      <c r="AD58" s="33" t="str">
        <f>LOOKUP($Y58,'[3]Ley Transparencia'!$H$4:$H$17,'[3]Ley Transparencia'!$I$4:$I$17)</f>
        <v>Ilimitada</v>
      </c>
      <c r="AE58" s="26" t="str">
        <f t="shared" ref="AE58:AE75" si="9">IF(Y58="Artículo 19 - INFORMACIÓN PÚBLICA RESERVADA","Alta",IF(Y58="Artículo 18 - INFORMACIÓN PÚBLICA CLASIFICADA","Media",IF(Y58="INFORMACIÓN PÚBLICA","Baja")))</f>
        <v>Media</v>
      </c>
      <c r="AF58" s="18">
        <f t="shared" ref="AF58:AF77" si="10">IF(AE58="Baja",1,IF(AE58="Media",2,IF(AE58="Alta",3,"")))</f>
        <v>2</v>
      </c>
      <c r="AG58" s="18" t="s">
        <v>239</v>
      </c>
      <c r="AH58" s="18">
        <f t="shared" si="0"/>
        <v>1</v>
      </c>
      <c r="AI58" s="18" t="s">
        <v>239</v>
      </c>
      <c r="AJ58" s="18">
        <f t="shared" ref="AJ58:AJ75" si="11">IF(AI58="Baja",1,IF(AI58="Media",2,IF(AI58="Alta",3,"")))</f>
        <v>1</v>
      </c>
      <c r="AK58" s="18">
        <f t="shared" ref="AK58:AK75" si="12">IFERROR(SUM(+AF58+AH58+AJ58),"")</f>
        <v>4</v>
      </c>
      <c r="AL58" s="44" t="str">
        <f t="shared" ref="AL58:AL75" si="13">IF(AND(AE58="ALTA"),"ALTA",IF(AND(AG58="ALTA",AI58="ALTA"),"ALTA",IF(AND(AE58="MEDIA",AG58="ALTA",AI58="MEDIA"),"MEDIA",IF(AND(AE58="MEDIA",AG58="MEDIA",AI58="ALTA"),"MEDIA",IF(AND(AE58="MEDIA",AG58="MEDIA",AI58="BAJA"),"MEDIA",IF(AND(AE58="MEDIA",AG58="MEDIA",AI58="MEDIA"),"MEDIA",IF(AND(AE58="MEDIA",AG58="BAJA",AI58="MEDIA"),"MEDIA",IF(AND(AE58="BAJA",AG58="MEDIA",AI58="MEDIA"),"MEDIA",IF(AND(AE58="BAJA",AG58="BAJA",AI58="MEDIA"),"MEDIA",IF(AND(AE58="BAJA",AG58="MEDIA",AI58="BAJA"),"MEDIA",IF(AND(AE58="MEDIA",AG58="BAJA",AI58="BAJA"),"MEDIA",IF(AND(AE58="BAJA",AG58="ALTA",AI58="BAJA"),"MEDIA",IF(AND(AE58="BAJA",AG58="BAJA",AI58="ALTA"),"MEDIA",IF(AND(AE58="MEDIA",AG58="ALTA",AI58="BAJA"),"MEDIA",IF(AND(AE58="MEDIA",AG58="BAJA",AI58="ALTA"),"MEDIA",IF(AND(AE58="BAJA",AG58="ALTA",AI58="MEDIA"),"MEDIA",IF(AND(AE58="BAJA",AG58="MEDIA",AI58="ALTA"),"MEDIA",IF(AND(AE58="BAJA",AG58="BAJA",AI58="BAJA"),"BAJA","Por Clasificar"))))))))))))))))))</f>
        <v>MEDIA</v>
      </c>
      <c r="AM58" s="18" t="s">
        <v>184</v>
      </c>
      <c r="AN58" s="18" t="s">
        <v>388</v>
      </c>
      <c r="AO58" s="18" t="s">
        <v>184</v>
      </c>
      <c r="AP58" s="18" t="s">
        <v>388</v>
      </c>
      <c r="AQ58" s="18" t="s">
        <v>388</v>
      </c>
      <c r="AR58" s="18" t="s">
        <v>184</v>
      </c>
      <c r="AS58" s="18" t="s">
        <v>388</v>
      </c>
      <c r="AT58" s="18" t="s">
        <v>388</v>
      </c>
      <c r="AU58" s="18" t="s">
        <v>184</v>
      </c>
      <c r="AV58" s="18" t="s">
        <v>184</v>
      </c>
      <c r="AW58" s="18" t="s">
        <v>388</v>
      </c>
      <c r="AX58" s="18" t="s">
        <v>184</v>
      </c>
      <c r="AY58" s="18" t="s">
        <v>388</v>
      </c>
      <c r="AZ58" s="18" t="s">
        <v>388</v>
      </c>
      <c r="BA58" s="18" t="s">
        <v>388</v>
      </c>
      <c r="BB58" s="18" t="s">
        <v>184</v>
      </c>
      <c r="BC58" s="18"/>
      <c r="BD58" s="18" t="s">
        <v>388</v>
      </c>
      <c r="BE58" s="18" t="s">
        <v>388</v>
      </c>
      <c r="BF58" s="18" t="s">
        <v>184</v>
      </c>
      <c r="BG58" s="18" t="s">
        <v>184</v>
      </c>
      <c r="BH58" s="18" t="s">
        <v>388</v>
      </c>
      <c r="BI58" s="18" t="s">
        <v>184</v>
      </c>
      <c r="BJ58" s="18" t="s">
        <v>184</v>
      </c>
      <c r="BK58" s="18" t="s">
        <v>184</v>
      </c>
      <c r="BL58" s="18" t="s">
        <v>184</v>
      </c>
      <c r="BM58" s="18"/>
      <c r="BN58" s="34"/>
      <c r="BO58" s="18"/>
      <c r="BP58" s="18"/>
      <c r="BQ58" s="26" t="str">
        <f t="shared" ref="BQ58:BQ75" si="14">IF(AND(BN58="X",BO58="X",BP58="X"),"X",IF(AND(BN58="X",BO58="X"),"X",IF(AND(BN58="X",BP58="X"),"X",IF(AND(BO58="X",BP58="X"),"X",IF(AND(BO58="X"),"X",IF(AND(BP58="X"),"X",IF(AND(BN58="X"),"X","")))))))</f>
        <v/>
      </c>
      <c r="BR58" s="18"/>
    </row>
    <row r="59" spans="1:70" s="158" customFormat="1" ht="60" customHeight="1" x14ac:dyDescent="0.35">
      <c r="A59" s="24" t="str">
        <f t="shared" si="8"/>
        <v>OACPVR-003</v>
      </c>
      <c r="B59" s="25" t="str">
        <f>VLOOKUP($D59,[3]Responsables!$L$1:$M$38,2,0)</f>
        <v>OACPVR</v>
      </c>
      <c r="C59" s="159" t="s">
        <v>190</v>
      </c>
      <c r="D59" s="17" t="s">
        <v>394</v>
      </c>
      <c r="E59" s="17" t="s">
        <v>395</v>
      </c>
      <c r="F59" s="17" t="s">
        <v>396</v>
      </c>
      <c r="G59" s="17" t="s">
        <v>407</v>
      </c>
      <c r="H59" s="17" t="s">
        <v>408</v>
      </c>
      <c r="I59" s="17" t="s">
        <v>243</v>
      </c>
      <c r="J59" s="17" t="s">
        <v>254</v>
      </c>
      <c r="K59" s="17" t="s">
        <v>176</v>
      </c>
      <c r="L59" s="17" t="s">
        <v>409</v>
      </c>
      <c r="M59" s="17" t="s">
        <v>337</v>
      </c>
      <c r="N59" s="17" t="s">
        <v>362</v>
      </c>
      <c r="O59" s="17" t="s">
        <v>410</v>
      </c>
      <c r="P59" s="17" t="s">
        <v>411</v>
      </c>
      <c r="Q59" s="17" t="s">
        <v>412</v>
      </c>
      <c r="R59" s="17" t="s">
        <v>178</v>
      </c>
      <c r="S59" s="17" t="s">
        <v>401</v>
      </c>
      <c r="T59" s="17" t="s">
        <v>411</v>
      </c>
      <c r="U59" s="17" t="s">
        <v>412</v>
      </c>
      <c r="V59" s="17" t="s">
        <v>178</v>
      </c>
      <c r="W59" s="17" t="s">
        <v>401</v>
      </c>
      <c r="X59" s="18" t="s">
        <v>208</v>
      </c>
      <c r="Y59" s="177" t="str">
        <f>VLOOKUP($X59,'[3]Ley Transparencia'!$G$4:$H$18,2,0)</f>
        <v>Artículo 19 - INFORMACIÓN PÚBLICA RESERVADA</v>
      </c>
      <c r="Z59" s="17" t="s">
        <v>413</v>
      </c>
      <c r="AA59" s="17" t="s">
        <v>414</v>
      </c>
      <c r="AB59" s="18" t="s">
        <v>238</v>
      </c>
      <c r="AC59" s="178">
        <v>43832</v>
      </c>
      <c r="AD59" s="33" t="str">
        <f>LOOKUP($Y59,'[3]Ley Transparencia'!$H$4:$H$17,'[3]Ley Transparencia'!$I$4:$I$17)</f>
        <v>Mayor a 15 años</v>
      </c>
      <c r="AE59" s="26" t="str">
        <f t="shared" si="9"/>
        <v>Alta</v>
      </c>
      <c r="AF59" s="18">
        <f t="shared" si="10"/>
        <v>3</v>
      </c>
      <c r="AG59" s="18" t="s">
        <v>183</v>
      </c>
      <c r="AH59" s="18">
        <f t="shared" si="0"/>
        <v>3</v>
      </c>
      <c r="AI59" s="18" t="s">
        <v>233</v>
      </c>
      <c r="AJ59" s="18">
        <f t="shared" si="11"/>
        <v>2</v>
      </c>
      <c r="AK59" s="18">
        <f t="shared" si="12"/>
        <v>8</v>
      </c>
      <c r="AL59" s="44" t="str">
        <f t="shared" si="13"/>
        <v>ALTA</v>
      </c>
      <c r="AM59" s="18" t="s">
        <v>184</v>
      </c>
      <c r="AN59" s="18" t="s">
        <v>388</v>
      </c>
      <c r="AO59" s="18" t="s">
        <v>184</v>
      </c>
      <c r="AP59" s="18" t="s">
        <v>184</v>
      </c>
      <c r="AQ59" s="18" t="s">
        <v>388</v>
      </c>
      <c r="AR59" s="18" t="s">
        <v>388</v>
      </c>
      <c r="AS59" s="18" t="s">
        <v>184</v>
      </c>
      <c r="AT59" s="18" t="s">
        <v>388</v>
      </c>
      <c r="AU59" s="18" t="s">
        <v>184</v>
      </c>
      <c r="AV59" s="18" t="s">
        <v>184</v>
      </c>
      <c r="AW59" s="18" t="s">
        <v>388</v>
      </c>
      <c r="AX59" s="18" t="s">
        <v>388</v>
      </c>
      <c r="AY59" s="18" t="s">
        <v>388</v>
      </c>
      <c r="AZ59" s="18" t="s">
        <v>388</v>
      </c>
      <c r="BA59" s="18" t="s">
        <v>388</v>
      </c>
      <c r="BB59" s="18" t="s">
        <v>388</v>
      </c>
      <c r="BC59" s="18" t="s">
        <v>184</v>
      </c>
      <c r="BD59" s="18" t="s">
        <v>388</v>
      </c>
      <c r="BE59" s="18" t="s">
        <v>388</v>
      </c>
      <c r="BF59" s="18" t="s">
        <v>184</v>
      </c>
      <c r="BG59" s="18" t="s">
        <v>184</v>
      </c>
      <c r="BH59" s="18" t="s">
        <v>184</v>
      </c>
      <c r="BI59" s="18" t="s">
        <v>184</v>
      </c>
      <c r="BJ59" s="18" t="s">
        <v>184</v>
      </c>
      <c r="BK59" s="18" t="s">
        <v>184</v>
      </c>
      <c r="BL59" s="18" t="s">
        <v>184</v>
      </c>
      <c r="BM59" s="18"/>
      <c r="BN59" s="34"/>
      <c r="BO59" s="18"/>
      <c r="BP59" s="18"/>
      <c r="BQ59" s="26" t="str">
        <f t="shared" si="14"/>
        <v/>
      </c>
      <c r="BR59" s="18"/>
    </row>
    <row r="60" spans="1:70" s="158" customFormat="1" ht="60" customHeight="1" x14ac:dyDescent="0.35">
      <c r="A60" s="24" t="str">
        <f t="shared" si="8"/>
        <v>OACPVR-004</v>
      </c>
      <c r="B60" s="25" t="str">
        <f>VLOOKUP($D60,[3]Responsables!$L$1:$M$38,2,0)</f>
        <v>OACPVR</v>
      </c>
      <c r="C60" s="159" t="s">
        <v>197</v>
      </c>
      <c r="D60" s="17" t="s">
        <v>394</v>
      </c>
      <c r="E60" s="17" t="s">
        <v>395</v>
      </c>
      <c r="F60" s="17" t="s">
        <v>396</v>
      </c>
      <c r="G60" s="17" t="s">
        <v>415</v>
      </c>
      <c r="H60" s="17" t="s">
        <v>416</v>
      </c>
      <c r="I60" s="17" t="s">
        <v>227</v>
      </c>
      <c r="J60" s="17" t="s">
        <v>254</v>
      </c>
      <c r="K60" s="17" t="s">
        <v>417</v>
      </c>
      <c r="L60" s="17" t="s">
        <v>418</v>
      </c>
      <c r="M60" s="17" t="s">
        <v>321</v>
      </c>
      <c r="N60" s="17" t="s">
        <v>362</v>
      </c>
      <c r="O60" s="17" t="s">
        <v>410</v>
      </c>
      <c r="P60" s="17" t="s">
        <v>411</v>
      </c>
      <c r="Q60" s="17" t="s">
        <v>412</v>
      </c>
      <c r="R60" s="17" t="s">
        <v>178</v>
      </c>
      <c r="S60" s="17" t="s">
        <v>401</v>
      </c>
      <c r="T60" s="17" t="s">
        <v>411</v>
      </c>
      <c r="U60" s="17" t="s">
        <v>412</v>
      </c>
      <c r="V60" s="17" t="s">
        <v>178</v>
      </c>
      <c r="W60" s="17" t="s">
        <v>401</v>
      </c>
      <c r="X60" s="18" t="s">
        <v>208</v>
      </c>
      <c r="Y60" s="177" t="str">
        <f>VLOOKUP($X60,'[3]Ley Transparencia'!$G$4:$H$18,2,0)</f>
        <v>Artículo 19 - INFORMACIÓN PÚBLICA RESERVADA</v>
      </c>
      <c r="Z60" s="17" t="s">
        <v>413</v>
      </c>
      <c r="AA60" s="17" t="s">
        <v>414</v>
      </c>
      <c r="AB60" s="18" t="s">
        <v>238</v>
      </c>
      <c r="AC60" s="178">
        <v>43832</v>
      </c>
      <c r="AD60" s="33" t="str">
        <f>LOOKUP($Y60,'[3]Ley Transparencia'!$H$4:$H$17,'[3]Ley Transparencia'!$I$4:$I$17)</f>
        <v>Mayor a 15 años</v>
      </c>
      <c r="AE60" s="26" t="str">
        <f t="shared" si="9"/>
        <v>Alta</v>
      </c>
      <c r="AF60" s="18">
        <f t="shared" si="10"/>
        <v>3</v>
      </c>
      <c r="AG60" s="18" t="s">
        <v>183</v>
      </c>
      <c r="AH60" s="18">
        <f t="shared" si="0"/>
        <v>3</v>
      </c>
      <c r="AI60" s="18" t="s">
        <v>233</v>
      </c>
      <c r="AJ60" s="18">
        <f t="shared" si="11"/>
        <v>2</v>
      </c>
      <c r="AK60" s="18">
        <f t="shared" si="12"/>
        <v>8</v>
      </c>
      <c r="AL60" s="44" t="str">
        <f t="shared" si="13"/>
        <v>ALTA</v>
      </c>
      <c r="AM60" s="18" t="s">
        <v>184</v>
      </c>
      <c r="AN60" s="18" t="s">
        <v>388</v>
      </c>
      <c r="AO60" s="18" t="s">
        <v>184</v>
      </c>
      <c r="AP60" s="18" t="s">
        <v>184</v>
      </c>
      <c r="AQ60" s="18" t="s">
        <v>388</v>
      </c>
      <c r="AR60" s="18" t="s">
        <v>388</v>
      </c>
      <c r="AS60" s="18" t="s">
        <v>184</v>
      </c>
      <c r="AT60" s="18" t="s">
        <v>388</v>
      </c>
      <c r="AU60" s="18" t="s">
        <v>184</v>
      </c>
      <c r="AV60" s="18" t="s">
        <v>184</v>
      </c>
      <c r="AW60" s="18" t="s">
        <v>388</v>
      </c>
      <c r="AX60" s="18" t="s">
        <v>388</v>
      </c>
      <c r="AY60" s="18" t="s">
        <v>388</v>
      </c>
      <c r="AZ60" s="18" t="s">
        <v>388</v>
      </c>
      <c r="BA60" s="18" t="s">
        <v>388</v>
      </c>
      <c r="BB60" s="18" t="s">
        <v>388</v>
      </c>
      <c r="BC60" s="18" t="s">
        <v>184</v>
      </c>
      <c r="BD60" s="18" t="s">
        <v>388</v>
      </c>
      <c r="BE60" s="18" t="s">
        <v>419</v>
      </c>
      <c r="BF60" s="18" t="s">
        <v>184</v>
      </c>
      <c r="BG60" s="18" t="s">
        <v>184</v>
      </c>
      <c r="BH60" s="18" t="s">
        <v>184</v>
      </c>
      <c r="BI60" s="18" t="s">
        <v>184</v>
      </c>
      <c r="BJ60" s="18" t="s">
        <v>184</v>
      </c>
      <c r="BK60" s="18" t="s">
        <v>184</v>
      </c>
      <c r="BL60" s="18" t="s">
        <v>184</v>
      </c>
      <c r="BM60" s="18"/>
      <c r="BN60" s="34"/>
      <c r="BO60" s="18"/>
      <c r="BP60" s="18"/>
      <c r="BQ60" s="26" t="str">
        <f t="shared" si="14"/>
        <v/>
      </c>
      <c r="BR60" s="18"/>
    </row>
    <row r="61" spans="1:70" s="158" customFormat="1" ht="60" customHeight="1" x14ac:dyDescent="0.35">
      <c r="A61" s="24" t="str">
        <f t="shared" si="8"/>
        <v>OACPVR-005</v>
      </c>
      <c r="B61" s="25" t="str">
        <f>VLOOKUP($D61,[3]Responsables!$L$1:$M$38,2,0)</f>
        <v>OACPVR</v>
      </c>
      <c r="C61" s="159" t="s">
        <v>201</v>
      </c>
      <c r="D61" s="17" t="s">
        <v>394</v>
      </c>
      <c r="E61" s="17" t="s">
        <v>395</v>
      </c>
      <c r="F61" s="17" t="s">
        <v>396</v>
      </c>
      <c r="G61" s="17" t="s">
        <v>420</v>
      </c>
      <c r="H61" s="17" t="s">
        <v>421</v>
      </c>
      <c r="I61" s="17" t="s">
        <v>243</v>
      </c>
      <c r="J61" s="17" t="s">
        <v>254</v>
      </c>
      <c r="K61" s="17" t="s">
        <v>176</v>
      </c>
      <c r="L61" s="17" t="s">
        <v>409</v>
      </c>
      <c r="M61" s="17" t="s">
        <v>337</v>
      </c>
      <c r="N61" s="17" t="s">
        <v>362</v>
      </c>
      <c r="O61" s="17" t="s">
        <v>422</v>
      </c>
      <c r="P61" s="17" t="s">
        <v>411</v>
      </c>
      <c r="Q61" s="17" t="s">
        <v>412</v>
      </c>
      <c r="R61" s="17" t="s">
        <v>178</v>
      </c>
      <c r="S61" s="17" t="s">
        <v>401</v>
      </c>
      <c r="T61" s="17" t="s">
        <v>411</v>
      </c>
      <c r="U61" s="17" t="s">
        <v>412</v>
      </c>
      <c r="V61" s="17" t="s">
        <v>178</v>
      </c>
      <c r="W61" s="17" t="s">
        <v>401</v>
      </c>
      <c r="X61" s="18" t="s">
        <v>255</v>
      </c>
      <c r="Y61" s="177" t="str">
        <f>VLOOKUP($X61,'[3]Ley Transparencia'!$G$4:$H$18,2,0)</f>
        <v>INFORMACIÓN PÚBLICA</v>
      </c>
      <c r="Z61" s="17" t="s">
        <v>423</v>
      </c>
      <c r="AA61" s="17" t="s">
        <v>424</v>
      </c>
      <c r="AB61" s="18" t="s">
        <v>176</v>
      </c>
      <c r="AC61" s="178">
        <v>43832</v>
      </c>
      <c r="AD61" s="33" t="str">
        <f>LOOKUP($Y61,'[3]Ley Transparencia'!$H$4:$H$17,'[3]Ley Transparencia'!$I$4:$I$17)</f>
        <v>Ilimitada</v>
      </c>
      <c r="AE61" s="26" t="str">
        <f t="shared" si="9"/>
        <v>Baja</v>
      </c>
      <c r="AF61" s="18">
        <f t="shared" si="10"/>
        <v>1</v>
      </c>
      <c r="AG61" s="18" t="s">
        <v>183</v>
      </c>
      <c r="AH61" s="18">
        <f t="shared" si="0"/>
        <v>3</v>
      </c>
      <c r="AI61" s="18" t="s">
        <v>233</v>
      </c>
      <c r="AJ61" s="18">
        <f t="shared" si="11"/>
        <v>2</v>
      </c>
      <c r="AK61" s="18">
        <f t="shared" si="12"/>
        <v>6</v>
      </c>
      <c r="AL61" s="44" t="str">
        <f t="shared" si="13"/>
        <v>MEDIA</v>
      </c>
      <c r="AM61" s="18" t="s">
        <v>184</v>
      </c>
      <c r="AN61" s="18" t="s">
        <v>184</v>
      </c>
      <c r="AO61" s="18" t="s">
        <v>184</v>
      </c>
      <c r="AP61" s="18" t="s">
        <v>184</v>
      </c>
      <c r="AQ61" s="18" t="s">
        <v>184</v>
      </c>
      <c r="AR61" s="18" t="s">
        <v>184</v>
      </c>
      <c r="AS61" s="18" t="s">
        <v>184</v>
      </c>
      <c r="AT61" s="18" t="s">
        <v>388</v>
      </c>
      <c r="AU61" s="18" t="s">
        <v>184</v>
      </c>
      <c r="AV61" s="18" t="s">
        <v>184</v>
      </c>
      <c r="AW61" s="18" t="s">
        <v>184</v>
      </c>
      <c r="AX61" s="18" t="s">
        <v>184</v>
      </c>
      <c r="AY61" s="18" t="s">
        <v>184</v>
      </c>
      <c r="AZ61" s="18" t="s">
        <v>184</v>
      </c>
      <c r="BA61" s="18" t="s">
        <v>184</v>
      </c>
      <c r="BB61" s="18" t="s">
        <v>184</v>
      </c>
      <c r="BC61" s="18" t="s">
        <v>184</v>
      </c>
      <c r="BD61" s="18" t="s">
        <v>184</v>
      </c>
      <c r="BE61" s="18" t="s">
        <v>184</v>
      </c>
      <c r="BF61" s="18" t="s">
        <v>184</v>
      </c>
      <c r="BG61" s="18" t="s">
        <v>184</v>
      </c>
      <c r="BH61" s="18" t="s">
        <v>184</v>
      </c>
      <c r="BI61" s="18" t="s">
        <v>184</v>
      </c>
      <c r="BJ61" s="18" t="s">
        <v>184</v>
      </c>
      <c r="BK61" s="18" t="s">
        <v>184</v>
      </c>
      <c r="BL61" s="18" t="s">
        <v>184</v>
      </c>
      <c r="BM61" s="18"/>
      <c r="BN61" s="282"/>
      <c r="BO61" s="17"/>
      <c r="BP61" s="17"/>
      <c r="BQ61" s="26" t="str">
        <f t="shared" si="14"/>
        <v/>
      </c>
      <c r="BR61" s="17"/>
    </row>
    <row r="62" spans="1:70" s="158" customFormat="1" ht="60" customHeight="1" x14ac:dyDescent="0.35">
      <c r="A62" s="24" t="str">
        <f t="shared" si="8"/>
        <v>OACPVR-006</v>
      </c>
      <c r="B62" s="25" t="str">
        <f>VLOOKUP($D62,[3]Responsables!$L$1:$M$38,2,0)</f>
        <v>OACPVR</v>
      </c>
      <c r="C62" s="159" t="s">
        <v>205</v>
      </c>
      <c r="D62" s="17" t="s">
        <v>394</v>
      </c>
      <c r="E62" s="17" t="s">
        <v>395</v>
      </c>
      <c r="F62" s="17" t="s">
        <v>396</v>
      </c>
      <c r="G62" s="17" t="s">
        <v>425</v>
      </c>
      <c r="H62" s="17" t="s">
        <v>426</v>
      </c>
      <c r="I62" s="17" t="s">
        <v>227</v>
      </c>
      <c r="J62" s="17" t="s">
        <v>254</v>
      </c>
      <c r="K62" s="17" t="s">
        <v>417</v>
      </c>
      <c r="L62" s="17" t="s">
        <v>418</v>
      </c>
      <c r="M62" s="17" t="s">
        <v>321</v>
      </c>
      <c r="N62" s="17" t="s">
        <v>362</v>
      </c>
      <c r="O62" s="17" t="s">
        <v>422</v>
      </c>
      <c r="P62" s="17" t="s">
        <v>411</v>
      </c>
      <c r="Q62" s="17" t="s">
        <v>412</v>
      </c>
      <c r="R62" s="17" t="s">
        <v>178</v>
      </c>
      <c r="S62" s="17" t="s">
        <v>401</v>
      </c>
      <c r="T62" s="17" t="s">
        <v>411</v>
      </c>
      <c r="U62" s="17" t="s">
        <v>412</v>
      </c>
      <c r="V62" s="17" t="s">
        <v>178</v>
      </c>
      <c r="W62" s="17" t="s">
        <v>401</v>
      </c>
      <c r="X62" s="18" t="s">
        <v>255</v>
      </c>
      <c r="Y62" s="177" t="str">
        <f>VLOOKUP($X62,'[3]Ley Transparencia'!$G$4:$H$18,2,0)</f>
        <v>INFORMACIÓN PÚBLICA</v>
      </c>
      <c r="Z62" s="17" t="s">
        <v>423</v>
      </c>
      <c r="AA62" s="17" t="s">
        <v>424</v>
      </c>
      <c r="AB62" s="18" t="s">
        <v>176</v>
      </c>
      <c r="AC62" s="178">
        <v>43832</v>
      </c>
      <c r="AD62" s="33" t="str">
        <f>LOOKUP($Y62,'[3]Ley Transparencia'!$H$4:$H$17,'[3]Ley Transparencia'!$I$4:$I$17)</f>
        <v>Ilimitada</v>
      </c>
      <c r="AE62" s="26" t="str">
        <f t="shared" si="9"/>
        <v>Baja</v>
      </c>
      <c r="AF62" s="18">
        <f t="shared" si="10"/>
        <v>1</v>
      </c>
      <c r="AG62" s="18" t="s">
        <v>183</v>
      </c>
      <c r="AH62" s="18">
        <f t="shared" si="0"/>
        <v>3</v>
      </c>
      <c r="AI62" s="18" t="s">
        <v>233</v>
      </c>
      <c r="AJ62" s="18">
        <f t="shared" si="11"/>
        <v>2</v>
      </c>
      <c r="AK62" s="18">
        <f t="shared" si="12"/>
        <v>6</v>
      </c>
      <c r="AL62" s="44" t="str">
        <f t="shared" si="13"/>
        <v>MEDIA</v>
      </c>
      <c r="AM62" s="18" t="s">
        <v>184</v>
      </c>
      <c r="AN62" s="18" t="s">
        <v>184</v>
      </c>
      <c r="AO62" s="18" t="s">
        <v>184</v>
      </c>
      <c r="AP62" s="18" t="s">
        <v>184</v>
      </c>
      <c r="AQ62" s="18" t="s">
        <v>184</v>
      </c>
      <c r="AR62" s="18" t="s">
        <v>184</v>
      </c>
      <c r="AS62" s="18" t="s">
        <v>184</v>
      </c>
      <c r="AT62" s="18" t="s">
        <v>388</v>
      </c>
      <c r="AU62" s="18" t="s">
        <v>184</v>
      </c>
      <c r="AV62" s="18" t="s">
        <v>184</v>
      </c>
      <c r="AW62" s="18" t="s">
        <v>184</v>
      </c>
      <c r="AX62" s="18" t="s">
        <v>184</v>
      </c>
      <c r="AY62" s="18" t="s">
        <v>184</v>
      </c>
      <c r="AZ62" s="18" t="s">
        <v>184</v>
      </c>
      <c r="BA62" s="18" t="s">
        <v>184</v>
      </c>
      <c r="BB62" s="18" t="s">
        <v>184</v>
      </c>
      <c r="BC62" s="18" t="s">
        <v>184</v>
      </c>
      <c r="BD62" s="18" t="s">
        <v>184</v>
      </c>
      <c r="BE62" s="18" t="s">
        <v>184</v>
      </c>
      <c r="BF62" s="18" t="s">
        <v>184</v>
      </c>
      <c r="BG62" s="18" t="s">
        <v>184</v>
      </c>
      <c r="BH62" s="18" t="s">
        <v>184</v>
      </c>
      <c r="BI62" s="18" t="s">
        <v>184</v>
      </c>
      <c r="BJ62" s="18" t="s">
        <v>184</v>
      </c>
      <c r="BK62" s="18" t="s">
        <v>184</v>
      </c>
      <c r="BL62" s="18" t="s">
        <v>184</v>
      </c>
      <c r="BM62" s="18"/>
      <c r="BN62" s="282"/>
      <c r="BO62" s="17"/>
      <c r="BP62" s="17"/>
      <c r="BQ62" s="26" t="str">
        <f t="shared" si="14"/>
        <v/>
      </c>
      <c r="BR62" s="17"/>
    </row>
    <row r="63" spans="1:70" s="158" customFormat="1" ht="60" customHeight="1" x14ac:dyDescent="0.35">
      <c r="A63" s="24" t="str">
        <f t="shared" si="8"/>
        <v>OACPVR-007</v>
      </c>
      <c r="B63" s="25" t="str">
        <f>VLOOKUP($D63,[3]Responsables!$L$1:$M$38,2,0)</f>
        <v>OACPVR</v>
      </c>
      <c r="C63" s="159" t="s">
        <v>209</v>
      </c>
      <c r="D63" s="17" t="s">
        <v>394</v>
      </c>
      <c r="E63" s="17" t="s">
        <v>395</v>
      </c>
      <c r="F63" s="17" t="s">
        <v>396</v>
      </c>
      <c r="G63" s="17" t="s">
        <v>427</v>
      </c>
      <c r="H63" s="17" t="s">
        <v>428</v>
      </c>
      <c r="I63" s="17" t="s">
        <v>253</v>
      </c>
      <c r="J63" s="18" t="s">
        <v>254</v>
      </c>
      <c r="K63" s="18" t="s">
        <v>429</v>
      </c>
      <c r="L63" s="18" t="s">
        <v>320</v>
      </c>
      <c r="M63" s="18" t="s">
        <v>321</v>
      </c>
      <c r="N63" s="18" t="s">
        <v>351</v>
      </c>
      <c r="O63" s="18" t="s">
        <v>430</v>
      </c>
      <c r="P63" s="17" t="s">
        <v>193</v>
      </c>
      <c r="Q63" s="17" t="s">
        <v>401</v>
      </c>
      <c r="R63" s="17" t="s">
        <v>178</v>
      </c>
      <c r="S63" s="17" t="s">
        <v>401</v>
      </c>
      <c r="T63" s="17" t="s">
        <v>178</v>
      </c>
      <c r="U63" s="17" t="s">
        <v>401</v>
      </c>
      <c r="V63" s="17" t="s">
        <v>229</v>
      </c>
      <c r="W63" s="17" t="s">
        <v>229</v>
      </c>
      <c r="X63" s="18" t="s">
        <v>255</v>
      </c>
      <c r="Y63" s="177" t="str">
        <f>VLOOKUP($X63,'[3]Ley Transparencia'!$G$4:$H$18,2,0)</f>
        <v>INFORMACIÓN PÚBLICA</v>
      </c>
      <c r="Z63" s="17" t="s">
        <v>423</v>
      </c>
      <c r="AA63" s="17" t="s">
        <v>424</v>
      </c>
      <c r="AB63" s="18" t="s">
        <v>176</v>
      </c>
      <c r="AC63" s="178">
        <v>43832</v>
      </c>
      <c r="AD63" s="33" t="str">
        <f>LOOKUP($Y63,'[3]Ley Transparencia'!$H$4:$H$17,'[3]Ley Transparencia'!$I$4:$I$17)</f>
        <v>Ilimitada</v>
      </c>
      <c r="AE63" s="26" t="str">
        <f t="shared" si="9"/>
        <v>Baja</v>
      </c>
      <c r="AF63" s="18">
        <f t="shared" si="10"/>
        <v>1</v>
      </c>
      <c r="AG63" s="18" t="s">
        <v>239</v>
      </c>
      <c r="AH63" s="18">
        <f t="shared" si="0"/>
        <v>1</v>
      </c>
      <c r="AI63" s="18" t="s">
        <v>233</v>
      </c>
      <c r="AJ63" s="18">
        <f t="shared" si="11"/>
        <v>2</v>
      </c>
      <c r="AK63" s="18">
        <f t="shared" si="12"/>
        <v>4</v>
      </c>
      <c r="AL63" s="44" t="str">
        <f t="shared" si="13"/>
        <v>MEDIA</v>
      </c>
      <c r="AM63" s="18" t="s">
        <v>184</v>
      </c>
      <c r="AN63" s="18" t="s">
        <v>184</v>
      </c>
      <c r="AO63" s="18" t="s">
        <v>184</v>
      </c>
      <c r="AP63" s="18" t="s">
        <v>184</v>
      </c>
      <c r="AQ63" s="18" t="s">
        <v>184</v>
      </c>
      <c r="AR63" s="18" t="s">
        <v>184</v>
      </c>
      <c r="AS63" s="18" t="s">
        <v>184</v>
      </c>
      <c r="AT63" s="18" t="s">
        <v>388</v>
      </c>
      <c r="AU63" s="18" t="s">
        <v>184</v>
      </c>
      <c r="AV63" s="18" t="s">
        <v>184</v>
      </c>
      <c r="AW63" s="18" t="s">
        <v>184</v>
      </c>
      <c r="AX63" s="18" t="s">
        <v>184</v>
      </c>
      <c r="AY63" s="18" t="s">
        <v>184</v>
      </c>
      <c r="AZ63" s="18" t="s">
        <v>184</v>
      </c>
      <c r="BA63" s="18" t="s">
        <v>184</v>
      </c>
      <c r="BB63" s="18" t="s">
        <v>184</v>
      </c>
      <c r="BC63" s="18" t="s">
        <v>184</v>
      </c>
      <c r="BD63" s="18" t="s">
        <v>184</v>
      </c>
      <c r="BE63" s="18" t="s">
        <v>184</v>
      </c>
      <c r="BF63" s="18" t="s">
        <v>184</v>
      </c>
      <c r="BG63" s="18" t="s">
        <v>184</v>
      </c>
      <c r="BH63" s="18" t="s">
        <v>184</v>
      </c>
      <c r="BI63" s="18" t="s">
        <v>184</v>
      </c>
      <c r="BJ63" s="18" t="s">
        <v>184</v>
      </c>
      <c r="BK63" s="18" t="s">
        <v>184</v>
      </c>
      <c r="BL63" s="18" t="s">
        <v>184</v>
      </c>
      <c r="BM63" s="18"/>
      <c r="BN63" s="282"/>
      <c r="BO63" s="17"/>
      <c r="BP63" s="17"/>
      <c r="BQ63" s="26" t="str">
        <f t="shared" si="14"/>
        <v/>
      </c>
      <c r="BR63" s="17"/>
    </row>
    <row r="64" spans="1:70" s="158" customFormat="1" ht="60" customHeight="1" x14ac:dyDescent="0.35">
      <c r="A64" s="24" t="str">
        <f t="shared" si="8"/>
        <v>OACPVR-008</v>
      </c>
      <c r="B64" s="25" t="str">
        <f>VLOOKUP($D64,[3]Responsables!$L$1:$M$38,2,0)</f>
        <v>OACPVR</v>
      </c>
      <c r="C64" s="159" t="s">
        <v>212</v>
      </c>
      <c r="D64" s="17" t="s">
        <v>394</v>
      </c>
      <c r="E64" s="17" t="s">
        <v>395</v>
      </c>
      <c r="F64" s="17" t="s">
        <v>396</v>
      </c>
      <c r="G64" s="17" t="s">
        <v>431</v>
      </c>
      <c r="H64" s="17" t="s">
        <v>432</v>
      </c>
      <c r="I64" s="17" t="s">
        <v>253</v>
      </c>
      <c r="J64" s="18" t="s">
        <v>254</v>
      </c>
      <c r="K64" s="18" t="s">
        <v>429</v>
      </c>
      <c r="L64" s="18" t="s">
        <v>320</v>
      </c>
      <c r="M64" s="18" t="s">
        <v>321</v>
      </c>
      <c r="N64" s="18" t="s">
        <v>351</v>
      </c>
      <c r="O64" s="18" t="s">
        <v>433</v>
      </c>
      <c r="P64" s="17" t="s">
        <v>193</v>
      </c>
      <c r="Q64" s="17" t="s">
        <v>401</v>
      </c>
      <c r="R64" s="17" t="s">
        <v>178</v>
      </c>
      <c r="S64" s="17" t="s">
        <v>401</v>
      </c>
      <c r="T64" s="17" t="s">
        <v>178</v>
      </c>
      <c r="U64" s="17" t="s">
        <v>401</v>
      </c>
      <c r="V64" s="17" t="s">
        <v>229</v>
      </c>
      <c r="W64" s="17" t="s">
        <v>229</v>
      </c>
      <c r="X64" s="18" t="s">
        <v>255</v>
      </c>
      <c r="Y64" s="177" t="str">
        <f>VLOOKUP($X64,'[3]Ley Transparencia'!$G$4:$H$18,2,0)</f>
        <v>INFORMACIÓN PÚBLICA</v>
      </c>
      <c r="Z64" s="17" t="s">
        <v>423</v>
      </c>
      <c r="AA64" s="17" t="s">
        <v>424</v>
      </c>
      <c r="AB64" s="18" t="s">
        <v>176</v>
      </c>
      <c r="AC64" s="178">
        <v>43832</v>
      </c>
      <c r="AD64" s="33" t="str">
        <f>LOOKUP($Y64,'[3]Ley Transparencia'!$H$4:$H$17,'[3]Ley Transparencia'!$I$4:$I$17)</f>
        <v>Ilimitada</v>
      </c>
      <c r="AE64" s="26" t="str">
        <f t="shared" si="9"/>
        <v>Baja</v>
      </c>
      <c r="AF64" s="18">
        <f t="shared" si="10"/>
        <v>1</v>
      </c>
      <c r="AG64" s="18" t="s">
        <v>239</v>
      </c>
      <c r="AH64" s="18">
        <f t="shared" si="0"/>
        <v>1</v>
      </c>
      <c r="AI64" s="18" t="s">
        <v>233</v>
      </c>
      <c r="AJ64" s="18">
        <f t="shared" si="11"/>
        <v>2</v>
      </c>
      <c r="AK64" s="18">
        <f t="shared" si="12"/>
        <v>4</v>
      </c>
      <c r="AL64" s="44" t="str">
        <f t="shared" si="13"/>
        <v>MEDIA</v>
      </c>
      <c r="AM64" s="18" t="s">
        <v>184</v>
      </c>
      <c r="AN64" s="18" t="s">
        <v>184</v>
      </c>
      <c r="AO64" s="18" t="s">
        <v>184</v>
      </c>
      <c r="AP64" s="18" t="s">
        <v>184</v>
      </c>
      <c r="AQ64" s="18" t="s">
        <v>184</v>
      </c>
      <c r="AR64" s="18" t="s">
        <v>184</v>
      </c>
      <c r="AS64" s="18" t="s">
        <v>184</v>
      </c>
      <c r="AT64" s="18" t="s">
        <v>388</v>
      </c>
      <c r="AU64" s="18" t="s">
        <v>184</v>
      </c>
      <c r="AV64" s="18" t="s">
        <v>184</v>
      </c>
      <c r="AW64" s="18" t="s">
        <v>184</v>
      </c>
      <c r="AX64" s="18" t="s">
        <v>184</v>
      </c>
      <c r="AY64" s="18" t="s">
        <v>184</v>
      </c>
      <c r="AZ64" s="18" t="s">
        <v>184</v>
      </c>
      <c r="BA64" s="18" t="s">
        <v>184</v>
      </c>
      <c r="BB64" s="18" t="s">
        <v>184</v>
      </c>
      <c r="BC64" s="18" t="s">
        <v>184</v>
      </c>
      <c r="BD64" s="18" t="s">
        <v>184</v>
      </c>
      <c r="BE64" s="18" t="s">
        <v>184</v>
      </c>
      <c r="BF64" s="18" t="s">
        <v>184</v>
      </c>
      <c r="BG64" s="18" t="s">
        <v>184</v>
      </c>
      <c r="BH64" s="18" t="s">
        <v>184</v>
      </c>
      <c r="BI64" s="18" t="s">
        <v>184</v>
      </c>
      <c r="BJ64" s="18" t="s">
        <v>184</v>
      </c>
      <c r="BK64" s="18" t="s">
        <v>184</v>
      </c>
      <c r="BL64" s="18" t="s">
        <v>184</v>
      </c>
      <c r="BM64" s="18"/>
      <c r="BN64" s="282"/>
      <c r="BO64" s="17"/>
      <c r="BP64" s="17"/>
      <c r="BQ64" s="26" t="str">
        <f t="shared" si="14"/>
        <v/>
      </c>
      <c r="BR64" s="17"/>
    </row>
    <row r="65" spans="1:70" s="158" customFormat="1" ht="60" customHeight="1" x14ac:dyDescent="0.35">
      <c r="A65" s="24" t="str">
        <f t="shared" si="8"/>
        <v>OACPVR-009</v>
      </c>
      <c r="B65" s="25" t="str">
        <f>VLOOKUP($D65,[3]Responsables!$L$1:$M$38,2,0)</f>
        <v>OACPVR</v>
      </c>
      <c r="C65" s="159" t="s">
        <v>215</v>
      </c>
      <c r="D65" s="17" t="s">
        <v>394</v>
      </c>
      <c r="E65" s="17" t="s">
        <v>229</v>
      </c>
      <c r="F65" s="17" t="s">
        <v>396</v>
      </c>
      <c r="G65" s="17" t="s">
        <v>434</v>
      </c>
      <c r="H65" s="17" t="s">
        <v>435</v>
      </c>
      <c r="I65" s="17" t="s">
        <v>253</v>
      </c>
      <c r="J65" s="18" t="s">
        <v>254</v>
      </c>
      <c r="K65" s="18" t="s">
        <v>436</v>
      </c>
      <c r="L65" s="18" t="s">
        <v>336</v>
      </c>
      <c r="M65" s="18" t="s">
        <v>321</v>
      </c>
      <c r="N65" s="18" t="s">
        <v>437</v>
      </c>
      <c r="O65" s="17" t="s">
        <v>176</v>
      </c>
      <c r="P65" s="17" t="s">
        <v>438</v>
      </c>
      <c r="Q65" s="17" t="s">
        <v>401</v>
      </c>
      <c r="R65" s="17" t="s">
        <v>229</v>
      </c>
      <c r="S65" s="17" t="s">
        <v>229</v>
      </c>
      <c r="T65" s="17" t="s">
        <v>438</v>
      </c>
      <c r="U65" s="17" t="s">
        <v>401</v>
      </c>
      <c r="V65" s="17" t="s">
        <v>229</v>
      </c>
      <c r="W65" s="17" t="s">
        <v>229</v>
      </c>
      <c r="X65" s="18" t="s">
        <v>255</v>
      </c>
      <c r="Y65" s="177" t="str">
        <f>VLOOKUP($X65,'[3]Ley Transparencia'!$G$4:$H$18,2,0)</f>
        <v>INFORMACIÓN PÚBLICA</v>
      </c>
      <c r="Z65" s="17" t="s">
        <v>423</v>
      </c>
      <c r="AA65" s="17" t="s">
        <v>424</v>
      </c>
      <c r="AB65" s="18" t="s">
        <v>176</v>
      </c>
      <c r="AC65" s="178">
        <v>44563</v>
      </c>
      <c r="AD65" s="33" t="str">
        <f>LOOKUP($Y65,'[3]Ley Transparencia'!$H$4:$H$17,'[3]Ley Transparencia'!$I$4:$I$17)</f>
        <v>Ilimitada</v>
      </c>
      <c r="AE65" s="26" t="str">
        <f t="shared" si="9"/>
        <v>Baja</v>
      </c>
      <c r="AF65" s="18">
        <f t="shared" si="10"/>
        <v>1</v>
      </c>
      <c r="AG65" s="18" t="s">
        <v>239</v>
      </c>
      <c r="AH65" s="18">
        <f t="shared" si="0"/>
        <v>1</v>
      </c>
      <c r="AI65" s="18" t="s">
        <v>233</v>
      </c>
      <c r="AJ65" s="18">
        <f t="shared" si="11"/>
        <v>2</v>
      </c>
      <c r="AK65" s="18">
        <f t="shared" si="12"/>
        <v>4</v>
      </c>
      <c r="AL65" s="44" t="str">
        <f t="shared" si="13"/>
        <v>MEDIA</v>
      </c>
      <c r="AM65" s="18" t="s">
        <v>184</v>
      </c>
      <c r="AN65" s="18" t="s">
        <v>184</v>
      </c>
      <c r="AO65" s="18" t="s">
        <v>184</v>
      </c>
      <c r="AP65" s="18" t="s">
        <v>184</v>
      </c>
      <c r="AQ65" s="18" t="s">
        <v>184</v>
      </c>
      <c r="AR65" s="18" t="s">
        <v>184</v>
      </c>
      <c r="AS65" s="18" t="s">
        <v>184</v>
      </c>
      <c r="AT65" s="18" t="s">
        <v>388</v>
      </c>
      <c r="AU65" s="18" t="s">
        <v>184</v>
      </c>
      <c r="AV65" s="18" t="s">
        <v>184</v>
      </c>
      <c r="AW65" s="18" t="s">
        <v>184</v>
      </c>
      <c r="AX65" s="18" t="s">
        <v>184</v>
      </c>
      <c r="AY65" s="18" t="s">
        <v>184</v>
      </c>
      <c r="AZ65" s="18" t="s">
        <v>184</v>
      </c>
      <c r="BA65" s="18" t="s">
        <v>184</v>
      </c>
      <c r="BB65" s="18" t="s">
        <v>184</v>
      </c>
      <c r="BC65" s="18" t="s">
        <v>184</v>
      </c>
      <c r="BD65" s="18" t="s">
        <v>184</v>
      </c>
      <c r="BE65" s="18" t="s">
        <v>184</v>
      </c>
      <c r="BF65" s="18" t="s">
        <v>184</v>
      </c>
      <c r="BG65" s="18" t="s">
        <v>184</v>
      </c>
      <c r="BH65" s="18" t="s">
        <v>184</v>
      </c>
      <c r="BI65" s="18" t="s">
        <v>184</v>
      </c>
      <c r="BJ65" s="18" t="s">
        <v>184</v>
      </c>
      <c r="BK65" s="18" t="s">
        <v>184</v>
      </c>
      <c r="BL65" s="18" t="s">
        <v>184</v>
      </c>
      <c r="BM65" s="18"/>
      <c r="BN65" s="282"/>
      <c r="BO65" s="17"/>
      <c r="BP65" s="17"/>
      <c r="BQ65" s="26" t="str">
        <f t="shared" si="14"/>
        <v/>
      </c>
      <c r="BR65" s="17"/>
    </row>
    <row r="66" spans="1:70" s="158" customFormat="1" ht="60" customHeight="1" x14ac:dyDescent="0.35">
      <c r="A66" s="24" t="str">
        <f t="shared" si="8"/>
        <v>OACPVR-010</v>
      </c>
      <c r="B66" s="25" t="str">
        <f>VLOOKUP($D66,[3]Responsables!$L$1:$M$38,2,0)</f>
        <v>OACPVR</v>
      </c>
      <c r="C66" s="159" t="s">
        <v>218</v>
      </c>
      <c r="D66" s="17" t="s">
        <v>394</v>
      </c>
      <c r="E66" s="17" t="s">
        <v>229</v>
      </c>
      <c r="F66" s="17" t="s">
        <v>396</v>
      </c>
      <c r="G66" s="17" t="s">
        <v>439</v>
      </c>
      <c r="H66" s="17" t="s">
        <v>440</v>
      </c>
      <c r="I66" s="17" t="s">
        <v>253</v>
      </c>
      <c r="J66" s="18" t="s">
        <v>254</v>
      </c>
      <c r="K66" s="18" t="s">
        <v>429</v>
      </c>
      <c r="L66" s="18" t="s">
        <v>320</v>
      </c>
      <c r="M66" s="18" t="s">
        <v>321</v>
      </c>
      <c r="N66" s="18" t="s">
        <v>351</v>
      </c>
      <c r="O66" s="18" t="s">
        <v>441</v>
      </c>
      <c r="P66" s="17" t="s">
        <v>193</v>
      </c>
      <c r="Q66" s="17" t="s">
        <v>401</v>
      </c>
      <c r="R66" s="17" t="s">
        <v>178</v>
      </c>
      <c r="S66" s="17" t="s">
        <v>401</v>
      </c>
      <c r="T66" s="17" t="s">
        <v>178</v>
      </c>
      <c r="U66" s="17" t="s">
        <v>401</v>
      </c>
      <c r="V66" s="17" t="s">
        <v>229</v>
      </c>
      <c r="W66" s="17" t="s">
        <v>229</v>
      </c>
      <c r="X66" s="18" t="s">
        <v>255</v>
      </c>
      <c r="Y66" s="177" t="str">
        <f>VLOOKUP($X66,'[3]Ley Transparencia'!$G$4:$H$18,2,0)</f>
        <v>INFORMACIÓN PÚBLICA</v>
      </c>
      <c r="Z66" s="17" t="s">
        <v>423</v>
      </c>
      <c r="AA66" s="17" t="s">
        <v>424</v>
      </c>
      <c r="AB66" s="18" t="s">
        <v>176</v>
      </c>
      <c r="AC66" s="178">
        <v>43832</v>
      </c>
      <c r="AD66" s="33" t="str">
        <f>LOOKUP($Y66,'[3]Ley Transparencia'!$H$4:$H$17,'[3]Ley Transparencia'!$I$4:$I$17)</f>
        <v>Ilimitada</v>
      </c>
      <c r="AE66" s="26" t="str">
        <f t="shared" si="9"/>
        <v>Baja</v>
      </c>
      <c r="AF66" s="18">
        <f t="shared" si="10"/>
        <v>1</v>
      </c>
      <c r="AG66" s="18" t="s">
        <v>239</v>
      </c>
      <c r="AH66" s="18">
        <f t="shared" si="0"/>
        <v>1</v>
      </c>
      <c r="AI66" s="18" t="s">
        <v>233</v>
      </c>
      <c r="AJ66" s="18">
        <f t="shared" si="11"/>
        <v>2</v>
      </c>
      <c r="AK66" s="18">
        <f t="shared" si="12"/>
        <v>4</v>
      </c>
      <c r="AL66" s="44" t="str">
        <f t="shared" si="13"/>
        <v>MEDIA</v>
      </c>
      <c r="AM66" s="18" t="s">
        <v>184</v>
      </c>
      <c r="AN66" s="18" t="s">
        <v>184</v>
      </c>
      <c r="AO66" s="18" t="s">
        <v>184</v>
      </c>
      <c r="AP66" s="18" t="s">
        <v>184</v>
      </c>
      <c r="AQ66" s="18" t="s">
        <v>184</v>
      </c>
      <c r="AR66" s="18" t="s">
        <v>184</v>
      </c>
      <c r="AS66" s="18" t="s">
        <v>184</v>
      </c>
      <c r="AT66" s="18" t="s">
        <v>388</v>
      </c>
      <c r="AU66" s="18" t="s">
        <v>184</v>
      </c>
      <c r="AV66" s="18" t="s">
        <v>184</v>
      </c>
      <c r="AW66" s="18" t="s">
        <v>184</v>
      </c>
      <c r="AX66" s="18" t="s">
        <v>184</v>
      </c>
      <c r="AY66" s="18" t="s">
        <v>184</v>
      </c>
      <c r="AZ66" s="18" t="s">
        <v>184</v>
      </c>
      <c r="BA66" s="18" t="s">
        <v>184</v>
      </c>
      <c r="BB66" s="18" t="s">
        <v>184</v>
      </c>
      <c r="BC66" s="18" t="s">
        <v>184</v>
      </c>
      <c r="BD66" s="18" t="s">
        <v>184</v>
      </c>
      <c r="BE66" s="18" t="s">
        <v>184</v>
      </c>
      <c r="BF66" s="18" t="s">
        <v>184</v>
      </c>
      <c r="BG66" s="18" t="s">
        <v>184</v>
      </c>
      <c r="BH66" s="18" t="s">
        <v>184</v>
      </c>
      <c r="BI66" s="18" t="s">
        <v>184</v>
      </c>
      <c r="BJ66" s="18" t="s">
        <v>184</v>
      </c>
      <c r="BK66" s="18" t="s">
        <v>184</v>
      </c>
      <c r="BL66" s="18" t="s">
        <v>184</v>
      </c>
      <c r="BM66" s="18"/>
      <c r="BN66" s="282"/>
      <c r="BO66" s="17"/>
      <c r="BP66" s="17"/>
      <c r="BQ66" s="26" t="str">
        <f t="shared" si="14"/>
        <v/>
      </c>
      <c r="BR66" s="17"/>
    </row>
    <row r="67" spans="1:70" s="158" customFormat="1" ht="60" customHeight="1" x14ac:dyDescent="0.35">
      <c r="A67" s="24" t="str">
        <f t="shared" si="8"/>
        <v>OACPVR-011</v>
      </c>
      <c r="B67" s="25" t="str">
        <f>VLOOKUP($D67,[3]Responsables!$L$1:$M$38,2,0)</f>
        <v>OACPVR</v>
      </c>
      <c r="C67" s="159" t="s">
        <v>221</v>
      </c>
      <c r="D67" s="17" t="s">
        <v>394</v>
      </c>
      <c r="E67" s="17" t="s">
        <v>229</v>
      </c>
      <c r="F67" s="17" t="s">
        <v>396</v>
      </c>
      <c r="G67" s="17" t="s">
        <v>442</v>
      </c>
      <c r="H67" s="17" t="s">
        <v>443</v>
      </c>
      <c r="I67" s="17" t="s">
        <v>247</v>
      </c>
      <c r="J67" s="17" t="s">
        <v>254</v>
      </c>
      <c r="K67" s="17" t="s">
        <v>409</v>
      </c>
      <c r="L67" s="17" t="s">
        <v>409</v>
      </c>
      <c r="M67" s="17" t="s">
        <v>321</v>
      </c>
      <c r="N67" s="17" t="s">
        <v>351</v>
      </c>
      <c r="O67" s="17" t="s">
        <v>444</v>
      </c>
      <c r="P67" s="17" t="s">
        <v>193</v>
      </c>
      <c r="Q67" s="17" t="s">
        <v>401</v>
      </c>
      <c r="R67" s="17" t="s">
        <v>193</v>
      </c>
      <c r="S67" s="17" t="s">
        <v>401</v>
      </c>
      <c r="T67" s="17" t="s">
        <v>193</v>
      </c>
      <c r="U67" s="17" t="s">
        <v>401</v>
      </c>
      <c r="V67" s="17" t="s">
        <v>229</v>
      </c>
      <c r="W67" s="17" t="s">
        <v>229</v>
      </c>
      <c r="X67" s="18" t="s">
        <v>255</v>
      </c>
      <c r="Y67" s="177" t="str">
        <f>VLOOKUP($X67,'[3]Ley Transparencia'!$G$4:$H$18,2,0)</f>
        <v>INFORMACIÓN PÚBLICA</v>
      </c>
      <c r="Z67" s="17" t="s">
        <v>423</v>
      </c>
      <c r="AA67" s="17" t="s">
        <v>424</v>
      </c>
      <c r="AB67" s="18" t="s">
        <v>176</v>
      </c>
      <c r="AC67" s="178">
        <v>43832</v>
      </c>
      <c r="AD67" s="33" t="str">
        <f>LOOKUP($Y67,'[3]Ley Transparencia'!$H$4:$H$17,'[3]Ley Transparencia'!$I$4:$I$17)</f>
        <v>Ilimitada</v>
      </c>
      <c r="AE67" s="26" t="str">
        <f t="shared" si="9"/>
        <v>Baja</v>
      </c>
      <c r="AF67" s="18">
        <f t="shared" si="10"/>
        <v>1</v>
      </c>
      <c r="AG67" s="18" t="s">
        <v>239</v>
      </c>
      <c r="AH67" s="18">
        <f t="shared" si="0"/>
        <v>1</v>
      </c>
      <c r="AI67" s="18" t="s">
        <v>233</v>
      </c>
      <c r="AJ67" s="18">
        <f t="shared" si="11"/>
        <v>2</v>
      </c>
      <c r="AK67" s="18">
        <f t="shared" si="12"/>
        <v>4</v>
      </c>
      <c r="AL67" s="44" t="str">
        <f t="shared" si="13"/>
        <v>MEDIA</v>
      </c>
      <c r="AM67" s="18" t="s">
        <v>184</v>
      </c>
      <c r="AN67" s="18" t="s">
        <v>184</v>
      </c>
      <c r="AO67" s="18" t="s">
        <v>184</v>
      </c>
      <c r="AP67" s="18" t="s">
        <v>184</v>
      </c>
      <c r="AQ67" s="18" t="s">
        <v>184</v>
      </c>
      <c r="AR67" s="18" t="s">
        <v>184</v>
      </c>
      <c r="AS67" s="18" t="s">
        <v>184</v>
      </c>
      <c r="AT67" s="18" t="s">
        <v>388</v>
      </c>
      <c r="AU67" s="18" t="s">
        <v>184</v>
      </c>
      <c r="AV67" s="18" t="s">
        <v>184</v>
      </c>
      <c r="AW67" s="18" t="s">
        <v>184</v>
      </c>
      <c r="AX67" s="18" t="s">
        <v>184</v>
      </c>
      <c r="AY67" s="18" t="s">
        <v>184</v>
      </c>
      <c r="AZ67" s="18" t="s">
        <v>184</v>
      </c>
      <c r="BA67" s="18" t="s">
        <v>184</v>
      </c>
      <c r="BB67" s="18" t="s">
        <v>184</v>
      </c>
      <c r="BC67" s="18" t="s">
        <v>184</v>
      </c>
      <c r="BD67" s="18" t="s">
        <v>184</v>
      </c>
      <c r="BE67" s="18" t="s">
        <v>184</v>
      </c>
      <c r="BF67" s="18" t="s">
        <v>184</v>
      </c>
      <c r="BG67" s="18" t="s">
        <v>184</v>
      </c>
      <c r="BH67" s="18" t="s">
        <v>184</v>
      </c>
      <c r="BI67" s="18" t="s">
        <v>184</v>
      </c>
      <c r="BJ67" s="18" t="s">
        <v>184</v>
      </c>
      <c r="BK67" s="18" t="s">
        <v>184</v>
      </c>
      <c r="BL67" s="18" t="s">
        <v>184</v>
      </c>
      <c r="BM67" s="18"/>
      <c r="BN67" s="282"/>
      <c r="BO67" s="17"/>
      <c r="BP67" s="17"/>
      <c r="BQ67" s="26" t="str">
        <f t="shared" si="14"/>
        <v/>
      </c>
      <c r="BR67" s="17"/>
    </row>
    <row r="68" spans="1:70" s="158" customFormat="1" ht="60" customHeight="1" x14ac:dyDescent="0.35">
      <c r="A68" s="24" t="str">
        <f t="shared" si="8"/>
        <v>OACPVR-012</v>
      </c>
      <c r="B68" s="25" t="str">
        <f>VLOOKUP($D68,[3]Responsables!$L$1:$M$38,2,0)</f>
        <v>OACPVR</v>
      </c>
      <c r="C68" s="159" t="s">
        <v>224</v>
      </c>
      <c r="D68" s="17" t="s">
        <v>394</v>
      </c>
      <c r="E68" s="17" t="s">
        <v>229</v>
      </c>
      <c r="F68" s="17" t="s">
        <v>396</v>
      </c>
      <c r="G68" s="17" t="s">
        <v>445</v>
      </c>
      <c r="H68" s="17" t="s">
        <v>446</v>
      </c>
      <c r="I68" s="17" t="s">
        <v>247</v>
      </c>
      <c r="J68" s="17" t="s">
        <v>254</v>
      </c>
      <c r="K68" s="17" t="s">
        <v>409</v>
      </c>
      <c r="L68" s="17" t="s">
        <v>409</v>
      </c>
      <c r="M68" s="17" t="s">
        <v>321</v>
      </c>
      <c r="N68" s="17" t="s">
        <v>351</v>
      </c>
      <c r="O68" s="17" t="s">
        <v>447</v>
      </c>
      <c r="P68" s="17" t="s">
        <v>193</v>
      </c>
      <c r="Q68" s="17" t="s">
        <v>401</v>
      </c>
      <c r="R68" s="17" t="s">
        <v>193</v>
      </c>
      <c r="S68" s="17" t="s">
        <v>448</v>
      </c>
      <c r="T68" s="17" t="s">
        <v>193</v>
      </c>
      <c r="U68" s="17" t="s">
        <v>401</v>
      </c>
      <c r="V68" s="17" t="s">
        <v>229</v>
      </c>
      <c r="W68" s="17" t="s">
        <v>229</v>
      </c>
      <c r="X68" s="18" t="s">
        <v>255</v>
      </c>
      <c r="Y68" s="177" t="str">
        <f>VLOOKUP($X68,'[3]Ley Transparencia'!$G$4:$H$18,2,0)</f>
        <v>INFORMACIÓN PÚBLICA</v>
      </c>
      <c r="Z68" s="17" t="s">
        <v>423</v>
      </c>
      <c r="AA68" s="17" t="s">
        <v>424</v>
      </c>
      <c r="AB68" s="18" t="s">
        <v>176</v>
      </c>
      <c r="AC68" s="178">
        <v>43832</v>
      </c>
      <c r="AD68" s="33" t="str">
        <f>LOOKUP($Y68,'[3]Ley Transparencia'!$H$4:$H$17,'[3]Ley Transparencia'!$I$4:$I$17)</f>
        <v>Ilimitada</v>
      </c>
      <c r="AE68" s="26" t="str">
        <f t="shared" si="9"/>
        <v>Baja</v>
      </c>
      <c r="AF68" s="18">
        <f t="shared" si="10"/>
        <v>1</v>
      </c>
      <c r="AG68" s="18" t="s">
        <v>239</v>
      </c>
      <c r="AH68" s="18">
        <f t="shared" si="0"/>
        <v>1</v>
      </c>
      <c r="AI68" s="18" t="s">
        <v>233</v>
      </c>
      <c r="AJ68" s="18">
        <f t="shared" si="11"/>
        <v>2</v>
      </c>
      <c r="AK68" s="18">
        <f t="shared" si="12"/>
        <v>4</v>
      </c>
      <c r="AL68" s="44" t="str">
        <f t="shared" si="13"/>
        <v>MEDIA</v>
      </c>
      <c r="AM68" s="18" t="s">
        <v>184</v>
      </c>
      <c r="AN68" s="18" t="s">
        <v>184</v>
      </c>
      <c r="AO68" s="18" t="s">
        <v>184</v>
      </c>
      <c r="AP68" s="18" t="s">
        <v>184</v>
      </c>
      <c r="AQ68" s="18" t="s">
        <v>184</v>
      </c>
      <c r="AR68" s="18" t="s">
        <v>184</v>
      </c>
      <c r="AS68" s="18" t="s">
        <v>184</v>
      </c>
      <c r="AT68" s="18" t="s">
        <v>388</v>
      </c>
      <c r="AU68" s="18" t="s">
        <v>184</v>
      </c>
      <c r="AV68" s="18" t="s">
        <v>184</v>
      </c>
      <c r="AW68" s="18" t="s">
        <v>184</v>
      </c>
      <c r="AX68" s="18" t="s">
        <v>184</v>
      </c>
      <c r="AY68" s="18" t="s">
        <v>184</v>
      </c>
      <c r="AZ68" s="18" t="s">
        <v>184</v>
      </c>
      <c r="BA68" s="18" t="s">
        <v>184</v>
      </c>
      <c r="BB68" s="18" t="s">
        <v>184</v>
      </c>
      <c r="BC68" s="18" t="s">
        <v>184</v>
      </c>
      <c r="BD68" s="18" t="s">
        <v>184</v>
      </c>
      <c r="BE68" s="18" t="s">
        <v>184</v>
      </c>
      <c r="BF68" s="18" t="s">
        <v>184</v>
      </c>
      <c r="BG68" s="18" t="s">
        <v>184</v>
      </c>
      <c r="BH68" s="18" t="s">
        <v>184</v>
      </c>
      <c r="BI68" s="18" t="s">
        <v>184</v>
      </c>
      <c r="BJ68" s="18" t="s">
        <v>184</v>
      </c>
      <c r="BK68" s="18" t="s">
        <v>184</v>
      </c>
      <c r="BL68" s="18" t="s">
        <v>184</v>
      </c>
      <c r="BM68" s="18"/>
      <c r="BN68" s="282"/>
      <c r="BO68" s="17"/>
      <c r="BP68" s="17"/>
      <c r="BQ68" s="26" t="str">
        <f t="shared" si="14"/>
        <v/>
      </c>
      <c r="BR68" s="17"/>
    </row>
    <row r="69" spans="1:70" s="158" customFormat="1" ht="60" customHeight="1" x14ac:dyDescent="0.35">
      <c r="A69" s="24" t="str">
        <f t="shared" si="8"/>
        <v>OACPVR-013</v>
      </c>
      <c r="B69" s="25" t="str">
        <f>VLOOKUP($D69,[3]Responsables!$L$1:$M$38,2,0)</f>
        <v>OACPVR</v>
      </c>
      <c r="C69" s="159" t="s">
        <v>234</v>
      </c>
      <c r="D69" s="17" t="s">
        <v>394</v>
      </c>
      <c r="E69" s="17" t="s">
        <v>395</v>
      </c>
      <c r="F69" s="17" t="s">
        <v>316</v>
      </c>
      <c r="G69" s="17" t="s">
        <v>449</v>
      </c>
      <c r="H69" s="17" t="s">
        <v>450</v>
      </c>
      <c r="I69" s="17" t="s">
        <v>253</v>
      </c>
      <c r="J69" s="18" t="s">
        <v>254</v>
      </c>
      <c r="K69" s="18" t="s">
        <v>436</v>
      </c>
      <c r="L69" s="18" t="s">
        <v>320</v>
      </c>
      <c r="M69" s="18" t="s">
        <v>321</v>
      </c>
      <c r="N69" s="18" t="s">
        <v>451</v>
      </c>
      <c r="O69" s="17" t="s">
        <v>176</v>
      </c>
      <c r="P69" s="17" t="s">
        <v>193</v>
      </c>
      <c r="Q69" s="17" t="s">
        <v>401</v>
      </c>
      <c r="R69" s="17" t="s">
        <v>411</v>
      </c>
      <c r="S69" s="17" t="s">
        <v>448</v>
      </c>
      <c r="T69" s="17" t="s">
        <v>438</v>
      </c>
      <c r="U69" s="17" t="s">
        <v>412</v>
      </c>
      <c r="V69" s="17" t="s">
        <v>229</v>
      </c>
      <c r="W69" s="17" t="s">
        <v>229</v>
      </c>
      <c r="X69" s="18" t="s">
        <v>273</v>
      </c>
      <c r="Y69" s="177" t="str">
        <f>VLOOKUP($X69,'[3]Ley Transparencia'!$G$4:$H$18,2,0)</f>
        <v>Artículo 18 - INFORMACIÓN PÚBLICA CLASIFICADA</v>
      </c>
      <c r="Z69" s="17" t="s">
        <v>402</v>
      </c>
      <c r="AA69" s="17" t="s">
        <v>403</v>
      </c>
      <c r="AB69" s="18" t="s">
        <v>176</v>
      </c>
      <c r="AC69" s="178">
        <v>44562</v>
      </c>
      <c r="AD69" s="33" t="str">
        <f>LOOKUP($Y69,'[3]Ley Transparencia'!$H$4:$H$17,'[3]Ley Transparencia'!$I$4:$I$17)</f>
        <v>Ilimitada</v>
      </c>
      <c r="AE69" s="26" t="str">
        <f t="shared" si="9"/>
        <v>Media</v>
      </c>
      <c r="AF69" s="18">
        <f t="shared" si="10"/>
        <v>2</v>
      </c>
      <c r="AG69" s="18" t="s">
        <v>233</v>
      </c>
      <c r="AH69" s="18">
        <f t="shared" si="0"/>
        <v>2</v>
      </c>
      <c r="AI69" s="18" t="s">
        <v>233</v>
      </c>
      <c r="AJ69" s="18">
        <f t="shared" si="11"/>
        <v>2</v>
      </c>
      <c r="AK69" s="18">
        <f t="shared" si="12"/>
        <v>6</v>
      </c>
      <c r="AL69" s="44" t="str">
        <f t="shared" si="13"/>
        <v>MEDIA</v>
      </c>
      <c r="AM69" s="18" t="s">
        <v>184</v>
      </c>
      <c r="AN69" s="18" t="s">
        <v>388</v>
      </c>
      <c r="AO69" s="18" t="s">
        <v>184</v>
      </c>
      <c r="AP69" s="18" t="s">
        <v>388</v>
      </c>
      <c r="AQ69" s="18" t="s">
        <v>388</v>
      </c>
      <c r="AR69" s="18" t="s">
        <v>184</v>
      </c>
      <c r="AS69" s="18" t="s">
        <v>388</v>
      </c>
      <c r="AT69" s="18" t="s">
        <v>184</v>
      </c>
      <c r="AU69" s="18" t="s">
        <v>184</v>
      </c>
      <c r="AV69" s="18" t="s">
        <v>388</v>
      </c>
      <c r="AW69" s="18" t="s">
        <v>184</v>
      </c>
      <c r="AX69" s="18" t="s">
        <v>388</v>
      </c>
      <c r="AY69" s="18" t="s">
        <v>184</v>
      </c>
      <c r="AZ69" s="18" t="s">
        <v>388</v>
      </c>
      <c r="BA69" s="18" t="s">
        <v>184</v>
      </c>
      <c r="BB69" s="18" t="s">
        <v>184</v>
      </c>
      <c r="BC69" s="18" t="s">
        <v>388</v>
      </c>
      <c r="BD69" s="18" t="s">
        <v>184</v>
      </c>
      <c r="BE69" s="18" t="s">
        <v>184</v>
      </c>
      <c r="BF69" s="18" t="s">
        <v>184</v>
      </c>
      <c r="BG69" s="18" t="s">
        <v>184</v>
      </c>
      <c r="BH69" s="18" t="s">
        <v>184</v>
      </c>
      <c r="BI69" s="18" t="s">
        <v>184</v>
      </c>
      <c r="BJ69" s="18" t="s">
        <v>184</v>
      </c>
      <c r="BK69" s="18" t="s">
        <v>184</v>
      </c>
      <c r="BL69" s="18" t="s">
        <v>184</v>
      </c>
      <c r="BM69" s="18"/>
      <c r="BN69" s="282"/>
      <c r="BO69" s="17"/>
      <c r="BP69" s="17"/>
      <c r="BQ69" s="26" t="str">
        <f t="shared" si="14"/>
        <v/>
      </c>
      <c r="BR69" s="17"/>
    </row>
    <row r="70" spans="1:70" s="158" customFormat="1" ht="60" customHeight="1" x14ac:dyDescent="0.35">
      <c r="A70" s="24" t="str">
        <f t="shared" si="8"/>
        <v>OACPVR-014</v>
      </c>
      <c r="B70" s="25" t="str">
        <f>VLOOKUP($D70,[3]Responsables!$L$1:$M$38,2,0)</f>
        <v>OACPVR</v>
      </c>
      <c r="C70" s="159" t="s">
        <v>240</v>
      </c>
      <c r="D70" s="17" t="s">
        <v>394</v>
      </c>
      <c r="E70" s="17" t="s">
        <v>395</v>
      </c>
      <c r="F70" s="17" t="s">
        <v>316</v>
      </c>
      <c r="G70" s="17" t="s">
        <v>452</v>
      </c>
      <c r="H70" s="17" t="s">
        <v>453</v>
      </c>
      <c r="I70" s="17" t="s">
        <v>253</v>
      </c>
      <c r="J70" s="18" t="s">
        <v>254</v>
      </c>
      <c r="K70" s="18" t="s">
        <v>436</v>
      </c>
      <c r="L70" s="18" t="s">
        <v>320</v>
      </c>
      <c r="M70" s="18" t="s">
        <v>321</v>
      </c>
      <c r="N70" s="18" t="s">
        <v>451</v>
      </c>
      <c r="O70" s="17" t="s">
        <v>176</v>
      </c>
      <c r="P70" s="17" t="s">
        <v>193</v>
      </c>
      <c r="Q70" s="17" t="s">
        <v>401</v>
      </c>
      <c r="R70" s="17" t="s">
        <v>411</v>
      </c>
      <c r="S70" s="17" t="s">
        <v>448</v>
      </c>
      <c r="T70" s="17" t="s">
        <v>438</v>
      </c>
      <c r="U70" s="17" t="s">
        <v>412</v>
      </c>
      <c r="V70" s="17" t="s">
        <v>229</v>
      </c>
      <c r="W70" s="17" t="s">
        <v>229</v>
      </c>
      <c r="X70" s="18" t="s">
        <v>273</v>
      </c>
      <c r="Y70" s="177" t="str">
        <f>VLOOKUP($X70,'[3]Ley Transparencia'!$G$4:$H$18,2,0)</f>
        <v>Artículo 18 - INFORMACIÓN PÚBLICA CLASIFICADA</v>
      </c>
      <c r="Z70" s="17" t="s">
        <v>402</v>
      </c>
      <c r="AA70" s="17" t="s">
        <v>403</v>
      </c>
      <c r="AB70" s="18" t="s">
        <v>176</v>
      </c>
      <c r="AC70" s="178">
        <v>44562</v>
      </c>
      <c r="AD70" s="33" t="str">
        <f>LOOKUP($Y70,'[3]Ley Transparencia'!$H$4:$H$17,'[3]Ley Transparencia'!$I$4:$I$17)</f>
        <v>Ilimitada</v>
      </c>
      <c r="AE70" s="26" t="str">
        <f t="shared" si="9"/>
        <v>Media</v>
      </c>
      <c r="AF70" s="18">
        <f t="shared" si="10"/>
        <v>2</v>
      </c>
      <c r="AG70" s="18" t="s">
        <v>233</v>
      </c>
      <c r="AH70" s="18">
        <f t="shared" si="0"/>
        <v>2</v>
      </c>
      <c r="AI70" s="18" t="s">
        <v>183</v>
      </c>
      <c r="AJ70" s="18">
        <f t="shared" si="11"/>
        <v>3</v>
      </c>
      <c r="AK70" s="18">
        <f t="shared" si="12"/>
        <v>7</v>
      </c>
      <c r="AL70" s="44" t="str">
        <f t="shared" si="13"/>
        <v>MEDIA</v>
      </c>
      <c r="AM70" s="18" t="s">
        <v>184</v>
      </c>
      <c r="AN70" s="18" t="s">
        <v>388</v>
      </c>
      <c r="AO70" s="18" t="s">
        <v>184</v>
      </c>
      <c r="AP70" s="18" t="s">
        <v>388</v>
      </c>
      <c r="AQ70" s="18" t="s">
        <v>388</v>
      </c>
      <c r="AR70" s="18" t="s">
        <v>184</v>
      </c>
      <c r="AS70" s="18" t="s">
        <v>388</v>
      </c>
      <c r="AT70" s="18" t="s">
        <v>184</v>
      </c>
      <c r="AU70" s="18" t="s">
        <v>184</v>
      </c>
      <c r="AV70" s="18" t="s">
        <v>388</v>
      </c>
      <c r="AW70" s="18" t="s">
        <v>184</v>
      </c>
      <c r="AX70" s="18" t="s">
        <v>388</v>
      </c>
      <c r="AY70" s="18" t="s">
        <v>184</v>
      </c>
      <c r="AZ70" s="18" t="s">
        <v>388</v>
      </c>
      <c r="BA70" s="18" t="s">
        <v>184</v>
      </c>
      <c r="BB70" s="18" t="s">
        <v>184</v>
      </c>
      <c r="BC70" s="18" t="s">
        <v>184</v>
      </c>
      <c r="BD70" s="18" t="s">
        <v>184</v>
      </c>
      <c r="BE70" s="18" t="s">
        <v>184</v>
      </c>
      <c r="BF70" s="18" t="s">
        <v>184</v>
      </c>
      <c r="BG70" s="18" t="s">
        <v>184</v>
      </c>
      <c r="BH70" s="18" t="s">
        <v>184</v>
      </c>
      <c r="BI70" s="18" t="s">
        <v>184</v>
      </c>
      <c r="BJ70" s="18" t="s">
        <v>184</v>
      </c>
      <c r="BK70" s="18" t="s">
        <v>184</v>
      </c>
      <c r="BL70" s="18" t="s">
        <v>184</v>
      </c>
      <c r="BM70" s="18"/>
      <c r="BN70" s="282"/>
      <c r="BO70" s="17"/>
      <c r="BP70" s="17"/>
      <c r="BQ70" s="26" t="str">
        <f t="shared" si="14"/>
        <v/>
      </c>
      <c r="BR70" s="17"/>
    </row>
    <row r="71" spans="1:70" s="158" customFormat="1" ht="60" customHeight="1" x14ac:dyDescent="0.35">
      <c r="A71" s="24" t="str">
        <f t="shared" si="8"/>
        <v>OACPVR-015</v>
      </c>
      <c r="B71" s="25" t="str">
        <f>VLOOKUP($D71,[3]Responsables!$L$1:$M$38,2,0)</f>
        <v>OACPVR</v>
      </c>
      <c r="C71" s="159" t="s">
        <v>244</v>
      </c>
      <c r="D71" s="17" t="s">
        <v>394</v>
      </c>
      <c r="E71" s="17" t="s">
        <v>395</v>
      </c>
      <c r="F71" s="17" t="s">
        <v>342</v>
      </c>
      <c r="G71" s="17" t="s">
        <v>454</v>
      </c>
      <c r="H71" s="17" t="s">
        <v>455</v>
      </c>
      <c r="I71" s="17" t="s">
        <v>253</v>
      </c>
      <c r="J71" s="18" t="s">
        <v>254</v>
      </c>
      <c r="K71" s="18" t="s">
        <v>436</v>
      </c>
      <c r="L71" s="18" t="s">
        <v>336</v>
      </c>
      <c r="M71" s="18" t="s">
        <v>321</v>
      </c>
      <c r="N71" s="18" t="s">
        <v>351</v>
      </c>
      <c r="O71" s="17" t="s">
        <v>176</v>
      </c>
      <c r="P71" s="17" t="s">
        <v>193</v>
      </c>
      <c r="Q71" s="17" t="s">
        <v>401</v>
      </c>
      <c r="R71" s="17" t="s">
        <v>411</v>
      </c>
      <c r="S71" s="17" t="s">
        <v>448</v>
      </c>
      <c r="T71" s="17" t="s">
        <v>438</v>
      </c>
      <c r="U71" s="17" t="s">
        <v>412</v>
      </c>
      <c r="V71" s="17" t="s">
        <v>229</v>
      </c>
      <c r="W71" s="17" t="s">
        <v>229</v>
      </c>
      <c r="X71" s="18" t="s">
        <v>273</v>
      </c>
      <c r="Y71" s="177" t="str">
        <f>VLOOKUP($X71,'[3]Ley Transparencia'!$G$4:$H$18,2,0)</f>
        <v>Artículo 18 - INFORMACIÓN PÚBLICA CLASIFICADA</v>
      </c>
      <c r="Z71" s="17" t="s">
        <v>402</v>
      </c>
      <c r="AA71" s="17" t="s">
        <v>403</v>
      </c>
      <c r="AB71" s="18" t="s">
        <v>176</v>
      </c>
      <c r="AC71" s="178">
        <v>44562</v>
      </c>
      <c r="AD71" s="33" t="str">
        <f>LOOKUP($Y71,'[3]Ley Transparencia'!$H$4:$H$17,'[3]Ley Transparencia'!$I$4:$I$17)</f>
        <v>Ilimitada</v>
      </c>
      <c r="AE71" s="26" t="str">
        <f t="shared" si="9"/>
        <v>Media</v>
      </c>
      <c r="AF71" s="18">
        <f t="shared" si="10"/>
        <v>2</v>
      </c>
      <c r="AG71" s="18" t="s">
        <v>183</v>
      </c>
      <c r="AH71" s="18">
        <f t="shared" si="0"/>
        <v>3</v>
      </c>
      <c r="AI71" s="18" t="s">
        <v>183</v>
      </c>
      <c r="AJ71" s="18">
        <f t="shared" si="11"/>
        <v>3</v>
      </c>
      <c r="AK71" s="18">
        <f t="shared" si="12"/>
        <v>8</v>
      </c>
      <c r="AL71" s="44" t="str">
        <f t="shared" si="13"/>
        <v>ALTA</v>
      </c>
      <c r="AM71" s="18" t="s">
        <v>184</v>
      </c>
      <c r="AN71" s="18" t="s">
        <v>184</v>
      </c>
      <c r="AO71" s="18" t="s">
        <v>184</v>
      </c>
      <c r="AP71" s="18" t="s">
        <v>184</v>
      </c>
      <c r="AQ71" s="18" t="s">
        <v>184</v>
      </c>
      <c r="AR71" s="18" t="s">
        <v>184</v>
      </c>
      <c r="AS71" s="18" t="s">
        <v>184</v>
      </c>
      <c r="AT71" s="18" t="s">
        <v>184</v>
      </c>
      <c r="AU71" s="18" t="s">
        <v>184</v>
      </c>
      <c r="AV71" s="18" t="s">
        <v>184</v>
      </c>
      <c r="AW71" s="18" t="s">
        <v>184</v>
      </c>
      <c r="AX71" s="18" t="s">
        <v>456</v>
      </c>
      <c r="AY71" s="18" t="s">
        <v>184</v>
      </c>
      <c r="AZ71" s="18" t="s">
        <v>184</v>
      </c>
      <c r="BA71" s="18" t="s">
        <v>184</v>
      </c>
      <c r="BB71" s="18" t="s">
        <v>184</v>
      </c>
      <c r="BC71" s="18" t="s">
        <v>184</v>
      </c>
      <c r="BD71" s="18" t="s">
        <v>184</v>
      </c>
      <c r="BE71" s="18" t="s">
        <v>184</v>
      </c>
      <c r="BF71" s="18" t="s">
        <v>184</v>
      </c>
      <c r="BG71" s="18" t="s">
        <v>184</v>
      </c>
      <c r="BH71" s="18" t="s">
        <v>184</v>
      </c>
      <c r="BI71" s="18" t="s">
        <v>184</v>
      </c>
      <c r="BJ71" s="18" t="s">
        <v>184</v>
      </c>
      <c r="BK71" s="18" t="s">
        <v>184</v>
      </c>
      <c r="BL71" s="18" t="s">
        <v>184</v>
      </c>
      <c r="BM71" s="18"/>
      <c r="BN71" s="282"/>
      <c r="BO71" s="17"/>
      <c r="BP71" s="17"/>
      <c r="BQ71" s="26" t="str">
        <f t="shared" si="14"/>
        <v/>
      </c>
      <c r="BR71" s="17"/>
    </row>
    <row r="72" spans="1:70" s="158" customFormat="1" ht="60" customHeight="1" x14ac:dyDescent="0.35">
      <c r="A72" s="24" t="str">
        <f t="shared" si="8"/>
        <v>OACPVR-016</v>
      </c>
      <c r="B72" s="25" t="str">
        <f>VLOOKUP($D72,[3]Responsables!$L$1:$M$38,2,0)</f>
        <v>OACPVR</v>
      </c>
      <c r="C72" s="159" t="s">
        <v>250</v>
      </c>
      <c r="D72" s="17" t="s">
        <v>394</v>
      </c>
      <c r="E72" s="17" t="s">
        <v>229</v>
      </c>
      <c r="F72" s="17" t="s">
        <v>396</v>
      </c>
      <c r="G72" s="17" t="s">
        <v>457</v>
      </c>
      <c r="H72" s="17" t="s">
        <v>458</v>
      </c>
      <c r="I72" s="17" t="s">
        <v>253</v>
      </c>
      <c r="J72" s="18" t="s">
        <v>254</v>
      </c>
      <c r="K72" s="18" t="s">
        <v>436</v>
      </c>
      <c r="L72" s="18" t="s">
        <v>320</v>
      </c>
      <c r="M72" s="18" t="s">
        <v>321</v>
      </c>
      <c r="N72" s="18" t="s">
        <v>362</v>
      </c>
      <c r="O72" s="17" t="s">
        <v>176</v>
      </c>
      <c r="P72" s="17" t="s">
        <v>406</v>
      </c>
      <c r="Q72" s="17" t="s">
        <v>401</v>
      </c>
      <c r="R72" s="17" t="s">
        <v>229</v>
      </c>
      <c r="S72" s="17" t="s">
        <v>229</v>
      </c>
      <c r="T72" s="17" t="s">
        <v>324</v>
      </c>
      <c r="U72" s="17" t="s">
        <v>459</v>
      </c>
      <c r="V72" s="17" t="s">
        <v>229</v>
      </c>
      <c r="W72" s="17" t="s">
        <v>229</v>
      </c>
      <c r="X72" s="18" t="s">
        <v>255</v>
      </c>
      <c r="Y72" s="177" t="str">
        <f>VLOOKUP($X72,'[3]Ley Transparencia'!$G$4:$H$18,2,0)</f>
        <v>INFORMACIÓN PÚBLICA</v>
      </c>
      <c r="Z72" s="17" t="s">
        <v>402</v>
      </c>
      <c r="AA72" s="17" t="s">
        <v>403</v>
      </c>
      <c r="AB72" s="18" t="s">
        <v>176</v>
      </c>
      <c r="AC72" s="178">
        <v>44562</v>
      </c>
      <c r="AD72" s="33" t="str">
        <f>LOOKUP($Y72,'[3]Ley Transparencia'!$H$4:$H$17,'[3]Ley Transparencia'!$I$4:$I$17)</f>
        <v>Ilimitada</v>
      </c>
      <c r="AE72" s="26" t="str">
        <f t="shared" si="9"/>
        <v>Baja</v>
      </c>
      <c r="AF72" s="18">
        <f t="shared" si="10"/>
        <v>1</v>
      </c>
      <c r="AG72" s="18" t="s">
        <v>233</v>
      </c>
      <c r="AH72" s="18">
        <f t="shared" si="0"/>
        <v>2</v>
      </c>
      <c r="AI72" s="18" t="s">
        <v>233</v>
      </c>
      <c r="AJ72" s="18">
        <f t="shared" si="11"/>
        <v>2</v>
      </c>
      <c r="AK72" s="18">
        <f t="shared" si="12"/>
        <v>5</v>
      </c>
      <c r="AL72" s="44" t="str">
        <f t="shared" si="13"/>
        <v>MEDIA</v>
      </c>
      <c r="AM72" s="18" t="s">
        <v>184</v>
      </c>
      <c r="AN72" s="18" t="s">
        <v>388</v>
      </c>
      <c r="AO72" s="18" t="s">
        <v>184</v>
      </c>
      <c r="AP72" s="18" t="s">
        <v>388</v>
      </c>
      <c r="AQ72" s="18" t="s">
        <v>184</v>
      </c>
      <c r="AR72" s="18" t="s">
        <v>184</v>
      </c>
      <c r="AS72" s="18" t="s">
        <v>388</v>
      </c>
      <c r="AT72" s="18" t="s">
        <v>184</v>
      </c>
      <c r="AU72" s="18" t="s">
        <v>184</v>
      </c>
      <c r="AV72" s="18" t="s">
        <v>184</v>
      </c>
      <c r="AW72" s="18" t="s">
        <v>184</v>
      </c>
      <c r="AX72" s="18" t="s">
        <v>184</v>
      </c>
      <c r="AY72" s="18" t="s">
        <v>184</v>
      </c>
      <c r="AZ72" s="18" t="s">
        <v>184</v>
      </c>
      <c r="BA72" s="18" t="s">
        <v>184</v>
      </c>
      <c r="BB72" s="18" t="s">
        <v>184</v>
      </c>
      <c r="BC72" s="18" t="s">
        <v>184</v>
      </c>
      <c r="BD72" s="18" t="s">
        <v>184</v>
      </c>
      <c r="BE72" s="18" t="s">
        <v>184</v>
      </c>
      <c r="BF72" s="18" t="s">
        <v>184</v>
      </c>
      <c r="BG72" s="18" t="s">
        <v>184</v>
      </c>
      <c r="BH72" s="18" t="s">
        <v>184</v>
      </c>
      <c r="BI72" s="18" t="s">
        <v>184</v>
      </c>
      <c r="BJ72" s="18" t="s">
        <v>184</v>
      </c>
      <c r="BK72" s="18" t="s">
        <v>184</v>
      </c>
      <c r="BL72" s="18" t="s">
        <v>184</v>
      </c>
      <c r="BM72" s="18"/>
      <c r="BN72" s="282"/>
      <c r="BO72" s="17"/>
      <c r="BP72" s="17"/>
      <c r="BQ72" s="26" t="str">
        <f t="shared" si="14"/>
        <v/>
      </c>
      <c r="BR72" s="17"/>
    </row>
    <row r="73" spans="1:70" s="158" customFormat="1" ht="60" customHeight="1" x14ac:dyDescent="0.35">
      <c r="A73" s="24" t="str">
        <f t="shared" si="8"/>
        <v>OACPVR-017</v>
      </c>
      <c r="B73" s="25" t="str">
        <f>VLOOKUP($D73,[3]Responsables!$L$1:$M$38,2,0)</f>
        <v>OACPVR</v>
      </c>
      <c r="C73" s="159" t="s">
        <v>257</v>
      </c>
      <c r="D73" s="17" t="s">
        <v>394</v>
      </c>
      <c r="E73" s="17" t="s">
        <v>229</v>
      </c>
      <c r="F73" s="17" t="s">
        <v>396</v>
      </c>
      <c r="G73" s="17" t="s">
        <v>460</v>
      </c>
      <c r="H73" s="17" t="s">
        <v>461</v>
      </c>
      <c r="I73" s="17" t="s">
        <v>253</v>
      </c>
      <c r="J73" s="18" t="s">
        <v>254</v>
      </c>
      <c r="K73" s="18" t="s">
        <v>436</v>
      </c>
      <c r="L73" s="18" t="s">
        <v>336</v>
      </c>
      <c r="M73" s="18" t="s">
        <v>321</v>
      </c>
      <c r="N73" s="18" t="s">
        <v>462</v>
      </c>
      <c r="O73" s="17" t="s">
        <v>176</v>
      </c>
      <c r="P73" s="17" t="s">
        <v>406</v>
      </c>
      <c r="Q73" s="17" t="s">
        <v>401</v>
      </c>
      <c r="R73" s="17" t="s">
        <v>229</v>
      </c>
      <c r="S73" s="17" t="s">
        <v>229</v>
      </c>
      <c r="T73" s="17" t="s">
        <v>324</v>
      </c>
      <c r="U73" s="17" t="s">
        <v>459</v>
      </c>
      <c r="V73" s="17" t="s">
        <v>229</v>
      </c>
      <c r="W73" s="17" t="s">
        <v>229</v>
      </c>
      <c r="X73" s="18" t="s">
        <v>255</v>
      </c>
      <c r="Y73" s="177" t="str">
        <f>VLOOKUP($X73,'[3]Ley Transparencia'!$G$4:$H$18,2,0)</f>
        <v>INFORMACIÓN PÚBLICA</v>
      </c>
      <c r="Z73" s="17" t="s">
        <v>402</v>
      </c>
      <c r="AA73" s="17" t="s">
        <v>403</v>
      </c>
      <c r="AB73" s="18" t="s">
        <v>176</v>
      </c>
      <c r="AC73" s="178">
        <v>43467</v>
      </c>
      <c r="AD73" s="33" t="str">
        <f>LOOKUP($Y73,'[3]Ley Transparencia'!$H$4:$H$17,'[3]Ley Transparencia'!$I$4:$I$17)</f>
        <v>Ilimitada</v>
      </c>
      <c r="AE73" s="26" t="str">
        <f t="shared" si="9"/>
        <v>Baja</v>
      </c>
      <c r="AF73" s="18">
        <f t="shared" si="10"/>
        <v>1</v>
      </c>
      <c r="AG73" s="18" t="s">
        <v>239</v>
      </c>
      <c r="AH73" s="18">
        <f t="shared" si="0"/>
        <v>1</v>
      </c>
      <c r="AI73" s="18" t="s">
        <v>239</v>
      </c>
      <c r="AJ73" s="18">
        <f t="shared" si="11"/>
        <v>1</v>
      </c>
      <c r="AK73" s="18">
        <f t="shared" si="12"/>
        <v>3</v>
      </c>
      <c r="AL73" s="44" t="str">
        <f t="shared" si="13"/>
        <v>BAJA</v>
      </c>
      <c r="AM73" s="18" t="s">
        <v>184</v>
      </c>
      <c r="AN73" s="18" t="s">
        <v>388</v>
      </c>
      <c r="AO73" s="18" t="s">
        <v>184</v>
      </c>
      <c r="AP73" s="18" t="s">
        <v>388</v>
      </c>
      <c r="AQ73" s="18" t="s">
        <v>184</v>
      </c>
      <c r="AR73" s="18" t="s">
        <v>184</v>
      </c>
      <c r="AS73" s="18" t="s">
        <v>388</v>
      </c>
      <c r="AT73" s="18" t="s">
        <v>184</v>
      </c>
      <c r="AU73" s="18" t="s">
        <v>184</v>
      </c>
      <c r="AV73" s="18" t="s">
        <v>184</v>
      </c>
      <c r="AW73" s="18" t="s">
        <v>184</v>
      </c>
      <c r="AX73" s="18" t="s">
        <v>184</v>
      </c>
      <c r="AY73" s="18" t="s">
        <v>184</v>
      </c>
      <c r="AZ73" s="18" t="s">
        <v>184</v>
      </c>
      <c r="BA73" s="18" t="s">
        <v>184</v>
      </c>
      <c r="BB73" s="18" t="s">
        <v>184</v>
      </c>
      <c r="BC73" s="18" t="s">
        <v>184</v>
      </c>
      <c r="BD73" s="18" t="s">
        <v>184</v>
      </c>
      <c r="BE73" s="18" t="s">
        <v>184</v>
      </c>
      <c r="BF73" s="18" t="s">
        <v>184</v>
      </c>
      <c r="BG73" s="18" t="s">
        <v>184</v>
      </c>
      <c r="BH73" s="18" t="s">
        <v>184</v>
      </c>
      <c r="BI73" s="18" t="s">
        <v>184</v>
      </c>
      <c r="BJ73" s="18" t="s">
        <v>184</v>
      </c>
      <c r="BK73" s="18" t="s">
        <v>184</v>
      </c>
      <c r="BL73" s="18" t="s">
        <v>184</v>
      </c>
      <c r="BM73" s="18"/>
      <c r="BN73" s="282"/>
      <c r="BO73" s="17"/>
      <c r="BP73" s="17"/>
      <c r="BQ73" s="26" t="str">
        <f t="shared" si="14"/>
        <v/>
      </c>
      <c r="BR73" s="17"/>
    </row>
    <row r="74" spans="1:70" s="158" customFormat="1" ht="60" customHeight="1" x14ac:dyDescent="0.35">
      <c r="A74" s="24" t="str">
        <f t="shared" si="8"/>
        <v>OACPVR-018</v>
      </c>
      <c r="B74" s="25" t="str">
        <f>VLOOKUP($D74,[3]Responsables!$L$1:$M$38,2,0)</f>
        <v>OACPVR</v>
      </c>
      <c r="C74" s="159" t="s">
        <v>260</v>
      </c>
      <c r="D74" s="17" t="s">
        <v>394</v>
      </c>
      <c r="E74" s="17" t="s">
        <v>229</v>
      </c>
      <c r="F74" s="17" t="s">
        <v>172</v>
      </c>
      <c r="G74" s="17" t="s">
        <v>463</v>
      </c>
      <c r="H74" s="17" t="s">
        <v>464</v>
      </c>
      <c r="I74" s="17" t="s">
        <v>312</v>
      </c>
      <c r="J74" s="17" t="s">
        <v>176</v>
      </c>
      <c r="K74" s="17" t="s">
        <v>176</v>
      </c>
      <c r="L74" s="17" t="s">
        <v>176</v>
      </c>
      <c r="M74" s="17" t="s">
        <v>321</v>
      </c>
      <c r="N74" s="17" t="s">
        <v>176</v>
      </c>
      <c r="O74" s="17" t="s">
        <v>176</v>
      </c>
      <c r="P74" s="17" t="s">
        <v>229</v>
      </c>
      <c r="Q74" s="17" t="s">
        <v>229</v>
      </c>
      <c r="R74" s="17" t="s">
        <v>229</v>
      </c>
      <c r="S74" s="17" t="s">
        <v>229</v>
      </c>
      <c r="T74" s="17" t="s">
        <v>229</v>
      </c>
      <c r="U74" s="17" t="s">
        <v>229</v>
      </c>
      <c r="V74" s="17" t="s">
        <v>229</v>
      </c>
      <c r="W74" s="17" t="s">
        <v>229</v>
      </c>
      <c r="X74" s="18" t="s">
        <v>273</v>
      </c>
      <c r="Y74" s="177" t="str">
        <f>VLOOKUP($X74,'[3]Ley Transparencia'!$G$4:$H$18,2,0)</f>
        <v>Artículo 18 - INFORMACIÓN PÚBLICA CLASIFICADA</v>
      </c>
      <c r="Z74" s="17" t="s">
        <v>402</v>
      </c>
      <c r="AA74" s="17" t="s">
        <v>403</v>
      </c>
      <c r="AB74" s="18" t="s">
        <v>176</v>
      </c>
      <c r="AC74" s="178" t="s">
        <v>176</v>
      </c>
      <c r="AD74" s="33" t="str">
        <f>LOOKUP($Y74,'[3]Ley Transparencia'!$H$4:$H$17,'[3]Ley Transparencia'!$I$4:$I$17)</f>
        <v>Ilimitada</v>
      </c>
      <c r="AE74" s="26" t="str">
        <f t="shared" si="9"/>
        <v>Media</v>
      </c>
      <c r="AF74" s="18">
        <f t="shared" si="10"/>
        <v>2</v>
      </c>
      <c r="AG74" s="18" t="s">
        <v>239</v>
      </c>
      <c r="AH74" s="18">
        <f t="shared" si="0"/>
        <v>1</v>
      </c>
      <c r="AI74" s="18" t="s">
        <v>183</v>
      </c>
      <c r="AJ74" s="18">
        <f t="shared" si="11"/>
        <v>3</v>
      </c>
      <c r="AK74" s="18">
        <f t="shared" si="12"/>
        <v>6</v>
      </c>
      <c r="AL74" s="44" t="str">
        <f t="shared" si="13"/>
        <v>MEDIA</v>
      </c>
      <c r="AM74" s="18" t="s">
        <v>184</v>
      </c>
      <c r="AN74" s="18" t="s">
        <v>184</v>
      </c>
      <c r="AO74" s="18" t="s">
        <v>184</v>
      </c>
      <c r="AP74" s="18" t="s">
        <v>184</v>
      </c>
      <c r="AQ74" s="18" t="s">
        <v>184</v>
      </c>
      <c r="AR74" s="18" t="s">
        <v>184</v>
      </c>
      <c r="AS74" s="18" t="s">
        <v>184</v>
      </c>
      <c r="AT74" s="18" t="s">
        <v>388</v>
      </c>
      <c r="AU74" s="18" t="s">
        <v>184</v>
      </c>
      <c r="AV74" s="18" t="s">
        <v>388</v>
      </c>
      <c r="AW74" s="18" t="s">
        <v>388</v>
      </c>
      <c r="AX74" s="18" t="s">
        <v>184</v>
      </c>
      <c r="AY74" s="18" t="s">
        <v>388</v>
      </c>
      <c r="AZ74" s="18" t="s">
        <v>184</v>
      </c>
      <c r="BA74" s="18" t="s">
        <v>388</v>
      </c>
      <c r="BB74" s="18" t="s">
        <v>184</v>
      </c>
      <c r="BC74" s="18" t="s">
        <v>184</v>
      </c>
      <c r="BD74" s="18" t="s">
        <v>184</v>
      </c>
      <c r="BE74" s="18" t="s">
        <v>184</v>
      </c>
      <c r="BF74" s="18" t="s">
        <v>184</v>
      </c>
      <c r="BG74" s="18" t="s">
        <v>184</v>
      </c>
      <c r="BH74" s="18" t="s">
        <v>184</v>
      </c>
      <c r="BI74" s="18" t="s">
        <v>184</v>
      </c>
      <c r="BJ74" s="18"/>
      <c r="BK74" s="18" t="s">
        <v>184</v>
      </c>
      <c r="BL74" s="18"/>
      <c r="BM74" s="18"/>
      <c r="BN74" s="282"/>
      <c r="BO74" s="17"/>
      <c r="BP74" s="17"/>
      <c r="BQ74" s="26" t="str">
        <f t="shared" si="14"/>
        <v/>
      </c>
      <c r="BR74" s="17"/>
    </row>
    <row r="75" spans="1:70" s="158" customFormat="1" ht="60" customHeight="1" x14ac:dyDescent="0.35">
      <c r="A75" s="24" t="str">
        <f t="shared" si="8"/>
        <v>OACPVR-019</v>
      </c>
      <c r="B75" s="25" t="str">
        <f>VLOOKUP($D75,[3]Responsables!$L$1:$M$38,2,0)</f>
        <v>OACPVR</v>
      </c>
      <c r="C75" s="159" t="s">
        <v>264</v>
      </c>
      <c r="D75" s="17" t="s">
        <v>394</v>
      </c>
      <c r="E75" s="17" t="s">
        <v>229</v>
      </c>
      <c r="F75" s="17" t="s">
        <v>172</v>
      </c>
      <c r="G75" s="17" t="s">
        <v>465</v>
      </c>
      <c r="H75" s="17" t="s">
        <v>466</v>
      </c>
      <c r="I75" s="17" t="s">
        <v>175</v>
      </c>
      <c r="J75" s="17" t="s">
        <v>176</v>
      </c>
      <c r="K75" s="17" t="s">
        <v>176</v>
      </c>
      <c r="L75" s="17" t="s">
        <v>176</v>
      </c>
      <c r="M75" s="17" t="s">
        <v>256</v>
      </c>
      <c r="N75" s="17" t="s">
        <v>176</v>
      </c>
      <c r="O75" s="17" t="s">
        <v>176</v>
      </c>
      <c r="P75" s="17" t="s">
        <v>467</v>
      </c>
      <c r="Q75" s="17" t="s">
        <v>401</v>
      </c>
      <c r="R75" s="17" t="s">
        <v>467</v>
      </c>
      <c r="S75" s="17" t="s">
        <v>401</v>
      </c>
      <c r="T75" s="17" t="s">
        <v>467</v>
      </c>
      <c r="U75" s="17" t="s">
        <v>401</v>
      </c>
      <c r="V75" s="17" t="s">
        <v>467</v>
      </c>
      <c r="W75" s="17" t="s">
        <v>401</v>
      </c>
      <c r="X75" s="17" t="s">
        <v>208</v>
      </c>
      <c r="Y75" s="177" t="str">
        <f>VLOOKUP($X75,'[3]Ley Transparencia'!$G$4:$H$18,2,0)</f>
        <v>Artículo 19 - INFORMACIÓN PÚBLICA RESERVADA</v>
      </c>
      <c r="Z75" s="17" t="s">
        <v>413</v>
      </c>
      <c r="AA75" s="17" t="s">
        <v>414</v>
      </c>
      <c r="AB75" s="18" t="s">
        <v>182</v>
      </c>
      <c r="AC75" s="178">
        <v>45412</v>
      </c>
      <c r="AD75" s="33" t="str">
        <f>LOOKUP($Y75,'[3]Ley Transparencia'!$H$4:$H$17,'[3]Ley Transparencia'!$I$4:$I$17)</f>
        <v>Mayor a 15 años</v>
      </c>
      <c r="AE75" s="26" t="str">
        <f t="shared" si="9"/>
        <v>Alta</v>
      </c>
      <c r="AF75" s="18">
        <f t="shared" si="10"/>
        <v>3</v>
      </c>
      <c r="AG75" s="18" t="s">
        <v>239</v>
      </c>
      <c r="AH75" s="18">
        <f t="shared" ref="AH75" si="15">IF(AG75="Baja",1,IF(AG75="Media",2,IF(AG75="Alta",3,"")))</f>
        <v>1</v>
      </c>
      <c r="AI75" s="18" t="s">
        <v>233</v>
      </c>
      <c r="AJ75" s="18">
        <f t="shared" si="11"/>
        <v>2</v>
      </c>
      <c r="AK75" s="18">
        <f t="shared" si="12"/>
        <v>6</v>
      </c>
      <c r="AL75" s="44" t="str">
        <f t="shared" si="13"/>
        <v>ALTA</v>
      </c>
      <c r="AM75" s="18" t="s">
        <v>184</v>
      </c>
      <c r="AN75" s="18" t="s">
        <v>388</v>
      </c>
      <c r="AO75" s="18" t="s">
        <v>184</v>
      </c>
      <c r="AP75" s="18" t="s">
        <v>388</v>
      </c>
      <c r="AQ75" s="18" t="s">
        <v>388</v>
      </c>
      <c r="AR75" s="18" t="s">
        <v>388</v>
      </c>
      <c r="AS75" s="18" t="s">
        <v>184</v>
      </c>
      <c r="AT75" s="18" t="s">
        <v>388</v>
      </c>
      <c r="AU75" s="18" t="s">
        <v>184</v>
      </c>
      <c r="AV75" s="18" t="s">
        <v>388</v>
      </c>
      <c r="AW75" s="18" t="s">
        <v>388</v>
      </c>
      <c r="AX75" s="18" t="s">
        <v>388</v>
      </c>
      <c r="AY75" s="18" t="s">
        <v>388</v>
      </c>
      <c r="AZ75" s="18" t="s">
        <v>388</v>
      </c>
      <c r="BA75" s="18" t="s">
        <v>388</v>
      </c>
      <c r="BB75" s="18" t="s">
        <v>184</v>
      </c>
      <c r="BC75" s="18" t="s">
        <v>184</v>
      </c>
      <c r="BD75" s="18" t="s">
        <v>388</v>
      </c>
      <c r="BE75" s="18" t="s">
        <v>388</v>
      </c>
      <c r="BF75" s="18" t="s">
        <v>184</v>
      </c>
      <c r="BG75" s="18" t="s">
        <v>184</v>
      </c>
      <c r="BH75" s="18" t="s">
        <v>388</v>
      </c>
      <c r="BI75" s="18" t="s">
        <v>388</v>
      </c>
      <c r="BJ75" s="18" t="s">
        <v>184</v>
      </c>
      <c r="BK75" s="18" t="s">
        <v>184</v>
      </c>
      <c r="BL75" s="18"/>
      <c r="BM75" s="18"/>
      <c r="BN75" s="282"/>
      <c r="BO75" s="17"/>
      <c r="BP75" s="17"/>
      <c r="BQ75" s="26" t="str">
        <f t="shared" si="14"/>
        <v/>
      </c>
      <c r="BR75" s="17"/>
    </row>
    <row r="76" spans="1:70" s="158" customFormat="1" ht="60" customHeight="1" x14ac:dyDescent="0.35">
      <c r="A76" s="24" t="str">
        <f>CONCATENATE($B76,"-",$C76)</f>
        <v>OACPVR-001</v>
      </c>
      <c r="B76" s="25" t="str">
        <f>VLOOKUP($D76,[4]Responsables!$L$1:$M$37,2,0)</f>
        <v>OACPVR</v>
      </c>
      <c r="C76" s="159" t="s">
        <v>169</v>
      </c>
      <c r="D76" s="17" t="s">
        <v>394</v>
      </c>
      <c r="E76" s="15" t="s">
        <v>395</v>
      </c>
      <c r="F76" s="15" t="s">
        <v>342</v>
      </c>
      <c r="G76" s="15" t="s">
        <v>468</v>
      </c>
      <c r="H76" s="15" t="s">
        <v>469</v>
      </c>
      <c r="I76" s="15" t="s">
        <v>253</v>
      </c>
      <c r="J76" s="16" t="s">
        <v>254</v>
      </c>
      <c r="K76" s="16" t="s">
        <v>436</v>
      </c>
      <c r="L76" s="16" t="s">
        <v>336</v>
      </c>
      <c r="M76" s="16" t="s">
        <v>321</v>
      </c>
      <c r="N76" s="16" t="s">
        <v>451</v>
      </c>
      <c r="O76" s="16" t="s">
        <v>176</v>
      </c>
      <c r="P76" s="15" t="s">
        <v>228</v>
      </c>
      <c r="Q76" s="17" t="s">
        <v>401</v>
      </c>
      <c r="R76" s="17" t="s">
        <v>467</v>
      </c>
      <c r="S76" s="17" t="s">
        <v>448</v>
      </c>
      <c r="T76" s="15" t="s">
        <v>228</v>
      </c>
      <c r="U76" s="17" t="s">
        <v>459</v>
      </c>
      <c r="V76" s="15" t="s">
        <v>229</v>
      </c>
      <c r="W76" s="15" t="s">
        <v>229</v>
      </c>
      <c r="X76" s="15" t="s">
        <v>273</v>
      </c>
      <c r="Y76" s="177" t="str">
        <f>VLOOKUP($X76,'[3]Ley Transparencia'!$G$4:$H$18,2,0)</f>
        <v>Artículo 18 - INFORMACIÓN PÚBLICA CLASIFICADA</v>
      </c>
      <c r="Z76" s="15" t="s">
        <v>470</v>
      </c>
      <c r="AA76" s="15" t="s">
        <v>471</v>
      </c>
      <c r="AB76" s="16" t="s">
        <v>176</v>
      </c>
      <c r="AC76" s="179">
        <v>44562</v>
      </c>
      <c r="AD76" s="33" t="str">
        <f>LOOKUP($Y76,'[3]Ley Transparencia'!$H$4:$H$17,'[3]Ley Transparencia'!$I$4:$I$17)</f>
        <v>Ilimitada</v>
      </c>
      <c r="AE76" s="18" t="s">
        <v>183</v>
      </c>
      <c r="AF76" s="18">
        <f t="shared" si="10"/>
        <v>3</v>
      </c>
      <c r="AG76" s="18" t="s">
        <v>183</v>
      </c>
      <c r="AH76" s="16">
        <f>IF(AG76="Baja",1,IF(AG76="Media",2,IF(AG76="Alta",3,"")))</f>
        <v>3</v>
      </c>
      <c r="AI76" s="16" t="s">
        <v>233</v>
      </c>
      <c r="AJ76" s="18">
        <f>IF(AI76="Baja",1,IF(AI76="Media",2,IF(AI76="Alta",3,"")))</f>
        <v>2</v>
      </c>
      <c r="AK76" s="18">
        <f>IFERROR(SUM(+AF76+AH76+AJ76),"")</f>
        <v>8</v>
      </c>
      <c r="AL76" s="44" t="str">
        <f>IF(AND(AE76="ALTA"),"ALTA",IF(AND(AG76="ALTA",AI76="ALTA"),"ALTA",IF(AND(AE76="MEDIA",AG76="ALTA",AI76="MEDIA"),"MEDIA",IF(AND(AE76="MEDIA",AG76="MEDIA",AI76="ALTA"),"MEDIA",IF(AND(AE76="MEDIA",AG76="MEDIA",AI76="BAJA"),"MEDIA",IF(AND(AE76="MEDIA",AG76="MEDIA",AI76="MEDIA"),"MEDIA",IF(AND(AE76="MEDIA",AG76="BAJA",AI76="MEDIA"),"MEDIA",IF(AND(AE76="BAJA",AG76="MEDIA",AI76="MEDIA"),"MEDIA",IF(AND(AE76="BAJA",AG76="BAJA",AI76="MEDIA"),"MEDIA",IF(AND(AE76="BAJA",AG76="MEDIA",AI76="BAJA"),"MEDIA",IF(AND(AE76="MEDIA",AG76="BAJA",AI76="BAJA"),"MEDIA",IF(AND(AE76="BAJA",AG76="ALTA",AI76="BAJA"),"MEDIA",IF(AND(AE76="BAJA",AG76="BAJA",AI76="ALTA"),"MEDIA",IF(AND(AE76="MEDIA",AG76="ALTA",AI76="BAJA"),"MEDIA",IF(AND(AE76="MEDIA",AG76="BAJA",AI76="ALTA"),"MEDIA",IF(AND(AE76="BAJA",AG76="ALTA",AI76="MEDIA"),"MEDIA",IF(AND(AE76="BAJA",AG76="MEDIA",AI76="ALTA"),"MEDIA",IF(AND(AE76="BAJA",AG76="BAJA",AI76="BAJA"),"BAJA","Por Clasificar"))))))))))))))))))</f>
        <v>ALTA</v>
      </c>
      <c r="AM76" s="16" t="s">
        <v>184</v>
      </c>
      <c r="AN76" s="16" t="s">
        <v>184</v>
      </c>
      <c r="AO76" s="16" t="s">
        <v>184</v>
      </c>
      <c r="AP76" s="16" t="s">
        <v>184</v>
      </c>
      <c r="AQ76" s="16" t="s">
        <v>388</v>
      </c>
      <c r="AR76" s="16" t="s">
        <v>388</v>
      </c>
      <c r="AS76" s="16" t="s">
        <v>184</v>
      </c>
      <c r="AT76" s="16" t="s">
        <v>184</v>
      </c>
      <c r="AU76" s="16" t="s">
        <v>184</v>
      </c>
      <c r="AV76" s="16" t="s">
        <v>388</v>
      </c>
      <c r="AW76" s="16" t="s">
        <v>184</v>
      </c>
      <c r="AX76" s="16" t="s">
        <v>184</v>
      </c>
      <c r="AY76" s="16" t="s">
        <v>388</v>
      </c>
      <c r="AZ76" s="16" t="s">
        <v>184</v>
      </c>
      <c r="BA76" s="16" t="s">
        <v>184</v>
      </c>
      <c r="BB76" s="16" t="s">
        <v>184</v>
      </c>
      <c r="BC76" s="16" t="s">
        <v>388</v>
      </c>
      <c r="BD76" s="16" t="s">
        <v>184</v>
      </c>
      <c r="BE76" s="16" t="s">
        <v>184</v>
      </c>
      <c r="BF76" s="16" t="s">
        <v>184</v>
      </c>
      <c r="BG76" s="16" t="s">
        <v>184</v>
      </c>
      <c r="BH76" s="16" t="s">
        <v>184</v>
      </c>
      <c r="BI76" s="16" t="s">
        <v>184</v>
      </c>
      <c r="BJ76" s="16" t="s">
        <v>184</v>
      </c>
      <c r="BK76" s="16" t="s">
        <v>184</v>
      </c>
      <c r="BL76" s="16"/>
      <c r="BM76" s="18"/>
      <c r="BN76" s="34"/>
      <c r="BO76" s="18"/>
      <c r="BP76" s="18"/>
      <c r="BQ76" s="26" t="str">
        <f>IF(AND(BN76="X",BO76="X",BP76="X"),"X",IF(AND(BN76="X",BO76="X"),"X",IF(AND(BN76="X",BP76="X"),"X",IF(AND(BO76="X",BP76="X"),"X",IF(AND(BO76="X"),"X",IF(AND(BP76="X"),"X",IF(AND(BN76="X"),"X","")))))))</f>
        <v/>
      </c>
      <c r="BR76" s="18"/>
    </row>
    <row r="77" spans="1:70" s="158" customFormat="1" ht="60" customHeight="1" x14ac:dyDescent="0.35">
      <c r="A77" s="24" t="str">
        <f t="shared" ref="A77" si="16">CONCATENATE($B77,"-",$C77)</f>
        <v>OACPVR-002</v>
      </c>
      <c r="B77" s="25" t="str">
        <f>VLOOKUP($D77,[4]Responsables!$L$1:$M$37,2,0)</f>
        <v>OACPVR</v>
      </c>
      <c r="C77" s="159" t="s">
        <v>185</v>
      </c>
      <c r="D77" s="17" t="s">
        <v>394</v>
      </c>
      <c r="E77" s="15" t="s">
        <v>395</v>
      </c>
      <c r="F77" s="15" t="s">
        <v>396</v>
      </c>
      <c r="G77" s="15" t="s">
        <v>472</v>
      </c>
      <c r="H77" s="15" t="s">
        <v>473</v>
      </c>
      <c r="I77" s="15" t="s">
        <v>253</v>
      </c>
      <c r="J77" s="16" t="s">
        <v>254</v>
      </c>
      <c r="K77" s="18" t="s">
        <v>429</v>
      </c>
      <c r="L77" s="16" t="s">
        <v>336</v>
      </c>
      <c r="M77" s="16" t="s">
        <v>321</v>
      </c>
      <c r="N77" s="16" t="s">
        <v>176</v>
      </c>
      <c r="O77" s="16" t="s">
        <v>176</v>
      </c>
      <c r="P77" s="15" t="s">
        <v>228</v>
      </c>
      <c r="Q77" s="17" t="s">
        <v>401</v>
      </c>
      <c r="R77" s="17" t="s">
        <v>467</v>
      </c>
      <c r="S77" s="17" t="s">
        <v>448</v>
      </c>
      <c r="T77" s="15" t="s">
        <v>228</v>
      </c>
      <c r="U77" s="17" t="s">
        <v>459</v>
      </c>
      <c r="V77" s="15" t="s">
        <v>229</v>
      </c>
      <c r="W77" s="15" t="s">
        <v>229</v>
      </c>
      <c r="X77" s="15" t="s">
        <v>273</v>
      </c>
      <c r="Y77" s="177" t="str">
        <f>VLOOKUP($X77,'[3]Ley Transparencia'!$G$4:$H$18,2,0)</f>
        <v>Artículo 18 - INFORMACIÓN PÚBLICA CLASIFICADA</v>
      </c>
      <c r="Z77" s="15" t="s">
        <v>470</v>
      </c>
      <c r="AA77" s="15" t="s">
        <v>474</v>
      </c>
      <c r="AB77" s="16" t="s">
        <v>176</v>
      </c>
      <c r="AC77" s="179">
        <v>44562</v>
      </c>
      <c r="AD77" s="33" t="str">
        <f>LOOKUP($Y77,'[3]Ley Transparencia'!$H$4:$H$17,'[3]Ley Transparencia'!$I$4:$I$17)</f>
        <v>Ilimitada</v>
      </c>
      <c r="AE77" s="18" t="s">
        <v>183</v>
      </c>
      <c r="AF77" s="18">
        <f t="shared" si="10"/>
        <v>3</v>
      </c>
      <c r="AG77" s="18" t="s">
        <v>183</v>
      </c>
      <c r="AH77" s="16">
        <f t="shared" ref="AH77:AH91" si="17">IF(AG77="Baja",1,IF(AG77="Media",2,IF(AG77="Alta",3,"")))</f>
        <v>3</v>
      </c>
      <c r="AI77" s="16" t="s">
        <v>233</v>
      </c>
      <c r="AJ77" s="18">
        <f t="shared" ref="AJ77" si="18">IF(AI77="Baja",1,IF(AI77="Media",2,IF(AI77="Alta",3,"")))</f>
        <v>2</v>
      </c>
      <c r="AK77" s="18">
        <f t="shared" ref="AK77" si="19">IFERROR(SUM(+AF77+AH77+AJ77),"")</f>
        <v>8</v>
      </c>
      <c r="AL77" s="44" t="str">
        <f t="shared" ref="AL77" si="20">IF(AND(AE77="ALTA"),"ALTA",IF(AND(AG77="ALTA",AI77="ALTA"),"ALTA",IF(AND(AE77="MEDIA",AG77="ALTA",AI77="MEDIA"),"MEDIA",IF(AND(AE77="MEDIA",AG77="MEDIA",AI77="ALTA"),"MEDIA",IF(AND(AE77="MEDIA",AG77="MEDIA",AI77="BAJA"),"MEDIA",IF(AND(AE77="MEDIA",AG77="MEDIA",AI77="MEDIA"),"MEDIA",IF(AND(AE77="MEDIA",AG77="BAJA",AI77="MEDIA"),"MEDIA",IF(AND(AE77="BAJA",AG77="MEDIA",AI77="MEDIA"),"MEDIA",IF(AND(AE77="BAJA",AG77="BAJA",AI77="MEDIA"),"MEDIA",IF(AND(AE77="BAJA",AG77="MEDIA",AI77="BAJA"),"MEDIA",IF(AND(AE77="MEDIA",AG77="BAJA",AI77="BAJA"),"MEDIA",IF(AND(AE77="BAJA",AG77="ALTA",AI77="BAJA"),"MEDIA",IF(AND(AE77="BAJA",AG77="BAJA",AI77="ALTA"),"MEDIA",IF(AND(AE77="MEDIA",AG77="ALTA",AI77="BAJA"),"MEDIA",IF(AND(AE77="MEDIA",AG77="BAJA",AI77="ALTA"),"MEDIA",IF(AND(AE77="BAJA",AG77="ALTA",AI77="MEDIA"),"MEDIA",IF(AND(AE77="BAJA",AG77="MEDIA",AI77="ALTA"),"MEDIA",IF(AND(AE77="BAJA",AG77="BAJA",AI77="BAJA"),"BAJA","Por Clasificar"))))))))))))))))))</f>
        <v>ALTA</v>
      </c>
      <c r="AM77" s="16" t="s">
        <v>184</v>
      </c>
      <c r="AN77" s="16" t="s">
        <v>184</v>
      </c>
      <c r="AO77" s="16" t="s">
        <v>184</v>
      </c>
      <c r="AP77" s="16" t="s">
        <v>184</v>
      </c>
      <c r="AQ77" s="16" t="s">
        <v>388</v>
      </c>
      <c r="AR77" s="16" t="s">
        <v>388</v>
      </c>
      <c r="AS77" s="16" t="s">
        <v>184</v>
      </c>
      <c r="AT77" s="16" t="s">
        <v>184</v>
      </c>
      <c r="AU77" s="16" t="s">
        <v>184</v>
      </c>
      <c r="AV77" s="16" t="s">
        <v>475</v>
      </c>
      <c r="AW77" s="16" t="s">
        <v>184</v>
      </c>
      <c r="AX77" s="16" t="s">
        <v>388</v>
      </c>
      <c r="AY77" s="16" t="s">
        <v>184</v>
      </c>
      <c r="AZ77" s="16" t="s">
        <v>184</v>
      </c>
      <c r="BA77" s="16" t="s">
        <v>184</v>
      </c>
      <c r="BB77" s="16" t="s">
        <v>184</v>
      </c>
      <c r="BC77" s="16" t="s">
        <v>184</v>
      </c>
      <c r="BD77" s="16" t="s">
        <v>184</v>
      </c>
      <c r="BE77" s="16" t="s">
        <v>184</v>
      </c>
      <c r="BF77" s="16" t="s">
        <v>184</v>
      </c>
      <c r="BG77" s="16" t="s">
        <v>184</v>
      </c>
      <c r="BH77" s="16" t="s">
        <v>184</v>
      </c>
      <c r="BI77" s="16" t="s">
        <v>184</v>
      </c>
      <c r="BJ77" s="16" t="s">
        <v>184</v>
      </c>
      <c r="BK77" s="16" t="s">
        <v>184</v>
      </c>
      <c r="BL77" s="16"/>
      <c r="BM77" s="18"/>
      <c r="BN77" s="34"/>
      <c r="BO77" s="18"/>
      <c r="BP77" s="18"/>
      <c r="BQ77" s="26" t="str">
        <f t="shared" ref="BQ77" si="21">IF(AND(BN77="X",BO77="X",BP77="X"),"X",IF(AND(BN77="X",BO77="X"),"X",IF(AND(BN77="X",BP77="X"),"X",IF(AND(BO77="X",BP77="X"),"X",IF(AND(BO77="X"),"X",IF(AND(BP77="X"),"X",IF(AND(BN77="X"),"X","")))))))</f>
        <v/>
      </c>
      <c r="BR77" s="18"/>
    </row>
    <row r="78" spans="1:70" s="158" customFormat="1" ht="60" customHeight="1" x14ac:dyDescent="0.35">
      <c r="A78" s="24" t="str">
        <f>CONCATENATE($B78,"-",$C78)</f>
        <v>DRI-001</v>
      </c>
      <c r="B78" s="25" t="str">
        <f>VLOOKUP($D78,[4]Responsables!$L$1:$M$37,2,0)</f>
        <v>DRI</v>
      </c>
      <c r="C78" s="159" t="s">
        <v>169</v>
      </c>
      <c r="D78" s="17" t="s">
        <v>476</v>
      </c>
      <c r="E78" s="17" t="s">
        <v>395</v>
      </c>
      <c r="F78" s="17" t="s">
        <v>477</v>
      </c>
      <c r="G78" s="17" t="s">
        <v>478</v>
      </c>
      <c r="H78" s="17" t="s">
        <v>479</v>
      </c>
      <c r="I78" s="17" t="s">
        <v>253</v>
      </c>
      <c r="J78" s="18" t="s">
        <v>254</v>
      </c>
      <c r="K78" s="18" t="s">
        <v>480</v>
      </c>
      <c r="L78" s="18" t="s">
        <v>336</v>
      </c>
      <c r="M78" s="18" t="s">
        <v>321</v>
      </c>
      <c r="N78" s="18" t="s">
        <v>176</v>
      </c>
      <c r="O78" s="18" t="s">
        <v>176</v>
      </c>
      <c r="P78" s="17" t="s">
        <v>193</v>
      </c>
      <c r="Q78" s="17" t="s">
        <v>412</v>
      </c>
      <c r="R78" s="17" t="s">
        <v>228</v>
      </c>
      <c r="S78" s="17" t="s">
        <v>412</v>
      </c>
      <c r="T78" s="17" t="s">
        <v>228</v>
      </c>
      <c r="U78" s="17" t="s">
        <v>412</v>
      </c>
      <c r="V78" s="17" t="s">
        <v>229</v>
      </c>
      <c r="W78" s="17" t="s">
        <v>229</v>
      </c>
      <c r="X78" s="18" t="s">
        <v>273</v>
      </c>
      <c r="Y78" s="177" t="str">
        <f>VLOOKUP($X78,'[4]Ley Transparencia'!$G$4:$H$18,2,0)</f>
        <v>Artículo 18 - INFORMACIÓN PÚBLICA CLASIFICADA</v>
      </c>
      <c r="Z78" s="17" t="s">
        <v>470</v>
      </c>
      <c r="AA78" s="17" t="s">
        <v>474</v>
      </c>
      <c r="AB78" s="18" t="s">
        <v>182</v>
      </c>
      <c r="AC78" s="178">
        <v>43831</v>
      </c>
      <c r="AD78" s="33" t="str">
        <f>LOOKUP($Y78,'[4]Ley Transparencia'!$H$4:$H$17,'[4]Ley Transparencia'!$I$4:$I$17)</f>
        <v>Ilimitada</v>
      </c>
      <c r="AE78" s="26" t="str">
        <f>IF(Y78="Artículo 19 - INFORMACIÓN PÚBLICA RESERVADA","Alta",IF(Y78="Artículo 18 - INFORMACIÓN PÚBLICA CLASIFICADA","Media",IF(Y78="INFORMACIÓN PÚBLICA","Baja")))</f>
        <v>Media</v>
      </c>
      <c r="AF78" s="18">
        <f>IF(AE78="Baja",1,IF(AE78="Media",2,IF(AE78="Alta",3,"")))</f>
        <v>2</v>
      </c>
      <c r="AG78" s="18" t="s">
        <v>233</v>
      </c>
      <c r="AH78" s="18">
        <f t="shared" si="17"/>
        <v>2</v>
      </c>
      <c r="AI78" s="18" t="s">
        <v>233</v>
      </c>
      <c r="AJ78" s="18">
        <f>IF(AI78="Baja",1,IF(AI78="Media",2,IF(AI78="Alta",3,"")))</f>
        <v>2</v>
      </c>
      <c r="AK78" s="18">
        <f>IFERROR(SUM(+AF78+AH78+AJ78),"")</f>
        <v>6</v>
      </c>
      <c r="AL78" s="44" t="str">
        <f>IF(AND(AE78="ALTA"),"ALTA",IF(AND(AG78="ALTA",AI78="ALTA"),"ALTA",IF(AND(AE78="MEDIA",AG78="ALTA",AI78="MEDIA"),"MEDIA",IF(AND(AE78="MEDIA",AG78="MEDIA",AI78="ALTA"),"MEDIA",IF(AND(AE78="MEDIA",AG78="MEDIA",AI78="BAJA"),"MEDIA",IF(AND(AE78="MEDIA",AG78="MEDIA",AI78="MEDIA"),"MEDIA",IF(AND(AE78="MEDIA",AG78="BAJA",AI78="MEDIA"),"MEDIA",IF(AND(AE78="BAJA",AG78="MEDIA",AI78="MEDIA"),"MEDIA",IF(AND(AE78="BAJA",AG78="BAJA",AI78="MEDIA"),"MEDIA",IF(AND(AE78="BAJA",AG78="MEDIA",AI78="BAJA"),"MEDIA",IF(AND(AE78="MEDIA",AG78="BAJA",AI78="BAJA"),"MEDIA",IF(AND(AE78="BAJA",AG78="ALTA",AI78="BAJA"),"MEDIA",IF(AND(AE78="BAJA",AG78="BAJA",AI78="ALTA"),"MEDIA",IF(AND(AE78="MEDIA",AG78="ALTA",AI78="BAJA"),"MEDIA",IF(AND(AE78="MEDIA",AG78="BAJA",AI78="ALTA"),"MEDIA",IF(AND(AE78="BAJA",AG78="ALTA",AI78="MEDIA"),"MEDIA",IF(AND(AE78="BAJA",AG78="MEDIA",AI78="ALTA"),"MEDIA",IF(AND(AE78="BAJA",AG78="BAJA",AI78="BAJA"),"BAJA","Por Clasificar"))))))))))))))))))</f>
        <v>MEDIA</v>
      </c>
      <c r="AM78" s="18" t="s">
        <v>184</v>
      </c>
      <c r="AN78" s="18" t="s">
        <v>184</v>
      </c>
      <c r="AO78" s="18" t="s">
        <v>184</v>
      </c>
      <c r="AP78" s="18" t="s">
        <v>184</v>
      </c>
      <c r="AQ78" s="18" t="s">
        <v>419</v>
      </c>
      <c r="AR78" s="18"/>
      <c r="AS78" s="18" t="s">
        <v>184</v>
      </c>
      <c r="AT78" s="18" t="s">
        <v>184</v>
      </c>
      <c r="AU78" s="18" t="s">
        <v>184</v>
      </c>
      <c r="AV78" s="18" t="s">
        <v>388</v>
      </c>
      <c r="AW78" s="18" t="s">
        <v>184</v>
      </c>
      <c r="AX78" s="18" t="s">
        <v>388</v>
      </c>
      <c r="AY78" s="18" t="s">
        <v>388</v>
      </c>
      <c r="AZ78" s="18" t="s">
        <v>388</v>
      </c>
      <c r="BA78" s="18" t="s">
        <v>184</v>
      </c>
      <c r="BB78" s="18"/>
      <c r="BC78" s="18" t="s">
        <v>388</v>
      </c>
      <c r="BD78" s="18" t="s">
        <v>184</v>
      </c>
      <c r="BE78" s="18" t="s">
        <v>184</v>
      </c>
      <c r="BF78" s="18" t="s">
        <v>184</v>
      </c>
      <c r="BG78" s="18" t="s">
        <v>184</v>
      </c>
      <c r="BH78" s="18" t="s">
        <v>388</v>
      </c>
      <c r="BI78" s="18" t="s">
        <v>184</v>
      </c>
      <c r="BJ78" s="18" t="s">
        <v>184</v>
      </c>
      <c r="BK78" s="18" t="s">
        <v>184</v>
      </c>
      <c r="BL78" s="18"/>
      <c r="BM78" s="18"/>
      <c r="BN78" s="34"/>
      <c r="BO78" s="18"/>
    </row>
    <row r="79" spans="1:70" s="158" customFormat="1" ht="60" customHeight="1" x14ac:dyDescent="0.35">
      <c r="A79" s="24" t="str">
        <f t="shared" ref="A79:A91" si="22">CONCATENATE($B79,"-",$C79)</f>
        <v>DRI-002</v>
      </c>
      <c r="B79" s="25" t="str">
        <f>VLOOKUP($D79,[4]Responsables!$L$1:$M$37,2,0)</f>
        <v>DRI</v>
      </c>
      <c r="C79" s="159" t="s">
        <v>185</v>
      </c>
      <c r="D79" s="17" t="s">
        <v>476</v>
      </c>
      <c r="E79" s="17" t="s">
        <v>395</v>
      </c>
      <c r="F79" s="17" t="s">
        <v>396</v>
      </c>
      <c r="G79" s="17" t="s">
        <v>481</v>
      </c>
      <c r="H79" s="17" t="s">
        <v>482</v>
      </c>
      <c r="I79" s="17" t="s">
        <v>253</v>
      </c>
      <c r="J79" s="18" t="s">
        <v>254</v>
      </c>
      <c r="K79" s="18" t="s">
        <v>319</v>
      </c>
      <c r="L79" s="18" t="s">
        <v>336</v>
      </c>
      <c r="M79" s="18" t="s">
        <v>321</v>
      </c>
      <c r="N79" s="18" t="s">
        <v>483</v>
      </c>
      <c r="O79" s="18" t="s">
        <v>176</v>
      </c>
      <c r="P79" s="17" t="s">
        <v>193</v>
      </c>
      <c r="Q79" s="17" t="s">
        <v>412</v>
      </c>
      <c r="R79" s="17" t="s">
        <v>228</v>
      </c>
      <c r="S79" s="17" t="s">
        <v>412</v>
      </c>
      <c r="T79" s="17" t="s">
        <v>228</v>
      </c>
      <c r="U79" s="17" t="s">
        <v>412</v>
      </c>
      <c r="V79" s="17" t="s">
        <v>229</v>
      </c>
      <c r="W79" s="17" t="s">
        <v>229</v>
      </c>
      <c r="X79" s="18" t="s">
        <v>273</v>
      </c>
      <c r="Y79" s="177" t="str">
        <f>VLOOKUP($X79,'[4]Ley Transparencia'!$G$4:$H$18,2,0)</f>
        <v>Artículo 18 - INFORMACIÓN PÚBLICA CLASIFICADA</v>
      </c>
      <c r="Z79" s="17" t="s">
        <v>470</v>
      </c>
      <c r="AA79" s="17" t="s">
        <v>474</v>
      </c>
      <c r="AB79" s="18" t="s">
        <v>176</v>
      </c>
      <c r="AC79" s="178">
        <v>44562</v>
      </c>
      <c r="AD79" s="33" t="str">
        <f>LOOKUP($Y79,'[4]Ley Transparencia'!$H$4:$H$17,'[4]Ley Transparencia'!$I$4:$I$17)</f>
        <v>Ilimitada</v>
      </c>
      <c r="AE79" s="26" t="str">
        <f t="shared" ref="AE79:AE91" si="23">IF(Y79="Artículo 19 - INFORMACIÓN PÚBLICA RESERVADA","Alta",IF(Y79="Artículo 18 - INFORMACIÓN PÚBLICA CLASIFICADA","Media",IF(Y79="INFORMACIÓN PÚBLICA","Baja")))</f>
        <v>Media</v>
      </c>
      <c r="AF79" s="18">
        <f t="shared" ref="AF79:AF91" si="24">IF(AE79="Baja",1,IF(AE79="Media",2,IF(AE79="Alta",3,"")))</f>
        <v>2</v>
      </c>
      <c r="AG79" s="18" t="s">
        <v>239</v>
      </c>
      <c r="AH79" s="18">
        <f t="shared" si="17"/>
        <v>1</v>
      </c>
      <c r="AI79" s="18" t="s">
        <v>239</v>
      </c>
      <c r="AJ79" s="18">
        <f t="shared" ref="AJ79:AJ91" si="25">IF(AI79="Baja",1,IF(AI79="Media",2,IF(AI79="Alta",3,"")))</f>
        <v>1</v>
      </c>
      <c r="AK79" s="18">
        <f t="shared" ref="AK79:AK91" si="26">IFERROR(SUM(+AF79+AH79+AJ79),"")</f>
        <v>4</v>
      </c>
      <c r="AL79" s="44" t="str">
        <f t="shared" ref="AL79:AL91" si="27">IF(AND(AE79="ALTA"),"ALTA",IF(AND(AG79="ALTA",AI79="ALTA"),"ALTA",IF(AND(AE79="MEDIA",AG79="ALTA",AI79="MEDIA"),"MEDIA",IF(AND(AE79="MEDIA",AG79="MEDIA",AI79="ALTA"),"MEDIA",IF(AND(AE79="MEDIA",AG79="MEDIA",AI79="BAJA"),"MEDIA",IF(AND(AE79="MEDIA",AG79="MEDIA",AI79="MEDIA"),"MEDIA",IF(AND(AE79="MEDIA",AG79="BAJA",AI79="MEDIA"),"MEDIA",IF(AND(AE79="BAJA",AG79="MEDIA",AI79="MEDIA"),"MEDIA",IF(AND(AE79="BAJA",AG79="BAJA",AI79="MEDIA"),"MEDIA",IF(AND(AE79="BAJA",AG79="MEDIA",AI79="BAJA"),"MEDIA",IF(AND(AE79="MEDIA",AG79="BAJA",AI79="BAJA"),"MEDIA",IF(AND(AE79="BAJA",AG79="ALTA",AI79="BAJA"),"MEDIA",IF(AND(AE79="BAJA",AG79="BAJA",AI79="ALTA"),"MEDIA",IF(AND(AE79="MEDIA",AG79="ALTA",AI79="BAJA"),"MEDIA",IF(AND(AE79="MEDIA",AG79="BAJA",AI79="ALTA"),"MEDIA",IF(AND(AE79="BAJA",AG79="ALTA",AI79="MEDIA"),"MEDIA",IF(AND(AE79="BAJA",AG79="MEDIA",AI79="ALTA"),"MEDIA",IF(AND(AE79="BAJA",AG79="BAJA",AI79="BAJA"),"BAJA","Por Clasificar"))))))))))))))))))</f>
        <v>MEDIA</v>
      </c>
      <c r="AM79" s="18" t="s">
        <v>184</v>
      </c>
      <c r="AN79" s="18" t="s">
        <v>388</v>
      </c>
      <c r="AO79" s="18" t="s">
        <v>184</v>
      </c>
      <c r="AP79" s="18" t="s">
        <v>388</v>
      </c>
      <c r="AQ79" s="18" t="s">
        <v>388</v>
      </c>
      <c r="AR79" s="18"/>
      <c r="AS79" s="18" t="s">
        <v>388</v>
      </c>
      <c r="AT79" s="18" t="s">
        <v>184</v>
      </c>
      <c r="AU79" s="18" t="s">
        <v>184</v>
      </c>
      <c r="AV79" s="18" t="s">
        <v>184</v>
      </c>
      <c r="AW79" s="18" t="s">
        <v>388</v>
      </c>
      <c r="AX79" s="18" t="s">
        <v>388</v>
      </c>
      <c r="AY79" s="18" t="s">
        <v>388</v>
      </c>
      <c r="AZ79" s="18" t="s">
        <v>184</v>
      </c>
      <c r="BA79" s="18" t="s">
        <v>456</v>
      </c>
      <c r="BB79" s="18" t="s">
        <v>38</v>
      </c>
      <c r="BC79" s="18" t="s">
        <v>388</v>
      </c>
      <c r="BD79" s="18" t="s">
        <v>388</v>
      </c>
      <c r="BE79" s="18" t="s">
        <v>388</v>
      </c>
      <c r="BF79" s="18" t="s">
        <v>184</v>
      </c>
      <c r="BG79" s="18" t="s">
        <v>184</v>
      </c>
      <c r="BH79" s="18" t="s">
        <v>184</v>
      </c>
      <c r="BI79" s="18" t="s">
        <v>388</v>
      </c>
      <c r="BJ79" s="18" t="s">
        <v>184</v>
      </c>
      <c r="BK79" s="18" t="s">
        <v>184</v>
      </c>
      <c r="BL79" s="18"/>
      <c r="BM79" s="18"/>
      <c r="BN79" s="34"/>
      <c r="BO79" s="18"/>
    </row>
    <row r="80" spans="1:70" s="158" customFormat="1" ht="60" customHeight="1" x14ac:dyDescent="0.35">
      <c r="A80" s="24" t="str">
        <f t="shared" si="22"/>
        <v>DRI-003</v>
      </c>
      <c r="B80" s="25" t="str">
        <f>VLOOKUP($D80,[4]Responsables!$L$1:$M$37,2,0)</f>
        <v>DRI</v>
      </c>
      <c r="C80" s="159" t="s">
        <v>190</v>
      </c>
      <c r="D80" s="17" t="s">
        <v>476</v>
      </c>
      <c r="E80" s="17" t="s">
        <v>395</v>
      </c>
      <c r="F80" s="17" t="s">
        <v>396</v>
      </c>
      <c r="G80" s="17" t="s">
        <v>484</v>
      </c>
      <c r="H80" s="17" t="s">
        <v>485</v>
      </c>
      <c r="I80" s="17" t="s">
        <v>253</v>
      </c>
      <c r="J80" s="18" t="s">
        <v>254</v>
      </c>
      <c r="K80" s="18" t="s">
        <v>436</v>
      </c>
      <c r="L80" s="18" t="s">
        <v>320</v>
      </c>
      <c r="M80" s="18" t="s">
        <v>321</v>
      </c>
      <c r="N80" s="18" t="s">
        <v>351</v>
      </c>
      <c r="O80" s="18" t="s">
        <v>176</v>
      </c>
      <c r="P80" s="17" t="s">
        <v>193</v>
      </c>
      <c r="Q80" s="17" t="s">
        <v>412</v>
      </c>
      <c r="R80" s="17" t="s">
        <v>228</v>
      </c>
      <c r="S80" s="17" t="s">
        <v>412</v>
      </c>
      <c r="T80" s="17" t="s">
        <v>228</v>
      </c>
      <c r="U80" s="17" t="s">
        <v>412</v>
      </c>
      <c r="V80" s="17" t="s">
        <v>229</v>
      </c>
      <c r="W80" s="17" t="s">
        <v>229</v>
      </c>
      <c r="X80" s="18" t="s">
        <v>273</v>
      </c>
      <c r="Y80" s="177" t="str">
        <f>VLOOKUP($X80,'[4]Ley Transparencia'!$G$4:$H$18,2,0)</f>
        <v>Artículo 18 - INFORMACIÓN PÚBLICA CLASIFICADA</v>
      </c>
      <c r="Z80" s="17" t="s">
        <v>470</v>
      </c>
      <c r="AA80" s="17" t="s">
        <v>474</v>
      </c>
      <c r="AB80" s="18" t="s">
        <v>176</v>
      </c>
      <c r="AC80" s="178">
        <v>44725</v>
      </c>
      <c r="AD80" s="33" t="str">
        <f>LOOKUP($Y80,'[4]Ley Transparencia'!$H$4:$H$17,'[4]Ley Transparencia'!$I$4:$I$17)</f>
        <v>Ilimitada</v>
      </c>
      <c r="AE80" s="26" t="str">
        <f t="shared" si="23"/>
        <v>Media</v>
      </c>
      <c r="AF80" s="18">
        <f t="shared" si="24"/>
        <v>2</v>
      </c>
      <c r="AG80" s="18" t="s">
        <v>239</v>
      </c>
      <c r="AH80" s="18">
        <f t="shared" si="17"/>
        <v>1</v>
      </c>
      <c r="AI80" s="18" t="s">
        <v>239</v>
      </c>
      <c r="AJ80" s="18">
        <f t="shared" si="25"/>
        <v>1</v>
      </c>
      <c r="AK80" s="18">
        <f t="shared" si="26"/>
        <v>4</v>
      </c>
      <c r="AL80" s="44" t="str">
        <f t="shared" si="27"/>
        <v>MEDIA</v>
      </c>
      <c r="AM80" s="18" t="s">
        <v>184</v>
      </c>
      <c r="AN80" s="18" t="s">
        <v>419</v>
      </c>
      <c r="AO80" s="18" t="s">
        <v>184</v>
      </c>
      <c r="AP80" s="18" t="s">
        <v>388</v>
      </c>
      <c r="AQ80" s="18" t="s">
        <v>184</v>
      </c>
      <c r="AR80" s="18"/>
      <c r="AS80" s="18" t="s">
        <v>419</v>
      </c>
      <c r="AT80" s="18" t="s">
        <v>184</v>
      </c>
      <c r="AU80" s="18" t="s">
        <v>184</v>
      </c>
      <c r="AV80" s="18" t="s">
        <v>456</v>
      </c>
      <c r="AW80" s="18" t="s">
        <v>388</v>
      </c>
      <c r="AX80" s="18" t="s">
        <v>475</v>
      </c>
      <c r="AY80" s="18" t="s">
        <v>388</v>
      </c>
      <c r="AZ80" s="18" t="s">
        <v>184</v>
      </c>
      <c r="BA80" s="18" t="s">
        <v>184</v>
      </c>
      <c r="BB80" s="18"/>
      <c r="BC80" s="18" t="s">
        <v>388</v>
      </c>
      <c r="BD80" s="18" t="s">
        <v>475</v>
      </c>
      <c r="BE80" s="18" t="s">
        <v>184</v>
      </c>
      <c r="BF80" s="18" t="s">
        <v>486</v>
      </c>
      <c r="BG80" s="18" t="s">
        <v>486</v>
      </c>
      <c r="BH80" s="18" t="s">
        <v>486</v>
      </c>
      <c r="BI80" s="18" t="s">
        <v>486</v>
      </c>
      <c r="BJ80" s="18" t="s">
        <v>486</v>
      </c>
      <c r="BK80" s="18" t="s">
        <v>486</v>
      </c>
      <c r="BL80" s="18"/>
      <c r="BM80" s="18"/>
      <c r="BN80" s="34"/>
      <c r="BO80" s="18"/>
    </row>
    <row r="81" spans="1:70" s="158" customFormat="1" ht="60" customHeight="1" x14ac:dyDescent="0.35">
      <c r="A81" s="24" t="str">
        <f t="shared" si="22"/>
        <v>DRI-004</v>
      </c>
      <c r="B81" s="25" t="str">
        <f>VLOOKUP($D81,[4]Responsables!$L$1:$M$37,2,0)</f>
        <v>DRI</v>
      </c>
      <c r="C81" s="159" t="s">
        <v>197</v>
      </c>
      <c r="D81" s="17" t="s">
        <v>476</v>
      </c>
      <c r="E81" s="17" t="s">
        <v>395</v>
      </c>
      <c r="F81" s="17" t="s">
        <v>396</v>
      </c>
      <c r="G81" s="17" t="s">
        <v>487</v>
      </c>
      <c r="H81" s="17" t="s">
        <v>488</v>
      </c>
      <c r="I81" s="17" t="s">
        <v>253</v>
      </c>
      <c r="J81" s="18" t="s">
        <v>254</v>
      </c>
      <c r="K81" s="18" t="s">
        <v>319</v>
      </c>
      <c r="L81" s="18" t="s">
        <v>409</v>
      </c>
      <c r="M81" s="18" t="s">
        <v>321</v>
      </c>
      <c r="N81" s="18" t="s">
        <v>437</v>
      </c>
      <c r="O81" s="18" t="s">
        <v>176</v>
      </c>
      <c r="P81" s="17" t="s">
        <v>193</v>
      </c>
      <c r="Q81" s="17" t="s">
        <v>412</v>
      </c>
      <c r="R81" s="17" t="s">
        <v>228</v>
      </c>
      <c r="S81" s="17" t="s">
        <v>412</v>
      </c>
      <c r="T81" s="17" t="s">
        <v>228</v>
      </c>
      <c r="U81" s="17" t="s">
        <v>412</v>
      </c>
      <c r="V81" s="17" t="s">
        <v>229</v>
      </c>
      <c r="W81" s="17" t="s">
        <v>229</v>
      </c>
      <c r="X81" s="18" t="s">
        <v>273</v>
      </c>
      <c r="Y81" s="177" t="str">
        <f>VLOOKUP($X81,'[4]Ley Transparencia'!$G$4:$H$18,2,0)</f>
        <v>Artículo 18 - INFORMACIÓN PÚBLICA CLASIFICADA</v>
      </c>
      <c r="Z81" s="17" t="s">
        <v>470</v>
      </c>
      <c r="AA81" s="17" t="s">
        <v>474</v>
      </c>
      <c r="AB81" s="18" t="s">
        <v>238</v>
      </c>
      <c r="AC81" s="178">
        <v>44562</v>
      </c>
      <c r="AD81" s="33" t="str">
        <f>LOOKUP($Y81,'[4]Ley Transparencia'!$H$4:$H$17,'[4]Ley Transparencia'!$I$4:$I$17)</f>
        <v>Ilimitada</v>
      </c>
      <c r="AE81" s="26" t="str">
        <f t="shared" si="23"/>
        <v>Media</v>
      </c>
      <c r="AF81" s="18">
        <f t="shared" si="24"/>
        <v>2</v>
      </c>
      <c r="AG81" s="18" t="s">
        <v>233</v>
      </c>
      <c r="AH81" s="18">
        <f t="shared" si="17"/>
        <v>2</v>
      </c>
      <c r="AI81" s="18" t="s">
        <v>233</v>
      </c>
      <c r="AJ81" s="18">
        <f t="shared" si="25"/>
        <v>2</v>
      </c>
      <c r="AK81" s="18">
        <f t="shared" si="26"/>
        <v>6</v>
      </c>
      <c r="AL81" s="44" t="str">
        <f t="shared" si="27"/>
        <v>MEDIA</v>
      </c>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34"/>
      <c r="BO81" s="18"/>
    </row>
    <row r="82" spans="1:70" s="158" customFormat="1" ht="60" customHeight="1" x14ac:dyDescent="0.35">
      <c r="A82" s="24" t="str">
        <f t="shared" si="22"/>
        <v>DRI-005</v>
      </c>
      <c r="B82" s="25" t="str">
        <f>VLOOKUP($D82,[4]Responsables!$L$1:$M$37,2,0)</f>
        <v>DRI</v>
      </c>
      <c r="C82" s="159" t="s">
        <v>201</v>
      </c>
      <c r="D82" s="17" t="s">
        <v>476</v>
      </c>
      <c r="E82" s="17" t="s">
        <v>395</v>
      </c>
      <c r="F82" s="17" t="s">
        <v>489</v>
      </c>
      <c r="G82" s="17" t="s">
        <v>490</v>
      </c>
      <c r="H82" s="17" t="s">
        <v>491</v>
      </c>
      <c r="I82" s="17" t="s">
        <v>227</v>
      </c>
      <c r="J82" s="17" t="s">
        <v>254</v>
      </c>
      <c r="K82" s="17" t="s">
        <v>417</v>
      </c>
      <c r="L82" s="17" t="s">
        <v>361</v>
      </c>
      <c r="M82" s="17" t="s">
        <v>321</v>
      </c>
      <c r="N82" s="17" t="s">
        <v>492</v>
      </c>
      <c r="O82" s="17" t="s">
        <v>176</v>
      </c>
      <c r="P82" s="17" t="s">
        <v>193</v>
      </c>
      <c r="Q82" s="17" t="s">
        <v>476</v>
      </c>
      <c r="R82" s="17" t="s">
        <v>228</v>
      </c>
      <c r="S82" s="17" t="s">
        <v>476</v>
      </c>
      <c r="T82" s="17" t="s">
        <v>228</v>
      </c>
      <c r="U82" s="17" t="s">
        <v>476</v>
      </c>
      <c r="V82" s="17" t="s">
        <v>229</v>
      </c>
      <c r="W82" s="17" t="s">
        <v>229</v>
      </c>
      <c r="X82" s="18" t="s">
        <v>273</v>
      </c>
      <c r="Y82" s="177" t="str">
        <f>VLOOKUP($X82,'[4]Ley Transparencia'!$G$4:$H$18,2,0)</f>
        <v>Artículo 18 - INFORMACIÓN PÚBLICA CLASIFICADA</v>
      </c>
      <c r="Z82" s="17" t="s">
        <v>470</v>
      </c>
      <c r="AA82" s="17" t="s">
        <v>474</v>
      </c>
      <c r="AB82" s="18" t="s">
        <v>182</v>
      </c>
      <c r="AC82" s="178">
        <v>43467</v>
      </c>
      <c r="AD82" s="33" t="str">
        <f>LOOKUP($Y82,'[4]Ley Transparencia'!$H$4:$H$17,'[4]Ley Transparencia'!$I$4:$I$17)</f>
        <v>Ilimitada</v>
      </c>
      <c r="AE82" s="26" t="str">
        <f t="shared" si="23"/>
        <v>Media</v>
      </c>
      <c r="AF82" s="18">
        <f t="shared" si="24"/>
        <v>2</v>
      </c>
      <c r="AG82" s="18" t="s">
        <v>183</v>
      </c>
      <c r="AH82" s="18">
        <f t="shared" si="17"/>
        <v>3</v>
      </c>
      <c r="AI82" s="18" t="s">
        <v>183</v>
      </c>
      <c r="AJ82" s="18">
        <f t="shared" si="25"/>
        <v>3</v>
      </c>
      <c r="AK82" s="18">
        <f t="shared" si="26"/>
        <v>8</v>
      </c>
      <c r="AL82" s="44" t="str">
        <f t="shared" si="27"/>
        <v>ALTA</v>
      </c>
      <c r="AM82" s="18" t="s">
        <v>184</v>
      </c>
      <c r="AN82" s="18" t="s">
        <v>184</v>
      </c>
      <c r="AO82" s="18" t="s">
        <v>184</v>
      </c>
      <c r="AP82" s="18" t="s">
        <v>184</v>
      </c>
      <c r="AQ82" s="18" t="s">
        <v>388</v>
      </c>
      <c r="AR82" s="18"/>
      <c r="AS82" s="18" t="s">
        <v>184</v>
      </c>
      <c r="AT82" s="18" t="s">
        <v>184</v>
      </c>
      <c r="AU82" s="18" t="s">
        <v>184</v>
      </c>
      <c r="AV82" s="18" t="s">
        <v>388</v>
      </c>
      <c r="AW82" s="18" t="s">
        <v>184</v>
      </c>
      <c r="AX82" s="18" t="s">
        <v>388</v>
      </c>
      <c r="AY82" s="18" t="s">
        <v>388</v>
      </c>
      <c r="AZ82" s="18" t="s">
        <v>388</v>
      </c>
      <c r="BA82" s="18" t="s">
        <v>184</v>
      </c>
      <c r="BB82" s="18"/>
      <c r="BC82" s="18" t="s">
        <v>388</v>
      </c>
      <c r="BD82" s="18" t="s">
        <v>184</v>
      </c>
      <c r="BE82" s="18" t="s">
        <v>184</v>
      </c>
      <c r="BF82" s="18" t="s">
        <v>184</v>
      </c>
      <c r="BG82" s="18" t="s">
        <v>184</v>
      </c>
      <c r="BH82" s="18" t="s">
        <v>184</v>
      </c>
      <c r="BI82" s="18" t="s">
        <v>184</v>
      </c>
      <c r="BJ82" s="18" t="s">
        <v>184</v>
      </c>
      <c r="BK82" s="18" t="s">
        <v>184</v>
      </c>
      <c r="BL82" s="18"/>
      <c r="BM82" s="18"/>
      <c r="BN82" s="282"/>
      <c r="BO82" s="17"/>
    </row>
    <row r="83" spans="1:70" s="158" customFormat="1" ht="60" customHeight="1" x14ac:dyDescent="0.35">
      <c r="A83" s="24" t="str">
        <f t="shared" si="22"/>
        <v>DRI-006</v>
      </c>
      <c r="B83" s="25" t="str">
        <f>VLOOKUP($D83,[4]Responsables!$L$1:$M$37,2,0)</f>
        <v>DRI</v>
      </c>
      <c r="C83" s="159" t="s">
        <v>205</v>
      </c>
      <c r="D83" s="17" t="s">
        <v>476</v>
      </c>
      <c r="E83" s="17" t="s">
        <v>229</v>
      </c>
      <c r="F83" s="17" t="s">
        <v>489</v>
      </c>
      <c r="G83" s="17" t="s">
        <v>493</v>
      </c>
      <c r="H83" s="17" t="s">
        <v>494</v>
      </c>
      <c r="I83" s="17" t="s">
        <v>253</v>
      </c>
      <c r="J83" s="18" t="s">
        <v>254</v>
      </c>
      <c r="K83" s="18" t="s">
        <v>319</v>
      </c>
      <c r="L83" s="18" t="s">
        <v>361</v>
      </c>
      <c r="M83" s="18" t="s">
        <v>321</v>
      </c>
      <c r="N83" s="18" t="s">
        <v>492</v>
      </c>
      <c r="O83" s="18" t="s">
        <v>176</v>
      </c>
      <c r="P83" s="17" t="s">
        <v>193</v>
      </c>
      <c r="Q83" s="17" t="s">
        <v>476</v>
      </c>
      <c r="R83" s="17" t="s">
        <v>228</v>
      </c>
      <c r="S83" s="17" t="s">
        <v>476</v>
      </c>
      <c r="T83" s="17" t="s">
        <v>228</v>
      </c>
      <c r="U83" s="17" t="s">
        <v>476</v>
      </c>
      <c r="V83" s="17" t="s">
        <v>229</v>
      </c>
      <c r="W83" s="17" t="s">
        <v>229</v>
      </c>
      <c r="X83" s="18" t="s">
        <v>188</v>
      </c>
      <c r="Y83" s="177" t="str">
        <f>VLOOKUP($X83,'[4]Ley Transparencia'!$G$4:$H$18,2,0)</f>
        <v>Artículo 18 - INFORMACIÓN PÚBLICA CLASIFICADA</v>
      </c>
      <c r="Z83" s="17" t="s">
        <v>470</v>
      </c>
      <c r="AA83" s="17" t="s">
        <v>474</v>
      </c>
      <c r="AB83" s="18" t="s">
        <v>238</v>
      </c>
      <c r="AC83" s="178">
        <v>43467</v>
      </c>
      <c r="AD83" s="33" t="str">
        <f>LOOKUP($Y83,'[4]Ley Transparencia'!$H$4:$H$17,'[4]Ley Transparencia'!$I$4:$I$17)</f>
        <v>Ilimitada</v>
      </c>
      <c r="AE83" s="26" t="str">
        <f t="shared" si="23"/>
        <v>Media</v>
      </c>
      <c r="AF83" s="18">
        <f t="shared" si="24"/>
        <v>2</v>
      </c>
      <c r="AG83" s="18" t="s">
        <v>233</v>
      </c>
      <c r="AH83" s="18">
        <f t="shared" si="17"/>
        <v>2</v>
      </c>
      <c r="AI83" s="18" t="s">
        <v>233</v>
      </c>
      <c r="AJ83" s="18">
        <f t="shared" si="25"/>
        <v>2</v>
      </c>
      <c r="AK83" s="18">
        <f t="shared" si="26"/>
        <v>6</v>
      </c>
      <c r="AL83" s="44" t="str">
        <f t="shared" si="27"/>
        <v>MEDIA</v>
      </c>
      <c r="AM83" s="18" t="s">
        <v>184</v>
      </c>
      <c r="AN83" s="18" t="s">
        <v>184</v>
      </c>
      <c r="AO83" s="18" t="s">
        <v>184</v>
      </c>
      <c r="AP83" s="18" t="s">
        <v>184</v>
      </c>
      <c r="AQ83" s="18" t="s">
        <v>388</v>
      </c>
      <c r="AR83" s="18"/>
      <c r="AS83" s="18" t="s">
        <v>184</v>
      </c>
      <c r="AT83" s="18" t="s">
        <v>184</v>
      </c>
      <c r="AU83" s="18" t="s">
        <v>184</v>
      </c>
      <c r="AV83" s="18" t="s">
        <v>184</v>
      </c>
      <c r="AW83" s="18" t="s">
        <v>184</v>
      </c>
      <c r="AX83" s="18" t="s">
        <v>388</v>
      </c>
      <c r="AY83" s="18" t="s">
        <v>388</v>
      </c>
      <c r="AZ83" s="18" t="s">
        <v>388</v>
      </c>
      <c r="BA83" s="18" t="s">
        <v>184</v>
      </c>
      <c r="BB83" s="18"/>
      <c r="BC83" s="18" t="s">
        <v>388</v>
      </c>
      <c r="BD83" s="18" t="s">
        <v>184</v>
      </c>
      <c r="BE83" s="18" t="s">
        <v>184</v>
      </c>
      <c r="BF83" s="18" t="s">
        <v>184</v>
      </c>
      <c r="BG83" s="18" t="s">
        <v>184</v>
      </c>
      <c r="BH83" s="18" t="s">
        <v>184</v>
      </c>
      <c r="BI83" s="18" t="s">
        <v>184</v>
      </c>
      <c r="BJ83" s="18" t="s">
        <v>184</v>
      </c>
      <c r="BK83" s="18" t="s">
        <v>184</v>
      </c>
      <c r="BL83" s="18"/>
      <c r="BM83" s="18"/>
      <c r="BN83" s="282"/>
      <c r="BO83" s="17"/>
    </row>
    <row r="84" spans="1:70" s="158" customFormat="1" ht="60" customHeight="1" x14ac:dyDescent="0.35">
      <c r="A84" s="24" t="str">
        <f t="shared" si="22"/>
        <v>DRI-007</v>
      </c>
      <c r="B84" s="25" t="str">
        <f>VLOOKUP($D84,[4]Responsables!$L$1:$M$37,2,0)</f>
        <v>DRI</v>
      </c>
      <c r="C84" s="159" t="s">
        <v>209</v>
      </c>
      <c r="D84" s="17" t="s">
        <v>476</v>
      </c>
      <c r="E84" s="17" t="s">
        <v>395</v>
      </c>
      <c r="F84" s="17" t="s">
        <v>489</v>
      </c>
      <c r="G84" s="17" t="s">
        <v>495</v>
      </c>
      <c r="H84" s="17" t="s">
        <v>496</v>
      </c>
      <c r="I84" s="17" t="s">
        <v>253</v>
      </c>
      <c r="J84" s="18" t="s">
        <v>254</v>
      </c>
      <c r="K84" s="18" t="s">
        <v>319</v>
      </c>
      <c r="L84" s="18" t="s">
        <v>361</v>
      </c>
      <c r="M84" s="18" t="s">
        <v>321</v>
      </c>
      <c r="N84" s="18" t="s">
        <v>492</v>
      </c>
      <c r="O84" s="18" t="s">
        <v>176</v>
      </c>
      <c r="P84" s="17" t="s">
        <v>193</v>
      </c>
      <c r="Q84" s="17" t="s">
        <v>476</v>
      </c>
      <c r="R84" s="17" t="s">
        <v>228</v>
      </c>
      <c r="S84" s="17" t="s">
        <v>476</v>
      </c>
      <c r="T84" s="17" t="s">
        <v>228</v>
      </c>
      <c r="U84" s="17" t="s">
        <v>476</v>
      </c>
      <c r="V84" s="17" t="s">
        <v>229</v>
      </c>
      <c r="W84" s="17" t="s">
        <v>229</v>
      </c>
      <c r="X84" s="18" t="s">
        <v>188</v>
      </c>
      <c r="Y84" s="177" t="str">
        <f>VLOOKUP($X84,'[4]Ley Transparencia'!$G$4:$H$18,2,0)</f>
        <v>Artículo 18 - INFORMACIÓN PÚBLICA CLASIFICADA</v>
      </c>
      <c r="Z84" s="17" t="s">
        <v>470</v>
      </c>
      <c r="AA84" s="17" t="s">
        <v>474</v>
      </c>
      <c r="AB84" s="18" t="s">
        <v>176</v>
      </c>
      <c r="AC84" s="178">
        <v>43467</v>
      </c>
      <c r="AD84" s="33" t="str">
        <f>LOOKUP($Y84,'[4]Ley Transparencia'!$H$4:$H$17,'[4]Ley Transparencia'!$I$4:$I$17)</f>
        <v>Ilimitada</v>
      </c>
      <c r="AE84" s="26" t="str">
        <f t="shared" si="23"/>
        <v>Media</v>
      </c>
      <c r="AF84" s="18">
        <f t="shared" si="24"/>
        <v>2</v>
      </c>
      <c r="AG84" s="18" t="s">
        <v>233</v>
      </c>
      <c r="AH84" s="18">
        <f t="shared" si="17"/>
        <v>2</v>
      </c>
      <c r="AI84" s="18" t="s">
        <v>239</v>
      </c>
      <c r="AJ84" s="18">
        <f t="shared" si="25"/>
        <v>1</v>
      </c>
      <c r="AK84" s="18">
        <f t="shared" si="26"/>
        <v>5</v>
      </c>
      <c r="AL84" s="44" t="str">
        <f t="shared" si="27"/>
        <v>MEDIA</v>
      </c>
      <c r="AM84" s="18" t="s">
        <v>184</v>
      </c>
      <c r="AN84" s="18" t="s">
        <v>184</v>
      </c>
      <c r="AO84" s="18" t="s">
        <v>184</v>
      </c>
      <c r="AP84" s="18" t="s">
        <v>184</v>
      </c>
      <c r="AQ84" s="18" t="s">
        <v>388</v>
      </c>
      <c r="AR84" s="18"/>
      <c r="AS84" s="18" t="s">
        <v>184</v>
      </c>
      <c r="AT84" s="18" t="s">
        <v>184</v>
      </c>
      <c r="AU84" s="18" t="s">
        <v>184</v>
      </c>
      <c r="AV84" s="18" t="s">
        <v>184</v>
      </c>
      <c r="AW84" s="18" t="s">
        <v>184</v>
      </c>
      <c r="AX84" s="18" t="s">
        <v>388</v>
      </c>
      <c r="AY84" s="18" t="s">
        <v>388</v>
      </c>
      <c r="AZ84" s="18" t="s">
        <v>184</v>
      </c>
      <c r="BA84" s="18" t="s">
        <v>184</v>
      </c>
      <c r="BB84" s="18"/>
      <c r="BC84" s="18" t="s">
        <v>184</v>
      </c>
      <c r="BD84" s="18" t="s">
        <v>184</v>
      </c>
      <c r="BE84" s="18" t="s">
        <v>184</v>
      </c>
      <c r="BF84" s="18" t="s">
        <v>184</v>
      </c>
      <c r="BG84" s="18" t="s">
        <v>184</v>
      </c>
      <c r="BH84" s="18" t="s">
        <v>184</v>
      </c>
      <c r="BI84" s="18" t="s">
        <v>184</v>
      </c>
      <c r="BJ84" s="18" t="s">
        <v>184</v>
      </c>
      <c r="BK84" s="18" t="s">
        <v>184</v>
      </c>
      <c r="BL84" s="18"/>
      <c r="BM84" s="18"/>
      <c r="BN84" s="282"/>
      <c r="BO84" s="17"/>
    </row>
    <row r="85" spans="1:70" s="158" customFormat="1" ht="60" customHeight="1" x14ac:dyDescent="0.35">
      <c r="A85" s="24" t="str">
        <f t="shared" si="22"/>
        <v>DRI-008</v>
      </c>
      <c r="B85" s="25" t="str">
        <f>VLOOKUP($D85,[4]Responsables!$L$1:$M$37,2,0)</f>
        <v>DRI</v>
      </c>
      <c r="C85" s="159" t="s">
        <v>212</v>
      </c>
      <c r="D85" s="17" t="s">
        <v>476</v>
      </c>
      <c r="E85" s="17" t="s">
        <v>395</v>
      </c>
      <c r="F85" s="17" t="s">
        <v>396</v>
      </c>
      <c r="G85" s="17" t="s">
        <v>497</v>
      </c>
      <c r="H85" s="17" t="s">
        <v>498</v>
      </c>
      <c r="I85" s="17" t="s">
        <v>253</v>
      </c>
      <c r="J85" s="18" t="s">
        <v>254</v>
      </c>
      <c r="K85" s="18" t="s">
        <v>319</v>
      </c>
      <c r="L85" s="18" t="s">
        <v>330</v>
      </c>
      <c r="M85" s="18" t="s">
        <v>321</v>
      </c>
      <c r="N85" s="18" t="s">
        <v>492</v>
      </c>
      <c r="O85" s="18" t="s">
        <v>176</v>
      </c>
      <c r="P85" s="17" t="s">
        <v>193</v>
      </c>
      <c r="Q85" s="17" t="s">
        <v>476</v>
      </c>
      <c r="R85" s="17" t="s">
        <v>228</v>
      </c>
      <c r="S85" s="17" t="s">
        <v>476</v>
      </c>
      <c r="T85" s="17" t="s">
        <v>228</v>
      </c>
      <c r="U85" s="17" t="s">
        <v>476</v>
      </c>
      <c r="V85" s="17" t="s">
        <v>229</v>
      </c>
      <c r="W85" s="17" t="s">
        <v>229</v>
      </c>
      <c r="X85" s="18" t="s">
        <v>273</v>
      </c>
      <c r="Y85" s="177" t="str">
        <f>VLOOKUP($X85,'[4]Ley Transparencia'!$G$4:$H$18,2,0)</f>
        <v>Artículo 18 - INFORMACIÓN PÚBLICA CLASIFICADA</v>
      </c>
      <c r="Z85" s="17" t="s">
        <v>470</v>
      </c>
      <c r="AA85" s="17" t="s">
        <v>474</v>
      </c>
      <c r="AB85" s="18" t="s">
        <v>176</v>
      </c>
      <c r="AC85" s="178">
        <v>43467</v>
      </c>
      <c r="AD85" s="33" t="str">
        <f>LOOKUP($Y85,'[4]Ley Transparencia'!$H$4:$H$17,'[4]Ley Transparencia'!$I$4:$I$17)</f>
        <v>Ilimitada</v>
      </c>
      <c r="AE85" s="26" t="str">
        <f t="shared" si="23"/>
        <v>Media</v>
      </c>
      <c r="AF85" s="18">
        <f t="shared" si="24"/>
        <v>2</v>
      </c>
      <c r="AG85" s="18" t="s">
        <v>183</v>
      </c>
      <c r="AH85" s="18">
        <f t="shared" si="17"/>
        <v>3</v>
      </c>
      <c r="AI85" s="18" t="s">
        <v>183</v>
      </c>
      <c r="AJ85" s="18">
        <f t="shared" si="25"/>
        <v>3</v>
      </c>
      <c r="AK85" s="18">
        <f t="shared" si="26"/>
        <v>8</v>
      </c>
      <c r="AL85" s="44" t="str">
        <f t="shared" si="27"/>
        <v>ALTA</v>
      </c>
      <c r="AM85" s="18" t="s">
        <v>184</v>
      </c>
      <c r="AN85" s="18" t="s">
        <v>184</v>
      </c>
      <c r="AO85" s="18" t="s">
        <v>184</v>
      </c>
      <c r="AP85" s="18" t="s">
        <v>184</v>
      </c>
      <c r="AQ85" s="18" t="s">
        <v>388</v>
      </c>
      <c r="AR85" s="18"/>
      <c r="AS85" s="18" t="s">
        <v>184</v>
      </c>
      <c r="AT85" s="18" t="s">
        <v>184</v>
      </c>
      <c r="AU85" s="18" t="s">
        <v>184</v>
      </c>
      <c r="AV85" s="18" t="s">
        <v>184</v>
      </c>
      <c r="AW85" s="18" t="s">
        <v>184</v>
      </c>
      <c r="AX85" s="18" t="s">
        <v>388</v>
      </c>
      <c r="AY85" s="18" t="s">
        <v>184</v>
      </c>
      <c r="AZ85" s="18" t="s">
        <v>184</v>
      </c>
      <c r="BA85" s="18" t="s">
        <v>184</v>
      </c>
      <c r="BB85" s="18"/>
      <c r="BC85" s="18" t="s">
        <v>184</v>
      </c>
      <c r="BD85" s="18" t="s">
        <v>184</v>
      </c>
      <c r="BE85" s="18" t="s">
        <v>184</v>
      </c>
      <c r="BF85" s="18" t="s">
        <v>184</v>
      </c>
      <c r="BG85" s="18" t="s">
        <v>184</v>
      </c>
      <c r="BH85" s="18" t="s">
        <v>184</v>
      </c>
      <c r="BI85" s="18" t="s">
        <v>184</v>
      </c>
      <c r="BJ85" s="18" t="s">
        <v>184</v>
      </c>
      <c r="BK85" s="18" t="s">
        <v>184</v>
      </c>
      <c r="BL85" s="18"/>
      <c r="BM85" s="18"/>
      <c r="BN85" s="282"/>
      <c r="BO85" s="17"/>
    </row>
    <row r="86" spans="1:70" s="158" customFormat="1" ht="60" customHeight="1" x14ac:dyDescent="0.35">
      <c r="A86" s="24" t="str">
        <f t="shared" si="22"/>
        <v>DRI-009</v>
      </c>
      <c r="B86" s="25" t="str">
        <f>VLOOKUP($D86,[4]Responsables!$L$1:$M$37,2,0)</f>
        <v>DRI</v>
      </c>
      <c r="C86" s="159" t="s">
        <v>215</v>
      </c>
      <c r="D86" s="17" t="s">
        <v>476</v>
      </c>
      <c r="E86" s="17" t="s">
        <v>395</v>
      </c>
      <c r="F86" s="17" t="s">
        <v>316</v>
      </c>
      <c r="G86" s="17" t="s">
        <v>499</v>
      </c>
      <c r="H86" s="17" t="s">
        <v>500</v>
      </c>
      <c r="I86" s="17" t="s">
        <v>253</v>
      </c>
      <c r="J86" s="18" t="s">
        <v>254</v>
      </c>
      <c r="K86" s="18" t="s">
        <v>319</v>
      </c>
      <c r="L86" s="18" t="s">
        <v>330</v>
      </c>
      <c r="M86" s="18" t="s">
        <v>321</v>
      </c>
      <c r="N86" s="18" t="s">
        <v>492</v>
      </c>
      <c r="O86" s="18" t="s">
        <v>176</v>
      </c>
      <c r="P86" s="17" t="s">
        <v>193</v>
      </c>
      <c r="Q86" s="17" t="s">
        <v>476</v>
      </c>
      <c r="R86" s="17" t="s">
        <v>228</v>
      </c>
      <c r="S86" s="17" t="s">
        <v>476</v>
      </c>
      <c r="T86" s="17" t="s">
        <v>228</v>
      </c>
      <c r="U86" s="17" t="s">
        <v>476</v>
      </c>
      <c r="V86" s="17" t="s">
        <v>229</v>
      </c>
      <c r="W86" s="17" t="s">
        <v>229</v>
      </c>
      <c r="X86" s="18" t="s">
        <v>273</v>
      </c>
      <c r="Y86" s="177" t="str">
        <f>VLOOKUP($X86,'[4]Ley Transparencia'!$G$4:$H$18,2,0)</f>
        <v>Artículo 18 - INFORMACIÓN PÚBLICA CLASIFICADA</v>
      </c>
      <c r="Z86" s="17" t="s">
        <v>470</v>
      </c>
      <c r="AA86" s="17" t="s">
        <v>474</v>
      </c>
      <c r="AB86" s="18" t="s">
        <v>238</v>
      </c>
      <c r="AC86" s="178">
        <v>43467</v>
      </c>
      <c r="AD86" s="33" t="str">
        <f>LOOKUP($Y86,'[4]Ley Transparencia'!$H$4:$H$17,'[4]Ley Transparencia'!$I$4:$I$17)</f>
        <v>Ilimitada</v>
      </c>
      <c r="AE86" s="26" t="str">
        <f t="shared" si="23"/>
        <v>Media</v>
      </c>
      <c r="AF86" s="18">
        <f t="shared" si="24"/>
        <v>2</v>
      </c>
      <c r="AG86" s="18" t="s">
        <v>233</v>
      </c>
      <c r="AH86" s="18">
        <f t="shared" si="17"/>
        <v>2</v>
      </c>
      <c r="AI86" s="18" t="s">
        <v>233</v>
      </c>
      <c r="AJ86" s="18">
        <f t="shared" si="25"/>
        <v>2</v>
      </c>
      <c r="AK86" s="18">
        <f t="shared" si="26"/>
        <v>6</v>
      </c>
      <c r="AL86" s="44" t="str">
        <f t="shared" si="27"/>
        <v>MEDIA</v>
      </c>
      <c r="AM86" s="18" t="s">
        <v>184</v>
      </c>
      <c r="AN86" s="18" t="s">
        <v>388</v>
      </c>
      <c r="AO86" s="18" t="s">
        <v>184</v>
      </c>
      <c r="AP86" s="18" t="s">
        <v>388</v>
      </c>
      <c r="AQ86" s="18" t="s">
        <v>388</v>
      </c>
      <c r="AR86" s="18"/>
      <c r="AS86" s="18" t="s">
        <v>184</v>
      </c>
      <c r="AT86" s="18" t="s">
        <v>184</v>
      </c>
      <c r="AU86" s="18" t="s">
        <v>184</v>
      </c>
      <c r="AV86" s="18" t="s">
        <v>388</v>
      </c>
      <c r="AW86" s="18" t="s">
        <v>184</v>
      </c>
      <c r="AX86" s="18" t="s">
        <v>388</v>
      </c>
      <c r="AY86" s="18" t="s">
        <v>184</v>
      </c>
      <c r="AZ86" s="18" t="s">
        <v>388</v>
      </c>
      <c r="BA86" s="18" t="s">
        <v>184</v>
      </c>
      <c r="BB86" s="18"/>
      <c r="BC86" s="18" t="s">
        <v>184</v>
      </c>
      <c r="BD86" s="18" t="s">
        <v>184</v>
      </c>
      <c r="BE86" s="18" t="s">
        <v>184</v>
      </c>
      <c r="BF86" s="18" t="s">
        <v>184</v>
      </c>
      <c r="BG86" s="18" t="s">
        <v>184</v>
      </c>
      <c r="BH86" s="18" t="s">
        <v>184</v>
      </c>
      <c r="BI86" s="18" t="s">
        <v>184</v>
      </c>
      <c r="BJ86" s="18" t="s">
        <v>184</v>
      </c>
      <c r="BK86" s="18" t="s">
        <v>184</v>
      </c>
      <c r="BL86" s="18"/>
      <c r="BM86" s="18"/>
      <c r="BN86" s="282"/>
      <c r="BO86" s="17"/>
    </row>
    <row r="87" spans="1:70" s="158" customFormat="1" ht="60" customHeight="1" x14ac:dyDescent="0.35">
      <c r="A87" s="24" t="str">
        <f t="shared" si="22"/>
        <v>DRI-010</v>
      </c>
      <c r="B87" s="25" t="str">
        <f>VLOOKUP($D87,[4]Responsables!$L$1:$M$37,2,0)</f>
        <v>DRI</v>
      </c>
      <c r="C87" s="159" t="s">
        <v>218</v>
      </c>
      <c r="D87" s="17" t="s">
        <v>476</v>
      </c>
      <c r="E87" s="17" t="s">
        <v>395</v>
      </c>
      <c r="F87" s="17" t="s">
        <v>396</v>
      </c>
      <c r="G87" s="17" t="s">
        <v>501</v>
      </c>
      <c r="H87" s="17" t="s">
        <v>502</v>
      </c>
      <c r="I87" s="17" t="s">
        <v>253</v>
      </c>
      <c r="J87" s="18" t="s">
        <v>254</v>
      </c>
      <c r="K87" s="18" t="s">
        <v>319</v>
      </c>
      <c r="L87" s="18" t="s">
        <v>330</v>
      </c>
      <c r="M87" s="18" t="s">
        <v>321</v>
      </c>
      <c r="N87" s="18" t="s">
        <v>492</v>
      </c>
      <c r="O87" s="18" t="s">
        <v>176</v>
      </c>
      <c r="P87" s="17" t="s">
        <v>193</v>
      </c>
      <c r="Q87" s="17" t="s">
        <v>476</v>
      </c>
      <c r="R87" s="17" t="s">
        <v>228</v>
      </c>
      <c r="S87" s="17" t="s">
        <v>476</v>
      </c>
      <c r="T87" s="17" t="s">
        <v>228</v>
      </c>
      <c r="U87" s="17" t="s">
        <v>476</v>
      </c>
      <c r="V87" s="17" t="s">
        <v>229</v>
      </c>
      <c r="W87" s="17" t="s">
        <v>229</v>
      </c>
      <c r="X87" s="18" t="s">
        <v>273</v>
      </c>
      <c r="Y87" s="177" t="str">
        <f>VLOOKUP($X87,'[4]Ley Transparencia'!$G$4:$H$18,2,0)</f>
        <v>Artículo 18 - INFORMACIÓN PÚBLICA CLASIFICADA</v>
      </c>
      <c r="Z87" s="17" t="s">
        <v>470</v>
      </c>
      <c r="AA87" s="17" t="s">
        <v>474</v>
      </c>
      <c r="AB87" s="18" t="s">
        <v>176</v>
      </c>
      <c r="AC87" s="178">
        <v>43467</v>
      </c>
      <c r="AD87" s="33" t="str">
        <f>LOOKUP($Y87,'[4]Ley Transparencia'!$H$4:$H$17,'[4]Ley Transparencia'!$I$4:$I$17)</f>
        <v>Ilimitada</v>
      </c>
      <c r="AE87" s="26" t="str">
        <f t="shared" si="23"/>
        <v>Media</v>
      </c>
      <c r="AF87" s="18">
        <f t="shared" si="24"/>
        <v>2</v>
      </c>
      <c r="AG87" s="18" t="s">
        <v>233</v>
      </c>
      <c r="AH87" s="18">
        <f t="shared" si="17"/>
        <v>2</v>
      </c>
      <c r="AI87" s="18" t="s">
        <v>233</v>
      </c>
      <c r="AJ87" s="18">
        <f t="shared" si="25"/>
        <v>2</v>
      </c>
      <c r="AK87" s="18">
        <f t="shared" si="26"/>
        <v>6</v>
      </c>
      <c r="AL87" s="44" t="str">
        <f t="shared" si="27"/>
        <v>MEDIA</v>
      </c>
      <c r="AM87" s="18" t="s">
        <v>184</v>
      </c>
      <c r="AN87" s="18" t="s">
        <v>388</v>
      </c>
      <c r="AO87" s="18" t="s">
        <v>184</v>
      </c>
      <c r="AP87" s="18" t="s">
        <v>388</v>
      </c>
      <c r="AQ87" s="18" t="s">
        <v>388</v>
      </c>
      <c r="AR87" s="18"/>
      <c r="AS87" s="18" t="s">
        <v>184</v>
      </c>
      <c r="AT87" s="18" t="s">
        <v>184</v>
      </c>
      <c r="AU87" s="18" t="s">
        <v>184</v>
      </c>
      <c r="AV87" s="18" t="s">
        <v>388</v>
      </c>
      <c r="AW87" s="18" t="s">
        <v>184</v>
      </c>
      <c r="AX87" s="18" t="s">
        <v>388</v>
      </c>
      <c r="AY87" s="18" t="s">
        <v>184</v>
      </c>
      <c r="AZ87" s="18" t="s">
        <v>388</v>
      </c>
      <c r="BA87" s="18" t="s">
        <v>184</v>
      </c>
      <c r="BB87" s="18"/>
      <c r="BC87" s="18" t="s">
        <v>184</v>
      </c>
      <c r="BD87" s="18" t="s">
        <v>184</v>
      </c>
      <c r="BE87" s="18" t="s">
        <v>184</v>
      </c>
      <c r="BF87" s="18" t="s">
        <v>184</v>
      </c>
      <c r="BG87" s="18" t="s">
        <v>184</v>
      </c>
      <c r="BH87" s="18" t="s">
        <v>184</v>
      </c>
      <c r="BI87" s="18" t="s">
        <v>184</v>
      </c>
      <c r="BJ87" s="18" t="s">
        <v>184</v>
      </c>
      <c r="BK87" s="18" t="s">
        <v>184</v>
      </c>
      <c r="BL87" s="18"/>
      <c r="BM87" s="18"/>
      <c r="BN87" s="282"/>
      <c r="BO87" s="17"/>
    </row>
    <row r="88" spans="1:70" s="158" customFormat="1" ht="60" customHeight="1" x14ac:dyDescent="0.35">
      <c r="A88" s="24" t="str">
        <f t="shared" si="22"/>
        <v>DRI-011</v>
      </c>
      <c r="B88" s="25" t="str">
        <f>VLOOKUP($D88,[4]Responsables!$L$1:$M$37,2,0)</f>
        <v>DRI</v>
      </c>
      <c r="C88" s="159" t="s">
        <v>221</v>
      </c>
      <c r="D88" s="17" t="s">
        <v>476</v>
      </c>
      <c r="E88" s="17" t="s">
        <v>395</v>
      </c>
      <c r="F88" s="17" t="s">
        <v>396</v>
      </c>
      <c r="G88" s="17" t="s">
        <v>503</v>
      </c>
      <c r="H88" s="17" t="s">
        <v>504</v>
      </c>
      <c r="I88" s="17" t="s">
        <v>253</v>
      </c>
      <c r="J88" s="18" t="s">
        <v>254</v>
      </c>
      <c r="K88" s="18" t="s">
        <v>319</v>
      </c>
      <c r="L88" s="18" t="s">
        <v>330</v>
      </c>
      <c r="M88" s="18" t="s">
        <v>321</v>
      </c>
      <c r="N88" s="18" t="s">
        <v>492</v>
      </c>
      <c r="O88" s="18" t="s">
        <v>176</v>
      </c>
      <c r="P88" s="17" t="s">
        <v>193</v>
      </c>
      <c r="Q88" s="17" t="s">
        <v>476</v>
      </c>
      <c r="R88" s="17" t="s">
        <v>228</v>
      </c>
      <c r="S88" s="17" t="s">
        <v>476</v>
      </c>
      <c r="T88" s="17" t="s">
        <v>228</v>
      </c>
      <c r="U88" s="17" t="s">
        <v>476</v>
      </c>
      <c r="V88" s="17" t="s">
        <v>229</v>
      </c>
      <c r="W88" s="17" t="s">
        <v>229</v>
      </c>
      <c r="X88" s="18" t="s">
        <v>273</v>
      </c>
      <c r="Y88" s="177" t="str">
        <f>VLOOKUP($X88,'[4]Ley Transparencia'!$G$4:$H$18,2,0)</f>
        <v>Artículo 18 - INFORMACIÓN PÚBLICA CLASIFICADA</v>
      </c>
      <c r="Z88" s="17" t="s">
        <v>470</v>
      </c>
      <c r="AA88" s="17" t="s">
        <v>474</v>
      </c>
      <c r="AB88" s="18" t="s">
        <v>176</v>
      </c>
      <c r="AC88" s="178">
        <v>43467</v>
      </c>
      <c r="AD88" s="33" t="str">
        <f>LOOKUP($Y88,'[4]Ley Transparencia'!$H$4:$H$17,'[4]Ley Transparencia'!$I$4:$I$17)</f>
        <v>Ilimitada</v>
      </c>
      <c r="AE88" s="26" t="str">
        <f t="shared" si="23"/>
        <v>Media</v>
      </c>
      <c r="AF88" s="18">
        <f t="shared" si="24"/>
        <v>2</v>
      </c>
      <c r="AG88" s="18" t="s">
        <v>233</v>
      </c>
      <c r="AH88" s="18">
        <f t="shared" si="17"/>
        <v>2</v>
      </c>
      <c r="AI88" s="18" t="s">
        <v>233</v>
      </c>
      <c r="AJ88" s="18">
        <f t="shared" si="25"/>
        <v>2</v>
      </c>
      <c r="AK88" s="18">
        <f t="shared" si="26"/>
        <v>6</v>
      </c>
      <c r="AL88" s="44" t="str">
        <f t="shared" si="27"/>
        <v>MEDIA</v>
      </c>
      <c r="AM88" s="18" t="s">
        <v>184</v>
      </c>
      <c r="AN88" s="18" t="s">
        <v>388</v>
      </c>
      <c r="AO88" s="18" t="s">
        <v>184</v>
      </c>
      <c r="AP88" s="18" t="s">
        <v>388</v>
      </c>
      <c r="AQ88" s="18" t="s">
        <v>388</v>
      </c>
      <c r="AR88" s="18"/>
      <c r="AS88" s="18" t="s">
        <v>184</v>
      </c>
      <c r="AT88" s="18" t="s">
        <v>184</v>
      </c>
      <c r="AU88" s="18" t="s">
        <v>184</v>
      </c>
      <c r="AV88" s="18" t="s">
        <v>388</v>
      </c>
      <c r="AW88" s="18" t="s">
        <v>184</v>
      </c>
      <c r="AX88" s="18" t="s">
        <v>184</v>
      </c>
      <c r="AY88" s="18" t="s">
        <v>184</v>
      </c>
      <c r="AZ88" s="18" t="s">
        <v>184</v>
      </c>
      <c r="BA88" s="18" t="s">
        <v>184</v>
      </c>
      <c r="BB88" s="18"/>
      <c r="BC88" s="18" t="s">
        <v>184</v>
      </c>
      <c r="BD88" s="18" t="s">
        <v>184</v>
      </c>
      <c r="BE88" s="18" t="s">
        <v>184</v>
      </c>
      <c r="BF88" s="18" t="s">
        <v>184</v>
      </c>
      <c r="BG88" s="18" t="s">
        <v>184</v>
      </c>
      <c r="BH88" s="18" t="s">
        <v>184</v>
      </c>
      <c r="BI88" s="18" t="s">
        <v>184</v>
      </c>
      <c r="BJ88" s="18" t="s">
        <v>184</v>
      </c>
      <c r="BK88" s="18" t="s">
        <v>184</v>
      </c>
      <c r="BL88" s="18"/>
      <c r="BM88" s="18"/>
      <c r="BN88" s="282"/>
      <c r="BO88" s="17"/>
    </row>
    <row r="89" spans="1:70" s="158" customFormat="1" ht="60" customHeight="1" x14ac:dyDescent="0.35">
      <c r="A89" s="24" t="str">
        <f t="shared" si="22"/>
        <v>DRI-012</v>
      </c>
      <c r="B89" s="25" t="str">
        <f>VLOOKUP($D89,[4]Responsables!$L$1:$M$37,2,0)</f>
        <v>DRI</v>
      </c>
      <c r="C89" s="159" t="s">
        <v>224</v>
      </c>
      <c r="D89" s="17" t="s">
        <v>476</v>
      </c>
      <c r="E89" s="17" t="s">
        <v>395</v>
      </c>
      <c r="F89" s="17" t="s">
        <v>396</v>
      </c>
      <c r="G89" s="17" t="s">
        <v>505</v>
      </c>
      <c r="H89" s="17" t="s">
        <v>506</v>
      </c>
      <c r="I89" s="17" t="s">
        <v>253</v>
      </c>
      <c r="J89" s="18" t="s">
        <v>254</v>
      </c>
      <c r="K89" s="18" t="s">
        <v>329</v>
      </c>
      <c r="L89" s="18" t="s">
        <v>330</v>
      </c>
      <c r="M89" s="18" t="s">
        <v>321</v>
      </c>
      <c r="N89" s="18" t="s">
        <v>451</v>
      </c>
      <c r="O89" s="18" t="s">
        <v>176</v>
      </c>
      <c r="P89" s="17" t="s">
        <v>193</v>
      </c>
      <c r="Q89" s="17" t="s">
        <v>476</v>
      </c>
      <c r="R89" s="17" t="s">
        <v>228</v>
      </c>
      <c r="S89" s="17" t="s">
        <v>476</v>
      </c>
      <c r="T89" s="17" t="s">
        <v>228</v>
      </c>
      <c r="U89" s="17" t="s">
        <v>476</v>
      </c>
      <c r="V89" s="17" t="s">
        <v>229</v>
      </c>
      <c r="W89" s="17" t="s">
        <v>229</v>
      </c>
      <c r="X89" s="18" t="s">
        <v>273</v>
      </c>
      <c r="Y89" s="177" t="str">
        <f>VLOOKUP($X89,'[4]Ley Transparencia'!$G$4:$H$18,2,0)</f>
        <v>Artículo 18 - INFORMACIÓN PÚBLICA CLASIFICADA</v>
      </c>
      <c r="Z89" s="17" t="s">
        <v>470</v>
      </c>
      <c r="AA89" s="17" t="s">
        <v>474</v>
      </c>
      <c r="AB89" s="18" t="s">
        <v>238</v>
      </c>
      <c r="AC89" s="178">
        <v>43467</v>
      </c>
      <c r="AD89" s="33" t="str">
        <f>LOOKUP($Y89,'[4]Ley Transparencia'!$H$4:$H$17,'[4]Ley Transparencia'!$I$4:$I$17)</f>
        <v>Ilimitada</v>
      </c>
      <c r="AE89" s="26" t="str">
        <f t="shared" si="23"/>
        <v>Media</v>
      </c>
      <c r="AF89" s="18">
        <f t="shared" si="24"/>
        <v>2</v>
      </c>
      <c r="AG89" s="18" t="s">
        <v>183</v>
      </c>
      <c r="AH89" s="18">
        <f t="shared" si="17"/>
        <v>3</v>
      </c>
      <c r="AI89" s="18" t="s">
        <v>183</v>
      </c>
      <c r="AJ89" s="18">
        <f t="shared" si="25"/>
        <v>3</v>
      </c>
      <c r="AK89" s="18">
        <f t="shared" si="26"/>
        <v>8</v>
      </c>
      <c r="AL89" s="44" t="str">
        <f t="shared" si="27"/>
        <v>ALTA</v>
      </c>
      <c r="AM89" s="18" t="s">
        <v>184</v>
      </c>
      <c r="AN89" s="18" t="s">
        <v>388</v>
      </c>
      <c r="AO89" s="18" t="s">
        <v>184</v>
      </c>
      <c r="AP89" s="18" t="s">
        <v>388</v>
      </c>
      <c r="AQ89" s="18" t="s">
        <v>388</v>
      </c>
      <c r="AR89" s="18"/>
      <c r="AS89" s="18" t="s">
        <v>184</v>
      </c>
      <c r="AT89" s="18" t="s">
        <v>184</v>
      </c>
      <c r="AU89" s="18" t="s">
        <v>184</v>
      </c>
      <c r="AV89" s="18" t="s">
        <v>388</v>
      </c>
      <c r="AW89" s="18" t="s">
        <v>184</v>
      </c>
      <c r="AX89" s="18" t="s">
        <v>388</v>
      </c>
      <c r="AY89" s="18" t="s">
        <v>184</v>
      </c>
      <c r="AZ89" s="18" t="s">
        <v>388</v>
      </c>
      <c r="BA89" s="18" t="s">
        <v>184</v>
      </c>
      <c r="BB89" s="18"/>
      <c r="BC89" s="18" t="s">
        <v>184</v>
      </c>
      <c r="BD89" s="18" t="s">
        <v>184</v>
      </c>
      <c r="BE89" s="18" t="s">
        <v>184</v>
      </c>
      <c r="BF89" s="18" t="s">
        <v>184</v>
      </c>
      <c r="BG89" s="18" t="s">
        <v>184</v>
      </c>
      <c r="BH89" s="18" t="s">
        <v>184</v>
      </c>
      <c r="BI89" s="18" t="s">
        <v>184</v>
      </c>
      <c r="BJ89" s="18" t="s">
        <v>184</v>
      </c>
      <c r="BK89" s="18" t="s">
        <v>184</v>
      </c>
      <c r="BL89" s="18"/>
      <c r="BM89" s="18"/>
      <c r="BN89" s="282"/>
      <c r="BO89" s="17"/>
    </row>
    <row r="90" spans="1:70" s="158" customFormat="1" ht="60" customHeight="1" x14ac:dyDescent="0.35">
      <c r="A90" s="24" t="str">
        <f t="shared" si="22"/>
        <v>DRI-013</v>
      </c>
      <c r="B90" s="25" t="str">
        <f>VLOOKUP($D90,[4]Responsables!$L$1:$M$37,2,0)</f>
        <v>DRI</v>
      </c>
      <c r="C90" s="159" t="s">
        <v>234</v>
      </c>
      <c r="D90" s="17" t="s">
        <v>476</v>
      </c>
      <c r="E90" s="17" t="s">
        <v>229</v>
      </c>
      <c r="F90" s="17" t="s">
        <v>229</v>
      </c>
      <c r="G90" s="17" t="s">
        <v>507</v>
      </c>
      <c r="H90" s="17" t="s">
        <v>508</v>
      </c>
      <c r="I90" s="17" t="s">
        <v>312</v>
      </c>
      <c r="J90" s="17" t="s">
        <v>176</v>
      </c>
      <c r="K90" s="17" t="s">
        <v>176</v>
      </c>
      <c r="L90" s="17" t="s">
        <v>176</v>
      </c>
      <c r="M90" s="17" t="s">
        <v>321</v>
      </c>
      <c r="N90" s="17" t="s">
        <v>176</v>
      </c>
      <c r="O90" s="17" t="s">
        <v>176</v>
      </c>
      <c r="P90" s="17" t="s">
        <v>229</v>
      </c>
      <c r="Q90" s="17" t="s">
        <v>229</v>
      </c>
      <c r="R90" s="17" t="s">
        <v>229</v>
      </c>
      <c r="S90" s="17" t="s">
        <v>229</v>
      </c>
      <c r="T90" s="17" t="s">
        <v>229</v>
      </c>
      <c r="U90" s="17" t="s">
        <v>229</v>
      </c>
      <c r="V90" s="17" t="s">
        <v>229</v>
      </c>
      <c r="W90" s="17" t="s">
        <v>229</v>
      </c>
      <c r="X90" s="18" t="s">
        <v>273</v>
      </c>
      <c r="Y90" s="177" t="str">
        <f>VLOOKUP($X90,'[4]Ley Transparencia'!$G$4:$H$18,2,0)</f>
        <v>Artículo 18 - INFORMACIÓN PÚBLICA CLASIFICADA</v>
      </c>
      <c r="Z90" s="17" t="s">
        <v>470</v>
      </c>
      <c r="AA90" s="17" t="s">
        <v>474</v>
      </c>
      <c r="AB90" s="18" t="s">
        <v>176</v>
      </c>
      <c r="AC90" s="178">
        <v>45058</v>
      </c>
      <c r="AD90" s="33" t="str">
        <f>LOOKUP($Y90,'[4]Ley Transparencia'!$H$4:$H$17,'[4]Ley Transparencia'!$I$4:$I$17)</f>
        <v>Ilimitada</v>
      </c>
      <c r="AE90" s="26" t="str">
        <f t="shared" si="23"/>
        <v>Media</v>
      </c>
      <c r="AF90" s="18">
        <f t="shared" si="24"/>
        <v>2</v>
      </c>
      <c r="AG90" s="18" t="s">
        <v>239</v>
      </c>
      <c r="AH90" s="18">
        <f t="shared" si="17"/>
        <v>1</v>
      </c>
      <c r="AI90" s="18" t="s">
        <v>183</v>
      </c>
      <c r="AJ90" s="18">
        <f t="shared" si="25"/>
        <v>3</v>
      </c>
      <c r="AK90" s="18">
        <f t="shared" si="26"/>
        <v>6</v>
      </c>
      <c r="AL90" s="44" t="str">
        <f t="shared" si="27"/>
        <v>MEDIA</v>
      </c>
      <c r="AM90" s="18" t="s">
        <v>184</v>
      </c>
      <c r="AN90" s="18" t="s">
        <v>184</v>
      </c>
      <c r="AO90" s="18" t="s">
        <v>184</v>
      </c>
      <c r="AP90" s="18" t="s">
        <v>184</v>
      </c>
      <c r="AQ90" s="18" t="s">
        <v>184</v>
      </c>
      <c r="AR90" s="18"/>
      <c r="AS90" s="18" t="s">
        <v>184</v>
      </c>
      <c r="AT90" s="18" t="s">
        <v>184</v>
      </c>
      <c r="AU90" s="18" t="s">
        <v>184</v>
      </c>
      <c r="AV90" s="18" t="s">
        <v>184</v>
      </c>
      <c r="AW90" s="18" t="s">
        <v>184</v>
      </c>
      <c r="AX90" s="18" t="s">
        <v>184</v>
      </c>
      <c r="AY90" s="18" t="s">
        <v>184</v>
      </c>
      <c r="AZ90" s="18" t="s">
        <v>184</v>
      </c>
      <c r="BA90" s="18" t="s">
        <v>184</v>
      </c>
      <c r="BB90" s="18"/>
      <c r="BC90" s="18" t="s">
        <v>184</v>
      </c>
      <c r="BD90" s="18" t="s">
        <v>184</v>
      </c>
      <c r="BE90" s="18" t="s">
        <v>184</v>
      </c>
      <c r="BF90" s="18" t="s">
        <v>184</v>
      </c>
      <c r="BG90" s="18" t="s">
        <v>184</v>
      </c>
      <c r="BH90" s="18" t="s">
        <v>184</v>
      </c>
      <c r="BI90" s="18" t="s">
        <v>184</v>
      </c>
      <c r="BJ90" s="18"/>
      <c r="BK90" s="18" t="s">
        <v>184</v>
      </c>
      <c r="BL90" s="18"/>
      <c r="BM90" s="18"/>
      <c r="BN90" s="282"/>
      <c r="BO90" s="17"/>
    </row>
    <row r="91" spans="1:70" s="158" customFormat="1" ht="60" customHeight="1" x14ac:dyDescent="0.35">
      <c r="A91" s="24" t="str">
        <f t="shared" si="22"/>
        <v>DRI-014</v>
      </c>
      <c r="B91" s="25" t="str">
        <f>VLOOKUP($D91,[4]Responsables!$L$1:$M$37,2,0)</f>
        <v>DRI</v>
      </c>
      <c r="C91" s="159" t="s">
        <v>240</v>
      </c>
      <c r="D91" s="17" t="s">
        <v>476</v>
      </c>
      <c r="E91" s="17" t="s">
        <v>229</v>
      </c>
      <c r="F91" s="17" t="s">
        <v>172</v>
      </c>
      <c r="G91" s="17" t="s">
        <v>465</v>
      </c>
      <c r="H91" s="17" t="s">
        <v>509</v>
      </c>
      <c r="I91" s="17" t="s">
        <v>175</v>
      </c>
      <c r="J91" s="17" t="s">
        <v>176</v>
      </c>
      <c r="K91" s="17" t="s">
        <v>176</v>
      </c>
      <c r="L91" s="17" t="s">
        <v>176</v>
      </c>
      <c r="M91" s="17" t="s">
        <v>256</v>
      </c>
      <c r="N91" s="17" t="s">
        <v>176</v>
      </c>
      <c r="O91" s="17" t="s">
        <v>176</v>
      </c>
      <c r="P91" s="17" t="s">
        <v>193</v>
      </c>
      <c r="Q91" s="17" t="s">
        <v>476</v>
      </c>
      <c r="R91" s="17" t="s">
        <v>228</v>
      </c>
      <c r="S91" s="17" t="s">
        <v>476</v>
      </c>
      <c r="T91" s="17" t="s">
        <v>228</v>
      </c>
      <c r="U91" s="17" t="s">
        <v>476</v>
      </c>
      <c r="V91" s="17" t="s">
        <v>229</v>
      </c>
      <c r="W91" s="17" t="s">
        <v>229</v>
      </c>
      <c r="X91" s="18" t="s">
        <v>273</v>
      </c>
      <c r="Y91" s="177" t="str">
        <f>VLOOKUP($X91,'[4]Ley Transparencia'!$G$4:$H$18,2,0)</f>
        <v>Artículo 18 - INFORMACIÓN PÚBLICA CLASIFICADA</v>
      </c>
      <c r="Z91" s="17" t="s">
        <v>470</v>
      </c>
      <c r="AA91" s="17" t="s">
        <v>474</v>
      </c>
      <c r="AB91" s="18" t="s">
        <v>238</v>
      </c>
      <c r="AC91" s="178">
        <v>45420</v>
      </c>
      <c r="AD91" s="33" t="str">
        <f>LOOKUP($Y91,'[4]Ley Transparencia'!$H$4:$H$17,'[4]Ley Transparencia'!$I$4:$I$17)</f>
        <v>Ilimitada</v>
      </c>
      <c r="AE91" s="26" t="str">
        <f t="shared" si="23"/>
        <v>Media</v>
      </c>
      <c r="AF91" s="18">
        <f t="shared" si="24"/>
        <v>2</v>
      </c>
      <c r="AG91" s="18" t="s">
        <v>239</v>
      </c>
      <c r="AH91" s="18">
        <f t="shared" si="17"/>
        <v>1</v>
      </c>
      <c r="AI91" s="18" t="s">
        <v>233</v>
      </c>
      <c r="AJ91" s="18">
        <f t="shared" si="25"/>
        <v>2</v>
      </c>
      <c r="AK91" s="18">
        <f t="shared" si="26"/>
        <v>5</v>
      </c>
      <c r="AL91" s="44" t="str">
        <f t="shared" si="27"/>
        <v>MEDIA</v>
      </c>
      <c r="AM91" s="18" t="s">
        <v>184</v>
      </c>
      <c r="AN91" s="18" t="s">
        <v>388</v>
      </c>
      <c r="AO91" s="18" t="s">
        <v>475</v>
      </c>
      <c r="AP91" s="18" t="s">
        <v>388</v>
      </c>
      <c r="AQ91" s="18" t="s">
        <v>388</v>
      </c>
      <c r="AR91" s="18" t="s">
        <v>388</v>
      </c>
      <c r="AS91" s="18" t="s">
        <v>184</v>
      </c>
      <c r="AT91" s="18" t="s">
        <v>388</v>
      </c>
      <c r="AU91" s="18" t="s">
        <v>184</v>
      </c>
      <c r="AV91" s="18" t="s">
        <v>388</v>
      </c>
      <c r="AW91" s="18" t="s">
        <v>388</v>
      </c>
      <c r="AX91" s="18" t="s">
        <v>388</v>
      </c>
      <c r="AY91" s="18" t="s">
        <v>388</v>
      </c>
      <c r="AZ91" s="18" t="s">
        <v>388</v>
      </c>
      <c r="BA91" s="18" t="s">
        <v>184</v>
      </c>
      <c r="BB91" s="18"/>
      <c r="BC91" s="18" t="s">
        <v>184</v>
      </c>
      <c r="BD91" s="18" t="s">
        <v>184</v>
      </c>
      <c r="BE91" s="18" t="s">
        <v>184</v>
      </c>
      <c r="BF91" s="18" t="s">
        <v>184</v>
      </c>
      <c r="BG91" s="18" t="s">
        <v>184</v>
      </c>
      <c r="BH91" s="18" t="s">
        <v>184</v>
      </c>
      <c r="BI91" s="18" t="s">
        <v>184</v>
      </c>
      <c r="BJ91" s="18" t="s">
        <v>184</v>
      </c>
      <c r="BK91" s="18" t="s">
        <v>184</v>
      </c>
      <c r="BL91" s="18" t="s">
        <v>184</v>
      </c>
      <c r="BM91" s="18"/>
      <c r="BN91" s="282"/>
      <c r="BO91" s="17"/>
    </row>
    <row r="92" spans="1:70" s="158" customFormat="1" ht="60" customHeight="1" x14ac:dyDescent="0.35">
      <c r="A92" s="24" t="s">
        <v>510</v>
      </c>
      <c r="B92" s="25" t="str">
        <f>VLOOKUP($D92,[5]Responsables!$L$1:$M$37,2,0)</f>
        <v>DPR</v>
      </c>
      <c r="C92" s="159" t="s">
        <v>169</v>
      </c>
      <c r="D92" s="17" t="s">
        <v>511</v>
      </c>
      <c r="E92" s="17" t="s">
        <v>395</v>
      </c>
      <c r="F92" s="17" t="s">
        <v>396</v>
      </c>
      <c r="G92" s="17" t="s">
        <v>512</v>
      </c>
      <c r="H92" s="17" t="s">
        <v>513</v>
      </c>
      <c r="I92" s="17" t="s">
        <v>253</v>
      </c>
      <c r="J92" s="18" t="s">
        <v>254</v>
      </c>
      <c r="K92" s="18" t="s">
        <v>514</v>
      </c>
      <c r="L92" s="18" t="s">
        <v>336</v>
      </c>
      <c r="M92" s="18" t="s">
        <v>321</v>
      </c>
      <c r="N92" s="18" t="s">
        <v>462</v>
      </c>
      <c r="O92" s="18" t="s">
        <v>515</v>
      </c>
      <c r="P92" s="17" t="s">
        <v>193</v>
      </c>
      <c r="Q92" s="17" t="s">
        <v>511</v>
      </c>
      <c r="R92" s="17" t="s">
        <v>516</v>
      </c>
      <c r="S92" s="17" t="s">
        <v>511</v>
      </c>
      <c r="T92" s="17" t="s">
        <v>324</v>
      </c>
      <c r="U92" s="17" t="s">
        <v>511</v>
      </c>
      <c r="V92" s="17" t="s">
        <v>229</v>
      </c>
      <c r="W92" s="17" t="s">
        <v>229</v>
      </c>
      <c r="X92" s="18" t="s">
        <v>255</v>
      </c>
      <c r="Y92" s="177" t="s">
        <v>517</v>
      </c>
      <c r="Z92" s="17" t="s">
        <v>176</v>
      </c>
      <c r="AA92" s="17" t="s">
        <v>176</v>
      </c>
      <c r="AB92" s="18" t="s">
        <v>176</v>
      </c>
      <c r="AC92" s="178">
        <v>45064</v>
      </c>
      <c r="AD92" s="33" t="s">
        <v>518</v>
      </c>
      <c r="AE92" s="26" t="s">
        <v>239</v>
      </c>
      <c r="AF92" s="18">
        <f>IF(AE92="Baja",1,IF(AE92="Media",2,IF(AE92="Alta",3,"")))</f>
        <v>1</v>
      </c>
      <c r="AG92" s="18" t="s">
        <v>239</v>
      </c>
      <c r="AH92" s="18">
        <f>IF(AG92="Baja",1,IF(AG92="Media",2,IF(AG92="Alta",3,"")))</f>
        <v>1</v>
      </c>
      <c r="AI92" s="18" t="s">
        <v>239</v>
      </c>
      <c r="AJ92" s="18">
        <f>IF(AI92="Baja",1,IF(AI92="Media",2,IF(AI92="Alta",3,"")))</f>
        <v>1</v>
      </c>
      <c r="AK92" s="18">
        <f>IFERROR(SUM(+AF92+AH92+AJ92),"")</f>
        <v>3</v>
      </c>
      <c r="AL92" s="44" t="s">
        <v>519</v>
      </c>
      <c r="AM92" s="16" t="s">
        <v>184</v>
      </c>
      <c r="AN92" s="16" t="s">
        <v>388</v>
      </c>
      <c r="AO92" s="16" t="s">
        <v>184</v>
      </c>
      <c r="AP92" s="16" t="s">
        <v>388</v>
      </c>
      <c r="AQ92" s="16" t="s">
        <v>388</v>
      </c>
      <c r="AR92" s="16" t="s">
        <v>388</v>
      </c>
      <c r="AS92" s="16" t="s">
        <v>456</v>
      </c>
      <c r="AT92" s="16" t="s">
        <v>184</v>
      </c>
      <c r="AU92" s="16" t="s">
        <v>184</v>
      </c>
      <c r="AV92" s="16" t="s">
        <v>184</v>
      </c>
      <c r="AW92" s="16" t="s">
        <v>184</v>
      </c>
      <c r="AX92" s="16" t="s">
        <v>184</v>
      </c>
      <c r="AY92" s="16" t="s">
        <v>388</v>
      </c>
      <c r="AZ92" s="16" t="s">
        <v>184</v>
      </c>
      <c r="BA92" s="16" t="s">
        <v>388</v>
      </c>
      <c r="BB92" s="16" t="s">
        <v>184</v>
      </c>
      <c r="BC92" s="16" t="s">
        <v>184</v>
      </c>
      <c r="BD92" s="16" t="s">
        <v>184</v>
      </c>
      <c r="BE92" s="16" t="s">
        <v>184</v>
      </c>
      <c r="BF92" s="16" t="s">
        <v>184</v>
      </c>
      <c r="BG92" s="16" t="s">
        <v>184</v>
      </c>
      <c r="BH92" s="16" t="s">
        <v>184</v>
      </c>
      <c r="BI92" s="16" t="s">
        <v>184</v>
      </c>
      <c r="BJ92" s="16" t="s">
        <v>184</v>
      </c>
      <c r="BK92" s="16" t="s">
        <v>184</v>
      </c>
      <c r="BL92" s="16" t="s">
        <v>184</v>
      </c>
      <c r="BM92" s="16" t="s">
        <v>456</v>
      </c>
      <c r="BN92" s="283" t="s">
        <v>323</v>
      </c>
      <c r="BO92" s="16" t="s">
        <v>323</v>
      </c>
      <c r="BP92" s="16" t="s">
        <v>323</v>
      </c>
      <c r="BQ92" s="16" t="s">
        <v>323</v>
      </c>
      <c r="BR92" s="18" t="s">
        <v>520</v>
      </c>
    </row>
    <row r="93" spans="1:70" s="158" customFormat="1" ht="60" customHeight="1" x14ac:dyDescent="0.35">
      <c r="A93" s="24" t="s">
        <v>521</v>
      </c>
      <c r="B93" s="25" t="str">
        <f>VLOOKUP($D93,[5]Responsables!$L$1:$M$37,2,0)</f>
        <v>DPR</v>
      </c>
      <c r="C93" s="159" t="s">
        <v>185</v>
      </c>
      <c r="D93" s="17" t="s">
        <v>511</v>
      </c>
      <c r="E93" s="17" t="s">
        <v>395</v>
      </c>
      <c r="F93" s="17" t="s">
        <v>396</v>
      </c>
      <c r="G93" s="17" t="s">
        <v>522</v>
      </c>
      <c r="H93" s="17" t="s">
        <v>523</v>
      </c>
      <c r="I93" s="17" t="s">
        <v>253</v>
      </c>
      <c r="J93" s="18" t="s">
        <v>254</v>
      </c>
      <c r="K93" s="18" t="s">
        <v>514</v>
      </c>
      <c r="L93" s="18" t="s">
        <v>336</v>
      </c>
      <c r="M93" s="18" t="s">
        <v>321</v>
      </c>
      <c r="N93" s="18" t="s">
        <v>462</v>
      </c>
      <c r="O93" s="18" t="s">
        <v>176</v>
      </c>
      <c r="P93" s="17" t="s">
        <v>193</v>
      </c>
      <c r="Q93" s="17" t="s">
        <v>511</v>
      </c>
      <c r="R93" s="17" t="s">
        <v>516</v>
      </c>
      <c r="S93" s="17" t="s">
        <v>511</v>
      </c>
      <c r="T93" s="17" t="s">
        <v>324</v>
      </c>
      <c r="U93" s="17" t="s">
        <v>511</v>
      </c>
      <c r="V93" s="17" t="s">
        <v>229</v>
      </c>
      <c r="W93" s="17" t="s">
        <v>229</v>
      </c>
      <c r="X93" s="18" t="s">
        <v>255</v>
      </c>
      <c r="Y93" s="177" t="s">
        <v>517</v>
      </c>
      <c r="Z93" s="17" t="s">
        <v>176</v>
      </c>
      <c r="AA93" s="17" t="s">
        <v>176</v>
      </c>
      <c r="AB93" s="18" t="s">
        <v>176</v>
      </c>
      <c r="AC93" s="178">
        <v>45404</v>
      </c>
      <c r="AD93" s="33" t="s">
        <v>518</v>
      </c>
      <c r="AE93" s="26" t="s">
        <v>239</v>
      </c>
      <c r="AF93" s="18">
        <f t="shared" ref="AF93:AF105" si="28">IF(AE93="Baja",1,IF(AE93="Media",2,IF(AE93="Alta",3,"")))</f>
        <v>1</v>
      </c>
      <c r="AG93" s="18" t="s">
        <v>233</v>
      </c>
      <c r="AH93" s="18">
        <f t="shared" ref="AH93:AH105" si="29">IF(AG93="Baja",1,IF(AG93="Media",2,IF(AG93="Alta",3,"")))</f>
        <v>2</v>
      </c>
      <c r="AI93" s="18" t="s">
        <v>239</v>
      </c>
      <c r="AJ93" s="18">
        <f t="shared" ref="AJ93:AJ105" si="30">IF(AI93="Baja",1,IF(AI93="Media",2,IF(AI93="Alta",3,"")))</f>
        <v>1</v>
      </c>
      <c r="AK93" s="18">
        <f t="shared" ref="AK93:AK105" si="31">IFERROR(SUM(+AF93+AH93+AJ93),"")</f>
        <v>4</v>
      </c>
      <c r="AL93" s="44" t="s">
        <v>524</v>
      </c>
      <c r="AM93" s="16" t="s">
        <v>184</v>
      </c>
      <c r="AN93" s="16" t="s">
        <v>388</v>
      </c>
      <c r="AO93" s="16" t="s">
        <v>184</v>
      </c>
      <c r="AP93" s="16" t="s">
        <v>388</v>
      </c>
      <c r="AQ93" s="16" t="s">
        <v>388</v>
      </c>
      <c r="AR93" s="16" t="s">
        <v>388</v>
      </c>
      <c r="AS93" s="16" t="s">
        <v>456</v>
      </c>
      <c r="AT93" s="16" t="s">
        <v>184</v>
      </c>
      <c r="AU93" s="16" t="s">
        <v>184</v>
      </c>
      <c r="AV93" s="16" t="s">
        <v>184</v>
      </c>
      <c r="AW93" s="16" t="s">
        <v>184</v>
      </c>
      <c r="AX93" s="16" t="s">
        <v>184</v>
      </c>
      <c r="AY93" s="16" t="s">
        <v>184</v>
      </c>
      <c r="AZ93" s="16" t="s">
        <v>184</v>
      </c>
      <c r="BA93" s="16" t="s">
        <v>184</v>
      </c>
      <c r="BB93" s="16" t="s">
        <v>184</v>
      </c>
      <c r="BC93" s="16" t="s">
        <v>184</v>
      </c>
      <c r="BD93" s="16" t="s">
        <v>184</v>
      </c>
      <c r="BE93" s="16" t="s">
        <v>184</v>
      </c>
      <c r="BF93" s="16" t="s">
        <v>184</v>
      </c>
      <c r="BG93" s="16" t="s">
        <v>184</v>
      </c>
      <c r="BH93" s="16" t="s">
        <v>184</v>
      </c>
      <c r="BI93" s="16" t="s">
        <v>184</v>
      </c>
      <c r="BJ93" s="16" t="s">
        <v>184</v>
      </c>
      <c r="BK93" s="16" t="s">
        <v>184</v>
      </c>
      <c r="BL93" s="16" t="s">
        <v>184</v>
      </c>
      <c r="BM93" s="16" t="s">
        <v>456</v>
      </c>
      <c r="BN93" s="283" t="s">
        <v>323</v>
      </c>
      <c r="BO93" s="16" t="s">
        <v>323</v>
      </c>
      <c r="BP93" s="16" t="s">
        <v>323</v>
      </c>
      <c r="BQ93" s="16" t="s">
        <v>323</v>
      </c>
      <c r="BR93" s="18" t="s">
        <v>520</v>
      </c>
    </row>
    <row r="94" spans="1:70" s="158" customFormat="1" ht="60" customHeight="1" x14ac:dyDescent="0.35">
      <c r="A94" s="24" t="s">
        <v>525</v>
      </c>
      <c r="B94" s="25" t="str">
        <f>VLOOKUP($D94,[5]Responsables!$L$1:$M$37,2,0)</f>
        <v>DPR</v>
      </c>
      <c r="C94" s="159" t="s">
        <v>190</v>
      </c>
      <c r="D94" s="17" t="s">
        <v>511</v>
      </c>
      <c r="E94" s="17" t="s">
        <v>395</v>
      </c>
      <c r="F94" s="17" t="s">
        <v>396</v>
      </c>
      <c r="G94" s="17" t="s">
        <v>526</v>
      </c>
      <c r="H94" s="17" t="s">
        <v>527</v>
      </c>
      <c r="I94" s="17" t="s">
        <v>253</v>
      </c>
      <c r="J94" s="18" t="s">
        <v>254</v>
      </c>
      <c r="K94" s="18" t="s">
        <v>329</v>
      </c>
      <c r="L94" s="18" t="s">
        <v>336</v>
      </c>
      <c r="M94" s="18" t="s">
        <v>321</v>
      </c>
      <c r="N94" s="18" t="s">
        <v>462</v>
      </c>
      <c r="O94" s="18" t="s">
        <v>176</v>
      </c>
      <c r="P94" s="17" t="s">
        <v>193</v>
      </c>
      <c r="Q94" s="17" t="s">
        <v>511</v>
      </c>
      <c r="R94" s="17" t="s">
        <v>516</v>
      </c>
      <c r="S94" s="17" t="s">
        <v>511</v>
      </c>
      <c r="T94" s="17" t="s">
        <v>324</v>
      </c>
      <c r="U94" s="17" t="s">
        <v>511</v>
      </c>
      <c r="V94" s="17" t="s">
        <v>229</v>
      </c>
      <c r="W94" s="17" t="s">
        <v>229</v>
      </c>
      <c r="X94" s="18" t="s">
        <v>273</v>
      </c>
      <c r="Y94" s="177" t="s">
        <v>528</v>
      </c>
      <c r="Z94" s="17" t="s">
        <v>529</v>
      </c>
      <c r="AA94" s="17" t="s">
        <v>530</v>
      </c>
      <c r="AB94" s="18" t="s">
        <v>238</v>
      </c>
      <c r="AC94" s="178">
        <v>45069</v>
      </c>
      <c r="AD94" s="33" t="s">
        <v>518</v>
      </c>
      <c r="AE94" s="26" t="s">
        <v>531</v>
      </c>
      <c r="AF94" s="18">
        <f t="shared" si="28"/>
        <v>2</v>
      </c>
      <c r="AG94" s="18" t="s">
        <v>239</v>
      </c>
      <c r="AH94" s="18">
        <f t="shared" si="29"/>
        <v>1</v>
      </c>
      <c r="AI94" s="18" t="s">
        <v>239</v>
      </c>
      <c r="AJ94" s="18">
        <f t="shared" si="30"/>
        <v>1</v>
      </c>
      <c r="AK94" s="18">
        <f t="shared" si="31"/>
        <v>4</v>
      </c>
      <c r="AL94" s="44" t="s">
        <v>524</v>
      </c>
      <c r="AM94" s="16" t="s">
        <v>388</v>
      </c>
      <c r="AN94" s="16" t="s">
        <v>388</v>
      </c>
      <c r="AO94" s="16" t="s">
        <v>184</v>
      </c>
      <c r="AP94" s="16" t="s">
        <v>388</v>
      </c>
      <c r="AQ94" s="16" t="s">
        <v>388</v>
      </c>
      <c r="AR94" s="16" t="s">
        <v>388</v>
      </c>
      <c r="AS94" s="16" t="s">
        <v>456</v>
      </c>
      <c r="AT94" s="16" t="s">
        <v>184</v>
      </c>
      <c r="AU94" s="16" t="s">
        <v>184</v>
      </c>
      <c r="AV94" s="16" t="s">
        <v>184</v>
      </c>
      <c r="AW94" s="16" t="s">
        <v>184</v>
      </c>
      <c r="AX94" s="16" t="s">
        <v>184</v>
      </c>
      <c r="AY94" s="16" t="s">
        <v>184</v>
      </c>
      <c r="AZ94" s="16" t="s">
        <v>184</v>
      </c>
      <c r="BA94" s="16" t="s">
        <v>184</v>
      </c>
      <c r="BB94" s="16" t="s">
        <v>184</v>
      </c>
      <c r="BC94" s="16" t="s">
        <v>184</v>
      </c>
      <c r="BD94" s="16" t="s">
        <v>184</v>
      </c>
      <c r="BE94" s="16" t="s">
        <v>184</v>
      </c>
      <c r="BF94" s="16" t="s">
        <v>184</v>
      </c>
      <c r="BG94" s="16" t="s">
        <v>184</v>
      </c>
      <c r="BH94" s="16" t="s">
        <v>184</v>
      </c>
      <c r="BI94" s="16" t="s">
        <v>184</v>
      </c>
      <c r="BJ94" s="16" t="s">
        <v>184</v>
      </c>
      <c r="BK94" s="16" t="s">
        <v>184</v>
      </c>
      <c r="BL94" s="16" t="s">
        <v>184</v>
      </c>
      <c r="BM94" s="16" t="s">
        <v>456</v>
      </c>
      <c r="BN94" s="283" t="s">
        <v>323</v>
      </c>
      <c r="BO94" s="16" t="s">
        <v>323</v>
      </c>
      <c r="BP94" s="16" t="s">
        <v>323</v>
      </c>
      <c r="BQ94" s="16" t="s">
        <v>323</v>
      </c>
      <c r="BR94" s="18" t="s">
        <v>520</v>
      </c>
    </row>
    <row r="95" spans="1:70" s="158" customFormat="1" ht="60" customHeight="1" x14ac:dyDescent="0.35">
      <c r="A95" s="24" t="s">
        <v>532</v>
      </c>
      <c r="B95" s="25" t="str">
        <f>VLOOKUP($D95,[5]Responsables!$L$1:$M$37,2,0)</f>
        <v>DPR</v>
      </c>
      <c r="C95" s="159" t="s">
        <v>197</v>
      </c>
      <c r="D95" s="17" t="s">
        <v>511</v>
      </c>
      <c r="E95" s="17" t="s">
        <v>395</v>
      </c>
      <c r="F95" s="17" t="s">
        <v>396</v>
      </c>
      <c r="G95" s="17" t="s">
        <v>533</v>
      </c>
      <c r="H95" s="17" t="s">
        <v>534</v>
      </c>
      <c r="I95" s="17" t="s">
        <v>253</v>
      </c>
      <c r="J95" s="18" t="s">
        <v>254</v>
      </c>
      <c r="K95" s="18" t="s">
        <v>514</v>
      </c>
      <c r="L95" s="18" t="s">
        <v>336</v>
      </c>
      <c r="M95" s="18" t="s">
        <v>321</v>
      </c>
      <c r="N95" s="18" t="s">
        <v>462</v>
      </c>
      <c r="O95" s="18" t="s">
        <v>535</v>
      </c>
      <c r="P95" s="17" t="s">
        <v>193</v>
      </c>
      <c r="Q95" s="17" t="s">
        <v>511</v>
      </c>
      <c r="R95" s="17" t="s">
        <v>516</v>
      </c>
      <c r="S95" s="17" t="s">
        <v>511</v>
      </c>
      <c r="T95" s="17" t="s">
        <v>324</v>
      </c>
      <c r="U95" s="17" t="s">
        <v>511</v>
      </c>
      <c r="V95" s="17" t="s">
        <v>229</v>
      </c>
      <c r="W95" s="17" t="s">
        <v>229</v>
      </c>
      <c r="X95" s="18" t="s">
        <v>255</v>
      </c>
      <c r="Y95" s="177" t="s">
        <v>517</v>
      </c>
      <c r="Z95" s="17" t="s">
        <v>176</v>
      </c>
      <c r="AA95" s="17" t="s">
        <v>176</v>
      </c>
      <c r="AB95" s="18" t="s">
        <v>176</v>
      </c>
      <c r="AC95" s="178">
        <v>45069</v>
      </c>
      <c r="AD95" s="33" t="s">
        <v>518</v>
      </c>
      <c r="AE95" s="26" t="s">
        <v>239</v>
      </c>
      <c r="AF95" s="18">
        <f t="shared" si="28"/>
        <v>1</v>
      </c>
      <c r="AG95" s="18" t="s">
        <v>239</v>
      </c>
      <c r="AH95" s="18">
        <f t="shared" si="29"/>
        <v>1</v>
      </c>
      <c r="AI95" s="18" t="s">
        <v>239</v>
      </c>
      <c r="AJ95" s="18">
        <f t="shared" si="30"/>
        <v>1</v>
      </c>
      <c r="AK95" s="18">
        <f t="shared" si="31"/>
        <v>3</v>
      </c>
      <c r="AL95" s="44" t="s">
        <v>519</v>
      </c>
      <c r="AM95" s="16" t="s">
        <v>184</v>
      </c>
      <c r="AN95" s="16" t="s">
        <v>388</v>
      </c>
      <c r="AO95" s="16" t="s">
        <v>184</v>
      </c>
      <c r="AP95" s="16" t="s">
        <v>388</v>
      </c>
      <c r="AQ95" s="16" t="s">
        <v>388</v>
      </c>
      <c r="AR95" s="16" t="s">
        <v>184</v>
      </c>
      <c r="AS95" s="16" t="s">
        <v>456</v>
      </c>
      <c r="AT95" s="16" t="s">
        <v>184</v>
      </c>
      <c r="AU95" s="16" t="s">
        <v>184</v>
      </c>
      <c r="AV95" s="16" t="s">
        <v>184</v>
      </c>
      <c r="AW95" s="16" t="s">
        <v>184</v>
      </c>
      <c r="AX95" s="16" t="s">
        <v>184</v>
      </c>
      <c r="AY95" s="16" t="s">
        <v>388</v>
      </c>
      <c r="AZ95" s="16" t="s">
        <v>184</v>
      </c>
      <c r="BA95" s="16" t="s">
        <v>388</v>
      </c>
      <c r="BB95" s="16" t="s">
        <v>184</v>
      </c>
      <c r="BC95" s="16" t="s">
        <v>184</v>
      </c>
      <c r="BD95" s="16" t="s">
        <v>184</v>
      </c>
      <c r="BE95" s="16" t="s">
        <v>184</v>
      </c>
      <c r="BF95" s="16" t="s">
        <v>184</v>
      </c>
      <c r="BG95" s="16" t="s">
        <v>184</v>
      </c>
      <c r="BH95" s="16" t="s">
        <v>184</v>
      </c>
      <c r="BI95" s="16" t="s">
        <v>184</v>
      </c>
      <c r="BJ95" s="16" t="s">
        <v>184</v>
      </c>
      <c r="BK95" s="16" t="s">
        <v>184</v>
      </c>
      <c r="BL95" s="16" t="s">
        <v>184</v>
      </c>
      <c r="BM95" s="16" t="s">
        <v>456</v>
      </c>
      <c r="BN95" s="283" t="s">
        <v>323</v>
      </c>
      <c r="BO95" s="16" t="s">
        <v>323</v>
      </c>
      <c r="BP95" s="16" t="s">
        <v>323</v>
      </c>
      <c r="BQ95" s="16" t="s">
        <v>323</v>
      </c>
      <c r="BR95" s="18" t="s">
        <v>520</v>
      </c>
    </row>
    <row r="96" spans="1:70" s="158" customFormat="1" ht="60" customHeight="1" x14ac:dyDescent="0.35">
      <c r="A96" s="24" t="s">
        <v>536</v>
      </c>
      <c r="B96" s="25" t="str">
        <f>VLOOKUP($D96,[5]Responsables!$L$1:$M$37,2,0)</f>
        <v>DPR</v>
      </c>
      <c r="C96" s="159" t="s">
        <v>201</v>
      </c>
      <c r="D96" s="17" t="s">
        <v>511</v>
      </c>
      <c r="E96" s="17" t="s">
        <v>395</v>
      </c>
      <c r="F96" s="17" t="s">
        <v>396</v>
      </c>
      <c r="G96" s="17" t="s">
        <v>537</v>
      </c>
      <c r="H96" s="17" t="s">
        <v>538</v>
      </c>
      <c r="I96" s="17" t="s">
        <v>253</v>
      </c>
      <c r="J96" s="18" t="s">
        <v>254</v>
      </c>
      <c r="K96" s="18" t="s">
        <v>514</v>
      </c>
      <c r="L96" s="18" t="s">
        <v>336</v>
      </c>
      <c r="M96" s="18" t="s">
        <v>321</v>
      </c>
      <c r="N96" s="18" t="s">
        <v>462</v>
      </c>
      <c r="O96" s="18" t="s">
        <v>176</v>
      </c>
      <c r="P96" s="17" t="s">
        <v>193</v>
      </c>
      <c r="Q96" s="17" t="s">
        <v>511</v>
      </c>
      <c r="R96" s="17" t="s">
        <v>516</v>
      </c>
      <c r="S96" s="17" t="s">
        <v>511</v>
      </c>
      <c r="T96" s="17" t="s">
        <v>324</v>
      </c>
      <c r="U96" s="17" t="s">
        <v>511</v>
      </c>
      <c r="V96" s="17" t="s">
        <v>229</v>
      </c>
      <c r="W96" s="17" t="s">
        <v>229</v>
      </c>
      <c r="X96" s="18" t="s">
        <v>255</v>
      </c>
      <c r="Y96" s="177" t="s">
        <v>517</v>
      </c>
      <c r="Z96" s="17" t="s">
        <v>176</v>
      </c>
      <c r="AA96" s="17" t="s">
        <v>176</v>
      </c>
      <c r="AB96" s="18" t="s">
        <v>176</v>
      </c>
      <c r="AC96" s="178">
        <v>45404</v>
      </c>
      <c r="AD96" s="33" t="s">
        <v>518</v>
      </c>
      <c r="AE96" s="26" t="s">
        <v>239</v>
      </c>
      <c r="AF96" s="18">
        <f t="shared" si="28"/>
        <v>1</v>
      </c>
      <c r="AG96" s="18" t="s">
        <v>239</v>
      </c>
      <c r="AH96" s="18">
        <f t="shared" si="29"/>
        <v>1</v>
      </c>
      <c r="AI96" s="18" t="s">
        <v>239</v>
      </c>
      <c r="AJ96" s="18">
        <f t="shared" si="30"/>
        <v>1</v>
      </c>
      <c r="AK96" s="18">
        <f t="shared" si="31"/>
        <v>3</v>
      </c>
      <c r="AL96" s="44" t="s">
        <v>519</v>
      </c>
      <c r="AM96" s="16" t="s">
        <v>419</v>
      </c>
      <c r="AN96" s="16" t="s">
        <v>388</v>
      </c>
      <c r="AO96" s="16" t="s">
        <v>184</v>
      </c>
      <c r="AP96" s="16" t="s">
        <v>388</v>
      </c>
      <c r="AQ96" s="16" t="s">
        <v>388</v>
      </c>
      <c r="AR96" s="16" t="s">
        <v>184</v>
      </c>
      <c r="AS96" s="16" t="s">
        <v>475</v>
      </c>
      <c r="AT96" s="16" t="s">
        <v>184</v>
      </c>
      <c r="AU96" s="16" t="s">
        <v>184</v>
      </c>
      <c r="AV96" s="16" t="s">
        <v>184</v>
      </c>
      <c r="AW96" s="16" t="s">
        <v>184</v>
      </c>
      <c r="AX96" s="16" t="s">
        <v>184</v>
      </c>
      <c r="AY96" s="16" t="s">
        <v>184</v>
      </c>
      <c r="AZ96" s="16" t="s">
        <v>184</v>
      </c>
      <c r="BA96" s="16" t="s">
        <v>184</v>
      </c>
      <c r="BB96" s="16" t="s">
        <v>184</v>
      </c>
      <c r="BC96" s="16" t="s">
        <v>184</v>
      </c>
      <c r="BD96" s="16" t="s">
        <v>184</v>
      </c>
      <c r="BE96" s="16" t="s">
        <v>184</v>
      </c>
      <c r="BF96" s="16" t="s">
        <v>184</v>
      </c>
      <c r="BG96" s="16" t="s">
        <v>184</v>
      </c>
      <c r="BH96" s="16" t="s">
        <v>184</v>
      </c>
      <c r="BI96" s="16" t="s">
        <v>184</v>
      </c>
      <c r="BJ96" s="16" t="s">
        <v>184</v>
      </c>
      <c r="BK96" s="16" t="s">
        <v>184</v>
      </c>
      <c r="BL96" s="16" t="s">
        <v>184</v>
      </c>
      <c r="BM96" s="16" t="s">
        <v>456</v>
      </c>
      <c r="BN96" s="283" t="s">
        <v>323</v>
      </c>
      <c r="BO96" s="16" t="s">
        <v>323</v>
      </c>
      <c r="BP96" s="16" t="s">
        <v>323</v>
      </c>
      <c r="BQ96" s="16" t="s">
        <v>323</v>
      </c>
      <c r="BR96" s="18" t="s">
        <v>520</v>
      </c>
    </row>
    <row r="97" spans="1:70" s="158" customFormat="1" ht="60" customHeight="1" x14ac:dyDescent="0.35">
      <c r="A97" s="24" t="s">
        <v>539</v>
      </c>
      <c r="B97" s="25" t="str">
        <f>VLOOKUP($D97,[5]Responsables!$L$1:$M$37,2,0)</f>
        <v>DPR</v>
      </c>
      <c r="C97" s="159" t="s">
        <v>205</v>
      </c>
      <c r="D97" s="17" t="s">
        <v>511</v>
      </c>
      <c r="E97" s="17" t="s">
        <v>395</v>
      </c>
      <c r="F97" s="17" t="s">
        <v>396</v>
      </c>
      <c r="G97" s="17" t="s">
        <v>540</v>
      </c>
      <c r="H97" s="17" t="s">
        <v>541</v>
      </c>
      <c r="I97" s="17" t="s">
        <v>253</v>
      </c>
      <c r="J97" s="18" t="s">
        <v>254</v>
      </c>
      <c r="K97" s="18" t="s">
        <v>329</v>
      </c>
      <c r="L97" s="18" t="s">
        <v>336</v>
      </c>
      <c r="M97" s="18" t="s">
        <v>321</v>
      </c>
      <c r="N97" s="18" t="s">
        <v>462</v>
      </c>
      <c r="O97" s="18" t="s">
        <v>176</v>
      </c>
      <c r="P97" s="17" t="s">
        <v>193</v>
      </c>
      <c r="Q97" s="17" t="s">
        <v>511</v>
      </c>
      <c r="R97" s="17" t="s">
        <v>516</v>
      </c>
      <c r="S97" s="17" t="s">
        <v>511</v>
      </c>
      <c r="T97" s="17" t="s">
        <v>324</v>
      </c>
      <c r="U97" s="17" t="s">
        <v>511</v>
      </c>
      <c r="V97" s="17" t="s">
        <v>229</v>
      </c>
      <c r="W97" s="17" t="s">
        <v>229</v>
      </c>
      <c r="X97" s="18" t="s">
        <v>273</v>
      </c>
      <c r="Y97" s="177" t="s">
        <v>528</v>
      </c>
      <c r="Z97" s="17" t="s">
        <v>529</v>
      </c>
      <c r="AA97" s="17" t="s">
        <v>530</v>
      </c>
      <c r="AB97" s="18" t="s">
        <v>238</v>
      </c>
      <c r="AC97" s="178">
        <v>45069</v>
      </c>
      <c r="AD97" s="33" t="s">
        <v>518</v>
      </c>
      <c r="AE97" s="26" t="s">
        <v>233</v>
      </c>
      <c r="AF97" s="18">
        <f t="shared" si="28"/>
        <v>2</v>
      </c>
      <c r="AG97" s="18" t="s">
        <v>239</v>
      </c>
      <c r="AH97" s="18">
        <f t="shared" si="29"/>
        <v>1</v>
      </c>
      <c r="AI97" s="18" t="s">
        <v>239</v>
      </c>
      <c r="AJ97" s="18">
        <f t="shared" si="30"/>
        <v>1</v>
      </c>
      <c r="AK97" s="18">
        <f t="shared" si="31"/>
        <v>4</v>
      </c>
      <c r="AL97" s="44" t="s">
        <v>524</v>
      </c>
      <c r="AM97" s="16" t="s">
        <v>388</v>
      </c>
      <c r="AN97" s="16" t="s">
        <v>388</v>
      </c>
      <c r="AO97" s="16" t="s">
        <v>184</v>
      </c>
      <c r="AP97" s="16" t="s">
        <v>388</v>
      </c>
      <c r="AQ97" s="16" t="s">
        <v>388</v>
      </c>
      <c r="AR97" s="16" t="s">
        <v>388</v>
      </c>
      <c r="AS97" s="16" t="s">
        <v>475</v>
      </c>
      <c r="AT97" s="16" t="s">
        <v>184</v>
      </c>
      <c r="AU97" s="16" t="s">
        <v>184</v>
      </c>
      <c r="AV97" s="16" t="s">
        <v>184</v>
      </c>
      <c r="AW97" s="16" t="s">
        <v>184</v>
      </c>
      <c r="AX97" s="16" t="s">
        <v>184</v>
      </c>
      <c r="AY97" s="16" t="s">
        <v>184</v>
      </c>
      <c r="AZ97" s="16" t="s">
        <v>184</v>
      </c>
      <c r="BA97" s="16" t="s">
        <v>184</v>
      </c>
      <c r="BB97" s="16" t="s">
        <v>184</v>
      </c>
      <c r="BC97" s="16" t="s">
        <v>184</v>
      </c>
      <c r="BD97" s="16" t="s">
        <v>184</v>
      </c>
      <c r="BE97" s="16" t="s">
        <v>184</v>
      </c>
      <c r="BF97" s="16" t="s">
        <v>184</v>
      </c>
      <c r="BG97" s="16" t="s">
        <v>184</v>
      </c>
      <c r="BH97" s="16" t="s">
        <v>184</v>
      </c>
      <c r="BI97" s="16" t="s">
        <v>184</v>
      </c>
      <c r="BJ97" s="16" t="s">
        <v>184</v>
      </c>
      <c r="BK97" s="16" t="s">
        <v>184</v>
      </c>
      <c r="BL97" s="16" t="s">
        <v>184</v>
      </c>
      <c r="BM97" s="16" t="s">
        <v>456</v>
      </c>
      <c r="BN97" s="283" t="s">
        <v>323</v>
      </c>
      <c r="BO97" s="16" t="s">
        <v>323</v>
      </c>
      <c r="BP97" s="16" t="s">
        <v>323</v>
      </c>
      <c r="BQ97" s="16" t="s">
        <v>323</v>
      </c>
      <c r="BR97" s="18" t="s">
        <v>520</v>
      </c>
    </row>
    <row r="98" spans="1:70" s="158" customFormat="1" ht="60" customHeight="1" x14ac:dyDescent="0.35">
      <c r="A98" s="24" t="s">
        <v>542</v>
      </c>
      <c r="B98" s="25" t="str">
        <f>VLOOKUP($D98,[5]Responsables!$L$1:$M$37,2,0)</f>
        <v>DPR</v>
      </c>
      <c r="C98" s="159" t="s">
        <v>209</v>
      </c>
      <c r="D98" s="17" t="s">
        <v>511</v>
      </c>
      <c r="E98" s="17" t="s">
        <v>395</v>
      </c>
      <c r="F98" s="17" t="s">
        <v>396</v>
      </c>
      <c r="G98" s="17" t="s">
        <v>543</v>
      </c>
      <c r="H98" s="17" t="s">
        <v>544</v>
      </c>
      <c r="I98" s="17" t="s">
        <v>253</v>
      </c>
      <c r="J98" s="18" t="s">
        <v>254</v>
      </c>
      <c r="K98" s="18" t="s">
        <v>319</v>
      </c>
      <c r="L98" s="18" t="s">
        <v>409</v>
      </c>
      <c r="M98" s="18" t="s">
        <v>321</v>
      </c>
      <c r="N98" s="18" t="s">
        <v>437</v>
      </c>
      <c r="O98" s="18" t="s">
        <v>176</v>
      </c>
      <c r="P98" s="17" t="s">
        <v>193</v>
      </c>
      <c r="Q98" s="17" t="s">
        <v>511</v>
      </c>
      <c r="R98" s="17" t="s">
        <v>516</v>
      </c>
      <c r="S98" s="17" t="s">
        <v>511</v>
      </c>
      <c r="T98" s="17" t="s">
        <v>324</v>
      </c>
      <c r="U98" s="17" t="s">
        <v>511</v>
      </c>
      <c r="V98" s="17" t="s">
        <v>229</v>
      </c>
      <c r="W98" s="17" t="s">
        <v>229</v>
      </c>
      <c r="X98" s="18" t="s">
        <v>273</v>
      </c>
      <c r="Y98" s="177" t="s">
        <v>528</v>
      </c>
      <c r="Z98" s="17" t="s">
        <v>529</v>
      </c>
      <c r="AA98" s="17" t="s">
        <v>530</v>
      </c>
      <c r="AB98" s="18" t="s">
        <v>238</v>
      </c>
      <c r="AC98" s="178">
        <v>45069</v>
      </c>
      <c r="AD98" s="33" t="s">
        <v>518</v>
      </c>
      <c r="AE98" s="26" t="s">
        <v>233</v>
      </c>
      <c r="AF98" s="18">
        <f t="shared" si="28"/>
        <v>2</v>
      </c>
      <c r="AG98" s="18" t="s">
        <v>233</v>
      </c>
      <c r="AH98" s="18">
        <f t="shared" si="29"/>
        <v>2</v>
      </c>
      <c r="AI98" s="18" t="s">
        <v>233</v>
      </c>
      <c r="AJ98" s="18">
        <f t="shared" si="30"/>
        <v>2</v>
      </c>
      <c r="AK98" s="18">
        <f t="shared" si="31"/>
        <v>6</v>
      </c>
      <c r="AL98" s="44" t="s">
        <v>524</v>
      </c>
      <c r="AM98" s="16" t="s">
        <v>184</v>
      </c>
      <c r="AN98" s="16" t="s">
        <v>184</v>
      </c>
      <c r="AO98" s="16" t="s">
        <v>184</v>
      </c>
      <c r="AP98" s="16" t="s">
        <v>184</v>
      </c>
      <c r="AQ98" s="16" t="s">
        <v>184</v>
      </c>
      <c r="AR98" s="16" t="s">
        <v>184</v>
      </c>
      <c r="AS98" s="16" t="s">
        <v>184</v>
      </c>
      <c r="AT98" s="16" t="s">
        <v>184</v>
      </c>
      <c r="AU98" s="16" t="s">
        <v>184</v>
      </c>
      <c r="AV98" s="16" t="s">
        <v>184</v>
      </c>
      <c r="AW98" s="16" t="s">
        <v>184</v>
      </c>
      <c r="AX98" s="16" t="s">
        <v>184</v>
      </c>
      <c r="AY98" s="16" t="s">
        <v>184</v>
      </c>
      <c r="AZ98" s="16" t="s">
        <v>184</v>
      </c>
      <c r="BA98" s="16" t="s">
        <v>184</v>
      </c>
      <c r="BB98" s="16" t="s">
        <v>184</v>
      </c>
      <c r="BC98" s="16" t="s">
        <v>184</v>
      </c>
      <c r="BD98" s="16" t="s">
        <v>184</v>
      </c>
      <c r="BE98" s="16" t="s">
        <v>184</v>
      </c>
      <c r="BF98" s="16" t="s">
        <v>184</v>
      </c>
      <c r="BG98" s="16" t="s">
        <v>184</v>
      </c>
      <c r="BH98" s="16" t="s">
        <v>184</v>
      </c>
      <c r="BI98" s="16" t="s">
        <v>184</v>
      </c>
      <c r="BJ98" s="16" t="s">
        <v>184</v>
      </c>
      <c r="BK98" s="16" t="s">
        <v>184</v>
      </c>
      <c r="BL98" s="16" t="s">
        <v>184</v>
      </c>
      <c r="BM98" s="16" t="s">
        <v>456</v>
      </c>
      <c r="BN98" s="283" t="s">
        <v>323</v>
      </c>
      <c r="BO98" s="16" t="s">
        <v>323</v>
      </c>
      <c r="BP98" s="16" t="s">
        <v>323</v>
      </c>
      <c r="BQ98" s="16" t="s">
        <v>323</v>
      </c>
      <c r="BR98" s="18" t="s">
        <v>520</v>
      </c>
    </row>
    <row r="99" spans="1:70" s="158" customFormat="1" ht="60" customHeight="1" x14ac:dyDescent="0.35">
      <c r="A99" s="24" t="s">
        <v>545</v>
      </c>
      <c r="B99" s="25" t="str">
        <f>VLOOKUP($D99,[5]Responsables!$L$1:$M$37,2,0)</f>
        <v>DPR</v>
      </c>
      <c r="C99" s="159" t="s">
        <v>212</v>
      </c>
      <c r="D99" s="17" t="s">
        <v>511</v>
      </c>
      <c r="E99" s="17" t="s">
        <v>395</v>
      </c>
      <c r="F99" s="17" t="s">
        <v>396</v>
      </c>
      <c r="G99" s="17" t="s">
        <v>546</v>
      </c>
      <c r="H99" s="17" t="s">
        <v>547</v>
      </c>
      <c r="I99" s="17" t="s">
        <v>253</v>
      </c>
      <c r="J99" s="18" t="s">
        <v>254</v>
      </c>
      <c r="K99" s="18" t="s">
        <v>514</v>
      </c>
      <c r="L99" s="18" t="s">
        <v>336</v>
      </c>
      <c r="M99" s="18" t="s">
        <v>321</v>
      </c>
      <c r="N99" s="18" t="s">
        <v>462</v>
      </c>
      <c r="O99" s="18" t="s">
        <v>176</v>
      </c>
      <c r="P99" s="17" t="s">
        <v>193</v>
      </c>
      <c r="Q99" s="17" t="s">
        <v>511</v>
      </c>
      <c r="R99" s="17" t="s">
        <v>516</v>
      </c>
      <c r="S99" s="17" t="s">
        <v>511</v>
      </c>
      <c r="T99" s="17" t="s">
        <v>324</v>
      </c>
      <c r="U99" s="17" t="s">
        <v>511</v>
      </c>
      <c r="V99" s="17" t="s">
        <v>229</v>
      </c>
      <c r="W99" s="17" t="s">
        <v>229</v>
      </c>
      <c r="X99" s="18" t="s">
        <v>273</v>
      </c>
      <c r="Y99" s="177" t="s">
        <v>528</v>
      </c>
      <c r="Z99" s="17" t="s">
        <v>529</v>
      </c>
      <c r="AA99" s="17" t="s">
        <v>530</v>
      </c>
      <c r="AB99" s="18" t="s">
        <v>238</v>
      </c>
      <c r="AC99" s="178">
        <v>45069</v>
      </c>
      <c r="AD99" s="33" t="s">
        <v>518</v>
      </c>
      <c r="AE99" s="26" t="s">
        <v>233</v>
      </c>
      <c r="AF99" s="18">
        <f t="shared" si="28"/>
        <v>2</v>
      </c>
      <c r="AG99" s="18" t="s">
        <v>239</v>
      </c>
      <c r="AH99" s="18">
        <f t="shared" si="29"/>
        <v>1</v>
      </c>
      <c r="AI99" s="18" t="s">
        <v>239</v>
      </c>
      <c r="AJ99" s="18">
        <f t="shared" si="30"/>
        <v>1</v>
      </c>
      <c r="AK99" s="18">
        <f t="shared" si="31"/>
        <v>4</v>
      </c>
      <c r="AL99" s="44" t="s">
        <v>524</v>
      </c>
      <c r="AM99" s="16" t="s">
        <v>184</v>
      </c>
      <c r="AN99" s="16" t="s">
        <v>388</v>
      </c>
      <c r="AO99" s="16" t="s">
        <v>184</v>
      </c>
      <c r="AP99" s="16" t="s">
        <v>388</v>
      </c>
      <c r="AQ99" s="16" t="s">
        <v>388</v>
      </c>
      <c r="AR99" s="16" t="s">
        <v>184</v>
      </c>
      <c r="AS99" s="16" t="s">
        <v>388</v>
      </c>
      <c r="AT99" s="16" t="s">
        <v>184</v>
      </c>
      <c r="AU99" s="16" t="s">
        <v>184</v>
      </c>
      <c r="AV99" s="16" t="s">
        <v>184</v>
      </c>
      <c r="AW99" s="16" t="s">
        <v>184</v>
      </c>
      <c r="AX99" s="16" t="s">
        <v>184</v>
      </c>
      <c r="AY99" s="16" t="s">
        <v>184</v>
      </c>
      <c r="AZ99" s="16" t="s">
        <v>184</v>
      </c>
      <c r="BA99" s="16" t="s">
        <v>184</v>
      </c>
      <c r="BB99" s="16" t="s">
        <v>184</v>
      </c>
      <c r="BC99" s="16" t="s">
        <v>184</v>
      </c>
      <c r="BD99" s="16" t="s">
        <v>184</v>
      </c>
      <c r="BE99" s="16" t="s">
        <v>184</v>
      </c>
      <c r="BF99" s="16" t="s">
        <v>184</v>
      </c>
      <c r="BG99" s="16" t="s">
        <v>184</v>
      </c>
      <c r="BH99" s="16" t="s">
        <v>184</v>
      </c>
      <c r="BI99" s="16" t="s">
        <v>184</v>
      </c>
      <c r="BJ99" s="16" t="s">
        <v>184</v>
      </c>
      <c r="BK99" s="16" t="s">
        <v>184</v>
      </c>
      <c r="BL99" s="16" t="s">
        <v>184</v>
      </c>
      <c r="BM99" s="16" t="s">
        <v>456</v>
      </c>
      <c r="BN99" s="283" t="s">
        <v>323</v>
      </c>
      <c r="BO99" s="16" t="s">
        <v>323</v>
      </c>
      <c r="BP99" s="16" t="s">
        <v>323</v>
      </c>
      <c r="BQ99" s="16" t="s">
        <v>323</v>
      </c>
      <c r="BR99" s="18" t="s">
        <v>520</v>
      </c>
    </row>
    <row r="100" spans="1:70" s="158" customFormat="1" ht="60" customHeight="1" x14ac:dyDescent="0.35">
      <c r="A100" s="24" t="s">
        <v>548</v>
      </c>
      <c r="B100" s="25" t="str">
        <f>VLOOKUP($D100,[5]Responsables!$L$1:$M$37,2,0)</f>
        <v>DPR</v>
      </c>
      <c r="C100" s="159" t="s">
        <v>215</v>
      </c>
      <c r="D100" s="17" t="s">
        <v>511</v>
      </c>
      <c r="E100" s="17" t="s">
        <v>395</v>
      </c>
      <c r="F100" s="17" t="s">
        <v>396</v>
      </c>
      <c r="G100" s="17" t="s">
        <v>549</v>
      </c>
      <c r="H100" s="17" t="s">
        <v>550</v>
      </c>
      <c r="I100" s="17" t="s">
        <v>253</v>
      </c>
      <c r="J100" s="18" t="s">
        <v>254</v>
      </c>
      <c r="K100" s="18" t="s">
        <v>335</v>
      </c>
      <c r="L100" s="18" t="s">
        <v>336</v>
      </c>
      <c r="M100" s="18" t="s">
        <v>321</v>
      </c>
      <c r="N100" s="18" t="s">
        <v>462</v>
      </c>
      <c r="O100" s="18" t="s">
        <v>176</v>
      </c>
      <c r="P100" s="17" t="s">
        <v>193</v>
      </c>
      <c r="Q100" s="17" t="s">
        <v>511</v>
      </c>
      <c r="R100" s="17" t="s">
        <v>516</v>
      </c>
      <c r="S100" s="17" t="s">
        <v>511</v>
      </c>
      <c r="T100" s="17" t="s">
        <v>324</v>
      </c>
      <c r="U100" s="17" t="s">
        <v>511</v>
      </c>
      <c r="V100" s="17" t="s">
        <v>229</v>
      </c>
      <c r="W100" s="17" t="s">
        <v>229</v>
      </c>
      <c r="X100" s="18" t="s">
        <v>255</v>
      </c>
      <c r="Y100" s="177" t="s">
        <v>517</v>
      </c>
      <c r="Z100" s="17" t="s">
        <v>176</v>
      </c>
      <c r="AA100" s="17" t="s">
        <v>176</v>
      </c>
      <c r="AB100" s="18" t="s">
        <v>176</v>
      </c>
      <c r="AC100" s="178">
        <v>45069</v>
      </c>
      <c r="AD100" s="33" t="s">
        <v>518</v>
      </c>
      <c r="AE100" s="26" t="s">
        <v>239</v>
      </c>
      <c r="AF100" s="18">
        <f t="shared" si="28"/>
        <v>1</v>
      </c>
      <c r="AG100" s="18" t="s">
        <v>239</v>
      </c>
      <c r="AH100" s="18">
        <f t="shared" si="29"/>
        <v>1</v>
      </c>
      <c r="AI100" s="18" t="s">
        <v>239</v>
      </c>
      <c r="AJ100" s="18">
        <f t="shared" si="30"/>
        <v>1</v>
      </c>
      <c r="AK100" s="18">
        <f t="shared" si="31"/>
        <v>3</v>
      </c>
      <c r="AL100" s="44" t="s">
        <v>519</v>
      </c>
      <c r="AM100" s="16" t="s">
        <v>184</v>
      </c>
      <c r="AN100" s="16" t="s">
        <v>184</v>
      </c>
      <c r="AO100" s="16" t="s">
        <v>184</v>
      </c>
      <c r="AP100" s="16" t="s">
        <v>184</v>
      </c>
      <c r="AQ100" s="16" t="s">
        <v>184</v>
      </c>
      <c r="AR100" s="16" t="s">
        <v>184</v>
      </c>
      <c r="AS100" s="16" t="s">
        <v>456</v>
      </c>
      <c r="AT100" s="16" t="s">
        <v>184</v>
      </c>
      <c r="AU100" s="16" t="s">
        <v>184</v>
      </c>
      <c r="AV100" s="16" t="s">
        <v>184</v>
      </c>
      <c r="AW100" s="16" t="s">
        <v>184</v>
      </c>
      <c r="AX100" s="16" t="s">
        <v>184</v>
      </c>
      <c r="AY100" s="16" t="s">
        <v>184</v>
      </c>
      <c r="AZ100" s="16" t="s">
        <v>184</v>
      </c>
      <c r="BA100" s="16" t="s">
        <v>184</v>
      </c>
      <c r="BB100" s="16" t="s">
        <v>184</v>
      </c>
      <c r="BC100" s="16" t="s">
        <v>184</v>
      </c>
      <c r="BD100" s="16" t="s">
        <v>184</v>
      </c>
      <c r="BE100" s="16" t="s">
        <v>184</v>
      </c>
      <c r="BF100" s="16" t="s">
        <v>184</v>
      </c>
      <c r="BG100" s="16" t="s">
        <v>184</v>
      </c>
      <c r="BH100" s="16" t="s">
        <v>184</v>
      </c>
      <c r="BI100" s="16" t="s">
        <v>184</v>
      </c>
      <c r="BJ100" s="16" t="s">
        <v>184</v>
      </c>
      <c r="BK100" s="16" t="s">
        <v>184</v>
      </c>
      <c r="BL100" s="16" t="s">
        <v>184</v>
      </c>
      <c r="BM100" s="16" t="s">
        <v>456</v>
      </c>
      <c r="BN100" s="283" t="s">
        <v>323</v>
      </c>
      <c r="BO100" s="16" t="s">
        <v>323</v>
      </c>
      <c r="BP100" s="16" t="s">
        <v>323</v>
      </c>
      <c r="BQ100" s="16" t="s">
        <v>323</v>
      </c>
      <c r="BR100" s="18" t="s">
        <v>520</v>
      </c>
    </row>
    <row r="101" spans="1:70" s="158" customFormat="1" ht="60" customHeight="1" x14ac:dyDescent="0.35">
      <c r="A101" s="24" t="s">
        <v>551</v>
      </c>
      <c r="B101" s="25" t="str">
        <f>VLOOKUP($D101,[5]Responsables!$L$1:$M$37,2,0)</f>
        <v>DPR</v>
      </c>
      <c r="C101" s="159" t="s">
        <v>218</v>
      </c>
      <c r="D101" s="17" t="s">
        <v>511</v>
      </c>
      <c r="E101" s="17" t="s">
        <v>229</v>
      </c>
      <c r="F101" s="17" t="s">
        <v>396</v>
      </c>
      <c r="G101" s="17" t="s">
        <v>552</v>
      </c>
      <c r="H101" s="17" t="s">
        <v>553</v>
      </c>
      <c r="I101" s="17" t="s">
        <v>253</v>
      </c>
      <c r="J101" s="18" t="s">
        <v>254</v>
      </c>
      <c r="K101" s="18" t="s">
        <v>514</v>
      </c>
      <c r="L101" s="18" t="s">
        <v>336</v>
      </c>
      <c r="M101" s="18" t="s">
        <v>321</v>
      </c>
      <c r="N101" s="18" t="s">
        <v>462</v>
      </c>
      <c r="O101" s="18" t="s">
        <v>176</v>
      </c>
      <c r="P101" s="17" t="s">
        <v>193</v>
      </c>
      <c r="Q101" s="17" t="s">
        <v>511</v>
      </c>
      <c r="R101" s="17" t="s">
        <v>516</v>
      </c>
      <c r="S101" s="17" t="s">
        <v>511</v>
      </c>
      <c r="T101" s="17" t="s">
        <v>324</v>
      </c>
      <c r="U101" s="17" t="s">
        <v>511</v>
      </c>
      <c r="V101" s="17" t="s">
        <v>229</v>
      </c>
      <c r="W101" s="17" t="s">
        <v>229</v>
      </c>
      <c r="X101" s="18" t="s">
        <v>255</v>
      </c>
      <c r="Y101" s="177" t="s">
        <v>517</v>
      </c>
      <c r="Z101" s="17" t="s">
        <v>176</v>
      </c>
      <c r="AA101" s="17" t="s">
        <v>176</v>
      </c>
      <c r="AB101" s="18" t="s">
        <v>176</v>
      </c>
      <c r="AC101" s="178">
        <v>45069</v>
      </c>
      <c r="AD101" s="33" t="s">
        <v>518</v>
      </c>
      <c r="AE101" s="26" t="s">
        <v>239</v>
      </c>
      <c r="AF101" s="18">
        <f t="shared" si="28"/>
        <v>1</v>
      </c>
      <c r="AG101" s="18" t="s">
        <v>239</v>
      </c>
      <c r="AH101" s="18">
        <f t="shared" si="29"/>
        <v>1</v>
      </c>
      <c r="AI101" s="18" t="s">
        <v>239</v>
      </c>
      <c r="AJ101" s="18">
        <f t="shared" si="30"/>
        <v>1</v>
      </c>
      <c r="AK101" s="18">
        <f t="shared" si="31"/>
        <v>3</v>
      </c>
      <c r="AL101" s="44" t="s">
        <v>519</v>
      </c>
      <c r="AM101" s="16" t="s">
        <v>184</v>
      </c>
      <c r="AN101" s="16" t="s">
        <v>388</v>
      </c>
      <c r="AO101" s="16" t="s">
        <v>184</v>
      </c>
      <c r="AP101" s="16" t="s">
        <v>388</v>
      </c>
      <c r="AQ101" s="16" t="s">
        <v>388</v>
      </c>
      <c r="AR101" s="16" t="s">
        <v>184</v>
      </c>
      <c r="AS101" s="16" t="s">
        <v>184</v>
      </c>
      <c r="AT101" s="16" t="s">
        <v>184</v>
      </c>
      <c r="AU101" s="16" t="s">
        <v>184</v>
      </c>
      <c r="AV101" s="16" t="s">
        <v>184</v>
      </c>
      <c r="AW101" s="16" t="s">
        <v>184</v>
      </c>
      <c r="AX101" s="16" t="s">
        <v>184</v>
      </c>
      <c r="AY101" s="16" t="s">
        <v>184</v>
      </c>
      <c r="AZ101" s="16" t="s">
        <v>184</v>
      </c>
      <c r="BA101" s="16" t="s">
        <v>184</v>
      </c>
      <c r="BB101" s="16" t="s">
        <v>184</v>
      </c>
      <c r="BC101" s="16" t="s">
        <v>184</v>
      </c>
      <c r="BD101" s="16" t="s">
        <v>184</v>
      </c>
      <c r="BE101" s="16" t="s">
        <v>184</v>
      </c>
      <c r="BF101" s="16" t="s">
        <v>184</v>
      </c>
      <c r="BG101" s="16" t="s">
        <v>184</v>
      </c>
      <c r="BH101" s="16" t="s">
        <v>184</v>
      </c>
      <c r="BI101" s="16" t="s">
        <v>184</v>
      </c>
      <c r="BJ101" s="16" t="s">
        <v>184</v>
      </c>
      <c r="BK101" s="16" t="s">
        <v>184</v>
      </c>
      <c r="BL101" s="16" t="s">
        <v>184</v>
      </c>
      <c r="BM101" s="16" t="s">
        <v>456</v>
      </c>
      <c r="BN101" s="283" t="s">
        <v>323</v>
      </c>
      <c r="BO101" s="16" t="s">
        <v>323</v>
      </c>
      <c r="BP101" s="16" t="s">
        <v>323</v>
      </c>
      <c r="BQ101" s="16" t="s">
        <v>323</v>
      </c>
      <c r="BR101" s="18" t="s">
        <v>520</v>
      </c>
    </row>
    <row r="102" spans="1:70" s="158" customFormat="1" ht="60" customHeight="1" x14ac:dyDescent="0.35">
      <c r="A102" s="24" t="s">
        <v>554</v>
      </c>
      <c r="B102" s="25" t="str">
        <f>VLOOKUP($D102,[5]Responsables!$L$1:$M$37,2,0)</f>
        <v>DPR</v>
      </c>
      <c r="C102" s="159" t="s">
        <v>221</v>
      </c>
      <c r="D102" s="17" t="s">
        <v>511</v>
      </c>
      <c r="E102" s="17" t="s">
        <v>229</v>
      </c>
      <c r="F102" s="17" t="s">
        <v>229</v>
      </c>
      <c r="G102" s="17" t="s">
        <v>555</v>
      </c>
      <c r="H102" s="17" t="s">
        <v>556</v>
      </c>
      <c r="I102" s="17" t="s">
        <v>312</v>
      </c>
      <c r="J102" s="17" t="s">
        <v>254</v>
      </c>
      <c r="K102" s="17" t="s">
        <v>514</v>
      </c>
      <c r="L102" s="17" t="s">
        <v>336</v>
      </c>
      <c r="M102" s="17" t="s">
        <v>321</v>
      </c>
      <c r="N102" s="17" t="s">
        <v>176</v>
      </c>
      <c r="O102" s="17" t="s">
        <v>176</v>
      </c>
      <c r="P102" s="17" t="s">
        <v>193</v>
      </c>
      <c r="Q102" s="17" t="s">
        <v>511</v>
      </c>
      <c r="R102" s="17" t="s">
        <v>229</v>
      </c>
      <c r="S102" s="17" t="s">
        <v>229</v>
      </c>
      <c r="T102" s="17" t="s">
        <v>324</v>
      </c>
      <c r="U102" s="17" t="s">
        <v>511</v>
      </c>
      <c r="V102" s="17" t="s">
        <v>229</v>
      </c>
      <c r="W102" s="17" t="s">
        <v>229</v>
      </c>
      <c r="X102" s="18" t="s">
        <v>273</v>
      </c>
      <c r="Y102" s="177" t="s">
        <v>528</v>
      </c>
      <c r="Z102" s="180" t="s">
        <v>529</v>
      </c>
      <c r="AA102" s="18" t="s">
        <v>557</v>
      </c>
      <c r="AB102" s="18" t="s">
        <v>238</v>
      </c>
      <c r="AC102" s="178">
        <v>45456</v>
      </c>
      <c r="AD102" s="33" t="s">
        <v>518</v>
      </c>
      <c r="AE102" s="26" t="s">
        <v>233</v>
      </c>
      <c r="AF102" s="18">
        <f t="shared" si="28"/>
        <v>2</v>
      </c>
      <c r="AG102" s="18" t="s">
        <v>239</v>
      </c>
      <c r="AH102" s="18">
        <f t="shared" si="29"/>
        <v>1</v>
      </c>
      <c r="AI102" s="18" t="s">
        <v>239</v>
      </c>
      <c r="AJ102" s="18">
        <f t="shared" si="30"/>
        <v>1</v>
      </c>
      <c r="AK102" s="18">
        <f t="shared" si="31"/>
        <v>4</v>
      </c>
      <c r="AL102" s="44" t="s">
        <v>524</v>
      </c>
      <c r="AM102" s="16" t="s">
        <v>184</v>
      </c>
      <c r="AN102" s="16" t="s">
        <v>184</v>
      </c>
      <c r="AO102" s="16" t="s">
        <v>184</v>
      </c>
      <c r="AP102" s="16" t="s">
        <v>184</v>
      </c>
      <c r="AQ102" s="16" t="s">
        <v>184</v>
      </c>
      <c r="AR102" s="16" t="s">
        <v>184</v>
      </c>
      <c r="AS102" s="16" t="s">
        <v>184</v>
      </c>
      <c r="AT102" s="16" t="s">
        <v>184</v>
      </c>
      <c r="AU102" s="16" t="s">
        <v>184</v>
      </c>
      <c r="AV102" s="16" t="s">
        <v>184</v>
      </c>
      <c r="AW102" s="16" t="s">
        <v>184</v>
      </c>
      <c r="AX102" s="16" t="s">
        <v>184</v>
      </c>
      <c r="AY102" s="16" t="s">
        <v>184</v>
      </c>
      <c r="AZ102" s="16" t="s">
        <v>184</v>
      </c>
      <c r="BA102" s="16" t="s">
        <v>388</v>
      </c>
      <c r="BB102" s="16" t="s">
        <v>184</v>
      </c>
      <c r="BC102" s="16" t="s">
        <v>184</v>
      </c>
      <c r="BD102" s="16" t="s">
        <v>184</v>
      </c>
      <c r="BE102" s="16" t="s">
        <v>184</v>
      </c>
      <c r="BF102" s="16" t="s">
        <v>184</v>
      </c>
      <c r="BG102" s="16" t="s">
        <v>184</v>
      </c>
      <c r="BH102" s="16" t="s">
        <v>184</v>
      </c>
      <c r="BI102" s="16" t="s">
        <v>184</v>
      </c>
      <c r="BJ102" s="16" t="s">
        <v>184</v>
      </c>
      <c r="BK102" s="16" t="s">
        <v>184</v>
      </c>
      <c r="BL102" s="16" t="s">
        <v>184</v>
      </c>
      <c r="BM102" s="16" t="s">
        <v>456</v>
      </c>
      <c r="BN102" s="283" t="s">
        <v>323</v>
      </c>
      <c r="BO102" s="16" t="s">
        <v>323</v>
      </c>
      <c r="BP102" s="16" t="s">
        <v>323</v>
      </c>
      <c r="BQ102" s="16" t="s">
        <v>323</v>
      </c>
      <c r="BR102" s="18" t="s">
        <v>520</v>
      </c>
    </row>
    <row r="103" spans="1:70" s="158" customFormat="1" ht="60" customHeight="1" x14ac:dyDescent="0.35">
      <c r="A103" s="24" t="s">
        <v>558</v>
      </c>
      <c r="B103" s="25" t="str">
        <f>VLOOKUP($D103,[5]Responsables!$L$1:$M$37,2,0)</f>
        <v>DPR</v>
      </c>
      <c r="C103" s="159" t="s">
        <v>224</v>
      </c>
      <c r="D103" s="17" t="s">
        <v>511</v>
      </c>
      <c r="E103" s="17" t="s">
        <v>229</v>
      </c>
      <c r="F103" s="17" t="s">
        <v>229</v>
      </c>
      <c r="G103" s="17" t="s">
        <v>465</v>
      </c>
      <c r="H103" s="17" t="s">
        <v>509</v>
      </c>
      <c r="I103" s="17" t="s">
        <v>175</v>
      </c>
      <c r="J103" s="17" t="s">
        <v>176</v>
      </c>
      <c r="K103" s="17" t="s">
        <v>176</v>
      </c>
      <c r="L103" s="17" t="s">
        <v>176</v>
      </c>
      <c r="M103" s="17" t="s">
        <v>256</v>
      </c>
      <c r="N103" s="17" t="s">
        <v>176</v>
      </c>
      <c r="O103" s="17" t="s">
        <v>176</v>
      </c>
      <c r="P103" s="17" t="s">
        <v>193</v>
      </c>
      <c r="Q103" s="17" t="s">
        <v>511</v>
      </c>
      <c r="R103" s="17" t="s">
        <v>516</v>
      </c>
      <c r="S103" s="17" t="s">
        <v>511</v>
      </c>
      <c r="T103" s="17" t="s">
        <v>324</v>
      </c>
      <c r="U103" s="17" t="s">
        <v>511</v>
      </c>
      <c r="V103" s="17" t="s">
        <v>229</v>
      </c>
      <c r="W103" s="17" t="s">
        <v>229</v>
      </c>
      <c r="X103" s="18" t="s">
        <v>273</v>
      </c>
      <c r="Y103" s="177" t="s">
        <v>528</v>
      </c>
      <c r="Z103" s="17" t="s">
        <v>529</v>
      </c>
      <c r="AA103" s="17" t="s">
        <v>530</v>
      </c>
      <c r="AB103" s="18" t="s">
        <v>238</v>
      </c>
      <c r="AC103" s="178">
        <v>45408</v>
      </c>
      <c r="AD103" s="33" t="s">
        <v>518</v>
      </c>
      <c r="AE103" s="26" t="s">
        <v>233</v>
      </c>
      <c r="AF103" s="18">
        <f t="shared" si="28"/>
        <v>2</v>
      </c>
      <c r="AG103" s="18" t="s">
        <v>233</v>
      </c>
      <c r="AH103" s="18">
        <f t="shared" si="29"/>
        <v>2</v>
      </c>
      <c r="AI103" s="18" t="s">
        <v>233</v>
      </c>
      <c r="AJ103" s="18">
        <f t="shared" si="30"/>
        <v>2</v>
      </c>
      <c r="AK103" s="18">
        <f t="shared" si="31"/>
        <v>6</v>
      </c>
      <c r="AL103" s="44" t="s">
        <v>524</v>
      </c>
      <c r="AM103" s="16" t="s">
        <v>184</v>
      </c>
      <c r="AN103" s="16" t="s">
        <v>388</v>
      </c>
      <c r="AO103" s="16" t="s">
        <v>184</v>
      </c>
      <c r="AP103" s="16" t="s">
        <v>388</v>
      </c>
      <c r="AQ103" s="16" t="s">
        <v>184</v>
      </c>
      <c r="AR103" s="16" t="s">
        <v>184</v>
      </c>
      <c r="AS103" s="16" t="s">
        <v>456</v>
      </c>
      <c r="AT103" s="16" t="s">
        <v>184</v>
      </c>
      <c r="AU103" s="16" t="s">
        <v>184</v>
      </c>
      <c r="AV103" s="16" t="s">
        <v>388</v>
      </c>
      <c r="AW103" s="16" t="s">
        <v>184</v>
      </c>
      <c r="AX103" s="16" t="s">
        <v>388</v>
      </c>
      <c r="AY103" s="16" t="s">
        <v>388</v>
      </c>
      <c r="AZ103" s="16" t="s">
        <v>388</v>
      </c>
      <c r="BA103" s="16" t="s">
        <v>388</v>
      </c>
      <c r="BB103" s="16" t="s">
        <v>184</v>
      </c>
      <c r="BC103" s="16" t="s">
        <v>184</v>
      </c>
      <c r="BD103" s="16" t="s">
        <v>184</v>
      </c>
      <c r="BE103" s="16" t="s">
        <v>184</v>
      </c>
      <c r="BF103" s="16" t="s">
        <v>184</v>
      </c>
      <c r="BG103" s="16" t="s">
        <v>184</v>
      </c>
      <c r="BH103" s="16" t="s">
        <v>184</v>
      </c>
      <c r="BI103" s="16" t="s">
        <v>184</v>
      </c>
      <c r="BJ103" s="16" t="s">
        <v>184</v>
      </c>
      <c r="BK103" s="16" t="s">
        <v>184</v>
      </c>
      <c r="BL103" s="16" t="s">
        <v>184</v>
      </c>
      <c r="BM103" s="16" t="s">
        <v>456</v>
      </c>
      <c r="BN103" s="283" t="s">
        <v>323</v>
      </c>
      <c r="BO103" s="16" t="s">
        <v>323</v>
      </c>
      <c r="BP103" s="16" t="s">
        <v>323</v>
      </c>
      <c r="BQ103" s="16" t="s">
        <v>323</v>
      </c>
      <c r="BR103" s="18" t="s">
        <v>520</v>
      </c>
    </row>
    <row r="104" spans="1:70" s="158" customFormat="1" ht="60" customHeight="1" x14ac:dyDescent="0.35">
      <c r="A104" s="24" t="s">
        <v>559</v>
      </c>
      <c r="B104" s="25" t="str">
        <f>VLOOKUP($D104,[5]Responsables!$L$1:$M$37,2,0)</f>
        <v>DPR</v>
      </c>
      <c r="C104" s="159" t="s">
        <v>234</v>
      </c>
      <c r="D104" s="17" t="s">
        <v>511</v>
      </c>
      <c r="E104" s="17" t="s">
        <v>395</v>
      </c>
      <c r="F104" s="17" t="s">
        <v>396</v>
      </c>
      <c r="G104" s="17" t="s">
        <v>560</v>
      </c>
      <c r="H104" s="17" t="s">
        <v>561</v>
      </c>
      <c r="I104" s="17" t="s">
        <v>227</v>
      </c>
      <c r="J104" s="17" t="s">
        <v>254</v>
      </c>
      <c r="K104" s="17" t="s">
        <v>319</v>
      </c>
      <c r="L104" s="17" t="s">
        <v>361</v>
      </c>
      <c r="M104" s="17" t="s">
        <v>321</v>
      </c>
      <c r="N104" s="17" t="s">
        <v>562</v>
      </c>
      <c r="O104" s="17" t="s">
        <v>176</v>
      </c>
      <c r="P104" s="17" t="s">
        <v>193</v>
      </c>
      <c r="Q104" s="17" t="s">
        <v>511</v>
      </c>
      <c r="R104" s="17" t="s">
        <v>516</v>
      </c>
      <c r="S104" s="17" t="s">
        <v>511</v>
      </c>
      <c r="T104" s="17" t="s">
        <v>289</v>
      </c>
      <c r="U104" s="17" t="s">
        <v>511</v>
      </c>
      <c r="V104" s="17" t="s">
        <v>229</v>
      </c>
      <c r="W104" s="17" t="s">
        <v>229</v>
      </c>
      <c r="X104" s="18" t="s">
        <v>273</v>
      </c>
      <c r="Y104" s="177" t="s">
        <v>528</v>
      </c>
      <c r="Z104" s="17" t="s">
        <v>529</v>
      </c>
      <c r="AA104" s="17" t="s">
        <v>530</v>
      </c>
      <c r="AB104" s="18" t="s">
        <v>238</v>
      </c>
      <c r="AC104" s="178">
        <v>45456</v>
      </c>
      <c r="AD104" s="33" t="s">
        <v>518</v>
      </c>
      <c r="AE104" s="26" t="s">
        <v>233</v>
      </c>
      <c r="AF104" s="18">
        <f t="shared" si="28"/>
        <v>2</v>
      </c>
      <c r="AG104" s="18" t="s">
        <v>233</v>
      </c>
      <c r="AH104" s="18">
        <f t="shared" si="29"/>
        <v>2</v>
      </c>
      <c r="AI104" s="18" t="s">
        <v>233</v>
      </c>
      <c r="AJ104" s="18">
        <f t="shared" si="30"/>
        <v>2</v>
      </c>
      <c r="AK104" s="18">
        <f t="shared" si="31"/>
        <v>6</v>
      </c>
      <c r="AL104" s="44" t="s">
        <v>524</v>
      </c>
      <c r="AM104" s="16" t="s">
        <v>184</v>
      </c>
      <c r="AN104" s="16" t="s">
        <v>388</v>
      </c>
      <c r="AO104" s="16" t="s">
        <v>184</v>
      </c>
      <c r="AP104" s="16" t="s">
        <v>388</v>
      </c>
      <c r="AQ104" s="16" t="s">
        <v>184</v>
      </c>
      <c r="AR104" s="16" t="s">
        <v>184</v>
      </c>
      <c r="AS104" s="16" t="s">
        <v>456</v>
      </c>
      <c r="AT104" s="16" t="s">
        <v>184</v>
      </c>
      <c r="AU104" s="16" t="s">
        <v>184</v>
      </c>
      <c r="AV104" s="16" t="s">
        <v>388</v>
      </c>
      <c r="AW104" s="16" t="s">
        <v>184</v>
      </c>
      <c r="AX104" s="16" t="s">
        <v>388</v>
      </c>
      <c r="AY104" s="16" t="s">
        <v>388</v>
      </c>
      <c r="AZ104" s="16" t="s">
        <v>388</v>
      </c>
      <c r="BA104" s="16" t="s">
        <v>388</v>
      </c>
      <c r="BB104" s="16" t="s">
        <v>184</v>
      </c>
      <c r="BC104" s="16" t="s">
        <v>184</v>
      </c>
      <c r="BD104" s="16" t="s">
        <v>184</v>
      </c>
      <c r="BE104" s="16" t="s">
        <v>184</v>
      </c>
      <c r="BF104" s="16" t="s">
        <v>184</v>
      </c>
      <c r="BG104" s="16" t="s">
        <v>184</v>
      </c>
      <c r="BH104" s="16" t="s">
        <v>184</v>
      </c>
      <c r="BI104" s="16" t="s">
        <v>184</v>
      </c>
      <c r="BJ104" s="16" t="s">
        <v>184</v>
      </c>
      <c r="BK104" s="16" t="s">
        <v>184</v>
      </c>
      <c r="BL104" s="16" t="s">
        <v>184</v>
      </c>
      <c r="BM104" s="18" t="s">
        <v>456</v>
      </c>
      <c r="BN104" s="283" t="s">
        <v>323</v>
      </c>
      <c r="BO104" s="16" t="s">
        <v>323</v>
      </c>
      <c r="BP104" s="16" t="s">
        <v>323</v>
      </c>
      <c r="BQ104" s="16" t="s">
        <v>323</v>
      </c>
      <c r="BR104" s="17" t="s">
        <v>563</v>
      </c>
    </row>
    <row r="105" spans="1:70" s="158" customFormat="1" ht="60" customHeight="1" x14ac:dyDescent="0.35">
      <c r="A105" s="24" t="s">
        <v>564</v>
      </c>
      <c r="B105" s="25" t="str">
        <f>VLOOKUP($D105,[5]Responsables!$L$1:$M$37,2,0)</f>
        <v>DPR</v>
      </c>
      <c r="C105" s="159" t="s">
        <v>240</v>
      </c>
      <c r="D105" s="17" t="s">
        <v>511</v>
      </c>
      <c r="E105" s="17" t="s">
        <v>395</v>
      </c>
      <c r="F105" s="17" t="s">
        <v>396</v>
      </c>
      <c r="G105" s="17" t="s">
        <v>565</v>
      </c>
      <c r="H105" s="17" t="s">
        <v>566</v>
      </c>
      <c r="I105" s="17" t="s">
        <v>227</v>
      </c>
      <c r="J105" s="17" t="s">
        <v>254</v>
      </c>
      <c r="K105" s="17" t="s">
        <v>319</v>
      </c>
      <c r="L105" s="17" t="s">
        <v>361</v>
      </c>
      <c r="M105" s="17" t="s">
        <v>321</v>
      </c>
      <c r="N105" s="17" t="s">
        <v>437</v>
      </c>
      <c r="O105" s="17" t="s">
        <v>176</v>
      </c>
      <c r="P105" s="17" t="s">
        <v>193</v>
      </c>
      <c r="Q105" s="17" t="s">
        <v>511</v>
      </c>
      <c r="R105" s="17" t="s">
        <v>516</v>
      </c>
      <c r="S105" s="17" t="s">
        <v>511</v>
      </c>
      <c r="T105" s="17" t="s">
        <v>324</v>
      </c>
      <c r="U105" s="17" t="s">
        <v>511</v>
      </c>
      <c r="V105" s="17" t="s">
        <v>229</v>
      </c>
      <c r="W105" s="17" t="s">
        <v>229</v>
      </c>
      <c r="X105" s="18" t="s">
        <v>273</v>
      </c>
      <c r="Y105" s="177" t="s">
        <v>528</v>
      </c>
      <c r="Z105" s="17" t="s">
        <v>529</v>
      </c>
      <c r="AA105" s="17" t="s">
        <v>567</v>
      </c>
      <c r="AB105" s="18" t="s">
        <v>238</v>
      </c>
      <c r="AC105" s="178">
        <v>45456</v>
      </c>
      <c r="AD105" s="33" t="s">
        <v>518</v>
      </c>
      <c r="AE105" s="26" t="s">
        <v>233</v>
      </c>
      <c r="AF105" s="18">
        <f t="shared" si="28"/>
        <v>2</v>
      </c>
      <c r="AG105" s="18" t="s">
        <v>233</v>
      </c>
      <c r="AH105" s="18">
        <f t="shared" si="29"/>
        <v>2</v>
      </c>
      <c r="AI105" s="18" t="s">
        <v>233</v>
      </c>
      <c r="AJ105" s="18">
        <f t="shared" si="30"/>
        <v>2</v>
      </c>
      <c r="AK105" s="18">
        <f t="shared" si="31"/>
        <v>6</v>
      </c>
      <c r="AL105" s="44" t="s">
        <v>524</v>
      </c>
      <c r="AM105" s="16" t="s">
        <v>184</v>
      </c>
      <c r="AN105" s="16" t="s">
        <v>388</v>
      </c>
      <c r="AO105" s="16" t="s">
        <v>184</v>
      </c>
      <c r="AP105" s="16" t="s">
        <v>388</v>
      </c>
      <c r="AQ105" s="16" t="s">
        <v>184</v>
      </c>
      <c r="AR105" s="16" t="s">
        <v>184</v>
      </c>
      <c r="AS105" s="16" t="s">
        <v>456</v>
      </c>
      <c r="AT105" s="16" t="s">
        <v>184</v>
      </c>
      <c r="AU105" s="16" t="s">
        <v>184</v>
      </c>
      <c r="AV105" s="16" t="s">
        <v>388</v>
      </c>
      <c r="AW105" s="16" t="s">
        <v>184</v>
      </c>
      <c r="AX105" s="16" t="s">
        <v>388</v>
      </c>
      <c r="AY105" s="16" t="s">
        <v>388</v>
      </c>
      <c r="AZ105" s="16" t="s">
        <v>388</v>
      </c>
      <c r="BA105" s="16" t="s">
        <v>388</v>
      </c>
      <c r="BB105" s="16" t="s">
        <v>184</v>
      </c>
      <c r="BC105" s="16" t="s">
        <v>184</v>
      </c>
      <c r="BD105" s="16" t="s">
        <v>184</v>
      </c>
      <c r="BE105" s="16" t="s">
        <v>184</v>
      </c>
      <c r="BF105" s="16" t="s">
        <v>184</v>
      </c>
      <c r="BG105" s="16" t="s">
        <v>184</v>
      </c>
      <c r="BH105" s="16" t="s">
        <v>184</v>
      </c>
      <c r="BI105" s="16" t="s">
        <v>184</v>
      </c>
      <c r="BJ105" s="16" t="s">
        <v>184</v>
      </c>
      <c r="BK105" s="16" t="s">
        <v>184</v>
      </c>
      <c r="BL105" s="16" t="s">
        <v>184</v>
      </c>
      <c r="BM105" s="18" t="s">
        <v>456</v>
      </c>
      <c r="BN105" s="283" t="s">
        <v>323</v>
      </c>
      <c r="BO105" s="16" t="s">
        <v>323</v>
      </c>
      <c r="BP105" s="16" t="s">
        <v>323</v>
      </c>
      <c r="BQ105" s="16" t="s">
        <v>323</v>
      </c>
      <c r="BR105" s="17" t="s">
        <v>563</v>
      </c>
    </row>
    <row r="106" spans="1:70" s="158" customFormat="1" ht="60" customHeight="1" x14ac:dyDescent="0.35">
      <c r="A106" s="24" t="s">
        <v>568</v>
      </c>
      <c r="B106" s="25" t="str">
        <f>VLOOKUP($D106,[6]Responsables!$L$1:$M$37,2,0)</f>
        <v>DCMPR</v>
      </c>
      <c r="C106" s="159" t="s">
        <v>169</v>
      </c>
      <c r="D106" s="17" t="s">
        <v>569</v>
      </c>
      <c r="E106" s="17" t="s">
        <v>229</v>
      </c>
      <c r="F106" s="17" t="s">
        <v>229</v>
      </c>
      <c r="G106" s="17" t="s">
        <v>570</v>
      </c>
      <c r="H106" s="17" t="s">
        <v>571</v>
      </c>
      <c r="I106" s="17" t="s">
        <v>312</v>
      </c>
      <c r="J106" s="17" t="s">
        <v>176</v>
      </c>
      <c r="K106" s="17" t="s">
        <v>176</v>
      </c>
      <c r="L106" s="17" t="s">
        <v>176</v>
      </c>
      <c r="M106" s="17" t="s">
        <v>321</v>
      </c>
      <c r="N106" s="17" t="s">
        <v>176</v>
      </c>
      <c r="O106" s="17" t="s">
        <v>176</v>
      </c>
      <c r="P106" s="17" t="s">
        <v>229</v>
      </c>
      <c r="Q106" s="17" t="s">
        <v>229</v>
      </c>
      <c r="R106" s="17" t="s">
        <v>229</v>
      </c>
      <c r="S106" s="17" t="s">
        <v>229</v>
      </c>
      <c r="T106" s="17" t="s">
        <v>229</v>
      </c>
      <c r="U106" s="17" t="s">
        <v>229</v>
      </c>
      <c r="V106" s="17" t="s">
        <v>229</v>
      </c>
      <c r="W106" s="17" t="s">
        <v>229</v>
      </c>
      <c r="X106" s="18" t="s">
        <v>273</v>
      </c>
      <c r="Y106" s="177" t="s">
        <v>528</v>
      </c>
      <c r="Z106" s="15" t="s">
        <v>572</v>
      </c>
      <c r="AA106" s="181" t="s">
        <v>573</v>
      </c>
      <c r="AB106" s="16" t="s">
        <v>176</v>
      </c>
      <c r="AC106" s="179" t="s">
        <v>176</v>
      </c>
      <c r="AD106" s="33" t="s">
        <v>518</v>
      </c>
      <c r="AE106" s="26" t="s">
        <v>233</v>
      </c>
      <c r="AF106" s="18">
        <f>IF(AE106="Baja",1,IF(AE106="Media",2,IF(AE106="Alta",3,"")))</f>
        <v>2</v>
      </c>
      <c r="AG106" s="16" t="s">
        <v>239</v>
      </c>
      <c r="AH106" s="16">
        <f>IF(AG106="Baja",1,IF(AG106="Media",2,IF(AG106="Alta",3,"")))</f>
        <v>1</v>
      </c>
      <c r="AI106" s="16" t="s">
        <v>183</v>
      </c>
      <c r="AJ106" s="18">
        <f>IF(AI106="Baja",1,IF(AI106="Media",2,IF(AI106="Alta",3,"")))</f>
        <v>3</v>
      </c>
      <c r="AK106" s="18">
        <f>IFERROR(SUM(+AF106+AH106+AJ106),"")</f>
        <v>6</v>
      </c>
      <c r="AL106" s="44" t="s">
        <v>524</v>
      </c>
      <c r="AM106" s="16" t="s">
        <v>184</v>
      </c>
      <c r="AN106" s="16" t="s">
        <v>184</v>
      </c>
      <c r="AO106" s="16" t="s">
        <v>184</v>
      </c>
      <c r="AP106" s="16" t="s">
        <v>184</v>
      </c>
      <c r="AQ106" s="16" t="s">
        <v>184</v>
      </c>
      <c r="AR106" s="16" t="s">
        <v>184</v>
      </c>
      <c r="AS106" s="16" t="s">
        <v>184</v>
      </c>
      <c r="AT106" s="16" t="s">
        <v>184</v>
      </c>
      <c r="AU106" s="16" t="s">
        <v>184</v>
      </c>
      <c r="AV106" s="16" t="s">
        <v>184</v>
      </c>
      <c r="AW106" s="16" t="s">
        <v>184</v>
      </c>
      <c r="AX106" s="16" t="s">
        <v>184</v>
      </c>
      <c r="AY106" s="16" t="s">
        <v>184</v>
      </c>
      <c r="AZ106" s="16" t="s">
        <v>184</v>
      </c>
      <c r="BA106" s="16" t="s">
        <v>184</v>
      </c>
      <c r="BB106" s="16" t="s">
        <v>184</v>
      </c>
      <c r="BC106" s="16" t="s">
        <v>184</v>
      </c>
      <c r="BD106" s="16" t="s">
        <v>184</v>
      </c>
      <c r="BE106" s="16" t="s">
        <v>184</v>
      </c>
      <c r="BF106" s="16" t="s">
        <v>184</v>
      </c>
      <c r="BG106" s="16" t="s">
        <v>184</v>
      </c>
      <c r="BH106" s="16" t="s">
        <v>184</v>
      </c>
      <c r="BI106" s="16" t="s">
        <v>184</v>
      </c>
      <c r="BJ106" s="16" t="s">
        <v>184</v>
      </c>
      <c r="BK106" s="16" t="s">
        <v>184</v>
      </c>
      <c r="BL106" s="16" t="s">
        <v>184</v>
      </c>
      <c r="BM106" s="18"/>
    </row>
    <row r="107" spans="1:70" s="158" customFormat="1" ht="60" customHeight="1" x14ac:dyDescent="0.35">
      <c r="A107" s="24" t="s">
        <v>574</v>
      </c>
      <c r="B107" s="25" t="str">
        <f>VLOOKUP($D107,[6]Responsables!$L$1:$M$37,2,0)</f>
        <v>DCMPR</v>
      </c>
      <c r="C107" s="159" t="s">
        <v>185</v>
      </c>
      <c r="D107" s="17" t="s">
        <v>569</v>
      </c>
      <c r="E107" s="17" t="s">
        <v>395</v>
      </c>
      <c r="F107" s="17" t="s">
        <v>316</v>
      </c>
      <c r="G107" s="17" t="s">
        <v>575</v>
      </c>
      <c r="H107" s="17" t="s">
        <v>576</v>
      </c>
      <c r="I107" s="17" t="s">
        <v>253</v>
      </c>
      <c r="J107" s="18" t="s">
        <v>254</v>
      </c>
      <c r="K107" s="18" t="s">
        <v>335</v>
      </c>
      <c r="L107" s="18" t="s">
        <v>336</v>
      </c>
      <c r="M107" s="18" t="s">
        <v>321</v>
      </c>
      <c r="N107" s="18" t="s">
        <v>451</v>
      </c>
      <c r="O107" s="17" t="s">
        <v>176</v>
      </c>
      <c r="P107" s="17" t="s">
        <v>516</v>
      </c>
      <c r="Q107" s="17" t="s">
        <v>569</v>
      </c>
      <c r="R107" s="17" t="s">
        <v>516</v>
      </c>
      <c r="S107" s="17" t="s">
        <v>569</v>
      </c>
      <c r="T107" s="17" t="s">
        <v>324</v>
      </c>
      <c r="U107" s="17" t="s">
        <v>569</v>
      </c>
      <c r="V107" s="17" t="s">
        <v>229</v>
      </c>
      <c r="W107" s="17" t="s">
        <v>229</v>
      </c>
      <c r="X107" s="18" t="s">
        <v>255</v>
      </c>
      <c r="Y107" s="177" t="s">
        <v>517</v>
      </c>
      <c r="Z107" s="15" t="s">
        <v>256</v>
      </c>
      <c r="AA107" s="15" t="s">
        <v>256</v>
      </c>
      <c r="AB107" s="15" t="s">
        <v>256</v>
      </c>
      <c r="AC107" s="15" t="s">
        <v>256</v>
      </c>
      <c r="AD107" s="33" t="s">
        <v>518</v>
      </c>
      <c r="AE107" s="26" t="s">
        <v>239</v>
      </c>
      <c r="AF107" s="18">
        <f t="shared" ref="AF107:AF123" si="32">IF(AE107="Baja",1,IF(AE107="Media",2,IF(AE107="Alta",3,"")))</f>
        <v>1</v>
      </c>
      <c r="AG107" s="16" t="s">
        <v>233</v>
      </c>
      <c r="AH107" s="16">
        <f t="shared" ref="AH107:AH123" si="33">IF(AG107="Baja",1,IF(AG107="Media",2,IF(AG107="Alta",3,"")))</f>
        <v>2</v>
      </c>
      <c r="AI107" s="16" t="s">
        <v>239</v>
      </c>
      <c r="AJ107" s="18">
        <f t="shared" ref="AJ107:AJ123" si="34">IF(AI107="Baja",1,IF(AI107="Media",2,IF(AI107="Alta",3,"")))</f>
        <v>1</v>
      </c>
      <c r="AK107" s="18">
        <f t="shared" ref="AK107:AK123" si="35">IFERROR(SUM(+AF107+AH107+AJ107),"")</f>
        <v>4</v>
      </c>
      <c r="AL107" s="44" t="s">
        <v>524</v>
      </c>
      <c r="AM107" s="16" t="s">
        <v>184</v>
      </c>
      <c r="AN107" s="16" t="s">
        <v>184</v>
      </c>
      <c r="AO107" s="16" t="s">
        <v>184</v>
      </c>
      <c r="AP107" s="16" t="s">
        <v>184</v>
      </c>
      <c r="AQ107" s="16" t="s">
        <v>184</v>
      </c>
      <c r="AR107" s="16" t="s">
        <v>184</v>
      </c>
      <c r="AS107" s="16" t="s">
        <v>184</v>
      </c>
      <c r="AT107" s="16" t="s">
        <v>184</v>
      </c>
      <c r="AU107" s="16" t="s">
        <v>184</v>
      </c>
      <c r="AV107" s="16" t="s">
        <v>184</v>
      </c>
      <c r="AW107" s="16" t="s">
        <v>184</v>
      </c>
      <c r="AX107" s="16" t="s">
        <v>184</v>
      </c>
      <c r="AY107" s="16" t="s">
        <v>184</v>
      </c>
      <c r="AZ107" s="16" t="s">
        <v>184</v>
      </c>
      <c r="BA107" s="16" t="s">
        <v>184</v>
      </c>
      <c r="BB107" s="16" t="s">
        <v>184</v>
      </c>
      <c r="BC107" s="16" t="s">
        <v>184</v>
      </c>
      <c r="BD107" s="16" t="s">
        <v>184</v>
      </c>
      <c r="BE107" s="16" t="s">
        <v>184</v>
      </c>
      <c r="BF107" s="16" t="s">
        <v>184</v>
      </c>
      <c r="BG107" s="16" t="s">
        <v>184</v>
      </c>
      <c r="BH107" s="16" t="s">
        <v>184</v>
      </c>
      <c r="BI107" s="16" t="s">
        <v>184</v>
      </c>
      <c r="BJ107" s="16" t="s">
        <v>184</v>
      </c>
      <c r="BK107" s="16" t="s">
        <v>184</v>
      </c>
      <c r="BL107" s="16" t="s">
        <v>184</v>
      </c>
      <c r="BM107" s="18"/>
    </row>
    <row r="108" spans="1:70" s="158" customFormat="1" ht="60" customHeight="1" x14ac:dyDescent="0.35">
      <c r="A108" s="24" t="s">
        <v>577</v>
      </c>
      <c r="B108" s="25" t="str">
        <f>VLOOKUP($D108,[6]Responsables!$L$1:$M$37,2,0)</f>
        <v>DCMPR</v>
      </c>
      <c r="C108" s="159" t="s">
        <v>190</v>
      </c>
      <c r="D108" s="17" t="s">
        <v>569</v>
      </c>
      <c r="E108" s="17" t="s">
        <v>395</v>
      </c>
      <c r="F108" s="17" t="s">
        <v>316</v>
      </c>
      <c r="G108" s="17" t="s">
        <v>578</v>
      </c>
      <c r="H108" s="17" t="s">
        <v>576</v>
      </c>
      <c r="I108" s="17" t="s">
        <v>253</v>
      </c>
      <c r="J108" s="18" t="s">
        <v>254</v>
      </c>
      <c r="K108" s="18" t="s">
        <v>335</v>
      </c>
      <c r="L108" s="18" t="s">
        <v>336</v>
      </c>
      <c r="M108" s="18" t="s">
        <v>321</v>
      </c>
      <c r="N108" s="18" t="s">
        <v>451</v>
      </c>
      <c r="O108" s="17" t="s">
        <v>176</v>
      </c>
      <c r="P108" s="17" t="s">
        <v>516</v>
      </c>
      <c r="Q108" s="17" t="s">
        <v>569</v>
      </c>
      <c r="R108" s="17" t="s">
        <v>516</v>
      </c>
      <c r="S108" s="17" t="s">
        <v>569</v>
      </c>
      <c r="T108" s="17" t="s">
        <v>324</v>
      </c>
      <c r="U108" s="17" t="s">
        <v>569</v>
      </c>
      <c r="V108" s="17" t="s">
        <v>229</v>
      </c>
      <c r="W108" s="17" t="s">
        <v>229</v>
      </c>
      <c r="X108" s="18" t="s">
        <v>273</v>
      </c>
      <c r="Y108" s="177" t="s">
        <v>528</v>
      </c>
      <c r="Z108" s="15" t="s">
        <v>572</v>
      </c>
      <c r="AA108" s="15" t="s">
        <v>579</v>
      </c>
      <c r="AB108" s="16" t="s">
        <v>238</v>
      </c>
      <c r="AC108" s="179">
        <v>44927</v>
      </c>
      <c r="AD108" s="33" t="s">
        <v>518</v>
      </c>
      <c r="AE108" s="26" t="s">
        <v>233</v>
      </c>
      <c r="AF108" s="18">
        <f t="shared" si="32"/>
        <v>2</v>
      </c>
      <c r="AG108" s="16" t="s">
        <v>239</v>
      </c>
      <c r="AH108" s="16">
        <f t="shared" si="33"/>
        <v>1</v>
      </c>
      <c r="AI108" s="16" t="s">
        <v>233</v>
      </c>
      <c r="AJ108" s="18">
        <f t="shared" si="34"/>
        <v>2</v>
      </c>
      <c r="AK108" s="18">
        <f t="shared" si="35"/>
        <v>5</v>
      </c>
      <c r="AL108" s="44" t="s">
        <v>524</v>
      </c>
      <c r="AM108" s="16" t="s">
        <v>184</v>
      </c>
      <c r="AN108" s="16" t="s">
        <v>184</v>
      </c>
      <c r="AO108" s="16" t="s">
        <v>184</v>
      </c>
      <c r="AP108" s="16" t="s">
        <v>184</v>
      </c>
      <c r="AQ108" s="16" t="s">
        <v>184</v>
      </c>
      <c r="AR108" s="16" t="s">
        <v>184</v>
      </c>
      <c r="AS108" s="16" t="s">
        <v>184</v>
      </c>
      <c r="AT108" s="16" t="s">
        <v>184</v>
      </c>
      <c r="AU108" s="16" t="s">
        <v>184</v>
      </c>
      <c r="AV108" s="16" t="s">
        <v>184</v>
      </c>
      <c r="AW108" s="16" t="s">
        <v>184</v>
      </c>
      <c r="AX108" s="16" t="s">
        <v>184</v>
      </c>
      <c r="AY108" s="16" t="s">
        <v>184</v>
      </c>
      <c r="AZ108" s="16" t="s">
        <v>184</v>
      </c>
      <c r="BA108" s="16" t="s">
        <v>184</v>
      </c>
      <c r="BB108" s="16" t="s">
        <v>184</v>
      </c>
      <c r="BC108" s="16" t="s">
        <v>184</v>
      </c>
      <c r="BD108" s="16" t="s">
        <v>184</v>
      </c>
      <c r="BE108" s="16" t="s">
        <v>184</v>
      </c>
      <c r="BF108" s="16" t="s">
        <v>184</v>
      </c>
      <c r="BG108" s="16" t="s">
        <v>184</v>
      </c>
      <c r="BH108" s="16" t="s">
        <v>184</v>
      </c>
      <c r="BI108" s="16" t="s">
        <v>184</v>
      </c>
      <c r="BJ108" s="16" t="s">
        <v>184</v>
      </c>
      <c r="BK108" s="16" t="s">
        <v>184</v>
      </c>
      <c r="BL108" s="16" t="s">
        <v>184</v>
      </c>
      <c r="BM108" s="18"/>
    </row>
    <row r="109" spans="1:70" s="158" customFormat="1" ht="60" customHeight="1" x14ac:dyDescent="0.35">
      <c r="A109" s="24" t="s">
        <v>580</v>
      </c>
      <c r="B109" s="25" t="str">
        <f>VLOOKUP($D109,[6]Responsables!$L$1:$M$37,2,0)</f>
        <v>DCMPR</v>
      </c>
      <c r="C109" s="159" t="s">
        <v>197</v>
      </c>
      <c r="D109" s="17" t="s">
        <v>569</v>
      </c>
      <c r="E109" s="17" t="s">
        <v>395</v>
      </c>
      <c r="F109" s="17" t="s">
        <v>316</v>
      </c>
      <c r="G109" s="17" t="s">
        <v>581</v>
      </c>
      <c r="H109" s="17" t="s">
        <v>576</v>
      </c>
      <c r="I109" s="17" t="s">
        <v>253</v>
      </c>
      <c r="J109" s="18" t="s">
        <v>254</v>
      </c>
      <c r="K109" s="18" t="s">
        <v>335</v>
      </c>
      <c r="L109" s="18" t="s">
        <v>336</v>
      </c>
      <c r="M109" s="18" t="s">
        <v>321</v>
      </c>
      <c r="N109" s="18" t="s">
        <v>451</v>
      </c>
      <c r="O109" s="17" t="s">
        <v>176</v>
      </c>
      <c r="P109" s="17" t="s">
        <v>516</v>
      </c>
      <c r="Q109" s="17" t="s">
        <v>569</v>
      </c>
      <c r="R109" s="17" t="s">
        <v>516</v>
      </c>
      <c r="S109" s="17" t="s">
        <v>569</v>
      </c>
      <c r="T109" s="17" t="s">
        <v>324</v>
      </c>
      <c r="U109" s="17" t="s">
        <v>569</v>
      </c>
      <c r="V109" s="17" t="s">
        <v>229</v>
      </c>
      <c r="W109" s="17" t="s">
        <v>229</v>
      </c>
      <c r="X109" s="18" t="s">
        <v>273</v>
      </c>
      <c r="Y109" s="177" t="s">
        <v>528</v>
      </c>
      <c r="Z109" s="15" t="s">
        <v>572</v>
      </c>
      <c r="AA109" s="15" t="s">
        <v>579</v>
      </c>
      <c r="AB109" s="16" t="s">
        <v>238</v>
      </c>
      <c r="AC109" s="179">
        <v>44927</v>
      </c>
      <c r="AD109" s="33" t="s">
        <v>518</v>
      </c>
      <c r="AE109" s="26" t="s">
        <v>233</v>
      </c>
      <c r="AF109" s="18">
        <f t="shared" si="32"/>
        <v>2</v>
      </c>
      <c r="AG109" s="16" t="s">
        <v>239</v>
      </c>
      <c r="AH109" s="16">
        <f t="shared" si="33"/>
        <v>1</v>
      </c>
      <c r="AI109" s="16" t="s">
        <v>233</v>
      </c>
      <c r="AJ109" s="18">
        <f t="shared" si="34"/>
        <v>2</v>
      </c>
      <c r="AK109" s="18">
        <f t="shared" si="35"/>
        <v>5</v>
      </c>
      <c r="AL109" s="44" t="s">
        <v>524</v>
      </c>
      <c r="AM109" s="16" t="s">
        <v>184</v>
      </c>
      <c r="AN109" s="16" t="s">
        <v>184</v>
      </c>
      <c r="AO109" s="16" t="s">
        <v>184</v>
      </c>
      <c r="AP109" s="16" t="s">
        <v>184</v>
      </c>
      <c r="AQ109" s="16" t="s">
        <v>184</v>
      </c>
      <c r="AR109" s="16" t="s">
        <v>184</v>
      </c>
      <c r="AS109" s="16" t="s">
        <v>184</v>
      </c>
      <c r="AT109" s="16" t="s">
        <v>184</v>
      </c>
      <c r="AU109" s="16" t="s">
        <v>184</v>
      </c>
      <c r="AV109" s="16" t="s">
        <v>184</v>
      </c>
      <c r="AW109" s="16" t="s">
        <v>184</v>
      </c>
      <c r="AX109" s="16" t="s">
        <v>184</v>
      </c>
      <c r="AY109" s="16" t="s">
        <v>184</v>
      </c>
      <c r="AZ109" s="16" t="s">
        <v>184</v>
      </c>
      <c r="BA109" s="16" t="s">
        <v>184</v>
      </c>
      <c r="BB109" s="16" t="s">
        <v>184</v>
      </c>
      <c r="BC109" s="16" t="s">
        <v>184</v>
      </c>
      <c r="BD109" s="16" t="s">
        <v>184</v>
      </c>
      <c r="BE109" s="16" t="s">
        <v>184</v>
      </c>
      <c r="BF109" s="16" t="s">
        <v>184</v>
      </c>
      <c r="BG109" s="16" t="s">
        <v>184</v>
      </c>
      <c r="BH109" s="16" t="s">
        <v>184</v>
      </c>
      <c r="BI109" s="16" t="s">
        <v>184</v>
      </c>
      <c r="BJ109" s="16" t="s">
        <v>184</v>
      </c>
      <c r="BK109" s="16" t="s">
        <v>184</v>
      </c>
      <c r="BL109" s="16" t="s">
        <v>184</v>
      </c>
      <c r="BM109" s="18"/>
    </row>
    <row r="110" spans="1:70" s="158" customFormat="1" ht="60" customHeight="1" x14ac:dyDescent="0.35">
      <c r="A110" s="24" t="s">
        <v>582</v>
      </c>
      <c r="B110" s="25" t="str">
        <f>VLOOKUP($D110,[6]Responsables!$L$1:$M$37,2,0)</f>
        <v>DCMPR</v>
      </c>
      <c r="C110" s="159" t="s">
        <v>201</v>
      </c>
      <c r="D110" s="17" t="s">
        <v>569</v>
      </c>
      <c r="E110" s="17" t="s">
        <v>395</v>
      </c>
      <c r="F110" s="17" t="s">
        <v>583</v>
      </c>
      <c r="G110" s="17" t="s">
        <v>584</v>
      </c>
      <c r="H110" s="17" t="s">
        <v>585</v>
      </c>
      <c r="I110" s="17" t="s">
        <v>253</v>
      </c>
      <c r="J110" s="18" t="s">
        <v>254</v>
      </c>
      <c r="K110" s="18" t="s">
        <v>514</v>
      </c>
      <c r="L110" s="18" t="s">
        <v>336</v>
      </c>
      <c r="M110" s="18" t="s">
        <v>321</v>
      </c>
      <c r="N110" s="18" t="s">
        <v>451</v>
      </c>
      <c r="O110" s="17" t="s">
        <v>176</v>
      </c>
      <c r="P110" s="17" t="s">
        <v>516</v>
      </c>
      <c r="Q110" s="17" t="s">
        <v>569</v>
      </c>
      <c r="R110" s="17" t="s">
        <v>516</v>
      </c>
      <c r="S110" s="17" t="s">
        <v>569</v>
      </c>
      <c r="T110" s="17" t="s">
        <v>324</v>
      </c>
      <c r="U110" s="17" t="s">
        <v>569</v>
      </c>
      <c r="V110" s="17" t="s">
        <v>229</v>
      </c>
      <c r="W110" s="17" t="s">
        <v>229</v>
      </c>
      <c r="X110" s="18" t="s">
        <v>255</v>
      </c>
      <c r="Y110" s="177" t="s">
        <v>517</v>
      </c>
      <c r="Z110" s="15" t="s">
        <v>256</v>
      </c>
      <c r="AA110" s="15" t="s">
        <v>256</v>
      </c>
      <c r="AB110" s="15" t="s">
        <v>256</v>
      </c>
      <c r="AC110" s="15" t="s">
        <v>256</v>
      </c>
      <c r="AD110" s="33" t="s">
        <v>518</v>
      </c>
      <c r="AE110" s="26" t="s">
        <v>239</v>
      </c>
      <c r="AF110" s="18">
        <f t="shared" si="32"/>
        <v>1</v>
      </c>
      <c r="AG110" s="16" t="s">
        <v>239</v>
      </c>
      <c r="AH110" s="16">
        <f t="shared" si="33"/>
        <v>1</v>
      </c>
      <c r="AI110" s="16" t="s">
        <v>239</v>
      </c>
      <c r="AJ110" s="18">
        <f t="shared" si="34"/>
        <v>1</v>
      </c>
      <c r="AK110" s="18">
        <f t="shared" si="35"/>
        <v>3</v>
      </c>
      <c r="AL110" s="44" t="s">
        <v>519</v>
      </c>
      <c r="AM110" s="16" t="s">
        <v>184</v>
      </c>
      <c r="AN110" s="16" t="s">
        <v>184</v>
      </c>
      <c r="AO110" s="16" t="s">
        <v>184</v>
      </c>
      <c r="AP110" s="16" t="s">
        <v>184</v>
      </c>
      <c r="AQ110" s="16" t="s">
        <v>184</v>
      </c>
      <c r="AR110" s="16" t="s">
        <v>184</v>
      </c>
      <c r="AS110" s="16" t="s">
        <v>184</v>
      </c>
      <c r="AT110" s="16" t="s">
        <v>184</v>
      </c>
      <c r="AU110" s="16" t="s">
        <v>184</v>
      </c>
      <c r="AV110" s="16" t="s">
        <v>184</v>
      </c>
      <c r="AW110" s="16" t="s">
        <v>184</v>
      </c>
      <c r="AX110" s="16" t="s">
        <v>184</v>
      </c>
      <c r="AY110" s="16" t="s">
        <v>184</v>
      </c>
      <c r="AZ110" s="16" t="s">
        <v>184</v>
      </c>
      <c r="BA110" s="16" t="s">
        <v>184</v>
      </c>
      <c r="BB110" s="16" t="s">
        <v>184</v>
      </c>
      <c r="BC110" s="16" t="s">
        <v>184</v>
      </c>
      <c r="BD110" s="16" t="s">
        <v>184</v>
      </c>
      <c r="BE110" s="16" t="s">
        <v>184</v>
      </c>
      <c r="BF110" s="16" t="s">
        <v>184</v>
      </c>
      <c r="BG110" s="16" t="s">
        <v>184</v>
      </c>
      <c r="BH110" s="16" t="s">
        <v>184</v>
      </c>
      <c r="BI110" s="16" t="s">
        <v>184</v>
      </c>
      <c r="BJ110" s="16" t="s">
        <v>184</v>
      </c>
      <c r="BK110" s="16" t="s">
        <v>184</v>
      </c>
      <c r="BL110" s="16" t="s">
        <v>184</v>
      </c>
      <c r="BM110" s="18"/>
    </row>
    <row r="111" spans="1:70" s="158" customFormat="1" ht="60" customHeight="1" x14ac:dyDescent="0.35">
      <c r="A111" s="24" t="s">
        <v>586</v>
      </c>
      <c r="B111" s="25" t="str">
        <f>VLOOKUP($D111,[6]Responsables!$L$1:$M$37,2,0)</f>
        <v>DCMPR</v>
      </c>
      <c r="C111" s="159" t="s">
        <v>205</v>
      </c>
      <c r="D111" s="17" t="s">
        <v>569</v>
      </c>
      <c r="E111" s="17" t="s">
        <v>395</v>
      </c>
      <c r="F111" s="17" t="s">
        <v>583</v>
      </c>
      <c r="G111" s="17" t="s">
        <v>587</v>
      </c>
      <c r="H111" s="17" t="s">
        <v>585</v>
      </c>
      <c r="I111" s="17" t="s">
        <v>253</v>
      </c>
      <c r="J111" s="18" t="s">
        <v>254</v>
      </c>
      <c r="K111" s="18" t="s">
        <v>514</v>
      </c>
      <c r="L111" s="18" t="s">
        <v>336</v>
      </c>
      <c r="M111" s="18" t="s">
        <v>321</v>
      </c>
      <c r="N111" s="18" t="s">
        <v>451</v>
      </c>
      <c r="O111" s="17" t="s">
        <v>176</v>
      </c>
      <c r="P111" s="17" t="s">
        <v>516</v>
      </c>
      <c r="Q111" s="17" t="s">
        <v>569</v>
      </c>
      <c r="R111" s="17" t="s">
        <v>516</v>
      </c>
      <c r="S111" s="17" t="s">
        <v>569</v>
      </c>
      <c r="T111" s="17" t="s">
        <v>324</v>
      </c>
      <c r="U111" s="17" t="s">
        <v>569</v>
      </c>
      <c r="V111" s="17" t="s">
        <v>229</v>
      </c>
      <c r="W111" s="17" t="s">
        <v>229</v>
      </c>
      <c r="X111" s="18" t="s">
        <v>255</v>
      </c>
      <c r="Y111" s="177" t="s">
        <v>517</v>
      </c>
      <c r="Z111" s="15" t="s">
        <v>256</v>
      </c>
      <c r="AA111" s="15" t="s">
        <v>256</v>
      </c>
      <c r="AB111" s="15" t="s">
        <v>256</v>
      </c>
      <c r="AC111" s="15" t="s">
        <v>256</v>
      </c>
      <c r="AD111" s="33" t="s">
        <v>518</v>
      </c>
      <c r="AE111" s="26" t="s">
        <v>239</v>
      </c>
      <c r="AF111" s="18">
        <f t="shared" si="32"/>
        <v>1</v>
      </c>
      <c r="AG111" s="16" t="s">
        <v>239</v>
      </c>
      <c r="AH111" s="16">
        <f t="shared" si="33"/>
        <v>1</v>
      </c>
      <c r="AI111" s="16" t="s">
        <v>239</v>
      </c>
      <c r="AJ111" s="18">
        <f t="shared" si="34"/>
        <v>1</v>
      </c>
      <c r="AK111" s="18">
        <f t="shared" si="35"/>
        <v>3</v>
      </c>
      <c r="AL111" s="44" t="s">
        <v>519</v>
      </c>
      <c r="AM111" s="16" t="s">
        <v>184</v>
      </c>
      <c r="AN111" s="16" t="s">
        <v>184</v>
      </c>
      <c r="AO111" s="16" t="s">
        <v>184</v>
      </c>
      <c r="AP111" s="16" t="s">
        <v>184</v>
      </c>
      <c r="AQ111" s="16" t="s">
        <v>184</v>
      </c>
      <c r="AR111" s="16" t="s">
        <v>184</v>
      </c>
      <c r="AS111" s="16" t="s">
        <v>184</v>
      </c>
      <c r="AT111" s="16" t="s">
        <v>184</v>
      </c>
      <c r="AU111" s="16" t="s">
        <v>184</v>
      </c>
      <c r="AV111" s="16" t="s">
        <v>184</v>
      </c>
      <c r="AW111" s="16" t="s">
        <v>184</v>
      </c>
      <c r="AX111" s="16" t="s">
        <v>184</v>
      </c>
      <c r="AY111" s="16" t="s">
        <v>184</v>
      </c>
      <c r="AZ111" s="16" t="s">
        <v>184</v>
      </c>
      <c r="BA111" s="16" t="s">
        <v>184</v>
      </c>
      <c r="BB111" s="16" t="s">
        <v>184</v>
      </c>
      <c r="BC111" s="16" t="s">
        <v>184</v>
      </c>
      <c r="BD111" s="16" t="s">
        <v>184</v>
      </c>
      <c r="BE111" s="16" t="s">
        <v>184</v>
      </c>
      <c r="BF111" s="16" t="s">
        <v>184</v>
      </c>
      <c r="BG111" s="16" t="s">
        <v>184</v>
      </c>
      <c r="BH111" s="16" t="s">
        <v>184</v>
      </c>
      <c r="BI111" s="16" t="s">
        <v>184</v>
      </c>
      <c r="BJ111" s="16" t="s">
        <v>184</v>
      </c>
      <c r="BK111" s="16" t="s">
        <v>184</v>
      </c>
      <c r="BL111" s="16" t="s">
        <v>184</v>
      </c>
      <c r="BM111" s="18"/>
    </row>
    <row r="112" spans="1:70" s="158" customFormat="1" ht="60" customHeight="1" x14ac:dyDescent="0.35">
      <c r="A112" s="24" t="s">
        <v>588</v>
      </c>
      <c r="B112" s="25" t="str">
        <f>VLOOKUP($D112,[6]Responsables!$L$1:$M$37,2,0)</f>
        <v>DCMPR</v>
      </c>
      <c r="C112" s="159" t="s">
        <v>209</v>
      </c>
      <c r="D112" s="17" t="s">
        <v>569</v>
      </c>
      <c r="E112" s="17" t="s">
        <v>395</v>
      </c>
      <c r="F112" s="17" t="s">
        <v>583</v>
      </c>
      <c r="G112" s="17" t="s">
        <v>589</v>
      </c>
      <c r="H112" s="17" t="s">
        <v>585</v>
      </c>
      <c r="I112" s="17" t="s">
        <v>253</v>
      </c>
      <c r="J112" s="18" t="s">
        <v>254</v>
      </c>
      <c r="K112" s="18" t="s">
        <v>329</v>
      </c>
      <c r="L112" s="18" t="s">
        <v>336</v>
      </c>
      <c r="M112" s="18" t="s">
        <v>590</v>
      </c>
      <c r="N112" s="18" t="s">
        <v>451</v>
      </c>
      <c r="O112" s="17" t="s">
        <v>176</v>
      </c>
      <c r="P112" s="17" t="s">
        <v>516</v>
      </c>
      <c r="Q112" s="17" t="s">
        <v>569</v>
      </c>
      <c r="R112" s="17" t="s">
        <v>516</v>
      </c>
      <c r="S112" s="17" t="s">
        <v>569</v>
      </c>
      <c r="T112" s="17" t="s">
        <v>324</v>
      </c>
      <c r="U112" s="17" t="s">
        <v>569</v>
      </c>
      <c r="V112" s="17" t="s">
        <v>229</v>
      </c>
      <c r="W112" s="17" t="s">
        <v>229</v>
      </c>
      <c r="X112" s="18" t="s">
        <v>255</v>
      </c>
      <c r="Y112" s="177" t="s">
        <v>517</v>
      </c>
      <c r="Z112" s="15" t="s">
        <v>256</v>
      </c>
      <c r="AA112" s="15" t="s">
        <v>256</v>
      </c>
      <c r="AB112" s="15" t="s">
        <v>256</v>
      </c>
      <c r="AC112" s="15" t="s">
        <v>256</v>
      </c>
      <c r="AD112" s="33" t="s">
        <v>518</v>
      </c>
      <c r="AE112" s="26" t="s">
        <v>239</v>
      </c>
      <c r="AF112" s="18">
        <f t="shared" si="32"/>
        <v>1</v>
      </c>
      <c r="AG112" s="16" t="s">
        <v>239</v>
      </c>
      <c r="AH112" s="16">
        <f t="shared" si="33"/>
        <v>1</v>
      </c>
      <c r="AI112" s="16" t="s">
        <v>239</v>
      </c>
      <c r="AJ112" s="18">
        <f t="shared" si="34"/>
        <v>1</v>
      </c>
      <c r="AK112" s="18">
        <f t="shared" si="35"/>
        <v>3</v>
      </c>
      <c r="AL112" s="44" t="s">
        <v>519</v>
      </c>
      <c r="AM112" s="16" t="s">
        <v>184</v>
      </c>
      <c r="AN112" s="16" t="s">
        <v>184</v>
      </c>
      <c r="AO112" s="16" t="s">
        <v>184</v>
      </c>
      <c r="AP112" s="16" t="s">
        <v>184</v>
      </c>
      <c r="AQ112" s="16" t="s">
        <v>184</v>
      </c>
      <c r="AR112" s="16" t="s">
        <v>184</v>
      </c>
      <c r="AS112" s="16" t="s">
        <v>184</v>
      </c>
      <c r="AT112" s="16" t="s">
        <v>184</v>
      </c>
      <c r="AU112" s="16" t="s">
        <v>184</v>
      </c>
      <c r="AV112" s="16" t="s">
        <v>184</v>
      </c>
      <c r="AW112" s="16" t="s">
        <v>184</v>
      </c>
      <c r="AX112" s="16" t="s">
        <v>184</v>
      </c>
      <c r="AY112" s="16" t="s">
        <v>184</v>
      </c>
      <c r="AZ112" s="16" t="s">
        <v>184</v>
      </c>
      <c r="BA112" s="16" t="s">
        <v>184</v>
      </c>
      <c r="BB112" s="16" t="s">
        <v>184</v>
      </c>
      <c r="BC112" s="16" t="s">
        <v>184</v>
      </c>
      <c r="BD112" s="16" t="s">
        <v>184</v>
      </c>
      <c r="BE112" s="16" t="s">
        <v>184</v>
      </c>
      <c r="BF112" s="16" t="s">
        <v>184</v>
      </c>
      <c r="BG112" s="16" t="s">
        <v>184</v>
      </c>
      <c r="BH112" s="16" t="s">
        <v>184</v>
      </c>
      <c r="BI112" s="16" t="s">
        <v>184</v>
      </c>
      <c r="BJ112" s="16" t="s">
        <v>184</v>
      </c>
      <c r="BK112" s="16" t="s">
        <v>184</v>
      </c>
      <c r="BL112" s="16" t="s">
        <v>184</v>
      </c>
      <c r="BM112" s="18"/>
    </row>
    <row r="113" spans="1:70" s="158" customFormat="1" ht="60" customHeight="1" x14ac:dyDescent="0.35">
      <c r="A113" s="24" t="s">
        <v>591</v>
      </c>
      <c r="B113" s="25" t="str">
        <f>VLOOKUP($D113,[6]Responsables!$L$1:$M$37,2,0)</f>
        <v>DCMPR</v>
      </c>
      <c r="C113" s="159" t="s">
        <v>212</v>
      </c>
      <c r="D113" s="17" t="s">
        <v>569</v>
      </c>
      <c r="E113" s="17" t="s">
        <v>395</v>
      </c>
      <c r="F113" s="17" t="s">
        <v>592</v>
      </c>
      <c r="G113" s="17" t="s">
        <v>593</v>
      </c>
      <c r="H113" s="17" t="s">
        <v>594</v>
      </c>
      <c r="I113" s="17" t="s">
        <v>253</v>
      </c>
      <c r="J113" s="18" t="s">
        <v>254</v>
      </c>
      <c r="K113" s="18" t="s">
        <v>335</v>
      </c>
      <c r="L113" s="18" t="s">
        <v>336</v>
      </c>
      <c r="M113" s="18" t="s">
        <v>590</v>
      </c>
      <c r="N113" s="18" t="s">
        <v>451</v>
      </c>
      <c r="O113" s="17" t="s">
        <v>176</v>
      </c>
      <c r="P113" s="17" t="s">
        <v>516</v>
      </c>
      <c r="Q113" s="17" t="s">
        <v>569</v>
      </c>
      <c r="R113" s="17" t="s">
        <v>516</v>
      </c>
      <c r="S113" s="17" t="s">
        <v>569</v>
      </c>
      <c r="T113" s="17" t="s">
        <v>324</v>
      </c>
      <c r="U113" s="17" t="s">
        <v>569</v>
      </c>
      <c r="V113" s="17" t="s">
        <v>229</v>
      </c>
      <c r="W113" s="17" t="s">
        <v>229</v>
      </c>
      <c r="X113" s="18" t="s">
        <v>255</v>
      </c>
      <c r="Y113" s="177" t="s">
        <v>517</v>
      </c>
      <c r="Z113" s="15" t="s">
        <v>256</v>
      </c>
      <c r="AA113" s="15" t="s">
        <v>256</v>
      </c>
      <c r="AB113" s="15" t="s">
        <v>256</v>
      </c>
      <c r="AC113" s="15" t="s">
        <v>256</v>
      </c>
      <c r="AD113" s="33" t="s">
        <v>518</v>
      </c>
      <c r="AE113" s="26" t="s">
        <v>239</v>
      </c>
      <c r="AF113" s="18">
        <f t="shared" si="32"/>
        <v>1</v>
      </c>
      <c r="AG113" s="16" t="s">
        <v>239</v>
      </c>
      <c r="AH113" s="16">
        <f t="shared" si="33"/>
        <v>1</v>
      </c>
      <c r="AI113" s="16" t="s">
        <v>239</v>
      </c>
      <c r="AJ113" s="18">
        <f t="shared" si="34"/>
        <v>1</v>
      </c>
      <c r="AK113" s="18">
        <f t="shared" si="35"/>
        <v>3</v>
      </c>
      <c r="AL113" s="44" t="s">
        <v>519</v>
      </c>
      <c r="AM113" s="16" t="s">
        <v>184</v>
      </c>
      <c r="AN113" s="16" t="s">
        <v>184</v>
      </c>
      <c r="AO113" s="16" t="s">
        <v>184</v>
      </c>
      <c r="AP113" s="16" t="s">
        <v>184</v>
      </c>
      <c r="AQ113" s="16" t="s">
        <v>184</v>
      </c>
      <c r="AR113" s="16" t="s">
        <v>184</v>
      </c>
      <c r="AS113" s="16" t="s">
        <v>184</v>
      </c>
      <c r="AT113" s="16" t="s">
        <v>184</v>
      </c>
      <c r="AU113" s="16" t="s">
        <v>184</v>
      </c>
      <c r="AV113" s="16" t="s">
        <v>184</v>
      </c>
      <c r="AW113" s="16" t="s">
        <v>184</v>
      </c>
      <c r="AX113" s="16" t="s">
        <v>184</v>
      </c>
      <c r="AY113" s="16" t="s">
        <v>184</v>
      </c>
      <c r="AZ113" s="16" t="s">
        <v>184</v>
      </c>
      <c r="BA113" s="16" t="s">
        <v>184</v>
      </c>
      <c r="BB113" s="16" t="s">
        <v>184</v>
      </c>
      <c r="BC113" s="16" t="s">
        <v>184</v>
      </c>
      <c r="BD113" s="16" t="s">
        <v>184</v>
      </c>
      <c r="BE113" s="16" t="s">
        <v>184</v>
      </c>
      <c r="BF113" s="16" t="s">
        <v>184</v>
      </c>
      <c r="BG113" s="16" t="s">
        <v>184</v>
      </c>
      <c r="BH113" s="16" t="s">
        <v>184</v>
      </c>
      <c r="BI113" s="16" t="s">
        <v>184</v>
      </c>
      <c r="BJ113" s="16" t="s">
        <v>184</v>
      </c>
      <c r="BK113" s="16" t="s">
        <v>184</v>
      </c>
      <c r="BL113" s="16" t="s">
        <v>184</v>
      </c>
      <c r="BM113" s="18"/>
    </row>
    <row r="114" spans="1:70" s="158" customFormat="1" ht="60" customHeight="1" x14ac:dyDescent="0.35">
      <c r="A114" s="24" t="s">
        <v>595</v>
      </c>
      <c r="B114" s="25" t="str">
        <f>VLOOKUP($D114,[6]Responsables!$L$1:$M$37,2,0)</f>
        <v>DCMPR</v>
      </c>
      <c r="C114" s="159" t="s">
        <v>215</v>
      </c>
      <c r="D114" s="17" t="s">
        <v>569</v>
      </c>
      <c r="E114" s="17" t="s">
        <v>395</v>
      </c>
      <c r="F114" s="17" t="s">
        <v>592</v>
      </c>
      <c r="G114" s="17" t="s">
        <v>596</v>
      </c>
      <c r="H114" s="17" t="s">
        <v>597</v>
      </c>
      <c r="I114" s="17" t="s">
        <v>253</v>
      </c>
      <c r="J114" s="18" t="s">
        <v>254</v>
      </c>
      <c r="K114" s="18" t="s">
        <v>335</v>
      </c>
      <c r="L114" s="18" t="s">
        <v>336</v>
      </c>
      <c r="M114" s="18" t="s">
        <v>337</v>
      </c>
      <c r="N114" s="18" t="s">
        <v>451</v>
      </c>
      <c r="O114" s="17" t="s">
        <v>176</v>
      </c>
      <c r="P114" s="17" t="s">
        <v>516</v>
      </c>
      <c r="Q114" s="17" t="s">
        <v>569</v>
      </c>
      <c r="R114" s="17" t="s">
        <v>516</v>
      </c>
      <c r="S114" s="17" t="s">
        <v>569</v>
      </c>
      <c r="T114" s="17" t="s">
        <v>324</v>
      </c>
      <c r="U114" s="17" t="s">
        <v>569</v>
      </c>
      <c r="V114" s="17" t="s">
        <v>229</v>
      </c>
      <c r="W114" s="17" t="s">
        <v>229</v>
      </c>
      <c r="X114" s="18" t="s">
        <v>273</v>
      </c>
      <c r="Y114" s="177" t="s">
        <v>528</v>
      </c>
      <c r="Z114" s="15" t="s">
        <v>572</v>
      </c>
      <c r="AA114" s="15" t="s">
        <v>579</v>
      </c>
      <c r="AB114" s="16" t="s">
        <v>238</v>
      </c>
      <c r="AC114" s="179">
        <v>44927</v>
      </c>
      <c r="AD114" s="33" t="s">
        <v>518</v>
      </c>
      <c r="AE114" s="26" t="s">
        <v>233</v>
      </c>
      <c r="AF114" s="18">
        <f t="shared" si="32"/>
        <v>2</v>
      </c>
      <c r="AG114" s="16" t="s">
        <v>239</v>
      </c>
      <c r="AH114" s="16">
        <f t="shared" si="33"/>
        <v>1</v>
      </c>
      <c r="AI114" s="16" t="s">
        <v>239</v>
      </c>
      <c r="AJ114" s="18">
        <f t="shared" si="34"/>
        <v>1</v>
      </c>
      <c r="AK114" s="18">
        <f t="shared" si="35"/>
        <v>4</v>
      </c>
      <c r="AL114" s="44" t="s">
        <v>524</v>
      </c>
      <c r="AM114" s="16" t="s">
        <v>184</v>
      </c>
      <c r="AN114" s="16" t="s">
        <v>184</v>
      </c>
      <c r="AO114" s="16" t="s">
        <v>184</v>
      </c>
      <c r="AP114" s="16" t="s">
        <v>184</v>
      </c>
      <c r="AQ114" s="16" t="s">
        <v>184</v>
      </c>
      <c r="AR114" s="16" t="s">
        <v>184</v>
      </c>
      <c r="AS114" s="16" t="s">
        <v>184</v>
      </c>
      <c r="AT114" s="16" t="s">
        <v>184</v>
      </c>
      <c r="AU114" s="16" t="s">
        <v>184</v>
      </c>
      <c r="AV114" s="16" t="s">
        <v>184</v>
      </c>
      <c r="AW114" s="16" t="s">
        <v>184</v>
      </c>
      <c r="AX114" s="16" t="s">
        <v>184</v>
      </c>
      <c r="AY114" s="16" t="s">
        <v>184</v>
      </c>
      <c r="AZ114" s="16" t="s">
        <v>184</v>
      </c>
      <c r="BA114" s="16" t="s">
        <v>184</v>
      </c>
      <c r="BB114" s="16" t="s">
        <v>184</v>
      </c>
      <c r="BC114" s="16" t="s">
        <v>184</v>
      </c>
      <c r="BD114" s="16" t="s">
        <v>184</v>
      </c>
      <c r="BE114" s="16" t="s">
        <v>184</v>
      </c>
      <c r="BF114" s="16" t="s">
        <v>184</v>
      </c>
      <c r="BG114" s="16" t="s">
        <v>184</v>
      </c>
      <c r="BH114" s="16" t="s">
        <v>184</v>
      </c>
      <c r="BI114" s="16" t="s">
        <v>184</v>
      </c>
      <c r="BJ114" s="16" t="s">
        <v>184</v>
      </c>
      <c r="BK114" s="16" t="s">
        <v>184</v>
      </c>
      <c r="BL114" s="16" t="s">
        <v>184</v>
      </c>
      <c r="BM114" s="18"/>
    </row>
    <row r="115" spans="1:70" s="158" customFormat="1" ht="60" customHeight="1" x14ac:dyDescent="0.35">
      <c r="A115" s="24" t="s">
        <v>598</v>
      </c>
      <c r="B115" s="25" t="str">
        <f>VLOOKUP($D115,[6]Responsables!$L$1:$M$37,2,0)</f>
        <v>DCMPR</v>
      </c>
      <c r="C115" s="159" t="s">
        <v>218</v>
      </c>
      <c r="D115" s="17" t="s">
        <v>569</v>
      </c>
      <c r="E115" s="17" t="s">
        <v>395</v>
      </c>
      <c r="F115" s="17" t="s">
        <v>316</v>
      </c>
      <c r="G115" s="17" t="s">
        <v>599</v>
      </c>
      <c r="H115" s="17" t="s">
        <v>600</v>
      </c>
      <c r="I115" s="17" t="s">
        <v>253</v>
      </c>
      <c r="J115" s="18" t="s">
        <v>254</v>
      </c>
      <c r="K115" s="18" t="s">
        <v>329</v>
      </c>
      <c r="L115" s="18" t="s">
        <v>336</v>
      </c>
      <c r="M115" s="18" t="s">
        <v>337</v>
      </c>
      <c r="N115" s="18" t="s">
        <v>451</v>
      </c>
      <c r="O115" s="17" t="s">
        <v>176</v>
      </c>
      <c r="P115" s="17" t="s">
        <v>516</v>
      </c>
      <c r="Q115" s="17" t="s">
        <v>569</v>
      </c>
      <c r="R115" s="17" t="s">
        <v>516</v>
      </c>
      <c r="S115" s="17" t="s">
        <v>569</v>
      </c>
      <c r="T115" s="17" t="s">
        <v>324</v>
      </c>
      <c r="U115" s="17" t="s">
        <v>569</v>
      </c>
      <c r="V115" s="17" t="s">
        <v>229</v>
      </c>
      <c r="W115" s="17" t="s">
        <v>229</v>
      </c>
      <c r="X115" s="18" t="s">
        <v>273</v>
      </c>
      <c r="Y115" s="177" t="s">
        <v>528</v>
      </c>
      <c r="Z115" s="15" t="s">
        <v>572</v>
      </c>
      <c r="AA115" s="15" t="s">
        <v>579</v>
      </c>
      <c r="AB115" s="16" t="s">
        <v>238</v>
      </c>
      <c r="AC115" s="179">
        <v>44927</v>
      </c>
      <c r="AD115" s="33" t="s">
        <v>518</v>
      </c>
      <c r="AE115" s="26" t="s">
        <v>233</v>
      </c>
      <c r="AF115" s="18">
        <f t="shared" si="32"/>
        <v>2</v>
      </c>
      <c r="AG115" s="16" t="s">
        <v>239</v>
      </c>
      <c r="AH115" s="16">
        <f t="shared" si="33"/>
        <v>1</v>
      </c>
      <c r="AI115" s="16" t="s">
        <v>239</v>
      </c>
      <c r="AJ115" s="18">
        <f t="shared" si="34"/>
        <v>1</v>
      </c>
      <c r="AK115" s="18">
        <f t="shared" si="35"/>
        <v>4</v>
      </c>
      <c r="AL115" s="44" t="s">
        <v>524</v>
      </c>
      <c r="AM115" s="16" t="s">
        <v>184</v>
      </c>
      <c r="AN115" s="16" t="s">
        <v>184</v>
      </c>
      <c r="AO115" s="16" t="s">
        <v>184</v>
      </c>
      <c r="AP115" s="16" t="s">
        <v>184</v>
      </c>
      <c r="AQ115" s="16" t="s">
        <v>184</v>
      </c>
      <c r="AR115" s="16" t="s">
        <v>184</v>
      </c>
      <c r="AS115" s="16" t="s">
        <v>184</v>
      </c>
      <c r="AT115" s="16" t="s">
        <v>184</v>
      </c>
      <c r="AU115" s="16" t="s">
        <v>184</v>
      </c>
      <c r="AV115" s="16" t="s">
        <v>184</v>
      </c>
      <c r="AW115" s="16" t="s">
        <v>184</v>
      </c>
      <c r="AX115" s="16" t="s">
        <v>184</v>
      </c>
      <c r="AY115" s="16" t="s">
        <v>184</v>
      </c>
      <c r="AZ115" s="16" t="s">
        <v>184</v>
      </c>
      <c r="BA115" s="16" t="s">
        <v>184</v>
      </c>
      <c r="BB115" s="16" t="s">
        <v>184</v>
      </c>
      <c r="BC115" s="16" t="s">
        <v>184</v>
      </c>
      <c r="BD115" s="16" t="s">
        <v>184</v>
      </c>
      <c r="BE115" s="16" t="s">
        <v>184</v>
      </c>
      <c r="BF115" s="16" t="s">
        <v>184</v>
      </c>
      <c r="BG115" s="16" t="s">
        <v>184</v>
      </c>
      <c r="BH115" s="16" t="s">
        <v>184</v>
      </c>
      <c r="BI115" s="16" t="s">
        <v>184</v>
      </c>
      <c r="BJ115" s="16" t="s">
        <v>184</v>
      </c>
      <c r="BK115" s="16" t="s">
        <v>184</v>
      </c>
      <c r="BL115" s="16" t="s">
        <v>184</v>
      </c>
      <c r="BM115" s="18"/>
    </row>
    <row r="116" spans="1:70" s="158" customFormat="1" ht="60" customHeight="1" x14ac:dyDescent="0.35">
      <c r="A116" s="24" t="s">
        <v>601</v>
      </c>
      <c r="B116" s="25" t="str">
        <f>VLOOKUP($D116,[6]Responsables!$L$1:$M$37,2,0)</f>
        <v>DCMPR</v>
      </c>
      <c r="C116" s="159" t="s">
        <v>221</v>
      </c>
      <c r="D116" s="17" t="s">
        <v>569</v>
      </c>
      <c r="E116" s="17" t="s">
        <v>395</v>
      </c>
      <c r="F116" s="17" t="s">
        <v>342</v>
      </c>
      <c r="G116" s="17" t="s">
        <v>602</v>
      </c>
      <c r="H116" s="17" t="s">
        <v>603</v>
      </c>
      <c r="I116" s="17" t="s">
        <v>253</v>
      </c>
      <c r="J116" s="18" t="s">
        <v>254</v>
      </c>
      <c r="K116" s="18" t="s">
        <v>335</v>
      </c>
      <c r="L116" s="18" t="s">
        <v>336</v>
      </c>
      <c r="M116" s="18" t="s">
        <v>337</v>
      </c>
      <c r="N116" s="18" t="s">
        <v>451</v>
      </c>
      <c r="O116" s="17" t="s">
        <v>176</v>
      </c>
      <c r="P116" s="17" t="s">
        <v>516</v>
      </c>
      <c r="Q116" s="17" t="s">
        <v>569</v>
      </c>
      <c r="R116" s="17" t="s">
        <v>516</v>
      </c>
      <c r="S116" s="17" t="s">
        <v>569</v>
      </c>
      <c r="T116" s="17" t="s">
        <v>324</v>
      </c>
      <c r="U116" s="17" t="s">
        <v>569</v>
      </c>
      <c r="V116" s="17" t="s">
        <v>229</v>
      </c>
      <c r="W116" s="17" t="s">
        <v>229</v>
      </c>
      <c r="X116" s="18" t="s">
        <v>273</v>
      </c>
      <c r="Y116" s="177" t="s">
        <v>528</v>
      </c>
      <c r="Z116" s="15" t="s">
        <v>572</v>
      </c>
      <c r="AA116" s="15" t="s">
        <v>579</v>
      </c>
      <c r="AB116" s="16" t="s">
        <v>238</v>
      </c>
      <c r="AC116" s="179">
        <v>44927</v>
      </c>
      <c r="AD116" s="33" t="s">
        <v>518</v>
      </c>
      <c r="AE116" s="26" t="s">
        <v>233</v>
      </c>
      <c r="AF116" s="18">
        <f t="shared" si="32"/>
        <v>2</v>
      </c>
      <c r="AG116" s="16" t="s">
        <v>233</v>
      </c>
      <c r="AH116" s="16">
        <f t="shared" si="33"/>
        <v>2</v>
      </c>
      <c r="AI116" s="16" t="s">
        <v>239</v>
      </c>
      <c r="AJ116" s="18">
        <f t="shared" si="34"/>
        <v>1</v>
      </c>
      <c r="AK116" s="18">
        <f t="shared" si="35"/>
        <v>5</v>
      </c>
      <c r="AL116" s="44" t="s">
        <v>524</v>
      </c>
      <c r="AM116" s="16" t="s">
        <v>184</v>
      </c>
      <c r="AN116" s="16" t="s">
        <v>184</v>
      </c>
      <c r="AO116" s="16" t="s">
        <v>184</v>
      </c>
      <c r="AP116" s="16" t="s">
        <v>184</v>
      </c>
      <c r="AQ116" s="16" t="s">
        <v>184</v>
      </c>
      <c r="AR116" s="16" t="s">
        <v>184</v>
      </c>
      <c r="AS116" s="16" t="s">
        <v>184</v>
      </c>
      <c r="AT116" s="16" t="s">
        <v>184</v>
      </c>
      <c r="AU116" s="16" t="s">
        <v>184</v>
      </c>
      <c r="AV116" s="16" t="s">
        <v>184</v>
      </c>
      <c r="AW116" s="16" t="s">
        <v>184</v>
      </c>
      <c r="AX116" s="16" t="s">
        <v>184</v>
      </c>
      <c r="AY116" s="16" t="s">
        <v>184</v>
      </c>
      <c r="AZ116" s="16" t="s">
        <v>184</v>
      </c>
      <c r="BA116" s="16" t="s">
        <v>184</v>
      </c>
      <c r="BB116" s="16" t="s">
        <v>184</v>
      </c>
      <c r="BC116" s="16" t="s">
        <v>184</v>
      </c>
      <c r="BD116" s="16" t="s">
        <v>184</v>
      </c>
      <c r="BE116" s="16" t="s">
        <v>184</v>
      </c>
      <c r="BF116" s="16" t="s">
        <v>184</v>
      </c>
      <c r="BG116" s="16" t="s">
        <v>184</v>
      </c>
      <c r="BH116" s="16" t="s">
        <v>184</v>
      </c>
      <c r="BI116" s="16" t="s">
        <v>184</v>
      </c>
      <c r="BJ116" s="16" t="s">
        <v>184</v>
      </c>
      <c r="BK116" s="16" t="s">
        <v>184</v>
      </c>
      <c r="BL116" s="16" t="s">
        <v>184</v>
      </c>
      <c r="BM116" s="18"/>
    </row>
    <row r="117" spans="1:70" s="158" customFormat="1" ht="60" customHeight="1" x14ac:dyDescent="0.35">
      <c r="A117" s="24" t="s">
        <v>604</v>
      </c>
      <c r="B117" s="25" t="str">
        <f>VLOOKUP($D117,[6]Responsables!$L$1:$M$37,2,0)</f>
        <v>DCMPR</v>
      </c>
      <c r="C117" s="159" t="s">
        <v>224</v>
      </c>
      <c r="D117" s="17" t="s">
        <v>569</v>
      </c>
      <c r="E117" s="17" t="s">
        <v>395</v>
      </c>
      <c r="F117" s="17" t="s">
        <v>316</v>
      </c>
      <c r="G117" s="17" t="s">
        <v>605</v>
      </c>
      <c r="H117" s="17" t="s">
        <v>606</v>
      </c>
      <c r="I117" s="17" t="s">
        <v>253</v>
      </c>
      <c r="J117" s="18" t="s">
        <v>254</v>
      </c>
      <c r="K117" s="18" t="s">
        <v>335</v>
      </c>
      <c r="L117" s="18" t="s">
        <v>336</v>
      </c>
      <c r="M117" s="18" t="s">
        <v>337</v>
      </c>
      <c r="N117" s="18" t="s">
        <v>451</v>
      </c>
      <c r="O117" s="17" t="s">
        <v>176</v>
      </c>
      <c r="P117" s="17" t="s">
        <v>516</v>
      </c>
      <c r="Q117" s="17" t="s">
        <v>569</v>
      </c>
      <c r="R117" s="17" t="s">
        <v>516</v>
      </c>
      <c r="S117" s="17" t="s">
        <v>569</v>
      </c>
      <c r="T117" s="17" t="s">
        <v>324</v>
      </c>
      <c r="U117" s="17" t="s">
        <v>569</v>
      </c>
      <c r="V117" s="17" t="s">
        <v>229</v>
      </c>
      <c r="W117" s="17" t="s">
        <v>229</v>
      </c>
      <c r="X117" s="18" t="s">
        <v>273</v>
      </c>
      <c r="Y117" s="177" t="s">
        <v>528</v>
      </c>
      <c r="Z117" s="15" t="s">
        <v>572</v>
      </c>
      <c r="AA117" s="15" t="s">
        <v>579</v>
      </c>
      <c r="AB117" s="16" t="s">
        <v>238</v>
      </c>
      <c r="AC117" s="179">
        <v>44927</v>
      </c>
      <c r="AD117" s="33" t="s">
        <v>518</v>
      </c>
      <c r="AE117" s="26" t="s">
        <v>233</v>
      </c>
      <c r="AF117" s="18">
        <f t="shared" si="32"/>
        <v>2</v>
      </c>
      <c r="AG117" s="16" t="s">
        <v>239</v>
      </c>
      <c r="AH117" s="16">
        <f t="shared" si="33"/>
        <v>1</v>
      </c>
      <c r="AI117" s="16" t="s">
        <v>233</v>
      </c>
      <c r="AJ117" s="18">
        <f t="shared" si="34"/>
        <v>2</v>
      </c>
      <c r="AK117" s="18">
        <f t="shared" si="35"/>
        <v>5</v>
      </c>
      <c r="AL117" s="44" t="s">
        <v>524</v>
      </c>
      <c r="AM117" s="16" t="s">
        <v>184</v>
      </c>
      <c r="AN117" s="16" t="s">
        <v>184</v>
      </c>
      <c r="AO117" s="16" t="s">
        <v>184</v>
      </c>
      <c r="AP117" s="16" t="s">
        <v>184</v>
      </c>
      <c r="AQ117" s="16" t="s">
        <v>184</v>
      </c>
      <c r="AR117" s="16" t="s">
        <v>184</v>
      </c>
      <c r="AS117" s="16" t="s">
        <v>184</v>
      </c>
      <c r="AT117" s="16" t="s">
        <v>184</v>
      </c>
      <c r="AU117" s="16" t="s">
        <v>184</v>
      </c>
      <c r="AV117" s="16" t="s">
        <v>184</v>
      </c>
      <c r="AW117" s="16" t="s">
        <v>184</v>
      </c>
      <c r="AX117" s="16" t="s">
        <v>184</v>
      </c>
      <c r="AY117" s="16" t="s">
        <v>184</v>
      </c>
      <c r="AZ117" s="16" t="s">
        <v>184</v>
      </c>
      <c r="BA117" s="16" t="s">
        <v>184</v>
      </c>
      <c r="BB117" s="16" t="s">
        <v>184</v>
      </c>
      <c r="BC117" s="16" t="s">
        <v>184</v>
      </c>
      <c r="BD117" s="16" t="s">
        <v>184</v>
      </c>
      <c r="BE117" s="16" t="s">
        <v>184</v>
      </c>
      <c r="BF117" s="16" t="s">
        <v>184</v>
      </c>
      <c r="BG117" s="16" t="s">
        <v>184</v>
      </c>
      <c r="BH117" s="16" t="s">
        <v>184</v>
      </c>
      <c r="BI117" s="16" t="s">
        <v>184</v>
      </c>
      <c r="BJ117" s="16" t="s">
        <v>184</v>
      </c>
      <c r="BK117" s="16" t="s">
        <v>184</v>
      </c>
      <c r="BL117" s="16" t="s">
        <v>184</v>
      </c>
      <c r="BM117" s="18"/>
    </row>
    <row r="118" spans="1:70" s="158" customFormat="1" ht="60" customHeight="1" x14ac:dyDescent="0.35">
      <c r="A118" s="24" t="s">
        <v>607</v>
      </c>
      <c r="B118" s="25" t="str">
        <f>VLOOKUP($D118,[6]Responsables!$L$1:$M$37,2,0)</f>
        <v>DCMPR</v>
      </c>
      <c r="C118" s="159" t="s">
        <v>234</v>
      </c>
      <c r="D118" s="17" t="s">
        <v>569</v>
      </c>
      <c r="E118" s="17" t="s">
        <v>395</v>
      </c>
      <c r="F118" s="17" t="s">
        <v>592</v>
      </c>
      <c r="G118" s="17" t="s">
        <v>608</v>
      </c>
      <c r="H118" s="17" t="s">
        <v>609</v>
      </c>
      <c r="I118" s="17" t="s">
        <v>253</v>
      </c>
      <c r="J118" s="18" t="s">
        <v>254</v>
      </c>
      <c r="K118" s="18" t="s">
        <v>335</v>
      </c>
      <c r="L118" s="18" t="s">
        <v>336</v>
      </c>
      <c r="M118" s="18" t="s">
        <v>337</v>
      </c>
      <c r="N118" s="18" t="s">
        <v>451</v>
      </c>
      <c r="O118" s="17" t="s">
        <v>176</v>
      </c>
      <c r="P118" s="17" t="s">
        <v>516</v>
      </c>
      <c r="Q118" s="17" t="s">
        <v>569</v>
      </c>
      <c r="R118" s="17" t="s">
        <v>516</v>
      </c>
      <c r="S118" s="17" t="s">
        <v>569</v>
      </c>
      <c r="T118" s="17" t="s">
        <v>324</v>
      </c>
      <c r="U118" s="17" t="s">
        <v>569</v>
      </c>
      <c r="V118" s="17" t="s">
        <v>229</v>
      </c>
      <c r="W118" s="17" t="s">
        <v>229</v>
      </c>
      <c r="X118" s="18" t="s">
        <v>273</v>
      </c>
      <c r="Y118" s="177" t="s">
        <v>528</v>
      </c>
      <c r="Z118" s="15" t="s">
        <v>572</v>
      </c>
      <c r="AA118" s="15" t="s">
        <v>579</v>
      </c>
      <c r="AB118" s="16" t="s">
        <v>238</v>
      </c>
      <c r="AC118" s="179">
        <v>44927</v>
      </c>
      <c r="AD118" s="33" t="s">
        <v>518</v>
      </c>
      <c r="AE118" s="26" t="s">
        <v>233</v>
      </c>
      <c r="AF118" s="18">
        <f t="shared" si="32"/>
        <v>2</v>
      </c>
      <c r="AG118" s="16" t="s">
        <v>239</v>
      </c>
      <c r="AH118" s="16">
        <f t="shared" si="33"/>
        <v>1</v>
      </c>
      <c r="AI118" s="16" t="s">
        <v>239</v>
      </c>
      <c r="AJ118" s="18">
        <f t="shared" si="34"/>
        <v>1</v>
      </c>
      <c r="AK118" s="18">
        <f t="shared" si="35"/>
        <v>4</v>
      </c>
      <c r="AL118" s="44" t="s">
        <v>524</v>
      </c>
      <c r="AM118" s="16" t="s">
        <v>184</v>
      </c>
      <c r="AN118" s="16" t="s">
        <v>184</v>
      </c>
      <c r="AO118" s="16" t="s">
        <v>184</v>
      </c>
      <c r="AP118" s="16" t="s">
        <v>184</v>
      </c>
      <c r="AQ118" s="16" t="s">
        <v>184</v>
      </c>
      <c r="AR118" s="16" t="s">
        <v>184</v>
      </c>
      <c r="AS118" s="16" t="s">
        <v>184</v>
      </c>
      <c r="AT118" s="16" t="s">
        <v>184</v>
      </c>
      <c r="AU118" s="16" t="s">
        <v>184</v>
      </c>
      <c r="AV118" s="16" t="s">
        <v>184</v>
      </c>
      <c r="AW118" s="16" t="s">
        <v>184</v>
      </c>
      <c r="AX118" s="16" t="s">
        <v>184</v>
      </c>
      <c r="AY118" s="16" t="s">
        <v>184</v>
      </c>
      <c r="AZ118" s="16" t="s">
        <v>184</v>
      </c>
      <c r="BA118" s="16" t="s">
        <v>184</v>
      </c>
      <c r="BB118" s="16" t="s">
        <v>184</v>
      </c>
      <c r="BC118" s="16" t="s">
        <v>184</v>
      </c>
      <c r="BD118" s="16" t="s">
        <v>184</v>
      </c>
      <c r="BE118" s="16" t="s">
        <v>184</v>
      </c>
      <c r="BF118" s="16" t="s">
        <v>184</v>
      </c>
      <c r="BG118" s="16" t="s">
        <v>184</v>
      </c>
      <c r="BH118" s="16" t="s">
        <v>184</v>
      </c>
      <c r="BI118" s="16" t="s">
        <v>184</v>
      </c>
      <c r="BJ118" s="16" t="s">
        <v>184</v>
      </c>
      <c r="BK118" s="16" t="s">
        <v>184</v>
      </c>
      <c r="BL118" s="16" t="s">
        <v>184</v>
      </c>
      <c r="BM118" s="18"/>
    </row>
    <row r="119" spans="1:70" s="158" customFormat="1" ht="60" customHeight="1" x14ac:dyDescent="0.35">
      <c r="A119" s="24" t="s">
        <v>610</v>
      </c>
      <c r="B119" s="25" t="str">
        <f>VLOOKUP($D119,[6]Responsables!$L$1:$M$37,2,0)</f>
        <v>DCMPR</v>
      </c>
      <c r="C119" s="159" t="s">
        <v>240</v>
      </c>
      <c r="D119" s="17" t="s">
        <v>569</v>
      </c>
      <c r="E119" s="17" t="s">
        <v>395</v>
      </c>
      <c r="F119" s="17" t="s">
        <v>611</v>
      </c>
      <c r="G119" s="17" t="s">
        <v>612</v>
      </c>
      <c r="H119" s="17" t="s">
        <v>613</v>
      </c>
      <c r="I119" s="17" t="s">
        <v>253</v>
      </c>
      <c r="J119" s="18" t="s">
        <v>254</v>
      </c>
      <c r="K119" s="18" t="s">
        <v>335</v>
      </c>
      <c r="L119" s="18" t="s">
        <v>336</v>
      </c>
      <c r="M119" s="18" t="s">
        <v>337</v>
      </c>
      <c r="N119" s="18" t="s">
        <v>451</v>
      </c>
      <c r="O119" s="17" t="s">
        <v>176</v>
      </c>
      <c r="P119" s="17" t="s">
        <v>516</v>
      </c>
      <c r="Q119" s="17" t="s">
        <v>569</v>
      </c>
      <c r="R119" s="17" t="s">
        <v>516</v>
      </c>
      <c r="S119" s="17" t="s">
        <v>569</v>
      </c>
      <c r="T119" s="17" t="s">
        <v>324</v>
      </c>
      <c r="U119" s="17" t="s">
        <v>569</v>
      </c>
      <c r="V119" s="17" t="s">
        <v>229</v>
      </c>
      <c r="W119" s="17" t="s">
        <v>229</v>
      </c>
      <c r="X119" s="18" t="s">
        <v>273</v>
      </c>
      <c r="Y119" s="177" t="s">
        <v>528</v>
      </c>
      <c r="Z119" s="15" t="s">
        <v>572</v>
      </c>
      <c r="AA119" s="15" t="s">
        <v>579</v>
      </c>
      <c r="AB119" s="16" t="s">
        <v>238</v>
      </c>
      <c r="AC119" s="179">
        <v>44927</v>
      </c>
      <c r="AD119" s="33" t="s">
        <v>518</v>
      </c>
      <c r="AE119" s="26" t="s">
        <v>233</v>
      </c>
      <c r="AF119" s="18">
        <f t="shared" si="32"/>
        <v>2</v>
      </c>
      <c r="AG119" s="16" t="s">
        <v>239</v>
      </c>
      <c r="AH119" s="16">
        <f t="shared" si="33"/>
        <v>1</v>
      </c>
      <c r="AI119" s="16" t="s">
        <v>233</v>
      </c>
      <c r="AJ119" s="18">
        <f t="shared" si="34"/>
        <v>2</v>
      </c>
      <c r="AK119" s="18">
        <f t="shared" si="35"/>
        <v>5</v>
      </c>
      <c r="AL119" s="44" t="s">
        <v>524</v>
      </c>
      <c r="AM119" s="16" t="s">
        <v>184</v>
      </c>
      <c r="AN119" s="16" t="s">
        <v>184</v>
      </c>
      <c r="AO119" s="16" t="s">
        <v>184</v>
      </c>
      <c r="AP119" s="16" t="s">
        <v>184</v>
      </c>
      <c r="AQ119" s="16" t="s">
        <v>184</v>
      </c>
      <c r="AR119" s="16" t="s">
        <v>184</v>
      </c>
      <c r="AS119" s="16" t="s">
        <v>184</v>
      </c>
      <c r="AT119" s="16" t="s">
        <v>184</v>
      </c>
      <c r="AU119" s="16" t="s">
        <v>184</v>
      </c>
      <c r="AV119" s="16" t="s">
        <v>184</v>
      </c>
      <c r="AW119" s="16" t="s">
        <v>184</v>
      </c>
      <c r="AX119" s="16" t="s">
        <v>184</v>
      </c>
      <c r="AY119" s="16" t="s">
        <v>184</v>
      </c>
      <c r="AZ119" s="16" t="s">
        <v>184</v>
      </c>
      <c r="BA119" s="16" t="s">
        <v>184</v>
      </c>
      <c r="BB119" s="16" t="s">
        <v>184</v>
      </c>
      <c r="BC119" s="16" t="s">
        <v>184</v>
      </c>
      <c r="BD119" s="16" t="s">
        <v>184</v>
      </c>
      <c r="BE119" s="16" t="s">
        <v>184</v>
      </c>
      <c r="BF119" s="16" t="s">
        <v>184</v>
      </c>
      <c r="BG119" s="16" t="s">
        <v>184</v>
      </c>
      <c r="BH119" s="16" t="s">
        <v>184</v>
      </c>
      <c r="BI119" s="16" t="s">
        <v>184</v>
      </c>
      <c r="BJ119" s="16" t="s">
        <v>184</v>
      </c>
      <c r="BK119" s="16" t="s">
        <v>184</v>
      </c>
      <c r="BL119" s="16" t="s">
        <v>184</v>
      </c>
      <c r="BM119" s="18"/>
    </row>
    <row r="120" spans="1:70" s="158" customFormat="1" ht="60" customHeight="1" x14ac:dyDescent="0.35">
      <c r="A120" s="24" t="s">
        <v>614</v>
      </c>
      <c r="B120" s="25" t="str">
        <f>VLOOKUP($D120,[6]Responsables!$L$1:$M$37,2,0)</f>
        <v>DCMPR</v>
      </c>
      <c r="C120" s="159" t="s">
        <v>244</v>
      </c>
      <c r="D120" s="17" t="s">
        <v>569</v>
      </c>
      <c r="E120" s="17" t="s">
        <v>395</v>
      </c>
      <c r="F120" s="17" t="s">
        <v>342</v>
      </c>
      <c r="G120" s="17" t="s">
        <v>615</v>
      </c>
      <c r="H120" s="17" t="s">
        <v>616</v>
      </c>
      <c r="I120" s="17" t="s">
        <v>253</v>
      </c>
      <c r="J120" s="18" t="s">
        <v>254</v>
      </c>
      <c r="K120" s="18" t="s">
        <v>335</v>
      </c>
      <c r="L120" s="18" t="s">
        <v>336</v>
      </c>
      <c r="M120" s="18" t="s">
        <v>337</v>
      </c>
      <c r="N120" s="18" t="s">
        <v>451</v>
      </c>
      <c r="O120" s="17" t="s">
        <v>176</v>
      </c>
      <c r="P120" s="17" t="s">
        <v>516</v>
      </c>
      <c r="Q120" s="17" t="s">
        <v>569</v>
      </c>
      <c r="R120" s="17" t="s">
        <v>516</v>
      </c>
      <c r="S120" s="17" t="s">
        <v>569</v>
      </c>
      <c r="T120" s="17" t="s">
        <v>324</v>
      </c>
      <c r="U120" s="17" t="s">
        <v>569</v>
      </c>
      <c r="V120" s="17" t="s">
        <v>177</v>
      </c>
      <c r="W120" s="17" t="s">
        <v>569</v>
      </c>
      <c r="X120" s="18" t="s">
        <v>208</v>
      </c>
      <c r="Y120" s="177" t="s">
        <v>617</v>
      </c>
      <c r="Z120" s="15" t="s">
        <v>572</v>
      </c>
      <c r="AA120" s="15" t="s">
        <v>618</v>
      </c>
      <c r="AB120" s="16" t="s">
        <v>238</v>
      </c>
      <c r="AC120" s="179">
        <v>44927</v>
      </c>
      <c r="AD120" s="33" t="s">
        <v>619</v>
      </c>
      <c r="AE120" s="26" t="s">
        <v>183</v>
      </c>
      <c r="AF120" s="18">
        <f t="shared" si="32"/>
        <v>3</v>
      </c>
      <c r="AG120" s="16" t="s">
        <v>239</v>
      </c>
      <c r="AH120" s="16">
        <f t="shared" si="33"/>
        <v>1</v>
      </c>
      <c r="AI120" s="16" t="s">
        <v>233</v>
      </c>
      <c r="AJ120" s="18">
        <f t="shared" si="34"/>
        <v>2</v>
      </c>
      <c r="AK120" s="18">
        <f t="shared" si="35"/>
        <v>6</v>
      </c>
      <c r="AL120" s="44" t="s">
        <v>620</v>
      </c>
      <c r="AM120" s="16" t="s">
        <v>184</v>
      </c>
      <c r="AN120" s="16" t="s">
        <v>184</v>
      </c>
      <c r="AO120" s="16" t="s">
        <v>184</v>
      </c>
      <c r="AP120" s="16" t="s">
        <v>184</v>
      </c>
      <c r="AQ120" s="16" t="s">
        <v>184</v>
      </c>
      <c r="AR120" s="16" t="s">
        <v>388</v>
      </c>
      <c r="AS120" s="16" t="s">
        <v>184</v>
      </c>
      <c r="AT120" s="16" t="s">
        <v>184</v>
      </c>
      <c r="AU120" s="16" t="s">
        <v>184</v>
      </c>
      <c r="AV120" s="16" t="s">
        <v>184</v>
      </c>
      <c r="AW120" s="16" t="s">
        <v>184</v>
      </c>
      <c r="AX120" s="16" t="s">
        <v>184</v>
      </c>
      <c r="AY120" s="16" t="s">
        <v>184</v>
      </c>
      <c r="AZ120" s="16" t="s">
        <v>184</v>
      </c>
      <c r="BA120" s="16" t="s">
        <v>184</v>
      </c>
      <c r="BB120" s="16" t="s">
        <v>184</v>
      </c>
      <c r="BC120" s="16" t="s">
        <v>184</v>
      </c>
      <c r="BD120" s="16" t="s">
        <v>184</v>
      </c>
      <c r="BE120" s="16" t="s">
        <v>184</v>
      </c>
      <c r="BF120" s="16" t="s">
        <v>184</v>
      </c>
      <c r="BG120" s="16" t="s">
        <v>184</v>
      </c>
      <c r="BH120" s="16" t="s">
        <v>184</v>
      </c>
      <c r="BI120" s="16" t="s">
        <v>184</v>
      </c>
      <c r="BJ120" s="16" t="s">
        <v>184</v>
      </c>
      <c r="BK120" s="16" t="s">
        <v>184</v>
      </c>
      <c r="BL120" s="16" t="s">
        <v>184</v>
      </c>
      <c r="BM120" s="18"/>
    </row>
    <row r="121" spans="1:70" s="158" customFormat="1" ht="60" customHeight="1" x14ac:dyDescent="0.35">
      <c r="A121" s="24" t="s">
        <v>621</v>
      </c>
      <c r="B121" s="25" t="str">
        <f>VLOOKUP($D121,[6]Responsables!$L$1:$M$37,2,0)</f>
        <v>DCMPR</v>
      </c>
      <c r="C121" s="159" t="s">
        <v>250</v>
      </c>
      <c r="D121" s="17" t="s">
        <v>569</v>
      </c>
      <c r="E121" s="17" t="s">
        <v>395</v>
      </c>
      <c r="F121" s="17" t="s">
        <v>592</v>
      </c>
      <c r="G121" s="17" t="s">
        <v>622</v>
      </c>
      <c r="H121" s="17" t="s">
        <v>594</v>
      </c>
      <c r="I121" s="17" t="s">
        <v>253</v>
      </c>
      <c r="J121" s="18" t="s">
        <v>254</v>
      </c>
      <c r="K121" s="18" t="s">
        <v>335</v>
      </c>
      <c r="L121" s="18" t="s">
        <v>336</v>
      </c>
      <c r="M121" s="18" t="s">
        <v>590</v>
      </c>
      <c r="N121" s="18" t="s">
        <v>451</v>
      </c>
      <c r="O121" s="17" t="s">
        <v>176</v>
      </c>
      <c r="P121" s="17" t="s">
        <v>516</v>
      </c>
      <c r="Q121" s="17" t="s">
        <v>569</v>
      </c>
      <c r="R121" s="17" t="s">
        <v>516</v>
      </c>
      <c r="S121" s="17" t="s">
        <v>569</v>
      </c>
      <c r="T121" s="17" t="s">
        <v>324</v>
      </c>
      <c r="U121" s="17" t="s">
        <v>569</v>
      </c>
      <c r="V121" s="17" t="s">
        <v>229</v>
      </c>
      <c r="W121" s="17" t="s">
        <v>229</v>
      </c>
      <c r="X121" s="18" t="s">
        <v>208</v>
      </c>
      <c r="Y121" s="177" t="s">
        <v>617</v>
      </c>
      <c r="Z121" s="15" t="s">
        <v>572</v>
      </c>
      <c r="AA121" s="15" t="s">
        <v>618</v>
      </c>
      <c r="AB121" s="16" t="s">
        <v>238</v>
      </c>
      <c r="AC121" s="179">
        <v>44927</v>
      </c>
      <c r="AD121" s="33" t="s">
        <v>619</v>
      </c>
      <c r="AE121" s="26" t="s">
        <v>183</v>
      </c>
      <c r="AF121" s="18">
        <f t="shared" si="32"/>
        <v>3</v>
      </c>
      <c r="AG121" s="16" t="s">
        <v>233</v>
      </c>
      <c r="AH121" s="16">
        <f t="shared" si="33"/>
        <v>2</v>
      </c>
      <c r="AI121" s="16" t="s">
        <v>239</v>
      </c>
      <c r="AJ121" s="18">
        <f t="shared" si="34"/>
        <v>1</v>
      </c>
      <c r="AK121" s="18">
        <f t="shared" si="35"/>
        <v>6</v>
      </c>
      <c r="AL121" s="44" t="s">
        <v>620</v>
      </c>
      <c r="AM121" s="16" t="s">
        <v>388</v>
      </c>
      <c r="AN121" s="16" t="s">
        <v>184</v>
      </c>
      <c r="AO121" s="16" t="s">
        <v>184</v>
      </c>
      <c r="AP121" s="16" t="s">
        <v>184</v>
      </c>
      <c r="AQ121" s="16" t="s">
        <v>184</v>
      </c>
      <c r="AR121" s="16" t="s">
        <v>388</v>
      </c>
      <c r="AS121" s="16" t="s">
        <v>184</v>
      </c>
      <c r="AT121" s="16" t="s">
        <v>184</v>
      </c>
      <c r="AU121" s="16" t="s">
        <v>184</v>
      </c>
      <c r="AV121" s="16" t="s">
        <v>184</v>
      </c>
      <c r="AW121" s="16" t="s">
        <v>388</v>
      </c>
      <c r="AX121" s="16" t="s">
        <v>184</v>
      </c>
      <c r="AY121" s="16" t="s">
        <v>388</v>
      </c>
      <c r="AZ121" s="16" t="s">
        <v>388</v>
      </c>
      <c r="BA121" s="16" t="s">
        <v>388</v>
      </c>
      <c r="BB121" s="16" t="s">
        <v>184</v>
      </c>
      <c r="BC121" s="16" t="s">
        <v>388</v>
      </c>
      <c r="BD121" s="16" t="s">
        <v>388</v>
      </c>
      <c r="BE121" s="16" t="s">
        <v>388</v>
      </c>
      <c r="BF121" s="16" t="s">
        <v>184</v>
      </c>
      <c r="BG121" s="16" t="s">
        <v>184</v>
      </c>
      <c r="BH121" s="16" t="s">
        <v>388</v>
      </c>
      <c r="BI121" s="16" t="s">
        <v>184</v>
      </c>
      <c r="BJ121" s="16" t="s">
        <v>184</v>
      </c>
      <c r="BK121" s="16" t="s">
        <v>184</v>
      </c>
      <c r="BL121" s="16" t="s">
        <v>184</v>
      </c>
      <c r="BM121" s="18"/>
    </row>
    <row r="122" spans="1:70" s="158" customFormat="1" ht="60" customHeight="1" x14ac:dyDescent="0.35">
      <c r="A122" s="24" t="s">
        <v>623</v>
      </c>
      <c r="B122" s="25" t="str">
        <f>VLOOKUP($D122,[6]Responsables!$L$1:$M$37,2,0)</f>
        <v>DCMPR</v>
      </c>
      <c r="C122" s="159" t="s">
        <v>260</v>
      </c>
      <c r="D122" s="17" t="s">
        <v>569</v>
      </c>
      <c r="E122" s="17" t="s">
        <v>395</v>
      </c>
      <c r="F122" s="17" t="s">
        <v>172</v>
      </c>
      <c r="G122" s="17" t="s">
        <v>624</v>
      </c>
      <c r="H122" s="17" t="s">
        <v>625</v>
      </c>
      <c r="I122" s="17" t="s">
        <v>247</v>
      </c>
      <c r="J122" s="17" t="s">
        <v>254</v>
      </c>
      <c r="K122" s="17" t="s">
        <v>409</v>
      </c>
      <c r="L122" s="17" t="s">
        <v>409</v>
      </c>
      <c r="M122" s="17" t="s">
        <v>321</v>
      </c>
      <c r="N122" s="17" t="s">
        <v>351</v>
      </c>
      <c r="O122" s="17" t="s">
        <v>626</v>
      </c>
      <c r="P122" s="17" t="s">
        <v>516</v>
      </c>
      <c r="Q122" s="17" t="s">
        <v>569</v>
      </c>
      <c r="R122" s="17" t="s">
        <v>516</v>
      </c>
      <c r="S122" s="17" t="s">
        <v>569</v>
      </c>
      <c r="T122" s="17" t="s">
        <v>229</v>
      </c>
      <c r="U122" s="17" t="s">
        <v>229</v>
      </c>
      <c r="V122" s="17" t="s">
        <v>229</v>
      </c>
      <c r="W122" s="17" t="s">
        <v>229</v>
      </c>
      <c r="X122" s="18" t="s">
        <v>273</v>
      </c>
      <c r="Y122" s="177" t="s">
        <v>528</v>
      </c>
      <c r="Z122" s="15" t="s">
        <v>572</v>
      </c>
      <c r="AA122" s="181" t="s">
        <v>618</v>
      </c>
      <c r="AB122" s="16" t="s">
        <v>238</v>
      </c>
      <c r="AC122" s="179">
        <v>44562</v>
      </c>
      <c r="AD122" s="33" t="s">
        <v>518</v>
      </c>
      <c r="AE122" s="26" t="s">
        <v>233</v>
      </c>
      <c r="AF122" s="18">
        <f t="shared" si="32"/>
        <v>2</v>
      </c>
      <c r="AG122" s="16" t="s">
        <v>239</v>
      </c>
      <c r="AH122" s="16">
        <f t="shared" si="33"/>
        <v>1</v>
      </c>
      <c r="AI122" s="16" t="s">
        <v>233</v>
      </c>
      <c r="AJ122" s="18">
        <f t="shared" si="34"/>
        <v>2</v>
      </c>
      <c r="AK122" s="18">
        <f t="shared" si="35"/>
        <v>5</v>
      </c>
      <c r="AL122" s="44" t="s">
        <v>524</v>
      </c>
      <c r="AM122" s="16" t="s">
        <v>184</v>
      </c>
      <c r="AN122" s="16" t="s">
        <v>184</v>
      </c>
      <c r="AO122" s="16" t="s">
        <v>184</v>
      </c>
      <c r="AP122" s="16" t="s">
        <v>184</v>
      </c>
      <c r="AQ122" s="16" t="s">
        <v>184</v>
      </c>
      <c r="AR122" s="16" t="s">
        <v>184</v>
      </c>
      <c r="AS122" s="16" t="s">
        <v>184</v>
      </c>
      <c r="AT122" s="16" t="s">
        <v>184</v>
      </c>
      <c r="AU122" s="16" t="s">
        <v>184</v>
      </c>
      <c r="AV122" s="16" t="s">
        <v>184</v>
      </c>
      <c r="AW122" s="16" t="s">
        <v>184</v>
      </c>
      <c r="AX122" s="16" t="s">
        <v>184</v>
      </c>
      <c r="AY122" s="16" t="s">
        <v>184</v>
      </c>
      <c r="AZ122" s="16" t="s">
        <v>184</v>
      </c>
      <c r="BA122" s="16" t="s">
        <v>184</v>
      </c>
      <c r="BB122" s="16" t="s">
        <v>184</v>
      </c>
      <c r="BC122" s="16" t="s">
        <v>184</v>
      </c>
      <c r="BD122" s="16" t="s">
        <v>184</v>
      </c>
      <c r="BE122" s="16" t="s">
        <v>184</v>
      </c>
      <c r="BF122" s="16" t="s">
        <v>184</v>
      </c>
      <c r="BG122" s="16" t="s">
        <v>184</v>
      </c>
      <c r="BH122" s="16" t="s">
        <v>184</v>
      </c>
      <c r="BI122" s="16" t="s">
        <v>184</v>
      </c>
      <c r="BJ122" s="16" t="s">
        <v>184</v>
      </c>
      <c r="BK122" s="16" t="s">
        <v>184</v>
      </c>
      <c r="BL122" s="16" t="s">
        <v>184</v>
      </c>
      <c r="BM122" s="18"/>
    </row>
    <row r="123" spans="1:70" s="158" customFormat="1" ht="60" customHeight="1" x14ac:dyDescent="0.35">
      <c r="A123" s="24" t="s">
        <v>627</v>
      </c>
      <c r="B123" s="25" t="str">
        <f>VLOOKUP($D123,[6]Responsables!$L$1:$M$37,2,0)</f>
        <v>DCMPR</v>
      </c>
      <c r="C123" s="159" t="s">
        <v>264</v>
      </c>
      <c r="D123" s="17" t="s">
        <v>569</v>
      </c>
      <c r="E123" s="17" t="s">
        <v>229</v>
      </c>
      <c r="F123" s="17" t="s">
        <v>229</v>
      </c>
      <c r="G123" s="17" t="s">
        <v>465</v>
      </c>
      <c r="H123" s="17" t="s">
        <v>509</v>
      </c>
      <c r="I123" s="17" t="s">
        <v>175</v>
      </c>
      <c r="J123" s="17" t="s">
        <v>176</v>
      </c>
      <c r="K123" s="17" t="s">
        <v>176</v>
      </c>
      <c r="L123" s="17" t="s">
        <v>176</v>
      </c>
      <c r="M123" s="17" t="s">
        <v>256</v>
      </c>
      <c r="N123" s="17" t="s">
        <v>176</v>
      </c>
      <c r="O123" s="17" t="s">
        <v>176</v>
      </c>
      <c r="P123" s="17" t="s">
        <v>229</v>
      </c>
      <c r="Q123" s="17" t="s">
        <v>229</v>
      </c>
      <c r="R123" s="17" t="s">
        <v>229</v>
      </c>
      <c r="S123" s="17" t="s">
        <v>229</v>
      </c>
      <c r="T123" s="17" t="s">
        <v>229</v>
      </c>
      <c r="U123" s="17" t="s">
        <v>229</v>
      </c>
      <c r="V123" s="17" t="s">
        <v>229</v>
      </c>
      <c r="W123" s="17" t="s">
        <v>229</v>
      </c>
      <c r="X123" s="18" t="s">
        <v>208</v>
      </c>
      <c r="Y123" s="177" t="s">
        <v>617</v>
      </c>
      <c r="Z123" s="15" t="s">
        <v>572</v>
      </c>
      <c r="AA123" s="181" t="s">
        <v>618</v>
      </c>
      <c r="AB123" s="16" t="s">
        <v>238</v>
      </c>
      <c r="AC123" s="179">
        <v>45428</v>
      </c>
      <c r="AD123" s="33" t="s">
        <v>619</v>
      </c>
      <c r="AE123" s="26" t="s">
        <v>183</v>
      </c>
      <c r="AF123" s="18">
        <f t="shared" si="32"/>
        <v>3</v>
      </c>
      <c r="AG123" s="18" t="s">
        <v>183</v>
      </c>
      <c r="AH123" s="18">
        <f t="shared" si="33"/>
        <v>3</v>
      </c>
      <c r="AI123" s="18" t="s">
        <v>233</v>
      </c>
      <c r="AJ123" s="18">
        <f t="shared" si="34"/>
        <v>2</v>
      </c>
      <c r="AK123" s="18">
        <f t="shared" si="35"/>
        <v>8</v>
      </c>
      <c r="AL123" s="44" t="s">
        <v>620</v>
      </c>
      <c r="AM123" s="18" t="s">
        <v>184</v>
      </c>
      <c r="AN123" s="18" t="s">
        <v>388</v>
      </c>
      <c r="AO123" s="18" t="s">
        <v>184</v>
      </c>
      <c r="AP123" s="18" t="s">
        <v>388</v>
      </c>
      <c r="AQ123" s="18" t="s">
        <v>184</v>
      </c>
      <c r="AR123" s="18" t="s">
        <v>388</v>
      </c>
      <c r="AS123" s="18" t="s">
        <v>184</v>
      </c>
      <c r="AT123" s="18" t="s">
        <v>388</v>
      </c>
      <c r="AU123" s="18" t="s">
        <v>184</v>
      </c>
      <c r="AV123" s="18" t="s">
        <v>184</v>
      </c>
      <c r="AW123" s="18" t="s">
        <v>388</v>
      </c>
      <c r="AX123" s="18" t="s">
        <v>184</v>
      </c>
      <c r="AY123" s="18" t="s">
        <v>184</v>
      </c>
      <c r="AZ123" s="18" t="s">
        <v>184</v>
      </c>
      <c r="BA123" s="18" t="s">
        <v>184</v>
      </c>
      <c r="BB123" s="18" t="s">
        <v>388</v>
      </c>
      <c r="BC123" s="18"/>
      <c r="BD123" s="18" t="s">
        <v>388</v>
      </c>
      <c r="BE123" s="18" t="s">
        <v>388</v>
      </c>
      <c r="BF123" s="18" t="s">
        <v>184</v>
      </c>
      <c r="BG123" s="18" t="s">
        <v>184</v>
      </c>
      <c r="BH123" s="18" t="s">
        <v>388</v>
      </c>
      <c r="BI123" s="18" t="s">
        <v>388</v>
      </c>
      <c r="BJ123" s="18" t="s">
        <v>184</v>
      </c>
      <c r="BK123" s="18" t="s">
        <v>184</v>
      </c>
      <c r="BL123" s="18" t="s">
        <v>184</v>
      </c>
      <c r="BM123" s="18"/>
    </row>
    <row r="124" spans="1:70" s="158" customFormat="1" ht="60" customHeight="1" x14ac:dyDescent="0.35">
      <c r="A124" s="29" t="str">
        <f>CONCATENATE($B124,"-",$C124)</f>
        <v>OAP-001</v>
      </c>
      <c r="B124" s="28" t="str">
        <f>VLOOKUP($D124,[7]Responsables!$L$1:$M$37,2,0)</f>
        <v>OAP</v>
      </c>
      <c r="C124" s="160" t="s">
        <v>169</v>
      </c>
      <c r="D124" s="18" t="s">
        <v>628</v>
      </c>
      <c r="E124" s="18" t="s">
        <v>347</v>
      </c>
      <c r="F124" s="18" t="s">
        <v>342</v>
      </c>
      <c r="G124" s="16" t="s">
        <v>629</v>
      </c>
      <c r="H124" s="16" t="s">
        <v>630</v>
      </c>
      <c r="I124" s="18" t="s">
        <v>253</v>
      </c>
      <c r="J124" s="18" t="s">
        <v>254</v>
      </c>
      <c r="K124" s="18" t="s">
        <v>335</v>
      </c>
      <c r="L124" s="18" t="s">
        <v>336</v>
      </c>
      <c r="M124" s="18" t="s">
        <v>321</v>
      </c>
      <c r="N124" s="18" t="s">
        <v>351</v>
      </c>
      <c r="O124" s="182" t="s">
        <v>631</v>
      </c>
      <c r="P124" s="18" t="s">
        <v>193</v>
      </c>
      <c r="Q124" s="18" t="s">
        <v>628</v>
      </c>
      <c r="R124" s="18" t="s">
        <v>229</v>
      </c>
      <c r="S124" s="18" t="s">
        <v>229</v>
      </c>
      <c r="T124" s="18" t="s">
        <v>438</v>
      </c>
      <c r="U124" s="18" t="s">
        <v>628</v>
      </c>
      <c r="V124" s="18" t="s">
        <v>229</v>
      </c>
      <c r="W124" s="18" t="s">
        <v>229</v>
      </c>
      <c r="X124" s="18" t="s">
        <v>255</v>
      </c>
      <c r="Y124" s="33" t="str">
        <f>VLOOKUP($X124,'[7]Ley Transparencia'!$G$4:$H$18,2,0)</f>
        <v>INFORMACIÓN PÚBLICA</v>
      </c>
      <c r="Z124" s="18" t="s">
        <v>176</v>
      </c>
      <c r="AA124" s="18" t="s">
        <v>176</v>
      </c>
      <c r="AB124" s="18" t="s">
        <v>176</v>
      </c>
      <c r="AC124" s="183">
        <v>45491</v>
      </c>
      <c r="AD124" s="33" t="str">
        <f>LOOKUP($Y124,'[7]Ley Transparencia'!$H$4:$H$17,'[7]Ley Transparencia'!$I$4:$I$17)</f>
        <v>Ilimitada</v>
      </c>
      <c r="AE124" s="26" t="str">
        <f>IF(Y124="Artículo 19 - INFORMACIÓN PÚBLICA RESERVADA","Alta",IF(Y124="Artículo 18 - INFORMACIÓN PÚBLICA CLASIFICADA","Media",IF(Y124="INFORMACIÓN PÚBLICA","Baja")))</f>
        <v>Baja</v>
      </c>
      <c r="AF124" s="18">
        <f>IF(AE124="Baja",1,IF(AE124="Media",2,IF(AE124="Alta",3,"")))</f>
        <v>1</v>
      </c>
      <c r="AG124" s="18" t="s">
        <v>239</v>
      </c>
      <c r="AH124" s="18">
        <f>IF(AG124="Baja",1,IF(AG124="Media",2,IF(AG124="Alta",3,"")))</f>
        <v>1</v>
      </c>
      <c r="AI124" s="18" t="s">
        <v>239</v>
      </c>
      <c r="AJ124" s="18">
        <f>IF(AI124="Baja",1,IF(AI124="Media",2,IF(AI124="Alta",3,"")))</f>
        <v>1</v>
      </c>
      <c r="AK124" s="18">
        <f>IFERROR(SUM(+AF124+AH124+AJ124),"")</f>
        <v>3</v>
      </c>
      <c r="AL124" s="184" t="str">
        <f>IF(AND(AE124="ALTA"),"ALTA",IF(AND(AG124="ALTA",AI124="ALTA"),"ALTA",IF(AND(AE124="MEDIA",AG124="ALTA",AI124="MEDIA"),"MEDIA",IF(AND(AE124="MEDIA",AG124="MEDIA",AI124="ALTA"),"MEDIA",IF(AND(AE124="MEDIA",AG124="MEDIA",AI124="BAJA"),"MEDIA",IF(AND(AE124="MEDIA",AG124="MEDIA",AI124="MEDIA"),"MEDIA",IF(AND(AE124="MEDIA",AG124="BAJA",AI124="MEDIA"),"MEDIA",IF(AND(AE124="BAJA",AG124="MEDIA",AI124="MEDIA"),"MEDIA",IF(AND(AE124="BAJA",AG124="BAJA",AI124="MEDIA"),"MEDIA",IF(AND(AE124="BAJA",AG124="MEDIA",AI124="BAJA"),"MEDIA",IF(AND(AE124="MEDIA",AG124="BAJA",AI124="BAJA"),"MEDIA",IF(AND(AE124="BAJA",AG124="ALTA",AI124="BAJA"),"MEDIA",IF(AND(AE124="BAJA",AG124="BAJA",AI124="ALTA"),"MEDIA",IF(AND(AE124="MEDIA",AG124="ALTA",AI124="BAJA"),"MEDIA",IF(AND(AE124="MEDIA",AG124="BAJA",AI124="ALTA"),"MEDIA",IF(AND(AE124="BAJA",AG124="ALTA",AI124="MEDIA"),"MEDIA",IF(AND(AE124="BAJA",AG124="MEDIA",AI124="ALTA"),"MEDIA",IF(AND(AE124="BAJA",AG124="BAJA",AI124="BAJA"),"BAJA","Por Clasificar"))))))))))))))))))</f>
        <v>BAJA</v>
      </c>
      <c r="AM124" s="18" t="s">
        <v>184</v>
      </c>
      <c r="AN124" s="18" t="s">
        <v>184</v>
      </c>
      <c r="AO124" s="18" t="s">
        <v>184</v>
      </c>
      <c r="AP124" s="18" t="s">
        <v>184</v>
      </c>
      <c r="AQ124" s="18" t="s">
        <v>184</v>
      </c>
      <c r="AR124" s="18" t="s">
        <v>184</v>
      </c>
      <c r="AS124" s="18"/>
      <c r="AT124" s="18" t="s">
        <v>388</v>
      </c>
      <c r="AU124" s="18" t="s">
        <v>184</v>
      </c>
      <c r="AV124" s="18" t="s">
        <v>184</v>
      </c>
      <c r="AW124" s="18" t="s">
        <v>184</v>
      </c>
      <c r="AX124" s="18" t="s">
        <v>184</v>
      </c>
      <c r="AY124" s="18" t="s">
        <v>184</v>
      </c>
      <c r="AZ124" s="18" t="s">
        <v>184</v>
      </c>
      <c r="BA124" s="18" t="s">
        <v>184</v>
      </c>
      <c r="BB124" s="18" t="s">
        <v>184</v>
      </c>
      <c r="BC124" s="18"/>
      <c r="BD124" s="18" t="s">
        <v>184</v>
      </c>
      <c r="BE124" s="18" t="s">
        <v>184</v>
      </c>
      <c r="BF124" s="18" t="s">
        <v>184</v>
      </c>
      <c r="BG124" s="18" t="s">
        <v>184</v>
      </c>
      <c r="BH124" s="18" t="s">
        <v>184</v>
      </c>
      <c r="BI124" s="18" t="s">
        <v>184</v>
      </c>
      <c r="BJ124" s="18" t="s">
        <v>184</v>
      </c>
      <c r="BK124" s="18" t="s">
        <v>184</v>
      </c>
      <c r="BL124" s="18" t="s">
        <v>184</v>
      </c>
      <c r="BM124" s="18"/>
      <c r="BN124" s="34"/>
      <c r="BO124" s="18"/>
      <c r="BP124" s="30"/>
      <c r="BQ124" s="31" t="str">
        <f>IF(AND(BN124="X",BO124="X",BP124="X"),"X",IF(AND(BN124="X",BO124="X"),"X",IF(AND(BN124="X",BP124="X"),"X",IF(AND(BO124="X",BP124="X"),"X",IF(AND(BO124="X"),"X",IF(AND(BP124="X"),"X",IF(AND(BN124="X"),"X","")))))))</f>
        <v/>
      </c>
      <c r="BR124" s="30"/>
    </row>
    <row r="125" spans="1:70" s="158" customFormat="1" ht="60" customHeight="1" x14ac:dyDescent="0.35">
      <c r="A125" s="29" t="str">
        <f t="shared" ref="A125:A149" si="36">CONCATENATE($B125,"-",$C125)</f>
        <v>OAP-002</v>
      </c>
      <c r="B125" s="28" t="str">
        <f>VLOOKUP($D125,[7]Responsables!$L$1:$M$37,2,0)</f>
        <v>OAP</v>
      </c>
      <c r="C125" s="160" t="s">
        <v>185</v>
      </c>
      <c r="D125" s="18" t="s">
        <v>628</v>
      </c>
      <c r="E125" s="18" t="s">
        <v>347</v>
      </c>
      <c r="F125" s="18" t="s">
        <v>316</v>
      </c>
      <c r="G125" s="16" t="s">
        <v>632</v>
      </c>
      <c r="H125" s="16" t="s">
        <v>633</v>
      </c>
      <c r="I125" s="18" t="s">
        <v>253</v>
      </c>
      <c r="J125" s="18" t="s">
        <v>254</v>
      </c>
      <c r="K125" s="18" t="s">
        <v>335</v>
      </c>
      <c r="L125" s="18" t="s">
        <v>320</v>
      </c>
      <c r="M125" s="18" t="s">
        <v>321</v>
      </c>
      <c r="N125" s="18" t="s">
        <v>634</v>
      </c>
      <c r="O125" s="18" t="s">
        <v>176</v>
      </c>
      <c r="P125" s="18" t="s">
        <v>193</v>
      </c>
      <c r="Q125" s="18" t="s">
        <v>628</v>
      </c>
      <c r="R125" s="18" t="s">
        <v>229</v>
      </c>
      <c r="S125" s="18" t="s">
        <v>229</v>
      </c>
      <c r="T125" s="18" t="s">
        <v>194</v>
      </c>
      <c r="U125" s="18" t="s">
        <v>628</v>
      </c>
      <c r="V125" s="18" t="s">
        <v>229</v>
      </c>
      <c r="W125" s="18" t="s">
        <v>229</v>
      </c>
      <c r="X125" s="18" t="s">
        <v>255</v>
      </c>
      <c r="Y125" s="33" t="str">
        <f>VLOOKUP($X125,'[7]Ley Transparencia'!$G$4:$H$18,2,0)</f>
        <v>INFORMACIÓN PÚBLICA</v>
      </c>
      <c r="Z125" s="18" t="s">
        <v>176</v>
      </c>
      <c r="AA125" s="18" t="s">
        <v>176</v>
      </c>
      <c r="AB125" s="18" t="s">
        <v>176</v>
      </c>
      <c r="AC125" s="183">
        <v>45491</v>
      </c>
      <c r="AD125" s="33" t="str">
        <f>LOOKUP($Y125,'[7]Ley Transparencia'!$H$4:$H$17,'[7]Ley Transparencia'!$I$4:$I$17)</f>
        <v>Ilimitada</v>
      </c>
      <c r="AE125" s="26" t="str">
        <f t="shared" ref="AE125:AE149" si="37">IF(Y125="Artículo 19 - INFORMACIÓN PÚBLICA RESERVADA","Alta",IF(Y125="Artículo 18 - INFORMACIÓN PÚBLICA CLASIFICADA","Media",IF(Y125="INFORMACIÓN PÚBLICA","Baja")))</f>
        <v>Baja</v>
      </c>
      <c r="AF125" s="18">
        <f t="shared" ref="AF125:AF144" si="38">IF(AE125="Baja",1,IF(AE125="Media",2,IF(AE125="Alta",3,"")))</f>
        <v>1</v>
      </c>
      <c r="AG125" s="18" t="s">
        <v>239</v>
      </c>
      <c r="AH125" s="18">
        <f t="shared" ref="AH125:AH144" si="39">IF(AG125="Baja",1,IF(AG125="Media",2,IF(AG125="Alta",3,"")))</f>
        <v>1</v>
      </c>
      <c r="AI125" s="18" t="s">
        <v>239</v>
      </c>
      <c r="AJ125" s="18">
        <f t="shared" ref="AJ125:AJ144" si="40">IF(AI125="Baja",1,IF(AI125="Media",2,IF(AI125="Alta",3,"")))</f>
        <v>1</v>
      </c>
      <c r="AK125" s="18">
        <f t="shared" ref="AK125:AK144" si="41">IFERROR(SUM(+AF125+AH125+AJ125),"")</f>
        <v>3</v>
      </c>
      <c r="AL125" s="184" t="str">
        <f t="shared" ref="AL125:AL149" si="42">IF(AND(AE125="ALTA"),"ALTA",IF(AND(AG125="ALTA",AI125="ALTA"),"ALTA",IF(AND(AE125="MEDIA",AG125="ALTA",AI125="MEDIA"),"MEDIA",IF(AND(AE125="MEDIA",AG125="MEDIA",AI125="ALTA"),"MEDIA",IF(AND(AE125="MEDIA",AG125="MEDIA",AI125="BAJA"),"MEDIA",IF(AND(AE125="MEDIA",AG125="MEDIA",AI125="MEDIA"),"MEDIA",IF(AND(AE125="MEDIA",AG125="BAJA",AI125="MEDIA"),"MEDIA",IF(AND(AE125="BAJA",AG125="MEDIA",AI125="MEDIA"),"MEDIA",IF(AND(AE125="BAJA",AG125="BAJA",AI125="MEDIA"),"MEDIA",IF(AND(AE125="BAJA",AG125="MEDIA",AI125="BAJA"),"MEDIA",IF(AND(AE125="MEDIA",AG125="BAJA",AI125="BAJA"),"MEDIA",IF(AND(AE125="BAJA",AG125="ALTA",AI125="BAJA"),"MEDIA",IF(AND(AE125="BAJA",AG125="BAJA",AI125="ALTA"),"MEDIA",IF(AND(AE125="MEDIA",AG125="ALTA",AI125="BAJA"),"MEDIA",IF(AND(AE125="MEDIA",AG125="BAJA",AI125="ALTA"),"MEDIA",IF(AND(AE125="BAJA",AG125="ALTA",AI125="MEDIA"),"MEDIA",IF(AND(AE125="BAJA",AG125="MEDIA",AI125="ALTA"),"MEDIA",IF(AND(AE125="BAJA",AG125="BAJA",AI125="BAJA"),"BAJA","Por Clasificar"))))))))))))))))))</f>
        <v>BAJA</v>
      </c>
      <c r="AM125" s="18" t="s">
        <v>184</v>
      </c>
      <c r="AN125" s="18" t="s">
        <v>388</v>
      </c>
      <c r="AO125" s="18" t="s">
        <v>184</v>
      </c>
      <c r="AP125" s="18" t="s">
        <v>388</v>
      </c>
      <c r="AQ125" s="18" t="s">
        <v>184</v>
      </c>
      <c r="AR125" s="18" t="s">
        <v>184</v>
      </c>
      <c r="AS125" s="18"/>
      <c r="AT125" s="18" t="s">
        <v>388</v>
      </c>
      <c r="AU125" s="18" t="s">
        <v>184</v>
      </c>
      <c r="AV125" s="18" t="s">
        <v>388</v>
      </c>
      <c r="AW125" s="18" t="s">
        <v>184</v>
      </c>
      <c r="AX125" s="18" t="s">
        <v>184</v>
      </c>
      <c r="AY125" s="18" t="s">
        <v>388</v>
      </c>
      <c r="AZ125" s="18" t="s">
        <v>184</v>
      </c>
      <c r="BA125" s="18" t="s">
        <v>184</v>
      </c>
      <c r="BB125" s="18" t="s">
        <v>184</v>
      </c>
      <c r="BC125" s="18"/>
      <c r="BD125" s="18" t="s">
        <v>184</v>
      </c>
      <c r="BE125" s="18" t="s">
        <v>184</v>
      </c>
      <c r="BF125" s="18" t="s">
        <v>184</v>
      </c>
      <c r="BG125" s="18" t="s">
        <v>184</v>
      </c>
      <c r="BH125" s="18" t="s">
        <v>184</v>
      </c>
      <c r="BI125" s="18" t="s">
        <v>184</v>
      </c>
      <c r="BJ125" s="18" t="s">
        <v>184</v>
      </c>
      <c r="BK125" s="18" t="s">
        <v>184</v>
      </c>
      <c r="BL125" s="18" t="s">
        <v>184</v>
      </c>
      <c r="BM125" s="18"/>
      <c r="BN125" s="34"/>
      <c r="BO125" s="18"/>
      <c r="BP125" s="30"/>
      <c r="BQ125" s="31" t="str">
        <f t="shared" ref="BQ125:BQ134" si="43">IF(AND(BN125="X",BO125="X",BP125="X"),"X",IF(AND(BN125="X",BO125="X"),"X",IF(AND(BN125="X",BP125="X"),"X",IF(AND(BO125="X",BP125="X"),"X",IF(AND(BO125="X"),"X",IF(AND(BP125="X"),"X",IF(AND(BN125="X"),"X","")))))))</f>
        <v/>
      </c>
      <c r="BR125" s="30"/>
    </row>
    <row r="126" spans="1:70" s="158" customFormat="1" ht="60" customHeight="1" x14ac:dyDescent="0.35">
      <c r="A126" s="29" t="str">
        <f t="shared" si="36"/>
        <v>OAP-003</v>
      </c>
      <c r="B126" s="28" t="str">
        <f>VLOOKUP($D126,[7]Responsables!$L$1:$M$37,2,0)</f>
        <v>OAP</v>
      </c>
      <c r="C126" s="160" t="s">
        <v>190</v>
      </c>
      <c r="D126" s="18" t="s">
        <v>628</v>
      </c>
      <c r="E126" s="18" t="s">
        <v>347</v>
      </c>
      <c r="F126" s="18" t="s">
        <v>342</v>
      </c>
      <c r="G126" s="18" t="s">
        <v>635</v>
      </c>
      <c r="H126" s="16" t="s">
        <v>636</v>
      </c>
      <c r="I126" s="18" t="s">
        <v>253</v>
      </c>
      <c r="J126" s="18" t="s">
        <v>254</v>
      </c>
      <c r="K126" s="18" t="s">
        <v>335</v>
      </c>
      <c r="L126" s="18" t="s">
        <v>336</v>
      </c>
      <c r="M126" s="18" t="s">
        <v>321</v>
      </c>
      <c r="N126" s="18" t="s">
        <v>351</v>
      </c>
      <c r="O126" s="182" t="s">
        <v>637</v>
      </c>
      <c r="P126" s="18" t="s">
        <v>193</v>
      </c>
      <c r="Q126" s="18" t="s">
        <v>628</v>
      </c>
      <c r="R126" s="18" t="s">
        <v>229</v>
      </c>
      <c r="S126" s="18" t="s">
        <v>229</v>
      </c>
      <c r="T126" s="18" t="s">
        <v>438</v>
      </c>
      <c r="U126" s="18" t="s">
        <v>628</v>
      </c>
      <c r="V126" s="18" t="s">
        <v>229</v>
      </c>
      <c r="W126" s="18" t="s">
        <v>229</v>
      </c>
      <c r="X126" s="18" t="s">
        <v>255</v>
      </c>
      <c r="Y126" s="33" t="str">
        <f>VLOOKUP($X126,'[7]Ley Transparencia'!$G$4:$H$18,2,0)</f>
        <v>INFORMACIÓN PÚBLICA</v>
      </c>
      <c r="Z126" s="18" t="s">
        <v>176</v>
      </c>
      <c r="AA126" s="18" t="s">
        <v>176</v>
      </c>
      <c r="AB126" s="18" t="s">
        <v>176</v>
      </c>
      <c r="AC126" s="183">
        <v>45491</v>
      </c>
      <c r="AD126" s="33" t="str">
        <f>LOOKUP($Y126,'[7]Ley Transparencia'!$H$4:$H$17,'[7]Ley Transparencia'!$I$4:$I$17)</f>
        <v>Ilimitada</v>
      </c>
      <c r="AE126" s="26" t="str">
        <f t="shared" si="37"/>
        <v>Baja</v>
      </c>
      <c r="AF126" s="18">
        <f t="shared" si="38"/>
        <v>1</v>
      </c>
      <c r="AG126" s="18" t="s">
        <v>239</v>
      </c>
      <c r="AH126" s="18">
        <f t="shared" si="39"/>
        <v>1</v>
      </c>
      <c r="AI126" s="18" t="s">
        <v>239</v>
      </c>
      <c r="AJ126" s="18">
        <f t="shared" si="40"/>
        <v>1</v>
      </c>
      <c r="AK126" s="18">
        <f t="shared" si="41"/>
        <v>3</v>
      </c>
      <c r="AL126" s="184" t="str">
        <f t="shared" si="42"/>
        <v>BAJA</v>
      </c>
      <c r="AM126" s="18" t="s">
        <v>184</v>
      </c>
      <c r="AN126" s="18" t="s">
        <v>184</v>
      </c>
      <c r="AO126" s="18" t="s">
        <v>184</v>
      </c>
      <c r="AP126" s="18" t="s">
        <v>184</v>
      </c>
      <c r="AQ126" s="18" t="s">
        <v>184</v>
      </c>
      <c r="AR126" s="18" t="s">
        <v>184</v>
      </c>
      <c r="AS126" s="18"/>
      <c r="AT126" s="18" t="s">
        <v>388</v>
      </c>
      <c r="AU126" s="18" t="s">
        <v>184</v>
      </c>
      <c r="AV126" s="18" t="s">
        <v>184</v>
      </c>
      <c r="AW126" s="18" t="s">
        <v>184</v>
      </c>
      <c r="AX126" s="18" t="s">
        <v>184</v>
      </c>
      <c r="AY126" s="18" t="s">
        <v>184</v>
      </c>
      <c r="AZ126" s="18" t="s">
        <v>184</v>
      </c>
      <c r="BA126" s="18" t="s">
        <v>184</v>
      </c>
      <c r="BB126" s="18" t="s">
        <v>184</v>
      </c>
      <c r="BC126" s="18"/>
      <c r="BD126" s="18" t="s">
        <v>184</v>
      </c>
      <c r="BE126" s="18" t="s">
        <v>184</v>
      </c>
      <c r="BF126" s="18" t="s">
        <v>184</v>
      </c>
      <c r="BG126" s="18" t="s">
        <v>184</v>
      </c>
      <c r="BH126" s="18" t="s">
        <v>184</v>
      </c>
      <c r="BI126" s="18" t="s">
        <v>184</v>
      </c>
      <c r="BJ126" s="18" t="s">
        <v>184</v>
      </c>
      <c r="BK126" s="18" t="s">
        <v>184</v>
      </c>
      <c r="BL126" s="18" t="s">
        <v>184</v>
      </c>
      <c r="BM126" s="18"/>
      <c r="BN126" s="34"/>
      <c r="BO126" s="18"/>
      <c r="BP126" s="30"/>
      <c r="BQ126" s="31" t="str">
        <f t="shared" si="43"/>
        <v/>
      </c>
      <c r="BR126" s="30"/>
    </row>
    <row r="127" spans="1:70" s="158" customFormat="1" ht="60" customHeight="1" x14ac:dyDescent="0.35">
      <c r="A127" s="29" t="str">
        <f t="shared" si="36"/>
        <v>OAP-004</v>
      </c>
      <c r="B127" s="28" t="str">
        <f>VLOOKUP($D127,[7]Responsables!$L$1:$M$37,2,0)</f>
        <v>OAP</v>
      </c>
      <c r="C127" s="160" t="s">
        <v>197</v>
      </c>
      <c r="D127" s="18" t="s">
        <v>628</v>
      </c>
      <c r="E127" s="18" t="s">
        <v>638</v>
      </c>
      <c r="F127" s="18" t="s">
        <v>639</v>
      </c>
      <c r="G127" s="18" t="s">
        <v>640</v>
      </c>
      <c r="H127" s="18" t="s">
        <v>641</v>
      </c>
      <c r="I127" s="18" t="s">
        <v>253</v>
      </c>
      <c r="J127" s="18" t="s">
        <v>254</v>
      </c>
      <c r="K127" s="18" t="s">
        <v>319</v>
      </c>
      <c r="L127" s="18" t="s">
        <v>320</v>
      </c>
      <c r="M127" s="18" t="s">
        <v>321</v>
      </c>
      <c r="N127" s="18" t="s">
        <v>322</v>
      </c>
      <c r="O127" s="18" t="s">
        <v>176</v>
      </c>
      <c r="P127" s="18" t="s">
        <v>193</v>
      </c>
      <c r="Q127" s="18" t="s">
        <v>628</v>
      </c>
      <c r="R127" s="18" t="s">
        <v>230</v>
      </c>
      <c r="S127" s="18" t="s">
        <v>628</v>
      </c>
      <c r="T127" s="18" t="s">
        <v>194</v>
      </c>
      <c r="U127" s="18" t="s">
        <v>628</v>
      </c>
      <c r="V127" s="18" t="s">
        <v>229</v>
      </c>
      <c r="W127" s="18" t="s">
        <v>229</v>
      </c>
      <c r="X127" s="18" t="s">
        <v>255</v>
      </c>
      <c r="Y127" s="33" t="str">
        <f>VLOOKUP($X127,'[7]Ley Transparencia'!$G$4:$H$18,2,0)</f>
        <v>INFORMACIÓN PÚBLICA</v>
      </c>
      <c r="Z127" s="18" t="s">
        <v>176</v>
      </c>
      <c r="AA127" s="18" t="s">
        <v>176</v>
      </c>
      <c r="AB127" s="18" t="s">
        <v>176</v>
      </c>
      <c r="AC127" s="183">
        <v>45491</v>
      </c>
      <c r="AD127" s="33" t="str">
        <f>LOOKUP($Y127,'[7]Ley Transparencia'!$H$4:$H$17,'[7]Ley Transparencia'!$I$4:$I$17)</f>
        <v>Ilimitada</v>
      </c>
      <c r="AE127" s="26" t="str">
        <f t="shared" si="37"/>
        <v>Baja</v>
      </c>
      <c r="AF127" s="18">
        <f t="shared" si="38"/>
        <v>1</v>
      </c>
      <c r="AG127" s="18" t="s">
        <v>239</v>
      </c>
      <c r="AH127" s="18">
        <f t="shared" si="39"/>
        <v>1</v>
      </c>
      <c r="AI127" s="18" t="s">
        <v>239</v>
      </c>
      <c r="AJ127" s="18">
        <f t="shared" si="40"/>
        <v>1</v>
      </c>
      <c r="AK127" s="18">
        <f t="shared" si="41"/>
        <v>3</v>
      </c>
      <c r="AL127" s="184" t="str">
        <f t="shared" si="42"/>
        <v>BAJA</v>
      </c>
      <c r="AM127" s="18" t="s">
        <v>184</v>
      </c>
      <c r="AN127" s="18" t="s">
        <v>388</v>
      </c>
      <c r="AO127" s="18" t="s">
        <v>184</v>
      </c>
      <c r="AP127" s="18" t="s">
        <v>388</v>
      </c>
      <c r="AQ127" s="18" t="s">
        <v>184</v>
      </c>
      <c r="AR127" s="18"/>
      <c r="AS127" s="18"/>
      <c r="AT127" s="18" t="s">
        <v>388</v>
      </c>
      <c r="AU127" s="18" t="s">
        <v>184</v>
      </c>
      <c r="AV127" s="18" t="s">
        <v>184</v>
      </c>
      <c r="AW127" s="18" t="s">
        <v>184</v>
      </c>
      <c r="AX127" s="18" t="s">
        <v>184</v>
      </c>
      <c r="AY127" s="18" t="s">
        <v>388</v>
      </c>
      <c r="AZ127" s="18" t="s">
        <v>184</v>
      </c>
      <c r="BA127" s="18" t="s">
        <v>184</v>
      </c>
      <c r="BB127" s="18" t="s">
        <v>184</v>
      </c>
      <c r="BC127" s="18"/>
      <c r="BD127" s="18" t="s">
        <v>184</v>
      </c>
      <c r="BE127" s="18" t="s">
        <v>184</v>
      </c>
      <c r="BF127" s="18" t="s">
        <v>184</v>
      </c>
      <c r="BG127" s="18" t="s">
        <v>184</v>
      </c>
      <c r="BH127" s="18" t="s">
        <v>184</v>
      </c>
      <c r="BI127" s="18" t="s">
        <v>184</v>
      </c>
      <c r="BJ127" s="18" t="s">
        <v>184</v>
      </c>
      <c r="BK127" s="18" t="s">
        <v>184</v>
      </c>
      <c r="BL127" s="18" t="s">
        <v>184</v>
      </c>
      <c r="BM127" s="18"/>
      <c r="BN127" s="34"/>
      <c r="BO127" s="18"/>
      <c r="BP127" s="30"/>
      <c r="BQ127" s="31" t="str">
        <f t="shared" si="43"/>
        <v/>
      </c>
      <c r="BR127" s="30"/>
    </row>
    <row r="128" spans="1:70" s="158" customFormat="1" ht="60" customHeight="1" x14ac:dyDescent="0.35">
      <c r="A128" s="29" t="str">
        <f t="shared" si="36"/>
        <v>OAP-005</v>
      </c>
      <c r="B128" s="28" t="str">
        <f>VLOOKUP($D128,[7]Responsables!$L$1:$M$37,2,0)</f>
        <v>OAP</v>
      </c>
      <c r="C128" s="160" t="s">
        <v>201</v>
      </c>
      <c r="D128" s="18" t="s">
        <v>628</v>
      </c>
      <c r="E128" s="18" t="s">
        <v>638</v>
      </c>
      <c r="F128" s="18" t="s">
        <v>639</v>
      </c>
      <c r="G128" s="18" t="s">
        <v>642</v>
      </c>
      <c r="H128" s="18" t="s">
        <v>643</v>
      </c>
      <c r="I128" s="18" t="s">
        <v>253</v>
      </c>
      <c r="J128" s="18" t="s">
        <v>254</v>
      </c>
      <c r="K128" s="18" t="s">
        <v>319</v>
      </c>
      <c r="L128" s="18" t="s">
        <v>361</v>
      </c>
      <c r="M128" s="18" t="s">
        <v>321</v>
      </c>
      <c r="N128" s="18" t="s">
        <v>634</v>
      </c>
      <c r="O128" s="18" t="s">
        <v>176</v>
      </c>
      <c r="P128" s="18" t="s">
        <v>193</v>
      </c>
      <c r="Q128" s="18" t="s">
        <v>628</v>
      </c>
      <c r="R128" s="18" t="s">
        <v>230</v>
      </c>
      <c r="S128" s="18" t="s">
        <v>628</v>
      </c>
      <c r="T128" s="18" t="s">
        <v>194</v>
      </c>
      <c r="U128" s="18" t="s">
        <v>628</v>
      </c>
      <c r="V128" s="18" t="s">
        <v>229</v>
      </c>
      <c r="W128" s="18" t="s">
        <v>229</v>
      </c>
      <c r="X128" s="18" t="s">
        <v>255</v>
      </c>
      <c r="Y128" s="33" t="str">
        <f>VLOOKUP($X128,'[7]Ley Transparencia'!$G$4:$H$18,2,0)</f>
        <v>INFORMACIÓN PÚBLICA</v>
      </c>
      <c r="Z128" s="18" t="s">
        <v>176</v>
      </c>
      <c r="AA128" s="18" t="s">
        <v>176</v>
      </c>
      <c r="AB128" s="18" t="s">
        <v>176</v>
      </c>
      <c r="AC128" s="183">
        <v>45491</v>
      </c>
      <c r="AD128" s="33" t="str">
        <f>LOOKUP($Y128,'[7]Ley Transparencia'!$H$4:$H$17,'[7]Ley Transparencia'!$I$4:$I$17)</f>
        <v>Ilimitada</v>
      </c>
      <c r="AE128" s="26" t="str">
        <f t="shared" si="37"/>
        <v>Baja</v>
      </c>
      <c r="AF128" s="18">
        <f t="shared" si="38"/>
        <v>1</v>
      </c>
      <c r="AG128" s="18" t="s">
        <v>239</v>
      </c>
      <c r="AH128" s="18">
        <f t="shared" si="39"/>
        <v>1</v>
      </c>
      <c r="AI128" s="18" t="s">
        <v>239</v>
      </c>
      <c r="AJ128" s="18">
        <f t="shared" si="40"/>
        <v>1</v>
      </c>
      <c r="AK128" s="18">
        <f t="shared" si="41"/>
        <v>3</v>
      </c>
      <c r="AL128" s="184" t="str">
        <f t="shared" si="42"/>
        <v>BAJA</v>
      </c>
      <c r="AM128" s="18" t="s">
        <v>184</v>
      </c>
      <c r="AN128" s="18" t="s">
        <v>388</v>
      </c>
      <c r="AO128" s="18" t="s">
        <v>184</v>
      </c>
      <c r="AP128" s="18" t="s">
        <v>184</v>
      </c>
      <c r="AQ128" s="18" t="s">
        <v>184</v>
      </c>
      <c r="AR128" s="18"/>
      <c r="AS128" s="18"/>
      <c r="AT128" s="18" t="s">
        <v>388</v>
      </c>
      <c r="AU128" s="18" t="s">
        <v>184</v>
      </c>
      <c r="AV128" s="18" t="s">
        <v>388</v>
      </c>
      <c r="AW128" s="18" t="s">
        <v>184</v>
      </c>
      <c r="AX128" s="18" t="s">
        <v>184</v>
      </c>
      <c r="AY128" s="18" t="s">
        <v>184</v>
      </c>
      <c r="AZ128" s="18" t="s">
        <v>184</v>
      </c>
      <c r="BA128" s="18" t="s">
        <v>184</v>
      </c>
      <c r="BB128" s="18" t="s">
        <v>184</v>
      </c>
      <c r="BC128" s="18"/>
      <c r="BD128" s="18" t="s">
        <v>184</v>
      </c>
      <c r="BE128" s="18" t="s">
        <v>184</v>
      </c>
      <c r="BF128" s="18" t="s">
        <v>184</v>
      </c>
      <c r="BG128" s="18" t="s">
        <v>184</v>
      </c>
      <c r="BH128" s="18" t="s">
        <v>184</v>
      </c>
      <c r="BI128" s="18" t="s">
        <v>184</v>
      </c>
      <c r="BJ128" s="18" t="s">
        <v>184</v>
      </c>
      <c r="BK128" s="18" t="s">
        <v>184</v>
      </c>
      <c r="BL128" s="18" t="s">
        <v>184</v>
      </c>
      <c r="BM128" s="18"/>
      <c r="BN128" s="34"/>
      <c r="BO128" s="18"/>
      <c r="BP128" s="30"/>
      <c r="BQ128" s="31" t="str">
        <f t="shared" si="43"/>
        <v/>
      </c>
      <c r="BR128" s="30"/>
    </row>
    <row r="129" spans="1:70" s="158" customFormat="1" ht="60" customHeight="1" x14ac:dyDescent="0.35">
      <c r="A129" s="29" t="str">
        <f t="shared" si="36"/>
        <v>OAP-006</v>
      </c>
      <c r="B129" s="28" t="str">
        <f>VLOOKUP($D129,[7]Responsables!$L$1:$M$37,2,0)</f>
        <v>OAP</v>
      </c>
      <c r="C129" s="160" t="s">
        <v>205</v>
      </c>
      <c r="D129" s="18" t="s">
        <v>628</v>
      </c>
      <c r="E129" s="18" t="s">
        <v>347</v>
      </c>
      <c r="F129" s="18" t="s">
        <v>644</v>
      </c>
      <c r="G129" s="18" t="s">
        <v>645</v>
      </c>
      <c r="H129" s="16" t="s">
        <v>646</v>
      </c>
      <c r="I129" s="18" t="s">
        <v>253</v>
      </c>
      <c r="J129" s="18" t="s">
        <v>254</v>
      </c>
      <c r="K129" s="18" t="s">
        <v>335</v>
      </c>
      <c r="L129" s="18" t="s">
        <v>336</v>
      </c>
      <c r="M129" s="18" t="s">
        <v>337</v>
      </c>
      <c r="N129" s="18" t="s">
        <v>634</v>
      </c>
      <c r="O129" s="18" t="s">
        <v>176</v>
      </c>
      <c r="P129" s="18" t="s">
        <v>193</v>
      </c>
      <c r="Q129" s="18" t="s">
        <v>628</v>
      </c>
      <c r="R129" s="18" t="s">
        <v>411</v>
      </c>
      <c r="S129" s="18" t="s">
        <v>647</v>
      </c>
      <c r="T129" s="18" t="s">
        <v>178</v>
      </c>
      <c r="U129" s="18" t="s">
        <v>628</v>
      </c>
      <c r="V129" s="18" t="s">
        <v>194</v>
      </c>
      <c r="W129" s="18" t="s">
        <v>647</v>
      </c>
      <c r="X129" s="18" t="s">
        <v>255</v>
      </c>
      <c r="Y129" s="33" t="str">
        <f>VLOOKUP($X129,'[7]Ley Transparencia'!$G$4:$H$18,2,0)</f>
        <v>INFORMACIÓN PÚBLICA</v>
      </c>
      <c r="Z129" s="18" t="s">
        <v>176</v>
      </c>
      <c r="AA129" s="18" t="s">
        <v>176</v>
      </c>
      <c r="AB129" s="18" t="s">
        <v>176</v>
      </c>
      <c r="AC129" s="183">
        <v>45491</v>
      </c>
      <c r="AD129" s="33" t="s">
        <v>256</v>
      </c>
      <c r="AE129" s="26" t="str">
        <f t="shared" si="37"/>
        <v>Baja</v>
      </c>
      <c r="AF129" s="18">
        <f t="shared" si="38"/>
        <v>1</v>
      </c>
      <c r="AG129" s="18" t="s">
        <v>233</v>
      </c>
      <c r="AH129" s="18">
        <f t="shared" si="39"/>
        <v>2</v>
      </c>
      <c r="AI129" s="18" t="s">
        <v>233</v>
      </c>
      <c r="AJ129" s="18">
        <f t="shared" si="40"/>
        <v>2</v>
      </c>
      <c r="AK129" s="18">
        <f t="shared" si="41"/>
        <v>5</v>
      </c>
      <c r="AL129" s="184" t="str">
        <f t="shared" si="42"/>
        <v>MEDIA</v>
      </c>
      <c r="AM129" s="18" t="s">
        <v>184</v>
      </c>
      <c r="AN129" s="18" t="s">
        <v>184</v>
      </c>
      <c r="AO129" s="18" t="s">
        <v>184</v>
      </c>
      <c r="AP129" s="18" t="s">
        <v>184</v>
      </c>
      <c r="AQ129" s="18" t="s">
        <v>184</v>
      </c>
      <c r="AR129" s="18" t="s">
        <v>184</v>
      </c>
      <c r="AS129" s="18"/>
      <c r="AT129" s="18" t="s">
        <v>184</v>
      </c>
      <c r="AU129" s="18" t="s">
        <v>184</v>
      </c>
      <c r="AV129" s="18" t="s">
        <v>184</v>
      </c>
      <c r="AW129" s="18" t="s">
        <v>184</v>
      </c>
      <c r="AX129" s="18" t="s">
        <v>184</v>
      </c>
      <c r="AY129" s="18" t="s">
        <v>184</v>
      </c>
      <c r="AZ129" s="18" t="s">
        <v>184</v>
      </c>
      <c r="BA129" s="18" t="s">
        <v>184</v>
      </c>
      <c r="BB129" s="18" t="s">
        <v>184</v>
      </c>
      <c r="BC129" s="18"/>
      <c r="BD129" s="18" t="s">
        <v>184</v>
      </c>
      <c r="BE129" s="18" t="s">
        <v>184</v>
      </c>
      <c r="BF129" s="18" t="s">
        <v>184</v>
      </c>
      <c r="BG129" s="18" t="s">
        <v>184</v>
      </c>
      <c r="BH129" s="18" t="s">
        <v>184</v>
      </c>
      <c r="BI129" s="18" t="s">
        <v>184</v>
      </c>
      <c r="BJ129" s="18" t="s">
        <v>184</v>
      </c>
      <c r="BK129" s="18" t="s">
        <v>184</v>
      </c>
      <c r="BL129" s="18" t="s">
        <v>184</v>
      </c>
      <c r="BM129" s="18"/>
      <c r="BN129" s="34"/>
      <c r="BO129" s="18"/>
      <c r="BP129" s="30"/>
      <c r="BQ129" s="31" t="str">
        <f t="shared" si="43"/>
        <v/>
      </c>
      <c r="BR129" s="30"/>
    </row>
    <row r="130" spans="1:70" s="158" customFormat="1" ht="60" customHeight="1" x14ac:dyDescent="0.35">
      <c r="A130" s="29" t="str">
        <f t="shared" si="36"/>
        <v>OAP-007</v>
      </c>
      <c r="B130" s="28" t="str">
        <f>VLOOKUP($D130,[7]Responsables!$L$1:$M$37,2,0)</f>
        <v>OAP</v>
      </c>
      <c r="C130" s="160" t="s">
        <v>209</v>
      </c>
      <c r="D130" s="18" t="s">
        <v>628</v>
      </c>
      <c r="E130" s="18" t="s">
        <v>347</v>
      </c>
      <c r="F130" s="18" t="s">
        <v>644</v>
      </c>
      <c r="G130" s="18" t="s">
        <v>648</v>
      </c>
      <c r="H130" s="18" t="s">
        <v>649</v>
      </c>
      <c r="I130" s="18" t="s">
        <v>253</v>
      </c>
      <c r="J130" s="18" t="s">
        <v>254</v>
      </c>
      <c r="K130" s="18" t="s">
        <v>319</v>
      </c>
      <c r="L130" s="18" t="s">
        <v>336</v>
      </c>
      <c r="M130" s="18" t="s">
        <v>321</v>
      </c>
      <c r="N130" s="18" t="s">
        <v>650</v>
      </c>
      <c r="O130" s="18" t="s">
        <v>176</v>
      </c>
      <c r="P130" s="18" t="s">
        <v>411</v>
      </c>
      <c r="Q130" s="18" t="s">
        <v>651</v>
      </c>
      <c r="R130" s="18" t="s">
        <v>229</v>
      </c>
      <c r="S130" s="18" t="s">
        <v>229</v>
      </c>
      <c r="T130" s="18" t="s">
        <v>652</v>
      </c>
      <c r="U130" s="18" t="s">
        <v>170</v>
      </c>
      <c r="V130" s="18" t="s">
        <v>229</v>
      </c>
      <c r="W130" s="18" t="s">
        <v>229</v>
      </c>
      <c r="X130" s="18" t="s">
        <v>255</v>
      </c>
      <c r="Y130" s="33" t="str">
        <f>VLOOKUP($X130,'[7]Ley Transparencia'!$G$4:$H$18,2,0)</f>
        <v>INFORMACIÓN PÚBLICA</v>
      </c>
      <c r="Z130" s="18" t="s">
        <v>176</v>
      </c>
      <c r="AA130" s="18" t="s">
        <v>176</v>
      </c>
      <c r="AB130" s="18" t="s">
        <v>176</v>
      </c>
      <c r="AC130" s="183">
        <v>45491</v>
      </c>
      <c r="AD130" s="33" t="str">
        <f>LOOKUP($Y130,'[7]Ley Transparencia'!$H$4:$H$17,'[7]Ley Transparencia'!$I$4:$I$17)</f>
        <v>Ilimitada</v>
      </c>
      <c r="AE130" s="26" t="str">
        <f t="shared" si="37"/>
        <v>Baja</v>
      </c>
      <c r="AF130" s="18">
        <f t="shared" si="38"/>
        <v>1</v>
      </c>
      <c r="AG130" s="18" t="s">
        <v>233</v>
      </c>
      <c r="AH130" s="18">
        <f t="shared" si="39"/>
        <v>2</v>
      </c>
      <c r="AI130" s="18" t="s">
        <v>233</v>
      </c>
      <c r="AJ130" s="18">
        <f t="shared" si="40"/>
        <v>2</v>
      </c>
      <c r="AK130" s="18">
        <f t="shared" si="41"/>
        <v>5</v>
      </c>
      <c r="AL130" s="184" t="str">
        <f t="shared" si="42"/>
        <v>MEDIA</v>
      </c>
      <c r="AM130" s="18" t="s">
        <v>184</v>
      </c>
      <c r="AN130" s="18" t="s">
        <v>184</v>
      </c>
      <c r="AO130" s="18" t="s">
        <v>184</v>
      </c>
      <c r="AP130" s="18" t="s">
        <v>184</v>
      </c>
      <c r="AQ130" s="18" t="s">
        <v>184</v>
      </c>
      <c r="AR130" s="18"/>
      <c r="AS130" s="18"/>
      <c r="AT130" s="18" t="s">
        <v>184</v>
      </c>
      <c r="AU130" s="18" t="s">
        <v>184</v>
      </c>
      <c r="AV130" s="18" t="s">
        <v>184</v>
      </c>
      <c r="AW130" s="18" t="s">
        <v>184</v>
      </c>
      <c r="AX130" s="18" t="s">
        <v>184</v>
      </c>
      <c r="AY130" s="18" t="s">
        <v>184</v>
      </c>
      <c r="AZ130" s="18" t="s">
        <v>184</v>
      </c>
      <c r="BA130" s="18" t="s">
        <v>184</v>
      </c>
      <c r="BB130" s="18" t="s">
        <v>184</v>
      </c>
      <c r="BC130" s="18"/>
      <c r="BD130" s="18" t="s">
        <v>184</v>
      </c>
      <c r="BE130" s="18" t="s">
        <v>184</v>
      </c>
      <c r="BF130" s="18" t="s">
        <v>184</v>
      </c>
      <c r="BG130" s="18" t="s">
        <v>184</v>
      </c>
      <c r="BH130" s="18" t="s">
        <v>184</v>
      </c>
      <c r="BI130" s="18" t="s">
        <v>184</v>
      </c>
      <c r="BJ130" s="18" t="s">
        <v>184</v>
      </c>
      <c r="BK130" s="18" t="s">
        <v>184</v>
      </c>
      <c r="BL130" s="18" t="s">
        <v>184</v>
      </c>
      <c r="BM130" s="18"/>
      <c r="BN130" s="34"/>
      <c r="BO130" s="18"/>
      <c r="BP130" s="30"/>
      <c r="BQ130" s="31" t="str">
        <f t="shared" si="43"/>
        <v/>
      </c>
      <c r="BR130" s="30"/>
    </row>
    <row r="131" spans="1:70" s="158" customFormat="1" ht="60" customHeight="1" x14ac:dyDescent="0.35">
      <c r="A131" s="29" t="str">
        <f t="shared" si="36"/>
        <v>OAP-008</v>
      </c>
      <c r="B131" s="28" t="str">
        <f>VLOOKUP($D131,[7]Responsables!$L$1:$M$37,2,0)</f>
        <v>OAP</v>
      </c>
      <c r="C131" s="160" t="s">
        <v>212</v>
      </c>
      <c r="D131" s="18" t="s">
        <v>628</v>
      </c>
      <c r="E131" s="18" t="s">
        <v>347</v>
      </c>
      <c r="F131" s="18" t="s">
        <v>653</v>
      </c>
      <c r="G131" s="18" t="s">
        <v>654</v>
      </c>
      <c r="H131" s="16" t="s">
        <v>655</v>
      </c>
      <c r="I131" s="18" t="s">
        <v>253</v>
      </c>
      <c r="J131" s="18" t="s">
        <v>254</v>
      </c>
      <c r="K131" s="18" t="s">
        <v>335</v>
      </c>
      <c r="L131" s="18" t="s">
        <v>336</v>
      </c>
      <c r="M131" s="18" t="s">
        <v>337</v>
      </c>
      <c r="N131" s="18" t="s">
        <v>634</v>
      </c>
      <c r="O131" s="18" t="s">
        <v>176</v>
      </c>
      <c r="P131" s="18" t="s">
        <v>193</v>
      </c>
      <c r="Q131" s="18" t="s">
        <v>628</v>
      </c>
      <c r="R131" s="18" t="s">
        <v>656</v>
      </c>
      <c r="S131" s="18" t="s">
        <v>657</v>
      </c>
      <c r="T131" s="18" t="s">
        <v>178</v>
      </c>
      <c r="U131" s="18" t="s">
        <v>628</v>
      </c>
      <c r="V131" s="18" t="s">
        <v>229</v>
      </c>
      <c r="W131" s="18" t="s">
        <v>229</v>
      </c>
      <c r="X131" s="18" t="s">
        <v>255</v>
      </c>
      <c r="Y131" s="33" t="str">
        <f>VLOOKUP($X131,'[7]Ley Transparencia'!$G$4:$H$18,2,0)</f>
        <v>INFORMACIÓN PÚBLICA</v>
      </c>
      <c r="Z131" s="18" t="s">
        <v>176</v>
      </c>
      <c r="AA131" s="18" t="s">
        <v>176</v>
      </c>
      <c r="AB131" s="18" t="s">
        <v>176</v>
      </c>
      <c r="AC131" s="183">
        <v>45491</v>
      </c>
      <c r="AD131" s="33" t="str">
        <f>LOOKUP($Y131,'[7]Ley Transparencia'!$H$4:$H$17,'[7]Ley Transparencia'!$I$4:$I$17)</f>
        <v>Ilimitada</v>
      </c>
      <c r="AE131" s="26" t="str">
        <f t="shared" si="37"/>
        <v>Baja</v>
      </c>
      <c r="AF131" s="18">
        <f t="shared" si="38"/>
        <v>1</v>
      </c>
      <c r="AG131" s="18" t="s">
        <v>233</v>
      </c>
      <c r="AH131" s="18">
        <f t="shared" si="39"/>
        <v>2</v>
      </c>
      <c r="AI131" s="18" t="s">
        <v>233</v>
      </c>
      <c r="AJ131" s="18">
        <f t="shared" si="40"/>
        <v>2</v>
      </c>
      <c r="AK131" s="18">
        <f t="shared" si="41"/>
        <v>5</v>
      </c>
      <c r="AL131" s="184" t="str">
        <f t="shared" si="42"/>
        <v>MEDIA</v>
      </c>
      <c r="AM131" s="18" t="s">
        <v>184</v>
      </c>
      <c r="AN131" s="18" t="s">
        <v>184</v>
      </c>
      <c r="AO131" s="18" t="s">
        <v>184</v>
      </c>
      <c r="AP131" s="18" t="s">
        <v>184</v>
      </c>
      <c r="AQ131" s="18" t="s">
        <v>184</v>
      </c>
      <c r="AR131" s="18" t="s">
        <v>184</v>
      </c>
      <c r="AS131" s="18"/>
      <c r="AT131" s="18" t="s">
        <v>184</v>
      </c>
      <c r="AU131" s="18" t="s">
        <v>184</v>
      </c>
      <c r="AV131" s="18" t="s">
        <v>184</v>
      </c>
      <c r="AW131" s="18" t="s">
        <v>184</v>
      </c>
      <c r="AX131" s="18" t="s">
        <v>184</v>
      </c>
      <c r="AY131" s="18" t="s">
        <v>184</v>
      </c>
      <c r="AZ131" s="18" t="s">
        <v>184</v>
      </c>
      <c r="BA131" s="18" t="s">
        <v>184</v>
      </c>
      <c r="BB131" s="18" t="s">
        <v>184</v>
      </c>
      <c r="BC131" s="18"/>
      <c r="BD131" s="18" t="s">
        <v>184</v>
      </c>
      <c r="BE131" s="18" t="s">
        <v>184</v>
      </c>
      <c r="BF131" s="18" t="s">
        <v>184</v>
      </c>
      <c r="BG131" s="18" t="s">
        <v>184</v>
      </c>
      <c r="BH131" s="18" t="s">
        <v>184</v>
      </c>
      <c r="BI131" s="18" t="s">
        <v>184</v>
      </c>
      <c r="BJ131" s="18" t="s">
        <v>184</v>
      </c>
      <c r="BK131" s="18" t="s">
        <v>184</v>
      </c>
      <c r="BL131" s="18" t="s">
        <v>184</v>
      </c>
      <c r="BM131" s="18"/>
      <c r="BN131" s="34"/>
      <c r="BO131" s="18"/>
      <c r="BP131" s="30"/>
      <c r="BQ131" s="31" t="str">
        <f t="shared" si="43"/>
        <v/>
      </c>
      <c r="BR131" s="30"/>
    </row>
    <row r="132" spans="1:70" s="158" customFormat="1" ht="60" customHeight="1" x14ac:dyDescent="0.35">
      <c r="A132" s="29" t="str">
        <f t="shared" si="36"/>
        <v>OAP-009</v>
      </c>
      <c r="B132" s="28" t="str">
        <f>VLOOKUP($D132,[7]Responsables!$L$1:$M$37,2,0)</f>
        <v>OAP</v>
      </c>
      <c r="C132" s="160" t="s">
        <v>215</v>
      </c>
      <c r="D132" s="18" t="s">
        <v>628</v>
      </c>
      <c r="E132" s="18" t="s">
        <v>347</v>
      </c>
      <c r="F132" s="18" t="s">
        <v>653</v>
      </c>
      <c r="G132" s="18" t="s">
        <v>658</v>
      </c>
      <c r="H132" s="18" t="s">
        <v>659</v>
      </c>
      <c r="I132" s="18" t="s">
        <v>253</v>
      </c>
      <c r="J132" s="18" t="s">
        <v>254</v>
      </c>
      <c r="K132" s="18" t="s">
        <v>319</v>
      </c>
      <c r="L132" s="18" t="s">
        <v>361</v>
      </c>
      <c r="M132" s="18" t="s">
        <v>321</v>
      </c>
      <c r="N132" s="18" t="s">
        <v>634</v>
      </c>
      <c r="O132" s="18" t="s">
        <v>176</v>
      </c>
      <c r="P132" s="18" t="s">
        <v>411</v>
      </c>
      <c r="Q132" s="18" t="s">
        <v>628</v>
      </c>
      <c r="R132" s="18" t="s">
        <v>229</v>
      </c>
      <c r="S132" s="18" t="s">
        <v>229</v>
      </c>
      <c r="T132" s="18" t="s">
        <v>660</v>
      </c>
      <c r="U132" s="18" t="s">
        <v>628</v>
      </c>
      <c r="V132" s="18" t="s">
        <v>229</v>
      </c>
      <c r="W132" s="18" t="s">
        <v>229</v>
      </c>
      <c r="X132" s="18" t="s">
        <v>255</v>
      </c>
      <c r="Y132" s="33" t="str">
        <f>VLOOKUP($X132,'[7]Ley Transparencia'!$G$4:$H$18,2,0)</f>
        <v>INFORMACIÓN PÚBLICA</v>
      </c>
      <c r="Z132" s="18" t="s">
        <v>176</v>
      </c>
      <c r="AA132" s="18" t="s">
        <v>176</v>
      </c>
      <c r="AB132" s="18" t="s">
        <v>238</v>
      </c>
      <c r="AC132" s="183">
        <v>45491</v>
      </c>
      <c r="AD132" s="33" t="str">
        <f>LOOKUP($Y132,'[7]Ley Transparencia'!$H$4:$H$17,'[7]Ley Transparencia'!$I$4:$I$17)</f>
        <v>Ilimitada</v>
      </c>
      <c r="AE132" s="26" t="str">
        <f t="shared" si="37"/>
        <v>Baja</v>
      </c>
      <c r="AF132" s="18">
        <f t="shared" si="38"/>
        <v>1</v>
      </c>
      <c r="AG132" s="18" t="s">
        <v>239</v>
      </c>
      <c r="AH132" s="18">
        <f t="shared" si="39"/>
        <v>1</v>
      </c>
      <c r="AI132" s="18" t="s">
        <v>239</v>
      </c>
      <c r="AJ132" s="18">
        <f t="shared" si="40"/>
        <v>1</v>
      </c>
      <c r="AK132" s="18">
        <f t="shared" si="41"/>
        <v>3</v>
      </c>
      <c r="AL132" s="184" t="str">
        <f t="shared" si="42"/>
        <v>BAJA</v>
      </c>
      <c r="AM132" s="18" t="s">
        <v>184</v>
      </c>
      <c r="AN132" s="18" t="s">
        <v>184</v>
      </c>
      <c r="AO132" s="18" t="s">
        <v>184</v>
      </c>
      <c r="AP132" s="18" t="s">
        <v>184</v>
      </c>
      <c r="AQ132" s="18" t="s">
        <v>184</v>
      </c>
      <c r="AR132" s="18"/>
      <c r="AS132" s="18"/>
      <c r="AT132" s="18" t="s">
        <v>184</v>
      </c>
      <c r="AU132" s="18" t="s">
        <v>184</v>
      </c>
      <c r="AV132" s="18" t="s">
        <v>184</v>
      </c>
      <c r="AW132" s="18" t="s">
        <v>184</v>
      </c>
      <c r="AX132" s="18" t="s">
        <v>184</v>
      </c>
      <c r="AY132" s="18" t="s">
        <v>184</v>
      </c>
      <c r="AZ132" s="18" t="s">
        <v>184</v>
      </c>
      <c r="BA132" s="18" t="s">
        <v>184</v>
      </c>
      <c r="BB132" s="18" t="s">
        <v>184</v>
      </c>
      <c r="BC132" s="18"/>
      <c r="BD132" s="18" t="s">
        <v>184</v>
      </c>
      <c r="BE132" s="18" t="s">
        <v>184</v>
      </c>
      <c r="BF132" s="18" t="s">
        <v>184</v>
      </c>
      <c r="BG132" s="18" t="s">
        <v>184</v>
      </c>
      <c r="BH132" s="18" t="s">
        <v>184</v>
      </c>
      <c r="BI132" s="18" t="s">
        <v>184</v>
      </c>
      <c r="BJ132" s="18" t="s">
        <v>184</v>
      </c>
      <c r="BK132" s="18" t="s">
        <v>184</v>
      </c>
      <c r="BL132" s="18" t="s">
        <v>184</v>
      </c>
      <c r="BM132" s="18"/>
      <c r="BN132" s="34"/>
      <c r="BO132" s="18"/>
      <c r="BP132" s="30"/>
      <c r="BQ132" s="31" t="str">
        <f t="shared" si="43"/>
        <v/>
      </c>
      <c r="BR132" s="30"/>
    </row>
    <row r="133" spans="1:70" s="158" customFormat="1" ht="60" customHeight="1" x14ac:dyDescent="0.35">
      <c r="A133" s="29" t="str">
        <f t="shared" si="36"/>
        <v>OAP-010</v>
      </c>
      <c r="B133" s="28" t="str">
        <f>VLOOKUP($D133,[7]Responsables!$L$1:$M$37,2,0)</f>
        <v>OAP</v>
      </c>
      <c r="C133" s="160" t="s">
        <v>218</v>
      </c>
      <c r="D133" s="18" t="s">
        <v>628</v>
      </c>
      <c r="E133" s="18" t="s">
        <v>347</v>
      </c>
      <c r="F133" s="18" t="s">
        <v>342</v>
      </c>
      <c r="G133" s="18" t="s">
        <v>629</v>
      </c>
      <c r="H133" s="16" t="s">
        <v>630</v>
      </c>
      <c r="I133" s="18" t="s">
        <v>253</v>
      </c>
      <c r="J133" s="18" t="s">
        <v>254</v>
      </c>
      <c r="K133" s="18" t="s">
        <v>319</v>
      </c>
      <c r="L133" s="18" t="s">
        <v>336</v>
      </c>
      <c r="M133" s="18" t="s">
        <v>337</v>
      </c>
      <c r="N133" s="18" t="s">
        <v>650</v>
      </c>
      <c r="O133" s="18" t="s">
        <v>176</v>
      </c>
      <c r="P133" s="18" t="s">
        <v>406</v>
      </c>
      <c r="Q133" s="18" t="s">
        <v>248</v>
      </c>
      <c r="R133" s="18" t="s">
        <v>229</v>
      </c>
      <c r="S133" s="18" t="s">
        <v>229</v>
      </c>
      <c r="T133" s="18" t="s">
        <v>660</v>
      </c>
      <c r="U133" s="18" t="s">
        <v>628</v>
      </c>
      <c r="V133" s="18" t="s">
        <v>229</v>
      </c>
      <c r="W133" s="18" t="s">
        <v>229</v>
      </c>
      <c r="X133" s="18" t="s">
        <v>255</v>
      </c>
      <c r="Y133" s="33" t="str">
        <f>VLOOKUP($X133,'[7]Ley Transparencia'!$G$4:$H$18,2,0)</f>
        <v>INFORMACIÓN PÚBLICA</v>
      </c>
      <c r="Z133" s="18" t="s">
        <v>176</v>
      </c>
      <c r="AA133" s="18" t="s">
        <v>176</v>
      </c>
      <c r="AB133" s="18" t="s">
        <v>176</v>
      </c>
      <c r="AC133" s="183">
        <v>45491</v>
      </c>
      <c r="AD133" s="33" t="str">
        <f>LOOKUP($Y133,'[7]Ley Transparencia'!$H$4:$H$17,'[7]Ley Transparencia'!$I$4:$I$17)</f>
        <v>Ilimitada</v>
      </c>
      <c r="AE133" s="26" t="str">
        <f t="shared" si="37"/>
        <v>Baja</v>
      </c>
      <c r="AF133" s="18">
        <f t="shared" si="38"/>
        <v>1</v>
      </c>
      <c r="AG133" s="18" t="s">
        <v>239</v>
      </c>
      <c r="AH133" s="18">
        <f t="shared" si="39"/>
        <v>1</v>
      </c>
      <c r="AI133" s="18" t="s">
        <v>239</v>
      </c>
      <c r="AJ133" s="18">
        <f t="shared" si="40"/>
        <v>1</v>
      </c>
      <c r="AK133" s="18">
        <f t="shared" si="41"/>
        <v>3</v>
      </c>
      <c r="AL133" s="184" t="str">
        <f t="shared" si="42"/>
        <v>BAJA</v>
      </c>
      <c r="AM133" s="18" t="s">
        <v>184</v>
      </c>
      <c r="AN133" s="18" t="s">
        <v>475</v>
      </c>
      <c r="AO133" s="18" t="s">
        <v>184</v>
      </c>
      <c r="AP133" s="18" t="s">
        <v>184</v>
      </c>
      <c r="AQ133" s="18" t="s">
        <v>184</v>
      </c>
      <c r="AR133" s="18"/>
      <c r="AS133" s="18"/>
      <c r="AT133" s="18" t="s">
        <v>184</v>
      </c>
      <c r="AU133" s="18" t="s">
        <v>184</v>
      </c>
      <c r="AV133" s="18" t="s">
        <v>184</v>
      </c>
      <c r="AW133" s="18" t="s">
        <v>184</v>
      </c>
      <c r="AX133" s="18" t="s">
        <v>388</v>
      </c>
      <c r="AY133" s="18" t="s">
        <v>184</v>
      </c>
      <c r="AZ133" s="18" t="s">
        <v>184</v>
      </c>
      <c r="BA133" s="18" t="s">
        <v>184</v>
      </c>
      <c r="BB133" s="18" t="s">
        <v>184</v>
      </c>
      <c r="BC133" s="18"/>
      <c r="BD133" s="18" t="s">
        <v>184</v>
      </c>
      <c r="BE133" s="18" t="s">
        <v>184</v>
      </c>
      <c r="BF133" s="18" t="s">
        <v>184</v>
      </c>
      <c r="BG133" s="18" t="s">
        <v>184</v>
      </c>
      <c r="BH133" s="18" t="s">
        <v>184</v>
      </c>
      <c r="BI133" s="18" t="s">
        <v>184</v>
      </c>
      <c r="BJ133" s="18" t="s">
        <v>184</v>
      </c>
      <c r="BK133" s="18" t="s">
        <v>184</v>
      </c>
      <c r="BL133" s="18" t="s">
        <v>184</v>
      </c>
      <c r="BM133" s="18"/>
      <c r="BN133" s="34"/>
      <c r="BO133" s="18"/>
      <c r="BP133" s="30"/>
      <c r="BQ133" s="31" t="str">
        <f t="shared" si="43"/>
        <v/>
      </c>
      <c r="BR133" s="30"/>
    </row>
    <row r="134" spans="1:70" s="158" customFormat="1" ht="60" customHeight="1" x14ac:dyDescent="0.35">
      <c r="A134" s="29" t="str">
        <f t="shared" si="36"/>
        <v>OAP-011</v>
      </c>
      <c r="B134" s="28" t="str">
        <f>VLOOKUP($D134,[7]Responsables!$L$1:$M$37,2,0)</f>
        <v>OAP</v>
      </c>
      <c r="C134" s="160" t="s">
        <v>221</v>
      </c>
      <c r="D134" s="18" t="s">
        <v>628</v>
      </c>
      <c r="E134" s="18" t="s">
        <v>661</v>
      </c>
      <c r="F134" s="16" t="s">
        <v>662</v>
      </c>
      <c r="G134" s="16" t="s">
        <v>663</v>
      </c>
      <c r="H134" s="16" t="s">
        <v>664</v>
      </c>
      <c r="I134" s="18" t="s">
        <v>253</v>
      </c>
      <c r="J134" s="18" t="s">
        <v>254</v>
      </c>
      <c r="K134" s="18" t="s">
        <v>319</v>
      </c>
      <c r="L134" s="18" t="s">
        <v>336</v>
      </c>
      <c r="M134" s="18" t="s">
        <v>321</v>
      </c>
      <c r="N134" s="18" t="s">
        <v>322</v>
      </c>
      <c r="O134" s="182" t="s">
        <v>665</v>
      </c>
      <c r="P134" s="18" t="s">
        <v>660</v>
      </c>
      <c r="Q134" s="18" t="s">
        <v>628</v>
      </c>
      <c r="R134" s="18" t="s">
        <v>229</v>
      </c>
      <c r="S134" s="18" t="s">
        <v>229</v>
      </c>
      <c r="T134" s="18" t="s">
        <v>516</v>
      </c>
      <c r="U134" s="18" t="s">
        <v>628</v>
      </c>
      <c r="V134" s="18" t="s">
        <v>170</v>
      </c>
      <c r="W134" s="18" t="s">
        <v>170</v>
      </c>
      <c r="X134" s="18" t="s">
        <v>255</v>
      </c>
      <c r="Y134" s="33" t="str">
        <f>VLOOKUP($X134,'[7]Ley Transparencia'!$G$4:$H$18,2,0)</f>
        <v>INFORMACIÓN PÚBLICA</v>
      </c>
      <c r="Z134" s="18" t="s">
        <v>176</v>
      </c>
      <c r="AA134" s="18" t="s">
        <v>176</v>
      </c>
      <c r="AB134" s="18" t="s">
        <v>176</v>
      </c>
      <c r="AC134" s="183">
        <v>45491</v>
      </c>
      <c r="AD134" s="33" t="str">
        <f>LOOKUP($Y134,'[7]Ley Transparencia'!$H$4:$H$17,'[7]Ley Transparencia'!$I$4:$I$17)</f>
        <v>Ilimitada</v>
      </c>
      <c r="AE134" s="26" t="str">
        <f t="shared" si="37"/>
        <v>Baja</v>
      </c>
      <c r="AF134" s="18">
        <f t="shared" si="38"/>
        <v>1</v>
      </c>
      <c r="AG134" s="18" t="s">
        <v>233</v>
      </c>
      <c r="AH134" s="18">
        <f t="shared" si="39"/>
        <v>2</v>
      </c>
      <c r="AI134" s="18" t="s">
        <v>233</v>
      </c>
      <c r="AJ134" s="18">
        <f t="shared" si="40"/>
        <v>2</v>
      </c>
      <c r="AK134" s="18">
        <f t="shared" si="41"/>
        <v>5</v>
      </c>
      <c r="AL134" s="184" t="str">
        <f t="shared" si="42"/>
        <v>MEDIA</v>
      </c>
      <c r="AM134" s="18" t="s">
        <v>184</v>
      </c>
      <c r="AN134" s="18" t="s">
        <v>388</v>
      </c>
      <c r="AO134" s="18" t="s">
        <v>184</v>
      </c>
      <c r="AP134" s="18" t="s">
        <v>388</v>
      </c>
      <c r="AQ134" s="18" t="s">
        <v>184</v>
      </c>
      <c r="AR134" s="18" t="s">
        <v>184</v>
      </c>
      <c r="AS134" s="18"/>
      <c r="AT134" s="18" t="s">
        <v>388</v>
      </c>
      <c r="AU134" s="18" t="s">
        <v>184</v>
      </c>
      <c r="AV134" s="18" t="s">
        <v>388</v>
      </c>
      <c r="AW134" s="18" t="s">
        <v>184</v>
      </c>
      <c r="AX134" s="18" t="s">
        <v>184</v>
      </c>
      <c r="AY134" s="18" t="s">
        <v>184</v>
      </c>
      <c r="AZ134" s="18" t="s">
        <v>184</v>
      </c>
      <c r="BA134" s="18" t="s">
        <v>184</v>
      </c>
      <c r="BB134" s="18" t="s">
        <v>184</v>
      </c>
      <c r="BC134" s="18"/>
      <c r="BD134" s="18" t="s">
        <v>184</v>
      </c>
      <c r="BE134" s="18" t="s">
        <v>184</v>
      </c>
      <c r="BF134" s="18" t="s">
        <v>184</v>
      </c>
      <c r="BG134" s="18" t="s">
        <v>184</v>
      </c>
      <c r="BH134" s="18" t="s">
        <v>184</v>
      </c>
      <c r="BI134" s="18" t="s">
        <v>184</v>
      </c>
      <c r="BJ134" s="18" t="s">
        <v>184</v>
      </c>
      <c r="BK134" s="18" t="s">
        <v>184</v>
      </c>
      <c r="BL134" s="18" t="s">
        <v>184</v>
      </c>
      <c r="BM134" s="18"/>
      <c r="BN134" s="34"/>
      <c r="BO134" s="18"/>
      <c r="BP134" s="30"/>
      <c r="BQ134" s="31" t="str">
        <f t="shared" si="43"/>
        <v/>
      </c>
      <c r="BR134" s="30"/>
    </row>
    <row r="135" spans="1:70" s="158" customFormat="1" ht="60" customHeight="1" x14ac:dyDescent="0.35">
      <c r="A135" s="32" t="str">
        <f t="shared" si="36"/>
        <v>OAP-012</v>
      </c>
      <c r="B135" s="18" t="str">
        <f>VLOOKUP($D135,[7]Responsables!$L$1:$M$37,2,0)</f>
        <v>OAP</v>
      </c>
      <c r="C135" s="160" t="s">
        <v>224</v>
      </c>
      <c r="D135" s="18" t="s">
        <v>628</v>
      </c>
      <c r="E135" s="18" t="s">
        <v>347</v>
      </c>
      <c r="F135" s="18" t="s">
        <v>611</v>
      </c>
      <c r="G135" s="18" t="s">
        <v>666</v>
      </c>
      <c r="H135" s="18" t="s">
        <v>667</v>
      </c>
      <c r="I135" s="18" t="s">
        <v>253</v>
      </c>
      <c r="J135" s="18" t="s">
        <v>254</v>
      </c>
      <c r="K135" s="18" t="s">
        <v>335</v>
      </c>
      <c r="L135" s="18" t="s">
        <v>336</v>
      </c>
      <c r="M135" s="18" t="s">
        <v>321</v>
      </c>
      <c r="N135" s="18" t="s">
        <v>634</v>
      </c>
      <c r="O135" s="182" t="s">
        <v>668</v>
      </c>
      <c r="P135" s="18" t="s">
        <v>193</v>
      </c>
      <c r="Q135" s="18" t="s">
        <v>628</v>
      </c>
      <c r="R135" s="18" t="s">
        <v>229</v>
      </c>
      <c r="S135" s="18" t="s">
        <v>229</v>
      </c>
      <c r="T135" s="18" t="s">
        <v>438</v>
      </c>
      <c r="U135" s="18" t="s">
        <v>628</v>
      </c>
      <c r="V135" s="18" t="s">
        <v>229</v>
      </c>
      <c r="W135" s="18" t="s">
        <v>229</v>
      </c>
      <c r="X135" s="18" t="s">
        <v>255</v>
      </c>
      <c r="Y135" s="33" t="str">
        <f>VLOOKUP($X135,'[7]Ley Transparencia'!$G$4:$H$18,2,0)</f>
        <v>INFORMACIÓN PÚBLICA</v>
      </c>
      <c r="Z135" s="18" t="s">
        <v>176</v>
      </c>
      <c r="AA135" s="18" t="s">
        <v>176</v>
      </c>
      <c r="AB135" s="18" t="s">
        <v>176</v>
      </c>
      <c r="AC135" s="183">
        <v>45491</v>
      </c>
      <c r="AD135" s="33" t="str">
        <f>LOOKUP($Y135,'[7]Ley Transparencia'!$H$4:$H$17,'[7]Ley Transparencia'!$I$4:$I$17)</f>
        <v>Ilimitada</v>
      </c>
      <c r="AE135" s="26" t="str">
        <f t="shared" si="37"/>
        <v>Baja</v>
      </c>
      <c r="AF135" s="18">
        <f t="shared" si="38"/>
        <v>1</v>
      </c>
      <c r="AG135" s="18" t="s">
        <v>239</v>
      </c>
      <c r="AH135" s="18">
        <f t="shared" si="39"/>
        <v>1</v>
      </c>
      <c r="AI135" s="18" t="s">
        <v>239</v>
      </c>
      <c r="AJ135" s="18">
        <f t="shared" si="40"/>
        <v>1</v>
      </c>
      <c r="AK135" s="18">
        <f t="shared" si="41"/>
        <v>3</v>
      </c>
      <c r="AL135" s="184" t="str">
        <f t="shared" si="42"/>
        <v>BAJA</v>
      </c>
      <c r="AM135" s="18" t="s">
        <v>184</v>
      </c>
      <c r="AN135" s="18" t="s">
        <v>184</v>
      </c>
      <c r="AO135" s="18" t="s">
        <v>184</v>
      </c>
      <c r="AP135" s="18" t="s">
        <v>184</v>
      </c>
      <c r="AQ135" s="18" t="s">
        <v>184</v>
      </c>
      <c r="AR135" s="18" t="s">
        <v>184</v>
      </c>
      <c r="AS135" s="18"/>
      <c r="AT135" s="18" t="s">
        <v>184</v>
      </c>
      <c r="AU135" s="18" t="s">
        <v>184</v>
      </c>
      <c r="AV135" s="18" t="s">
        <v>184</v>
      </c>
      <c r="AW135" s="18" t="s">
        <v>184</v>
      </c>
      <c r="AX135" s="18" t="s">
        <v>184</v>
      </c>
      <c r="AY135" s="18" t="s">
        <v>184</v>
      </c>
      <c r="AZ135" s="18" t="s">
        <v>184</v>
      </c>
      <c r="BA135" s="18" t="s">
        <v>184</v>
      </c>
      <c r="BB135" s="18" t="s">
        <v>184</v>
      </c>
      <c r="BC135" s="18"/>
      <c r="BD135" s="18" t="s">
        <v>184</v>
      </c>
      <c r="BE135" s="18" t="s">
        <v>184</v>
      </c>
      <c r="BF135" s="18" t="s">
        <v>184</v>
      </c>
      <c r="BG135" s="18" t="s">
        <v>184</v>
      </c>
      <c r="BH135" s="18" t="s">
        <v>184</v>
      </c>
      <c r="BI135" s="18" t="s">
        <v>184</v>
      </c>
      <c r="BJ135" s="18" t="s">
        <v>184</v>
      </c>
      <c r="BK135" s="18" t="s">
        <v>184</v>
      </c>
      <c r="BL135" s="18" t="s">
        <v>184</v>
      </c>
      <c r="BM135" s="18"/>
      <c r="BN135" s="34"/>
      <c r="BO135" s="18"/>
      <c r="BP135" s="30"/>
      <c r="BQ135" s="30"/>
      <c r="BR135" s="30"/>
    </row>
    <row r="136" spans="1:70" s="158" customFormat="1" ht="60" customHeight="1" x14ac:dyDescent="0.35">
      <c r="A136" s="32" t="str">
        <f t="shared" si="36"/>
        <v>OAP-013</v>
      </c>
      <c r="B136" s="18" t="str">
        <f>VLOOKUP($D136,[7]Responsables!$L$1:$M$37,2,0)</f>
        <v>OAP</v>
      </c>
      <c r="C136" s="160" t="s">
        <v>234</v>
      </c>
      <c r="D136" s="18" t="s">
        <v>628</v>
      </c>
      <c r="E136" s="18" t="s">
        <v>347</v>
      </c>
      <c r="F136" s="18" t="s">
        <v>669</v>
      </c>
      <c r="G136" s="18" t="s">
        <v>670</v>
      </c>
      <c r="H136" s="16" t="s">
        <v>671</v>
      </c>
      <c r="I136" s="18" t="s">
        <v>253</v>
      </c>
      <c r="J136" s="18" t="s">
        <v>254</v>
      </c>
      <c r="K136" s="18" t="s">
        <v>335</v>
      </c>
      <c r="L136" s="18" t="s">
        <v>336</v>
      </c>
      <c r="M136" s="18" t="s">
        <v>672</v>
      </c>
      <c r="N136" s="18" t="s">
        <v>634</v>
      </c>
      <c r="O136" s="18" t="s">
        <v>176</v>
      </c>
      <c r="P136" s="18" t="s">
        <v>660</v>
      </c>
      <c r="Q136" s="18" t="s">
        <v>628</v>
      </c>
      <c r="R136" s="18" t="s">
        <v>229</v>
      </c>
      <c r="S136" s="18" t="s">
        <v>229</v>
      </c>
      <c r="T136" s="18" t="s">
        <v>438</v>
      </c>
      <c r="U136" s="18" t="s">
        <v>628</v>
      </c>
      <c r="V136" s="18" t="s">
        <v>229</v>
      </c>
      <c r="W136" s="18" t="s">
        <v>229</v>
      </c>
      <c r="X136" s="18" t="s">
        <v>255</v>
      </c>
      <c r="Y136" s="33" t="str">
        <f>VLOOKUP($X136,'[7]Ley Transparencia'!$G$4:$H$18,2,0)</f>
        <v>INFORMACIÓN PÚBLICA</v>
      </c>
      <c r="Z136" s="18" t="s">
        <v>176</v>
      </c>
      <c r="AA136" s="18" t="s">
        <v>176</v>
      </c>
      <c r="AB136" s="18" t="s">
        <v>176</v>
      </c>
      <c r="AC136" s="183">
        <v>45491</v>
      </c>
      <c r="AD136" s="33" t="str">
        <f>LOOKUP($Y136,'[7]Ley Transparencia'!$H$4:$H$17,'[7]Ley Transparencia'!$I$4:$I$17)</f>
        <v>Ilimitada</v>
      </c>
      <c r="AE136" s="26" t="str">
        <f t="shared" si="37"/>
        <v>Baja</v>
      </c>
      <c r="AF136" s="18">
        <f t="shared" si="38"/>
        <v>1</v>
      </c>
      <c r="AG136" s="18" t="s">
        <v>239</v>
      </c>
      <c r="AH136" s="18">
        <f t="shared" si="39"/>
        <v>1</v>
      </c>
      <c r="AI136" s="18" t="s">
        <v>239</v>
      </c>
      <c r="AJ136" s="18">
        <f t="shared" si="40"/>
        <v>1</v>
      </c>
      <c r="AK136" s="18">
        <f t="shared" si="41"/>
        <v>3</v>
      </c>
      <c r="AL136" s="184" t="str">
        <f t="shared" si="42"/>
        <v>BAJA</v>
      </c>
      <c r="AM136" s="18" t="s">
        <v>184</v>
      </c>
      <c r="AN136" s="18" t="s">
        <v>184</v>
      </c>
      <c r="AO136" s="18" t="s">
        <v>184</v>
      </c>
      <c r="AP136" s="18" t="s">
        <v>184</v>
      </c>
      <c r="AQ136" s="18" t="s">
        <v>184</v>
      </c>
      <c r="AR136" s="18" t="s">
        <v>184</v>
      </c>
      <c r="AS136" s="18"/>
      <c r="AT136" s="18" t="s">
        <v>388</v>
      </c>
      <c r="AU136" s="18" t="s">
        <v>184</v>
      </c>
      <c r="AV136" s="18" t="s">
        <v>184</v>
      </c>
      <c r="AW136" s="18" t="s">
        <v>184</v>
      </c>
      <c r="AX136" s="18" t="s">
        <v>184</v>
      </c>
      <c r="AY136" s="18" t="s">
        <v>184</v>
      </c>
      <c r="AZ136" s="18" t="s">
        <v>184</v>
      </c>
      <c r="BA136" s="18" t="s">
        <v>184</v>
      </c>
      <c r="BB136" s="18" t="s">
        <v>184</v>
      </c>
      <c r="BC136" s="18"/>
      <c r="BD136" s="18" t="s">
        <v>184</v>
      </c>
      <c r="BE136" s="18" t="s">
        <v>184</v>
      </c>
      <c r="BF136" s="18" t="s">
        <v>184</v>
      </c>
      <c r="BG136" s="18" t="s">
        <v>184</v>
      </c>
      <c r="BH136" s="18" t="s">
        <v>184</v>
      </c>
      <c r="BI136" s="18" t="s">
        <v>184</v>
      </c>
      <c r="BJ136" s="18" t="s">
        <v>184</v>
      </c>
      <c r="BK136" s="18" t="s">
        <v>184</v>
      </c>
      <c r="BL136" s="18" t="s">
        <v>184</v>
      </c>
      <c r="BM136" s="18"/>
      <c r="BN136" s="34"/>
      <c r="BO136" s="18"/>
      <c r="BP136" s="30"/>
      <c r="BQ136" s="30"/>
      <c r="BR136" s="30"/>
    </row>
    <row r="137" spans="1:70" s="158" customFormat="1" ht="60" customHeight="1" x14ac:dyDescent="0.35">
      <c r="A137" s="32" t="str">
        <f t="shared" si="36"/>
        <v>OAP-014</v>
      </c>
      <c r="B137" s="18" t="str">
        <f>VLOOKUP($D137,[7]Responsables!$L$1:$M$37,2,0)</f>
        <v>OAP</v>
      </c>
      <c r="C137" s="160" t="s">
        <v>240</v>
      </c>
      <c r="D137" s="18" t="s">
        <v>628</v>
      </c>
      <c r="E137" s="18" t="s">
        <v>347</v>
      </c>
      <c r="F137" s="18" t="s">
        <v>669</v>
      </c>
      <c r="G137" s="18" t="s">
        <v>673</v>
      </c>
      <c r="H137" s="18" t="s">
        <v>674</v>
      </c>
      <c r="I137" s="18" t="s">
        <v>253</v>
      </c>
      <c r="J137" s="18" t="s">
        <v>254</v>
      </c>
      <c r="K137" s="18" t="s">
        <v>319</v>
      </c>
      <c r="L137" s="18" t="s">
        <v>336</v>
      </c>
      <c r="M137" s="18" t="s">
        <v>675</v>
      </c>
      <c r="N137" s="18" t="s">
        <v>356</v>
      </c>
      <c r="O137" s="18" t="s">
        <v>176</v>
      </c>
      <c r="P137" s="18" t="s">
        <v>660</v>
      </c>
      <c r="Q137" s="18" t="s">
        <v>628</v>
      </c>
      <c r="R137" s="18" t="s">
        <v>229</v>
      </c>
      <c r="S137" s="18" t="s">
        <v>229</v>
      </c>
      <c r="T137" s="18" t="s">
        <v>676</v>
      </c>
      <c r="U137" s="18" t="s">
        <v>229</v>
      </c>
      <c r="V137" s="18" t="s">
        <v>229</v>
      </c>
      <c r="W137" s="18" t="s">
        <v>229</v>
      </c>
      <c r="X137" s="18" t="s">
        <v>255</v>
      </c>
      <c r="Y137" s="33" t="str">
        <f>VLOOKUP($X137,'[7]Ley Transparencia'!$G$4:$H$18,2,0)</f>
        <v>INFORMACIÓN PÚBLICA</v>
      </c>
      <c r="Z137" s="18" t="s">
        <v>176</v>
      </c>
      <c r="AA137" s="18" t="s">
        <v>176</v>
      </c>
      <c r="AB137" s="18" t="s">
        <v>176</v>
      </c>
      <c r="AC137" s="183">
        <v>45491</v>
      </c>
      <c r="AD137" s="33" t="str">
        <f>LOOKUP($Y137,'[7]Ley Transparencia'!$H$4:$H$17,'[7]Ley Transparencia'!$I$4:$I$17)</f>
        <v>Ilimitada</v>
      </c>
      <c r="AE137" s="26" t="str">
        <f t="shared" si="37"/>
        <v>Baja</v>
      </c>
      <c r="AF137" s="18">
        <f t="shared" si="38"/>
        <v>1</v>
      </c>
      <c r="AG137" s="18" t="s">
        <v>239</v>
      </c>
      <c r="AH137" s="18">
        <f t="shared" si="39"/>
        <v>1</v>
      </c>
      <c r="AI137" s="18" t="s">
        <v>239</v>
      </c>
      <c r="AJ137" s="18">
        <f t="shared" si="40"/>
        <v>1</v>
      </c>
      <c r="AK137" s="18">
        <f t="shared" si="41"/>
        <v>3</v>
      </c>
      <c r="AL137" s="184" t="str">
        <f t="shared" si="42"/>
        <v>BAJA</v>
      </c>
      <c r="AM137" s="18" t="s">
        <v>184</v>
      </c>
      <c r="AN137" s="18" t="s">
        <v>388</v>
      </c>
      <c r="AO137" s="18" t="s">
        <v>184</v>
      </c>
      <c r="AP137" s="18" t="s">
        <v>184</v>
      </c>
      <c r="AQ137" s="18" t="s">
        <v>184</v>
      </c>
      <c r="AR137" s="18"/>
      <c r="AS137" s="18"/>
      <c r="AT137" s="18" t="s">
        <v>388</v>
      </c>
      <c r="AU137" s="18" t="s">
        <v>184</v>
      </c>
      <c r="AV137" s="18" t="s">
        <v>184</v>
      </c>
      <c r="AW137" s="18" t="s">
        <v>184</v>
      </c>
      <c r="AX137" s="18" t="s">
        <v>184</v>
      </c>
      <c r="AY137" s="18" t="s">
        <v>184</v>
      </c>
      <c r="AZ137" s="18" t="s">
        <v>184</v>
      </c>
      <c r="BA137" s="18" t="s">
        <v>184</v>
      </c>
      <c r="BB137" s="18" t="s">
        <v>184</v>
      </c>
      <c r="BC137" s="18"/>
      <c r="BD137" s="18" t="s">
        <v>184</v>
      </c>
      <c r="BE137" s="18" t="s">
        <v>184</v>
      </c>
      <c r="BF137" s="18" t="s">
        <v>184</v>
      </c>
      <c r="BG137" s="18" t="s">
        <v>184</v>
      </c>
      <c r="BH137" s="18" t="s">
        <v>184</v>
      </c>
      <c r="BI137" s="18" t="s">
        <v>184</v>
      </c>
      <c r="BJ137" s="18" t="s">
        <v>184</v>
      </c>
      <c r="BK137" s="18" t="s">
        <v>184</v>
      </c>
      <c r="BL137" s="18" t="s">
        <v>184</v>
      </c>
      <c r="BM137" s="18"/>
      <c r="BN137" s="34"/>
      <c r="BO137" s="18"/>
      <c r="BP137" s="30"/>
      <c r="BQ137" s="30"/>
      <c r="BR137" s="30"/>
    </row>
    <row r="138" spans="1:70" s="158" customFormat="1" ht="60" customHeight="1" x14ac:dyDescent="0.35">
      <c r="A138" s="32" t="str">
        <f t="shared" si="36"/>
        <v>OAP-015</v>
      </c>
      <c r="B138" s="18" t="str">
        <f>VLOOKUP($D138,[7]Responsables!$L$1:$M$37,2,0)</f>
        <v>OAP</v>
      </c>
      <c r="C138" s="160" t="s">
        <v>244</v>
      </c>
      <c r="D138" s="18" t="s">
        <v>628</v>
      </c>
      <c r="E138" s="18" t="s">
        <v>347</v>
      </c>
      <c r="F138" s="18" t="s">
        <v>669</v>
      </c>
      <c r="G138" s="18" t="s">
        <v>677</v>
      </c>
      <c r="H138" s="18" t="s">
        <v>678</v>
      </c>
      <c r="I138" s="18" t="s">
        <v>253</v>
      </c>
      <c r="J138" s="18" t="s">
        <v>254</v>
      </c>
      <c r="K138" s="18" t="s">
        <v>319</v>
      </c>
      <c r="L138" s="18" t="s">
        <v>336</v>
      </c>
      <c r="M138" s="18" t="s">
        <v>675</v>
      </c>
      <c r="N138" s="18" t="s">
        <v>356</v>
      </c>
      <c r="O138" s="18" t="s">
        <v>176</v>
      </c>
      <c r="P138" s="18" t="s">
        <v>660</v>
      </c>
      <c r="Q138" s="18" t="s">
        <v>628</v>
      </c>
      <c r="R138" s="18" t="s">
        <v>229</v>
      </c>
      <c r="S138" s="18" t="s">
        <v>229</v>
      </c>
      <c r="T138" s="18" t="s">
        <v>676</v>
      </c>
      <c r="U138" s="18" t="s">
        <v>229</v>
      </c>
      <c r="V138" s="18" t="s">
        <v>229</v>
      </c>
      <c r="W138" s="18" t="s">
        <v>229</v>
      </c>
      <c r="X138" s="18" t="s">
        <v>255</v>
      </c>
      <c r="Y138" s="33" t="str">
        <f>VLOOKUP($X138,'[7]Ley Transparencia'!$G$4:$H$18,2,0)</f>
        <v>INFORMACIÓN PÚBLICA</v>
      </c>
      <c r="Z138" s="18" t="s">
        <v>176</v>
      </c>
      <c r="AA138" s="18" t="s">
        <v>176</v>
      </c>
      <c r="AB138" s="18" t="s">
        <v>176</v>
      </c>
      <c r="AC138" s="183">
        <v>45491</v>
      </c>
      <c r="AD138" s="33" t="str">
        <f>LOOKUP($Y138,'[7]Ley Transparencia'!$H$4:$H$17,'[7]Ley Transparencia'!$I$4:$I$17)</f>
        <v>Ilimitada</v>
      </c>
      <c r="AE138" s="26" t="str">
        <f t="shared" si="37"/>
        <v>Baja</v>
      </c>
      <c r="AF138" s="18">
        <f t="shared" si="38"/>
        <v>1</v>
      </c>
      <c r="AG138" s="18" t="s">
        <v>239</v>
      </c>
      <c r="AH138" s="18">
        <f t="shared" si="39"/>
        <v>1</v>
      </c>
      <c r="AI138" s="18" t="s">
        <v>239</v>
      </c>
      <c r="AJ138" s="18">
        <f t="shared" si="40"/>
        <v>1</v>
      </c>
      <c r="AK138" s="18">
        <f t="shared" si="41"/>
        <v>3</v>
      </c>
      <c r="AL138" s="184" t="str">
        <f t="shared" si="42"/>
        <v>BAJA</v>
      </c>
      <c r="AM138" s="18" t="s">
        <v>184</v>
      </c>
      <c r="AN138" s="18" t="s">
        <v>388</v>
      </c>
      <c r="AO138" s="18" t="s">
        <v>184</v>
      </c>
      <c r="AP138" s="18" t="s">
        <v>184</v>
      </c>
      <c r="AQ138" s="18" t="s">
        <v>184</v>
      </c>
      <c r="AR138" s="18"/>
      <c r="AS138" s="18"/>
      <c r="AT138" s="18" t="s">
        <v>388</v>
      </c>
      <c r="AU138" s="18" t="s">
        <v>184</v>
      </c>
      <c r="AV138" s="18" t="s">
        <v>184</v>
      </c>
      <c r="AW138" s="18" t="s">
        <v>184</v>
      </c>
      <c r="AX138" s="18" t="s">
        <v>184</v>
      </c>
      <c r="AY138" s="18" t="s">
        <v>184</v>
      </c>
      <c r="AZ138" s="18" t="s">
        <v>184</v>
      </c>
      <c r="BA138" s="18" t="s">
        <v>184</v>
      </c>
      <c r="BB138" s="18" t="s">
        <v>184</v>
      </c>
      <c r="BC138" s="18"/>
      <c r="BD138" s="18" t="s">
        <v>184</v>
      </c>
      <c r="BE138" s="18" t="s">
        <v>184</v>
      </c>
      <c r="BF138" s="18" t="s">
        <v>184</v>
      </c>
      <c r="BG138" s="18" t="s">
        <v>184</v>
      </c>
      <c r="BH138" s="18" t="s">
        <v>184</v>
      </c>
      <c r="BI138" s="18" t="s">
        <v>184</v>
      </c>
      <c r="BJ138" s="18" t="s">
        <v>184</v>
      </c>
      <c r="BK138" s="18" t="s">
        <v>184</v>
      </c>
      <c r="BL138" s="18" t="s">
        <v>184</v>
      </c>
      <c r="BM138" s="18"/>
      <c r="BN138" s="34"/>
      <c r="BO138" s="18"/>
      <c r="BP138" s="30"/>
      <c r="BQ138" s="30"/>
      <c r="BR138" s="30"/>
    </row>
    <row r="139" spans="1:70" s="158" customFormat="1" ht="60" customHeight="1" x14ac:dyDescent="0.35">
      <c r="A139" s="32" t="str">
        <f t="shared" si="36"/>
        <v>OAP-016</v>
      </c>
      <c r="B139" s="18" t="str">
        <f>VLOOKUP($D139,[7]Responsables!$L$1:$M$37,2,0)</f>
        <v>OAP</v>
      </c>
      <c r="C139" s="160" t="s">
        <v>250</v>
      </c>
      <c r="D139" s="18" t="s">
        <v>628</v>
      </c>
      <c r="E139" s="18" t="s">
        <v>347</v>
      </c>
      <c r="F139" s="276" t="s">
        <v>229</v>
      </c>
      <c r="G139" s="276" t="s">
        <v>679</v>
      </c>
      <c r="H139" s="276" t="s">
        <v>680</v>
      </c>
      <c r="I139" s="276" t="s">
        <v>253</v>
      </c>
      <c r="J139" s="18" t="s">
        <v>254</v>
      </c>
      <c r="K139" s="18" t="s">
        <v>319</v>
      </c>
      <c r="L139" s="18" t="s">
        <v>336</v>
      </c>
      <c r="M139" s="18" t="s">
        <v>321</v>
      </c>
      <c r="N139" s="18" t="s">
        <v>634</v>
      </c>
      <c r="O139" s="18" t="s">
        <v>176</v>
      </c>
      <c r="P139" s="18" t="s">
        <v>438</v>
      </c>
      <c r="Q139" s="18" t="s">
        <v>628</v>
      </c>
      <c r="R139" s="18" t="s">
        <v>229</v>
      </c>
      <c r="S139" s="18" t="s">
        <v>229</v>
      </c>
      <c r="T139" s="18" t="s">
        <v>438</v>
      </c>
      <c r="U139" s="18" t="s">
        <v>229</v>
      </c>
      <c r="V139" s="18" t="s">
        <v>229</v>
      </c>
      <c r="W139" s="18" t="s">
        <v>229</v>
      </c>
      <c r="X139" s="18" t="s">
        <v>255</v>
      </c>
      <c r="Y139" s="33" t="str">
        <f>VLOOKUP($X139,'[7]Ley Transparencia'!$G$4:$H$18,2,0)</f>
        <v>INFORMACIÓN PÚBLICA</v>
      </c>
      <c r="Z139" s="18" t="s">
        <v>176</v>
      </c>
      <c r="AA139" s="18" t="s">
        <v>176</v>
      </c>
      <c r="AB139" s="18" t="s">
        <v>176</v>
      </c>
      <c r="AC139" s="183">
        <v>45491</v>
      </c>
      <c r="AD139" s="33" t="str">
        <f>LOOKUP($Y139,'[7]Ley Transparencia'!$H$4:$H$17,'[7]Ley Transparencia'!$I$4:$I$17)</f>
        <v>Ilimitada</v>
      </c>
      <c r="AE139" s="26" t="str">
        <f t="shared" si="37"/>
        <v>Baja</v>
      </c>
      <c r="AF139" s="18">
        <f t="shared" si="38"/>
        <v>1</v>
      </c>
      <c r="AG139" s="18" t="s">
        <v>239</v>
      </c>
      <c r="AH139" s="18">
        <f t="shared" si="39"/>
        <v>1</v>
      </c>
      <c r="AI139" s="18" t="s">
        <v>239</v>
      </c>
      <c r="AJ139" s="18">
        <f t="shared" si="40"/>
        <v>1</v>
      </c>
      <c r="AK139" s="18">
        <f t="shared" si="41"/>
        <v>3</v>
      </c>
      <c r="AL139" s="184" t="str">
        <f t="shared" si="42"/>
        <v>BAJA</v>
      </c>
      <c r="AM139" s="18" t="s">
        <v>184</v>
      </c>
      <c r="AN139" s="18" t="s">
        <v>184</v>
      </c>
      <c r="AO139" s="18" t="s">
        <v>184</v>
      </c>
      <c r="AP139" s="18" t="s">
        <v>184</v>
      </c>
      <c r="AQ139" s="18" t="s">
        <v>184</v>
      </c>
      <c r="AR139" s="18"/>
      <c r="AS139" s="18"/>
      <c r="AT139" s="18" t="s">
        <v>184</v>
      </c>
      <c r="AU139" s="18" t="s">
        <v>184</v>
      </c>
      <c r="AV139" s="18" t="s">
        <v>184</v>
      </c>
      <c r="AW139" s="18" t="s">
        <v>184</v>
      </c>
      <c r="AX139" s="18" t="s">
        <v>184</v>
      </c>
      <c r="AY139" s="18" t="s">
        <v>184</v>
      </c>
      <c r="AZ139" s="18" t="s">
        <v>184</v>
      </c>
      <c r="BA139" s="18" t="s">
        <v>184</v>
      </c>
      <c r="BB139" s="18" t="s">
        <v>184</v>
      </c>
      <c r="BC139" s="18"/>
      <c r="BD139" s="18" t="s">
        <v>184</v>
      </c>
      <c r="BE139" s="18" t="s">
        <v>184</v>
      </c>
      <c r="BF139" s="18" t="s">
        <v>184</v>
      </c>
      <c r="BG139" s="18" t="s">
        <v>184</v>
      </c>
      <c r="BH139" s="18" t="s">
        <v>184</v>
      </c>
      <c r="BI139" s="18" t="s">
        <v>184</v>
      </c>
      <c r="BJ139" s="18" t="s">
        <v>184</v>
      </c>
      <c r="BK139" s="18" t="s">
        <v>184</v>
      </c>
      <c r="BL139" s="18" t="s">
        <v>184</v>
      </c>
      <c r="BM139" s="18"/>
      <c r="BN139" s="34"/>
      <c r="BO139" s="18"/>
      <c r="BP139" s="30"/>
      <c r="BQ139" s="30"/>
      <c r="BR139" s="30"/>
    </row>
    <row r="140" spans="1:70" s="158" customFormat="1" ht="60" customHeight="1" x14ac:dyDescent="0.35">
      <c r="A140" s="32" t="str">
        <f t="shared" si="36"/>
        <v>OAP-017</v>
      </c>
      <c r="B140" s="18" t="str">
        <f>VLOOKUP($D140,[7]Responsables!$L$1:$M$37,2,0)</f>
        <v>OAP</v>
      </c>
      <c r="C140" s="160" t="s">
        <v>257</v>
      </c>
      <c r="D140" s="18" t="s">
        <v>628</v>
      </c>
      <c r="E140" s="18" t="s">
        <v>347</v>
      </c>
      <c r="F140" s="18" t="s">
        <v>396</v>
      </c>
      <c r="G140" s="18" t="s">
        <v>681</v>
      </c>
      <c r="H140" s="18" t="s">
        <v>682</v>
      </c>
      <c r="I140" s="18" t="s">
        <v>253</v>
      </c>
      <c r="J140" s="18" t="s">
        <v>254</v>
      </c>
      <c r="K140" s="18" t="s">
        <v>319</v>
      </c>
      <c r="L140" s="18" t="s">
        <v>320</v>
      </c>
      <c r="M140" s="18" t="s">
        <v>98</v>
      </c>
      <c r="N140" s="18" t="s">
        <v>356</v>
      </c>
      <c r="O140" s="18" t="s">
        <v>176</v>
      </c>
      <c r="P140" s="18" t="s">
        <v>438</v>
      </c>
      <c r="Q140" s="18" t="s">
        <v>628</v>
      </c>
      <c r="R140" s="18" t="s">
        <v>229</v>
      </c>
      <c r="S140" s="18" t="s">
        <v>229</v>
      </c>
      <c r="T140" s="18" t="s">
        <v>676</v>
      </c>
      <c r="U140" s="18" t="s">
        <v>229</v>
      </c>
      <c r="V140" s="18" t="s">
        <v>229</v>
      </c>
      <c r="W140" s="18" t="s">
        <v>229</v>
      </c>
      <c r="X140" s="18" t="s">
        <v>255</v>
      </c>
      <c r="Y140" s="33" t="str">
        <f>VLOOKUP($X140,'[7]Ley Transparencia'!$G$4:$H$18,2,0)</f>
        <v>INFORMACIÓN PÚBLICA</v>
      </c>
      <c r="Z140" s="18" t="s">
        <v>176</v>
      </c>
      <c r="AA140" s="18" t="s">
        <v>176</v>
      </c>
      <c r="AB140" s="18" t="s">
        <v>176</v>
      </c>
      <c r="AC140" s="183">
        <v>45491</v>
      </c>
      <c r="AD140" s="33" t="str">
        <f>LOOKUP($Y140,'[7]Ley Transparencia'!$H$4:$H$17,'[7]Ley Transparencia'!$I$4:$I$17)</f>
        <v>Ilimitada</v>
      </c>
      <c r="AE140" s="26" t="str">
        <f t="shared" si="37"/>
        <v>Baja</v>
      </c>
      <c r="AF140" s="18">
        <f t="shared" si="38"/>
        <v>1</v>
      </c>
      <c r="AG140" s="18" t="s">
        <v>239</v>
      </c>
      <c r="AH140" s="18">
        <f t="shared" si="39"/>
        <v>1</v>
      </c>
      <c r="AI140" s="18" t="s">
        <v>239</v>
      </c>
      <c r="AJ140" s="18">
        <f t="shared" si="40"/>
        <v>1</v>
      </c>
      <c r="AK140" s="18">
        <f t="shared" si="41"/>
        <v>3</v>
      </c>
      <c r="AL140" s="184" t="str">
        <f t="shared" si="42"/>
        <v>BAJA</v>
      </c>
      <c r="AM140" s="18" t="s">
        <v>184</v>
      </c>
      <c r="AN140" s="18" t="s">
        <v>184</v>
      </c>
      <c r="AO140" s="18" t="s">
        <v>184</v>
      </c>
      <c r="AP140" s="18" t="s">
        <v>184</v>
      </c>
      <c r="AQ140" s="18" t="s">
        <v>184</v>
      </c>
      <c r="AR140" s="18"/>
      <c r="AS140" s="18"/>
      <c r="AT140" s="18" t="s">
        <v>184</v>
      </c>
      <c r="AU140" s="18" t="s">
        <v>184</v>
      </c>
      <c r="AV140" s="18" t="s">
        <v>184</v>
      </c>
      <c r="AW140" s="18" t="s">
        <v>184</v>
      </c>
      <c r="AX140" s="18" t="s">
        <v>184</v>
      </c>
      <c r="AY140" s="18" t="s">
        <v>184</v>
      </c>
      <c r="AZ140" s="18" t="s">
        <v>184</v>
      </c>
      <c r="BA140" s="18" t="s">
        <v>184</v>
      </c>
      <c r="BB140" s="18" t="s">
        <v>184</v>
      </c>
      <c r="BC140" s="18"/>
      <c r="BD140" s="18" t="s">
        <v>184</v>
      </c>
      <c r="BE140" s="18" t="s">
        <v>184</v>
      </c>
      <c r="BF140" s="18" t="s">
        <v>184</v>
      </c>
      <c r="BG140" s="18" t="s">
        <v>184</v>
      </c>
      <c r="BH140" s="18" t="s">
        <v>184</v>
      </c>
      <c r="BI140" s="18" t="s">
        <v>184</v>
      </c>
      <c r="BJ140" s="18" t="s">
        <v>184</v>
      </c>
      <c r="BK140" s="18" t="s">
        <v>184</v>
      </c>
      <c r="BL140" s="18" t="s">
        <v>184</v>
      </c>
      <c r="BM140" s="18"/>
      <c r="BN140" s="34"/>
      <c r="BO140" s="18"/>
      <c r="BP140" s="30"/>
      <c r="BQ140" s="30"/>
      <c r="BR140" s="30"/>
    </row>
    <row r="141" spans="1:70" s="158" customFormat="1" ht="60" customHeight="1" x14ac:dyDescent="0.35">
      <c r="A141" s="32" t="str">
        <f t="shared" si="36"/>
        <v>OAP-018</v>
      </c>
      <c r="B141" s="18" t="str">
        <f>VLOOKUP($D141,[7]Responsables!$L$1:$M$37,2,0)</f>
        <v>OAP</v>
      </c>
      <c r="C141" s="160" t="s">
        <v>260</v>
      </c>
      <c r="D141" s="18" t="s">
        <v>628</v>
      </c>
      <c r="E141" s="18" t="s">
        <v>347</v>
      </c>
      <c r="F141" s="18" t="s">
        <v>396</v>
      </c>
      <c r="G141" s="18" t="s">
        <v>683</v>
      </c>
      <c r="H141" s="18" t="s">
        <v>684</v>
      </c>
      <c r="I141" s="18" t="s">
        <v>253</v>
      </c>
      <c r="J141" s="18" t="s">
        <v>254</v>
      </c>
      <c r="K141" s="18" t="s">
        <v>319</v>
      </c>
      <c r="L141" s="18" t="s">
        <v>361</v>
      </c>
      <c r="M141" s="18" t="s">
        <v>98</v>
      </c>
      <c r="N141" s="18" t="s">
        <v>634</v>
      </c>
      <c r="O141" s="18" t="s">
        <v>176</v>
      </c>
      <c r="P141" s="18" t="s">
        <v>438</v>
      </c>
      <c r="Q141" s="18" t="s">
        <v>628</v>
      </c>
      <c r="R141" s="18" t="s">
        <v>229</v>
      </c>
      <c r="S141" s="18" t="s">
        <v>229</v>
      </c>
      <c r="T141" s="18" t="s">
        <v>438</v>
      </c>
      <c r="U141" s="18" t="s">
        <v>628</v>
      </c>
      <c r="V141" s="18" t="s">
        <v>229</v>
      </c>
      <c r="W141" s="18" t="s">
        <v>229</v>
      </c>
      <c r="X141" s="18" t="s">
        <v>255</v>
      </c>
      <c r="Y141" s="33" t="str">
        <f>VLOOKUP($X141,'[7]Ley Transparencia'!$G$4:$H$18,2,0)</f>
        <v>INFORMACIÓN PÚBLICA</v>
      </c>
      <c r="Z141" s="18" t="s">
        <v>176</v>
      </c>
      <c r="AA141" s="18" t="s">
        <v>176</v>
      </c>
      <c r="AB141" s="18" t="s">
        <v>176</v>
      </c>
      <c r="AC141" s="183">
        <v>45491</v>
      </c>
      <c r="AD141" s="33" t="str">
        <f>LOOKUP($Y141,'[7]Ley Transparencia'!$H$4:$H$17,'[7]Ley Transparencia'!$I$4:$I$17)</f>
        <v>Ilimitada</v>
      </c>
      <c r="AE141" s="26" t="str">
        <f t="shared" si="37"/>
        <v>Baja</v>
      </c>
      <c r="AF141" s="18">
        <f t="shared" si="38"/>
        <v>1</v>
      </c>
      <c r="AG141" s="18" t="s">
        <v>239</v>
      </c>
      <c r="AH141" s="18">
        <f t="shared" si="39"/>
        <v>1</v>
      </c>
      <c r="AI141" s="18" t="s">
        <v>239</v>
      </c>
      <c r="AJ141" s="18">
        <f t="shared" si="40"/>
        <v>1</v>
      </c>
      <c r="AK141" s="18">
        <f t="shared" si="41"/>
        <v>3</v>
      </c>
      <c r="AL141" s="184" t="str">
        <f t="shared" si="42"/>
        <v>BAJA</v>
      </c>
      <c r="AM141" s="18" t="s">
        <v>184</v>
      </c>
      <c r="AN141" s="18" t="s">
        <v>184</v>
      </c>
      <c r="AO141" s="18" t="s">
        <v>184</v>
      </c>
      <c r="AP141" s="18" t="s">
        <v>184</v>
      </c>
      <c r="AQ141" s="18" t="s">
        <v>184</v>
      </c>
      <c r="AR141" s="18"/>
      <c r="AS141" s="18"/>
      <c r="AT141" s="18" t="s">
        <v>184</v>
      </c>
      <c r="AU141" s="18" t="s">
        <v>184</v>
      </c>
      <c r="AV141" s="18" t="s">
        <v>184</v>
      </c>
      <c r="AW141" s="18" t="s">
        <v>184</v>
      </c>
      <c r="AX141" s="18" t="s">
        <v>184</v>
      </c>
      <c r="AY141" s="18" t="s">
        <v>184</v>
      </c>
      <c r="AZ141" s="18" t="s">
        <v>184</v>
      </c>
      <c r="BA141" s="18" t="s">
        <v>184</v>
      </c>
      <c r="BB141" s="18" t="s">
        <v>184</v>
      </c>
      <c r="BC141" s="18"/>
      <c r="BD141" s="18" t="s">
        <v>184</v>
      </c>
      <c r="BE141" s="18" t="s">
        <v>184</v>
      </c>
      <c r="BF141" s="18" t="s">
        <v>184</v>
      </c>
      <c r="BG141" s="18" t="s">
        <v>184</v>
      </c>
      <c r="BH141" s="18" t="s">
        <v>184</v>
      </c>
      <c r="BI141" s="18" t="s">
        <v>184</v>
      </c>
      <c r="BJ141" s="18" t="s">
        <v>184</v>
      </c>
      <c r="BK141" s="18" t="s">
        <v>184</v>
      </c>
      <c r="BL141" s="18" t="s">
        <v>184</v>
      </c>
      <c r="BM141" s="18"/>
      <c r="BN141" s="34"/>
      <c r="BO141" s="18"/>
      <c r="BP141" s="30"/>
      <c r="BQ141" s="30"/>
      <c r="BR141" s="30"/>
    </row>
    <row r="142" spans="1:70" s="158" customFormat="1" ht="60" customHeight="1" x14ac:dyDescent="0.35">
      <c r="A142" s="32" t="str">
        <f t="shared" si="36"/>
        <v>OAP-019</v>
      </c>
      <c r="B142" s="18" t="str">
        <f>VLOOKUP($D142,[7]Responsables!$L$1:$M$37,2,0)</f>
        <v>OAP</v>
      </c>
      <c r="C142" s="160" t="s">
        <v>264</v>
      </c>
      <c r="D142" s="18" t="s">
        <v>628</v>
      </c>
      <c r="E142" s="18" t="s">
        <v>347</v>
      </c>
      <c r="F142" s="18" t="s">
        <v>229</v>
      </c>
      <c r="G142" s="18" t="s">
        <v>685</v>
      </c>
      <c r="H142" s="16" t="s">
        <v>686</v>
      </c>
      <c r="I142" s="18" t="s">
        <v>253</v>
      </c>
      <c r="J142" s="18" t="s">
        <v>254</v>
      </c>
      <c r="K142" s="18" t="s">
        <v>319</v>
      </c>
      <c r="L142" s="18" t="s">
        <v>336</v>
      </c>
      <c r="M142" s="18" t="s">
        <v>321</v>
      </c>
      <c r="N142" s="18" t="s">
        <v>634</v>
      </c>
      <c r="O142" s="18" t="s">
        <v>176</v>
      </c>
      <c r="P142" s="18" t="s">
        <v>516</v>
      </c>
      <c r="Q142" s="18" t="s">
        <v>248</v>
      </c>
      <c r="R142" s="18" t="s">
        <v>516</v>
      </c>
      <c r="S142" s="18" t="s">
        <v>248</v>
      </c>
      <c r="T142" s="18" t="s">
        <v>660</v>
      </c>
      <c r="U142" s="18" t="s">
        <v>628</v>
      </c>
      <c r="V142" s="18" t="s">
        <v>193</v>
      </c>
      <c r="W142" s="18" t="s">
        <v>170</v>
      </c>
      <c r="X142" s="18" t="s">
        <v>255</v>
      </c>
      <c r="Y142" s="33" t="str">
        <f>VLOOKUP($X142,'[7]Ley Transparencia'!$G$4:$H$18,2,0)</f>
        <v>INFORMACIÓN PÚBLICA</v>
      </c>
      <c r="Z142" s="18" t="s">
        <v>176</v>
      </c>
      <c r="AA142" s="18" t="s">
        <v>176</v>
      </c>
      <c r="AB142" s="18" t="s">
        <v>176</v>
      </c>
      <c r="AC142" s="183">
        <v>45491</v>
      </c>
      <c r="AD142" s="33" t="str">
        <f>LOOKUP($Y142,'[7]Ley Transparencia'!$H$4:$H$17,'[7]Ley Transparencia'!$I$4:$I$17)</f>
        <v>Ilimitada</v>
      </c>
      <c r="AE142" s="26" t="str">
        <f t="shared" si="37"/>
        <v>Baja</v>
      </c>
      <c r="AF142" s="18">
        <f t="shared" si="38"/>
        <v>1</v>
      </c>
      <c r="AG142" s="18" t="s">
        <v>239</v>
      </c>
      <c r="AH142" s="18">
        <f t="shared" si="39"/>
        <v>1</v>
      </c>
      <c r="AI142" s="18" t="s">
        <v>239</v>
      </c>
      <c r="AJ142" s="18">
        <f t="shared" si="40"/>
        <v>1</v>
      </c>
      <c r="AK142" s="18">
        <f t="shared" si="41"/>
        <v>3</v>
      </c>
      <c r="AL142" s="184" t="str">
        <f t="shared" si="42"/>
        <v>BAJA</v>
      </c>
      <c r="AM142" s="18" t="s">
        <v>184</v>
      </c>
      <c r="AN142" s="18" t="s">
        <v>388</v>
      </c>
      <c r="AO142" s="18" t="s">
        <v>184</v>
      </c>
      <c r="AP142" s="18" t="s">
        <v>388</v>
      </c>
      <c r="AQ142" s="18" t="s">
        <v>184</v>
      </c>
      <c r="AR142" s="18"/>
      <c r="AS142" s="18"/>
      <c r="AT142" s="18" t="s">
        <v>388</v>
      </c>
      <c r="AU142" s="18" t="s">
        <v>184</v>
      </c>
      <c r="AV142" s="18" t="s">
        <v>388</v>
      </c>
      <c r="AW142" s="18" t="s">
        <v>184</v>
      </c>
      <c r="AX142" s="18" t="s">
        <v>184</v>
      </c>
      <c r="AY142" s="18" t="s">
        <v>388</v>
      </c>
      <c r="AZ142" s="18" t="s">
        <v>184</v>
      </c>
      <c r="BA142" s="18" t="s">
        <v>184</v>
      </c>
      <c r="BB142" s="18" t="s">
        <v>184</v>
      </c>
      <c r="BC142" s="18"/>
      <c r="BD142" s="18" t="s">
        <v>184</v>
      </c>
      <c r="BE142" s="18" t="s">
        <v>184</v>
      </c>
      <c r="BF142" s="18" t="s">
        <v>184</v>
      </c>
      <c r="BG142" s="18" t="s">
        <v>184</v>
      </c>
      <c r="BH142" s="18" t="s">
        <v>184</v>
      </c>
      <c r="BI142" s="18" t="s">
        <v>184</v>
      </c>
      <c r="BJ142" s="18" t="s">
        <v>184</v>
      </c>
      <c r="BK142" s="18" t="s">
        <v>184</v>
      </c>
      <c r="BL142" s="18" t="s">
        <v>184</v>
      </c>
      <c r="BM142" s="18"/>
      <c r="BN142" s="34"/>
      <c r="BO142" s="18"/>
      <c r="BP142" s="30"/>
      <c r="BQ142" s="30"/>
      <c r="BR142" s="30"/>
    </row>
    <row r="143" spans="1:70" s="158" customFormat="1" ht="60" customHeight="1" x14ac:dyDescent="0.35">
      <c r="A143" s="35" t="str">
        <f t="shared" si="36"/>
        <v>OAP-020</v>
      </c>
      <c r="B143" s="34" t="str">
        <f>VLOOKUP($D143,[7]Responsables!$L$1:$M$37,2,0)</f>
        <v>OAP</v>
      </c>
      <c r="C143" s="160" t="s">
        <v>267</v>
      </c>
      <c r="D143" s="18" t="s">
        <v>628</v>
      </c>
      <c r="E143" s="18" t="s">
        <v>347</v>
      </c>
      <c r="F143" s="18" t="s">
        <v>611</v>
      </c>
      <c r="G143" s="18" t="s">
        <v>687</v>
      </c>
      <c r="H143" s="18" t="s">
        <v>688</v>
      </c>
      <c r="I143" s="18" t="s">
        <v>253</v>
      </c>
      <c r="J143" s="18" t="s">
        <v>254</v>
      </c>
      <c r="K143" s="18" t="s">
        <v>335</v>
      </c>
      <c r="L143" s="18" t="s">
        <v>336</v>
      </c>
      <c r="M143" s="18" t="s">
        <v>321</v>
      </c>
      <c r="N143" s="18" t="s">
        <v>634</v>
      </c>
      <c r="O143" s="182" t="s">
        <v>689</v>
      </c>
      <c r="P143" s="18" t="s">
        <v>660</v>
      </c>
      <c r="Q143" s="18" t="s">
        <v>628</v>
      </c>
      <c r="R143" s="18" t="s">
        <v>229</v>
      </c>
      <c r="S143" s="18" t="s">
        <v>229</v>
      </c>
      <c r="T143" s="18" t="s">
        <v>438</v>
      </c>
      <c r="U143" s="18" t="s">
        <v>628</v>
      </c>
      <c r="V143" s="18" t="s">
        <v>229</v>
      </c>
      <c r="W143" s="18" t="s">
        <v>229</v>
      </c>
      <c r="X143" s="18" t="s">
        <v>255</v>
      </c>
      <c r="Y143" s="33" t="str">
        <f>VLOOKUP($X143,'[7]Ley Transparencia'!$G$4:$H$18,2,0)</f>
        <v>INFORMACIÓN PÚBLICA</v>
      </c>
      <c r="Z143" s="18" t="s">
        <v>176</v>
      </c>
      <c r="AA143" s="18" t="s">
        <v>176</v>
      </c>
      <c r="AB143" s="18" t="s">
        <v>176</v>
      </c>
      <c r="AC143" s="183">
        <v>45491</v>
      </c>
      <c r="AD143" s="33" t="str">
        <f>LOOKUP($Y143,'[7]Ley Transparencia'!$H$4:$H$17,'[7]Ley Transparencia'!$I$4:$I$17)</f>
        <v>Ilimitada</v>
      </c>
      <c r="AE143" s="26" t="str">
        <f t="shared" si="37"/>
        <v>Baja</v>
      </c>
      <c r="AF143" s="18">
        <f t="shared" si="38"/>
        <v>1</v>
      </c>
      <c r="AG143" s="18" t="s">
        <v>239</v>
      </c>
      <c r="AH143" s="18">
        <f t="shared" si="39"/>
        <v>1</v>
      </c>
      <c r="AI143" s="18" t="s">
        <v>239</v>
      </c>
      <c r="AJ143" s="18">
        <f t="shared" si="40"/>
        <v>1</v>
      </c>
      <c r="AK143" s="18">
        <f t="shared" si="41"/>
        <v>3</v>
      </c>
      <c r="AL143" s="184" t="str">
        <f t="shared" si="42"/>
        <v>BAJA</v>
      </c>
      <c r="AM143" s="18" t="s">
        <v>184</v>
      </c>
      <c r="AN143" s="18" t="s">
        <v>184</v>
      </c>
      <c r="AO143" s="18" t="s">
        <v>184</v>
      </c>
      <c r="AP143" s="18" t="s">
        <v>184</v>
      </c>
      <c r="AQ143" s="18" t="s">
        <v>184</v>
      </c>
      <c r="AR143" s="18" t="s">
        <v>184</v>
      </c>
      <c r="AS143" s="18"/>
      <c r="AT143" s="18" t="s">
        <v>184</v>
      </c>
      <c r="AU143" s="18" t="s">
        <v>184</v>
      </c>
      <c r="AV143" s="18" t="s">
        <v>184</v>
      </c>
      <c r="AW143" s="18" t="s">
        <v>184</v>
      </c>
      <c r="AX143" s="18" t="s">
        <v>184</v>
      </c>
      <c r="AY143" s="18" t="s">
        <v>184</v>
      </c>
      <c r="AZ143" s="18" t="s">
        <v>184</v>
      </c>
      <c r="BA143" s="18" t="s">
        <v>184</v>
      </c>
      <c r="BB143" s="18" t="s">
        <v>184</v>
      </c>
      <c r="BC143" s="18"/>
      <c r="BD143" s="18" t="s">
        <v>184</v>
      </c>
      <c r="BE143" s="18" t="s">
        <v>184</v>
      </c>
      <c r="BF143" s="18" t="s">
        <v>184</v>
      </c>
      <c r="BG143" s="18" t="s">
        <v>184</v>
      </c>
      <c r="BH143" s="18" t="s">
        <v>184</v>
      </c>
      <c r="BI143" s="18" t="s">
        <v>184</v>
      </c>
      <c r="BJ143" s="18" t="s">
        <v>184</v>
      </c>
      <c r="BK143" s="18" t="s">
        <v>184</v>
      </c>
      <c r="BL143" s="18" t="s">
        <v>184</v>
      </c>
      <c r="BM143" s="18"/>
      <c r="BN143" s="284"/>
      <c r="BO143" s="285"/>
      <c r="BP143" s="277"/>
      <c r="BQ143" s="277"/>
      <c r="BR143" s="277"/>
    </row>
    <row r="144" spans="1:70" s="158" customFormat="1" ht="60" customHeight="1" x14ac:dyDescent="0.35">
      <c r="A144" s="35" t="str">
        <f t="shared" si="36"/>
        <v>OAP-021</v>
      </c>
      <c r="B144" s="34" t="str">
        <f>VLOOKUP($D144,[7]Responsables!$L$1:$M$37,2,0)</f>
        <v>OAP</v>
      </c>
      <c r="C144" s="160" t="s">
        <v>270</v>
      </c>
      <c r="D144" s="18" t="s">
        <v>628</v>
      </c>
      <c r="E144" s="18" t="s">
        <v>347</v>
      </c>
      <c r="F144" s="18" t="s">
        <v>611</v>
      </c>
      <c r="G144" s="18" t="s">
        <v>690</v>
      </c>
      <c r="H144" s="18" t="s">
        <v>691</v>
      </c>
      <c r="I144" s="18" t="s">
        <v>253</v>
      </c>
      <c r="J144" s="18" t="s">
        <v>254</v>
      </c>
      <c r="K144" s="18" t="s">
        <v>335</v>
      </c>
      <c r="L144" s="18" t="s">
        <v>336</v>
      </c>
      <c r="M144" s="18" t="s">
        <v>321</v>
      </c>
      <c r="N144" s="18" t="s">
        <v>492</v>
      </c>
      <c r="O144" s="182" t="s">
        <v>692</v>
      </c>
      <c r="P144" s="18" t="s">
        <v>660</v>
      </c>
      <c r="Q144" s="18" t="s">
        <v>628</v>
      </c>
      <c r="R144" s="18" t="s">
        <v>229</v>
      </c>
      <c r="S144" s="18" t="s">
        <v>229</v>
      </c>
      <c r="T144" s="18" t="s">
        <v>438</v>
      </c>
      <c r="U144" s="18" t="s">
        <v>628</v>
      </c>
      <c r="V144" s="18" t="s">
        <v>229</v>
      </c>
      <c r="W144" s="18" t="s">
        <v>229</v>
      </c>
      <c r="X144" s="18" t="s">
        <v>255</v>
      </c>
      <c r="Y144" s="33" t="str">
        <f>VLOOKUP($X144,'[7]Ley Transparencia'!$G$4:$H$18,2,0)</f>
        <v>INFORMACIÓN PÚBLICA</v>
      </c>
      <c r="Z144" s="18" t="s">
        <v>176</v>
      </c>
      <c r="AA144" s="18" t="s">
        <v>176</v>
      </c>
      <c r="AB144" s="18" t="s">
        <v>176</v>
      </c>
      <c r="AC144" s="183">
        <v>45491</v>
      </c>
      <c r="AD144" s="33" t="str">
        <f>LOOKUP($Y144,'[7]Ley Transparencia'!$H$4:$H$17,'[7]Ley Transparencia'!$I$4:$I$17)</f>
        <v>Ilimitada</v>
      </c>
      <c r="AE144" s="26" t="str">
        <f t="shared" si="37"/>
        <v>Baja</v>
      </c>
      <c r="AF144" s="18">
        <f t="shared" si="38"/>
        <v>1</v>
      </c>
      <c r="AG144" s="18" t="s">
        <v>233</v>
      </c>
      <c r="AH144" s="18">
        <f t="shared" si="39"/>
        <v>2</v>
      </c>
      <c r="AI144" s="18" t="s">
        <v>239</v>
      </c>
      <c r="AJ144" s="18">
        <f t="shared" si="40"/>
        <v>1</v>
      </c>
      <c r="AK144" s="18">
        <f t="shared" si="41"/>
        <v>4</v>
      </c>
      <c r="AL144" s="184" t="str">
        <f t="shared" si="42"/>
        <v>MEDIA</v>
      </c>
      <c r="AM144" s="18" t="s">
        <v>184</v>
      </c>
      <c r="AN144" s="18" t="s">
        <v>184</v>
      </c>
      <c r="AO144" s="18" t="s">
        <v>184</v>
      </c>
      <c r="AP144" s="18" t="s">
        <v>184</v>
      </c>
      <c r="AQ144" s="18" t="s">
        <v>184</v>
      </c>
      <c r="AR144" s="18" t="s">
        <v>184</v>
      </c>
      <c r="AS144" s="18"/>
      <c r="AT144" s="18" t="s">
        <v>184</v>
      </c>
      <c r="AU144" s="18" t="s">
        <v>184</v>
      </c>
      <c r="AV144" s="18" t="s">
        <v>184</v>
      </c>
      <c r="AW144" s="18" t="s">
        <v>184</v>
      </c>
      <c r="AX144" s="18" t="s">
        <v>184</v>
      </c>
      <c r="AY144" s="18" t="s">
        <v>184</v>
      </c>
      <c r="AZ144" s="18" t="s">
        <v>184</v>
      </c>
      <c r="BA144" s="18" t="s">
        <v>184</v>
      </c>
      <c r="BB144" s="18" t="s">
        <v>184</v>
      </c>
      <c r="BC144" s="18"/>
      <c r="BD144" s="18" t="s">
        <v>184</v>
      </c>
      <c r="BE144" s="18" t="s">
        <v>184</v>
      </c>
      <c r="BF144" s="18" t="s">
        <v>184</v>
      </c>
      <c r="BG144" s="18" t="s">
        <v>184</v>
      </c>
      <c r="BH144" s="18" t="s">
        <v>184</v>
      </c>
      <c r="BI144" s="18" t="s">
        <v>184</v>
      </c>
      <c r="BJ144" s="18" t="s">
        <v>184</v>
      </c>
      <c r="BK144" s="18" t="s">
        <v>184</v>
      </c>
      <c r="BL144" s="18" t="s">
        <v>184</v>
      </c>
      <c r="BM144" s="18"/>
      <c r="BN144" s="284"/>
      <c r="BO144" s="285"/>
      <c r="BP144" s="277"/>
      <c r="BQ144" s="277"/>
      <c r="BR144" s="277"/>
    </row>
    <row r="145" spans="1:70" s="158" customFormat="1" ht="60" customHeight="1" x14ac:dyDescent="0.35">
      <c r="A145" s="32" t="str">
        <f t="shared" si="36"/>
        <v>OAP-022</v>
      </c>
      <c r="B145" s="18" t="str">
        <f>VLOOKUP($D145,[7]Responsables!$L$1:$M$37,2,0)</f>
        <v>OAP</v>
      </c>
      <c r="C145" s="160" t="s">
        <v>274</v>
      </c>
      <c r="D145" s="18" t="s">
        <v>628</v>
      </c>
      <c r="E145" s="18" t="s">
        <v>229</v>
      </c>
      <c r="F145" s="18" t="s">
        <v>229</v>
      </c>
      <c r="G145" s="18" t="s">
        <v>693</v>
      </c>
      <c r="H145" s="18" t="s">
        <v>694</v>
      </c>
      <c r="I145" s="18" t="s">
        <v>695</v>
      </c>
      <c r="J145" s="18" t="s">
        <v>176</v>
      </c>
      <c r="K145" s="18" t="s">
        <v>176</v>
      </c>
      <c r="L145" s="18" t="s">
        <v>176</v>
      </c>
      <c r="M145" s="18" t="s">
        <v>176</v>
      </c>
      <c r="N145" s="18" t="s">
        <v>176</v>
      </c>
      <c r="O145" s="18" t="s">
        <v>176</v>
      </c>
      <c r="P145" s="18" t="s">
        <v>660</v>
      </c>
      <c r="Q145" s="18" t="s">
        <v>628</v>
      </c>
      <c r="R145" s="18" t="s">
        <v>229</v>
      </c>
      <c r="S145" s="18" t="s">
        <v>229</v>
      </c>
      <c r="T145" s="18" t="s">
        <v>438</v>
      </c>
      <c r="U145" s="18" t="s">
        <v>628</v>
      </c>
      <c r="V145" s="18" t="s">
        <v>229</v>
      </c>
      <c r="W145" s="18" t="s">
        <v>229</v>
      </c>
      <c r="X145" s="18" t="s">
        <v>255</v>
      </c>
      <c r="Y145" s="33" t="str">
        <f>VLOOKUP($X145,'[7]Ley Transparencia'!$G$4:$H$18,2,0)</f>
        <v>INFORMACIÓN PÚBLICA</v>
      </c>
      <c r="Z145" s="18" t="s">
        <v>176</v>
      </c>
      <c r="AA145" s="18" t="s">
        <v>176</v>
      </c>
      <c r="AB145" s="18" t="s">
        <v>176</v>
      </c>
      <c r="AC145" s="183">
        <v>45491</v>
      </c>
      <c r="AD145" s="33" t="str">
        <f>LOOKUP($Y145,'[7]Ley Transparencia'!$H$4:$H$17,'[7]Ley Transparencia'!$I$4:$I$17)</f>
        <v>Ilimitada</v>
      </c>
      <c r="AE145" s="26" t="str">
        <f t="shared" si="37"/>
        <v>Baja</v>
      </c>
      <c r="AF145" s="18"/>
      <c r="AG145" s="18" t="s">
        <v>239</v>
      </c>
      <c r="AH145" s="18"/>
      <c r="AI145" s="18" t="s">
        <v>239</v>
      </c>
      <c r="AJ145" s="18"/>
      <c r="AK145" s="18"/>
      <c r="AL145" s="184" t="str">
        <f t="shared" si="42"/>
        <v>BAJA</v>
      </c>
      <c r="AM145" s="18" t="s">
        <v>184</v>
      </c>
      <c r="AN145" s="18" t="s">
        <v>388</v>
      </c>
      <c r="AO145" s="18" t="s">
        <v>184</v>
      </c>
      <c r="AP145" s="18" t="s">
        <v>388</v>
      </c>
      <c r="AQ145" s="18" t="s">
        <v>184</v>
      </c>
      <c r="AR145" s="18" t="s">
        <v>184</v>
      </c>
      <c r="AS145" s="18"/>
      <c r="AT145" s="18" t="s">
        <v>388</v>
      </c>
      <c r="AU145" s="18" t="s">
        <v>184</v>
      </c>
      <c r="AV145" s="18" t="s">
        <v>388</v>
      </c>
      <c r="AW145" s="18" t="s">
        <v>184</v>
      </c>
      <c r="AX145" s="18" t="s">
        <v>184</v>
      </c>
      <c r="AY145" s="18" t="s">
        <v>184</v>
      </c>
      <c r="AZ145" s="18" t="s">
        <v>184</v>
      </c>
      <c r="BA145" s="18" t="s">
        <v>184</v>
      </c>
      <c r="BB145" s="18" t="s">
        <v>184</v>
      </c>
      <c r="BC145" s="18"/>
      <c r="BD145" s="18" t="s">
        <v>184</v>
      </c>
      <c r="BE145" s="18" t="s">
        <v>184</v>
      </c>
      <c r="BF145" s="18" t="s">
        <v>184</v>
      </c>
      <c r="BG145" s="18" t="s">
        <v>184</v>
      </c>
      <c r="BH145" s="18" t="s">
        <v>184</v>
      </c>
      <c r="BI145" s="18" t="s">
        <v>184</v>
      </c>
      <c r="BJ145" s="18" t="s">
        <v>184</v>
      </c>
      <c r="BK145" s="18" t="s">
        <v>184</v>
      </c>
      <c r="BL145" s="18" t="s">
        <v>184</v>
      </c>
      <c r="BM145" s="18"/>
      <c r="BN145" s="34"/>
      <c r="BO145" s="18"/>
      <c r="BP145" s="30"/>
      <c r="BQ145" s="30"/>
      <c r="BR145" s="30"/>
    </row>
    <row r="146" spans="1:70" s="158" customFormat="1" ht="60" customHeight="1" x14ac:dyDescent="0.35">
      <c r="A146" s="32" t="str">
        <f t="shared" si="36"/>
        <v>OAP-023</v>
      </c>
      <c r="B146" s="18" t="str">
        <f>VLOOKUP($D146,[7]Responsables!$L$1:$M$37,2,0)</f>
        <v>OAP</v>
      </c>
      <c r="C146" s="160" t="s">
        <v>277</v>
      </c>
      <c r="D146" s="18" t="s">
        <v>628</v>
      </c>
      <c r="E146" s="18" t="s">
        <v>229</v>
      </c>
      <c r="F146" s="18" t="s">
        <v>229</v>
      </c>
      <c r="G146" s="18" t="s">
        <v>465</v>
      </c>
      <c r="H146" s="18" t="s">
        <v>696</v>
      </c>
      <c r="I146" s="18" t="s">
        <v>175</v>
      </c>
      <c r="J146" s="18" t="s">
        <v>176</v>
      </c>
      <c r="K146" s="18" t="s">
        <v>176</v>
      </c>
      <c r="L146" s="18" t="s">
        <v>176</v>
      </c>
      <c r="M146" s="18" t="s">
        <v>176</v>
      </c>
      <c r="N146" s="18" t="s">
        <v>176</v>
      </c>
      <c r="O146" s="18" t="s">
        <v>176</v>
      </c>
      <c r="P146" s="18" t="s">
        <v>438</v>
      </c>
      <c r="Q146" s="18" t="s">
        <v>628</v>
      </c>
      <c r="R146" s="18" t="s">
        <v>229</v>
      </c>
      <c r="S146" s="18" t="s">
        <v>229</v>
      </c>
      <c r="T146" s="18" t="s">
        <v>438</v>
      </c>
      <c r="U146" s="18" t="s">
        <v>628</v>
      </c>
      <c r="V146" s="18" t="s">
        <v>229</v>
      </c>
      <c r="W146" s="18" t="s">
        <v>229</v>
      </c>
      <c r="X146" s="18" t="s">
        <v>255</v>
      </c>
      <c r="Y146" s="33" t="str">
        <f>VLOOKUP($X146,'[7]Ley Transparencia'!$G$4:$H$18,2,0)</f>
        <v>INFORMACIÓN PÚBLICA</v>
      </c>
      <c r="Z146" s="18" t="s">
        <v>176</v>
      </c>
      <c r="AA146" s="18" t="s">
        <v>176</v>
      </c>
      <c r="AB146" s="18" t="s">
        <v>176</v>
      </c>
      <c r="AC146" s="183">
        <v>45491</v>
      </c>
      <c r="AD146" s="33" t="str">
        <f>LOOKUP($Y146,'[7]Ley Transparencia'!$H$4:$H$17,'[7]Ley Transparencia'!$I$4:$I$17)</f>
        <v>Ilimitada</v>
      </c>
      <c r="AE146" s="26" t="str">
        <f t="shared" si="37"/>
        <v>Baja</v>
      </c>
      <c r="AF146" s="18">
        <f t="shared" ref="AF146:AF149" si="44">IF(AE146="Baja",1,IF(AE146="Media",2,IF(AE146="Alta",3,"")))</f>
        <v>1</v>
      </c>
      <c r="AG146" s="18" t="s">
        <v>233</v>
      </c>
      <c r="AH146" s="18">
        <f t="shared" ref="AH146:AH149" si="45">IF(AG146="Baja",1,IF(AG146="Media",2,IF(AG146="Alta",3,"")))</f>
        <v>2</v>
      </c>
      <c r="AI146" s="18" t="s">
        <v>239</v>
      </c>
      <c r="AJ146" s="18">
        <f t="shared" ref="AJ146:AJ149" si="46">IF(AI146="Baja",1,IF(AI146="Media",2,IF(AI146="Alta",3,"")))</f>
        <v>1</v>
      </c>
      <c r="AK146" s="18">
        <f t="shared" ref="AK146:AK149" si="47">IFERROR(SUM(+AF146+AH146+AJ146),"")</f>
        <v>4</v>
      </c>
      <c r="AL146" s="184" t="str">
        <f t="shared" si="42"/>
        <v>MEDIA</v>
      </c>
      <c r="AM146" s="18" t="s">
        <v>184</v>
      </c>
      <c r="AN146" s="18" t="s">
        <v>184</v>
      </c>
      <c r="AO146" s="18" t="s">
        <v>184</v>
      </c>
      <c r="AP146" s="18" t="s">
        <v>184</v>
      </c>
      <c r="AQ146" s="18" t="s">
        <v>184</v>
      </c>
      <c r="AR146" s="18" t="s">
        <v>184</v>
      </c>
      <c r="AS146" s="18"/>
      <c r="AT146" s="18" t="s">
        <v>184</v>
      </c>
      <c r="AU146" s="18" t="s">
        <v>184</v>
      </c>
      <c r="AV146" s="18" t="s">
        <v>184</v>
      </c>
      <c r="AW146" s="18" t="s">
        <v>184</v>
      </c>
      <c r="AX146" s="18" t="s">
        <v>184</v>
      </c>
      <c r="AY146" s="18" t="s">
        <v>184</v>
      </c>
      <c r="AZ146" s="18" t="s">
        <v>184</v>
      </c>
      <c r="BA146" s="18" t="s">
        <v>184</v>
      </c>
      <c r="BB146" s="18" t="s">
        <v>184</v>
      </c>
      <c r="BC146" s="18"/>
      <c r="BD146" s="18" t="s">
        <v>184</v>
      </c>
      <c r="BE146" s="18" t="s">
        <v>184</v>
      </c>
      <c r="BF146" s="18" t="s">
        <v>184</v>
      </c>
      <c r="BG146" s="18" t="s">
        <v>184</v>
      </c>
      <c r="BH146" s="18" t="s">
        <v>184</v>
      </c>
      <c r="BI146" s="18" t="s">
        <v>184</v>
      </c>
      <c r="BJ146" s="18" t="s">
        <v>184</v>
      </c>
      <c r="BK146" s="18" t="s">
        <v>184</v>
      </c>
      <c r="BL146" s="18" t="s">
        <v>184</v>
      </c>
      <c r="BM146" s="18"/>
      <c r="BN146" s="34"/>
      <c r="BO146" s="18"/>
      <c r="BP146" s="30"/>
      <c r="BQ146" s="30"/>
      <c r="BR146" s="30"/>
    </row>
    <row r="147" spans="1:70" s="158" customFormat="1" ht="60" customHeight="1" x14ac:dyDescent="0.35">
      <c r="A147" s="37" t="str">
        <f t="shared" si="36"/>
        <v>OAP-024</v>
      </c>
      <c r="B147" s="18" t="str">
        <f>VLOOKUP($D147,[7]Responsables!$L$1:$M$37,2,0)</f>
        <v>OAP</v>
      </c>
      <c r="C147" s="160" t="s">
        <v>280</v>
      </c>
      <c r="D147" s="18" t="s">
        <v>628</v>
      </c>
      <c r="E147" s="18" t="s">
        <v>229</v>
      </c>
      <c r="F147" s="18" t="s">
        <v>229</v>
      </c>
      <c r="G147" s="18" t="s">
        <v>697</v>
      </c>
      <c r="H147" s="16" t="s">
        <v>698</v>
      </c>
      <c r="I147" s="18" t="s">
        <v>243</v>
      </c>
      <c r="J147" s="18" t="s">
        <v>176</v>
      </c>
      <c r="K147" s="18" t="s">
        <v>176</v>
      </c>
      <c r="L147" s="18" t="s">
        <v>176</v>
      </c>
      <c r="M147" s="18" t="s">
        <v>176</v>
      </c>
      <c r="N147" s="18" t="s">
        <v>176</v>
      </c>
      <c r="O147" s="18" t="s">
        <v>176</v>
      </c>
      <c r="P147" s="18" t="s">
        <v>660</v>
      </c>
      <c r="Q147" s="18" t="s">
        <v>628</v>
      </c>
      <c r="R147" s="18" t="s">
        <v>229</v>
      </c>
      <c r="S147" s="18" t="s">
        <v>229</v>
      </c>
      <c r="T147" s="18" t="s">
        <v>170</v>
      </c>
      <c r="U147" s="18" t="s">
        <v>170</v>
      </c>
      <c r="V147" s="18" t="s">
        <v>699</v>
      </c>
      <c r="W147" s="18" t="s">
        <v>628</v>
      </c>
      <c r="X147" s="18" t="s">
        <v>255</v>
      </c>
      <c r="Y147" s="33" t="str">
        <f>VLOOKUP($X147,'[7]Ley Transparencia'!$G$4:$H$18,2,0)</f>
        <v>INFORMACIÓN PÚBLICA</v>
      </c>
      <c r="Z147" s="18" t="s">
        <v>176</v>
      </c>
      <c r="AA147" s="18" t="s">
        <v>176</v>
      </c>
      <c r="AB147" s="18" t="s">
        <v>176</v>
      </c>
      <c r="AC147" s="183">
        <v>45491</v>
      </c>
      <c r="AD147" s="33" t="str">
        <f>LOOKUP($Y147,'[7]Ley Transparencia'!$H$4:$H$17,'[7]Ley Transparencia'!$I$4:$I$17)</f>
        <v>Ilimitada</v>
      </c>
      <c r="AE147" s="26" t="str">
        <f t="shared" si="37"/>
        <v>Baja</v>
      </c>
      <c r="AF147" s="18">
        <f t="shared" si="44"/>
        <v>1</v>
      </c>
      <c r="AG147" s="18" t="s">
        <v>233</v>
      </c>
      <c r="AH147" s="18">
        <f t="shared" si="45"/>
        <v>2</v>
      </c>
      <c r="AI147" s="18" t="s">
        <v>183</v>
      </c>
      <c r="AJ147" s="18">
        <f t="shared" si="46"/>
        <v>3</v>
      </c>
      <c r="AK147" s="18">
        <f t="shared" si="47"/>
        <v>6</v>
      </c>
      <c r="AL147" s="184" t="str">
        <f t="shared" si="42"/>
        <v>MEDIA</v>
      </c>
      <c r="AM147" s="18" t="s">
        <v>184</v>
      </c>
      <c r="AN147" s="18" t="s">
        <v>388</v>
      </c>
      <c r="AO147" s="18" t="s">
        <v>184</v>
      </c>
      <c r="AP147" s="18" t="s">
        <v>388</v>
      </c>
      <c r="AQ147" s="18" t="s">
        <v>184</v>
      </c>
      <c r="AR147" s="18" t="s">
        <v>184</v>
      </c>
      <c r="AS147" s="18"/>
      <c r="AT147" s="18" t="s">
        <v>388</v>
      </c>
      <c r="AU147" s="18" t="s">
        <v>184</v>
      </c>
      <c r="AV147" s="18" t="s">
        <v>388</v>
      </c>
      <c r="AW147" s="18" t="s">
        <v>388</v>
      </c>
      <c r="AX147" s="18" t="s">
        <v>184</v>
      </c>
      <c r="AY147" s="18" t="s">
        <v>184</v>
      </c>
      <c r="AZ147" s="18" t="s">
        <v>184</v>
      </c>
      <c r="BA147" s="18" t="s">
        <v>184</v>
      </c>
      <c r="BB147" s="18" t="s">
        <v>184</v>
      </c>
      <c r="BC147" s="18"/>
      <c r="BD147" s="18" t="s">
        <v>184</v>
      </c>
      <c r="BE147" s="18" t="s">
        <v>184</v>
      </c>
      <c r="BF147" s="18" t="s">
        <v>184</v>
      </c>
      <c r="BG147" s="18" t="s">
        <v>184</v>
      </c>
      <c r="BH147" s="18" t="s">
        <v>184</v>
      </c>
      <c r="BI147" s="18" t="s">
        <v>184</v>
      </c>
      <c r="BJ147" s="18" t="s">
        <v>184</v>
      </c>
      <c r="BK147" s="18" t="s">
        <v>184</v>
      </c>
      <c r="BL147" s="18" t="s">
        <v>184</v>
      </c>
      <c r="BM147" s="18"/>
      <c r="BN147" s="286"/>
      <c r="BO147" s="287"/>
      <c r="BP147" s="278"/>
      <c r="BQ147" s="278"/>
      <c r="BR147" s="278"/>
    </row>
    <row r="148" spans="1:70" s="158" customFormat="1" ht="60" customHeight="1" x14ac:dyDescent="0.35">
      <c r="A148" s="37" t="str">
        <f t="shared" si="36"/>
        <v>OAP-025</v>
      </c>
      <c r="B148" s="18" t="str">
        <f>VLOOKUP($D148,[7]Responsables!$L$1:$M$37,2,0)</f>
        <v>OAP</v>
      </c>
      <c r="C148" s="160" t="s">
        <v>283</v>
      </c>
      <c r="D148" s="18" t="s">
        <v>628</v>
      </c>
      <c r="E148" s="18" t="s">
        <v>229</v>
      </c>
      <c r="F148" s="18" t="s">
        <v>229</v>
      </c>
      <c r="G148" s="18" t="s">
        <v>312</v>
      </c>
      <c r="H148" s="16" t="s">
        <v>700</v>
      </c>
      <c r="I148" s="18" t="s">
        <v>312</v>
      </c>
      <c r="J148" s="18" t="s">
        <v>256</v>
      </c>
      <c r="K148" s="18" t="s">
        <v>256</v>
      </c>
      <c r="L148" s="18" t="s">
        <v>256</v>
      </c>
      <c r="M148" s="18" t="s">
        <v>256</v>
      </c>
      <c r="N148" s="18" t="s">
        <v>256</v>
      </c>
      <c r="O148" s="18" t="s">
        <v>256</v>
      </c>
      <c r="P148" s="18" t="s">
        <v>660</v>
      </c>
      <c r="Q148" s="18" t="s">
        <v>628</v>
      </c>
      <c r="R148" s="18" t="s">
        <v>229</v>
      </c>
      <c r="S148" s="18" t="s">
        <v>229</v>
      </c>
      <c r="T148" s="18" t="s">
        <v>229</v>
      </c>
      <c r="U148" s="18" t="s">
        <v>229</v>
      </c>
      <c r="V148" s="18" t="s">
        <v>229</v>
      </c>
      <c r="W148" s="18" t="s">
        <v>229</v>
      </c>
      <c r="X148" s="18" t="s">
        <v>255</v>
      </c>
      <c r="Y148" s="33" t="str">
        <f>VLOOKUP($X148,'[7]Ley Transparencia'!$G$4:$H$18,2,0)</f>
        <v>INFORMACIÓN PÚBLICA</v>
      </c>
      <c r="Z148" s="18" t="s">
        <v>176</v>
      </c>
      <c r="AA148" s="18" t="s">
        <v>176</v>
      </c>
      <c r="AB148" s="18" t="s">
        <v>176</v>
      </c>
      <c r="AC148" s="183">
        <v>45491</v>
      </c>
      <c r="AD148" s="33" t="str">
        <f>LOOKUP($Y148,'[7]Ley Transparencia'!$H$4:$H$17,'[7]Ley Transparencia'!$I$4:$I$17)</f>
        <v>Ilimitada</v>
      </c>
      <c r="AE148" s="26" t="str">
        <f t="shared" si="37"/>
        <v>Baja</v>
      </c>
      <c r="AF148" s="18">
        <f t="shared" si="44"/>
        <v>1</v>
      </c>
      <c r="AG148" s="18" t="s">
        <v>239</v>
      </c>
      <c r="AH148" s="18">
        <f t="shared" si="45"/>
        <v>1</v>
      </c>
      <c r="AI148" s="18" t="s">
        <v>183</v>
      </c>
      <c r="AJ148" s="18">
        <f t="shared" si="46"/>
        <v>3</v>
      </c>
      <c r="AK148" s="18">
        <f t="shared" si="47"/>
        <v>5</v>
      </c>
      <c r="AL148" s="184" t="str">
        <f t="shared" si="42"/>
        <v>MEDIA</v>
      </c>
      <c r="AM148" s="18" t="s">
        <v>184</v>
      </c>
      <c r="AN148" s="18" t="s">
        <v>184</v>
      </c>
      <c r="AO148" s="18" t="s">
        <v>184</v>
      </c>
      <c r="AP148" s="18" t="s">
        <v>184</v>
      </c>
      <c r="AQ148" s="18" t="s">
        <v>184</v>
      </c>
      <c r="AR148" s="18" t="s">
        <v>184</v>
      </c>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286"/>
      <c r="BO148" s="287"/>
      <c r="BP148" s="278"/>
      <c r="BQ148" s="278"/>
      <c r="BR148" s="278"/>
    </row>
    <row r="149" spans="1:70" s="158" customFormat="1" ht="60" customHeight="1" x14ac:dyDescent="0.35">
      <c r="A149" s="37" t="str">
        <f t="shared" si="36"/>
        <v>OAP-026</v>
      </c>
      <c r="B149" s="18" t="str">
        <f>VLOOKUP($D149,[7]Responsables!$L$1:$M$37,2,0)</f>
        <v>OAP</v>
      </c>
      <c r="C149" s="160" t="s">
        <v>286</v>
      </c>
      <c r="D149" s="18" t="s">
        <v>628</v>
      </c>
      <c r="E149" s="18" t="s">
        <v>229</v>
      </c>
      <c r="F149" s="18" t="s">
        <v>229</v>
      </c>
      <c r="G149" s="18" t="s">
        <v>701</v>
      </c>
      <c r="H149" s="16" t="s">
        <v>702</v>
      </c>
      <c r="I149" s="18" t="s">
        <v>227</v>
      </c>
      <c r="J149" s="18" t="s">
        <v>256</v>
      </c>
      <c r="K149" s="18" t="s">
        <v>256</v>
      </c>
      <c r="L149" s="18" t="s">
        <v>256</v>
      </c>
      <c r="M149" s="18" t="s">
        <v>256</v>
      </c>
      <c r="N149" s="18" t="s">
        <v>256</v>
      </c>
      <c r="O149" s="18" t="s">
        <v>256</v>
      </c>
      <c r="P149" s="18" t="s">
        <v>660</v>
      </c>
      <c r="Q149" s="18" t="s">
        <v>628</v>
      </c>
      <c r="R149" s="18" t="s">
        <v>229</v>
      </c>
      <c r="S149" s="18" t="s">
        <v>229</v>
      </c>
      <c r="T149" s="18" t="s">
        <v>170</v>
      </c>
      <c r="U149" s="18" t="s">
        <v>170</v>
      </c>
      <c r="V149" s="18" t="s">
        <v>229</v>
      </c>
      <c r="W149" s="18" t="s">
        <v>229</v>
      </c>
      <c r="X149" s="18" t="s">
        <v>255</v>
      </c>
      <c r="Y149" s="33" t="str">
        <f>VLOOKUP($X149,'[7]Ley Transparencia'!$G$4:$H$18,2,0)</f>
        <v>INFORMACIÓN PÚBLICA</v>
      </c>
      <c r="Z149" s="18" t="s">
        <v>176</v>
      </c>
      <c r="AA149" s="18" t="s">
        <v>176</v>
      </c>
      <c r="AB149" s="18" t="s">
        <v>176</v>
      </c>
      <c r="AC149" s="183">
        <v>45491</v>
      </c>
      <c r="AD149" s="33" t="str">
        <f>LOOKUP($Y149,'[7]Ley Transparencia'!$H$4:$H$17,'[7]Ley Transparencia'!$I$4:$I$17)</f>
        <v>Ilimitada</v>
      </c>
      <c r="AE149" s="26" t="str">
        <f t="shared" si="37"/>
        <v>Baja</v>
      </c>
      <c r="AF149" s="18">
        <f t="shared" si="44"/>
        <v>1</v>
      </c>
      <c r="AG149" s="18" t="s">
        <v>233</v>
      </c>
      <c r="AH149" s="18">
        <f t="shared" si="45"/>
        <v>2</v>
      </c>
      <c r="AI149" s="18" t="s">
        <v>183</v>
      </c>
      <c r="AJ149" s="18">
        <f t="shared" si="46"/>
        <v>3</v>
      </c>
      <c r="AK149" s="18">
        <f t="shared" si="47"/>
        <v>6</v>
      </c>
      <c r="AL149" s="184" t="str">
        <f t="shared" si="42"/>
        <v>MEDIA</v>
      </c>
      <c r="AM149" s="18" t="s">
        <v>184</v>
      </c>
      <c r="AN149" s="18" t="s">
        <v>388</v>
      </c>
      <c r="AO149" s="18" t="s">
        <v>184</v>
      </c>
      <c r="AP149" s="18" t="s">
        <v>388</v>
      </c>
      <c r="AQ149" s="18" t="s">
        <v>184</v>
      </c>
      <c r="AR149" s="18" t="s">
        <v>184</v>
      </c>
      <c r="AS149" s="18"/>
      <c r="AT149" s="18" t="s">
        <v>388</v>
      </c>
      <c r="AU149" s="18" t="s">
        <v>184</v>
      </c>
      <c r="AV149" s="18" t="s">
        <v>388</v>
      </c>
      <c r="AW149" s="18" t="s">
        <v>388</v>
      </c>
      <c r="AX149" s="18" t="s">
        <v>184</v>
      </c>
      <c r="AY149" s="18" t="s">
        <v>184</v>
      </c>
      <c r="AZ149" s="18" t="s">
        <v>184</v>
      </c>
      <c r="BA149" s="18" t="s">
        <v>184</v>
      </c>
      <c r="BB149" s="18" t="s">
        <v>184</v>
      </c>
      <c r="BC149" s="18"/>
      <c r="BD149" s="18" t="s">
        <v>184</v>
      </c>
      <c r="BE149" s="18" t="s">
        <v>184</v>
      </c>
      <c r="BF149" s="18" t="s">
        <v>184</v>
      </c>
      <c r="BG149" s="18" t="s">
        <v>184</v>
      </c>
      <c r="BH149" s="18" t="s">
        <v>184</v>
      </c>
      <c r="BI149" s="18" t="s">
        <v>184</v>
      </c>
      <c r="BJ149" s="18" t="s">
        <v>184</v>
      </c>
      <c r="BK149" s="18" t="s">
        <v>184</v>
      </c>
      <c r="BL149" s="18" t="s">
        <v>184</v>
      </c>
      <c r="BM149" s="18"/>
      <c r="BN149" s="286"/>
      <c r="BO149" s="287"/>
      <c r="BP149" s="278"/>
      <c r="BQ149" s="278"/>
      <c r="BR149" s="278"/>
    </row>
    <row r="150" spans="1:70" s="158" customFormat="1" ht="60" customHeight="1" x14ac:dyDescent="0.35">
      <c r="A150" s="24" t="str">
        <f>CONCATENATE($B150,"-",$C150)</f>
        <v>OCC-001</v>
      </c>
      <c r="B150" s="25" t="str">
        <f>VLOOKUP($D150,[8]Responsables!$L$1:$M$37,2,0)</f>
        <v>OCC</v>
      </c>
      <c r="C150" s="159" t="s">
        <v>169</v>
      </c>
      <c r="D150" s="17" t="s">
        <v>703</v>
      </c>
      <c r="E150" s="17" t="s">
        <v>704</v>
      </c>
      <c r="F150" s="17" t="s">
        <v>705</v>
      </c>
      <c r="G150" s="17" t="s">
        <v>706</v>
      </c>
      <c r="H150" s="17" t="s">
        <v>707</v>
      </c>
      <c r="I150" s="17" t="s">
        <v>253</v>
      </c>
      <c r="J150" s="18" t="s">
        <v>254</v>
      </c>
      <c r="K150" s="18" t="s">
        <v>319</v>
      </c>
      <c r="L150" s="18" t="s">
        <v>330</v>
      </c>
      <c r="M150" s="18" t="s">
        <v>337</v>
      </c>
      <c r="N150" s="18" t="s">
        <v>437</v>
      </c>
      <c r="O150" s="18" t="s">
        <v>708</v>
      </c>
      <c r="P150" s="17" t="s">
        <v>193</v>
      </c>
      <c r="Q150" s="17" t="s">
        <v>709</v>
      </c>
      <c r="R150" s="17" t="s">
        <v>516</v>
      </c>
      <c r="S150" s="17" t="s">
        <v>709</v>
      </c>
      <c r="T150" s="17" t="s">
        <v>516</v>
      </c>
      <c r="U150" s="17" t="s">
        <v>709</v>
      </c>
      <c r="V150" s="17" t="s">
        <v>229</v>
      </c>
      <c r="W150" s="17" t="s">
        <v>229</v>
      </c>
      <c r="X150" s="18" t="s">
        <v>255</v>
      </c>
      <c r="Y150" s="177" t="str">
        <f>VLOOKUP($X150,'[8]Ley Transparencia'!$G$4:$H$18,2,0)</f>
        <v>INFORMACIÓN PÚBLICA</v>
      </c>
      <c r="Z150" s="17" t="s">
        <v>256</v>
      </c>
      <c r="AA150" s="17" t="s">
        <v>256</v>
      </c>
      <c r="AB150" s="18" t="s">
        <v>176</v>
      </c>
      <c r="AC150" s="178">
        <v>42736</v>
      </c>
      <c r="AD150" s="33" t="str">
        <f>LOOKUP($Y150,'[8]Ley Transparencia'!$H$4:$H$17,'[8]Ley Transparencia'!$I$4:$I$17)</f>
        <v>Ilimitada</v>
      </c>
      <c r="AE150" s="26" t="str">
        <f>IF(Y150="Artículo 19 - INFORMACIÓN PÚBLICA RESERVADA","Alta",IF(Y150="Artículo 18 - INFORMACIÓN PÚBLICA CLASIFICADA","Media",IF(Y150="INFORMACIÓN PÚBLICA","Baja")))</f>
        <v>Baja</v>
      </c>
      <c r="AF150" s="18">
        <f>IF(AE150="Baja",1,IF(AE150="Media",2,IF(AE150="Alta",3,"")))</f>
        <v>1</v>
      </c>
      <c r="AG150" s="18" t="s">
        <v>239</v>
      </c>
      <c r="AH150" s="18">
        <f>IF(AG150="Baja",1,IF(AG150="Media",2,IF(AG150="Alta",3,"")))</f>
        <v>1</v>
      </c>
      <c r="AI150" s="18" t="s">
        <v>233</v>
      </c>
      <c r="AJ150" s="18">
        <f>IF(AI150="Baja",1,IF(AI150="Media",2,IF(AI150="Alta",3,"")))</f>
        <v>2</v>
      </c>
      <c r="AK150" s="18">
        <f>IFERROR(SUM(+AF150+AH150+AJ150),"")</f>
        <v>4</v>
      </c>
      <c r="AL150" s="44" t="str">
        <f>IF(AND(AE150="ALTA"),"ALTA",IF(AND(AG150="ALTA",AI150="ALTA"),"ALTA",IF(AND(AE150="MEDIA",AG150="ALTA",AI150="MEDIA"),"MEDIA",IF(AND(AE150="MEDIA",AG150="MEDIA",AI150="ALTA"),"MEDIA",IF(AND(AE150="MEDIA",AG150="MEDIA",AI150="BAJA"),"MEDIA",IF(AND(AE150="MEDIA",AG150="MEDIA",AI150="MEDIA"),"MEDIA",IF(AND(AE150="MEDIA",AG150="BAJA",AI150="MEDIA"),"MEDIA",IF(AND(AE150="BAJA",AG150="MEDIA",AI150="MEDIA"),"MEDIA",IF(AND(AE150="BAJA",AG150="BAJA",AI150="MEDIA"),"MEDIA",IF(AND(AE150="BAJA",AG150="MEDIA",AI150="BAJA"),"MEDIA",IF(AND(AE150="MEDIA",AG150="BAJA",AI150="BAJA"),"MEDIA",IF(AND(AE150="BAJA",AG150="ALTA",AI150="BAJA"),"MEDIA",IF(AND(AE150="BAJA",AG150="BAJA",AI150="ALTA"),"MEDIA",IF(AND(AE150="MEDIA",AG150="ALTA",AI150="BAJA"),"MEDIA",IF(AND(AE150="MEDIA",AG150="BAJA",AI150="ALTA"),"MEDIA",IF(AND(AE150="BAJA",AG150="ALTA",AI150="MEDIA"),"MEDIA",IF(AND(AE150="BAJA",AG150="MEDIA",AI150="ALTA"),"MEDIA",IF(AND(AE150="BAJA",AG150="BAJA",AI150="BAJA"),"BAJA","Por Clasificar"))))))))))))))))))</f>
        <v>MEDIA</v>
      </c>
      <c r="AM150" s="18" t="s">
        <v>184</v>
      </c>
      <c r="AN150" s="18" t="s">
        <v>388</v>
      </c>
      <c r="AO150" s="18" t="s">
        <v>184</v>
      </c>
      <c r="AP150" s="18" t="s">
        <v>388</v>
      </c>
      <c r="AQ150" s="18" t="s">
        <v>388</v>
      </c>
      <c r="AR150" s="18"/>
      <c r="AS150" s="18"/>
      <c r="AT150" s="18" t="s">
        <v>388</v>
      </c>
      <c r="AU150" s="18" t="s">
        <v>184</v>
      </c>
      <c r="AV150" s="18" t="s">
        <v>184</v>
      </c>
      <c r="AW150" s="18" t="s">
        <v>184</v>
      </c>
      <c r="AX150" s="18" t="s">
        <v>184</v>
      </c>
      <c r="AY150" s="18" t="s">
        <v>184</v>
      </c>
      <c r="AZ150" s="18" t="s">
        <v>184</v>
      </c>
      <c r="BA150" s="18" t="s">
        <v>184</v>
      </c>
      <c r="BB150" s="18" t="s">
        <v>184</v>
      </c>
      <c r="BC150" s="18"/>
      <c r="BD150" s="18" t="s">
        <v>184</v>
      </c>
      <c r="BE150" s="18" t="s">
        <v>184</v>
      </c>
      <c r="BF150" s="18" t="s">
        <v>184</v>
      </c>
      <c r="BG150" s="18" t="s">
        <v>184</v>
      </c>
      <c r="BH150" s="18" t="s">
        <v>184</v>
      </c>
      <c r="BI150" s="18" t="s">
        <v>184</v>
      </c>
      <c r="BJ150" s="18" t="s">
        <v>184</v>
      </c>
      <c r="BK150" s="18" t="s">
        <v>184</v>
      </c>
      <c r="BL150" s="18" t="s">
        <v>184</v>
      </c>
      <c r="BM150" s="18"/>
      <c r="BN150" s="34" t="s">
        <v>176</v>
      </c>
      <c r="BO150" s="18" t="s">
        <v>176</v>
      </c>
      <c r="BP150" s="18" t="s">
        <v>176</v>
      </c>
      <c r="BQ150" s="26" t="str">
        <f>IF(AND(BN150="X",BO150="X",BP150="X"),"X",IF(AND(BN150="X",BO150="X"),"X",IF(AND(BN150="X",BP150="X"),"X",IF(AND(BO150="X",BP150="X"),"X",IF(AND(BO150="X"),"X",IF(AND(BP150="X"),"X",IF(AND(BN150="X"),"X","")))))))</f>
        <v/>
      </c>
    </row>
    <row r="151" spans="1:70" s="158" customFormat="1" ht="60" customHeight="1" x14ac:dyDescent="0.35">
      <c r="A151" s="24" t="str">
        <f t="shared" ref="A151:A169" si="48">CONCATENATE($B151,"-",$C151)</f>
        <v>OCC-002</v>
      </c>
      <c r="B151" s="25" t="str">
        <f>VLOOKUP($D151,[8]Responsables!$L$1:$M$37,2,0)</f>
        <v>OCC</v>
      </c>
      <c r="C151" s="159" t="s">
        <v>185</v>
      </c>
      <c r="D151" s="17" t="s">
        <v>703</v>
      </c>
      <c r="E151" s="17" t="s">
        <v>704</v>
      </c>
      <c r="F151" s="17" t="s">
        <v>705</v>
      </c>
      <c r="G151" s="17" t="s">
        <v>710</v>
      </c>
      <c r="H151" s="17" t="s">
        <v>711</v>
      </c>
      <c r="I151" s="17" t="s">
        <v>253</v>
      </c>
      <c r="J151" s="18" t="s">
        <v>254</v>
      </c>
      <c r="K151" s="18" t="s">
        <v>712</v>
      </c>
      <c r="L151" s="18" t="s">
        <v>713</v>
      </c>
      <c r="M151" s="18" t="s">
        <v>337</v>
      </c>
      <c r="N151" s="18" t="s">
        <v>451</v>
      </c>
      <c r="O151" s="18" t="s">
        <v>714</v>
      </c>
      <c r="P151" s="17" t="s">
        <v>193</v>
      </c>
      <c r="Q151" s="17" t="s">
        <v>709</v>
      </c>
      <c r="R151" s="17" t="s">
        <v>516</v>
      </c>
      <c r="S151" s="17" t="s">
        <v>709</v>
      </c>
      <c r="T151" s="17" t="s">
        <v>516</v>
      </c>
      <c r="U151" s="17" t="s">
        <v>709</v>
      </c>
      <c r="V151" s="17" t="s">
        <v>229</v>
      </c>
      <c r="W151" s="17" t="s">
        <v>229</v>
      </c>
      <c r="X151" s="18" t="s">
        <v>208</v>
      </c>
      <c r="Y151" s="177" t="str">
        <f>VLOOKUP($X151,'[8]Ley Transparencia'!$G$4:$H$18,2,0)</f>
        <v>Artículo 19 - INFORMACIÓN PÚBLICA RESERVADA</v>
      </c>
      <c r="Z151" s="17" t="s">
        <v>180</v>
      </c>
      <c r="AA151" s="185" t="s">
        <v>715</v>
      </c>
      <c r="AB151" s="18" t="s">
        <v>238</v>
      </c>
      <c r="AC151" s="178" t="s">
        <v>716</v>
      </c>
      <c r="AD151" s="33" t="str">
        <f>LOOKUP($Y151,'[8]Ley Transparencia'!$H$4:$H$17,'[8]Ley Transparencia'!$I$4:$I$17)</f>
        <v>Mayor a 15 años</v>
      </c>
      <c r="AE151" s="26" t="str">
        <f t="shared" ref="AE151:AE169" si="49">IF(Y151="Artículo 19 - INFORMACIÓN PÚBLICA RESERVADA","Alta",IF(Y151="Artículo 18 - INFORMACIÓN PÚBLICA CLASIFICADA","Media",IF(Y151="INFORMACIÓN PÚBLICA","Baja")))</f>
        <v>Alta</v>
      </c>
      <c r="AF151" s="18">
        <f t="shared" ref="AF151:AF169" si="50">IF(AE151="Baja",1,IF(AE151="Media",2,IF(AE151="Alta",3,"")))</f>
        <v>3</v>
      </c>
      <c r="AG151" s="18" t="s">
        <v>183</v>
      </c>
      <c r="AH151" s="18">
        <f t="shared" ref="AH151:AH169" si="51">IF(AG151="Baja",1,IF(AG151="Media",2,IF(AG151="Alta",3,"")))</f>
        <v>3</v>
      </c>
      <c r="AI151" s="18" t="s">
        <v>239</v>
      </c>
      <c r="AJ151" s="18">
        <f t="shared" ref="AJ151:AJ169" si="52">IF(AI151="Baja",1,IF(AI151="Media",2,IF(AI151="Alta",3,"")))</f>
        <v>1</v>
      </c>
      <c r="AK151" s="18">
        <f t="shared" ref="AK151:AK169" si="53">IFERROR(SUM(+AF151+AH151+AJ151),"")</f>
        <v>7</v>
      </c>
      <c r="AL151" s="44" t="str">
        <f t="shared" ref="AL151:AL169" si="54">IF(AND(AE151="ALTA"),"ALTA",IF(AND(AG151="ALTA",AI151="ALTA"),"ALTA",IF(AND(AE151="MEDIA",AG151="ALTA",AI151="MEDIA"),"MEDIA",IF(AND(AE151="MEDIA",AG151="MEDIA",AI151="ALTA"),"MEDIA",IF(AND(AE151="MEDIA",AG151="MEDIA",AI151="BAJA"),"MEDIA",IF(AND(AE151="MEDIA",AG151="MEDIA",AI151="MEDIA"),"MEDIA",IF(AND(AE151="MEDIA",AG151="BAJA",AI151="MEDIA"),"MEDIA",IF(AND(AE151="BAJA",AG151="MEDIA",AI151="MEDIA"),"MEDIA",IF(AND(AE151="BAJA",AG151="BAJA",AI151="MEDIA"),"MEDIA",IF(AND(AE151="BAJA",AG151="MEDIA",AI151="BAJA"),"MEDIA",IF(AND(AE151="MEDIA",AG151="BAJA",AI151="BAJA"),"MEDIA",IF(AND(AE151="BAJA",AG151="ALTA",AI151="BAJA"),"MEDIA",IF(AND(AE151="BAJA",AG151="BAJA",AI151="ALTA"),"MEDIA",IF(AND(AE151="MEDIA",AG151="ALTA",AI151="BAJA"),"MEDIA",IF(AND(AE151="MEDIA",AG151="BAJA",AI151="ALTA"),"MEDIA",IF(AND(AE151="BAJA",AG151="ALTA",AI151="MEDIA"),"MEDIA",IF(AND(AE151="BAJA",AG151="MEDIA",AI151="ALTA"),"MEDIA",IF(AND(AE151="BAJA",AG151="BAJA",AI151="BAJA"),"BAJA","Por Clasificar"))))))))))))))))))</f>
        <v>ALTA</v>
      </c>
      <c r="AM151" s="18" t="s">
        <v>184</v>
      </c>
      <c r="AN151" s="18" t="s">
        <v>388</v>
      </c>
      <c r="AO151" s="18" t="s">
        <v>184</v>
      </c>
      <c r="AP151" s="18" t="s">
        <v>388</v>
      </c>
      <c r="AQ151" s="18" t="s">
        <v>388</v>
      </c>
      <c r="AR151" s="18"/>
      <c r="AS151" s="18"/>
      <c r="AT151" s="18" t="s">
        <v>388</v>
      </c>
      <c r="AU151" s="18" t="s">
        <v>184</v>
      </c>
      <c r="AV151" s="18" t="s">
        <v>184</v>
      </c>
      <c r="AW151" s="18" t="s">
        <v>184</v>
      </c>
      <c r="AX151" s="18" t="s">
        <v>184</v>
      </c>
      <c r="AY151" s="18" t="s">
        <v>184</v>
      </c>
      <c r="AZ151" s="18" t="s">
        <v>184</v>
      </c>
      <c r="BA151" s="18" t="s">
        <v>184</v>
      </c>
      <c r="BB151" s="18" t="s">
        <v>184</v>
      </c>
      <c r="BC151" s="18"/>
      <c r="BD151" s="18" t="s">
        <v>184</v>
      </c>
      <c r="BE151" s="18" t="s">
        <v>184</v>
      </c>
      <c r="BF151" s="18" t="s">
        <v>184</v>
      </c>
      <c r="BG151" s="18" t="s">
        <v>184</v>
      </c>
      <c r="BH151" s="18" t="s">
        <v>184</v>
      </c>
      <c r="BI151" s="18" t="s">
        <v>184</v>
      </c>
      <c r="BJ151" s="18" t="s">
        <v>184</v>
      </c>
      <c r="BK151" s="18" t="s">
        <v>184</v>
      </c>
      <c r="BL151" s="18" t="s">
        <v>184</v>
      </c>
      <c r="BM151" s="18"/>
      <c r="BN151" s="34" t="s">
        <v>176</v>
      </c>
      <c r="BO151" s="18" t="s">
        <v>176</v>
      </c>
      <c r="BP151" s="18" t="s">
        <v>176</v>
      </c>
      <c r="BQ151" s="26" t="str">
        <f t="shared" ref="BQ151:BQ169" si="55">IF(AND(BN151="X",BO151="X",BP151="X"),"X",IF(AND(BN151="X",BO151="X"),"X",IF(AND(BN151="X",BP151="X"),"X",IF(AND(BO151="X",BP151="X"),"X",IF(AND(BO151="X"),"X",IF(AND(BP151="X"),"X",IF(AND(BN151="X"),"X","")))))))</f>
        <v/>
      </c>
    </row>
    <row r="152" spans="1:70" s="158" customFormat="1" ht="60" customHeight="1" x14ac:dyDescent="0.35">
      <c r="A152" s="24" t="str">
        <f t="shared" si="48"/>
        <v>OCC-003</v>
      </c>
      <c r="B152" s="25" t="str">
        <f>VLOOKUP($D152,[8]Responsables!$L$1:$M$37,2,0)</f>
        <v>OCC</v>
      </c>
      <c r="C152" s="159" t="s">
        <v>190</v>
      </c>
      <c r="D152" s="17" t="s">
        <v>703</v>
      </c>
      <c r="E152" s="17" t="s">
        <v>704</v>
      </c>
      <c r="F152" s="17" t="s">
        <v>705</v>
      </c>
      <c r="G152" s="17" t="s">
        <v>717</v>
      </c>
      <c r="H152" s="17" t="s">
        <v>718</v>
      </c>
      <c r="I152" s="17" t="s">
        <v>253</v>
      </c>
      <c r="J152" s="18" t="s">
        <v>254</v>
      </c>
      <c r="K152" s="18" t="s">
        <v>712</v>
      </c>
      <c r="L152" s="18" t="s">
        <v>719</v>
      </c>
      <c r="M152" s="18" t="s">
        <v>337</v>
      </c>
      <c r="N152" s="18" t="s">
        <v>451</v>
      </c>
      <c r="O152" s="18" t="s">
        <v>720</v>
      </c>
      <c r="P152" s="17" t="s">
        <v>193</v>
      </c>
      <c r="Q152" s="17" t="s">
        <v>709</v>
      </c>
      <c r="R152" s="17" t="s">
        <v>516</v>
      </c>
      <c r="S152" s="17" t="s">
        <v>709</v>
      </c>
      <c r="T152" s="17" t="s">
        <v>516</v>
      </c>
      <c r="U152" s="17" t="s">
        <v>709</v>
      </c>
      <c r="V152" s="17" t="s">
        <v>229</v>
      </c>
      <c r="W152" s="17" t="s">
        <v>229</v>
      </c>
      <c r="X152" s="18" t="s">
        <v>179</v>
      </c>
      <c r="Y152" s="177" t="str">
        <f>VLOOKUP($X152,'[8]Ley Transparencia'!$G$4:$H$18,2,0)</f>
        <v>Artículo 19 - INFORMACIÓN PÚBLICA RESERVADA</v>
      </c>
      <c r="Z152" s="17" t="s">
        <v>180</v>
      </c>
      <c r="AA152" s="185" t="s">
        <v>721</v>
      </c>
      <c r="AB152" s="18" t="s">
        <v>238</v>
      </c>
      <c r="AC152" s="178">
        <v>42736</v>
      </c>
      <c r="AD152" s="33" t="str">
        <f>LOOKUP($Y152,'[8]Ley Transparencia'!$H$4:$H$17,'[8]Ley Transparencia'!$I$4:$I$17)</f>
        <v>Mayor a 15 años</v>
      </c>
      <c r="AE152" s="26" t="str">
        <f t="shared" si="49"/>
        <v>Alta</v>
      </c>
      <c r="AF152" s="18">
        <f t="shared" si="50"/>
        <v>3</v>
      </c>
      <c r="AG152" s="18" t="s">
        <v>183</v>
      </c>
      <c r="AH152" s="18">
        <f t="shared" si="51"/>
        <v>3</v>
      </c>
      <c r="AI152" s="18" t="s">
        <v>239</v>
      </c>
      <c r="AJ152" s="18">
        <f t="shared" si="52"/>
        <v>1</v>
      </c>
      <c r="AK152" s="18">
        <f t="shared" si="53"/>
        <v>7</v>
      </c>
      <c r="AL152" s="44" t="str">
        <f t="shared" si="54"/>
        <v>ALTA</v>
      </c>
      <c r="AM152" s="18" t="s">
        <v>184</v>
      </c>
      <c r="AN152" s="18" t="s">
        <v>388</v>
      </c>
      <c r="AO152" s="18" t="s">
        <v>184</v>
      </c>
      <c r="AP152" s="18" t="s">
        <v>388</v>
      </c>
      <c r="AQ152" s="18" t="s">
        <v>388</v>
      </c>
      <c r="AR152" s="18"/>
      <c r="AS152" s="18"/>
      <c r="AT152" s="18" t="s">
        <v>388</v>
      </c>
      <c r="AU152" s="18" t="s">
        <v>184</v>
      </c>
      <c r="AV152" s="18" t="s">
        <v>184</v>
      </c>
      <c r="AW152" s="18" t="s">
        <v>184</v>
      </c>
      <c r="AX152" s="18" t="s">
        <v>184</v>
      </c>
      <c r="AY152" s="18" t="s">
        <v>184</v>
      </c>
      <c r="AZ152" s="18" t="s">
        <v>184</v>
      </c>
      <c r="BA152" s="18" t="s">
        <v>184</v>
      </c>
      <c r="BB152" s="18" t="s">
        <v>184</v>
      </c>
      <c r="BC152" s="18"/>
      <c r="BD152" s="18" t="s">
        <v>184</v>
      </c>
      <c r="BE152" s="18" t="s">
        <v>184</v>
      </c>
      <c r="BF152" s="18" t="s">
        <v>184</v>
      </c>
      <c r="BG152" s="18" t="s">
        <v>184</v>
      </c>
      <c r="BH152" s="18" t="s">
        <v>184</v>
      </c>
      <c r="BI152" s="18" t="s">
        <v>184</v>
      </c>
      <c r="BJ152" s="18" t="s">
        <v>184</v>
      </c>
      <c r="BK152" s="18" t="s">
        <v>184</v>
      </c>
      <c r="BL152" s="18" t="s">
        <v>184</v>
      </c>
      <c r="BM152" s="18"/>
      <c r="BN152" s="34" t="s">
        <v>176</v>
      </c>
      <c r="BO152" s="18" t="s">
        <v>176</v>
      </c>
      <c r="BP152" s="18" t="s">
        <v>176</v>
      </c>
      <c r="BQ152" s="26" t="str">
        <f t="shared" si="55"/>
        <v/>
      </c>
    </row>
    <row r="153" spans="1:70" s="158" customFormat="1" ht="60" customHeight="1" x14ac:dyDescent="0.35">
      <c r="A153" s="24" t="str">
        <f t="shared" si="48"/>
        <v>OCC-004</v>
      </c>
      <c r="B153" s="25" t="str">
        <f>VLOOKUP($D153,[8]Responsables!$L$1:$M$37,2,0)</f>
        <v>OCC</v>
      </c>
      <c r="C153" s="159" t="s">
        <v>197</v>
      </c>
      <c r="D153" s="17" t="s">
        <v>703</v>
      </c>
      <c r="E153" s="17" t="s">
        <v>722</v>
      </c>
      <c r="F153" s="17" t="s">
        <v>316</v>
      </c>
      <c r="G153" s="17" t="s">
        <v>316</v>
      </c>
      <c r="H153" s="17" t="s">
        <v>723</v>
      </c>
      <c r="I153" s="17" t="s">
        <v>253</v>
      </c>
      <c r="J153" s="18" t="s">
        <v>254</v>
      </c>
      <c r="K153" s="18" t="s">
        <v>514</v>
      </c>
      <c r="L153" s="18" t="s">
        <v>336</v>
      </c>
      <c r="M153" s="18" t="s">
        <v>321</v>
      </c>
      <c r="N153" s="18" t="s">
        <v>451</v>
      </c>
      <c r="O153" s="18" t="s">
        <v>724</v>
      </c>
      <c r="P153" s="17" t="s">
        <v>193</v>
      </c>
      <c r="Q153" s="17" t="s">
        <v>709</v>
      </c>
      <c r="R153" s="17" t="s">
        <v>516</v>
      </c>
      <c r="S153" s="17" t="s">
        <v>709</v>
      </c>
      <c r="T153" s="17" t="s">
        <v>516</v>
      </c>
      <c r="U153" s="17" t="s">
        <v>725</v>
      </c>
      <c r="V153" s="17" t="s">
        <v>516</v>
      </c>
      <c r="W153" s="17" t="s">
        <v>709</v>
      </c>
      <c r="X153" s="18" t="s">
        <v>255</v>
      </c>
      <c r="Y153" s="177" t="str">
        <f>VLOOKUP($X153,'[8]Ley Transparencia'!$G$4:$H$18,2,0)</f>
        <v>INFORMACIÓN PÚBLICA</v>
      </c>
      <c r="Z153" s="17" t="s">
        <v>256</v>
      </c>
      <c r="AA153" s="17" t="s">
        <v>256</v>
      </c>
      <c r="AB153" s="18" t="s">
        <v>176</v>
      </c>
      <c r="AC153" s="178">
        <v>42736</v>
      </c>
      <c r="AD153" s="33" t="str">
        <f>LOOKUP($Y153,'[8]Ley Transparencia'!$H$4:$H$17,'[8]Ley Transparencia'!$I$4:$I$17)</f>
        <v>Ilimitada</v>
      </c>
      <c r="AE153" s="26" t="str">
        <f t="shared" si="49"/>
        <v>Baja</v>
      </c>
      <c r="AF153" s="18">
        <f t="shared" si="50"/>
        <v>1</v>
      </c>
      <c r="AG153" s="18" t="s">
        <v>239</v>
      </c>
      <c r="AH153" s="18">
        <f t="shared" si="51"/>
        <v>1</v>
      </c>
      <c r="AI153" s="18" t="s">
        <v>239</v>
      </c>
      <c r="AJ153" s="18">
        <f t="shared" si="52"/>
        <v>1</v>
      </c>
      <c r="AK153" s="18">
        <f t="shared" si="53"/>
        <v>3</v>
      </c>
      <c r="AL153" s="44" t="str">
        <f t="shared" si="54"/>
        <v>BAJA</v>
      </c>
      <c r="AM153" s="18" t="s">
        <v>184</v>
      </c>
      <c r="AN153" s="18" t="s">
        <v>388</v>
      </c>
      <c r="AO153" s="18" t="s">
        <v>184</v>
      </c>
      <c r="AP153" s="18" t="s">
        <v>388</v>
      </c>
      <c r="AQ153" s="18" t="s">
        <v>184</v>
      </c>
      <c r="AR153" s="18"/>
      <c r="AS153" s="18"/>
      <c r="AT153" s="18" t="s">
        <v>184</v>
      </c>
      <c r="AU153" s="18" t="s">
        <v>184</v>
      </c>
      <c r="AV153" s="18" t="s">
        <v>184</v>
      </c>
      <c r="AW153" s="18" t="s">
        <v>184</v>
      </c>
      <c r="AX153" s="18" t="s">
        <v>184</v>
      </c>
      <c r="AY153" s="18" t="s">
        <v>184</v>
      </c>
      <c r="AZ153" s="18" t="s">
        <v>184</v>
      </c>
      <c r="BA153" s="18" t="s">
        <v>184</v>
      </c>
      <c r="BB153" s="18" t="s">
        <v>184</v>
      </c>
      <c r="BC153" s="18"/>
      <c r="BD153" s="18" t="s">
        <v>184</v>
      </c>
      <c r="BE153" s="18" t="s">
        <v>184</v>
      </c>
      <c r="BF153" s="18" t="s">
        <v>184</v>
      </c>
      <c r="BG153" s="18" t="s">
        <v>184</v>
      </c>
      <c r="BH153" s="18" t="s">
        <v>184</v>
      </c>
      <c r="BI153" s="18" t="s">
        <v>184</v>
      </c>
      <c r="BJ153" s="18" t="s">
        <v>184</v>
      </c>
      <c r="BK153" s="18" t="s">
        <v>184</v>
      </c>
      <c r="BL153" s="18" t="s">
        <v>184</v>
      </c>
      <c r="BM153" s="18"/>
      <c r="BN153" s="34" t="s">
        <v>176</v>
      </c>
      <c r="BO153" s="18" t="s">
        <v>176</v>
      </c>
      <c r="BP153" s="18" t="s">
        <v>176</v>
      </c>
      <c r="BQ153" s="26" t="str">
        <f t="shared" si="55"/>
        <v/>
      </c>
    </row>
    <row r="154" spans="1:70" s="158" customFormat="1" ht="60" customHeight="1" x14ac:dyDescent="0.35">
      <c r="A154" s="24" t="str">
        <f t="shared" si="48"/>
        <v>OCC-005</v>
      </c>
      <c r="B154" s="25" t="str">
        <f>VLOOKUP($D154,[8]Responsables!$L$1:$M$37,2,0)</f>
        <v>OCC</v>
      </c>
      <c r="C154" s="159" t="s">
        <v>201</v>
      </c>
      <c r="D154" s="17" t="s">
        <v>703</v>
      </c>
      <c r="E154" s="17" t="s">
        <v>726</v>
      </c>
      <c r="F154" s="17" t="s">
        <v>316</v>
      </c>
      <c r="G154" s="17" t="s">
        <v>727</v>
      </c>
      <c r="H154" s="17" t="s">
        <v>728</v>
      </c>
      <c r="I154" s="17" t="s">
        <v>253</v>
      </c>
      <c r="J154" s="18" t="s">
        <v>254</v>
      </c>
      <c r="K154" s="18" t="s">
        <v>514</v>
      </c>
      <c r="L154" s="18" t="s">
        <v>320</v>
      </c>
      <c r="M154" s="18" t="s">
        <v>321</v>
      </c>
      <c r="N154" s="18" t="s">
        <v>451</v>
      </c>
      <c r="O154" s="18" t="s">
        <v>176</v>
      </c>
      <c r="P154" s="17" t="s">
        <v>193</v>
      </c>
      <c r="Q154" s="17" t="s">
        <v>709</v>
      </c>
      <c r="R154" s="17" t="s">
        <v>516</v>
      </c>
      <c r="S154" s="17" t="s">
        <v>709</v>
      </c>
      <c r="T154" s="17" t="s">
        <v>516</v>
      </c>
      <c r="U154" s="17" t="s">
        <v>725</v>
      </c>
      <c r="V154" s="17" t="s">
        <v>516</v>
      </c>
      <c r="W154" s="17" t="s">
        <v>709</v>
      </c>
      <c r="X154" s="18" t="s">
        <v>255</v>
      </c>
      <c r="Y154" s="177" t="str">
        <f>VLOOKUP($X154,'[8]Ley Transparencia'!$G$4:$H$18,2,0)</f>
        <v>INFORMACIÓN PÚBLICA</v>
      </c>
      <c r="Z154" s="17" t="s">
        <v>256</v>
      </c>
      <c r="AA154" s="17" t="s">
        <v>256</v>
      </c>
      <c r="AB154" s="18" t="s">
        <v>176</v>
      </c>
      <c r="AC154" s="178">
        <v>42736</v>
      </c>
      <c r="AD154" s="33" t="str">
        <f>LOOKUP($Y154,'[8]Ley Transparencia'!$H$4:$H$17,'[8]Ley Transparencia'!$I$4:$I$17)</f>
        <v>Ilimitada</v>
      </c>
      <c r="AE154" s="26" t="str">
        <f t="shared" si="49"/>
        <v>Baja</v>
      </c>
      <c r="AF154" s="18">
        <f t="shared" si="50"/>
        <v>1</v>
      </c>
      <c r="AG154" s="18" t="s">
        <v>239</v>
      </c>
      <c r="AH154" s="18">
        <f t="shared" si="51"/>
        <v>1</v>
      </c>
      <c r="AI154" s="18" t="s">
        <v>239</v>
      </c>
      <c r="AJ154" s="18">
        <f t="shared" si="52"/>
        <v>1</v>
      </c>
      <c r="AK154" s="18">
        <f t="shared" si="53"/>
        <v>3</v>
      </c>
      <c r="AL154" s="44" t="str">
        <f t="shared" si="54"/>
        <v>BAJA</v>
      </c>
      <c r="AM154" s="18" t="s">
        <v>184</v>
      </c>
      <c r="AN154" s="18" t="s">
        <v>388</v>
      </c>
      <c r="AO154" s="18" t="s">
        <v>184</v>
      </c>
      <c r="AP154" s="18" t="s">
        <v>388</v>
      </c>
      <c r="AQ154" s="18" t="s">
        <v>184</v>
      </c>
      <c r="AR154" s="18"/>
      <c r="AS154" s="18"/>
      <c r="AT154" s="18" t="s">
        <v>184</v>
      </c>
      <c r="AU154" s="18" t="s">
        <v>184</v>
      </c>
      <c r="AV154" s="18" t="s">
        <v>184</v>
      </c>
      <c r="AW154" s="18" t="s">
        <v>184</v>
      </c>
      <c r="AX154" s="18" t="s">
        <v>184</v>
      </c>
      <c r="AY154" s="18" t="s">
        <v>184</v>
      </c>
      <c r="AZ154" s="18" t="s">
        <v>184</v>
      </c>
      <c r="BA154" s="18" t="s">
        <v>184</v>
      </c>
      <c r="BB154" s="18" t="s">
        <v>184</v>
      </c>
      <c r="BC154" s="18"/>
      <c r="BD154" s="18" t="s">
        <v>184</v>
      </c>
      <c r="BE154" s="18" t="s">
        <v>184</v>
      </c>
      <c r="BF154" s="18" t="s">
        <v>184</v>
      </c>
      <c r="BG154" s="18" t="s">
        <v>184</v>
      </c>
      <c r="BH154" s="18" t="s">
        <v>184</v>
      </c>
      <c r="BI154" s="18" t="s">
        <v>184</v>
      </c>
      <c r="BJ154" s="18" t="s">
        <v>184</v>
      </c>
      <c r="BK154" s="18" t="s">
        <v>184</v>
      </c>
      <c r="BL154" s="18" t="s">
        <v>184</v>
      </c>
      <c r="BM154" s="18"/>
      <c r="BN154" s="282" t="s">
        <v>176</v>
      </c>
      <c r="BO154" s="17" t="s">
        <v>176</v>
      </c>
      <c r="BP154" s="17" t="s">
        <v>176</v>
      </c>
      <c r="BQ154" s="26" t="str">
        <f t="shared" si="55"/>
        <v/>
      </c>
    </row>
    <row r="155" spans="1:70" s="158" customFormat="1" ht="60" customHeight="1" x14ac:dyDescent="0.35">
      <c r="A155" s="24" t="str">
        <f t="shared" si="48"/>
        <v>OCC-006</v>
      </c>
      <c r="B155" s="25" t="str">
        <f>VLOOKUP($D155,[8]Responsables!$L$1:$M$37,2,0)</f>
        <v>OCC</v>
      </c>
      <c r="C155" s="159" t="s">
        <v>205</v>
      </c>
      <c r="D155" s="17" t="s">
        <v>703</v>
      </c>
      <c r="E155" s="17" t="s">
        <v>704</v>
      </c>
      <c r="F155" s="17" t="s">
        <v>729</v>
      </c>
      <c r="G155" s="17" t="s">
        <v>730</v>
      </c>
      <c r="H155" s="17" t="s">
        <v>731</v>
      </c>
      <c r="I155" s="17" t="s">
        <v>253</v>
      </c>
      <c r="J155" s="18" t="s">
        <v>254</v>
      </c>
      <c r="K155" s="18" t="s">
        <v>514</v>
      </c>
      <c r="L155" s="18" t="s">
        <v>330</v>
      </c>
      <c r="M155" s="18" t="s">
        <v>321</v>
      </c>
      <c r="N155" s="18" t="s">
        <v>437</v>
      </c>
      <c r="O155" s="18" t="s">
        <v>176</v>
      </c>
      <c r="P155" s="17" t="s">
        <v>193</v>
      </c>
      <c r="Q155" s="17" t="s">
        <v>709</v>
      </c>
      <c r="R155" s="17" t="s">
        <v>516</v>
      </c>
      <c r="S155" s="17" t="s">
        <v>709</v>
      </c>
      <c r="T155" s="17" t="s">
        <v>516</v>
      </c>
      <c r="U155" s="17" t="s">
        <v>709</v>
      </c>
      <c r="V155" s="17" t="s">
        <v>516</v>
      </c>
      <c r="W155" s="17" t="s">
        <v>709</v>
      </c>
      <c r="X155" s="18" t="s">
        <v>188</v>
      </c>
      <c r="Y155" s="177" t="str">
        <f>VLOOKUP($X155,'[8]Ley Transparencia'!$G$4:$H$18,2,0)</f>
        <v>Artículo 18 - INFORMACIÓN PÚBLICA CLASIFICADA</v>
      </c>
      <c r="Z155" s="17" t="s">
        <v>313</v>
      </c>
      <c r="AA155" s="185" t="s">
        <v>732</v>
      </c>
      <c r="AB155" s="18" t="s">
        <v>238</v>
      </c>
      <c r="AC155" s="178">
        <v>43281</v>
      </c>
      <c r="AD155" s="33" t="str">
        <f>LOOKUP($Y155,'[8]Ley Transparencia'!$H$4:$H$17,'[8]Ley Transparencia'!$I$4:$I$17)</f>
        <v>Ilimitada</v>
      </c>
      <c r="AE155" s="26" t="str">
        <f t="shared" si="49"/>
        <v>Media</v>
      </c>
      <c r="AF155" s="18">
        <f t="shared" si="50"/>
        <v>2</v>
      </c>
      <c r="AG155" s="18" t="s">
        <v>233</v>
      </c>
      <c r="AH155" s="18">
        <f t="shared" si="51"/>
        <v>2</v>
      </c>
      <c r="AI155" s="18" t="s">
        <v>233</v>
      </c>
      <c r="AJ155" s="18">
        <f t="shared" si="52"/>
        <v>2</v>
      </c>
      <c r="AK155" s="18">
        <f t="shared" si="53"/>
        <v>6</v>
      </c>
      <c r="AL155" s="44" t="str">
        <f t="shared" si="54"/>
        <v>MEDIA</v>
      </c>
      <c r="AM155" s="18" t="s">
        <v>388</v>
      </c>
      <c r="AN155" s="18" t="s">
        <v>184</v>
      </c>
      <c r="AO155" s="18" t="s">
        <v>184</v>
      </c>
      <c r="AP155" s="18" t="s">
        <v>184</v>
      </c>
      <c r="AQ155" s="18" t="s">
        <v>184</v>
      </c>
      <c r="AR155" s="18"/>
      <c r="AS155" s="18"/>
      <c r="AT155" s="18" t="s">
        <v>184</v>
      </c>
      <c r="AU155" s="18" t="s">
        <v>184</v>
      </c>
      <c r="AV155" s="18" t="s">
        <v>184</v>
      </c>
      <c r="AW155" s="18" t="s">
        <v>184</v>
      </c>
      <c r="AX155" s="18" t="s">
        <v>184</v>
      </c>
      <c r="AY155" s="18" t="s">
        <v>184</v>
      </c>
      <c r="AZ155" s="18" t="s">
        <v>184</v>
      </c>
      <c r="BA155" s="18" t="s">
        <v>184</v>
      </c>
      <c r="BB155" s="18" t="s">
        <v>184</v>
      </c>
      <c r="BC155" s="18"/>
      <c r="BD155" s="18" t="s">
        <v>184</v>
      </c>
      <c r="BE155" s="18" t="s">
        <v>184</v>
      </c>
      <c r="BF155" s="18" t="s">
        <v>184</v>
      </c>
      <c r="BG155" s="18" t="s">
        <v>184</v>
      </c>
      <c r="BH155" s="18" t="s">
        <v>184</v>
      </c>
      <c r="BI155" s="18" t="s">
        <v>184</v>
      </c>
      <c r="BJ155" s="18" t="s">
        <v>184</v>
      </c>
      <c r="BK155" s="18" t="s">
        <v>184</v>
      </c>
      <c r="BL155" s="18" t="s">
        <v>184</v>
      </c>
      <c r="BM155" s="18"/>
      <c r="BN155" s="282" t="s">
        <v>176</v>
      </c>
      <c r="BO155" s="17" t="s">
        <v>176</v>
      </c>
      <c r="BP155" s="17" t="s">
        <v>176</v>
      </c>
      <c r="BQ155" s="26" t="str">
        <f t="shared" si="55"/>
        <v/>
      </c>
    </row>
    <row r="156" spans="1:70" s="158" customFormat="1" ht="60" customHeight="1" x14ac:dyDescent="0.35">
      <c r="A156" s="24" t="str">
        <f t="shared" si="48"/>
        <v>OCC-007</v>
      </c>
      <c r="B156" s="25" t="str">
        <f>VLOOKUP($D156,[8]Responsables!$L$1:$M$37,2,0)</f>
        <v>OCC</v>
      </c>
      <c r="C156" s="159" t="s">
        <v>209</v>
      </c>
      <c r="D156" s="17" t="s">
        <v>703</v>
      </c>
      <c r="E156" s="17" t="s">
        <v>704</v>
      </c>
      <c r="F156" s="17" t="s">
        <v>729</v>
      </c>
      <c r="G156" s="17" t="s">
        <v>733</v>
      </c>
      <c r="H156" s="17" t="s">
        <v>734</v>
      </c>
      <c r="I156" s="17" t="s">
        <v>253</v>
      </c>
      <c r="J156" s="18" t="s">
        <v>254</v>
      </c>
      <c r="K156" s="18" t="s">
        <v>319</v>
      </c>
      <c r="L156" s="18" t="s">
        <v>361</v>
      </c>
      <c r="M156" s="18" t="s">
        <v>337</v>
      </c>
      <c r="N156" s="18" t="s">
        <v>451</v>
      </c>
      <c r="O156" s="18" t="s">
        <v>176</v>
      </c>
      <c r="P156" s="17" t="s">
        <v>193</v>
      </c>
      <c r="Q156" s="17" t="s">
        <v>709</v>
      </c>
      <c r="R156" s="17" t="s">
        <v>735</v>
      </c>
      <c r="S156" s="17" t="s">
        <v>709</v>
      </c>
      <c r="T156" s="17" t="s">
        <v>516</v>
      </c>
      <c r="U156" s="17" t="s">
        <v>709</v>
      </c>
      <c r="V156" s="17" t="s">
        <v>229</v>
      </c>
      <c r="W156" s="17" t="s">
        <v>709</v>
      </c>
      <c r="X156" s="18" t="s">
        <v>188</v>
      </c>
      <c r="Y156" s="177" t="str">
        <f>VLOOKUP($X156,'[8]Ley Transparencia'!$G$4:$H$18,2,0)</f>
        <v>Artículo 18 - INFORMACIÓN PÚBLICA CLASIFICADA</v>
      </c>
      <c r="Z156" s="17" t="s">
        <v>313</v>
      </c>
      <c r="AA156" s="185" t="s">
        <v>732</v>
      </c>
      <c r="AB156" s="18" t="s">
        <v>238</v>
      </c>
      <c r="AC156" s="178">
        <v>42736</v>
      </c>
      <c r="AD156" s="33" t="str">
        <f>LOOKUP($Y156,'[8]Ley Transparencia'!$H$4:$H$17,'[8]Ley Transparencia'!$I$4:$I$17)</f>
        <v>Ilimitada</v>
      </c>
      <c r="AE156" s="26" t="str">
        <f t="shared" si="49"/>
        <v>Media</v>
      </c>
      <c r="AF156" s="18">
        <f t="shared" si="50"/>
        <v>2</v>
      </c>
      <c r="AG156" s="18" t="s">
        <v>233</v>
      </c>
      <c r="AH156" s="18">
        <f t="shared" si="51"/>
        <v>2</v>
      </c>
      <c r="AI156" s="18" t="s">
        <v>233</v>
      </c>
      <c r="AJ156" s="18">
        <f t="shared" si="52"/>
        <v>2</v>
      </c>
      <c r="AK156" s="18">
        <f t="shared" si="53"/>
        <v>6</v>
      </c>
      <c r="AL156" s="44" t="str">
        <f t="shared" si="54"/>
        <v>MEDIA</v>
      </c>
      <c r="AM156" s="18" t="s">
        <v>184</v>
      </c>
      <c r="AN156" s="18" t="s">
        <v>184</v>
      </c>
      <c r="AO156" s="18" t="s">
        <v>184</v>
      </c>
      <c r="AP156" s="18" t="s">
        <v>184</v>
      </c>
      <c r="AQ156" s="18" t="s">
        <v>184</v>
      </c>
      <c r="AR156" s="18"/>
      <c r="AS156" s="18"/>
      <c r="AT156" s="18" t="s">
        <v>184</v>
      </c>
      <c r="AU156" s="18" t="s">
        <v>184</v>
      </c>
      <c r="AV156" s="18" t="s">
        <v>184</v>
      </c>
      <c r="AW156" s="18" t="s">
        <v>184</v>
      </c>
      <c r="AX156" s="18" t="s">
        <v>184</v>
      </c>
      <c r="AY156" s="18" t="s">
        <v>184</v>
      </c>
      <c r="AZ156" s="18" t="s">
        <v>184</v>
      </c>
      <c r="BA156" s="18" t="s">
        <v>184</v>
      </c>
      <c r="BB156" s="18" t="s">
        <v>184</v>
      </c>
      <c r="BC156" s="18"/>
      <c r="BD156" s="18" t="s">
        <v>184</v>
      </c>
      <c r="BE156" s="18" t="s">
        <v>184</v>
      </c>
      <c r="BF156" s="18" t="s">
        <v>184</v>
      </c>
      <c r="BG156" s="18" t="s">
        <v>184</v>
      </c>
      <c r="BH156" s="18" t="s">
        <v>184</v>
      </c>
      <c r="BI156" s="18" t="s">
        <v>184</v>
      </c>
      <c r="BJ156" s="18" t="s">
        <v>184</v>
      </c>
      <c r="BK156" s="18" t="s">
        <v>184</v>
      </c>
      <c r="BL156" s="18" t="s">
        <v>184</v>
      </c>
      <c r="BM156" s="18"/>
      <c r="BN156" s="282" t="s">
        <v>176</v>
      </c>
      <c r="BO156" s="17" t="s">
        <v>176</v>
      </c>
      <c r="BP156" s="17" t="s">
        <v>176</v>
      </c>
      <c r="BQ156" s="26" t="str">
        <f t="shared" si="55"/>
        <v/>
      </c>
    </row>
    <row r="157" spans="1:70" s="158" customFormat="1" ht="60" customHeight="1" x14ac:dyDescent="0.35">
      <c r="A157" s="24" t="str">
        <f t="shared" si="48"/>
        <v>OCC-008</v>
      </c>
      <c r="B157" s="25" t="str">
        <f>VLOOKUP($D157,[8]Responsables!$L$1:$M$37,2,0)</f>
        <v>OCC</v>
      </c>
      <c r="C157" s="159" t="s">
        <v>212</v>
      </c>
      <c r="D157" s="17" t="s">
        <v>703</v>
      </c>
      <c r="E157" s="17" t="s">
        <v>704</v>
      </c>
      <c r="F157" s="17" t="s">
        <v>729</v>
      </c>
      <c r="G157" s="17" t="s">
        <v>736</v>
      </c>
      <c r="H157" s="17" t="s">
        <v>737</v>
      </c>
      <c r="I157" s="17" t="s">
        <v>253</v>
      </c>
      <c r="J157" s="18" t="s">
        <v>254</v>
      </c>
      <c r="K157" s="18" t="s">
        <v>514</v>
      </c>
      <c r="L157" s="18" t="s">
        <v>330</v>
      </c>
      <c r="M157" s="18" t="s">
        <v>337</v>
      </c>
      <c r="N157" s="18" t="s">
        <v>437</v>
      </c>
      <c r="O157" s="18" t="s">
        <v>176</v>
      </c>
      <c r="P157" s="17" t="s">
        <v>193</v>
      </c>
      <c r="Q157" s="17" t="s">
        <v>709</v>
      </c>
      <c r="R157" s="17" t="s">
        <v>516</v>
      </c>
      <c r="S157" s="17" t="s">
        <v>709</v>
      </c>
      <c r="T157" s="17" t="s">
        <v>516</v>
      </c>
      <c r="U157" s="17" t="s">
        <v>709</v>
      </c>
      <c r="V157" s="17" t="s">
        <v>516</v>
      </c>
      <c r="W157" s="17" t="s">
        <v>709</v>
      </c>
      <c r="X157" s="18" t="s">
        <v>188</v>
      </c>
      <c r="Y157" s="177" t="str">
        <f>VLOOKUP($X157,'[8]Ley Transparencia'!$G$4:$H$18,2,0)</f>
        <v>Artículo 18 - INFORMACIÓN PÚBLICA CLASIFICADA</v>
      </c>
      <c r="Z157" s="17" t="s">
        <v>313</v>
      </c>
      <c r="AA157" s="185" t="s">
        <v>732</v>
      </c>
      <c r="AB157" s="18" t="s">
        <v>238</v>
      </c>
      <c r="AC157" s="178">
        <v>43281</v>
      </c>
      <c r="AD157" s="33" t="str">
        <f>LOOKUP($Y157,'[8]Ley Transparencia'!$H$4:$H$17,'[8]Ley Transparencia'!$I$4:$I$17)</f>
        <v>Ilimitada</v>
      </c>
      <c r="AE157" s="26" t="str">
        <f t="shared" si="49"/>
        <v>Media</v>
      </c>
      <c r="AF157" s="18">
        <f t="shared" si="50"/>
        <v>2</v>
      </c>
      <c r="AG157" s="18" t="s">
        <v>233</v>
      </c>
      <c r="AH157" s="18">
        <f t="shared" si="51"/>
        <v>2</v>
      </c>
      <c r="AI157" s="18" t="s">
        <v>239</v>
      </c>
      <c r="AJ157" s="18">
        <f t="shared" si="52"/>
        <v>1</v>
      </c>
      <c r="AK157" s="18">
        <f t="shared" si="53"/>
        <v>5</v>
      </c>
      <c r="AL157" s="44" t="str">
        <f t="shared" si="54"/>
        <v>MEDIA</v>
      </c>
      <c r="AM157" s="18" t="s">
        <v>184</v>
      </c>
      <c r="AN157" s="18" t="s">
        <v>184</v>
      </c>
      <c r="AO157" s="18" t="s">
        <v>184</v>
      </c>
      <c r="AP157" s="18" t="s">
        <v>184</v>
      </c>
      <c r="AQ157" s="18" t="s">
        <v>184</v>
      </c>
      <c r="AR157" s="18"/>
      <c r="AS157" s="18"/>
      <c r="AT157" s="18" t="s">
        <v>184</v>
      </c>
      <c r="AU157" s="18" t="s">
        <v>184</v>
      </c>
      <c r="AV157" s="18" t="s">
        <v>184</v>
      </c>
      <c r="AW157" s="18" t="s">
        <v>184</v>
      </c>
      <c r="AX157" s="18" t="s">
        <v>184</v>
      </c>
      <c r="AY157" s="18" t="s">
        <v>184</v>
      </c>
      <c r="AZ157" s="18" t="s">
        <v>184</v>
      </c>
      <c r="BA157" s="18" t="s">
        <v>184</v>
      </c>
      <c r="BB157" s="18" t="s">
        <v>184</v>
      </c>
      <c r="BC157" s="18"/>
      <c r="BD157" s="18" t="s">
        <v>184</v>
      </c>
      <c r="BE157" s="18" t="s">
        <v>184</v>
      </c>
      <c r="BF157" s="18" t="s">
        <v>184</v>
      </c>
      <c r="BG157" s="18" t="s">
        <v>184</v>
      </c>
      <c r="BH157" s="18" t="s">
        <v>184</v>
      </c>
      <c r="BI157" s="18" t="s">
        <v>184</v>
      </c>
      <c r="BJ157" s="18" t="s">
        <v>184</v>
      </c>
      <c r="BK157" s="18" t="s">
        <v>184</v>
      </c>
      <c r="BL157" s="18" t="s">
        <v>184</v>
      </c>
      <c r="BM157" s="18"/>
      <c r="BN157" s="282" t="s">
        <v>176</v>
      </c>
      <c r="BO157" s="17" t="s">
        <v>176</v>
      </c>
      <c r="BP157" s="17" t="s">
        <v>176</v>
      </c>
      <c r="BQ157" s="26" t="str">
        <f t="shared" si="55"/>
        <v/>
      </c>
    </row>
    <row r="158" spans="1:70" s="158" customFormat="1" ht="60" customHeight="1" x14ac:dyDescent="0.35">
      <c r="A158" s="24" t="str">
        <f t="shared" si="48"/>
        <v>OCC-009</v>
      </c>
      <c r="B158" s="25" t="str">
        <f>VLOOKUP($D158,[8]Responsables!$L$1:$M$37,2,0)</f>
        <v>OCC</v>
      </c>
      <c r="C158" s="159" t="s">
        <v>215</v>
      </c>
      <c r="D158" s="17" t="s">
        <v>703</v>
      </c>
      <c r="E158" s="17" t="s">
        <v>704</v>
      </c>
      <c r="F158" s="17" t="s">
        <v>729</v>
      </c>
      <c r="G158" s="17" t="s">
        <v>738</v>
      </c>
      <c r="H158" s="17" t="s">
        <v>739</v>
      </c>
      <c r="I158" s="17" t="s">
        <v>253</v>
      </c>
      <c r="J158" s="18" t="s">
        <v>254</v>
      </c>
      <c r="K158" s="18" t="s">
        <v>514</v>
      </c>
      <c r="L158" s="18" t="s">
        <v>361</v>
      </c>
      <c r="M158" s="18" t="s">
        <v>337</v>
      </c>
      <c r="N158" s="18" t="s">
        <v>437</v>
      </c>
      <c r="O158" s="18" t="s">
        <v>176</v>
      </c>
      <c r="P158" s="17" t="s">
        <v>193</v>
      </c>
      <c r="Q158" s="17" t="s">
        <v>709</v>
      </c>
      <c r="R158" s="17" t="s">
        <v>516</v>
      </c>
      <c r="S158" s="17" t="s">
        <v>709</v>
      </c>
      <c r="T158" s="17" t="s">
        <v>516</v>
      </c>
      <c r="U158" s="17" t="s">
        <v>709</v>
      </c>
      <c r="V158" s="17" t="s">
        <v>516</v>
      </c>
      <c r="W158" s="17" t="s">
        <v>709</v>
      </c>
      <c r="X158" s="18" t="s">
        <v>255</v>
      </c>
      <c r="Y158" s="177" t="str">
        <f>VLOOKUP($X158,'[8]Ley Transparencia'!$G$4:$H$18,2,0)</f>
        <v>INFORMACIÓN PÚBLICA</v>
      </c>
      <c r="Z158" s="17" t="s">
        <v>256</v>
      </c>
      <c r="AA158" s="186" t="s">
        <v>256</v>
      </c>
      <c r="AB158" s="18" t="s">
        <v>176</v>
      </c>
      <c r="AC158" s="178">
        <v>43466</v>
      </c>
      <c r="AD158" s="33" t="str">
        <f>LOOKUP($Y158,'[8]Ley Transparencia'!$H$4:$H$17,'[8]Ley Transparencia'!$I$4:$I$17)</f>
        <v>Ilimitada</v>
      </c>
      <c r="AE158" s="26" t="str">
        <f t="shared" si="49"/>
        <v>Baja</v>
      </c>
      <c r="AF158" s="18">
        <f t="shared" si="50"/>
        <v>1</v>
      </c>
      <c r="AG158" s="18" t="s">
        <v>233</v>
      </c>
      <c r="AH158" s="18">
        <f t="shared" si="51"/>
        <v>2</v>
      </c>
      <c r="AI158" s="18" t="s">
        <v>239</v>
      </c>
      <c r="AJ158" s="18">
        <f t="shared" si="52"/>
        <v>1</v>
      </c>
      <c r="AK158" s="18">
        <f t="shared" si="53"/>
        <v>4</v>
      </c>
      <c r="AL158" s="44" t="str">
        <f t="shared" si="54"/>
        <v>MEDIA</v>
      </c>
      <c r="AM158" s="18" t="s">
        <v>184</v>
      </c>
      <c r="AN158" s="18" t="s">
        <v>184</v>
      </c>
      <c r="AO158" s="18" t="s">
        <v>184</v>
      </c>
      <c r="AP158" s="18" t="s">
        <v>184</v>
      </c>
      <c r="AQ158" s="18" t="s">
        <v>184</v>
      </c>
      <c r="AR158" s="18"/>
      <c r="AS158" s="18"/>
      <c r="AT158" s="18" t="s">
        <v>184</v>
      </c>
      <c r="AU158" s="18" t="s">
        <v>184</v>
      </c>
      <c r="AV158" s="18" t="s">
        <v>184</v>
      </c>
      <c r="AW158" s="18" t="s">
        <v>184</v>
      </c>
      <c r="AX158" s="18" t="s">
        <v>184</v>
      </c>
      <c r="AY158" s="18" t="s">
        <v>184</v>
      </c>
      <c r="AZ158" s="18" t="s">
        <v>184</v>
      </c>
      <c r="BA158" s="18" t="s">
        <v>184</v>
      </c>
      <c r="BB158" s="18" t="s">
        <v>184</v>
      </c>
      <c r="BC158" s="18"/>
      <c r="BD158" s="18" t="s">
        <v>184</v>
      </c>
      <c r="BE158" s="18" t="s">
        <v>184</v>
      </c>
      <c r="BF158" s="18" t="s">
        <v>184</v>
      </c>
      <c r="BG158" s="18" t="s">
        <v>184</v>
      </c>
      <c r="BH158" s="18" t="s">
        <v>184</v>
      </c>
      <c r="BI158" s="18" t="s">
        <v>184</v>
      </c>
      <c r="BJ158" s="18" t="s">
        <v>184</v>
      </c>
      <c r="BK158" s="18" t="s">
        <v>184</v>
      </c>
      <c r="BL158" s="18" t="s">
        <v>184</v>
      </c>
      <c r="BM158" s="18"/>
      <c r="BN158" s="282" t="s">
        <v>176</v>
      </c>
      <c r="BO158" s="17" t="s">
        <v>176</v>
      </c>
      <c r="BP158" s="17" t="s">
        <v>176</v>
      </c>
      <c r="BQ158" s="26" t="str">
        <f t="shared" si="55"/>
        <v/>
      </c>
    </row>
    <row r="159" spans="1:70" s="158" customFormat="1" ht="60" customHeight="1" x14ac:dyDescent="0.35">
      <c r="A159" s="24" t="str">
        <f t="shared" si="48"/>
        <v>OCC-010</v>
      </c>
      <c r="B159" s="25" t="str">
        <f>VLOOKUP($D159,[8]Responsables!$L$1:$M$37,2,0)</f>
        <v>OCC</v>
      </c>
      <c r="C159" s="159" t="s">
        <v>218</v>
      </c>
      <c r="D159" s="17" t="s">
        <v>703</v>
      </c>
      <c r="E159" s="17" t="s">
        <v>704</v>
      </c>
      <c r="F159" s="17" t="s">
        <v>729</v>
      </c>
      <c r="G159" s="17" t="s">
        <v>740</v>
      </c>
      <c r="H159" s="17" t="s">
        <v>741</v>
      </c>
      <c r="I159" s="17" t="s">
        <v>253</v>
      </c>
      <c r="J159" s="18" t="s">
        <v>254</v>
      </c>
      <c r="K159" s="18" t="s">
        <v>319</v>
      </c>
      <c r="L159" s="18" t="s">
        <v>336</v>
      </c>
      <c r="M159" s="18" t="s">
        <v>337</v>
      </c>
      <c r="N159" s="18" t="s">
        <v>437</v>
      </c>
      <c r="O159" s="18" t="s">
        <v>176</v>
      </c>
      <c r="P159" s="17" t="s">
        <v>193</v>
      </c>
      <c r="Q159" s="17" t="s">
        <v>709</v>
      </c>
      <c r="R159" s="17" t="s">
        <v>516</v>
      </c>
      <c r="S159" s="17" t="s">
        <v>709</v>
      </c>
      <c r="T159" s="17" t="s">
        <v>516</v>
      </c>
      <c r="U159" s="17" t="s">
        <v>709</v>
      </c>
      <c r="V159" s="17" t="s">
        <v>516</v>
      </c>
      <c r="W159" s="17" t="s">
        <v>709</v>
      </c>
      <c r="X159" s="18" t="s">
        <v>255</v>
      </c>
      <c r="Y159" s="177" t="str">
        <f>VLOOKUP($X159,'[8]Ley Transparencia'!$G$4:$H$18,2,0)</f>
        <v>INFORMACIÓN PÚBLICA</v>
      </c>
      <c r="Z159" s="17" t="s">
        <v>256</v>
      </c>
      <c r="AA159" s="17" t="s">
        <v>256</v>
      </c>
      <c r="AB159" s="18" t="s">
        <v>176</v>
      </c>
      <c r="AC159" s="178">
        <v>42736</v>
      </c>
      <c r="AD159" s="33" t="str">
        <f>LOOKUP($Y159,'[8]Ley Transparencia'!$H$4:$H$17,'[8]Ley Transparencia'!$I$4:$I$17)</f>
        <v>Ilimitada</v>
      </c>
      <c r="AE159" s="26" t="str">
        <f t="shared" si="49"/>
        <v>Baja</v>
      </c>
      <c r="AF159" s="18">
        <f t="shared" si="50"/>
        <v>1</v>
      </c>
      <c r="AG159" s="18" t="s">
        <v>239</v>
      </c>
      <c r="AH159" s="18">
        <f t="shared" si="51"/>
        <v>1</v>
      </c>
      <c r="AI159" s="18" t="s">
        <v>239</v>
      </c>
      <c r="AJ159" s="18">
        <f t="shared" si="52"/>
        <v>1</v>
      </c>
      <c r="AK159" s="18">
        <f t="shared" si="53"/>
        <v>3</v>
      </c>
      <c r="AL159" s="44" t="str">
        <f t="shared" si="54"/>
        <v>BAJA</v>
      </c>
      <c r="AM159" s="18" t="s">
        <v>184</v>
      </c>
      <c r="AN159" s="18" t="s">
        <v>184</v>
      </c>
      <c r="AO159" s="18" t="s">
        <v>184</v>
      </c>
      <c r="AP159" s="18" t="s">
        <v>184</v>
      </c>
      <c r="AQ159" s="18" t="s">
        <v>184</v>
      </c>
      <c r="AR159" s="18"/>
      <c r="AS159" s="18"/>
      <c r="AT159" s="18" t="s">
        <v>184</v>
      </c>
      <c r="AU159" s="18" t="s">
        <v>184</v>
      </c>
      <c r="AV159" s="18" t="s">
        <v>184</v>
      </c>
      <c r="AW159" s="18" t="s">
        <v>184</v>
      </c>
      <c r="AX159" s="18" t="s">
        <v>184</v>
      </c>
      <c r="AY159" s="18" t="s">
        <v>184</v>
      </c>
      <c r="AZ159" s="18" t="s">
        <v>184</v>
      </c>
      <c r="BA159" s="18" t="s">
        <v>184</v>
      </c>
      <c r="BB159" s="18" t="s">
        <v>184</v>
      </c>
      <c r="BC159" s="18"/>
      <c r="BD159" s="18" t="s">
        <v>184</v>
      </c>
      <c r="BE159" s="18" t="s">
        <v>184</v>
      </c>
      <c r="BF159" s="18" t="s">
        <v>184</v>
      </c>
      <c r="BG159" s="18" t="s">
        <v>184</v>
      </c>
      <c r="BH159" s="18" t="s">
        <v>184</v>
      </c>
      <c r="BI159" s="18" t="s">
        <v>184</v>
      </c>
      <c r="BJ159" s="18" t="s">
        <v>184</v>
      </c>
      <c r="BK159" s="18" t="s">
        <v>184</v>
      </c>
      <c r="BL159" s="18" t="s">
        <v>184</v>
      </c>
      <c r="BM159" s="18"/>
      <c r="BN159" s="282" t="s">
        <v>176</v>
      </c>
      <c r="BO159" s="17" t="s">
        <v>176</v>
      </c>
      <c r="BP159" s="17" t="s">
        <v>176</v>
      </c>
      <c r="BQ159" s="26" t="str">
        <f t="shared" si="55"/>
        <v/>
      </c>
    </row>
    <row r="160" spans="1:70" s="158" customFormat="1" ht="60" customHeight="1" x14ac:dyDescent="0.35">
      <c r="A160" s="24" t="str">
        <f t="shared" si="48"/>
        <v>OCC-011</v>
      </c>
      <c r="B160" s="25" t="str">
        <f>VLOOKUP($D160,[8]Responsables!$L$1:$M$37,2,0)</f>
        <v>OCC</v>
      </c>
      <c r="C160" s="159" t="s">
        <v>221</v>
      </c>
      <c r="D160" s="17" t="s">
        <v>703</v>
      </c>
      <c r="E160" s="17" t="s">
        <v>704</v>
      </c>
      <c r="F160" s="17" t="s">
        <v>729</v>
      </c>
      <c r="G160" s="17" t="s">
        <v>742</v>
      </c>
      <c r="H160" s="17" t="s">
        <v>743</v>
      </c>
      <c r="I160" s="17" t="s">
        <v>253</v>
      </c>
      <c r="J160" s="18" t="s">
        <v>254</v>
      </c>
      <c r="K160" s="18" t="s">
        <v>436</v>
      </c>
      <c r="L160" s="18" t="s">
        <v>330</v>
      </c>
      <c r="M160" s="18" t="s">
        <v>337</v>
      </c>
      <c r="N160" s="18" t="s">
        <v>451</v>
      </c>
      <c r="O160" s="18" t="s">
        <v>176</v>
      </c>
      <c r="P160" s="17" t="s">
        <v>193</v>
      </c>
      <c r="Q160" s="17" t="s">
        <v>709</v>
      </c>
      <c r="R160" s="17" t="s">
        <v>516</v>
      </c>
      <c r="S160" s="17" t="s">
        <v>709</v>
      </c>
      <c r="T160" s="17" t="s">
        <v>516</v>
      </c>
      <c r="U160" s="17" t="s">
        <v>709</v>
      </c>
      <c r="V160" s="17" t="s">
        <v>516</v>
      </c>
      <c r="W160" s="17" t="s">
        <v>709</v>
      </c>
      <c r="X160" s="18" t="s">
        <v>179</v>
      </c>
      <c r="Y160" s="177" t="str">
        <f>VLOOKUP($X160,'[8]Ley Transparencia'!$G$4:$H$18,2,0)</f>
        <v>Artículo 19 - INFORMACIÓN PÚBLICA RESERVADA</v>
      </c>
      <c r="Z160" s="17" t="s">
        <v>180</v>
      </c>
      <c r="AA160" s="185" t="s">
        <v>744</v>
      </c>
      <c r="AB160" s="18" t="s">
        <v>182</v>
      </c>
      <c r="AC160" s="178">
        <v>43921</v>
      </c>
      <c r="AD160" s="33" t="str">
        <f>LOOKUP($Y160,'[8]Ley Transparencia'!$H$4:$H$17,'[8]Ley Transparencia'!$I$4:$I$17)</f>
        <v>Mayor a 15 años</v>
      </c>
      <c r="AE160" s="26" t="str">
        <f t="shared" si="49"/>
        <v>Alta</v>
      </c>
      <c r="AF160" s="18">
        <f t="shared" si="50"/>
        <v>3</v>
      </c>
      <c r="AG160" s="18" t="s">
        <v>233</v>
      </c>
      <c r="AH160" s="18">
        <f t="shared" si="51"/>
        <v>2</v>
      </c>
      <c r="AI160" s="18" t="s">
        <v>239</v>
      </c>
      <c r="AJ160" s="18">
        <f t="shared" si="52"/>
        <v>1</v>
      </c>
      <c r="AK160" s="18">
        <f t="shared" si="53"/>
        <v>6</v>
      </c>
      <c r="AL160" s="44" t="str">
        <f t="shared" si="54"/>
        <v>ALTA</v>
      </c>
      <c r="AM160" s="18" t="s">
        <v>388</v>
      </c>
      <c r="AN160" s="18" t="s">
        <v>388</v>
      </c>
      <c r="AO160" s="18" t="s">
        <v>184</v>
      </c>
      <c r="AP160" s="18" t="s">
        <v>388</v>
      </c>
      <c r="AQ160" s="18" t="s">
        <v>388</v>
      </c>
      <c r="AR160" s="18"/>
      <c r="AS160" s="18"/>
      <c r="AT160" s="18" t="s">
        <v>184</v>
      </c>
      <c r="AU160" s="18" t="s">
        <v>184</v>
      </c>
      <c r="AV160" s="18" t="s">
        <v>184</v>
      </c>
      <c r="AW160" s="18" t="s">
        <v>184</v>
      </c>
      <c r="AX160" s="18" t="s">
        <v>184</v>
      </c>
      <c r="AY160" s="18" t="s">
        <v>184</v>
      </c>
      <c r="AZ160" s="18" t="s">
        <v>184</v>
      </c>
      <c r="BA160" s="18" t="s">
        <v>184</v>
      </c>
      <c r="BB160" s="18" t="s">
        <v>184</v>
      </c>
      <c r="BC160" s="18"/>
      <c r="BD160" s="18" t="s">
        <v>184</v>
      </c>
      <c r="BE160" s="18" t="s">
        <v>184</v>
      </c>
      <c r="BF160" s="18" t="s">
        <v>184</v>
      </c>
      <c r="BG160" s="18" t="s">
        <v>184</v>
      </c>
      <c r="BH160" s="18" t="s">
        <v>184</v>
      </c>
      <c r="BI160" s="18" t="s">
        <v>184</v>
      </c>
      <c r="BJ160" s="18" t="s">
        <v>184</v>
      </c>
      <c r="BK160" s="18" t="s">
        <v>184</v>
      </c>
      <c r="BL160" s="18" t="s">
        <v>184</v>
      </c>
      <c r="BM160" s="18"/>
      <c r="BN160" s="282" t="s">
        <v>176</v>
      </c>
      <c r="BO160" s="17" t="s">
        <v>176</v>
      </c>
      <c r="BP160" s="17" t="s">
        <v>176</v>
      </c>
      <c r="BQ160" s="26" t="str">
        <f t="shared" si="55"/>
        <v/>
      </c>
    </row>
    <row r="161" spans="1:69" s="158" customFormat="1" ht="60" customHeight="1" x14ac:dyDescent="0.35">
      <c r="A161" s="24" t="str">
        <f t="shared" si="48"/>
        <v>OCC-012</v>
      </c>
      <c r="B161" s="25" t="str">
        <f>VLOOKUP($D161,[8]Responsables!$L$1:$M$37,2,0)</f>
        <v>OCC</v>
      </c>
      <c r="C161" s="159" t="s">
        <v>224</v>
      </c>
      <c r="D161" s="17" t="s">
        <v>703</v>
      </c>
      <c r="E161" s="17" t="s">
        <v>704</v>
      </c>
      <c r="F161" s="17" t="s">
        <v>745</v>
      </c>
      <c r="G161" s="17" t="s">
        <v>746</v>
      </c>
      <c r="H161" s="17" t="s">
        <v>747</v>
      </c>
      <c r="I161" s="17" t="s">
        <v>253</v>
      </c>
      <c r="J161" s="18" t="s">
        <v>254</v>
      </c>
      <c r="K161" s="18" t="s">
        <v>712</v>
      </c>
      <c r="L161" s="18" t="s">
        <v>336</v>
      </c>
      <c r="M161" s="18" t="s">
        <v>337</v>
      </c>
      <c r="N161" s="18" t="s">
        <v>451</v>
      </c>
      <c r="O161" s="18" t="s">
        <v>748</v>
      </c>
      <c r="P161" s="17" t="s">
        <v>193</v>
      </c>
      <c r="Q161" s="17" t="s">
        <v>709</v>
      </c>
      <c r="R161" s="17" t="s">
        <v>516</v>
      </c>
      <c r="S161" s="17" t="s">
        <v>709</v>
      </c>
      <c r="T161" s="17" t="s">
        <v>516</v>
      </c>
      <c r="U161" s="17" t="s">
        <v>709</v>
      </c>
      <c r="V161" s="17" t="s">
        <v>516</v>
      </c>
      <c r="W161" s="17" t="s">
        <v>709</v>
      </c>
      <c r="X161" s="18" t="s">
        <v>255</v>
      </c>
      <c r="Y161" s="177" t="str">
        <f>VLOOKUP($X161,'[8]Ley Transparencia'!$G$4:$H$18,2,0)</f>
        <v>INFORMACIÓN PÚBLICA</v>
      </c>
      <c r="Z161" s="18" t="s">
        <v>256</v>
      </c>
      <c r="AA161" s="17" t="s">
        <v>256</v>
      </c>
      <c r="AB161" s="18" t="s">
        <v>182</v>
      </c>
      <c r="AC161" s="178">
        <v>43831</v>
      </c>
      <c r="AD161" s="33" t="str">
        <f>LOOKUP($Y161,'[8]Ley Transparencia'!$H$4:$H$17,'[8]Ley Transparencia'!$I$4:$I$17)</f>
        <v>Ilimitada</v>
      </c>
      <c r="AE161" s="26" t="str">
        <f t="shared" si="49"/>
        <v>Baja</v>
      </c>
      <c r="AF161" s="18">
        <f t="shared" si="50"/>
        <v>1</v>
      </c>
      <c r="AG161" s="18" t="s">
        <v>233</v>
      </c>
      <c r="AH161" s="18">
        <f t="shared" si="51"/>
        <v>2</v>
      </c>
      <c r="AI161" s="18" t="s">
        <v>239</v>
      </c>
      <c r="AJ161" s="18">
        <f t="shared" si="52"/>
        <v>1</v>
      </c>
      <c r="AK161" s="18">
        <f t="shared" si="53"/>
        <v>4</v>
      </c>
      <c r="AL161" s="44" t="str">
        <f t="shared" si="54"/>
        <v>MEDIA</v>
      </c>
      <c r="AM161" s="18" t="s">
        <v>184</v>
      </c>
      <c r="AN161" s="18" t="s">
        <v>184</v>
      </c>
      <c r="AO161" s="18" t="s">
        <v>184</v>
      </c>
      <c r="AP161" s="18" t="s">
        <v>184</v>
      </c>
      <c r="AQ161" s="18" t="s">
        <v>184</v>
      </c>
      <c r="AR161" s="18"/>
      <c r="AS161" s="18"/>
      <c r="AT161" s="18" t="s">
        <v>184</v>
      </c>
      <c r="AU161" s="18" t="s">
        <v>184</v>
      </c>
      <c r="AV161" s="18" t="s">
        <v>184</v>
      </c>
      <c r="AW161" s="18" t="s">
        <v>184</v>
      </c>
      <c r="AX161" s="18" t="s">
        <v>184</v>
      </c>
      <c r="AY161" s="18" t="s">
        <v>184</v>
      </c>
      <c r="AZ161" s="18" t="s">
        <v>184</v>
      </c>
      <c r="BA161" s="18" t="s">
        <v>184</v>
      </c>
      <c r="BB161" s="18" t="s">
        <v>184</v>
      </c>
      <c r="BC161" s="18"/>
      <c r="BD161" s="18" t="s">
        <v>184</v>
      </c>
      <c r="BE161" s="18" t="s">
        <v>184</v>
      </c>
      <c r="BF161" s="18" t="s">
        <v>184</v>
      </c>
      <c r="BG161" s="18" t="s">
        <v>184</v>
      </c>
      <c r="BH161" s="18" t="s">
        <v>184</v>
      </c>
      <c r="BI161" s="18" t="s">
        <v>184</v>
      </c>
      <c r="BJ161" s="18" t="s">
        <v>184</v>
      </c>
      <c r="BK161" s="18" t="s">
        <v>184</v>
      </c>
      <c r="BL161" s="18" t="s">
        <v>184</v>
      </c>
      <c r="BM161" s="18"/>
      <c r="BN161" s="282" t="s">
        <v>176</v>
      </c>
      <c r="BO161" s="17" t="s">
        <v>176</v>
      </c>
      <c r="BP161" s="17" t="s">
        <v>176</v>
      </c>
      <c r="BQ161" s="26" t="str">
        <f t="shared" si="55"/>
        <v/>
      </c>
    </row>
    <row r="162" spans="1:69" s="158" customFormat="1" ht="60" customHeight="1" x14ac:dyDescent="0.35">
      <c r="A162" s="24" t="str">
        <f t="shared" si="48"/>
        <v>OCC-013</v>
      </c>
      <c r="B162" s="25" t="str">
        <f>VLOOKUP($D162,[8]Responsables!$L$1:$M$37,2,0)</f>
        <v>OCC</v>
      </c>
      <c r="C162" s="159" t="s">
        <v>234</v>
      </c>
      <c r="D162" s="17" t="s">
        <v>703</v>
      </c>
      <c r="E162" s="17" t="s">
        <v>704</v>
      </c>
      <c r="F162" s="17" t="s">
        <v>749</v>
      </c>
      <c r="G162" s="17" t="s">
        <v>750</v>
      </c>
      <c r="H162" s="17" t="s">
        <v>751</v>
      </c>
      <c r="I162" s="17" t="s">
        <v>175</v>
      </c>
      <c r="J162" s="17" t="s">
        <v>176</v>
      </c>
      <c r="K162" s="17" t="s">
        <v>176</v>
      </c>
      <c r="L162" s="17" t="s">
        <v>176</v>
      </c>
      <c r="M162" s="17" t="s">
        <v>176</v>
      </c>
      <c r="N162" s="17" t="s">
        <v>176</v>
      </c>
      <c r="O162" s="17" t="s">
        <v>176</v>
      </c>
      <c r="P162" s="17" t="s">
        <v>193</v>
      </c>
      <c r="Q162" s="17" t="s">
        <v>709</v>
      </c>
      <c r="R162" s="17" t="s">
        <v>516</v>
      </c>
      <c r="S162" s="17" t="s">
        <v>709</v>
      </c>
      <c r="T162" s="17" t="s">
        <v>516</v>
      </c>
      <c r="U162" s="17" t="s">
        <v>709</v>
      </c>
      <c r="V162" s="17" t="s">
        <v>516</v>
      </c>
      <c r="W162" s="17" t="s">
        <v>709</v>
      </c>
      <c r="X162" s="18" t="s">
        <v>179</v>
      </c>
      <c r="Y162" s="177" t="str">
        <f>VLOOKUP($X162,'[8]Ley Transparencia'!$G$4:$H$18,2,0)</f>
        <v>Artículo 19 - INFORMACIÓN PÚBLICA RESERVADA</v>
      </c>
      <c r="Z162" s="17" t="s">
        <v>180</v>
      </c>
      <c r="AA162" s="185" t="s">
        <v>752</v>
      </c>
      <c r="AB162" s="18" t="s">
        <v>182</v>
      </c>
      <c r="AC162" s="178">
        <v>42736</v>
      </c>
      <c r="AD162" s="33" t="str">
        <f>LOOKUP($Y162,'[8]Ley Transparencia'!$H$4:$H$17,'[8]Ley Transparencia'!$I$4:$I$17)</f>
        <v>Mayor a 15 años</v>
      </c>
      <c r="AE162" s="26" t="str">
        <f t="shared" si="49"/>
        <v>Alta</v>
      </c>
      <c r="AF162" s="18">
        <f t="shared" si="50"/>
        <v>3</v>
      </c>
      <c r="AG162" s="18" t="s">
        <v>233</v>
      </c>
      <c r="AH162" s="18">
        <f t="shared" si="51"/>
        <v>2</v>
      </c>
      <c r="AI162" s="18" t="s">
        <v>239</v>
      </c>
      <c r="AJ162" s="18">
        <f t="shared" si="52"/>
        <v>1</v>
      </c>
      <c r="AK162" s="18">
        <f t="shared" si="53"/>
        <v>6</v>
      </c>
      <c r="AL162" s="44" t="str">
        <f t="shared" si="54"/>
        <v>ALTA</v>
      </c>
      <c r="AM162" s="18" t="s">
        <v>184</v>
      </c>
      <c r="AN162" s="18" t="s">
        <v>388</v>
      </c>
      <c r="AO162" s="18" t="s">
        <v>184</v>
      </c>
      <c r="AP162" s="18" t="s">
        <v>388</v>
      </c>
      <c r="AQ162" s="18" t="s">
        <v>388</v>
      </c>
      <c r="AR162" s="18"/>
      <c r="AS162" s="18"/>
      <c r="AT162" s="18" t="s">
        <v>388</v>
      </c>
      <c r="AU162" s="18" t="s">
        <v>184</v>
      </c>
      <c r="AV162" s="18" t="s">
        <v>184</v>
      </c>
      <c r="AW162" s="18" t="s">
        <v>184</v>
      </c>
      <c r="AX162" s="18" t="s">
        <v>184</v>
      </c>
      <c r="AY162" s="18" t="s">
        <v>184</v>
      </c>
      <c r="AZ162" s="18" t="s">
        <v>184</v>
      </c>
      <c r="BA162" s="18" t="s">
        <v>184</v>
      </c>
      <c r="BB162" s="18" t="s">
        <v>184</v>
      </c>
      <c r="BC162" s="18"/>
      <c r="BD162" s="18" t="s">
        <v>184</v>
      </c>
      <c r="BE162" s="18" t="s">
        <v>184</v>
      </c>
      <c r="BF162" s="18" t="s">
        <v>184</v>
      </c>
      <c r="BG162" s="18" t="s">
        <v>184</v>
      </c>
      <c r="BH162" s="18" t="s">
        <v>184</v>
      </c>
      <c r="BI162" s="18" t="s">
        <v>184</v>
      </c>
      <c r="BJ162" s="18" t="s">
        <v>184</v>
      </c>
      <c r="BK162" s="18" t="s">
        <v>184</v>
      </c>
      <c r="BL162" s="18" t="s">
        <v>184</v>
      </c>
      <c r="BM162" s="18"/>
      <c r="BN162" s="282" t="s">
        <v>176</v>
      </c>
      <c r="BO162" s="17" t="s">
        <v>176</v>
      </c>
      <c r="BP162" s="17" t="s">
        <v>176</v>
      </c>
      <c r="BQ162" s="26" t="str">
        <f t="shared" si="55"/>
        <v/>
      </c>
    </row>
    <row r="163" spans="1:69" s="158" customFormat="1" ht="60" customHeight="1" x14ac:dyDescent="0.35">
      <c r="A163" s="24" t="str">
        <f t="shared" si="48"/>
        <v>OCC-014</v>
      </c>
      <c r="B163" s="25" t="str">
        <f>VLOOKUP($D163,[8]Responsables!$L$1:$M$37,2,0)</f>
        <v>OCC</v>
      </c>
      <c r="C163" s="159" t="s">
        <v>240</v>
      </c>
      <c r="D163" s="17" t="s">
        <v>703</v>
      </c>
      <c r="E163" s="17" t="s">
        <v>704</v>
      </c>
      <c r="F163" s="17" t="s">
        <v>749</v>
      </c>
      <c r="G163" s="17" t="s">
        <v>753</v>
      </c>
      <c r="H163" s="17" t="s">
        <v>754</v>
      </c>
      <c r="I163" s="17" t="s">
        <v>755</v>
      </c>
      <c r="J163" s="17" t="s">
        <v>176</v>
      </c>
      <c r="K163" s="17" t="s">
        <v>176</v>
      </c>
      <c r="L163" s="17" t="s">
        <v>176</v>
      </c>
      <c r="M163" s="17" t="s">
        <v>176</v>
      </c>
      <c r="N163" s="17" t="s">
        <v>176</v>
      </c>
      <c r="O163" s="17" t="s">
        <v>176</v>
      </c>
      <c r="P163" s="17" t="s">
        <v>193</v>
      </c>
      <c r="Q163" s="17" t="s">
        <v>709</v>
      </c>
      <c r="R163" s="17" t="s">
        <v>516</v>
      </c>
      <c r="S163" s="17" t="s">
        <v>709</v>
      </c>
      <c r="T163" s="17" t="s">
        <v>516</v>
      </c>
      <c r="U163" s="17" t="s">
        <v>709</v>
      </c>
      <c r="V163" s="17" t="s">
        <v>516</v>
      </c>
      <c r="W163" s="17" t="s">
        <v>709</v>
      </c>
      <c r="X163" s="18" t="s">
        <v>179</v>
      </c>
      <c r="Y163" s="177" t="str">
        <f>VLOOKUP($X163,'[8]Ley Transparencia'!$G$4:$H$18,2,0)</f>
        <v>Artículo 19 - INFORMACIÓN PÚBLICA RESERVADA</v>
      </c>
      <c r="Z163" s="17" t="s">
        <v>180</v>
      </c>
      <c r="AA163" s="185" t="s">
        <v>756</v>
      </c>
      <c r="AB163" s="18" t="s">
        <v>182</v>
      </c>
      <c r="AC163" s="178">
        <v>42736</v>
      </c>
      <c r="AD163" s="33" t="str">
        <f>LOOKUP($Y163,'[8]Ley Transparencia'!$H$4:$H$17,'[8]Ley Transparencia'!$I$4:$I$17)</f>
        <v>Mayor a 15 años</v>
      </c>
      <c r="AE163" s="26" t="str">
        <f t="shared" si="49"/>
        <v>Alta</v>
      </c>
      <c r="AF163" s="18">
        <f t="shared" si="50"/>
        <v>3</v>
      </c>
      <c r="AG163" s="18" t="s">
        <v>233</v>
      </c>
      <c r="AH163" s="18">
        <f t="shared" si="51"/>
        <v>2</v>
      </c>
      <c r="AI163" s="18" t="s">
        <v>239</v>
      </c>
      <c r="AJ163" s="18">
        <f t="shared" si="52"/>
        <v>1</v>
      </c>
      <c r="AK163" s="18">
        <f t="shared" si="53"/>
        <v>6</v>
      </c>
      <c r="AL163" s="44" t="str">
        <f t="shared" si="54"/>
        <v>ALTA</v>
      </c>
      <c r="AM163" s="18" t="s">
        <v>388</v>
      </c>
      <c r="AN163" s="18" t="s">
        <v>388</v>
      </c>
      <c r="AO163" s="18" t="s">
        <v>184</v>
      </c>
      <c r="AP163" s="18" t="s">
        <v>388</v>
      </c>
      <c r="AQ163" s="18" t="s">
        <v>388</v>
      </c>
      <c r="AR163" s="18"/>
      <c r="AS163" s="18"/>
      <c r="AT163" s="18" t="s">
        <v>388</v>
      </c>
      <c r="AU163" s="18" t="s">
        <v>184</v>
      </c>
      <c r="AV163" s="18" t="s">
        <v>184</v>
      </c>
      <c r="AW163" s="18" t="s">
        <v>184</v>
      </c>
      <c r="AX163" s="18" t="s">
        <v>184</v>
      </c>
      <c r="AY163" s="18" t="s">
        <v>184</v>
      </c>
      <c r="AZ163" s="18" t="s">
        <v>184</v>
      </c>
      <c r="BA163" s="18" t="s">
        <v>184</v>
      </c>
      <c r="BB163" s="18" t="s">
        <v>184</v>
      </c>
      <c r="BC163" s="18"/>
      <c r="BD163" s="18" t="s">
        <v>184</v>
      </c>
      <c r="BE163" s="18" t="s">
        <v>184</v>
      </c>
      <c r="BF163" s="18" t="s">
        <v>184</v>
      </c>
      <c r="BG163" s="18" t="s">
        <v>184</v>
      </c>
      <c r="BH163" s="18" t="s">
        <v>184</v>
      </c>
      <c r="BI163" s="18" t="s">
        <v>184</v>
      </c>
      <c r="BJ163" s="18" t="s">
        <v>184</v>
      </c>
      <c r="BK163" s="18" t="s">
        <v>184</v>
      </c>
      <c r="BL163" s="18" t="s">
        <v>184</v>
      </c>
      <c r="BM163" s="18"/>
      <c r="BN163" s="282" t="s">
        <v>176</v>
      </c>
      <c r="BO163" s="17" t="s">
        <v>176</v>
      </c>
      <c r="BP163" s="17" t="s">
        <v>176</v>
      </c>
      <c r="BQ163" s="26" t="str">
        <f t="shared" si="55"/>
        <v/>
      </c>
    </row>
    <row r="164" spans="1:69" s="158" customFormat="1" ht="60" customHeight="1" x14ac:dyDescent="0.35">
      <c r="A164" s="24" t="str">
        <f t="shared" si="48"/>
        <v>OCC-015</v>
      </c>
      <c r="B164" s="25" t="str">
        <f>VLOOKUP($D164,[8]Responsables!$L$1:$M$37,2,0)</f>
        <v>OCC</v>
      </c>
      <c r="C164" s="159" t="s">
        <v>244</v>
      </c>
      <c r="D164" s="17" t="s">
        <v>703</v>
      </c>
      <c r="E164" s="17" t="s">
        <v>704</v>
      </c>
      <c r="F164" s="17" t="s">
        <v>749</v>
      </c>
      <c r="G164" s="17" t="s">
        <v>757</v>
      </c>
      <c r="H164" s="17" t="s">
        <v>758</v>
      </c>
      <c r="I164" s="17" t="s">
        <v>175</v>
      </c>
      <c r="J164" s="17" t="s">
        <v>176</v>
      </c>
      <c r="K164" s="17" t="s">
        <v>176</v>
      </c>
      <c r="L164" s="17" t="s">
        <v>176</v>
      </c>
      <c r="M164" s="17" t="s">
        <v>176</v>
      </c>
      <c r="N164" s="17" t="s">
        <v>176</v>
      </c>
      <c r="O164" s="17" t="s">
        <v>176</v>
      </c>
      <c r="P164" s="17" t="s">
        <v>193</v>
      </c>
      <c r="Q164" s="17" t="s">
        <v>709</v>
      </c>
      <c r="R164" s="17" t="s">
        <v>516</v>
      </c>
      <c r="S164" s="17" t="s">
        <v>709</v>
      </c>
      <c r="T164" s="17" t="s">
        <v>516</v>
      </c>
      <c r="U164" s="17" t="s">
        <v>709</v>
      </c>
      <c r="V164" s="17" t="s">
        <v>516</v>
      </c>
      <c r="W164" s="17" t="s">
        <v>709</v>
      </c>
      <c r="X164" s="18" t="s">
        <v>179</v>
      </c>
      <c r="Y164" s="177" t="str">
        <f>VLOOKUP($X164,'[8]Ley Transparencia'!$G$4:$H$18,2,0)</f>
        <v>Artículo 19 - INFORMACIÓN PÚBLICA RESERVADA</v>
      </c>
      <c r="Z164" s="17" t="s">
        <v>313</v>
      </c>
      <c r="AA164" s="185" t="s">
        <v>756</v>
      </c>
      <c r="AB164" s="18" t="s">
        <v>182</v>
      </c>
      <c r="AC164" s="178">
        <v>44562</v>
      </c>
      <c r="AD164" s="33" t="str">
        <f>LOOKUP($Y164,'[8]Ley Transparencia'!$H$4:$H$17,'[8]Ley Transparencia'!$I$4:$I$17)</f>
        <v>Mayor a 15 años</v>
      </c>
      <c r="AE164" s="26" t="str">
        <f t="shared" si="49"/>
        <v>Alta</v>
      </c>
      <c r="AF164" s="18">
        <f t="shared" si="50"/>
        <v>3</v>
      </c>
      <c r="AG164" s="18" t="s">
        <v>233</v>
      </c>
      <c r="AH164" s="18">
        <f t="shared" si="51"/>
        <v>2</v>
      </c>
      <c r="AI164" s="18" t="s">
        <v>239</v>
      </c>
      <c r="AJ164" s="18">
        <f t="shared" si="52"/>
        <v>1</v>
      </c>
      <c r="AK164" s="18">
        <f t="shared" si="53"/>
        <v>6</v>
      </c>
      <c r="AL164" s="44" t="str">
        <f t="shared" si="54"/>
        <v>ALTA</v>
      </c>
      <c r="AM164" s="18" t="s">
        <v>184</v>
      </c>
      <c r="AN164" s="18" t="s">
        <v>184</v>
      </c>
      <c r="AO164" s="18" t="s">
        <v>184</v>
      </c>
      <c r="AP164" s="18" t="s">
        <v>184</v>
      </c>
      <c r="AQ164" s="18" t="s">
        <v>184</v>
      </c>
      <c r="AR164" s="18"/>
      <c r="AS164" s="18"/>
      <c r="AT164" s="18" t="s">
        <v>184</v>
      </c>
      <c r="AU164" s="18" t="s">
        <v>184</v>
      </c>
      <c r="AV164" s="18" t="s">
        <v>184</v>
      </c>
      <c r="AW164" s="18" t="s">
        <v>184</v>
      </c>
      <c r="AX164" s="18" t="s">
        <v>184</v>
      </c>
      <c r="AY164" s="18" t="s">
        <v>184</v>
      </c>
      <c r="AZ164" s="18" t="s">
        <v>184</v>
      </c>
      <c r="BA164" s="18" t="s">
        <v>184</v>
      </c>
      <c r="BB164" s="18" t="s">
        <v>184</v>
      </c>
      <c r="BC164" s="18"/>
      <c r="BD164" s="18" t="s">
        <v>184</v>
      </c>
      <c r="BE164" s="18" t="s">
        <v>184</v>
      </c>
      <c r="BF164" s="18" t="s">
        <v>184</v>
      </c>
      <c r="BG164" s="18" t="s">
        <v>184</v>
      </c>
      <c r="BH164" s="18" t="s">
        <v>184</v>
      </c>
      <c r="BI164" s="18" t="s">
        <v>184</v>
      </c>
      <c r="BJ164" s="18" t="s">
        <v>184</v>
      </c>
      <c r="BK164" s="18" t="s">
        <v>184</v>
      </c>
      <c r="BL164" s="18" t="s">
        <v>184</v>
      </c>
      <c r="BM164" s="18"/>
      <c r="BN164" s="282" t="s">
        <v>176</v>
      </c>
      <c r="BO164" s="17" t="s">
        <v>176</v>
      </c>
      <c r="BP164" s="17" t="s">
        <v>176</v>
      </c>
      <c r="BQ164" s="26" t="str">
        <f t="shared" si="55"/>
        <v/>
      </c>
    </row>
    <row r="165" spans="1:69" s="158" customFormat="1" ht="60" customHeight="1" x14ac:dyDescent="0.35">
      <c r="A165" s="24" t="str">
        <f t="shared" si="48"/>
        <v>OCC-016</v>
      </c>
      <c r="B165" s="25" t="str">
        <f>VLOOKUP($D165,[8]Responsables!$L$1:$M$37,2,0)</f>
        <v>OCC</v>
      </c>
      <c r="C165" s="159" t="s">
        <v>250</v>
      </c>
      <c r="D165" s="17" t="s">
        <v>703</v>
      </c>
      <c r="E165" s="17" t="s">
        <v>704</v>
      </c>
      <c r="F165" s="17" t="s">
        <v>759</v>
      </c>
      <c r="G165" s="17" t="s">
        <v>760</v>
      </c>
      <c r="H165" s="17" t="s">
        <v>761</v>
      </c>
      <c r="I165" s="17" t="s">
        <v>253</v>
      </c>
      <c r="J165" s="18" t="s">
        <v>254</v>
      </c>
      <c r="K165" s="18" t="s">
        <v>335</v>
      </c>
      <c r="L165" s="18" t="s">
        <v>330</v>
      </c>
      <c r="M165" s="18" t="s">
        <v>321</v>
      </c>
      <c r="N165" s="18" t="s">
        <v>176</v>
      </c>
      <c r="O165" s="18" t="s">
        <v>762</v>
      </c>
      <c r="P165" s="17" t="s">
        <v>193</v>
      </c>
      <c r="Q165" s="17" t="s">
        <v>709</v>
      </c>
      <c r="R165" s="17" t="s">
        <v>516</v>
      </c>
      <c r="S165" s="17" t="s">
        <v>709</v>
      </c>
      <c r="T165" s="17" t="s">
        <v>516</v>
      </c>
      <c r="U165" s="17" t="s">
        <v>709</v>
      </c>
      <c r="V165" s="17" t="s">
        <v>516</v>
      </c>
      <c r="W165" s="17" t="s">
        <v>709</v>
      </c>
      <c r="X165" s="18" t="s">
        <v>255</v>
      </c>
      <c r="Y165" s="177" t="str">
        <f>VLOOKUP($X165,'[8]Ley Transparencia'!$G$4:$H$18,2,0)</f>
        <v>INFORMACIÓN PÚBLICA</v>
      </c>
      <c r="Z165" s="17" t="s">
        <v>256</v>
      </c>
      <c r="AA165" s="17" t="s">
        <v>256</v>
      </c>
      <c r="AB165" s="18" t="s">
        <v>176</v>
      </c>
      <c r="AC165" s="178">
        <v>45065</v>
      </c>
      <c r="AD165" s="33" t="str">
        <f>LOOKUP($Y165,'[8]Ley Transparencia'!$H$4:$H$17,'[8]Ley Transparencia'!$I$4:$I$17)</f>
        <v>Ilimitada</v>
      </c>
      <c r="AE165" s="26" t="str">
        <f t="shared" si="49"/>
        <v>Baja</v>
      </c>
      <c r="AF165" s="18">
        <f t="shared" si="50"/>
        <v>1</v>
      </c>
      <c r="AG165" s="18" t="s">
        <v>239</v>
      </c>
      <c r="AH165" s="18">
        <f t="shared" si="51"/>
        <v>1</v>
      </c>
      <c r="AI165" s="18" t="s">
        <v>233</v>
      </c>
      <c r="AJ165" s="18">
        <f t="shared" si="52"/>
        <v>2</v>
      </c>
      <c r="AK165" s="18">
        <f t="shared" si="53"/>
        <v>4</v>
      </c>
      <c r="AL165" s="44" t="str">
        <f t="shared" si="54"/>
        <v>MEDIA</v>
      </c>
      <c r="AM165" s="18" t="s">
        <v>184</v>
      </c>
      <c r="AN165" s="18" t="s">
        <v>184</v>
      </c>
      <c r="AO165" s="18" t="s">
        <v>184</v>
      </c>
      <c r="AP165" s="18" t="s">
        <v>184</v>
      </c>
      <c r="AQ165" s="18" t="s">
        <v>184</v>
      </c>
      <c r="AR165" s="18"/>
      <c r="AS165" s="18"/>
      <c r="AT165" s="18" t="s">
        <v>184</v>
      </c>
      <c r="AU165" s="18" t="s">
        <v>184</v>
      </c>
      <c r="AV165" s="18" t="s">
        <v>184</v>
      </c>
      <c r="AW165" s="18" t="s">
        <v>184</v>
      </c>
      <c r="AX165" s="18" t="s">
        <v>184</v>
      </c>
      <c r="AY165" s="18" t="s">
        <v>184</v>
      </c>
      <c r="AZ165" s="18" t="s">
        <v>184</v>
      </c>
      <c r="BA165" s="18" t="s">
        <v>184</v>
      </c>
      <c r="BB165" s="18" t="s">
        <v>184</v>
      </c>
      <c r="BC165" s="18"/>
      <c r="BD165" s="18" t="s">
        <v>184</v>
      </c>
      <c r="BE165" s="18" t="s">
        <v>184</v>
      </c>
      <c r="BF165" s="18" t="s">
        <v>184</v>
      </c>
      <c r="BG165" s="18" t="s">
        <v>184</v>
      </c>
      <c r="BH165" s="18" t="s">
        <v>184</v>
      </c>
      <c r="BI165" s="18" t="s">
        <v>184</v>
      </c>
      <c r="BJ165" s="18" t="s">
        <v>184</v>
      </c>
      <c r="BK165" s="18" t="s">
        <v>184</v>
      </c>
      <c r="BL165" s="18" t="s">
        <v>184</v>
      </c>
      <c r="BM165" s="18"/>
      <c r="BN165" s="282" t="s">
        <v>176</v>
      </c>
      <c r="BO165" s="17" t="s">
        <v>176</v>
      </c>
      <c r="BP165" s="17" t="s">
        <v>176</v>
      </c>
      <c r="BQ165" s="26" t="str">
        <f t="shared" si="55"/>
        <v/>
      </c>
    </row>
    <row r="166" spans="1:69" s="158" customFormat="1" ht="60" customHeight="1" x14ac:dyDescent="0.35">
      <c r="A166" s="24" t="str">
        <f t="shared" si="48"/>
        <v>OCC-017</v>
      </c>
      <c r="B166" s="25" t="str">
        <f>VLOOKUP($D166,[8]Responsables!$L$1:$M$37,2,0)</f>
        <v>OCC</v>
      </c>
      <c r="C166" s="159" t="s">
        <v>257</v>
      </c>
      <c r="D166" s="17" t="s">
        <v>703</v>
      </c>
      <c r="E166" s="17" t="s">
        <v>704</v>
      </c>
      <c r="F166" s="17" t="s">
        <v>229</v>
      </c>
      <c r="G166" s="17" t="s">
        <v>763</v>
      </c>
      <c r="H166" s="17" t="s">
        <v>764</v>
      </c>
      <c r="I166" s="17" t="s">
        <v>312</v>
      </c>
      <c r="J166" s="17" t="s">
        <v>254</v>
      </c>
      <c r="K166" s="17" t="s">
        <v>176</v>
      </c>
      <c r="L166" s="17" t="s">
        <v>176</v>
      </c>
      <c r="M166" s="17" t="s">
        <v>321</v>
      </c>
      <c r="N166" s="17" t="s">
        <v>176</v>
      </c>
      <c r="O166" s="17" t="s">
        <v>176</v>
      </c>
      <c r="P166" s="17" t="s">
        <v>193</v>
      </c>
      <c r="Q166" s="17" t="s">
        <v>709</v>
      </c>
      <c r="R166" s="17" t="s">
        <v>516</v>
      </c>
      <c r="S166" s="17" t="s">
        <v>709</v>
      </c>
      <c r="T166" s="17" t="s">
        <v>516</v>
      </c>
      <c r="U166" s="17" t="s">
        <v>709</v>
      </c>
      <c r="V166" s="17" t="s">
        <v>516</v>
      </c>
      <c r="W166" s="17" t="s">
        <v>709</v>
      </c>
      <c r="X166" s="18" t="s">
        <v>255</v>
      </c>
      <c r="Y166" s="177" t="str">
        <f>VLOOKUP($X166,'[8]Ley Transparencia'!$G$4:$H$18,2,0)</f>
        <v>INFORMACIÓN PÚBLICA</v>
      </c>
      <c r="Z166" s="17" t="s">
        <v>256</v>
      </c>
      <c r="AA166" s="17" t="s">
        <v>256</v>
      </c>
      <c r="AB166" s="18" t="s">
        <v>176</v>
      </c>
      <c r="AC166" s="178">
        <v>45065</v>
      </c>
      <c r="AD166" s="33" t="str">
        <f>LOOKUP($Y166,'[8]Ley Transparencia'!$H$4:$H$17,'[8]Ley Transparencia'!$I$4:$I$17)</f>
        <v>Ilimitada</v>
      </c>
      <c r="AE166" s="26" t="str">
        <f t="shared" si="49"/>
        <v>Baja</v>
      </c>
      <c r="AF166" s="18">
        <f t="shared" si="50"/>
        <v>1</v>
      </c>
      <c r="AG166" s="18" t="s">
        <v>233</v>
      </c>
      <c r="AH166" s="18">
        <f t="shared" si="51"/>
        <v>2</v>
      </c>
      <c r="AI166" s="18" t="s">
        <v>233</v>
      </c>
      <c r="AJ166" s="18">
        <f t="shared" si="52"/>
        <v>2</v>
      </c>
      <c r="AK166" s="18">
        <f t="shared" si="53"/>
        <v>5</v>
      </c>
      <c r="AL166" s="44" t="str">
        <f t="shared" si="54"/>
        <v>MEDIA</v>
      </c>
      <c r="AM166" s="18" t="s">
        <v>184</v>
      </c>
      <c r="AN166" s="18" t="s">
        <v>184</v>
      </c>
      <c r="AO166" s="18" t="s">
        <v>184</v>
      </c>
      <c r="AP166" s="18" t="s">
        <v>184</v>
      </c>
      <c r="AQ166" s="18" t="s">
        <v>184</v>
      </c>
      <c r="AR166" s="18"/>
      <c r="AS166" s="18"/>
      <c r="AT166" s="18" t="s">
        <v>184</v>
      </c>
      <c r="AU166" s="18" t="s">
        <v>184</v>
      </c>
      <c r="AV166" s="18" t="s">
        <v>184</v>
      </c>
      <c r="AW166" s="18" t="s">
        <v>184</v>
      </c>
      <c r="AX166" s="18" t="s">
        <v>184</v>
      </c>
      <c r="AY166" s="18" t="s">
        <v>184</v>
      </c>
      <c r="AZ166" s="18" t="s">
        <v>184</v>
      </c>
      <c r="BA166" s="18" t="s">
        <v>184</v>
      </c>
      <c r="BB166" s="18" t="s">
        <v>184</v>
      </c>
      <c r="BC166" s="18"/>
      <c r="BD166" s="18" t="s">
        <v>184</v>
      </c>
      <c r="BE166" s="18" t="s">
        <v>184</v>
      </c>
      <c r="BF166" s="18" t="s">
        <v>184</v>
      </c>
      <c r="BG166" s="18" t="s">
        <v>184</v>
      </c>
      <c r="BH166" s="18" t="s">
        <v>184</v>
      </c>
      <c r="BI166" s="18" t="s">
        <v>184</v>
      </c>
      <c r="BJ166" s="18" t="s">
        <v>184</v>
      </c>
      <c r="BK166" s="18" t="s">
        <v>184</v>
      </c>
      <c r="BL166" s="18" t="s">
        <v>184</v>
      </c>
      <c r="BM166" s="18"/>
      <c r="BN166" s="282" t="s">
        <v>176</v>
      </c>
      <c r="BO166" s="17" t="s">
        <v>176</v>
      </c>
      <c r="BP166" s="17" t="s">
        <v>176</v>
      </c>
      <c r="BQ166" s="26" t="str">
        <f t="shared" si="55"/>
        <v/>
      </c>
    </row>
    <row r="167" spans="1:69" s="158" customFormat="1" ht="60" customHeight="1" x14ac:dyDescent="0.35">
      <c r="A167" s="24" t="str">
        <f t="shared" si="48"/>
        <v>OCC-018</v>
      </c>
      <c r="B167" s="25" t="str">
        <f>VLOOKUP($D167,[8]Responsables!$L$1:$M$37,2,0)</f>
        <v>OCC</v>
      </c>
      <c r="C167" s="159" t="s">
        <v>260</v>
      </c>
      <c r="D167" s="17" t="s">
        <v>703</v>
      </c>
      <c r="E167" s="17" t="s">
        <v>704</v>
      </c>
      <c r="F167" s="17" t="s">
        <v>229</v>
      </c>
      <c r="G167" s="17" t="s">
        <v>765</v>
      </c>
      <c r="H167" s="17" t="s">
        <v>766</v>
      </c>
      <c r="I167" s="17" t="s">
        <v>247</v>
      </c>
      <c r="J167" s="18" t="s">
        <v>176</v>
      </c>
      <c r="K167" s="18" t="s">
        <v>176</v>
      </c>
      <c r="L167" s="18" t="s">
        <v>176</v>
      </c>
      <c r="M167" s="18" t="s">
        <v>176</v>
      </c>
      <c r="N167" s="18" t="s">
        <v>176</v>
      </c>
      <c r="O167" s="17" t="s">
        <v>748</v>
      </c>
      <c r="P167" s="17" t="s">
        <v>193</v>
      </c>
      <c r="Q167" s="17" t="s">
        <v>709</v>
      </c>
      <c r="R167" s="17" t="s">
        <v>767</v>
      </c>
      <c r="S167" s="17" t="s">
        <v>709</v>
      </c>
      <c r="T167" s="17" t="s">
        <v>516</v>
      </c>
      <c r="U167" s="17" t="s">
        <v>170</v>
      </c>
      <c r="V167" s="17" t="s">
        <v>516</v>
      </c>
      <c r="W167" s="17" t="s">
        <v>709</v>
      </c>
      <c r="X167" s="18" t="s">
        <v>255</v>
      </c>
      <c r="Y167" s="177" t="str">
        <f>VLOOKUP($X167,'[8]Ley Transparencia'!$G$4:$H$18,2,0)</f>
        <v>INFORMACIÓN PÚBLICA</v>
      </c>
      <c r="Z167" s="17" t="s">
        <v>256</v>
      </c>
      <c r="AA167" s="18" t="s">
        <v>256</v>
      </c>
      <c r="AB167" s="18" t="s">
        <v>176</v>
      </c>
      <c r="AC167" s="178">
        <v>45065</v>
      </c>
      <c r="AD167" s="33" t="str">
        <f>LOOKUP($Y167,'[8]Ley Transparencia'!$H$4:$H$17,'[8]Ley Transparencia'!$I$4:$I$17)</f>
        <v>Ilimitada</v>
      </c>
      <c r="AE167" s="26" t="str">
        <f t="shared" si="49"/>
        <v>Baja</v>
      </c>
      <c r="AF167" s="18">
        <f t="shared" si="50"/>
        <v>1</v>
      </c>
      <c r="AG167" s="18" t="s">
        <v>233</v>
      </c>
      <c r="AH167" s="18">
        <f t="shared" si="51"/>
        <v>2</v>
      </c>
      <c r="AI167" s="18" t="s">
        <v>239</v>
      </c>
      <c r="AJ167" s="18">
        <f t="shared" si="52"/>
        <v>1</v>
      </c>
      <c r="AK167" s="18">
        <f t="shared" si="53"/>
        <v>4</v>
      </c>
      <c r="AL167" s="44" t="str">
        <f t="shared" si="54"/>
        <v>MEDIA</v>
      </c>
      <c r="AM167" s="18" t="s">
        <v>388</v>
      </c>
      <c r="AN167" s="18" t="s">
        <v>388</v>
      </c>
      <c r="AO167" s="18" t="s">
        <v>184</v>
      </c>
      <c r="AP167" s="18" t="s">
        <v>184</v>
      </c>
      <c r="AQ167" s="18" t="s">
        <v>388</v>
      </c>
      <c r="AR167" s="18"/>
      <c r="AS167" s="18"/>
      <c r="AT167" s="18" t="s">
        <v>184</v>
      </c>
      <c r="AU167" s="18" t="s">
        <v>184</v>
      </c>
      <c r="AV167" s="18" t="s">
        <v>184</v>
      </c>
      <c r="AW167" s="18" t="s">
        <v>184</v>
      </c>
      <c r="AX167" s="18" t="s">
        <v>184</v>
      </c>
      <c r="AY167" s="18" t="s">
        <v>184</v>
      </c>
      <c r="AZ167" s="18" t="s">
        <v>184</v>
      </c>
      <c r="BA167" s="18" t="s">
        <v>184</v>
      </c>
      <c r="BB167" s="18" t="s">
        <v>184</v>
      </c>
      <c r="BC167" s="18"/>
      <c r="BD167" s="18" t="s">
        <v>184</v>
      </c>
      <c r="BE167" s="18" t="s">
        <v>184</v>
      </c>
      <c r="BF167" s="18" t="s">
        <v>184</v>
      </c>
      <c r="BG167" s="18" t="s">
        <v>184</v>
      </c>
      <c r="BH167" s="18" t="s">
        <v>184</v>
      </c>
      <c r="BI167" s="18" t="s">
        <v>184</v>
      </c>
      <c r="BJ167" s="18" t="s">
        <v>184</v>
      </c>
      <c r="BK167" s="18" t="s">
        <v>184</v>
      </c>
      <c r="BL167" s="18" t="s">
        <v>184</v>
      </c>
      <c r="BM167" s="18"/>
      <c r="BN167" s="282" t="s">
        <v>176</v>
      </c>
      <c r="BO167" s="17" t="s">
        <v>176</v>
      </c>
      <c r="BP167" s="17" t="s">
        <v>176</v>
      </c>
      <c r="BQ167" s="26" t="str">
        <f t="shared" si="55"/>
        <v/>
      </c>
    </row>
    <row r="168" spans="1:69" s="158" customFormat="1" ht="60" customHeight="1" x14ac:dyDescent="0.35">
      <c r="A168" s="24" t="str">
        <f t="shared" si="48"/>
        <v>OCC-019</v>
      </c>
      <c r="B168" s="25" t="str">
        <f>VLOOKUP($D168,[8]Responsables!$L$1:$M$37,2,0)</f>
        <v>OCC</v>
      </c>
      <c r="C168" s="159" t="s">
        <v>264</v>
      </c>
      <c r="D168" s="17" t="s">
        <v>703</v>
      </c>
      <c r="E168" s="17" t="s">
        <v>704</v>
      </c>
      <c r="F168" s="17" t="s">
        <v>229</v>
      </c>
      <c r="G168" s="17" t="s">
        <v>768</v>
      </c>
      <c r="H168" s="185" t="s">
        <v>769</v>
      </c>
      <c r="I168" s="17" t="s">
        <v>175</v>
      </c>
      <c r="J168" s="18" t="s">
        <v>176</v>
      </c>
      <c r="K168" s="17" t="s">
        <v>176</v>
      </c>
      <c r="L168" s="17" t="s">
        <v>176</v>
      </c>
      <c r="M168" s="17" t="s">
        <v>256</v>
      </c>
      <c r="N168" s="17" t="s">
        <v>176</v>
      </c>
      <c r="O168" s="17" t="s">
        <v>176</v>
      </c>
      <c r="P168" s="17" t="s">
        <v>193</v>
      </c>
      <c r="Q168" s="17" t="s">
        <v>703</v>
      </c>
      <c r="R168" s="17" t="s">
        <v>516</v>
      </c>
      <c r="S168" s="17" t="s">
        <v>703</v>
      </c>
      <c r="T168" s="17" t="s">
        <v>516</v>
      </c>
      <c r="U168" s="17" t="s">
        <v>170</v>
      </c>
      <c r="V168" s="17" t="s">
        <v>229</v>
      </c>
      <c r="W168" s="17" t="s">
        <v>229</v>
      </c>
      <c r="X168" s="18" t="s">
        <v>255</v>
      </c>
      <c r="Y168" s="177" t="str">
        <f>VLOOKUP($X168,'[8]Ley Transparencia'!$G$4:$H$18,2,0)</f>
        <v>INFORMACIÓN PÚBLICA</v>
      </c>
      <c r="Z168" s="17" t="s">
        <v>256</v>
      </c>
      <c r="AA168" s="17" t="s">
        <v>256</v>
      </c>
      <c r="AB168" s="18" t="s">
        <v>176</v>
      </c>
      <c r="AC168" s="178">
        <v>45434</v>
      </c>
      <c r="AD168" s="33" t="str">
        <f>LOOKUP($Y168,'[8]Ley Transparencia'!$H$4:$H$17,'[8]Ley Transparencia'!$I$4:$I$17)</f>
        <v>Ilimitada</v>
      </c>
      <c r="AE168" s="26" t="str">
        <f t="shared" si="49"/>
        <v>Baja</v>
      </c>
      <c r="AF168" s="18">
        <f t="shared" si="50"/>
        <v>1</v>
      </c>
      <c r="AG168" s="18" t="s">
        <v>239</v>
      </c>
      <c r="AH168" s="18">
        <f t="shared" si="51"/>
        <v>1</v>
      </c>
      <c r="AI168" s="18" t="s">
        <v>239</v>
      </c>
      <c r="AJ168" s="18">
        <f t="shared" si="52"/>
        <v>1</v>
      </c>
      <c r="AK168" s="18">
        <f t="shared" si="53"/>
        <v>3</v>
      </c>
      <c r="AL168" s="44" t="str">
        <f t="shared" si="54"/>
        <v>BAJA</v>
      </c>
      <c r="AM168" s="18" t="s">
        <v>184</v>
      </c>
      <c r="AN168" s="18" t="s">
        <v>388</v>
      </c>
      <c r="AO168" s="18" t="s">
        <v>184</v>
      </c>
      <c r="AP168" s="18" t="s">
        <v>184</v>
      </c>
      <c r="AQ168" s="18" t="s">
        <v>388</v>
      </c>
      <c r="AR168" s="18"/>
      <c r="AS168" s="18"/>
      <c r="AT168" s="18" t="s">
        <v>184</v>
      </c>
      <c r="AU168" s="18" t="s">
        <v>184</v>
      </c>
      <c r="AV168" s="18" t="s">
        <v>184</v>
      </c>
      <c r="AW168" s="18" t="s">
        <v>184</v>
      </c>
      <c r="AX168" s="18" t="s">
        <v>184</v>
      </c>
      <c r="AY168" s="18" t="s">
        <v>184</v>
      </c>
      <c r="AZ168" s="18" t="s">
        <v>184</v>
      </c>
      <c r="BA168" s="18" t="s">
        <v>184</v>
      </c>
      <c r="BB168" s="18" t="s">
        <v>184</v>
      </c>
      <c r="BC168" s="18"/>
      <c r="BD168" s="18" t="s">
        <v>184</v>
      </c>
      <c r="BE168" s="18" t="s">
        <v>184</v>
      </c>
      <c r="BF168" s="18" t="s">
        <v>184</v>
      </c>
      <c r="BG168" s="18" t="s">
        <v>184</v>
      </c>
      <c r="BH168" s="18" t="s">
        <v>184</v>
      </c>
      <c r="BI168" s="18" t="s">
        <v>184</v>
      </c>
      <c r="BJ168" s="18" t="s">
        <v>184</v>
      </c>
      <c r="BK168" s="18" t="s">
        <v>184</v>
      </c>
      <c r="BL168" s="18" t="s">
        <v>184</v>
      </c>
      <c r="BM168" s="18"/>
      <c r="BN168" s="282" t="s">
        <v>176</v>
      </c>
      <c r="BO168" s="17" t="s">
        <v>176</v>
      </c>
      <c r="BP168" s="17" t="s">
        <v>176</v>
      </c>
      <c r="BQ168" s="26" t="str">
        <f t="shared" si="55"/>
        <v/>
      </c>
    </row>
    <row r="169" spans="1:69" s="158" customFormat="1" ht="60" customHeight="1" x14ac:dyDescent="0.35">
      <c r="A169" s="24" t="str">
        <f t="shared" si="48"/>
        <v>OCC-020</v>
      </c>
      <c r="B169" s="25" t="str">
        <f>VLOOKUP($D169,[8]Responsables!$L$1:$M$37,2,0)</f>
        <v>OCC</v>
      </c>
      <c r="C169" s="159" t="s">
        <v>267</v>
      </c>
      <c r="D169" s="17" t="s">
        <v>703</v>
      </c>
      <c r="E169" s="17" t="s">
        <v>704</v>
      </c>
      <c r="F169" s="17" t="s">
        <v>229</v>
      </c>
      <c r="G169" s="17" t="s">
        <v>770</v>
      </c>
      <c r="H169" s="17" t="s">
        <v>771</v>
      </c>
      <c r="I169" s="17" t="s">
        <v>247</v>
      </c>
      <c r="J169" s="18" t="s">
        <v>176</v>
      </c>
      <c r="K169" s="17" t="s">
        <v>176</v>
      </c>
      <c r="L169" s="17" t="s">
        <v>176</v>
      </c>
      <c r="M169" s="17" t="s">
        <v>256</v>
      </c>
      <c r="N169" s="17" t="s">
        <v>176</v>
      </c>
      <c r="O169" s="17" t="s">
        <v>176</v>
      </c>
      <c r="P169" s="17" t="s">
        <v>193</v>
      </c>
      <c r="Q169" s="17" t="s">
        <v>703</v>
      </c>
      <c r="R169" s="17" t="s">
        <v>516</v>
      </c>
      <c r="S169" s="17" t="s">
        <v>703</v>
      </c>
      <c r="T169" s="17" t="s">
        <v>516</v>
      </c>
      <c r="U169" s="17" t="s">
        <v>170</v>
      </c>
      <c r="V169" s="17" t="s">
        <v>229</v>
      </c>
      <c r="W169" s="17" t="s">
        <v>229</v>
      </c>
      <c r="X169" s="18" t="s">
        <v>188</v>
      </c>
      <c r="Y169" s="177" t="str">
        <f>VLOOKUP($X169,'[8]Ley Transparencia'!$G$4:$H$18,2,0)</f>
        <v>Artículo 18 - INFORMACIÓN PÚBLICA CLASIFICADA</v>
      </c>
      <c r="Z169" s="17" t="s">
        <v>772</v>
      </c>
      <c r="AA169" s="17" t="s">
        <v>773</v>
      </c>
      <c r="AB169" s="18" t="s">
        <v>238</v>
      </c>
      <c r="AC169" s="178">
        <v>45492</v>
      </c>
      <c r="AD169" s="33" t="str">
        <f>LOOKUP($Y169,'[8]Ley Transparencia'!$H$4:$H$17,'[8]Ley Transparencia'!$I$4:$I$17)</f>
        <v>Ilimitada</v>
      </c>
      <c r="AE169" s="26" t="str">
        <f t="shared" si="49"/>
        <v>Media</v>
      </c>
      <c r="AF169" s="18">
        <f t="shared" si="50"/>
        <v>2</v>
      </c>
      <c r="AG169" s="18" t="s">
        <v>233</v>
      </c>
      <c r="AH169" s="18">
        <f t="shared" si="51"/>
        <v>2</v>
      </c>
      <c r="AI169" s="18" t="s">
        <v>233</v>
      </c>
      <c r="AJ169" s="18">
        <f t="shared" si="52"/>
        <v>2</v>
      </c>
      <c r="AK169" s="18">
        <f t="shared" si="53"/>
        <v>6</v>
      </c>
      <c r="AL169" s="44" t="str">
        <f t="shared" si="54"/>
        <v>MEDIA</v>
      </c>
      <c r="AM169" s="18" t="s">
        <v>388</v>
      </c>
      <c r="AN169" s="18" t="s">
        <v>388</v>
      </c>
      <c r="AO169" s="18" t="s">
        <v>184</v>
      </c>
      <c r="AP169" s="18" t="s">
        <v>184</v>
      </c>
      <c r="AQ169" s="18" t="s">
        <v>388</v>
      </c>
      <c r="AR169" s="288" t="s">
        <v>388</v>
      </c>
      <c r="AS169" s="18"/>
      <c r="AT169" s="18" t="s">
        <v>388</v>
      </c>
      <c r="AU169" s="288" t="s">
        <v>388</v>
      </c>
      <c r="AV169" s="18" t="s">
        <v>184</v>
      </c>
      <c r="AW169" s="18" t="s">
        <v>184</v>
      </c>
      <c r="AX169" s="18" t="s">
        <v>184</v>
      </c>
      <c r="AY169" s="18" t="s">
        <v>184</v>
      </c>
      <c r="AZ169" s="18" t="s">
        <v>184</v>
      </c>
      <c r="BA169" s="18" t="s">
        <v>184</v>
      </c>
      <c r="BB169" s="18" t="s">
        <v>184</v>
      </c>
      <c r="BC169" s="18"/>
      <c r="BD169" s="18" t="s">
        <v>184</v>
      </c>
      <c r="BE169" s="18" t="s">
        <v>184</v>
      </c>
      <c r="BF169" s="18" t="s">
        <v>184</v>
      </c>
      <c r="BG169" s="18" t="s">
        <v>184</v>
      </c>
      <c r="BH169" s="18" t="s">
        <v>184</v>
      </c>
      <c r="BI169" s="18" t="s">
        <v>184</v>
      </c>
      <c r="BJ169" s="18" t="s">
        <v>184</v>
      </c>
      <c r="BK169" s="18" t="s">
        <v>184</v>
      </c>
      <c r="BL169" s="18" t="s">
        <v>184</v>
      </c>
      <c r="BM169" s="18"/>
      <c r="BN169" s="282" t="s">
        <v>176</v>
      </c>
      <c r="BO169" s="17" t="s">
        <v>176</v>
      </c>
      <c r="BP169" s="17" t="s">
        <v>176</v>
      </c>
      <c r="BQ169" s="26" t="str">
        <f t="shared" si="55"/>
        <v/>
      </c>
    </row>
    <row r="170" spans="1:69" s="158" customFormat="1" ht="60" customHeight="1" x14ac:dyDescent="0.35">
      <c r="A170" s="24" t="str">
        <f>CONCATENATE($B170,"-",$C170)</f>
        <v>OACDTIC-001</v>
      </c>
      <c r="B170" s="25" t="str">
        <f>VLOOKUP($D170,[9]Responsables!$L$1:$M$37,2,0)</f>
        <v>OACDTIC</v>
      </c>
      <c r="C170" s="159" t="s">
        <v>169</v>
      </c>
      <c r="D170" s="17" t="s">
        <v>774</v>
      </c>
      <c r="E170" s="18" t="s">
        <v>775</v>
      </c>
      <c r="F170" s="17" t="s">
        <v>776</v>
      </c>
      <c r="G170" s="187" t="s">
        <v>777</v>
      </c>
      <c r="H170" s="17" t="s">
        <v>778</v>
      </c>
      <c r="I170" s="188" t="s">
        <v>253</v>
      </c>
      <c r="J170" s="189" t="s">
        <v>254</v>
      </c>
      <c r="K170" s="189" t="s">
        <v>319</v>
      </c>
      <c r="L170" s="18" t="s">
        <v>320</v>
      </c>
      <c r="M170" s="18" t="s">
        <v>590</v>
      </c>
      <c r="N170" s="18" t="s">
        <v>356</v>
      </c>
      <c r="O170" s="18" t="s">
        <v>779</v>
      </c>
      <c r="P170" s="17" t="s">
        <v>193</v>
      </c>
      <c r="Q170" s="17" t="s">
        <v>459</v>
      </c>
      <c r="R170" s="18" t="s">
        <v>178</v>
      </c>
      <c r="S170" s="17" t="s">
        <v>459</v>
      </c>
      <c r="T170" s="18" t="s">
        <v>178</v>
      </c>
      <c r="U170" s="18" t="s">
        <v>170</v>
      </c>
      <c r="V170" s="17" t="s">
        <v>229</v>
      </c>
      <c r="W170" s="17" t="s">
        <v>229</v>
      </c>
      <c r="X170" s="18" t="s">
        <v>188</v>
      </c>
      <c r="Y170" s="177" t="str">
        <f>VLOOKUP($X170,'[9]Ley Transparencia'!$G$4:$H$18,2,0)</f>
        <v>Artículo 18 - INFORMACIÓN PÚBLICA CLASIFICADA</v>
      </c>
      <c r="Z170" s="17" t="s">
        <v>780</v>
      </c>
      <c r="AA170" s="17" t="s">
        <v>781</v>
      </c>
      <c r="AB170" s="18" t="s">
        <v>238</v>
      </c>
      <c r="AC170" s="178">
        <v>44562</v>
      </c>
      <c r="AD170" s="33" t="str">
        <f>LOOKUP($Y170,'[9]Ley Transparencia'!$H$4:$H$17,'[9]Ley Transparencia'!$I$4:$I$17)</f>
        <v>Ilimitada</v>
      </c>
      <c r="AE170" s="26" t="str">
        <f>IF(Y170="Artículo 19 - INFORMACIÓN PÚBLICA RESERVADA","Alta",IF(Y170="Artículo 18 - INFORMACIÓN PÚBLICA CLASIFICADA","Media",IF(Y170="INFORMACIÓN PÚBLICA","Baja")))</f>
        <v>Media</v>
      </c>
      <c r="AF170" s="18">
        <f>IF(AE170="Baja",1,IF(AE170="Media",2,IF(AE170="Alta",3,"")))</f>
        <v>2</v>
      </c>
      <c r="AG170" s="18" t="s">
        <v>239</v>
      </c>
      <c r="AH170" s="18">
        <f>IF(AG170="Baja",1,IF(AG170="Media",2,IF(AG170="Alta",3,"")))</f>
        <v>1</v>
      </c>
      <c r="AI170" s="18" t="s">
        <v>239</v>
      </c>
      <c r="AJ170" s="18">
        <f>IF(AI170="Baja",1,IF(AI170="Media",2,IF(AI170="Alta",3,"")))</f>
        <v>1</v>
      </c>
      <c r="AK170" s="18">
        <f>IFERROR(SUM(+AF170+AH170+AJ170),"")</f>
        <v>4</v>
      </c>
      <c r="AL170" s="44" t="str">
        <f>IF(AND(AE170="ALTA"),"ALTA",IF(AND(AG170="ALTA",AI170="ALTA"),"ALTA",IF(AND(AE170="MEDIA",AG170="ALTA",AI170="MEDIA"),"MEDIA",IF(AND(AE170="MEDIA",AG170="MEDIA",AI170="ALTA"),"MEDIA",IF(AND(AE170="MEDIA",AG170="MEDIA",AI170="BAJA"),"MEDIA",IF(AND(AE170="MEDIA",AG170="MEDIA",AI170="MEDIA"),"MEDIA",IF(AND(AE170="MEDIA",AG170="BAJA",AI170="MEDIA"),"MEDIA",IF(AND(AE170="BAJA",AG170="MEDIA",AI170="MEDIA"),"MEDIA",IF(AND(AE170="BAJA",AG170="BAJA",AI170="MEDIA"),"MEDIA",IF(AND(AE170="BAJA",AG170="MEDIA",AI170="BAJA"),"MEDIA",IF(AND(AE170="MEDIA",AG170="BAJA",AI170="BAJA"),"MEDIA",IF(AND(AE170="BAJA",AG170="ALTA",AI170="BAJA"),"MEDIA",IF(AND(AE170="BAJA",AG170="BAJA",AI170="ALTA"),"MEDIA",IF(AND(AE170="MEDIA",AG170="ALTA",AI170="BAJA"),"MEDIA",IF(AND(AE170="MEDIA",AG170="BAJA",AI170="ALTA"),"MEDIA",IF(AND(AE170="BAJA",AG170="ALTA",AI170="MEDIA"),"MEDIA",IF(AND(AE170="BAJA",AG170="MEDIA",AI170="ALTA"),"MEDIA",IF(AND(AE170="BAJA",AG170="BAJA",AI170="BAJA"),"BAJA","Por Clasificar"))))))))))))))))))</f>
        <v>MEDIA</v>
      </c>
      <c r="AM170" s="18" t="s">
        <v>184</v>
      </c>
      <c r="AN170" s="18" t="s">
        <v>184</v>
      </c>
      <c r="AO170" s="18" t="s">
        <v>184</v>
      </c>
      <c r="AP170" s="18" t="s">
        <v>388</v>
      </c>
      <c r="AQ170" s="18" t="s">
        <v>184</v>
      </c>
      <c r="AR170" s="18" t="s">
        <v>184</v>
      </c>
      <c r="AS170" s="18" t="s">
        <v>184</v>
      </c>
      <c r="AT170" s="18" t="s">
        <v>388</v>
      </c>
      <c r="AU170" s="18" t="s">
        <v>184</v>
      </c>
      <c r="AV170" s="18" t="s">
        <v>184</v>
      </c>
      <c r="AW170" s="18" t="s">
        <v>184</v>
      </c>
      <c r="AX170" s="18" t="s">
        <v>184</v>
      </c>
      <c r="AY170" s="18" t="s">
        <v>184</v>
      </c>
      <c r="AZ170" s="18" t="s">
        <v>184</v>
      </c>
      <c r="BA170" s="18" t="s">
        <v>184</v>
      </c>
      <c r="BB170" s="18" t="s">
        <v>184</v>
      </c>
      <c r="BC170" s="18" t="s">
        <v>184</v>
      </c>
      <c r="BD170" s="18" t="s">
        <v>184</v>
      </c>
      <c r="BE170" s="18" t="s">
        <v>184</v>
      </c>
      <c r="BF170" s="18" t="s">
        <v>184</v>
      </c>
      <c r="BG170" s="18" t="s">
        <v>184</v>
      </c>
      <c r="BH170" s="18" t="s">
        <v>184</v>
      </c>
      <c r="BI170" s="18" t="s">
        <v>184</v>
      </c>
      <c r="BJ170" s="18" t="s">
        <v>184</v>
      </c>
      <c r="BK170" s="18" t="s">
        <v>184</v>
      </c>
      <c r="BL170" s="18" t="s">
        <v>184</v>
      </c>
      <c r="BM170" s="18"/>
      <c r="BN170" s="34" t="s">
        <v>323</v>
      </c>
      <c r="BO170" s="18" t="s">
        <v>323</v>
      </c>
      <c r="BP170" s="18" t="s">
        <v>323</v>
      </c>
    </row>
    <row r="171" spans="1:69" s="158" customFormat="1" ht="60" customHeight="1" x14ac:dyDescent="0.35">
      <c r="A171" s="24" t="str">
        <f t="shared" ref="A171:A187" si="56">CONCATENATE($B171,"-",$C171)</f>
        <v>OACDTIC-002</v>
      </c>
      <c r="B171" s="25" t="str">
        <f>VLOOKUP($D171,[9]Responsables!$L$1:$M$37,2,0)</f>
        <v>OACDTIC</v>
      </c>
      <c r="C171" s="159" t="s">
        <v>185</v>
      </c>
      <c r="D171" s="17" t="s">
        <v>774</v>
      </c>
      <c r="E171" s="18" t="s">
        <v>775</v>
      </c>
      <c r="F171" s="17" t="s">
        <v>669</v>
      </c>
      <c r="G171" s="187" t="s">
        <v>782</v>
      </c>
      <c r="H171" s="17" t="s">
        <v>783</v>
      </c>
      <c r="I171" s="188" t="s">
        <v>253</v>
      </c>
      <c r="J171" s="189" t="s">
        <v>254</v>
      </c>
      <c r="K171" s="189" t="s">
        <v>319</v>
      </c>
      <c r="L171" s="18" t="s">
        <v>320</v>
      </c>
      <c r="M171" s="18" t="s">
        <v>590</v>
      </c>
      <c r="N171" s="18" t="s">
        <v>356</v>
      </c>
      <c r="O171" s="18" t="s">
        <v>779</v>
      </c>
      <c r="P171" s="17" t="s">
        <v>193</v>
      </c>
      <c r="Q171" s="17" t="s">
        <v>459</v>
      </c>
      <c r="R171" s="18" t="s">
        <v>178</v>
      </c>
      <c r="S171" s="17" t="s">
        <v>459</v>
      </c>
      <c r="T171" s="18" t="s">
        <v>178</v>
      </c>
      <c r="U171" s="18" t="s">
        <v>170</v>
      </c>
      <c r="V171" s="17" t="s">
        <v>229</v>
      </c>
      <c r="W171" s="17" t="s">
        <v>229</v>
      </c>
      <c r="X171" s="18" t="s">
        <v>255</v>
      </c>
      <c r="Y171" s="177" t="str">
        <f>VLOOKUP($X171,'[9]Ley Transparencia'!$G$4:$H$18,2,0)</f>
        <v>INFORMACIÓN PÚBLICA</v>
      </c>
      <c r="Z171" s="17" t="s">
        <v>256</v>
      </c>
      <c r="AA171" s="17" t="s">
        <v>256</v>
      </c>
      <c r="AB171" s="18" t="s">
        <v>176</v>
      </c>
      <c r="AC171" s="178">
        <v>44562</v>
      </c>
      <c r="AD171" s="33" t="str">
        <f>LOOKUP($Y171,'[9]Ley Transparencia'!$H$4:$H$17,'[9]Ley Transparencia'!$I$4:$I$17)</f>
        <v>Ilimitada</v>
      </c>
      <c r="AE171" s="26" t="str">
        <f t="shared" ref="AE171:AE187" si="57">IF(Y171="Artículo 19 - INFORMACIÓN PÚBLICA RESERVADA","Alta",IF(Y171="Artículo 18 - INFORMACIÓN PÚBLICA CLASIFICADA","Media",IF(Y171="INFORMACIÓN PÚBLICA","Baja")))</f>
        <v>Baja</v>
      </c>
      <c r="AF171" s="18">
        <f t="shared" ref="AF171:AF187" si="58">IF(AE171="Baja",1,IF(AE171="Media",2,IF(AE171="Alta",3,"")))</f>
        <v>1</v>
      </c>
      <c r="AG171" s="18" t="s">
        <v>239</v>
      </c>
      <c r="AH171" s="18" t="s">
        <v>239</v>
      </c>
      <c r="AI171" s="18" t="s">
        <v>239</v>
      </c>
      <c r="AJ171" s="18">
        <f t="shared" ref="AJ171:AJ187" si="59">IF(AI171="Baja",1,IF(AI171="Media",2,IF(AI171="Alta",3,"")))</f>
        <v>1</v>
      </c>
      <c r="AK171" s="18" t="str">
        <f t="shared" ref="AK171:AK187" si="60">IFERROR(SUM(+AF171+AH171+AJ171),"")</f>
        <v/>
      </c>
      <c r="AL171" s="44" t="str">
        <f t="shared" ref="AL171:AL187" si="61">IF(AND(AE171="ALTA"),"ALTA",IF(AND(AG171="ALTA",AI171="ALTA"),"ALTA",IF(AND(AE171="MEDIA",AG171="ALTA",AI171="MEDIA"),"MEDIA",IF(AND(AE171="MEDIA",AG171="MEDIA",AI171="ALTA"),"MEDIA",IF(AND(AE171="MEDIA",AG171="MEDIA",AI171="BAJA"),"MEDIA",IF(AND(AE171="MEDIA",AG171="MEDIA",AI171="MEDIA"),"MEDIA",IF(AND(AE171="MEDIA",AG171="BAJA",AI171="MEDIA"),"MEDIA",IF(AND(AE171="BAJA",AG171="MEDIA",AI171="MEDIA"),"MEDIA",IF(AND(AE171="BAJA",AG171="BAJA",AI171="MEDIA"),"MEDIA",IF(AND(AE171="BAJA",AG171="MEDIA",AI171="BAJA"),"MEDIA",IF(AND(AE171="MEDIA",AG171="BAJA",AI171="BAJA"),"MEDIA",IF(AND(AE171="BAJA",AG171="ALTA",AI171="BAJA"),"MEDIA",IF(AND(AE171="BAJA",AG171="BAJA",AI171="ALTA"),"MEDIA",IF(AND(AE171="MEDIA",AG171="ALTA",AI171="BAJA"),"MEDIA",IF(AND(AE171="MEDIA",AG171="BAJA",AI171="ALTA"),"MEDIA",IF(AND(AE171="BAJA",AG171="ALTA",AI171="MEDIA"),"MEDIA",IF(AND(AE171="BAJA",AG171="MEDIA",AI171="ALTA"),"MEDIA",IF(AND(AE171="BAJA",AG171="BAJA",AI171="BAJA"),"BAJA","Por Clasificar"))))))))))))))))))</f>
        <v>BAJA</v>
      </c>
      <c r="AM171" s="18" t="s">
        <v>184</v>
      </c>
      <c r="AN171" s="18" t="s">
        <v>184</v>
      </c>
      <c r="AO171" s="18" t="s">
        <v>184</v>
      </c>
      <c r="AP171" s="18" t="s">
        <v>184</v>
      </c>
      <c r="AQ171" s="18" t="s">
        <v>184</v>
      </c>
      <c r="AR171" s="18" t="s">
        <v>184</v>
      </c>
      <c r="AS171" s="18" t="s">
        <v>184</v>
      </c>
      <c r="AT171" s="18" t="s">
        <v>184</v>
      </c>
      <c r="AU171" s="18" t="s">
        <v>184</v>
      </c>
      <c r="AV171" s="18" t="s">
        <v>184</v>
      </c>
      <c r="AW171" s="18" t="s">
        <v>184</v>
      </c>
      <c r="AX171" s="18" t="s">
        <v>184</v>
      </c>
      <c r="AY171" s="18" t="s">
        <v>184</v>
      </c>
      <c r="AZ171" s="18" t="s">
        <v>184</v>
      </c>
      <c r="BA171" s="18" t="s">
        <v>184</v>
      </c>
      <c r="BB171" s="18" t="s">
        <v>184</v>
      </c>
      <c r="BC171" s="18" t="s">
        <v>184</v>
      </c>
      <c r="BD171" s="18" t="s">
        <v>184</v>
      </c>
      <c r="BE171" s="18" t="s">
        <v>184</v>
      </c>
      <c r="BF171" s="18" t="s">
        <v>184</v>
      </c>
      <c r="BG171" s="18" t="s">
        <v>184</v>
      </c>
      <c r="BH171" s="18" t="s">
        <v>184</v>
      </c>
      <c r="BI171" s="18" t="s">
        <v>184</v>
      </c>
      <c r="BJ171" s="18" t="s">
        <v>184</v>
      </c>
      <c r="BK171" s="18" t="s">
        <v>184</v>
      </c>
      <c r="BL171" s="18" t="s">
        <v>184</v>
      </c>
      <c r="BM171" s="18"/>
      <c r="BN171" s="34" t="s">
        <v>323</v>
      </c>
      <c r="BO171" s="18" t="s">
        <v>323</v>
      </c>
      <c r="BP171" s="18" t="s">
        <v>323</v>
      </c>
    </row>
    <row r="172" spans="1:69" s="158" customFormat="1" ht="60" customHeight="1" x14ac:dyDescent="0.35">
      <c r="A172" s="24" t="str">
        <f t="shared" si="56"/>
        <v>OACDTIC-003</v>
      </c>
      <c r="B172" s="25" t="str">
        <f>VLOOKUP($D172,[9]Responsables!$L$1:$M$37,2,0)</f>
        <v>OACDTIC</v>
      </c>
      <c r="C172" s="159" t="s">
        <v>190</v>
      </c>
      <c r="D172" s="17" t="s">
        <v>774</v>
      </c>
      <c r="E172" s="18" t="s">
        <v>775</v>
      </c>
      <c r="F172" s="17" t="s">
        <v>669</v>
      </c>
      <c r="G172" s="187" t="s">
        <v>784</v>
      </c>
      <c r="H172" s="17" t="s">
        <v>785</v>
      </c>
      <c r="I172" s="188" t="s">
        <v>253</v>
      </c>
      <c r="J172" s="189" t="s">
        <v>254</v>
      </c>
      <c r="K172" s="189" t="s">
        <v>319</v>
      </c>
      <c r="L172" s="18" t="s">
        <v>320</v>
      </c>
      <c r="M172" s="18" t="s">
        <v>590</v>
      </c>
      <c r="N172" s="18" t="s">
        <v>356</v>
      </c>
      <c r="O172" s="18" t="s">
        <v>779</v>
      </c>
      <c r="P172" s="17" t="s">
        <v>193</v>
      </c>
      <c r="Q172" s="17" t="s">
        <v>459</v>
      </c>
      <c r="R172" s="18" t="s">
        <v>178</v>
      </c>
      <c r="S172" s="17" t="s">
        <v>459</v>
      </c>
      <c r="T172" s="18" t="s">
        <v>178</v>
      </c>
      <c r="U172" s="18" t="s">
        <v>170</v>
      </c>
      <c r="V172" s="17" t="s">
        <v>229</v>
      </c>
      <c r="W172" s="17" t="s">
        <v>229</v>
      </c>
      <c r="X172" s="18" t="s">
        <v>255</v>
      </c>
      <c r="Y172" s="177" t="str">
        <f>VLOOKUP($X172,'[9]Ley Transparencia'!$G$4:$H$18,2,0)</f>
        <v>INFORMACIÓN PÚBLICA</v>
      </c>
      <c r="Z172" s="17" t="s">
        <v>256</v>
      </c>
      <c r="AA172" s="17" t="s">
        <v>256</v>
      </c>
      <c r="AB172" s="18" t="s">
        <v>176</v>
      </c>
      <c r="AC172" s="178">
        <v>44562</v>
      </c>
      <c r="AD172" s="33" t="str">
        <f>LOOKUP($Y172,'[9]Ley Transparencia'!$H$4:$H$17,'[9]Ley Transparencia'!$I$4:$I$17)</f>
        <v>Ilimitada</v>
      </c>
      <c r="AE172" s="26" t="str">
        <f t="shared" si="57"/>
        <v>Baja</v>
      </c>
      <c r="AF172" s="18">
        <f t="shared" si="58"/>
        <v>1</v>
      </c>
      <c r="AG172" s="18" t="s">
        <v>239</v>
      </c>
      <c r="AH172" s="18" t="s">
        <v>239</v>
      </c>
      <c r="AI172" s="18" t="s">
        <v>239</v>
      </c>
      <c r="AJ172" s="18">
        <f t="shared" si="59"/>
        <v>1</v>
      </c>
      <c r="AK172" s="18" t="str">
        <f t="shared" si="60"/>
        <v/>
      </c>
      <c r="AL172" s="44" t="str">
        <f t="shared" si="61"/>
        <v>BAJA</v>
      </c>
      <c r="AM172" s="18" t="s">
        <v>184</v>
      </c>
      <c r="AN172" s="18" t="s">
        <v>184</v>
      </c>
      <c r="AO172" s="18" t="s">
        <v>184</v>
      </c>
      <c r="AP172" s="18" t="s">
        <v>184</v>
      </c>
      <c r="AQ172" s="18" t="s">
        <v>184</v>
      </c>
      <c r="AR172" s="18" t="s">
        <v>184</v>
      </c>
      <c r="AS172" s="18" t="s">
        <v>184</v>
      </c>
      <c r="AT172" s="18" t="s">
        <v>184</v>
      </c>
      <c r="AU172" s="18" t="s">
        <v>184</v>
      </c>
      <c r="AV172" s="18" t="s">
        <v>184</v>
      </c>
      <c r="AW172" s="18" t="s">
        <v>184</v>
      </c>
      <c r="AX172" s="18" t="s">
        <v>184</v>
      </c>
      <c r="AY172" s="18" t="s">
        <v>184</v>
      </c>
      <c r="AZ172" s="18" t="s">
        <v>184</v>
      </c>
      <c r="BA172" s="18" t="s">
        <v>184</v>
      </c>
      <c r="BB172" s="18" t="s">
        <v>184</v>
      </c>
      <c r="BC172" s="18" t="s">
        <v>184</v>
      </c>
      <c r="BD172" s="18" t="s">
        <v>184</v>
      </c>
      <c r="BE172" s="18" t="s">
        <v>184</v>
      </c>
      <c r="BF172" s="18" t="s">
        <v>184</v>
      </c>
      <c r="BG172" s="18" t="s">
        <v>184</v>
      </c>
      <c r="BH172" s="18" t="s">
        <v>184</v>
      </c>
      <c r="BI172" s="18" t="s">
        <v>184</v>
      </c>
      <c r="BJ172" s="18" t="s">
        <v>184</v>
      </c>
      <c r="BK172" s="18" t="s">
        <v>184</v>
      </c>
      <c r="BL172" s="18" t="s">
        <v>184</v>
      </c>
      <c r="BM172" s="18"/>
      <c r="BN172" s="34" t="s">
        <v>323</v>
      </c>
      <c r="BO172" s="18" t="s">
        <v>323</v>
      </c>
      <c r="BP172" s="18" t="s">
        <v>323</v>
      </c>
    </row>
    <row r="173" spans="1:69" s="158" customFormat="1" ht="60" customHeight="1" x14ac:dyDescent="0.35">
      <c r="A173" s="24" t="str">
        <f t="shared" si="56"/>
        <v>OACDTIC-004</v>
      </c>
      <c r="B173" s="25" t="str">
        <f>VLOOKUP($D173,[9]Responsables!$L$1:$M$37,2,0)</f>
        <v>OACDTIC</v>
      </c>
      <c r="C173" s="159" t="s">
        <v>197</v>
      </c>
      <c r="D173" s="17" t="s">
        <v>774</v>
      </c>
      <c r="E173" s="18" t="s">
        <v>775</v>
      </c>
      <c r="F173" s="17" t="s">
        <v>669</v>
      </c>
      <c r="G173" s="187" t="s">
        <v>786</v>
      </c>
      <c r="H173" s="17" t="s">
        <v>787</v>
      </c>
      <c r="I173" s="188" t="s">
        <v>253</v>
      </c>
      <c r="J173" s="189" t="s">
        <v>254</v>
      </c>
      <c r="K173" s="189" t="s">
        <v>319</v>
      </c>
      <c r="L173" s="18" t="s">
        <v>320</v>
      </c>
      <c r="M173" s="18" t="s">
        <v>590</v>
      </c>
      <c r="N173" s="18" t="s">
        <v>356</v>
      </c>
      <c r="O173" s="18" t="s">
        <v>779</v>
      </c>
      <c r="P173" s="17" t="s">
        <v>193</v>
      </c>
      <c r="Q173" s="17" t="s">
        <v>459</v>
      </c>
      <c r="R173" s="18" t="s">
        <v>178</v>
      </c>
      <c r="S173" s="17" t="s">
        <v>459</v>
      </c>
      <c r="T173" s="18" t="s">
        <v>178</v>
      </c>
      <c r="U173" s="18" t="s">
        <v>170</v>
      </c>
      <c r="V173" s="17" t="s">
        <v>229</v>
      </c>
      <c r="W173" s="17" t="s">
        <v>229</v>
      </c>
      <c r="X173" s="18" t="s">
        <v>255</v>
      </c>
      <c r="Y173" s="177" t="str">
        <f>VLOOKUP($X173,'[9]Ley Transparencia'!$G$4:$H$18,2,0)</f>
        <v>INFORMACIÓN PÚBLICA</v>
      </c>
      <c r="Z173" s="17" t="s">
        <v>256</v>
      </c>
      <c r="AA173" s="17" t="s">
        <v>256</v>
      </c>
      <c r="AB173" s="18" t="s">
        <v>176</v>
      </c>
      <c r="AC173" s="178">
        <v>44562</v>
      </c>
      <c r="AD173" s="33" t="str">
        <f>LOOKUP($Y173,'[9]Ley Transparencia'!$H$4:$H$17,'[9]Ley Transparencia'!$I$4:$I$17)</f>
        <v>Ilimitada</v>
      </c>
      <c r="AE173" s="26" t="str">
        <f t="shared" si="57"/>
        <v>Baja</v>
      </c>
      <c r="AF173" s="18">
        <f t="shared" si="58"/>
        <v>1</v>
      </c>
      <c r="AG173" s="18" t="s">
        <v>239</v>
      </c>
      <c r="AH173" s="18" t="s">
        <v>239</v>
      </c>
      <c r="AI173" s="18" t="s">
        <v>239</v>
      </c>
      <c r="AJ173" s="18">
        <f t="shared" si="59"/>
        <v>1</v>
      </c>
      <c r="AK173" s="18" t="str">
        <f t="shared" si="60"/>
        <v/>
      </c>
      <c r="AL173" s="44" t="str">
        <f t="shared" si="61"/>
        <v>BAJA</v>
      </c>
      <c r="AM173" s="18" t="s">
        <v>184</v>
      </c>
      <c r="AN173" s="18" t="s">
        <v>184</v>
      </c>
      <c r="AO173" s="18" t="s">
        <v>184</v>
      </c>
      <c r="AP173" s="18" t="s">
        <v>184</v>
      </c>
      <c r="AQ173" s="18" t="s">
        <v>184</v>
      </c>
      <c r="AR173" s="18" t="s">
        <v>184</v>
      </c>
      <c r="AS173" s="18" t="s">
        <v>184</v>
      </c>
      <c r="AT173" s="18" t="s">
        <v>184</v>
      </c>
      <c r="AU173" s="18" t="s">
        <v>184</v>
      </c>
      <c r="AV173" s="18" t="s">
        <v>184</v>
      </c>
      <c r="AW173" s="18" t="s">
        <v>184</v>
      </c>
      <c r="AX173" s="18" t="s">
        <v>184</v>
      </c>
      <c r="AY173" s="18" t="s">
        <v>184</v>
      </c>
      <c r="AZ173" s="18" t="s">
        <v>184</v>
      </c>
      <c r="BA173" s="18" t="s">
        <v>184</v>
      </c>
      <c r="BB173" s="18" t="s">
        <v>184</v>
      </c>
      <c r="BC173" s="18" t="s">
        <v>184</v>
      </c>
      <c r="BD173" s="18" t="s">
        <v>184</v>
      </c>
      <c r="BE173" s="18" t="s">
        <v>184</v>
      </c>
      <c r="BF173" s="18" t="s">
        <v>184</v>
      </c>
      <c r="BG173" s="18" t="s">
        <v>184</v>
      </c>
      <c r="BH173" s="18" t="s">
        <v>184</v>
      </c>
      <c r="BI173" s="18" t="s">
        <v>184</v>
      </c>
      <c r="BJ173" s="18" t="s">
        <v>184</v>
      </c>
      <c r="BK173" s="18" t="s">
        <v>184</v>
      </c>
      <c r="BL173" s="18" t="s">
        <v>184</v>
      </c>
      <c r="BM173" s="18"/>
      <c r="BN173" s="282" t="s">
        <v>323</v>
      </c>
      <c r="BO173" s="17" t="s">
        <v>323</v>
      </c>
      <c r="BP173" s="17" t="s">
        <v>323</v>
      </c>
    </row>
    <row r="174" spans="1:69" s="158" customFormat="1" ht="60" customHeight="1" x14ac:dyDescent="0.35">
      <c r="A174" s="24" t="str">
        <f t="shared" si="56"/>
        <v>OACDTIC-005</v>
      </c>
      <c r="B174" s="25" t="str">
        <f>VLOOKUP($D174,[9]Responsables!$L$1:$M$37,2,0)</f>
        <v>OACDTIC</v>
      </c>
      <c r="C174" s="159" t="s">
        <v>201</v>
      </c>
      <c r="D174" s="17" t="s">
        <v>774</v>
      </c>
      <c r="E174" s="18" t="s">
        <v>775</v>
      </c>
      <c r="F174" s="17" t="s">
        <v>669</v>
      </c>
      <c r="G174" s="187" t="s">
        <v>788</v>
      </c>
      <c r="H174" s="17" t="s">
        <v>789</v>
      </c>
      <c r="I174" s="188" t="s">
        <v>253</v>
      </c>
      <c r="J174" s="189" t="s">
        <v>254</v>
      </c>
      <c r="K174" s="189" t="s">
        <v>319</v>
      </c>
      <c r="L174" s="18" t="s">
        <v>320</v>
      </c>
      <c r="M174" s="18" t="s">
        <v>590</v>
      </c>
      <c r="N174" s="18" t="s">
        <v>356</v>
      </c>
      <c r="O174" s="18" t="s">
        <v>779</v>
      </c>
      <c r="P174" s="17" t="s">
        <v>193</v>
      </c>
      <c r="Q174" s="17" t="s">
        <v>459</v>
      </c>
      <c r="R174" s="18" t="s">
        <v>178</v>
      </c>
      <c r="S174" s="17" t="s">
        <v>459</v>
      </c>
      <c r="T174" s="18" t="s">
        <v>178</v>
      </c>
      <c r="U174" s="18" t="s">
        <v>170</v>
      </c>
      <c r="V174" s="17" t="s">
        <v>229</v>
      </c>
      <c r="W174" s="17" t="s">
        <v>229</v>
      </c>
      <c r="X174" s="18" t="s">
        <v>255</v>
      </c>
      <c r="Y174" s="177" t="str">
        <f>VLOOKUP($X174,'[9]Ley Transparencia'!$G$4:$H$18,2,0)</f>
        <v>INFORMACIÓN PÚBLICA</v>
      </c>
      <c r="Z174" s="17" t="s">
        <v>256</v>
      </c>
      <c r="AA174" s="17" t="s">
        <v>256</v>
      </c>
      <c r="AB174" s="18" t="s">
        <v>176</v>
      </c>
      <c r="AC174" s="178">
        <v>44562</v>
      </c>
      <c r="AD174" s="33" t="str">
        <f>LOOKUP($Y174,'[9]Ley Transparencia'!$H$4:$H$17,'[9]Ley Transparencia'!$I$4:$I$17)</f>
        <v>Ilimitada</v>
      </c>
      <c r="AE174" s="26" t="str">
        <f t="shared" si="57"/>
        <v>Baja</v>
      </c>
      <c r="AF174" s="18">
        <f t="shared" si="58"/>
        <v>1</v>
      </c>
      <c r="AG174" s="18" t="s">
        <v>239</v>
      </c>
      <c r="AH174" s="18" t="s">
        <v>239</v>
      </c>
      <c r="AI174" s="18" t="s">
        <v>239</v>
      </c>
      <c r="AJ174" s="18">
        <f t="shared" si="59"/>
        <v>1</v>
      </c>
      <c r="AK174" s="18" t="str">
        <f t="shared" si="60"/>
        <v/>
      </c>
      <c r="AL174" s="44" t="str">
        <f t="shared" si="61"/>
        <v>BAJA</v>
      </c>
      <c r="AM174" s="18" t="s">
        <v>184</v>
      </c>
      <c r="AN174" s="18" t="s">
        <v>184</v>
      </c>
      <c r="AO174" s="18" t="s">
        <v>184</v>
      </c>
      <c r="AP174" s="18" t="s">
        <v>184</v>
      </c>
      <c r="AQ174" s="18" t="s">
        <v>184</v>
      </c>
      <c r="AR174" s="18" t="s">
        <v>184</v>
      </c>
      <c r="AS174" s="18" t="s">
        <v>184</v>
      </c>
      <c r="AT174" s="18" t="s">
        <v>184</v>
      </c>
      <c r="AU174" s="18" t="s">
        <v>184</v>
      </c>
      <c r="AV174" s="18" t="s">
        <v>184</v>
      </c>
      <c r="AW174" s="18" t="s">
        <v>184</v>
      </c>
      <c r="AX174" s="18" t="s">
        <v>184</v>
      </c>
      <c r="AY174" s="18" t="s">
        <v>184</v>
      </c>
      <c r="AZ174" s="18" t="s">
        <v>184</v>
      </c>
      <c r="BA174" s="18" t="s">
        <v>184</v>
      </c>
      <c r="BB174" s="18" t="s">
        <v>184</v>
      </c>
      <c r="BC174" s="18" t="s">
        <v>184</v>
      </c>
      <c r="BD174" s="18" t="s">
        <v>184</v>
      </c>
      <c r="BE174" s="18" t="s">
        <v>184</v>
      </c>
      <c r="BF174" s="18" t="s">
        <v>184</v>
      </c>
      <c r="BG174" s="18" t="s">
        <v>184</v>
      </c>
      <c r="BH174" s="18" t="s">
        <v>184</v>
      </c>
      <c r="BI174" s="18" t="s">
        <v>184</v>
      </c>
      <c r="BJ174" s="18" t="s">
        <v>184</v>
      </c>
      <c r="BK174" s="18" t="s">
        <v>184</v>
      </c>
      <c r="BL174" s="18" t="s">
        <v>184</v>
      </c>
      <c r="BM174" s="18"/>
      <c r="BN174" s="282" t="s">
        <v>323</v>
      </c>
      <c r="BO174" s="17" t="s">
        <v>323</v>
      </c>
      <c r="BP174" s="17" t="s">
        <v>323</v>
      </c>
    </row>
    <row r="175" spans="1:69" s="158" customFormat="1" ht="60" customHeight="1" x14ac:dyDescent="0.35">
      <c r="A175" s="24" t="str">
        <f t="shared" si="56"/>
        <v>OACDTIC-006</v>
      </c>
      <c r="B175" s="25" t="str">
        <f>VLOOKUP($D175,[9]Responsables!$L$1:$M$37,2,0)</f>
        <v>OACDTIC</v>
      </c>
      <c r="C175" s="159" t="s">
        <v>205</v>
      </c>
      <c r="D175" s="17" t="s">
        <v>774</v>
      </c>
      <c r="E175" s="18" t="s">
        <v>775</v>
      </c>
      <c r="F175" s="17" t="s">
        <v>316</v>
      </c>
      <c r="G175" s="190" t="s">
        <v>790</v>
      </c>
      <c r="H175" s="17" t="s">
        <v>791</v>
      </c>
      <c r="I175" s="188" t="s">
        <v>253</v>
      </c>
      <c r="J175" s="189" t="s">
        <v>254</v>
      </c>
      <c r="K175" s="189" t="s">
        <v>514</v>
      </c>
      <c r="L175" s="18" t="s">
        <v>320</v>
      </c>
      <c r="M175" s="18" t="s">
        <v>590</v>
      </c>
      <c r="N175" s="18" t="s">
        <v>356</v>
      </c>
      <c r="O175" s="18" t="s">
        <v>779</v>
      </c>
      <c r="P175" s="17" t="s">
        <v>193</v>
      </c>
      <c r="Q175" s="17" t="s">
        <v>459</v>
      </c>
      <c r="R175" s="18" t="s">
        <v>229</v>
      </c>
      <c r="S175" s="17" t="s">
        <v>459</v>
      </c>
      <c r="T175" s="18" t="s">
        <v>178</v>
      </c>
      <c r="U175" s="18" t="s">
        <v>170</v>
      </c>
      <c r="V175" s="17" t="s">
        <v>229</v>
      </c>
      <c r="W175" s="17" t="s">
        <v>229</v>
      </c>
      <c r="X175" s="18" t="s">
        <v>255</v>
      </c>
      <c r="Y175" s="177" t="str">
        <f>VLOOKUP($X175,'[9]Ley Transparencia'!$G$4:$H$18,2,0)</f>
        <v>INFORMACIÓN PÚBLICA</v>
      </c>
      <c r="Z175" s="17" t="s">
        <v>256</v>
      </c>
      <c r="AA175" s="17" t="s">
        <v>256</v>
      </c>
      <c r="AB175" s="18" t="s">
        <v>176</v>
      </c>
      <c r="AC175" s="178">
        <v>44562</v>
      </c>
      <c r="AD175" s="33" t="str">
        <f>LOOKUP($Y175,'[9]Ley Transparencia'!$H$4:$H$17,'[9]Ley Transparencia'!$I$4:$I$17)</f>
        <v>Ilimitada</v>
      </c>
      <c r="AE175" s="26" t="str">
        <f t="shared" si="57"/>
        <v>Baja</v>
      </c>
      <c r="AF175" s="18">
        <f t="shared" si="58"/>
        <v>1</v>
      </c>
      <c r="AG175" s="18" t="s">
        <v>239</v>
      </c>
      <c r="AH175" s="18" t="s">
        <v>239</v>
      </c>
      <c r="AI175" s="18" t="s">
        <v>239</v>
      </c>
      <c r="AJ175" s="18">
        <f t="shared" si="59"/>
        <v>1</v>
      </c>
      <c r="AK175" s="18" t="str">
        <f t="shared" si="60"/>
        <v/>
      </c>
      <c r="AL175" s="44" t="str">
        <f t="shared" si="61"/>
        <v>BAJA</v>
      </c>
      <c r="AM175" s="18" t="s">
        <v>184</v>
      </c>
      <c r="AN175" s="18" t="s">
        <v>184</v>
      </c>
      <c r="AO175" s="18" t="s">
        <v>184</v>
      </c>
      <c r="AP175" s="18" t="s">
        <v>184</v>
      </c>
      <c r="AQ175" s="18" t="s">
        <v>184</v>
      </c>
      <c r="AR175" s="18" t="s">
        <v>184</v>
      </c>
      <c r="AS175" s="18" t="s">
        <v>184</v>
      </c>
      <c r="AT175" s="18" t="s">
        <v>184</v>
      </c>
      <c r="AU175" s="18" t="s">
        <v>184</v>
      </c>
      <c r="AV175" s="18" t="s">
        <v>184</v>
      </c>
      <c r="AW175" s="18" t="s">
        <v>184</v>
      </c>
      <c r="AX175" s="18" t="s">
        <v>184</v>
      </c>
      <c r="AY175" s="18" t="s">
        <v>184</v>
      </c>
      <c r="AZ175" s="18" t="s">
        <v>184</v>
      </c>
      <c r="BA175" s="18" t="s">
        <v>184</v>
      </c>
      <c r="BB175" s="18" t="s">
        <v>184</v>
      </c>
      <c r="BC175" s="18" t="s">
        <v>184</v>
      </c>
      <c r="BD175" s="18" t="s">
        <v>184</v>
      </c>
      <c r="BE175" s="18" t="s">
        <v>184</v>
      </c>
      <c r="BF175" s="18" t="s">
        <v>184</v>
      </c>
      <c r="BG175" s="18" t="s">
        <v>184</v>
      </c>
      <c r="BH175" s="18" t="s">
        <v>184</v>
      </c>
      <c r="BI175" s="18" t="s">
        <v>184</v>
      </c>
      <c r="BJ175" s="18" t="s">
        <v>184</v>
      </c>
      <c r="BK175" s="18" t="s">
        <v>184</v>
      </c>
      <c r="BL175" s="18" t="s">
        <v>184</v>
      </c>
      <c r="BM175" s="18"/>
      <c r="BN175" s="282" t="s">
        <v>323</v>
      </c>
      <c r="BO175" s="17" t="s">
        <v>323</v>
      </c>
      <c r="BP175" s="17" t="s">
        <v>323</v>
      </c>
    </row>
    <row r="176" spans="1:69" s="158" customFormat="1" ht="60" customHeight="1" x14ac:dyDescent="0.35">
      <c r="A176" s="24" t="str">
        <f t="shared" si="56"/>
        <v>OACDTIC-007</v>
      </c>
      <c r="B176" s="25" t="str">
        <f>VLOOKUP($D176,[9]Responsables!$L$1:$M$37,2,0)</f>
        <v>OACDTIC</v>
      </c>
      <c r="C176" s="159" t="s">
        <v>209</v>
      </c>
      <c r="D176" s="17" t="s">
        <v>774</v>
      </c>
      <c r="E176" s="18" t="s">
        <v>775</v>
      </c>
      <c r="F176" s="17" t="s">
        <v>396</v>
      </c>
      <c r="G176" s="187" t="s">
        <v>792</v>
      </c>
      <c r="H176" s="17" t="s">
        <v>793</v>
      </c>
      <c r="I176" s="188" t="s">
        <v>253</v>
      </c>
      <c r="J176" s="189" t="s">
        <v>254</v>
      </c>
      <c r="K176" s="189" t="s">
        <v>319</v>
      </c>
      <c r="L176" s="18" t="s">
        <v>361</v>
      </c>
      <c r="M176" s="18" t="s">
        <v>590</v>
      </c>
      <c r="N176" s="18" t="s">
        <v>356</v>
      </c>
      <c r="O176" s="18" t="s">
        <v>779</v>
      </c>
      <c r="P176" s="17" t="s">
        <v>193</v>
      </c>
      <c r="Q176" s="17" t="s">
        <v>459</v>
      </c>
      <c r="R176" s="18" t="s">
        <v>178</v>
      </c>
      <c r="S176" s="17" t="s">
        <v>459</v>
      </c>
      <c r="T176" s="17" t="s">
        <v>178</v>
      </c>
      <c r="U176" s="17" t="s">
        <v>459</v>
      </c>
      <c r="V176" s="17" t="s">
        <v>229</v>
      </c>
      <c r="W176" s="17" t="s">
        <v>229</v>
      </c>
      <c r="X176" s="18" t="s">
        <v>188</v>
      </c>
      <c r="Y176" s="177" t="str">
        <f>VLOOKUP($X176,'[9]Ley Transparencia'!$G$4:$H$18,2,0)</f>
        <v>Artículo 18 - INFORMACIÓN PÚBLICA CLASIFICADA</v>
      </c>
      <c r="Z176" s="17" t="s">
        <v>794</v>
      </c>
      <c r="AA176" s="17" t="s">
        <v>781</v>
      </c>
      <c r="AB176" s="18" t="s">
        <v>182</v>
      </c>
      <c r="AC176" s="178">
        <v>44287</v>
      </c>
      <c r="AD176" s="33" t="str">
        <f>LOOKUP($Y176,'[9]Ley Transparencia'!$H$4:$H$17,'[9]Ley Transparencia'!$I$4:$I$17)</f>
        <v>Ilimitada</v>
      </c>
      <c r="AE176" s="26" t="str">
        <f t="shared" si="57"/>
        <v>Media</v>
      </c>
      <c r="AF176" s="18">
        <f t="shared" si="58"/>
        <v>2</v>
      </c>
      <c r="AG176" s="18" t="s">
        <v>239</v>
      </c>
      <c r="AH176" s="18">
        <f t="shared" ref="AH176:AH187" si="62">IF(AG176="Baja",1,IF(AG176="Media",2,IF(AG176="Alta",3,"")))</f>
        <v>1</v>
      </c>
      <c r="AI176" s="18" t="s">
        <v>239</v>
      </c>
      <c r="AJ176" s="18">
        <f t="shared" si="59"/>
        <v>1</v>
      </c>
      <c r="AK176" s="18">
        <f t="shared" si="60"/>
        <v>4</v>
      </c>
      <c r="AL176" s="44" t="str">
        <f t="shared" si="61"/>
        <v>MEDIA</v>
      </c>
      <c r="AM176" s="18" t="s">
        <v>184</v>
      </c>
      <c r="AN176" s="18" t="s">
        <v>184</v>
      </c>
      <c r="AO176" s="18" t="s">
        <v>184</v>
      </c>
      <c r="AP176" s="18" t="s">
        <v>388</v>
      </c>
      <c r="AQ176" s="18" t="s">
        <v>184</v>
      </c>
      <c r="AR176" s="18" t="s">
        <v>184</v>
      </c>
      <c r="AS176" s="18" t="s">
        <v>184</v>
      </c>
      <c r="AT176" s="18" t="s">
        <v>388</v>
      </c>
      <c r="AU176" s="18" t="s">
        <v>184</v>
      </c>
      <c r="AV176" s="18" t="s">
        <v>184</v>
      </c>
      <c r="AW176" s="18" t="s">
        <v>184</v>
      </c>
      <c r="AX176" s="18" t="s">
        <v>184</v>
      </c>
      <c r="AY176" s="18" t="s">
        <v>184</v>
      </c>
      <c r="AZ176" s="18" t="s">
        <v>184</v>
      </c>
      <c r="BA176" s="18" t="s">
        <v>184</v>
      </c>
      <c r="BB176" s="18" t="s">
        <v>184</v>
      </c>
      <c r="BC176" s="18" t="s">
        <v>184</v>
      </c>
      <c r="BD176" s="18" t="s">
        <v>184</v>
      </c>
      <c r="BE176" s="18" t="s">
        <v>184</v>
      </c>
      <c r="BF176" s="18" t="s">
        <v>184</v>
      </c>
      <c r="BG176" s="18" t="s">
        <v>184</v>
      </c>
      <c r="BH176" s="18" t="s">
        <v>184</v>
      </c>
      <c r="BI176" s="18" t="s">
        <v>184</v>
      </c>
      <c r="BJ176" s="18" t="s">
        <v>184</v>
      </c>
      <c r="BK176" s="18" t="s">
        <v>184</v>
      </c>
      <c r="BL176" s="18" t="s">
        <v>184</v>
      </c>
      <c r="BM176" s="18"/>
      <c r="BN176" s="282" t="s">
        <v>323</v>
      </c>
      <c r="BO176" s="17" t="s">
        <v>323</v>
      </c>
      <c r="BP176" s="17" t="s">
        <v>323</v>
      </c>
    </row>
    <row r="177" spans="1:68" s="158" customFormat="1" ht="60" customHeight="1" x14ac:dyDescent="0.35">
      <c r="A177" s="24" t="str">
        <f t="shared" si="56"/>
        <v>OACDTIC-008</v>
      </c>
      <c r="B177" s="25" t="str">
        <f>VLOOKUP($D177,[9]Responsables!$L$1:$M$37,2,0)</f>
        <v>OACDTIC</v>
      </c>
      <c r="C177" s="159" t="s">
        <v>212</v>
      </c>
      <c r="D177" s="17" t="s">
        <v>774</v>
      </c>
      <c r="E177" s="18" t="s">
        <v>775</v>
      </c>
      <c r="F177" s="17" t="s">
        <v>396</v>
      </c>
      <c r="G177" s="187" t="s">
        <v>795</v>
      </c>
      <c r="H177" s="17" t="s">
        <v>796</v>
      </c>
      <c r="I177" s="188" t="s">
        <v>253</v>
      </c>
      <c r="J177" s="189" t="s">
        <v>254</v>
      </c>
      <c r="K177" s="189" t="s">
        <v>319</v>
      </c>
      <c r="L177" s="18" t="s">
        <v>361</v>
      </c>
      <c r="M177" s="18" t="s">
        <v>590</v>
      </c>
      <c r="N177" s="18" t="s">
        <v>356</v>
      </c>
      <c r="O177" s="18" t="s">
        <v>779</v>
      </c>
      <c r="P177" s="17" t="s">
        <v>193</v>
      </c>
      <c r="Q177" s="17" t="s">
        <v>459</v>
      </c>
      <c r="R177" s="18" t="s">
        <v>178</v>
      </c>
      <c r="S177" s="17" t="s">
        <v>459</v>
      </c>
      <c r="T177" s="17" t="s">
        <v>178</v>
      </c>
      <c r="U177" s="17" t="s">
        <v>459</v>
      </c>
      <c r="V177" s="17" t="s">
        <v>229</v>
      </c>
      <c r="W177" s="17" t="s">
        <v>229</v>
      </c>
      <c r="X177" s="18" t="s">
        <v>188</v>
      </c>
      <c r="Y177" s="177" t="str">
        <f>VLOOKUP($X177,'[9]Ley Transparencia'!$G$4:$H$18,2,0)</f>
        <v>Artículo 18 - INFORMACIÓN PÚBLICA CLASIFICADA</v>
      </c>
      <c r="Z177" s="17" t="s">
        <v>780</v>
      </c>
      <c r="AA177" s="17" t="s">
        <v>797</v>
      </c>
      <c r="AB177" s="18" t="s">
        <v>238</v>
      </c>
      <c r="AC177" s="178">
        <v>44593</v>
      </c>
      <c r="AD177" s="33" t="str">
        <f>LOOKUP($Y177,'[9]Ley Transparencia'!$H$4:$H$17,'[9]Ley Transparencia'!$I$4:$I$17)</f>
        <v>Ilimitada</v>
      </c>
      <c r="AE177" s="26" t="str">
        <f t="shared" si="57"/>
        <v>Media</v>
      </c>
      <c r="AF177" s="18">
        <f t="shared" si="58"/>
        <v>2</v>
      </c>
      <c r="AG177" s="18" t="s">
        <v>239</v>
      </c>
      <c r="AH177" s="18">
        <f t="shared" si="62"/>
        <v>1</v>
      </c>
      <c r="AI177" s="18" t="s">
        <v>239</v>
      </c>
      <c r="AJ177" s="18">
        <f t="shared" si="59"/>
        <v>1</v>
      </c>
      <c r="AK177" s="18">
        <f t="shared" si="60"/>
        <v>4</v>
      </c>
      <c r="AL177" s="44" t="str">
        <f t="shared" si="61"/>
        <v>MEDIA</v>
      </c>
      <c r="AM177" s="18" t="s">
        <v>184</v>
      </c>
      <c r="AN177" s="18" t="s">
        <v>184</v>
      </c>
      <c r="AO177" s="18" t="s">
        <v>184</v>
      </c>
      <c r="AP177" s="18" t="s">
        <v>184</v>
      </c>
      <c r="AQ177" s="18" t="s">
        <v>184</v>
      </c>
      <c r="AR177" s="18" t="s">
        <v>184</v>
      </c>
      <c r="AS177" s="18" t="s">
        <v>184</v>
      </c>
      <c r="AT177" s="18" t="s">
        <v>184</v>
      </c>
      <c r="AU177" s="18" t="s">
        <v>184</v>
      </c>
      <c r="AV177" s="18" t="s">
        <v>184</v>
      </c>
      <c r="AW177" s="18" t="s">
        <v>184</v>
      </c>
      <c r="AX177" s="18" t="s">
        <v>184</v>
      </c>
      <c r="AY177" s="18" t="s">
        <v>184</v>
      </c>
      <c r="AZ177" s="18" t="s">
        <v>184</v>
      </c>
      <c r="BA177" s="18" t="s">
        <v>184</v>
      </c>
      <c r="BB177" s="18" t="s">
        <v>184</v>
      </c>
      <c r="BC177" s="18" t="s">
        <v>184</v>
      </c>
      <c r="BD177" s="18" t="s">
        <v>184</v>
      </c>
      <c r="BE177" s="18" t="s">
        <v>184</v>
      </c>
      <c r="BF177" s="18" t="s">
        <v>184</v>
      </c>
      <c r="BG177" s="18" t="s">
        <v>184</v>
      </c>
      <c r="BH177" s="18" t="s">
        <v>184</v>
      </c>
      <c r="BI177" s="18" t="s">
        <v>184</v>
      </c>
      <c r="BJ177" s="18" t="s">
        <v>184</v>
      </c>
      <c r="BK177" s="18" t="s">
        <v>184</v>
      </c>
      <c r="BL177" s="18" t="s">
        <v>184</v>
      </c>
      <c r="BM177" s="18"/>
      <c r="BN177" s="282" t="s">
        <v>323</v>
      </c>
      <c r="BO177" s="17" t="s">
        <v>323</v>
      </c>
      <c r="BP177" s="17" t="s">
        <v>323</v>
      </c>
    </row>
    <row r="178" spans="1:68" s="158" customFormat="1" ht="60" customHeight="1" x14ac:dyDescent="0.35">
      <c r="A178" s="24" t="str">
        <f t="shared" si="56"/>
        <v>OACDTIC-009</v>
      </c>
      <c r="B178" s="25" t="str">
        <f>VLOOKUP($D178,[9]Responsables!$L$1:$M$37,2,0)</f>
        <v>OACDTIC</v>
      </c>
      <c r="C178" s="159" t="s">
        <v>215</v>
      </c>
      <c r="D178" s="17" t="s">
        <v>774</v>
      </c>
      <c r="E178" s="18" t="s">
        <v>775</v>
      </c>
      <c r="F178" s="17" t="s">
        <v>396</v>
      </c>
      <c r="G178" s="187" t="s">
        <v>798</v>
      </c>
      <c r="H178" s="17" t="s">
        <v>799</v>
      </c>
      <c r="I178" s="188" t="s">
        <v>253</v>
      </c>
      <c r="J178" s="189" t="s">
        <v>254</v>
      </c>
      <c r="K178" s="189" t="s">
        <v>319</v>
      </c>
      <c r="L178" s="18" t="s">
        <v>361</v>
      </c>
      <c r="M178" s="18" t="s">
        <v>590</v>
      </c>
      <c r="N178" s="18" t="s">
        <v>356</v>
      </c>
      <c r="O178" s="18" t="s">
        <v>779</v>
      </c>
      <c r="P178" s="17" t="s">
        <v>193</v>
      </c>
      <c r="Q178" s="17" t="s">
        <v>459</v>
      </c>
      <c r="R178" s="18" t="s">
        <v>178</v>
      </c>
      <c r="S178" s="17" t="s">
        <v>459</v>
      </c>
      <c r="T178" s="17" t="s">
        <v>178</v>
      </c>
      <c r="U178" s="17" t="s">
        <v>459</v>
      </c>
      <c r="V178" s="17" t="s">
        <v>229</v>
      </c>
      <c r="W178" s="17" t="s">
        <v>229</v>
      </c>
      <c r="X178" s="18" t="s">
        <v>188</v>
      </c>
      <c r="Y178" s="177" t="str">
        <f>VLOOKUP($X178,'[9]Ley Transparencia'!$G$4:$H$18,2,0)</f>
        <v>Artículo 18 - INFORMACIÓN PÚBLICA CLASIFICADA</v>
      </c>
      <c r="Z178" s="17" t="s">
        <v>780</v>
      </c>
      <c r="AA178" s="17" t="s">
        <v>797</v>
      </c>
      <c r="AB178" s="18" t="s">
        <v>182</v>
      </c>
      <c r="AC178" s="178">
        <v>44594</v>
      </c>
      <c r="AD178" s="33" t="str">
        <f>LOOKUP($Y178,'[9]Ley Transparencia'!$H$4:$H$17,'[9]Ley Transparencia'!$I$4:$I$17)</f>
        <v>Ilimitada</v>
      </c>
      <c r="AE178" s="26" t="str">
        <f t="shared" si="57"/>
        <v>Media</v>
      </c>
      <c r="AF178" s="18">
        <f t="shared" si="58"/>
        <v>2</v>
      </c>
      <c r="AG178" s="18" t="s">
        <v>183</v>
      </c>
      <c r="AH178" s="18">
        <f t="shared" si="62"/>
        <v>3</v>
      </c>
      <c r="AI178" s="18" t="s">
        <v>233</v>
      </c>
      <c r="AJ178" s="18">
        <f t="shared" si="59"/>
        <v>2</v>
      </c>
      <c r="AK178" s="18">
        <f t="shared" si="60"/>
        <v>7</v>
      </c>
      <c r="AL178" s="44" t="str">
        <f t="shared" si="61"/>
        <v>MEDIA</v>
      </c>
      <c r="AM178" s="18" t="s">
        <v>184</v>
      </c>
      <c r="AN178" s="18" t="s">
        <v>184</v>
      </c>
      <c r="AO178" s="18" t="s">
        <v>184</v>
      </c>
      <c r="AP178" s="18" t="s">
        <v>184</v>
      </c>
      <c r="AQ178" s="18" t="s">
        <v>184</v>
      </c>
      <c r="AR178" s="18" t="s">
        <v>184</v>
      </c>
      <c r="AS178" s="18" t="s">
        <v>184</v>
      </c>
      <c r="AT178" s="18" t="s">
        <v>184</v>
      </c>
      <c r="AU178" s="18" t="s">
        <v>184</v>
      </c>
      <c r="AV178" s="18" t="s">
        <v>184</v>
      </c>
      <c r="AW178" s="18" t="s">
        <v>184</v>
      </c>
      <c r="AX178" s="18" t="s">
        <v>184</v>
      </c>
      <c r="AY178" s="18" t="s">
        <v>184</v>
      </c>
      <c r="AZ178" s="18" t="s">
        <v>184</v>
      </c>
      <c r="BA178" s="18" t="s">
        <v>184</v>
      </c>
      <c r="BB178" s="18" t="s">
        <v>184</v>
      </c>
      <c r="BC178" s="18" t="s">
        <v>184</v>
      </c>
      <c r="BD178" s="18" t="s">
        <v>184</v>
      </c>
      <c r="BE178" s="18" t="s">
        <v>184</v>
      </c>
      <c r="BF178" s="18" t="s">
        <v>184</v>
      </c>
      <c r="BG178" s="18" t="s">
        <v>184</v>
      </c>
      <c r="BH178" s="18" t="s">
        <v>184</v>
      </c>
      <c r="BI178" s="18" t="s">
        <v>184</v>
      </c>
      <c r="BJ178" s="18" t="s">
        <v>184</v>
      </c>
      <c r="BK178" s="18" t="s">
        <v>184</v>
      </c>
      <c r="BL178" s="18" t="s">
        <v>184</v>
      </c>
      <c r="BM178" s="18"/>
      <c r="BN178" s="282" t="s">
        <v>323</v>
      </c>
      <c r="BO178" s="17" t="s">
        <v>323</v>
      </c>
      <c r="BP178" s="17" t="s">
        <v>323</v>
      </c>
    </row>
    <row r="179" spans="1:68" s="158" customFormat="1" ht="60" customHeight="1" x14ac:dyDescent="0.35">
      <c r="A179" s="24" t="str">
        <f t="shared" si="56"/>
        <v>OACDTIC-010</v>
      </c>
      <c r="B179" s="25" t="str">
        <f>VLOOKUP($D179,[9]Responsables!$L$1:$M$37,2,0)</f>
        <v>OACDTIC</v>
      </c>
      <c r="C179" s="159" t="s">
        <v>218</v>
      </c>
      <c r="D179" s="17" t="s">
        <v>774</v>
      </c>
      <c r="E179" s="18" t="s">
        <v>775</v>
      </c>
      <c r="F179" s="17" t="s">
        <v>396</v>
      </c>
      <c r="G179" s="187" t="s">
        <v>800</v>
      </c>
      <c r="H179" s="17" t="s">
        <v>801</v>
      </c>
      <c r="I179" s="188" t="s">
        <v>227</v>
      </c>
      <c r="J179" s="188" t="s">
        <v>254</v>
      </c>
      <c r="K179" s="188" t="s">
        <v>319</v>
      </c>
      <c r="L179" s="17" t="s">
        <v>361</v>
      </c>
      <c r="M179" s="17" t="s">
        <v>590</v>
      </c>
      <c r="N179" s="17" t="s">
        <v>356</v>
      </c>
      <c r="O179" s="17" t="s">
        <v>779</v>
      </c>
      <c r="P179" s="17" t="s">
        <v>193</v>
      </c>
      <c r="Q179" s="17" t="s">
        <v>459</v>
      </c>
      <c r="R179" s="17" t="s">
        <v>178</v>
      </c>
      <c r="S179" s="17" t="s">
        <v>459</v>
      </c>
      <c r="T179" s="17" t="s">
        <v>178</v>
      </c>
      <c r="U179" s="17" t="s">
        <v>459</v>
      </c>
      <c r="V179" s="17" t="s">
        <v>178</v>
      </c>
      <c r="W179" s="17" t="s">
        <v>459</v>
      </c>
      <c r="X179" s="18" t="s">
        <v>273</v>
      </c>
      <c r="Y179" s="177" t="str">
        <f>VLOOKUP($X179,'[9]Ley Transparencia'!$G$4:$H$18,2,0)</f>
        <v>Artículo 18 - INFORMACIÓN PÚBLICA CLASIFICADA</v>
      </c>
      <c r="Z179" s="17" t="s">
        <v>794</v>
      </c>
      <c r="AA179" s="17" t="s">
        <v>781</v>
      </c>
      <c r="AB179" s="18" t="s">
        <v>182</v>
      </c>
      <c r="AC179" s="178">
        <v>44258</v>
      </c>
      <c r="AD179" s="33" t="str">
        <f>LOOKUP($Y179,'[9]Ley Transparencia'!$H$4:$H$17,'[9]Ley Transparencia'!$I$4:$I$17)</f>
        <v>Ilimitada</v>
      </c>
      <c r="AE179" s="26" t="str">
        <f t="shared" si="57"/>
        <v>Media</v>
      </c>
      <c r="AF179" s="18">
        <f t="shared" si="58"/>
        <v>2</v>
      </c>
      <c r="AG179" s="18" t="s">
        <v>233</v>
      </c>
      <c r="AH179" s="18">
        <f t="shared" si="62"/>
        <v>2</v>
      </c>
      <c r="AI179" s="18" t="s">
        <v>233</v>
      </c>
      <c r="AJ179" s="18">
        <f t="shared" si="59"/>
        <v>2</v>
      </c>
      <c r="AK179" s="18">
        <f t="shared" si="60"/>
        <v>6</v>
      </c>
      <c r="AL179" s="44" t="str">
        <f t="shared" si="61"/>
        <v>MEDIA</v>
      </c>
      <c r="AM179" s="18" t="s">
        <v>184</v>
      </c>
      <c r="AN179" s="18" t="s">
        <v>184</v>
      </c>
      <c r="AO179" s="18" t="s">
        <v>184</v>
      </c>
      <c r="AP179" s="18" t="s">
        <v>388</v>
      </c>
      <c r="AQ179" s="18" t="s">
        <v>184</v>
      </c>
      <c r="AR179" s="18" t="s">
        <v>184</v>
      </c>
      <c r="AS179" s="18" t="s">
        <v>184</v>
      </c>
      <c r="AT179" s="18" t="s">
        <v>388</v>
      </c>
      <c r="AU179" s="18" t="s">
        <v>184</v>
      </c>
      <c r="AV179" s="18" t="s">
        <v>388</v>
      </c>
      <c r="AW179" s="18" t="s">
        <v>184</v>
      </c>
      <c r="AX179" s="18" t="s">
        <v>184</v>
      </c>
      <c r="AY179" s="18" t="s">
        <v>388</v>
      </c>
      <c r="AZ179" s="18" t="s">
        <v>184</v>
      </c>
      <c r="BA179" s="18" t="s">
        <v>184</v>
      </c>
      <c r="BB179" s="18" t="s">
        <v>184</v>
      </c>
      <c r="BC179" s="18" t="s">
        <v>184</v>
      </c>
      <c r="BD179" s="18" t="s">
        <v>184</v>
      </c>
      <c r="BE179" s="18" t="s">
        <v>184</v>
      </c>
      <c r="BF179" s="18" t="s">
        <v>184</v>
      </c>
      <c r="BG179" s="18" t="s">
        <v>184</v>
      </c>
      <c r="BH179" s="18" t="s">
        <v>184</v>
      </c>
      <c r="BI179" s="18" t="s">
        <v>184</v>
      </c>
      <c r="BJ179" s="18" t="s">
        <v>184</v>
      </c>
      <c r="BK179" s="18" t="s">
        <v>184</v>
      </c>
      <c r="BL179" s="18" t="s">
        <v>184</v>
      </c>
      <c r="BM179" s="18"/>
      <c r="BN179" s="282" t="s">
        <v>323</v>
      </c>
      <c r="BO179" s="17" t="s">
        <v>323</v>
      </c>
      <c r="BP179" s="17" t="s">
        <v>323</v>
      </c>
    </row>
    <row r="180" spans="1:68" s="158" customFormat="1" ht="60" customHeight="1" x14ac:dyDescent="0.35">
      <c r="A180" s="24" t="str">
        <f t="shared" si="56"/>
        <v>OACDTIC-011</v>
      </c>
      <c r="B180" s="25" t="str">
        <f>VLOOKUP($D180,[9]Responsables!$L$1:$M$37,2,0)</f>
        <v>OACDTIC</v>
      </c>
      <c r="C180" s="159" t="s">
        <v>221</v>
      </c>
      <c r="D180" s="17" t="s">
        <v>774</v>
      </c>
      <c r="E180" s="18" t="s">
        <v>775</v>
      </c>
      <c r="F180" s="17" t="s">
        <v>396</v>
      </c>
      <c r="G180" s="191" t="s">
        <v>802</v>
      </c>
      <c r="H180" s="17" t="s">
        <v>803</v>
      </c>
      <c r="I180" s="188" t="s">
        <v>253</v>
      </c>
      <c r="J180" s="189" t="s">
        <v>254</v>
      </c>
      <c r="K180" s="189" t="s">
        <v>319</v>
      </c>
      <c r="L180" s="18" t="s">
        <v>361</v>
      </c>
      <c r="M180" s="18" t="s">
        <v>590</v>
      </c>
      <c r="N180" s="18" t="s">
        <v>356</v>
      </c>
      <c r="O180" s="18" t="s">
        <v>779</v>
      </c>
      <c r="P180" s="17" t="s">
        <v>193</v>
      </c>
      <c r="Q180" s="17" t="s">
        <v>170</v>
      </c>
      <c r="R180" s="17" t="s">
        <v>178</v>
      </c>
      <c r="S180" s="17" t="s">
        <v>459</v>
      </c>
      <c r="T180" s="17" t="s">
        <v>193</v>
      </c>
      <c r="U180" s="17" t="s">
        <v>459</v>
      </c>
      <c r="V180" s="17" t="s">
        <v>178</v>
      </c>
      <c r="W180" s="17" t="s">
        <v>459</v>
      </c>
      <c r="X180" s="18" t="s">
        <v>255</v>
      </c>
      <c r="Y180" s="177" t="str">
        <f>VLOOKUP($X180,'[9]Ley Transparencia'!$G$4:$H$18,2,0)</f>
        <v>INFORMACIÓN PÚBLICA</v>
      </c>
      <c r="Z180" s="17" t="s">
        <v>256</v>
      </c>
      <c r="AA180" s="17" t="s">
        <v>256</v>
      </c>
      <c r="AB180" s="18" t="s">
        <v>176</v>
      </c>
      <c r="AC180" s="178">
        <v>44353</v>
      </c>
      <c r="AD180" s="33" t="str">
        <f>LOOKUP($Y180,'[9]Ley Transparencia'!$H$4:$H$17,'[9]Ley Transparencia'!$I$4:$I$17)</f>
        <v>Ilimitada</v>
      </c>
      <c r="AE180" s="26" t="str">
        <f t="shared" si="57"/>
        <v>Baja</v>
      </c>
      <c r="AF180" s="18">
        <f t="shared" si="58"/>
        <v>1</v>
      </c>
      <c r="AG180" s="18" t="s">
        <v>239</v>
      </c>
      <c r="AH180" s="18">
        <f t="shared" si="62"/>
        <v>1</v>
      </c>
      <c r="AI180" s="18" t="s">
        <v>239</v>
      </c>
      <c r="AJ180" s="18">
        <f t="shared" si="59"/>
        <v>1</v>
      </c>
      <c r="AK180" s="18">
        <f t="shared" si="60"/>
        <v>3</v>
      </c>
      <c r="AL180" s="44" t="str">
        <f t="shared" si="61"/>
        <v>BAJA</v>
      </c>
      <c r="AM180" s="18" t="s">
        <v>184</v>
      </c>
      <c r="AN180" s="18" t="s">
        <v>184</v>
      </c>
      <c r="AO180" s="18" t="s">
        <v>184</v>
      </c>
      <c r="AP180" s="18" t="s">
        <v>184</v>
      </c>
      <c r="AQ180" s="18" t="s">
        <v>184</v>
      </c>
      <c r="AR180" s="18" t="s">
        <v>184</v>
      </c>
      <c r="AS180" s="18" t="s">
        <v>184</v>
      </c>
      <c r="AT180" s="18" t="s">
        <v>184</v>
      </c>
      <c r="AU180" s="18" t="s">
        <v>184</v>
      </c>
      <c r="AV180" s="18" t="s">
        <v>184</v>
      </c>
      <c r="AW180" s="18" t="s">
        <v>184</v>
      </c>
      <c r="AX180" s="18" t="s">
        <v>388</v>
      </c>
      <c r="AY180" s="18" t="s">
        <v>388</v>
      </c>
      <c r="AZ180" s="18" t="s">
        <v>184</v>
      </c>
      <c r="BA180" s="18" t="s">
        <v>184</v>
      </c>
      <c r="BB180" s="18" t="s">
        <v>184</v>
      </c>
      <c r="BC180" s="18" t="s">
        <v>184</v>
      </c>
      <c r="BD180" s="18" t="s">
        <v>184</v>
      </c>
      <c r="BE180" s="18" t="s">
        <v>184</v>
      </c>
      <c r="BF180" s="18" t="s">
        <v>184</v>
      </c>
      <c r="BG180" s="18" t="s">
        <v>184</v>
      </c>
      <c r="BH180" s="18" t="s">
        <v>184</v>
      </c>
      <c r="BI180" s="18" t="s">
        <v>184</v>
      </c>
      <c r="BJ180" s="18" t="s">
        <v>184</v>
      </c>
      <c r="BK180" s="18" t="s">
        <v>184</v>
      </c>
      <c r="BL180" s="18" t="s">
        <v>184</v>
      </c>
      <c r="BM180" s="18"/>
      <c r="BN180" s="282" t="s">
        <v>323</v>
      </c>
      <c r="BO180" s="17" t="s">
        <v>323</v>
      </c>
      <c r="BP180" s="17" t="s">
        <v>323</v>
      </c>
    </row>
    <row r="181" spans="1:68" s="158" customFormat="1" ht="60" customHeight="1" x14ac:dyDescent="0.35">
      <c r="A181" s="24" t="str">
        <f t="shared" si="56"/>
        <v>OACDTIC-012</v>
      </c>
      <c r="B181" s="25" t="str">
        <f>VLOOKUP($D181,[9]Responsables!$L$1:$M$37,2,0)</f>
        <v>OACDTIC</v>
      </c>
      <c r="C181" s="159" t="s">
        <v>224</v>
      </c>
      <c r="D181" s="17" t="s">
        <v>774</v>
      </c>
      <c r="E181" s="18" t="s">
        <v>775</v>
      </c>
      <c r="F181" s="17" t="s">
        <v>396</v>
      </c>
      <c r="G181" s="187" t="s">
        <v>804</v>
      </c>
      <c r="H181" s="17" t="s">
        <v>805</v>
      </c>
      <c r="I181" s="188" t="s">
        <v>227</v>
      </c>
      <c r="J181" s="188" t="s">
        <v>254</v>
      </c>
      <c r="K181" s="188" t="s">
        <v>417</v>
      </c>
      <c r="L181" s="17" t="s">
        <v>176</v>
      </c>
      <c r="M181" s="17" t="s">
        <v>590</v>
      </c>
      <c r="N181" s="17" t="s">
        <v>356</v>
      </c>
      <c r="O181" s="17" t="s">
        <v>779</v>
      </c>
      <c r="P181" s="17" t="s">
        <v>193</v>
      </c>
      <c r="Q181" s="17" t="s">
        <v>459</v>
      </c>
      <c r="R181" s="17" t="s">
        <v>178</v>
      </c>
      <c r="S181" s="17" t="s">
        <v>459</v>
      </c>
      <c r="T181" s="17" t="s">
        <v>178</v>
      </c>
      <c r="U181" s="17" t="s">
        <v>170</v>
      </c>
      <c r="V181" s="17" t="s">
        <v>178</v>
      </c>
      <c r="W181" s="17" t="s">
        <v>459</v>
      </c>
      <c r="X181" s="18" t="s">
        <v>188</v>
      </c>
      <c r="Y181" s="177" t="str">
        <f>VLOOKUP($X181,'[9]Ley Transparencia'!$G$4:$H$18,2,0)</f>
        <v>Artículo 18 - INFORMACIÓN PÚBLICA CLASIFICADA</v>
      </c>
      <c r="Z181" s="17" t="s">
        <v>794</v>
      </c>
      <c r="AA181" s="17" t="s">
        <v>781</v>
      </c>
      <c r="AB181" s="18" t="s">
        <v>238</v>
      </c>
      <c r="AC181" s="178">
        <v>44197</v>
      </c>
      <c r="AD181" s="33" t="str">
        <f>LOOKUP($Y181,'[9]Ley Transparencia'!$H$4:$H$17,'[9]Ley Transparencia'!$I$4:$I$17)</f>
        <v>Ilimitada</v>
      </c>
      <c r="AE181" s="26" t="str">
        <f t="shared" si="57"/>
        <v>Media</v>
      </c>
      <c r="AF181" s="18">
        <f t="shared" si="58"/>
        <v>2</v>
      </c>
      <c r="AG181" s="18" t="s">
        <v>183</v>
      </c>
      <c r="AH181" s="18">
        <f t="shared" si="62"/>
        <v>3</v>
      </c>
      <c r="AI181" s="18" t="s">
        <v>233</v>
      </c>
      <c r="AJ181" s="18">
        <f t="shared" si="59"/>
        <v>2</v>
      </c>
      <c r="AK181" s="18">
        <f t="shared" si="60"/>
        <v>7</v>
      </c>
      <c r="AL181" s="44" t="str">
        <f t="shared" si="61"/>
        <v>MEDIA</v>
      </c>
      <c r="AM181" s="18" t="s">
        <v>184</v>
      </c>
      <c r="AN181" s="18" t="s">
        <v>184</v>
      </c>
      <c r="AO181" s="18" t="s">
        <v>184</v>
      </c>
      <c r="AP181" s="18" t="s">
        <v>184</v>
      </c>
      <c r="AQ181" s="18" t="s">
        <v>388</v>
      </c>
      <c r="AR181" s="18" t="s">
        <v>184</v>
      </c>
      <c r="AS181" s="18" t="s">
        <v>184</v>
      </c>
      <c r="AT181" s="18" t="s">
        <v>388</v>
      </c>
      <c r="AU181" s="18" t="s">
        <v>184</v>
      </c>
      <c r="AV181" s="18" t="s">
        <v>184</v>
      </c>
      <c r="AW181" s="18" t="s">
        <v>184</v>
      </c>
      <c r="AX181" s="18" t="s">
        <v>184</v>
      </c>
      <c r="AY181" s="18" t="s">
        <v>184</v>
      </c>
      <c r="AZ181" s="18" t="s">
        <v>184</v>
      </c>
      <c r="BA181" s="18" t="s">
        <v>184</v>
      </c>
      <c r="BB181" s="18" t="s">
        <v>184</v>
      </c>
      <c r="BC181" s="18" t="s">
        <v>184</v>
      </c>
      <c r="BD181" s="18" t="s">
        <v>184</v>
      </c>
      <c r="BE181" s="18" t="s">
        <v>184</v>
      </c>
      <c r="BF181" s="18" t="s">
        <v>184</v>
      </c>
      <c r="BG181" s="18" t="s">
        <v>184</v>
      </c>
      <c r="BH181" s="18" t="s">
        <v>184</v>
      </c>
      <c r="BI181" s="18" t="s">
        <v>184</v>
      </c>
      <c r="BJ181" s="18" t="s">
        <v>184</v>
      </c>
      <c r="BK181" s="18" t="s">
        <v>184</v>
      </c>
      <c r="BL181" s="18" t="s">
        <v>184</v>
      </c>
      <c r="BM181" s="18"/>
      <c r="BN181" s="282" t="s">
        <v>323</v>
      </c>
      <c r="BO181" s="17" t="s">
        <v>323</v>
      </c>
      <c r="BP181" s="17" t="s">
        <v>323</v>
      </c>
    </row>
    <row r="182" spans="1:68" s="158" customFormat="1" ht="60" customHeight="1" x14ac:dyDescent="0.35">
      <c r="A182" s="24" t="str">
        <f t="shared" si="56"/>
        <v>OACDTIC-013</v>
      </c>
      <c r="B182" s="25" t="str">
        <f>VLOOKUP($D182,[9]Responsables!$L$1:$M$37,2,0)</f>
        <v>OACDTIC</v>
      </c>
      <c r="C182" s="159" t="s">
        <v>234</v>
      </c>
      <c r="D182" s="17" t="s">
        <v>774</v>
      </c>
      <c r="E182" s="18" t="s">
        <v>775</v>
      </c>
      <c r="F182" s="17" t="s">
        <v>396</v>
      </c>
      <c r="G182" s="190" t="s">
        <v>806</v>
      </c>
      <c r="H182" s="17" t="s">
        <v>807</v>
      </c>
      <c r="I182" s="188" t="s">
        <v>243</v>
      </c>
      <c r="J182" s="188" t="s">
        <v>254</v>
      </c>
      <c r="K182" s="188" t="s">
        <v>712</v>
      </c>
      <c r="L182" s="17" t="s">
        <v>176</v>
      </c>
      <c r="M182" s="17" t="s">
        <v>590</v>
      </c>
      <c r="N182" s="17" t="s">
        <v>356</v>
      </c>
      <c r="O182" s="17" t="s">
        <v>808</v>
      </c>
      <c r="P182" s="17" t="s">
        <v>193</v>
      </c>
      <c r="Q182" s="17" t="s">
        <v>459</v>
      </c>
      <c r="R182" s="17" t="s">
        <v>178</v>
      </c>
      <c r="S182" s="17" t="s">
        <v>459</v>
      </c>
      <c r="T182" s="17" t="s">
        <v>193</v>
      </c>
      <c r="U182" s="17" t="s">
        <v>170</v>
      </c>
      <c r="V182" s="17" t="s">
        <v>178</v>
      </c>
      <c r="W182" s="17" t="s">
        <v>459</v>
      </c>
      <c r="X182" s="18" t="s">
        <v>188</v>
      </c>
      <c r="Y182" s="177" t="str">
        <f>VLOOKUP($X182,'[9]Ley Transparencia'!$G$4:$H$18,2,0)</f>
        <v>Artículo 18 - INFORMACIÓN PÚBLICA CLASIFICADA</v>
      </c>
      <c r="Z182" s="17" t="s">
        <v>794</v>
      </c>
      <c r="AA182" s="17" t="s">
        <v>781</v>
      </c>
      <c r="AB182" s="18" t="s">
        <v>238</v>
      </c>
      <c r="AC182" s="178">
        <v>44197</v>
      </c>
      <c r="AD182" s="33" t="str">
        <f>LOOKUP($Y182,'[9]Ley Transparencia'!$H$4:$H$17,'[9]Ley Transparencia'!$I$4:$I$17)</f>
        <v>Ilimitada</v>
      </c>
      <c r="AE182" s="26" t="str">
        <f t="shared" si="57"/>
        <v>Media</v>
      </c>
      <c r="AF182" s="18">
        <f t="shared" si="58"/>
        <v>2</v>
      </c>
      <c r="AG182" s="18" t="s">
        <v>233</v>
      </c>
      <c r="AH182" s="18">
        <f t="shared" si="62"/>
        <v>2</v>
      </c>
      <c r="AI182" s="18" t="s">
        <v>233</v>
      </c>
      <c r="AJ182" s="18">
        <f t="shared" si="59"/>
        <v>2</v>
      </c>
      <c r="AK182" s="18">
        <f t="shared" si="60"/>
        <v>6</v>
      </c>
      <c r="AL182" s="44" t="str">
        <f t="shared" si="61"/>
        <v>MEDIA</v>
      </c>
      <c r="AM182" s="18" t="s">
        <v>184</v>
      </c>
      <c r="AN182" s="18" t="s">
        <v>184</v>
      </c>
      <c r="AO182" s="18" t="s">
        <v>184</v>
      </c>
      <c r="AP182" s="18" t="s">
        <v>184</v>
      </c>
      <c r="AQ182" s="18" t="s">
        <v>388</v>
      </c>
      <c r="AR182" s="18" t="s">
        <v>184</v>
      </c>
      <c r="AS182" s="18" t="s">
        <v>184</v>
      </c>
      <c r="AT182" s="18" t="s">
        <v>388</v>
      </c>
      <c r="AU182" s="18" t="s">
        <v>184</v>
      </c>
      <c r="AV182" s="18" t="s">
        <v>184</v>
      </c>
      <c r="AW182" s="18" t="s">
        <v>184</v>
      </c>
      <c r="AX182" s="18" t="s">
        <v>184</v>
      </c>
      <c r="AY182" s="18" t="s">
        <v>184</v>
      </c>
      <c r="AZ182" s="18" t="s">
        <v>184</v>
      </c>
      <c r="BA182" s="18" t="s">
        <v>184</v>
      </c>
      <c r="BB182" s="18" t="s">
        <v>184</v>
      </c>
      <c r="BC182" s="18" t="s">
        <v>184</v>
      </c>
      <c r="BD182" s="18" t="s">
        <v>184</v>
      </c>
      <c r="BE182" s="18" t="s">
        <v>184</v>
      </c>
      <c r="BF182" s="18" t="s">
        <v>184</v>
      </c>
      <c r="BG182" s="18" t="s">
        <v>184</v>
      </c>
      <c r="BH182" s="18" t="s">
        <v>184</v>
      </c>
      <c r="BI182" s="18" t="s">
        <v>184</v>
      </c>
      <c r="BJ182" s="18" t="s">
        <v>184</v>
      </c>
      <c r="BK182" s="18" t="s">
        <v>184</v>
      </c>
      <c r="BL182" s="18" t="s">
        <v>184</v>
      </c>
      <c r="BM182" s="18"/>
      <c r="BN182" s="282" t="s">
        <v>323</v>
      </c>
      <c r="BO182" s="17" t="s">
        <v>323</v>
      </c>
      <c r="BP182" s="17" t="s">
        <v>323</v>
      </c>
    </row>
    <row r="183" spans="1:68" s="158" customFormat="1" ht="60" customHeight="1" x14ac:dyDescent="0.35">
      <c r="A183" s="24" t="str">
        <f t="shared" si="56"/>
        <v>OACDTIC-014</v>
      </c>
      <c r="B183" s="25" t="str">
        <f>VLOOKUP($D183,[9]Responsables!$L$1:$M$37,2,0)</f>
        <v>OACDTIC</v>
      </c>
      <c r="C183" s="159" t="s">
        <v>240</v>
      </c>
      <c r="D183" s="17" t="s">
        <v>774</v>
      </c>
      <c r="E183" s="18" t="s">
        <v>775</v>
      </c>
      <c r="F183" s="17" t="s">
        <v>396</v>
      </c>
      <c r="G183" s="187" t="s">
        <v>809</v>
      </c>
      <c r="H183" s="17" t="s">
        <v>810</v>
      </c>
      <c r="I183" s="17" t="s">
        <v>247</v>
      </c>
      <c r="J183" s="17" t="s">
        <v>176</v>
      </c>
      <c r="K183" s="17" t="s">
        <v>176</v>
      </c>
      <c r="L183" s="17" t="s">
        <v>176</v>
      </c>
      <c r="M183" s="17" t="s">
        <v>256</v>
      </c>
      <c r="N183" s="17" t="s">
        <v>176</v>
      </c>
      <c r="O183" s="17" t="s">
        <v>811</v>
      </c>
      <c r="P183" s="17" t="s">
        <v>193</v>
      </c>
      <c r="Q183" s="17" t="s">
        <v>459</v>
      </c>
      <c r="R183" s="17" t="s">
        <v>178</v>
      </c>
      <c r="S183" s="17" t="s">
        <v>459</v>
      </c>
      <c r="T183" s="18" t="s">
        <v>178</v>
      </c>
      <c r="U183" s="17" t="s">
        <v>170</v>
      </c>
      <c r="V183" s="17" t="s">
        <v>178</v>
      </c>
      <c r="W183" s="17" t="s">
        <v>459</v>
      </c>
      <c r="X183" s="18" t="s">
        <v>188</v>
      </c>
      <c r="Y183" s="177" t="str">
        <f>VLOOKUP($X183,'[9]Ley Transparencia'!$G$4:$H$18,2,0)</f>
        <v>Artículo 18 - INFORMACIÓN PÚBLICA CLASIFICADA</v>
      </c>
      <c r="Z183" s="17" t="s">
        <v>794</v>
      </c>
      <c r="AA183" s="17" t="s">
        <v>781</v>
      </c>
      <c r="AB183" s="18" t="s">
        <v>238</v>
      </c>
      <c r="AC183" s="178">
        <v>44197</v>
      </c>
      <c r="AD183" s="33" t="str">
        <f>LOOKUP($Y183,'[9]Ley Transparencia'!$H$4:$H$17,'[9]Ley Transparencia'!$I$4:$I$17)</f>
        <v>Ilimitada</v>
      </c>
      <c r="AE183" s="26" t="str">
        <f t="shared" si="57"/>
        <v>Media</v>
      </c>
      <c r="AF183" s="18">
        <f t="shared" si="58"/>
        <v>2</v>
      </c>
      <c r="AG183" s="18" t="s">
        <v>233</v>
      </c>
      <c r="AH183" s="18">
        <f t="shared" si="62"/>
        <v>2</v>
      </c>
      <c r="AI183" s="18" t="s">
        <v>233</v>
      </c>
      <c r="AJ183" s="18">
        <f t="shared" si="59"/>
        <v>2</v>
      </c>
      <c r="AK183" s="18">
        <f t="shared" si="60"/>
        <v>6</v>
      </c>
      <c r="AL183" s="44" t="str">
        <f t="shared" si="61"/>
        <v>MEDIA</v>
      </c>
      <c r="AM183" s="18" t="s">
        <v>184</v>
      </c>
      <c r="AN183" s="18" t="s">
        <v>184</v>
      </c>
      <c r="AO183" s="18" t="s">
        <v>184</v>
      </c>
      <c r="AP183" s="18" t="s">
        <v>184</v>
      </c>
      <c r="AQ183" s="18" t="s">
        <v>388</v>
      </c>
      <c r="AR183" s="18" t="s">
        <v>184</v>
      </c>
      <c r="AS183" s="18" t="s">
        <v>184</v>
      </c>
      <c r="AT183" s="18" t="s">
        <v>388</v>
      </c>
      <c r="AU183" s="18" t="s">
        <v>184</v>
      </c>
      <c r="AV183" s="18" t="s">
        <v>184</v>
      </c>
      <c r="AW183" s="18" t="s">
        <v>184</v>
      </c>
      <c r="AX183" s="18" t="s">
        <v>184</v>
      </c>
      <c r="AY183" s="18" t="s">
        <v>184</v>
      </c>
      <c r="AZ183" s="18" t="s">
        <v>184</v>
      </c>
      <c r="BA183" s="18" t="s">
        <v>184</v>
      </c>
      <c r="BB183" s="18" t="s">
        <v>184</v>
      </c>
      <c r="BC183" s="18" t="s">
        <v>184</v>
      </c>
      <c r="BD183" s="18" t="s">
        <v>184</v>
      </c>
      <c r="BE183" s="18" t="s">
        <v>184</v>
      </c>
      <c r="BF183" s="18" t="s">
        <v>184</v>
      </c>
      <c r="BG183" s="18" t="s">
        <v>184</v>
      </c>
      <c r="BH183" s="18" t="s">
        <v>184</v>
      </c>
      <c r="BI183" s="18" t="s">
        <v>184</v>
      </c>
      <c r="BJ183" s="18" t="s">
        <v>184</v>
      </c>
      <c r="BK183" s="18" t="s">
        <v>184</v>
      </c>
      <c r="BL183" s="18" t="s">
        <v>184</v>
      </c>
      <c r="BM183" s="18"/>
      <c r="BN183" s="282" t="s">
        <v>323</v>
      </c>
      <c r="BO183" s="17" t="s">
        <v>323</v>
      </c>
      <c r="BP183" s="17" t="s">
        <v>323</v>
      </c>
    </row>
    <row r="184" spans="1:68" s="158" customFormat="1" ht="60" customHeight="1" x14ac:dyDescent="0.35">
      <c r="A184" s="24" t="str">
        <f t="shared" si="56"/>
        <v>OACDTIC-015</v>
      </c>
      <c r="B184" s="25" t="str">
        <f>VLOOKUP($D184,[9]Responsables!$L$1:$M$37,2,0)</f>
        <v>OACDTIC</v>
      </c>
      <c r="C184" s="159" t="s">
        <v>244</v>
      </c>
      <c r="D184" s="17" t="s">
        <v>774</v>
      </c>
      <c r="E184" s="18" t="s">
        <v>775</v>
      </c>
      <c r="F184" s="17" t="s">
        <v>396</v>
      </c>
      <c r="G184" s="187" t="s">
        <v>812</v>
      </c>
      <c r="H184" s="17" t="s">
        <v>813</v>
      </c>
      <c r="I184" s="17" t="s">
        <v>247</v>
      </c>
      <c r="J184" s="17" t="s">
        <v>176</v>
      </c>
      <c r="K184" s="17" t="s">
        <v>176</v>
      </c>
      <c r="L184" s="17" t="s">
        <v>176</v>
      </c>
      <c r="M184" s="17" t="s">
        <v>256</v>
      </c>
      <c r="N184" s="17" t="s">
        <v>176</v>
      </c>
      <c r="O184" s="17" t="s">
        <v>814</v>
      </c>
      <c r="P184" s="17" t="s">
        <v>193</v>
      </c>
      <c r="Q184" s="17" t="s">
        <v>459</v>
      </c>
      <c r="R184" s="17" t="s">
        <v>178</v>
      </c>
      <c r="S184" s="17" t="s">
        <v>459</v>
      </c>
      <c r="T184" s="17" t="s">
        <v>178</v>
      </c>
      <c r="U184" s="17" t="s">
        <v>170</v>
      </c>
      <c r="V184" s="17" t="s">
        <v>178</v>
      </c>
      <c r="W184" s="17" t="s">
        <v>459</v>
      </c>
      <c r="X184" s="18" t="s">
        <v>188</v>
      </c>
      <c r="Y184" s="177" t="str">
        <f>VLOOKUP($X184,'[9]Ley Transparencia'!$G$4:$H$18,2,0)</f>
        <v>Artículo 18 - INFORMACIÓN PÚBLICA CLASIFICADA</v>
      </c>
      <c r="Z184" s="17" t="s">
        <v>794</v>
      </c>
      <c r="AA184" s="17" t="s">
        <v>781</v>
      </c>
      <c r="AB184" s="18" t="s">
        <v>182</v>
      </c>
      <c r="AC184" s="178">
        <v>44197</v>
      </c>
      <c r="AD184" s="33" t="str">
        <f>LOOKUP($Y184,'[9]Ley Transparencia'!$H$4:$H$17,'[9]Ley Transparencia'!$I$4:$I$17)</f>
        <v>Ilimitada</v>
      </c>
      <c r="AE184" s="26" t="str">
        <f t="shared" si="57"/>
        <v>Media</v>
      </c>
      <c r="AF184" s="18">
        <f t="shared" si="58"/>
        <v>2</v>
      </c>
      <c r="AG184" s="18" t="s">
        <v>183</v>
      </c>
      <c r="AH184" s="18">
        <f t="shared" si="62"/>
        <v>3</v>
      </c>
      <c r="AI184" s="18" t="s">
        <v>233</v>
      </c>
      <c r="AJ184" s="18">
        <f t="shared" si="59"/>
        <v>2</v>
      </c>
      <c r="AK184" s="18">
        <f t="shared" si="60"/>
        <v>7</v>
      </c>
      <c r="AL184" s="44" t="str">
        <f t="shared" si="61"/>
        <v>MEDIA</v>
      </c>
      <c r="AM184" s="18" t="s">
        <v>184</v>
      </c>
      <c r="AN184" s="18" t="s">
        <v>184</v>
      </c>
      <c r="AO184" s="18" t="s">
        <v>184</v>
      </c>
      <c r="AP184" s="18" t="s">
        <v>184</v>
      </c>
      <c r="AQ184" s="18" t="s">
        <v>388</v>
      </c>
      <c r="AR184" s="18" t="s">
        <v>184</v>
      </c>
      <c r="AS184" s="18" t="s">
        <v>184</v>
      </c>
      <c r="AT184" s="18" t="s">
        <v>388</v>
      </c>
      <c r="AU184" s="18" t="s">
        <v>184</v>
      </c>
      <c r="AV184" s="18" t="s">
        <v>184</v>
      </c>
      <c r="AW184" s="18" t="s">
        <v>184</v>
      </c>
      <c r="AX184" s="18" t="s">
        <v>388</v>
      </c>
      <c r="AY184" s="18" t="s">
        <v>388</v>
      </c>
      <c r="AZ184" s="18" t="s">
        <v>184</v>
      </c>
      <c r="BA184" s="18" t="s">
        <v>184</v>
      </c>
      <c r="BB184" s="18" t="s">
        <v>184</v>
      </c>
      <c r="BC184" s="18" t="s">
        <v>184</v>
      </c>
      <c r="BD184" s="18" t="s">
        <v>388</v>
      </c>
      <c r="BE184" s="18" t="s">
        <v>388</v>
      </c>
      <c r="BF184" s="18" t="s">
        <v>184</v>
      </c>
      <c r="BG184" s="18" t="s">
        <v>184</v>
      </c>
      <c r="BH184" s="18" t="s">
        <v>388</v>
      </c>
      <c r="BI184" s="18" t="s">
        <v>388</v>
      </c>
      <c r="BJ184" s="18" t="s">
        <v>184</v>
      </c>
      <c r="BK184" s="18" t="s">
        <v>184</v>
      </c>
      <c r="BL184" s="18" t="s">
        <v>184</v>
      </c>
      <c r="BM184" s="18"/>
      <c r="BN184" s="282" t="s">
        <v>323</v>
      </c>
      <c r="BO184" s="17" t="s">
        <v>323</v>
      </c>
      <c r="BP184" s="17" t="s">
        <v>323</v>
      </c>
    </row>
    <row r="185" spans="1:68" s="158" customFormat="1" ht="60" customHeight="1" x14ac:dyDescent="0.35">
      <c r="A185" s="24" t="str">
        <f t="shared" si="56"/>
        <v>OACDTIC-016</v>
      </c>
      <c r="B185" s="25" t="str">
        <f>VLOOKUP($D185,[9]Responsables!$L$1:$M$37,2,0)</f>
        <v>OACDTIC</v>
      </c>
      <c r="C185" s="159" t="s">
        <v>250</v>
      </c>
      <c r="D185" s="17" t="s">
        <v>774</v>
      </c>
      <c r="E185" s="18" t="s">
        <v>775</v>
      </c>
      <c r="F185" s="17" t="s">
        <v>396</v>
      </c>
      <c r="G185" s="187" t="s">
        <v>815</v>
      </c>
      <c r="H185" s="17" t="s">
        <v>816</v>
      </c>
      <c r="I185" s="17" t="s">
        <v>247</v>
      </c>
      <c r="J185" s="17" t="s">
        <v>176</v>
      </c>
      <c r="K185" s="17" t="s">
        <v>176</v>
      </c>
      <c r="L185" s="17" t="s">
        <v>176</v>
      </c>
      <c r="M185" s="17" t="s">
        <v>256</v>
      </c>
      <c r="N185" s="17" t="s">
        <v>176</v>
      </c>
      <c r="O185" s="17" t="s">
        <v>817</v>
      </c>
      <c r="P185" s="17" t="s">
        <v>193</v>
      </c>
      <c r="Q185" s="17" t="s">
        <v>459</v>
      </c>
      <c r="R185" s="17" t="s">
        <v>178</v>
      </c>
      <c r="S185" s="17" t="s">
        <v>459</v>
      </c>
      <c r="T185" s="17" t="s">
        <v>178</v>
      </c>
      <c r="U185" s="17" t="s">
        <v>170</v>
      </c>
      <c r="V185" s="17" t="s">
        <v>178</v>
      </c>
      <c r="W185" s="17" t="s">
        <v>459</v>
      </c>
      <c r="X185" s="18" t="s">
        <v>188</v>
      </c>
      <c r="Y185" s="177" t="str">
        <f>VLOOKUP($X185,'[9]Ley Transparencia'!$G$4:$H$18,2,0)</f>
        <v>Artículo 18 - INFORMACIÓN PÚBLICA CLASIFICADA</v>
      </c>
      <c r="Z185" s="17" t="s">
        <v>794</v>
      </c>
      <c r="AA185" s="17" t="s">
        <v>781</v>
      </c>
      <c r="AB185" s="18" t="s">
        <v>182</v>
      </c>
      <c r="AC185" s="178">
        <v>44198</v>
      </c>
      <c r="AD185" s="33" t="str">
        <f>LOOKUP($Y185,'[9]Ley Transparencia'!$H$4:$H$17,'[9]Ley Transparencia'!$I$4:$I$17)</f>
        <v>Ilimitada</v>
      </c>
      <c r="AE185" s="26" t="str">
        <f t="shared" si="57"/>
        <v>Media</v>
      </c>
      <c r="AF185" s="18">
        <f t="shared" si="58"/>
        <v>2</v>
      </c>
      <c r="AG185" s="18" t="s">
        <v>233</v>
      </c>
      <c r="AH185" s="18">
        <f t="shared" si="62"/>
        <v>2</v>
      </c>
      <c r="AI185" s="18" t="s">
        <v>233</v>
      </c>
      <c r="AJ185" s="18">
        <f t="shared" si="59"/>
        <v>2</v>
      </c>
      <c r="AK185" s="18">
        <f t="shared" si="60"/>
        <v>6</v>
      </c>
      <c r="AL185" s="44" t="str">
        <f t="shared" si="61"/>
        <v>MEDIA</v>
      </c>
      <c r="AM185" s="18" t="s">
        <v>184</v>
      </c>
      <c r="AN185" s="18" t="s">
        <v>184</v>
      </c>
      <c r="AO185" s="18" t="s">
        <v>184</v>
      </c>
      <c r="AP185" s="18" t="s">
        <v>184</v>
      </c>
      <c r="AQ185" s="18" t="s">
        <v>388</v>
      </c>
      <c r="AR185" s="18" t="s">
        <v>388</v>
      </c>
      <c r="AS185" s="18" t="s">
        <v>184</v>
      </c>
      <c r="AT185" s="18" t="s">
        <v>388</v>
      </c>
      <c r="AU185" s="18" t="s">
        <v>184</v>
      </c>
      <c r="AV185" s="18" t="s">
        <v>184</v>
      </c>
      <c r="AW185" s="18" t="s">
        <v>184</v>
      </c>
      <c r="AX185" s="18" t="s">
        <v>388</v>
      </c>
      <c r="AY185" s="18" t="s">
        <v>388</v>
      </c>
      <c r="AZ185" s="18" t="s">
        <v>184</v>
      </c>
      <c r="BA185" s="18" t="s">
        <v>184</v>
      </c>
      <c r="BB185" s="18" t="s">
        <v>184</v>
      </c>
      <c r="BC185" s="18" t="s">
        <v>184</v>
      </c>
      <c r="BD185" s="18" t="s">
        <v>388</v>
      </c>
      <c r="BE185" s="18" t="s">
        <v>388</v>
      </c>
      <c r="BF185" s="18" t="s">
        <v>184</v>
      </c>
      <c r="BG185" s="18" t="s">
        <v>184</v>
      </c>
      <c r="BH185" s="18" t="s">
        <v>388</v>
      </c>
      <c r="BI185" s="18" t="s">
        <v>388</v>
      </c>
      <c r="BJ185" s="18" t="s">
        <v>184</v>
      </c>
      <c r="BK185" s="18" t="s">
        <v>184</v>
      </c>
      <c r="BL185" s="18" t="s">
        <v>184</v>
      </c>
      <c r="BM185" s="18"/>
      <c r="BN185" s="282" t="s">
        <v>323</v>
      </c>
      <c r="BO185" s="17" t="s">
        <v>323</v>
      </c>
      <c r="BP185" s="17" t="s">
        <v>323</v>
      </c>
    </row>
    <row r="186" spans="1:68" s="158" customFormat="1" ht="60" customHeight="1" x14ac:dyDescent="0.35">
      <c r="A186" s="24" t="str">
        <f t="shared" si="56"/>
        <v>OACDTIC-017</v>
      </c>
      <c r="B186" s="25" t="str">
        <f>VLOOKUP($D186,[9]Responsables!$L$1:$M$37,2,0)</f>
        <v>OACDTIC</v>
      </c>
      <c r="C186" s="159" t="s">
        <v>257</v>
      </c>
      <c r="D186" s="17" t="s">
        <v>774</v>
      </c>
      <c r="E186" s="18" t="s">
        <v>775</v>
      </c>
      <c r="F186" s="17" t="s">
        <v>396</v>
      </c>
      <c r="G186" s="187" t="s">
        <v>818</v>
      </c>
      <c r="H186" s="17" t="s">
        <v>818</v>
      </c>
      <c r="I186" s="17" t="s">
        <v>312</v>
      </c>
      <c r="J186" s="17" t="s">
        <v>176</v>
      </c>
      <c r="K186" s="17" t="s">
        <v>176</v>
      </c>
      <c r="L186" s="17" t="s">
        <v>176</v>
      </c>
      <c r="M186" s="17" t="s">
        <v>256</v>
      </c>
      <c r="N186" s="17" t="s">
        <v>176</v>
      </c>
      <c r="O186" s="17" t="s">
        <v>176</v>
      </c>
      <c r="P186" s="17" t="s">
        <v>193</v>
      </c>
      <c r="Q186" s="17" t="s">
        <v>459</v>
      </c>
      <c r="R186" s="17" t="s">
        <v>819</v>
      </c>
      <c r="S186" s="17" t="s">
        <v>774</v>
      </c>
      <c r="T186" s="17" t="s">
        <v>193</v>
      </c>
      <c r="U186" s="17" t="s">
        <v>170</v>
      </c>
      <c r="V186" s="17" t="s">
        <v>819</v>
      </c>
      <c r="W186" s="17" t="s">
        <v>459</v>
      </c>
      <c r="X186" s="18" t="s">
        <v>188</v>
      </c>
      <c r="Y186" s="177" t="str">
        <f>VLOOKUP($X186,'[9]Ley Transparencia'!$G$4:$H$18,2,0)</f>
        <v>Artículo 18 - INFORMACIÓN PÚBLICA CLASIFICADA</v>
      </c>
      <c r="Z186" s="17" t="s">
        <v>313</v>
      </c>
      <c r="AA186" s="17" t="s">
        <v>820</v>
      </c>
      <c r="AB186" s="17" t="s">
        <v>238</v>
      </c>
      <c r="AC186" s="178">
        <v>45457</v>
      </c>
      <c r="AD186" s="33" t="str">
        <f>LOOKUP($Y186,'[9]Ley Transparencia'!$H$4:$H$17,'[9]Ley Transparencia'!$I$4:$I$17)</f>
        <v>Ilimitada</v>
      </c>
      <c r="AE186" s="26" t="str">
        <f t="shared" si="57"/>
        <v>Media</v>
      </c>
      <c r="AF186" s="18">
        <f t="shared" si="58"/>
        <v>2</v>
      </c>
      <c r="AG186" s="18" t="s">
        <v>239</v>
      </c>
      <c r="AH186" s="18">
        <f t="shared" si="62"/>
        <v>1</v>
      </c>
      <c r="AI186" s="18" t="s">
        <v>233</v>
      </c>
      <c r="AJ186" s="18">
        <f t="shared" si="59"/>
        <v>2</v>
      </c>
      <c r="AK186" s="18">
        <f t="shared" si="60"/>
        <v>5</v>
      </c>
      <c r="AL186" s="44" t="str">
        <f t="shared" si="61"/>
        <v>MEDIA</v>
      </c>
      <c r="AM186" s="18" t="s">
        <v>184</v>
      </c>
      <c r="AN186" s="18" t="s">
        <v>184</v>
      </c>
      <c r="AO186" s="18" t="s">
        <v>184</v>
      </c>
      <c r="AP186" s="18" t="s">
        <v>388</v>
      </c>
      <c r="AQ186" s="18" t="s">
        <v>184</v>
      </c>
      <c r="AR186" s="18" t="s">
        <v>184</v>
      </c>
      <c r="AS186" s="18" t="s">
        <v>184</v>
      </c>
      <c r="AT186" s="18" t="s">
        <v>184</v>
      </c>
      <c r="AU186" s="18" t="s">
        <v>184</v>
      </c>
      <c r="AV186" s="18" t="s">
        <v>388</v>
      </c>
      <c r="AW186" s="18" t="s">
        <v>184</v>
      </c>
      <c r="AX186" s="18" t="s">
        <v>184</v>
      </c>
      <c r="AY186" s="18" t="s">
        <v>388</v>
      </c>
      <c r="AZ186" s="18" t="s">
        <v>388</v>
      </c>
      <c r="BA186" s="18" t="s">
        <v>184</v>
      </c>
      <c r="BB186" s="18" t="s">
        <v>184</v>
      </c>
      <c r="BC186" s="18" t="s">
        <v>184</v>
      </c>
      <c r="BD186" s="18" t="s">
        <v>184</v>
      </c>
      <c r="BE186" s="18" t="s">
        <v>184</v>
      </c>
      <c r="BF186" s="18" t="s">
        <v>184</v>
      </c>
      <c r="BG186" s="18" t="s">
        <v>184</v>
      </c>
      <c r="BH186" s="18" t="s">
        <v>184</v>
      </c>
      <c r="BI186" s="18" t="s">
        <v>184</v>
      </c>
      <c r="BJ186" s="18" t="s">
        <v>184</v>
      </c>
      <c r="BK186" s="18" t="s">
        <v>184</v>
      </c>
      <c r="BL186" s="18" t="s">
        <v>184</v>
      </c>
      <c r="BM186" s="18"/>
      <c r="BN186" s="282" t="s">
        <v>323</v>
      </c>
      <c r="BO186" s="17" t="s">
        <v>323</v>
      </c>
      <c r="BP186" s="17" t="s">
        <v>323</v>
      </c>
    </row>
    <row r="187" spans="1:68" s="158" customFormat="1" ht="60" customHeight="1" x14ac:dyDescent="0.35">
      <c r="A187" s="24" t="str">
        <f t="shared" si="56"/>
        <v>OACDTIC-018</v>
      </c>
      <c r="B187" s="25" t="str">
        <f>VLOOKUP($D187,[9]Responsables!$L$1:$M$37,2,0)</f>
        <v>OACDTIC</v>
      </c>
      <c r="C187" s="159" t="s">
        <v>260</v>
      </c>
      <c r="D187" s="17" t="s">
        <v>774</v>
      </c>
      <c r="E187" s="18" t="s">
        <v>775</v>
      </c>
      <c r="F187" s="17" t="s">
        <v>396</v>
      </c>
      <c r="G187" s="187" t="s">
        <v>465</v>
      </c>
      <c r="H187" s="17" t="s">
        <v>821</v>
      </c>
      <c r="I187" s="17" t="s">
        <v>175</v>
      </c>
      <c r="J187" s="17" t="s">
        <v>176</v>
      </c>
      <c r="K187" s="17" t="s">
        <v>176</v>
      </c>
      <c r="L187" s="17" t="s">
        <v>176</v>
      </c>
      <c r="M187" s="17" t="s">
        <v>256</v>
      </c>
      <c r="N187" s="17" t="s">
        <v>176</v>
      </c>
      <c r="O187" s="17" t="s">
        <v>176</v>
      </c>
      <c r="P187" s="17" t="s">
        <v>193</v>
      </c>
      <c r="Q187" s="17" t="s">
        <v>459</v>
      </c>
      <c r="R187" s="17" t="s">
        <v>822</v>
      </c>
      <c r="S187" s="17" t="s">
        <v>774</v>
      </c>
      <c r="T187" s="17" t="s">
        <v>822</v>
      </c>
      <c r="U187" s="17" t="s">
        <v>774</v>
      </c>
      <c r="V187" s="17" t="s">
        <v>176</v>
      </c>
      <c r="W187" s="17" t="s">
        <v>176</v>
      </c>
      <c r="X187" s="18" t="s">
        <v>188</v>
      </c>
      <c r="Y187" s="177" t="str">
        <f>VLOOKUP($X187,'[9]Ley Transparencia'!$G$4:$H$18,2,0)</f>
        <v>Artículo 18 - INFORMACIÓN PÚBLICA CLASIFICADA</v>
      </c>
      <c r="Z187" s="17" t="s">
        <v>313</v>
      </c>
      <c r="AA187" s="17" t="s">
        <v>823</v>
      </c>
      <c r="AB187" s="17" t="s">
        <v>238</v>
      </c>
      <c r="AC187" s="178">
        <v>45457</v>
      </c>
      <c r="AD187" s="33" t="str">
        <f>LOOKUP($Y187,'[9]Ley Transparencia'!$H$4:$H$17,'[9]Ley Transparencia'!$I$4:$I$17)</f>
        <v>Ilimitada</v>
      </c>
      <c r="AE187" s="26" t="str">
        <f t="shared" si="57"/>
        <v>Media</v>
      </c>
      <c r="AF187" s="18">
        <f t="shared" si="58"/>
        <v>2</v>
      </c>
      <c r="AG187" s="18" t="s">
        <v>233</v>
      </c>
      <c r="AH187" s="18">
        <f t="shared" si="62"/>
        <v>2</v>
      </c>
      <c r="AI187" s="18" t="s">
        <v>233</v>
      </c>
      <c r="AJ187" s="18">
        <f t="shared" si="59"/>
        <v>2</v>
      </c>
      <c r="AK187" s="18">
        <f t="shared" si="60"/>
        <v>6</v>
      </c>
      <c r="AL187" s="44" t="str">
        <f t="shared" si="61"/>
        <v>MEDIA</v>
      </c>
      <c r="AM187" s="18" t="s">
        <v>184</v>
      </c>
      <c r="AN187" s="18" t="s">
        <v>184</v>
      </c>
      <c r="AO187" s="18" t="s">
        <v>184</v>
      </c>
      <c r="AP187" s="18" t="s">
        <v>388</v>
      </c>
      <c r="AQ187" s="18" t="s">
        <v>184</v>
      </c>
      <c r="AR187" s="18" t="s">
        <v>184</v>
      </c>
      <c r="AS187" s="18" t="s">
        <v>184</v>
      </c>
      <c r="AT187" s="18" t="s">
        <v>184</v>
      </c>
      <c r="AU187" s="18" t="s">
        <v>184</v>
      </c>
      <c r="AV187" s="18" t="s">
        <v>388</v>
      </c>
      <c r="AW187" s="18" t="s">
        <v>184</v>
      </c>
      <c r="AX187" s="18" t="s">
        <v>184</v>
      </c>
      <c r="AY187" s="18" t="s">
        <v>388</v>
      </c>
      <c r="AZ187" s="18" t="s">
        <v>388</v>
      </c>
      <c r="BA187" s="18" t="s">
        <v>184</v>
      </c>
      <c r="BB187" s="18" t="s">
        <v>184</v>
      </c>
      <c r="BC187" s="18" t="s">
        <v>184</v>
      </c>
      <c r="BD187" s="18" t="s">
        <v>184</v>
      </c>
      <c r="BE187" s="18" t="s">
        <v>184</v>
      </c>
      <c r="BF187" s="18" t="s">
        <v>184</v>
      </c>
      <c r="BG187" s="18" t="s">
        <v>184</v>
      </c>
      <c r="BH187" s="18" t="s">
        <v>184</v>
      </c>
      <c r="BI187" s="18" t="s">
        <v>184</v>
      </c>
      <c r="BJ187" s="18" t="s">
        <v>184</v>
      </c>
      <c r="BK187" s="18" t="s">
        <v>184</v>
      </c>
      <c r="BL187" s="18" t="s">
        <v>184</v>
      </c>
      <c r="BM187" s="18"/>
      <c r="BN187" s="282" t="s">
        <v>323</v>
      </c>
      <c r="BO187" s="17" t="s">
        <v>323</v>
      </c>
      <c r="BP187" s="17" t="s">
        <v>323</v>
      </c>
    </row>
    <row r="188" spans="1:68" s="158" customFormat="1" ht="60" customHeight="1" x14ac:dyDescent="0.35">
      <c r="A188" s="24" t="str">
        <f>CONCATENATE($B188,"-",$C188)</f>
        <v>OCID-001</v>
      </c>
      <c r="B188" s="25" t="str">
        <f>VLOOKUP($D188,[10]Responsables!$L$1:$M$37,2,0)</f>
        <v>OCID</v>
      </c>
      <c r="C188" s="159" t="s">
        <v>169</v>
      </c>
      <c r="D188" s="17" t="s">
        <v>824</v>
      </c>
      <c r="E188" s="17" t="s">
        <v>825</v>
      </c>
      <c r="F188" s="17" t="s">
        <v>826</v>
      </c>
      <c r="G188" s="17" t="s">
        <v>827</v>
      </c>
      <c r="H188" s="17" t="s">
        <v>828</v>
      </c>
      <c r="I188" s="17" t="s">
        <v>253</v>
      </c>
      <c r="J188" s="18" t="s">
        <v>254</v>
      </c>
      <c r="K188" s="18" t="s">
        <v>829</v>
      </c>
      <c r="L188" s="18" t="s">
        <v>336</v>
      </c>
      <c r="M188" s="18" t="s">
        <v>337</v>
      </c>
      <c r="N188" s="18" t="s">
        <v>451</v>
      </c>
      <c r="O188" s="17" t="s">
        <v>176</v>
      </c>
      <c r="P188" s="17" t="s">
        <v>830</v>
      </c>
      <c r="Q188" s="17" t="s">
        <v>824</v>
      </c>
      <c r="R188" s="17" t="s">
        <v>229</v>
      </c>
      <c r="S188" s="17" t="s">
        <v>229</v>
      </c>
      <c r="T188" s="17" t="s">
        <v>324</v>
      </c>
      <c r="U188" s="17" t="s">
        <v>824</v>
      </c>
      <c r="V188" s="17" t="s">
        <v>229</v>
      </c>
      <c r="W188" s="17" t="s">
        <v>229</v>
      </c>
      <c r="X188" s="18" t="s">
        <v>831</v>
      </c>
      <c r="Y188" s="177" t="str">
        <f>VLOOKUP($X188,'[10]Ley Transparencia'!$G$4:$H$18,2,0)</f>
        <v>Artículo 19 - INFORMACIÓN PÚBLICA RESERVADA</v>
      </c>
      <c r="Z188" s="17" t="s">
        <v>832</v>
      </c>
      <c r="AA188" s="17" t="s">
        <v>833</v>
      </c>
      <c r="AB188" s="39" t="s">
        <v>182</v>
      </c>
      <c r="AC188" s="48">
        <v>44197</v>
      </c>
      <c r="AD188" s="33" t="str">
        <f>LOOKUP($Y188,'[10]Ley Transparencia'!$H$4:$H$17,'[10]Ley Transparencia'!$I$4:$I$17)</f>
        <v>Mayor a 15 años</v>
      </c>
      <c r="AE188" s="26" t="str">
        <f>IF(Y188="Artículo 19 - INFORMACIÓN PÚBLICA RESERVADA","Alta",IF(Y188="Artículo 18 - INFORMACIÓN PÚBLICA CLASIFICADA","Media",IF(Y188="INFORMACIÓN PÚBLICA","Baja")))</f>
        <v>Alta</v>
      </c>
      <c r="AF188" s="18">
        <f>IF(AE188="Baja",1,IF(AE188="Media",2,IF(AE188="Alta",3,"")))</f>
        <v>3</v>
      </c>
      <c r="AG188" s="18" t="s">
        <v>239</v>
      </c>
      <c r="AH188" s="18">
        <f>IF(AG188="Baja",1,IF(AG188="Media",2,IF(AG188="Alta",3,"")))</f>
        <v>1</v>
      </c>
      <c r="AI188" s="18" t="s">
        <v>239</v>
      </c>
      <c r="AJ188" s="18">
        <f>IF(AI188="Baja",1,IF(AI188="Media",2,IF(AI188="Alta",3,"")))</f>
        <v>1</v>
      </c>
      <c r="AK188" s="18">
        <f>IFERROR(SUM(+AF188+AH188+AJ188),"")</f>
        <v>5</v>
      </c>
      <c r="AL188" s="44" t="str">
        <f>IF(AND(AE188="ALTA"),"ALTA",IF(AND(AG188="ALTA",AI188="ALTA"),"ALTA",IF(AND(AE188="MEDIA",AG188="ALTA",AI188="MEDIA"),"MEDIA",IF(AND(AE188="MEDIA",AG188="MEDIA",AI188="ALTA"),"MEDIA",IF(AND(AE188="MEDIA",AG188="MEDIA",AI188="BAJA"),"MEDIA",IF(AND(AE188="MEDIA",AG188="MEDIA",AI188="MEDIA"),"MEDIA",IF(AND(AE188="MEDIA",AG188="BAJA",AI188="MEDIA"),"MEDIA",IF(AND(AE188="BAJA",AG188="MEDIA",AI188="MEDIA"),"MEDIA",IF(AND(AE188="BAJA",AG188="BAJA",AI188="MEDIA"),"MEDIA",IF(AND(AE188="BAJA",AG188="MEDIA",AI188="BAJA"),"MEDIA",IF(AND(AE188="MEDIA",AG188="BAJA",AI188="BAJA"),"MEDIA",IF(AND(AE188="BAJA",AG188="ALTA",AI188="BAJA"),"MEDIA",IF(AND(AE188="BAJA",AG188="BAJA",AI188="ALTA"),"MEDIA",IF(AND(AE188="MEDIA",AG188="ALTA",AI188="BAJA"),"MEDIA",IF(AND(AE188="MEDIA",AG188="BAJA",AI188="ALTA"),"MEDIA",IF(AND(AE188="BAJA",AG188="ALTA",AI188="MEDIA"),"MEDIA",IF(AND(AE188="BAJA",AG188="MEDIA",AI188="ALTA"),"MEDIA",IF(AND(AE188="BAJA",AG188="BAJA",AI188="BAJA"),"BAJA","Por Clasificar"))))))))))))))))))</f>
        <v>ALTA</v>
      </c>
      <c r="AM188" s="39" t="s">
        <v>184</v>
      </c>
      <c r="AN188" s="39" t="s">
        <v>388</v>
      </c>
      <c r="AO188" s="39" t="s">
        <v>184</v>
      </c>
      <c r="AP188" s="39" t="s">
        <v>184</v>
      </c>
      <c r="AQ188" s="39" t="s">
        <v>184</v>
      </c>
      <c r="AR188" s="18"/>
      <c r="AS188" s="18"/>
      <c r="AT188" s="39" t="s">
        <v>184</v>
      </c>
      <c r="AU188" s="39" t="s">
        <v>184</v>
      </c>
      <c r="AV188" s="39" t="s">
        <v>388</v>
      </c>
      <c r="AW188" s="39" t="s">
        <v>388</v>
      </c>
      <c r="AX188" s="39" t="s">
        <v>388</v>
      </c>
      <c r="AY188" s="39" t="s">
        <v>388</v>
      </c>
      <c r="AZ188" s="39" t="s">
        <v>388</v>
      </c>
      <c r="BA188" s="39" t="s">
        <v>184</v>
      </c>
      <c r="BB188" s="39" t="s">
        <v>388</v>
      </c>
      <c r="BC188" s="39"/>
      <c r="BD188" s="39" t="s">
        <v>388</v>
      </c>
      <c r="BE188" s="39" t="s">
        <v>184</v>
      </c>
      <c r="BF188" s="39" t="s">
        <v>184</v>
      </c>
      <c r="BG188" s="39" t="s">
        <v>184</v>
      </c>
      <c r="BH188" s="39" t="s">
        <v>388</v>
      </c>
      <c r="BI188" s="39" t="s">
        <v>388</v>
      </c>
      <c r="BJ188" s="39" t="s">
        <v>184</v>
      </c>
      <c r="BK188" s="39" t="s">
        <v>184</v>
      </c>
      <c r="BL188" s="39" t="s">
        <v>184</v>
      </c>
      <c r="BM188" s="39"/>
      <c r="BN188" s="34"/>
      <c r="BO188" s="18"/>
      <c r="BP188" s="18"/>
    </row>
    <row r="189" spans="1:68" s="158" customFormat="1" ht="60" customHeight="1" x14ac:dyDescent="0.35">
      <c r="A189" s="24" t="str">
        <f t="shared" ref="A189:A252" si="63">CONCATENATE($B189,"-",$C189)</f>
        <v>OCID-002</v>
      </c>
      <c r="B189" s="25" t="str">
        <f>VLOOKUP($D189,[10]Responsables!$L$1:$M$37,2,0)</f>
        <v>OCID</v>
      </c>
      <c r="C189" s="159" t="s">
        <v>185</v>
      </c>
      <c r="D189" s="17" t="s">
        <v>824</v>
      </c>
      <c r="E189" s="17" t="s">
        <v>825</v>
      </c>
      <c r="F189" s="17" t="s">
        <v>826</v>
      </c>
      <c r="G189" s="17" t="s">
        <v>834</v>
      </c>
      <c r="H189" s="17" t="s">
        <v>835</v>
      </c>
      <c r="I189" s="17" t="s">
        <v>253</v>
      </c>
      <c r="J189" s="18" t="s">
        <v>254</v>
      </c>
      <c r="K189" s="18" t="s">
        <v>829</v>
      </c>
      <c r="L189" s="18" t="s">
        <v>320</v>
      </c>
      <c r="M189" s="18" t="s">
        <v>321</v>
      </c>
      <c r="N189" s="18" t="s">
        <v>451</v>
      </c>
      <c r="O189" s="17" t="s">
        <v>176</v>
      </c>
      <c r="P189" s="17" t="s">
        <v>830</v>
      </c>
      <c r="Q189" s="17" t="s">
        <v>824</v>
      </c>
      <c r="R189" s="17" t="s">
        <v>229</v>
      </c>
      <c r="S189" s="17" t="s">
        <v>229</v>
      </c>
      <c r="T189" s="17" t="s">
        <v>324</v>
      </c>
      <c r="U189" s="17" t="s">
        <v>824</v>
      </c>
      <c r="V189" s="17" t="s">
        <v>229</v>
      </c>
      <c r="W189" s="17" t="s">
        <v>229</v>
      </c>
      <c r="X189" s="18" t="s">
        <v>831</v>
      </c>
      <c r="Y189" s="177" t="str">
        <f>VLOOKUP($X189,'[10]Ley Transparencia'!$G$4:$H$18,2,0)</f>
        <v>Artículo 19 - INFORMACIÓN PÚBLICA RESERVADA</v>
      </c>
      <c r="Z189" s="17" t="s">
        <v>832</v>
      </c>
      <c r="AA189" s="17" t="s">
        <v>833</v>
      </c>
      <c r="AB189" s="39" t="s">
        <v>182</v>
      </c>
      <c r="AC189" s="48">
        <v>44197</v>
      </c>
      <c r="AD189" s="33" t="str">
        <f>LOOKUP($Y189,'[10]Ley Transparencia'!$H$4:$H$17,'[10]Ley Transparencia'!$I$4:$I$17)</f>
        <v>Mayor a 15 años</v>
      </c>
      <c r="AE189" s="26" t="str">
        <f t="shared" ref="AE189:AE252" si="64">IF(Y189="Artículo 19 - INFORMACIÓN PÚBLICA RESERVADA","Alta",IF(Y189="Artículo 18 - INFORMACIÓN PÚBLICA CLASIFICADA","Media",IF(Y189="INFORMACIÓN PÚBLICA","Baja")))</f>
        <v>Alta</v>
      </c>
      <c r="AF189" s="18">
        <f t="shared" ref="AF189:AF252" si="65">IF(AE189="Baja",1,IF(AE189="Media",2,IF(AE189="Alta",3,"")))</f>
        <v>3</v>
      </c>
      <c r="AG189" s="18" t="s">
        <v>239</v>
      </c>
      <c r="AH189" s="18">
        <f t="shared" ref="AH189:AH252" si="66">IF(AG189="Baja",1,IF(AG189="Media",2,IF(AG189="Alta",3,"")))</f>
        <v>1</v>
      </c>
      <c r="AI189" s="18" t="s">
        <v>239</v>
      </c>
      <c r="AJ189" s="18">
        <f t="shared" ref="AJ189:AJ252" si="67">IF(AI189="Baja",1,IF(AI189="Media",2,IF(AI189="Alta",3,"")))</f>
        <v>1</v>
      </c>
      <c r="AK189" s="18">
        <f t="shared" ref="AK189:AK252" si="68">IFERROR(SUM(+AF189+AH189+AJ189),"")</f>
        <v>5</v>
      </c>
      <c r="AL189" s="44" t="str">
        <f t="shared" ref="AL189:AL252" si="69">IF(AND(AE189="ALTA"),"ALTA",IF(AND(AG189="ALTA",AI189="ALTA"),"ALTA",IF(AND(AE189="MEDIA",AG189="ALTA",AI189="MEDIA"),"MEDIA",IF(AND(AE189="MEDIA",AG189="MEDIA",AI189="ALTA"),"MEDIA",IF(AND(AE189="MEDIA",AG189="MEDIA",AI189="BAJA"),"MEDIA",IF(AND(AE189="MEDIA",AG189="MEDIA",AI189="MEDIA"),"MEDIA",IF(AND(AE189="MEDIA",AG189="BAJA",AI189="MEDIA"),"MEDIA",IF(AND(AE189="BAJA",AG189="MEDIA",AI189="MEDIA"),"MEDIA",IF(AND(AE189="BAJA",AG189="BAJA",AI189="MEDIA"),"MEDIA",IF(AND(AE189="BAJA",AG189="MEDIA",AI189="BAJA"),"MEDIA",IF(AND(AE189="MEDIA",AG189="BAJA",AI189="BAJA"),"MEDIA",IF(AND(AE189="BAJA",AG189="ALTA",AI189="BAJA"),"MEDIA",IF(AND(AE189="BAJA",AG189="BAJA",AI189="ALTA"),"MEDIA",IF(AND(AE189="MEDIA",AG189="ALTA",AI189="BAJA"),"MEDIA",IF(AND(AE189="MEDIA",AG189="BAJA",AI189="ALTA"),"MEDIA",IF(AND(AE189="BAJA",AG189="ALTA",AI189="MEDIA"),"MEDIA",IF(AND(AE189="BAJA",AG189="MEDIA",AI189="ALTA"),"MEDIA",IF(AND(AE189="BAJA",AG189="BAJA",AI189="BAJA"),"BAJA","Por Clasificar"))))))))))))))))))</f>
        <v>ALTA</v>
      </c>
      <c r="AM189" s="39" t="s">
        <v>184</v>
      </c>
      <c r="AN189" s="39" t="s">
        <v>388</v>
      </c>
      <c r="AO189" s="39" t="s">
        <v>184</v>
      </c>
      <c r="AP189" s="39" t="s">
        <v>184</v>
      </c>
      <c r="AQ189" s="39" t="s">
        <v>184</v>
      </c>
      <c r="AR189" s="18"/>
      <c r="AS189" s="18"/>
      <c r="AT189" s="39" t="s">
        <v>184</v>
      </c>
      <c r="AU189" s="39" t="s">
        <v>184</v>
      </c>
      <c r="AV189" s="39" t="s">
        <v>388</v>
      </c>
      <c r="AW189" s="39" t="s">
        <v>388</v>
      </c>
      <c r="AX189" s="39" t="s">
        <v>388</v>
      </c>
      <c r="AY189" s="39" t="s">
        <v>388</v>
      </c>
      <c r="AZ189" s="39" t="s">
        <v>388</v>
      </c>
      <c r="BA189" s="39" t="s">
        <v>184</v>
      </c>
      <c r="BB189" s="39" t="s">
        <v>388</v>
      </c>
      <c r="BC189" s="39"/>
      <c r="BD189" s="39" t="s">
        <v>388</v>
      </c>
      <c r="BE189" s="39" t="s">
        <v>184</v>
      </c>
      <c r="BF189" s="39" t="s">
        <v>184</v>
      </c>
      <c r="BG189" s="39" t="s">
        <v>184</v>
      </c>
      <c r="BH189" s="39" t="s">
        <v>388</v>
      </c>
      <c r="BI189" s="39" t="s">
        <v>388</v>
      </c>
      <c r="BJ189" s="39" t="s">
        <v>184</v>
      </c>
      <c r="BK189" s="39" t="s">
        <v>184</v>
      </c>
      <c r="BL189" s="39" t="s">
        <v>184</v>
      </c>
      <c r="BM189" s="39"/>
      <c r="BN189" s="34"/>
      <c r="BO189" s="18"/>
      <c r="BP189" s="18"/>
    </row>
    <row r="190" spans="1:68" s="158" customFormat="1" ht="60" customHeight="1" x14ac:dyDescent="0.35">
      <c r="A190" s="24" t="str">
        <f t="shared" si="63"/>
        <v>OCID-003</v>
      </c>
      <c r="B190" s="25" t="str">
        <f>VLOOKUP($D190,[10]Responsables!$L$1:$M$37,2,0)</f>
        <v>OCID</v>
      </c>
      <c r="C190" s="159" t="s">
        <v>190</v>
      </c>
      <c r="D190" s="17" t="s">
        <v>824</v>
      </c>
      <c r="E190" s="17" t="s">
        <v>825</v>
      </c>
      <c r="F190" s="17" t="s">
        <v>826</v>
      </c>
      <c r="G190" s="17" t="s">
        <v>836</v>
      </c>
      <c r="H190" s="17" t="s">
        <v>837</v>
      </c>
      <c r="I190" s="17" t="s">
        <v>253</v>
      </c>
      <c r="J190" s="18" t="s">
        <v>254</v>
      </c>
      <c r="K190" s="18" t="s">
        <v>829</v>
      </c>
      <c r="L190" s="18" t="s">
        <v>320</v>
      </c>
      <c r="M190" s="18" t="s">
        <v>321</v>
      </c>
      <c r="N190" s="18" t="s">
        <v>451</v>
      </c>
      <c r="O190" s="17" t="s">
        <v>176</v>
      </c>
      <c r="P190" s="17" t="s">
        <v>830</v>
      </c>
      <c r="Q190" s="17" t="s">
        <v>824</v>
      </c>
      <c r="R190" s="17" t="s">
        <v>229</v>
      </c>
      <c r="S190" s="17" t="s">
        <v>229</v>
      </c>
      <c r="T190" s="17" t="s">
        <v>324</v>
      </c>
      <c r="U190" s="17" t="s">
        <v>824</v>
      </c>
      <c r="V190" s="17" t="s">
        <v>229</v>
      </c>
      <c r="W190" s="17" t="s">
        <v>229</v>
      </c>
      <c r="X190" s="18" t="s">
        <v>831</v>
      </c>
      <c r="Y190" s="177" t="str">
        <f>VLOOKUP($X190,'[10]Ley Transparencia'!$G$4:$H$18,2,0)</f>
        <v>Artículo 19 - INFORMACIÓN PÚBLICA RESERVADA</v>
      </c>
      <c r="Z190" s="17" t="s">
        <v>832</v>
      </c>
      <c r="AA190" s="17" t="s">
        <v>833</v>
      </c>
      <c r="AB190" s="39" t="s">
        <v>182</v>
      </c>
      <c r="AC190" s="48">
        <v>44197</v>
      </c>
      <c r="AD190" s="33" t="str">
        <f>LOOKUP($Y190,'[10]Ley Transparencia'!$H$4:$H$17,'[10]Ley Transparencia'!$I$4:$I$17)</f>
        <v>Mayor a 15 años</v>
      </c>
      <c r="AE190" s="26" t="str">
        <f t="shared" si="64"/>
        <v>Alta</v>
      </c>
      <c r="AF190" s="18">
        <f t="shared" si="65"/>
        <v>3</v>
      </c>
      <c r="AG190" s="18" t="s">
        <v>239</v>
      </c>
      <c r="AH190" s="18">
        <f t="shared" si="66"/>
        <v>1</v>
      </c>
      <c r="AI190" s="18" t="s">
        <v>239</v>
      </c>
      <c r="AJ190" s="18">
        <f t="shared" si="67"/>
        <v>1</v>
      </c>
      <c r="AK190" s="18">
        <f t="shared" si="68"/>
        <v>5</v>
      </c>
      <c r="AL190" s="44" t="str">
        <f t="shared" si="69"/>
        <v>ALTA</v>
      </c>
      <c r="AM190" s="39" t="s">
        <v>184</v>
      </c>
      <c r="AN190" s="39" t="s">
        <v>388</v>
      </c>
      <c r="AO190" s="39" t="s">
        <v>184</v>
      </c>
      <c r="AP190" s="39" t="s">
        <v>184</v>
      </c>
      <c r="AQ190" s="39" t="s">
        <v>184</v>
      </c>
      <c r="AR190" s="18"/>
      <c r="AS190" s="18"/>
      <c r="AT190" s="39" t="s">
        <v>184</v>
      </c>
      <c r="AU190" s="39" t="s">
        <v>184</v>
      </c>
      <c r="AV190" s="39" t="s">
        <v>388</v>
      </c>
      <c r="AW190" s="39" t="s">
        <v>388</v>
      </c>
      <c r="AX190" s="39" t="s">
        <v>388</v>
      </c>
      <c r="AY190" s="39" t="s">
        <v>388</v>
      </c>
      <c r="AZ190" s="39" t="s">
        <v>388</v>
      </c>
      <c r="BA190" s="39" t="s">
        <v>184</v>
      </c>
      <c r="BB190" s="39" t="s">
        <v>388</v>
      </c>
      <c r="BC190" s="39"/>
      <c r="BD190" s="39" t="s">
        <v>388</v>
      </c>
      <c r="BE190" s="39" t="s">
        <v>184</v>
      </c>
      <c r="BF190" s="39" t="s">
        <v>184</v>
      </c>
      <c r="BG190" s="39" t="s">
        <v>184</v>
      </c>
      <c r="BH190" s="39" t="s">
        <v>388</v>
      </c>
      <c r="BI190" s="39" t="s">
        <v>388</v>
      </c>
      <c r="BJ190" s="39" t="s">
        <v>184</v>
      </c>
      <c r="BK190" s="39" t="s">
        <v>184</v>
      </c>
      <c r="BL190" s="39" t="s">
        <v>184</v>
      </c>
      <c r="BM190" s="39"/>
      <c r="BN190" s="34"/>
      <c r="BO190" s="18"/>
      <c r="BP190" s="18"/>
    </row>
    <row r="191" spans="1:68" s="158" customFormat="1" ht="60" customHeight="1" x14ac:dyDescent="0.35">
      <c r="A191" s="24" t="str">
        <f t="shared" si="63"/>
        <v>OCID-004</v>
      </c>
      <c r="B191" s="25" t="str">
        <f>VLOOKUP($D191,[10]Responsables!$L$1:$M$37,2,0)</f>
        <v>OCID</v>
      </c>
      <c r="C191" s="159" t="s">
        <v>197</v>
      </c>
      <c r="D191" s="17" t="s">
        <v>824</v>
      </c>
      <c r="E191" s="17" t="s">
        <v>825</v>
      </c>
      <c r="F191" s="17" t="s">
        <v>826</v>
      </c>
      <c r="G191" s="17" t="s">
        <v>838</v>
      </c>
      <c r="H191" s="17" t="s">
        <v>839</v>
      </c>
      <c r="I191" s="17" t="s">
        <v>253</v>
      </c>
      <c r="J191" s="18" t="s">
        <v>254</v>
      </c>
      <c r="K191" s="18" t="s">
        <v>829</v>
      </c>
      <c r="L191" s="18" t="s">
        <v>320</v>
      </c>
      <c r="M191" s="18" t="s">
        <v>321</v>
      </c>
      <c r="N191" s="18" t="s">
        <v>451</v>
      </c>
      <c r="O191" s="17" t="s">
        <v>176</v>
      </c>
      <c r="P191" s="17" t="s">
        <v>830</v>
      </c>
      <c r="Q191" s="17" t="s">
        <v>824</v>
      </c>
      <c r="R191" s="17" t="s">
        <v>229</v>
      </c>
      <c r="S191" s="17" t="s">
        <v>229</v>
      </c>
      <c r="T191" s="17" t="s">
        <v>324</v>
      </c>
      <c r="U191" s="17" t="s">
        <v>824</v>
      </c>
      <c r="V191" s="17" t="s">
        <v>229</v>
      </c>
      <c r="W191" s="17" t="s">
        <v>229</v>
      </c>
      <c r="X191" s="18" t="s">
        <v>831</v>
      </c>
      <c r="Y191" s="177" t="str">
        <f>VLOOKUP($X191,'[10]Ley Transparencia'!$G$4:$H$18,2,0)</f>
        <v>Artículo 19 - INFORMACIÓN PÚBLICA RESERVADA</v>
      </c>
      <c r="Z191" s="17" t="s">
        <v>832</v>
      </c>
      <c r="AA191" s="17" t="s">
        <v>833</v>
      </c>
      <c r="AB191" s="39" t="s">
        <v>182</v>
      </c>
      <c r="AC191" s="48">
        <v>44197</v>
      </c>
      <c r="AD191" s="33" t="str">
        <f>LOOKUP($Y191,'[10]Ley Transparencia'!$H$4:$H$17,'[10]Ley Transparencia'!$I$4:$I$17)</f>
        <v>Mayor a 15 años</v>
      </c>
      <c r="AE191" s="26" t="str">
        <f t="shared" si="64"/>
        <v>Alta</v>
      </c>
      <c r="AF191" s="18">
        <f t="shared" si="65"/>
        <v>3</v>
      </c>
      <c r="AG191" s="18" t="s">
        <v>239</v>
      </c>
      <c r="AH191" s="18">
        <f t="shared" si="66"/>
        <v>1</v>
      </c>
      <c r="AI191" s="18" t="s">
        <v>239</v>
      </c>
      <c r="AJ191" s="18">
        <f t="shared" si="67"/>
        <v>1</v>
      </c>
      <c r="AK191" s="18">
        <f t="shared" si="68"/>
        <v>5</v>
      </c>
      <c r="AL191" s="44" t="str">
        <f t="shared" si="69"/>
        <v>ALTA</v>
      </c>
      <c r="AM191" s="39" t="s">
        <v>184</v>
      </c>
      <c r="AN191" s="39" t="s">
        <v>388</v>
      </c>
      <c r="AO191" s="39" t="s">
        <v>184</v>
      </c>
      <c r="AP191" s="39" t="s">
        <v>184</v>
      </c>
      <c r="AQ191" s="39" t="s">
        <v>184</v>
      </c>
      <c r="AR191" s="18"/>
      <c r="AS191" s="18"/>
      <c r="AT191" s="39" t="s">
        <v>184</v>
      </c>
      <c r="AU191" s="39" t="s">
        <v>184</v>
      </c>
      <c r="AV191" s="39" t="s">
        <v>388</v>
      </c>
      <c r="AW191" s="39" t="s">
        <v>388</v>
      </c>
      <c r="AX191" s="39" t="s">
        <v>388</v>
      </c>
      <c r="AY191" s="39" t="s">
        <v>388</v>
      </c>
      <c r="AZ191" s="39" t="s">
        <v>388</v>
      </c>
      <c r="BA191" s="39" t="s">
        <v>184</v>
      </c>
      <c r="BB191" s="39" t="s">
        <v>388</v>
      </c>
      <c r="BC191" s="39"/>
      <c r="BD191" s="39" t="s">
        <v>388</v>
      </c>
      <c r="BE191" s="39" t="s">
        <v>184</v>
      </c>
      <c r="BF191" s="39" t="s">
        <v>184</v>
      </c>
      <c r="BG191" s="39" t="s">
        <v>184</v>
      </c>
      <c r="BH191" s="39" t="s">
        <v>388</v>
      </c>
      <c r="BI191" s="39" t="s">
        <v>388</v>
      </c>
      <c r="BJ191" s="39" t="s">
        <v>184</v>
      </c>
      <c r="BK191" s="39" t="s">
        <v>184</v>
      </c>
      <c r="BL191" s="39" t="s">
        <v>184</v>
      </c>
      <c r="BM191" s="39"/>
      <c r="BN191" s="34"/>
      <c r="BO191" s="18"/>
      <c r="BP191" s="18"/>
    </row>
    <row r="192" spans="1:68" s="158" customFormat="1" ht="60" customHeight="1" x14ac:dyDescent="0.35">
      <c r="A192" s="24" t="str">
        <f t="shared" si="63"/>
        <v>OCID-005</v>
      </c>
      <c r="B192" s="25" t="str">
        <f>VLOOKUP($D192,[10]Responsables!$L$1:$M$37,2,0)</f>
        <v>OCID</v>
      </c>
      <c r="C192" s="159" t="s">
        <v>201</v>
      </c>
      <c r="D192" s="17" t="s">
        <v>824</v>
      </c>
      <c r="E192" s="17" t="s">
        <v>825</v>
      </c>
      <c r="F192" s="17" t="s">
        <v>826</v>
      </c>
      <c r="G192" s="17" t="s">
        <v>840</v>
      </c>
      <c r="H192" s="17" t="s">
        <v>841</v>
      </c>
      <c r="I192" s="17" t="s">
        <v>253</v>
      </c>
      <c r="J192" s="18" t="s">
        <v>254</v>
      </c>
      <c r="K192" s="18" t="s">
        <v>829</v>
      </c>
      <c r="L192" s="18" t="s">
        <v>336</v>
      </c>
      <c r="M192" s="18" t="s">
        <v>321</v>
      </c>
      <c r="N192" s="18" t="s">
        <v>451</v>
      </c>
      <c r="O192" s="17" t="s">
        <v>176</v>
      </c>
      <c r="P192" s="17" t="s">
        <v>830</v>
      </c>
      <c r="Q192" s="17" t="s">
        <v>824</v>
      </c>
      <c r="R192" s="17" t="s">
        <v>229</v>
      </c>
      <c r="S192" s="17" t="s">
        <v>229</v>
      </c>
      <c r="T192" s="17" t="s">
        <v>324</v>
      </c>
      <c r="U192" s="17" t="s">
        <v>824</v>
      </c>
      <c r="V192" s="17" t="s">
        <v>229</v>
      </c>
      <c r="W192" s="17" t="s">
        <v>229</v>
      </c>
      <c r="X192" s="18" t="s">
        <v>831</v>
      </c>
      <c r="Y192" s="177" t="str">
        <f>VLOOKUP($X192,'[10]Ley Transparencia'!$G$4:$H$18,2,0)</f>
        <v>Artículo 19 - INFORMACIÓN PÚBLICA RESERVADA</v>
      </c>
      <c r="Z192" s="17" t="s">
        <v>832</v>
      </c>
      <c r="AA192" s="17" t="s">
        <v>833</v>
      </c>
      <c r="AB192" s="39" t="s">
        <v>182</v>
      </c>
      <c r="AC192" s="48">
        <v>44197</v>
      </c>
      <c r="AD192" s="33" t="str">
        <f>LOOKUP($Y192,'[10]Ley Transparencia'!$H$4:$H$17,'[10]Ley Transparencia'!$I$4:$I$17)</f>
        <v>Mayor a 15 años</v>
      </c>
      <c r="AE192" s="26" t="str">
        <f t="shared" si="64"/>
        <v>Alta</v>
      </c>
      <c r="AF192" s="18">
        <f t="shared" si="65"/>
        <v>3</v>
      </c>
      <c r="AG192" s="18" t="s">
        <v>239</v>
      </c>
      <c r="AH192" s="18">
        <f t="shared" si="66"/>
        <v>1</v>
      </c>
      <c r="AI192" s="18" t="s">
        <v>239</v>
      </c>
      <c r="AJ192" s="18">
        <f t="shared" si="67"/>
        <v>1</v>
      </c>
      <c r="AK192" s="18">
        <f t="shared" si="68"/>
        <v>5</v>
      </c>
      <c r="AL192" s="44" t="str">
        <f t="shared" si="69"/>
        <v>ALTA</v>
      </c>
      <c r="AM192" s="39" t="s">
        <v>184</v>
      </c>
      <c r="AN192" s="39" t="s">
        <v>388</v>
      </c>
      <c r="AO192" s="39" t="s">
        <v>184</v>
      </c>
      <c r="AP192" s="39" t="s">
        <v>184</v>
      </c>
      <c r="AQ192" s="39" t="s">
        <v>184</v>
      </c>
      <c r="AR192" s="18"/>
      <c r="AS192" s="18"/>
      <c r="AT192" s="39" t="s">
        <v>184</v>
      </c>
      <c r="AU192" s="39" t="s">
        <v>184</v>
      </c>
      <c r="AV192" s="39" t="s">
        <v>388</v>
      </c>
      <c r="AW192" s="39" t="s">
        <v>388</v>
      </c>
      <c r="AX192" s="39" t="s">
        <v>388</v>
      </c>
      <c r="AY192" s="39" t="s">
        <v>388</v>
      </c>
      <c r="AZ192" s="39" t="s">
        <v>388</v>
      </c>
      <c r="BA192" s="39" t="s">
        <v>184</v>
      </c>
      <c r="BB192" s="39" t="s">
        <v>388</v>
      </c>
      <c r="BC192" s="39"/>
      <c r="BD192" s="39" t="s">
        <v>388</v>
      </c>
      <c r="BE192" s="39" t="s">
        <v>184</v>
      </c>
      <c r="BF192" s="39" t="s">
        <v>184</v>
      </c>
      <c r="BG192" s="39" t="s">
        <v>184</v>
      </c>
      <c r="BH192" s="39" t="s">
        <v>388</v>
      </c>
      <c r="BI192" s="39" t="s">
        <v>388</v>
      </c>
      <c r="BJ192" s="39" t="s">
        <v>184</v>
      </c>
      <c r="BK192" s="39" t="s">
        <v>184</v>
      </c>
      <c r="BL192" s="39" t="s">
        <v>184</v>
      </c>
      <c r="BM192" s="39"/>
      <c r="BN192" s="282"/>
      <c r="BO192" s="17"/>
      <c r="BP192" s="17"/>
    </row>
    <row r="193" spans="1:68" s="158" customFormat="1" ht="60" customHeight="1" x14ac:dyDescent="0.35">
      <c r="A193" s="24" t="str">
        <f t="shared" si="63"/>
        <v>OCID-006</v>
      </c>
      <c r="B193" s="25" t="str">
        <f>VLOOKUP($D193,[10]Responsables!$L$1:$M$37,2,0)</f>
        <v>OCID</v>
      </c>
      <c r="C193" s="159" t="s">
        <v>205</v>
      </c>
      <c r="D193" s="17" t="s">
        <v>824</v>
      </c>
      <c r="E193" s="17" t="s">
        <v>825</v>
      </c>
      <c r="F193" s="17" t="s">
        <v>826</v>
      </c>
      <c r="G193" s="17" t="s">
        <v>842</v>
      </c>
      <c r="H193" s="17" t="s">
        <v>843</v>
      </c>
      <c r="I193" s="17" t="s">
        <v>253</v>
      </c>
      <c r="J193" s="18" t="s">
        <v>254</v>
      </c>
      <c r="K193" s="18" t="s">
        <v>829</v>
      </c>
      <c r="L193" s="18" t="s">
        <v>336</v>
      </c>
      <c r="M193" s="18" t="s">
        <v>321</v>
      </c>
      <c r="N193" s="18" t="s">
        <v>451</v>
      </c>
      <c r="O193" s="17" t="s">
        <v>176</v>
      </c>
      <c r="P193" s="17" t="s">
        <v>830</v>
      </c>
      <c r="Q193" s="17" t="s">
        <v>824</v>
      </c>
      <c r="R193" s="17" t="s">
        <v>229</v>
      </c>
      <c r="S193" s="17" t="s">
        <v>229</v>
      </c>
      <c r="T193" s="17" t="s">
        <v>324</v>
      </c>
      <c r="U193" s="17" t="s">
        <v>824</v>
      </c>
      <c r="V193" s="17" t="s">
        <v>229</v>
      </c>
      <c r="W193" s="17" t="s">
        <v>229</v>
      </c>
      <c r="X193" s="18" t="s">
        <v>831</v>
      </c>
      <c r="Y193" s="177" t="str">
        <f>VLOOKUP($X193,'[10]Ley Transparencia'!$G$4:$H$18,2,0)</f>
        <v>Artículo 19 - INFORMACIÓN PÚBLICA RESERVADA</v>
      </c>
      <c r="Z193" s="17" t="s">
        <v>844</v>
      </c>
      <c r="AA193" s="17" t="s">
        <v>833</v>
      </c>
      <c r="AB193" s="39" t="s">
        <v>182</v>
      </c>
      <c r="AC193" s="48">
        <v>44197</v>
      </c>
      <c r="AD193" s="33" t="str">
        <f>LOOKUP($Y193,'[10]Ley Transparencia'!$H$4:$H$17,'[10]Ley Transparencia'!$I$4:$I$17)</f>
        <v>Mayor a 15 años</v>
      </c>
      <c r="AE193" s="26" t="str">
        <f t="shared" si="64"/>
        <v>Alta</v>
      </c>
      <c r="AF193" s="18">
        <f t="shared" si="65"/>
        <v>3</v>
      </c>
      <c r="AG193" s="18" t="s">
        <v>239</v>
      </c>
      <c r="AH193" s="18">
        <f t="shared" si="66"/>
        <v>1</v>
      </c>
      <c r="AI193" s="18" t="s">
        <v>239</v>
      </c>
      <c r="AJ193" s="18">
        <f t="shared" si="67"/>
        <v>1</v>
      </c>
      <c r="AK193" s="18">
        <f t="shared" si="68"/>
        <v>5</v>
      </c>
      <c r="AL193" s="44" t="str">
        <f t="shared" si="69"/>
        <v>ALTA</v>
      </c>
      <c r="AM193" s="39" t="s">
        <v>184</v>
      </c>
      <c r="AN193" s="39" t="s">
        <v>388</v>
      </c>
      <c r="AO193" s="39" t="s">
        <v>184</v>
      </c>
      <c r="AP193" s="39" t="s">
        <v>184</v>
      </c>
      <c r="AQ193" s="39" t="s">
        <v>184</v>
      </c>
      <c r="AR193" s="18"/>
      <c r="AS193" s="18"/>
      <c r="AT193" s="39" t="s">
        <v>184</v>
      </c>
      <c r="AU193" s="39" t="s">
        <v>184</v>
      </c>
      <c r="AV193" s="39" t="s">
        <v>388</v>
      </c>
      <c r="AW193" s="39" t="s">
        <v>388</v>
      </c>
      <c r="AX193" s="39" t="s">
        <v>388</v>
      </c>
      <c r="AY193" s="39" t="s">
        <v>388</v>
      </c>
      <c r="AZ193" s="39" t="s">
        <v>388</v>
      </c>
      <c r="BA193" s="39" t="s">
        <v>184</v>
      </c>
      <c r="BB193" s="39" t="s">
        <v>388</v>
      </c>
      <c r="BC193" s="39"/>
      <c r="BD193" s="39" t="s">
        <v>388</v>
      </c>
      <c r="BE193" s="39" t="s">
        <v>184</v>
      </c>
      <c r="BF193" s="39" t="s">
        <v>184</v>
      </c>
      <c r="BG193" s="39" t="s">
        <v>184</v>
      </c>
      <c r="BH193" s="39" t="s">
        <v>388</v>
      </c>
      <c r="BI193" s="39" t="s">
        <v>388</v>
      </c>
      <c r="BJ193" s="39" t="s">
        <v>184</v>
      </c>
      <c r="BK193" s="39" t="s">
        <v>184</v>
      </c>
      <c r="BL193" s="39" t="s">
        <v>184</v>
      </c>
      <c r="BM193" s="39"/>
      <c r="BN193" s="282"/>
      <c r="BO193" s="17"/>
      <c r="BP193" s="17"/>
    </row>
    <row r="194" spans="1:68" s="158" customFormat="1" ht="60" customHeight="1" x14ac:dyDescent="0.35">
      <c r="A194" s="24" t="str">
        <f t="shared" si="63"/>
        <v>OCID-007</v>
      </c>
      <c r="B194" s="25" t="str">
        <f>VLOOKUP($D194,[10]Responsables!$L$1:$M$37,2,0)</f>
        <v>OCID</v>
      </c>
      <c r="C194" s="159" t="s">
        <v>209</v>
      </c>
      <c r="D194" s="17" t="s">
        <v>824</v>
      </c>
      <c r="E194" s="17" t="s">
        <v>825</v>
      </c>
      <c r="F194" s="17" t="s">
        <v>826</v>
      </c>
      <c r="G194" s="17" t="s">
        <v>845</v>
      </c>
      <c r="H194" s="17" t="s">
        <v>846</v>
      </c>
      <c r="I194" s="17" t="s">
        <v>253</v>
      </c>
      <c r="J194" s="18" t="s">
        <v>254</v>
      </c>
      <c r="K194" s="18" t="s">
        <v>829</v>
      </c>
      <c r="L194" s="18" t="s">
        <v>336</v>
      </c>
      <c r="M194" s="18" t="s">
        <v>321</v>
      </c>
      <c r="N194" s="18" t="s">
        <v>451</v>
      </c>
      <c r="O194" s="17" t="s">
        <v>176</v>
      </c>
      <c r="P194" s="17" t="s">
        <v>830</v>
      </c>
      <c r="Q194" s="17" t="s">
        <v>824</v>
      </c>
      <c r="R194" s="17" t="s">
        <v>229</v>
      </c>
      <c r="S194" s="17" t="s">
        <v>229</v>
      </c>
      <c r="T194" s="17" t="s">
        <v>324</v>
      </c>
      <c r="U194" s="17" t="s">
        <v>824</v>
      </c>
      <c r="V194" s="17" t="s">
        <v>229</v>
      </c>
      <c r="W194" s="17" t="s">
        <v>229</v>
      </c>
      <c r="X194" s="18" t="s">
        <v>831</v>
      </c>
      <c r="Y194" s="177" t="str">
        <f>VLOOKUP($X194,'[10]Ley Transparencia'!$G$4:$H$18,2,0)</f>
        <v>Artículo 19 - INFORMACIÓN PÚBLICA RESERVADA</v>
      </c>
      <c r="Z194" s="17" t="s">
        <v>847</v>
      </c>
      <c r="AA194" s="17" t="s">
        <v>833</v>
      </c>
      <c r="AB194" s="39" t="s">
        <v>182</v>
      </c>
      <c r="AC194" s="48">
        <v>44197</v>
      </c>
      <c r="AD194" s="33" t="str">
        <f>LOOKUP($Y194,'[10]Ley Transparencia'!$H$4:$H$17,'[10]Ley Transparencia'!$I$4:$I$17)</f>
        <v>Mayor a 15 años</v>
      </c>
      <c r="AE194" s="26" t="str">
        <f t="shared" si="64"/>
        <v>Alta</v>
      </c>
      <c r="AF194" s="18">
        <f t="shared" si="65"/>
        <v>3</v>
      </c>
      <c r="AG194" s="18" t="s">
        <v>239</v>
      </c>
      <c r="AH194" s="18">
        <f t="shared" si="66"/>
        <v>1</v>
      </c>
      <c r="AI194" s="18" t="s">
        <v>239</v>
      </c>
      <c r="AJ194" s="18">
        <f t="shared" si="67"/>
        <v>1</v>
      </c>
      <c r="AK194" s="18">
        <f t="shared" si="68"/>
        <v>5</v>
      </c>
      <c r="AL194" s="44" t="str">
        <f t="shared" si="69"/>
        <v>ALTA</v>
      </c>
      <c r="AM194" s="39" t="s">
        <v>184</v>
      </c>
      <c r="AN194" s="39" t="s">
        <v>388</v>
      </c>
      <c r="AO194" s="39" t="s">
        <v>184</v>
      </c>
      <c r="AP194" s="39" t="s">
        <v>184</v>
      </c>
      <c r="AQ194" s="39" t="s">
        <v>184</v>
      </c>
      <c r="AR194" s="18"/>
      <c r="AS194" s="18"/>
      <c r="AT194" s="39" t="s">
        <v>184</v>
      </c>
      <c r="AU194" s="39" t="s">
        <v>184</v>
      </c>
      <c r="AV194" s="39" t="s">
        <v>388</v>
      </c>
      <c r="AW194" s="39" t="s">
        <v>388</v>
      </c>
      <c r="AX194" s="39" t="s">
        <v>388</v>
      </c>
      <c r="AY194" s="39" t="s">
        <v>388</v>
      </c>
      <c r="AZ194" s="39" t="s">
        <v>388</v>
      </c>
      <c r="BA194" s="39" t="s">
        <v>184</v>
      </c>
      <c r="BB194" s="39" t="s">
        <v>388</v>
      </c>
      <c r="BC194" s="39"/>
      <c r="BD194" s="39" t="s">
        <v>388</v>
      </c>
      <c r="BE194" s="39" t="s">
        <v>184</v>
      </c>
      <c r="BF194" s="39" t="s">
        <v>184</v>
      </c>
      <c r="BG194" s="39" t="s">
        <v>184</v>
      </c>
      <c r="BH194" s="39" t="s">
        <v>388</v>
      </c>
      <c r="BI194" s="39" t="s">
        <v>388</v>
      </c>
      <c r="BJ194" s="39" t="s">
        <v>184</v>
      </c>
      <c r="BK194" s="39" t="s">
        <v>184</v>
      </c>
      <c r="BL194" s="39" t="s">
        <v>184</v>
      </c>
      <c r="BM194" s="39"/>
      <c r="BN194" s="282"/>
      <c r="BO194" s="17"/>
      <c r="BP194" s="17"/>
    </row>
    <row r="195" spans="1:68" s="158" customFormat="1" ht="60" customHeight="1" x14ac:dyDescent="0.35">
      <c r="A195" s="24" t="str">
        <f t="shared" si="63"/>
        <v>OCID-008</v>
      </c>
      <c r="B195" s="25" t="str">
        <f>VLOOKUP($D195,[10]Responsables!$L$1:$M$37,2,0)</f>
        <v>OCID</v>
      </c>
      <c r="C195" s="159" t="s">
        <v>212</v>
      </c>
      <c r="D195" s="17" t="s">
        <v>824</v>
      </c>
      <c r="E195" s="17" t="s">
        <v>825</v>
      </c>
      <c r="F195" s="17" t="s">
        <v>826</v>
      </c>
      <c r="G195" s="17" t="s">
        <v>848</v>
      </c>
      <c r="H195" s="17" t="s">
        <v>849</v>
      </c>
      <c r="I195" s="17" t="s">
        <v>253</v>
      </c>
      <c r="J195" s="18" t="s">
        <v>254</v>
      </c>
      <c r="K195" s="18" t="s">
        <v>829</v>
      </c>
      <c r="L195" s="18" t="s">
        <v>336</v>
      </c>
      <c r="M195" s="18" t="s">
        <v>321</v>
      </c>
      <c r="N195" s="18" t="s">
        <v>451</v>
      </c>
      <c r="O195" s="17" t="s">
        <v>176</v>
      </c>
      <c r="P195" s="17" t="s">
        <v>830</v>
      </c>
      <c r="Q195" s="17" t="s">
        <v>824</v>
      </c>
      <c r="R195" s="17" t="s">
        <v>229</v>
      </c>
      <c r="S195" s="17" t="s">
        <v>229</v>
      </c>
      <c r="T195" s="17" t="s">
        <v>324</v>
      </c>
      <c r="U195" s="17" t="s">
        <v>824</v>
      </c>
      <c r="V195" s="17" t="s">
        <v>229</v>
      </c>
      <c r="W195" s="17" t="s">
        <v>229</v>
      </c>
      <c r="X195" s="18" t="s">
        <v>831</v>
      </c>
      <c r="Y195" s="177" t="str">
        <f>VLOOKUP($X195,'[10]Ley Transparencia'!$G$4:$H$18,2,0)</f>
        <v>Artículo 19 - INFORMACIÓN PÚBLICA RESERVADA</v>
      </c>
      <c r="Z195" s="17" t="s">
        <v>850</v>
      </c>
      <c r="AA195" s="17" t="s">
        <v>833</v>
      </c>
      <c r="AB195" s="39" t="s">
        <v>182</v>
      </c>
      <c r="AC195" s="48">
        <v>44197</v>
      </c>
      <c r="AD195" s="33" t="str">
        <f>LOOKUP($Y195,'[10]Ley Transparencia'!$H$4:$H$17,'[10]Ley Transparencia'!$I$4:$I$17)</f>
        <v>Mayor a 15 años</v>
      </c>
      <c r="AE195" s="26" t="str">
        <f t="shared" si="64"/>
        <v>Alta</v>
      </c>
      <c r="AF195" s="18">
        <f t="shared" si="65"/>
        <v>3</v>
      </c>
      <c r="AG195" s="18" t="s">
        <v>239</v>
      </c>
      <c r="AH195" s="18">
        <f t="shared" si="66"/>
        <v>1</v>
      </c>
      <c r="AI195" s="18" t="s">
        <v>239</v>
      </c>
      <c r="AJ195" s="18">
        <f t="shared" si="67"/>
        <v>1</v>
      </c>
      <c r="AK195" s="18">
        <f t="shared" si="68"/>
        <v>5</v>
      </c>
      <c r="AL195" s="44" t="str">
        <f t="shared" si="69"/>
        <v>ALTA</v>
      </c>
      <c r="AM195" s="39" t="s">
        <v>184</v>
      </c>
      <c r="AN195" s="39" t="s">
        <v>388</v>
      </c>
      <c r="AO195" s="39" t="s">
        <v>184</v>
      </c>
      <c r="AP195" s="39" t="s">
        <v>184</v>
      </c>
      <c r="AQ195" s="39" t="s">
        <v>184</v>
      </c>
      <c r="AR195" s="18"/>
      <c r="AS195" s="18"/>
      <c r="AT195" s="39" t="s">
        <v>184</v>
      </c>
      <c r="AU195" s="39" t="s">
        <v>184</v>
      </c>
      <c r="AV195" s="39" t="s">
        <v>388</v>
      </c>
      <c r="AW195" s="39" t="s">
        <v>388</v>
      </c>
      <c r="AX195" s="39" t="s">
        <v>388</v>
      </c>
      <c r="AY195" s="39" t="s">
        <v>388</v>
      </c>
      <c r="AZ195" s="39" t="s">
        <v>388</v>
      </c>
      <c r="BA195" s="39" t="s">
        <v>184</v>
      </c>
      <c r="BB195" s="39" t="s">
        <v>388</v>
      </c>
      <c r="BC195" s="39"/>
      <c r="BD195" s="39" t="s">
        <v>388</v>
      </c>
      <c r="BE195" s="39" t="s">
        <v>184</v>
      </c>
      <c r="BF195" s="39" t="s">
        <v>184</v>
      </c>
      <c r="BG195" s="39" t="s">
        <v>184</v>
      </c>
      <c r="BH195" s="39" t="s">
        <v>388</v>
      </c>
      <c r="BI195" s="39" t="s">
        <v>388</v>
      </c>
      <c r="BJ195" s="39" t="s">
        <v>184</v>
      </c>
      <c r="BK195" s="39" t="s">
        <v>184</v>
      </c>
      <c r="BL195" s="39" t="s">
        <v>184</v>
      </c>
      <c r="BM195" s="39"/>
      <c r="BN195" s="282"/>
      <c r="BO195" s="17"/>
      <c r="BP195" s="17"/>
    </row>
    <row r="196" spans="1:68" s="158" customFormat="1" ht="60" customHeight="1" x14ac:dyDescent="0.35">
      <c r="A196" s="24" t="str">
        <f t="shared" si="63"/>
        <v>OCID-009</v>
      </c>
      <c r="B196" s="25" t="str">
        <f>VLOOKUP($D196,[10]Responsables!$L$1:$M$37,2,0)</f>
        <v>OCID</v>
      </c>
      <c r="C196" s="159" t="s">
        <v>215</v>
      </c>
      <c r="D196" s="17" t="s">
        <v>824</v>
      </c>
      <c r="E196" s="17" t="s">
        <v>825</v>
      </c>
      <c r="F196" s="17" t="s">
        <v>826</v>
      </c>
      <c r="G196" s="17" t="s">
        <v>851</v>
      </c>
      <c r="H196" s="17" t="s">
        <v>852</v>
      </c>
      <c r="I196" s="17" t="s">
        <v>253</v>
      </c>
      <c r="J196" s="18" t="s">
        <v>254</v>
      </c>
      <c r="K196" s="18" t="s">
        <v>829</v>
      </c>
      <c r="L196" s="18" t="s">
        <v>336</v>
      </c>
      <c r="M196" s="18" t="s">
        <v>321</v>
      </c>
      <c r="N196" s="18" t="s">
        <v>451</v>
      </c>
      <c r="O196" s="17" t="s">
        <v>176</v>
      </c>
      <c r="P196" s="17" t="s">
        <v>830</v>
      </c>
      <c r="Q196" s="17" t="s">
        <v>824</v>
      </c>
      <c r="R196" s="17" t="s">
        <v>229</v>
      </c>
      <c r="S196" s="17" t="s">
        <v>229</v>
      </c>
      <c r="T196" s="17" t="s">
        <v>324</v>
      </c>
      <c r="U196" s="17" t="s">
        <v>824</v>
      </c>
      <c r="V196" s="17" t="s">
        <v>229</v>
      </c>
      <c r="W196" s="17" t="s">
        <v>229</v>
      </c>
      <c r="X196" s="18" t="s">
        <v>831</v>
      </c>
      <c r="Y196" s="177" t="str">
        <f>VLOOKUP($X196,'[10]Ley Transparencia'!$G$4:$H$18,2,0)</f>
        <v>Artículo 19 - INFORMACIÓN PÚBLICA RESERVADA</v>
      </c>
      <c r="Z196" s="17" t="s">
        <v>853</v>
      </c>
      <c r="AA196" s="17" t="s">
        <v>833</v>
      </c>
      <c r="AB196" s="39" t="s">
        <v>182</v>
      </c>
      <c r="AC196" s="48">
        <v>44197</v>
      </c>
      <c r="AD196" s="33" t="str">
        <f>LOOKUP($Y196,'[10]Ley Transparencia'!$H$4:$H$17,'[10]Ley Transparencia'!$I$4:$I$17)</f>
        <v>Mayor a 15 años</v>
      </c>
      <c r="AE196" s="26" t="str">
        <f t="shared" si="64"/>
        <v>Alta</v>
      </c>
      <c r="AF196" s="18">
        <f t="shared" si="65"/>
        <v>3</v>
      </c>
      <c r="AG196" s="18" t="s">
        <v>239</v>
      </c>
      <c r="AH196" s="18">
        <f t="shared" si="66"/>
        <v>1</v>
      </c>
      <c r="AI196" s="18" t="s">
        <v>239</v>
      </c>
      <c r="AJ196" s="18">
        <f t="shared" si="67"/>
        <v>1</v>
      </c>
      <c r="AK196" s="18">
        <f t="shared" si="68"/>
        <v>5</v>
      </c>
      <c r="AL196" s="44" t="str">
        <f t="shared" si="69"/>
        <v>ALTA</v>
      </c>
      <c r="AM196" s="39" t="s">
        <v>184</v>
      </c>
      <c r="AN196" s="39" t="s">
        <v>388</v>
      </c>
      <c r="AO196" s="39" t="s">
        <v>184</v>
      </c>
      <c r="AP196" s="39" t="s">
        <v>184</v>
      </c>
      <c r="AQ196" s="39" t="s">
        <v>184</v>
      </c>
      <c r="AR196" s="18"/>
      <c r="AS196" s="18"/>
      <c r="AT196" s="39" t="s">
        <v>184</v>
      </c>
      <c r="AU196" s="39" t="s">
        <v>184</v>
      </c>
      <c r="AV196" s="39" t="s">
        <v>388</v>
      </c>
      <c r="AW196" s="39" t="s">
        <v>388</v>
      </c>
      <c r="AX196" s="39" t="s">
        <v>388</v>
      </c>
      <c r="AY196" s="39" t="s">
        <v>388</v>
      </c>
      <c r="AZ196" s="39" t="s">
        <v>388</v>
      </c>
      <c r="BA196" s="39" t="s">
        <v>184</v>
      </c>
      <c r="BB196" s="39" t="s">
        <v>388</v>
      </c>
      <c r="BC196" s="39"/>
      <c r="BD196" s="39" t="s">
        <v>388</v>
      </c>
      <c r="BE196" s="39" t="s">
        <v>184</v>
      </c>
      <c r="BF196" s="39" t="s">
        <v>184</v>
      </c>
      <c r="BG196" s="39" t="s">
        <v>184</v>
      </c>
      <c r="BH196" s="39" t="s">
        <v>388</v>
      </c>
      <c r="BI196" s="39" t="s">
        <v>388</v>
      </c>
      <c r="BJ196" s="39" t="s">
        <v>184</v>
      </c>
      <c r="BK196" s="39" t="s">
        <v>184</v>
      </c>
      <c r="BL196" s="39" t="s">
        <v>184</v>
      </c>
      <c r="BM196" s="39"/>
      <c r="BN196" s="282"/>
      <c r="BO196" s="17"/>
      <c r="BP196" s="17"/>
    </row>
    <row r="197" spans="1:68" s="158" customFormat="1" ht="60" customHeight="1" x14ac:dyDescent="0.35">
      <c r="A197" s="24" t="str">
        <f t="shared" si="63"/>
        <v>OCID-010</v>
      </c>
      <c r="B197" s="25" t="str">
        <f>VLOOKUP($D197,[10]Responsables!$L$1:$M$37,2,0)</f>
        <v>OCID</v>
      </c>
      <c r="C197" s="159" t="s">
        <v>218</v>
      </c>
      <c r="D197" s="17" t="s">
        <v>824</v>
      </c>
      <c r="E197" s="17" t="s">
        <v>825</v>
      </c>
      <c r="F197" s="17" t="s">
        <v>826</v>
      </c>
      <c r="G197" s="17" t="s">
        <v>854</v>
      </c>
      <c r="H197" s="17" t="s">
        <v>855</v>
      </c>
      <c r="I197" s="17" t="s">
        <v>253</v>
      </c>
      <c r="J197" s="18" t="s">
        <v>254</v>
      </c>
      <c r="K197" s="18" t="s">
        <v>829</v>
      </c>
      <c r="L197" s="18" t="s">
        <v>320</v>
      </c>
      <c r="M197" s="18" t="s">
        <v>321</v>
      </c>
      <c r="N197" s="18" t="s">
        <v>451</v>
      </c>
      <c r="O197" s="17" t="s">
        <v>176</v>
      </c>
      <c r="P197" s="17" t="s">
        <v>830</v>
      </c>
      <c r="Q197" s="17" t="s">
        <v>824</v>
      </c>
      <c r="R197" s="17" t="s">
        <v>229</v>
      </c>
      <c r="S197" s="17" t="s">
        <v>229</v>
      </c>
      <c r="T197" s="17" t="s">
        <v>324</v>
      </c>
      <c r="U197" s="17" t="s">
        <v>824</v>
      </c>
      <c r="V197" s="17" t="s">
        <v>229</v>
      </c>
      <c r="W197" s="17" t="s">
        <v>229</v>
      </c>
      <c r="X197" s="18" t="s">
        <v>831</v>
      </c>
      <c r="Y197" s="177" t="str">
        <f>VLOOKUP($X197,'[10]Ley Transparencia'!$G$4:$H$18,2,0)</f>
        <v>Artículo 19 - INFORMACIÓN PÚBLICA RESERVADA</v>
      </c>
      <c r="Z197" s="17" t="s">
        <v>856</v>
      </c>
      <c r="AA197" s="17" t="s">
        <v>833</v>
      </c>
      <c r="AB197" s="39" t="s">
        <v>182</v>
      </c>
      <c r="AC197" s="48">
        <v>44197</v>
      </c>
      <c r="AD197" s="33" t="str">
        <f>LOOKUP($Y197,'[10]Ley Transparencia'!$H$4:$H$17,'[10]Ley Transparencia'!$I$4:$I$17)</f>
        <v>Mayor a 15 años</v>
      </c>
      <c r="AE197" s="26" t="str">
        <f t="shared" si="64"/>
        <v>Alta</v>
      </c>
      <c r="AF197" s="18">
        <f t="shared" si="65"/>
        <v>3</v>
      </c>
      <c r="AG197" s="18" t="s">
        <v>239</v>
      </c>
      <c r="AH197" s="18">
        <f t="shared" si="66"/>
        <v>1</v>
      </c>
      <c r="AI197" s="18" t="s">
        <v>239</v>
      </c>
      <c r="AJ197" s="18">
        <f t="shared" si="67"/>
        <v>1</v>
      </c>
      <c r="AK197" s="18">
        <f t="shared" si="68"/>
        <v>5</v>
      </c>
      <c r="AL197" s="44" t="str">
        <f t="shared" si="69"/>
        <v>ALTA</v>
      </c>
      <c r="AM197" s="39" t="s">
        <v>184</v>
      </c>
      <c r="AN197" s="39" t="s">
        <v>388</v>
      </c>
      <c r="AO197" s="39" t="s">
        <v>184</v>
      </c>
      <c r="AP197" s="39" t="s">
        <v>184</v>
      </c>
      <c r="AQ197" s="39" t="s">
        <v>184</v>
      </c>
      <c r="AR197" s="18"/>
      <c r="AS197" s="18"/>
      <c r="AT197" s="39" t="s">
        <v>184</v>
      </c>
      <c r="AU197" s="39" t="s">
        <v>184</v>
      </c>
      <c r="AV197" s="39" t="s">
        <v>388</v>
      </c>
      <c r="AW197" s="39" t="s">
        <v>388</v>
      </c>
      <c r="AX197" s="39" t="s">
        <v>388</v>
      </c>
      <c r="AY197" s="39" t="s">
        <v>388</v>
      </c>
      <c r="AZ197" s="39" t="s">
        <v>388</v>
      </c>
      <c r="BA197" s="39" t="s">
        <v>184</v>
      </c>
      <c r="BB197" s="39" t="s">
        <v>388</v>
      </c>
      <c r="BC197" s="39"/>
      <c r="BD197" s="39" t="s">
        <v>388</v>
      </c>
      <c r="BE197" s="39" t="s">
        <v>184</v>
      </c>
      <c r="BF197" s="39" t="s">
        <v>184</v>
      </c>
      <c r="BG197" s="39" t="s">
        <v>184</v>
      </c>
      <c r="BH197" s="39" t="s">
        <v>388</v>
      </c>
      <c r="BI197" s="39" t="s">
        <v>388</v>
      </c>
      <c r="BJ197" s="39" t="s">
        <v>184</v>
      </c>
      <c r="BK197" s="39" t="s">
        <v>184</v>
      </c>
      <c r="BL197" s="39" t="s">
        <v>184</v>
      </c>
      <c r="BM197" s="39"/>
      <c r="BN197" s="282"/>
      <c r="BO197" s="17"/>
      <c r="BP197" s="17"/>
    </row>
    <row r="198" spans="1:68" s="158" customFormat="1" ht="60" customHeight="1" x14ac:dyDescent="0.35">
      <c r="A198" s="24" t="str">
        <f t="shared" si="63"/>
        <v>OCID-011</v>
      </c>
      <c r="B198" s="25" t="str">
        <f>VLOOKUP($D198,[10]Responsables!$L$1:$M$37,2,0)</f>
        <v>OCID</v>
      </c>
      <c r="C198" s="159" t="s">
        <v>221</v>
      </c>
      <c r="D198" s="17" t="s">
        <v>824</v>
      </c>
      <c r="E198" s="17" t="s">
        <v>825</v>
      </c>
      <c r="F198" s="17" t="s">
        <v>826</v>
      </c>
      <c r="G198" s="17" t="s">
        <v>857</v>
      </c>
      <c r="H198" s="17" t="s">
        <v>858</v>
      </c>
      <c r="I198" s="17" t="s">
        <v>253</v>
      </c>
      <c r="J198" s="18" t="s">
        <v>254</v>
      </c>
      <c r="K198" s="18" t="s">
        <v>829</v>
      </c>
      <c r="L198" s="18" t="s">
        <v>336</v>
      </c>
      <c r="M198" s="18" t="s">
        <v>321</v>
      </c>
      <c r="N198" s="18" t="s">
        <v>451</v>
      </c>
      <c r="O198" s="17" t="s">
        <v>176</v>
      </c>
      <c r="P198" s="17" t="s">
        <v>830</v>
      </c>
      <c r="Q198" s="17" t="s">
        <v>824</v>
      </c>
      <c r="R198" s="17" t="s">
        <v>229</v>
      </c>
      <c r="S198" s="17" t="s">
        <v>229</v>
      </c>
      <c r="T198" s="17" t="s">
        <v>324</v>
      </c>
      <c r="U198" s="17" t="s">
        <v>824</v>
      </c>
      <c r="V198" s="17" t="s">
        <v>229</v>
      </c>
      <c r="W198" s="17" t="s">
        <v>229</v>
      </c>
      <c r="X198" s="18" t="s">
        <v>831</v>
      </c>
      <c r="Y198" s="177" t="str">
        <f>VLOOKUP($X198,'[10]Ley Transparencia'!$G$4:$H$18,2,0)</f>
        <v>Artículo 19 - INFORMACIÓN PÚBLICA RESERVADA</v>
      </c>
      <c r="Z198" s="17" t="s">
        <v>859</v>
      </c>
      <c r="AA198" s="17" t="s">
        <v>833</v>
      </c>
      <c r="AB198" s="39" t="s">
        <v>182</v>
      </c>
      <c r="AC198" s="48">
        <v>44197</v>
      </c>
      <c r="AD198" s="33" t="str">
        <f>LOOKUP($Y198,'[10]Ley Transparencia'!$H$4:$H$17,'[10]Ley Transparencia'!$I$4:$I$17)</f>
        <v>Mayor a 15 años</v>
      </c>
      <c r="AE198" s="26" t="str">
        <f t="shared" si="64"/>
        <v>Alta</v>
      </c>
      <c r="AF198" s="18">
        <f t="shared" si="65"/>
        <v>3</v>
      </c>
      <c r="AG198" s="18" t="s">
        <v>239</v>
      </c>
      <c r="AH198" s="18">
        <f t="shared" si="66"/>
        <v>1</v>
      </c>
      <c r="AI198" s="18" t="s">
        <v>239</v>
      </c>
      <c r="AJ198" s="18">
        <f t="shared" si="67"/>
        <v>1</v>
      </c>
      <c r="AK198" s="18">
        <f t="shared" si="68"/>
        <v>5</v>
      </c>
      <c r="AL198" s="44" t="str">
        <f t="shared" si="69"/>
        <v>ALTA</v>
      </c>
      <c r="AM198" s="39" t="s">
        <v>184</v>
      </c>
      <c r="AN198" s="39" t="s">
        <v>388</v>
      </c>
      <c r="AO198" s="39" t="s">
        <v>184</v>
      </c>
      <c r="AP198" s="39" t="s">
        <v>184</v>
      </c>
      <c r="AQ198" s="39" t="s">
        <v>184</v>
      </c>
      <c r="AR198" s="18"/>
      <c r="AS198" s="18"/>
      <c r="AT198" s="39" t="s">
        <v>184</v>
      </c>
      <c r="AU198" s="39" t="s">
        <v>184</v>
      </c>
      <c r="AV198" s="39" t="s">
        <v>388</v>
      </c>
      <c r="AW198" s="39" t="s">
        <v>388</v>
      </c>
      <c r="AX198" s="39" t="s">
        <v>388</v>
      </c>
      <c r="AY198" s="39" t="s">
        <v>388</v>
      </c>
      <c r="AZ198" s="39" t="s">
        <v>388</v>
      </c>
      <c r="BA198" s="39" t="s">
        <v>184</v>
      </c>
      <c r="BB198" s="39" t="s">
        <v>388</v>
      </c>
      <c r="BC198" s="39"/>
      <c r="BD198" s="39" t="s">
        <v>388</v>
      </c>
      <c r="BE198" s="39" t="s">
        <v>184</v>
      </c>
      <c r="BF198" s="39" t="s">
        <v>184</v>
      </c>
      <c r="BG198" s="39" t="s">
        <v>184</v>
      </c>
      <c r="BH198" s="39" t="s">
        <v>388</v>
      </c>
      <c r="BI198" s="39" t="s">
        <v>388</v>
      </c>
      <c r="BJ198" s="39" t="s">
        <v>184</v>
      </c>
      <c r="BK198" s="39" t="s">
        <v>184</v>
      </c>
      <c r="BL198" s="39" t="s">
        <v>184</v>
      </c>
      <c r="BM198" s="39"/>
      <c r="BN198" s="282"/>
      <c r="BO198" s="17"/>
      <c r="BP198" s="17"/>
    </row>
    <row r="199" spans="1:68" s="158" customFormat="1" ht="60" customHeight="1" x14ac:dyDescent="0.35">
      <c r="A199" s="24" t="str">
        <f t="shared" si="63"/>
        <v>OCID-012</v>
      </c>
      <c r="B199" s="25" t="str">
        <f>VLOOKUP($D199,[10]Responsables!$L$1:$M$37,2,0)</f>
        <v>OCID</v>
      </c>
      <c r="C199" s="159" t="s">
        <v>224</v>
      </c>
      <c r="D199" s="17" t="s">
        <v>824</v>
      </c>
      <c r="E199" s="17" t="s">
        <v>825</v>
      </c>
      <c r="F199" s="17" t="s">
        <v>826</v>
      </c>
      <c r="G199" s="17" t="s">
        <v>860</v>
      </c>
      <c r="H199" s="17" t="s">
        <v>861</v>
      </c>
      <c r="I199" s="17" t="s">
        <v>253</v>
      </c>
      <c r="J199" s="18" t="s">
        <v>254</v>
      </c>
      <c r="K199" s="18" t="s">
        <v>829</v>
      </c>
      <c r="L199" s="18" t="s">
        <v>336</v>
      </c>
      <c r="M199" s="18" t="s">
        <v>321</v>
      </c>
      <c r="N199" s="18" t="s">
        <v>451</v>
      </c>
      <c r="O199" s="17" t="s">
        <v>176</v>
      </c>
      <c r="P199" s="17" t="s">
        <v>830</v>
      </c>
      <c r="Q199" s="17" t="s">
        <v>824</v>
      </c>
      <c r="R199" s="17" t="s">
        <v>229</v>
      </c>
      <c r="S199" s="17" t="s">
        <v>229</v>
      </c>
      <c r="T199" s="17" t="s">
        <v>324</v>
      </c>
      <c r="U199" s="17" t="s">
        <v>824</v>
      </c>
      <c r="V199" s="17" t="s">
        <v>229</v>
      </c>
      <c r="W199" s="17" t="s">
        <v>229</v>
      </c>
      <c r="X199" s="18" t="s">
        <v>831</v>
      </c>
      <c r="Y199" s="177" t="str">
        <f>VLOOKUP($X199,'[10]Ley Transparencia'!$G$4:$H$18,2,0)</f>
        <v>Artículo 19 - INFORMACIÓN PÚBLICA RESERVADA</v>
      </c>
      <c r="Z199" s="17" t="s">
        <v>862</v>
      </c>
      <c r="AA199" s="17" t="s">
        <v>833</v>
      </c>
      <c r="AB199" s="39" t="s">
        <v>182</v>
      </c>
      <c r="AC199" s="48">
        <v>44197</v>
      </c>
      <c r="AD199" s="33" t="str">
        <f>LOOKUP($Y199,'[10]Ley Transparencia'!$H$4:$H$17,'[10]Ley Transparencia'!$I$4:$I$17)</f>
        <v>Mayor a 15 años</v>
      </c>
      <c r="AE199" s="26" t="str">
        <f t="shared" si="64"/>
        <v>Alta</v>
      </c>
      <c r="AF199" s="18">
        <f t="shared" si="65"/>
        <v>3</v>
      </c>
      <c r="AG199" s="18" t="s">
        <v>239</v>
      </c>
      <c r="AH199" s="18">
        <f t="shared" si="66"/>
        <v>1</v>
      </c>
      <c r="AI199" s="18" t="s">
        <v>239</v>
      </c>
      <c r="AJ199" s="18">
        <f t="shared" si="67"/>
        <v>1</v>
      </c>
      <c r="AK199" s="18">
        <f t="shared" si="68"/>
        <v>5</v>
      </c>
      <c r="AL199" s="44" t="str">
        <f t="shared" si="69"/>
        <v>ALTA</v>
      </c>
      <c r="AM199" s="39" t="s">
        <v>184</v>
      </c>
      <c r="AN199" s="39" t="s">
        <v>388</v>
      </c>
      <c r="AO199" s="39" t="s">
        <v>184</v>
      </c>
      <c r="AP199" s="39" t="s">
        <v>184</v>
      </c>
      <c r="AQ199" s="39" t="s">
        <v>184</v>
      </c>
      <c r="AR199" s="18"/>
      <c r="AS199" s="18"/>
      <c r="AT199" s="39" t="s">
        <v>184</v>
      </c>
      <c r="AU199" s="39" t="s">
        <v>184</v>
      </c>
      <c r="AV199" s="39" t="s">
        <v>388</v>
      </c>
      <c r="AW199" s="39" t="s">
        <v>388</v>
      </c>
      <c r="AX199" s="39" t="s">
        <v>388</v>
      </c>
      <c r="AY199" s="39" t="s">
        <v>388</v>
      </c>
      <c r="AZ199" s="39" t="s">
        <v>388</v>
      </c>
      <c r="BA199" s="39" t="s">
        <v>184</v>
      </c>
      <c r="BB199" s="39" t="s">
        <v>388</v>
      </c>
      <c r="BC199" s="39"/>
      <c r="BD199" s="39" t="s">
        <v>388</v>
      </c>
      <c r="BE199" s="39" t="s">
        <v>184</v>
      </c>
      <c r="BF199" s="39" t="s">
        <v>184</v>
      </c>
      <c r="BG199" s="39" t="s">
        <v>184</v>
      </c>
      <c r="BH199" s="39" t="s">
        <v>388</v>
      </c>
      <c r="BI199" s="39" t="s">
        <v>388</v>
      </c>
      <c r="BJ199" s="39" t="s">
        <v>184</v>
      </c>
      <c r="BK199" s="39" t="s">
        <v>184</v>
      </c>
      <c r="BL199" s="39" t="s">
        <v>184</v>
      </c>
      <c r="BM199" s="39"/>
      <c r="BN199" s="282"/>
      <c r="BO199" s="17"/>
      <c r="BP199" s="17"/>
    </row>
    <row r="200" spans="1:68" s="158" customFormat="1" ht="60" customHeight="1" x14ac:dyDescent="0.35">
      <c r="A200" s="24" t="str">
        <f t="shared" si="63"/>
        <v>OCID-013</v>
      </c>
      <c r="B200" s="25" t="str">
        <f>VLOOKUP($D200,[10]Responsables!$L$1:$M$37,2,0)</f>
        <v>OCID</v>
      </c>
      <c r="C200" s="159" t="s">
        <v>234</v>
      </c>
      <c r="D200" s="17" t="s">
        <v>824</v>
      </c>
      <c r="E200" s="17" t="s">
        <v>825</v>
      </c>
      <c r="F200" s="17" t="s">
        <v>826</v>
      </c>
      <c r="G200" s="17" t="s">
        <v>863</v>
      </c>
      <c r="H200" s="17" t="s">
        <v>864</v>
      </c>
      <c r="I200" s="17" t="s">
        <v>253</v>
      </c>
      <c r="J200" s="18" t="s">
        <v>254</v>
      </c>
      <c r="K200" s="18" t="s">
        <v>829</v>
      </c>
      <c r="L200" s="18" t="s">
        <v>320</v>
      </c>
      <c r="M200" s="18" t="s">
        <v>321</v>
      </c>
      <c r="N200" s="18" t="s">
        <v>451</v>
      </c>
      <c r="O200" s="17" t="s">
        <v>176</v>
      </c>
      <c r="P200" s="17" t="s">
        <v>830</v>
      </c>
      <c r="Q200" s="17" t="s">
        <v>824</v>
      </c>
      <c r="R200" s="17" t="s">
        <v>229</v>
      </c>
      <c r="S200" s="17" t="s">
        <v>229</v>
      </c>
      <c r="T200" s="17" t="s">
        <v>324</v>
      </c>
      <c r="U200" s="17" t="s">
        <v>824</v>
      </c>
      <c r="V200" s="17" t="s">
        <v>229</v>
      </c>
      <c r="W200" s="17" t="s">
        <v>229</v>
      </c>
      <c r="X200" s="18" t="s">
        <v>831</v>
      </c>
      <c r="Y200" s="177" t="str">
        <f>VLOOKUP($X200,'[10]Ley Transparencia'!$G$4:$H$18,2,0)</f>
        <v>Artículo 19 - INFORMACIÓN PÚBLICA RESERVADA</v>
      </c>
      <c r="Z200" s="17" t="s">
        <v>865</v>
      </c>
      <c r="AA200" s="17" t="s">
        <v>833</v>
      </c>
      <c r="AB200" s="39" t="s">
        <v>182</v>
      </c>
      <c r="AC200" s="48">
        <v>44197</v>
      </c>
      <c r="AD200" s="33" t="str">
        <f>LOOKUP($Y200,'[10]Ley Transparencia'!$H$4:$H$17,'[10]Ley Transparencia'!$I$4:$I$17)</f>
        <v>Mayor a 15 años</v>
      </c>
      <c r="AE200" s="26" t="str">
        <f t="shared" si="64"/>
        <v>Alta</v>
      </c>
      <c r="AF200" s="18">
        <f t="shared" si="65"/>
        <v>3</v>
      </c>
      <c r="AG200" s="18" t="s">
        <v>239</v>
      </c>
      <c r="AH200" s="18">
        <f t="shared" si="66"/>
        <v>1</v>
      </c>
      <c r="AI200" s="18" t="s">
        <v>239</v>
      </c>
      <c r="AJ200" s="18">
        <f t="shared" si="67"/>
        <v>1</v>
      </c>
      <c r="AK200" s="18">
        <f t="shared" si="68"/>
        <v>5</v>
      </c>
      <c r="AL200" s="44" t="str">
        <f t="shared" si="69"/>
        <v>ALTA</v>
      </c>
      <c r="AM200" s="39" t="s">
        <v>184</v>
      </c>
      <c r="AN200" s="39" t="s">
        <v>388</v>
      </c>
      <c r="AO200" s="39" t="s">
        <v>184</v>
      </c>
      <c r="AP200" s="39" t="s">
        <v>184</v>
      </c>
      <c r="AQ200" s="39" t="s">
        <v>184</v>
      </c>
      <c r="AR200" s="18"/>
      <c r="AS200" s="18"/>
      <c r="AT200" s="39" t="s">
        <v>184</v>
      </c>
      <c r="AU200" s="39" t="s">
        <v>184</v>
      </c>
      <c r="AV200" s="39" t="s">
        <v>388</v>
      </c>
      <c r="AW200" s="39" t="s">
        <v>388</v>
      </c>
      <c r="AX200" s="39" t="s">
        <v>388</v>
      </c>
      <c r="AY200" s="39" t="s">
        <v>388</v>
      </c>
      <c r="AZ200" s="39" t="s">
        <v>388</v>
      </c>
      <c r="BA200" s="39" t="s">
        <v>184</v>
      </c>
      <c r="BB200" s="39" t="s">
        <v>388</v>
      </c>
      <c r="BC200" s="39"/>
      <c r="BD200" s="39" t="s">
        <v>388</v>
      </c>
      <c r="BE200" s="39" t="s">
        <v>184</v>
      </c>
      <c r="BF200" s="39" t="s">
        <v>184</v>
      </c>
      <c r="BG200" s="39" t="s">
        <v>184</v>
      </c>
      <c r="BH200" s="39" t="s">
        <v>388</v>
      </c>
      <c r="BI200" s="39" t="s">
        <v>388</v>
      </c>
      <c r="BJ200" s="39" t="s">
        <v>184</v>
      </c>
      <c r="BK200" s="39" t="s">
        <v>184</v>
      </c>
      <c r="BL200" s="39" t="s">
        <v>184</v>
      </c>
      <c r="BM200" s="39"/>
      <c r="BN200" s="282"/>
      <c r="BO200" s="17"/>
      <c r="BP200" s="17"/>
    </row>
    <row r="201" spans="1:68" s="158" customFormat="1" ht="60" customHeight="1" x14ac:dyDescent="0.35">
      <c r="A201" s="24" t="str">
        <f t="shared" si="63"/>
        <v>OCID-014</v>
      </c>
      <c r="B201" s="25" t="str">
        <f>VLOOKUP($D201,[10]Responsables!$L$1:$M$37,2,0)</f>
        <v>OCID</v>
      </c>
      <c r="C201" s="159" t="s">
        <v>240</v>
      </c>
      <c r="D201" s="17" t="s">
        <v>824</v>
      </c>
      <c r="E201" s="17" t="s">
        <v>825</v>
      </c>
      <c r="F201" s="17" t="s">
        <v>826</v>
      </c>
      <c r="G201" s="17" t="s">
        <v>866</v>
      </c>
      <c r="H201" s="17" t="s">
        <v>867</v>
      </c>
      <c r="I201" s="17" t="s">
        <v>253</v>
      </c>
      <c r="J201" s="18" t="s">
        <v>254</v>
      </c>
      <c r="K201" s="18" t="s">
        <v>829</v>
      </c>
      <c r="L201" s="18" t="s">
        <v>336</v>
      </c>
      <c r="M201" s="18" t="s">
        <v>321</v>
      </c>
      <c r="N201" s="18" t="s">
        <v>451</v>
      </c>
      <c r="O201" s="17" t="s">
        <v>176</v>
      </c>
      <c r="P201" s="17" t="s">
        <v>830</v>
      </c>
      <c r="Q201" s="17" t="s">
        <v>824</v>
      </c>
      <c r="R201" s="17" t="s">
        <v>229</v>
      </c>
      <c r="S201" s="17" t="s">
        <v>229</v>
      </c>
      <c r="T201" s="17" t="s">
        <v>324</v>
      </c>
      <c r="U201" s="17" t="s">
        <v>824</v>
      </c>
      <c r="V201" s="17" t="s">
        <v>229</v>
      </c>
      <c r="W201" s="17" t="s">
        <v>229</v>
      </c>
      <c r="X201" s="18" t="s">
        <v>831</v>
      </c>
      <c r="Y201" s="177" t="str">
        <f>VLOOKUP($X201,'[10]Ley Transparencia'!$G$4:$H$18,2,0)</f>
        <v>Artículo 19 - INFORMACIÓN PÚBLICA RESERVADA</v>
      </c>
      <c r="Z201" s="17" t="s">
        <v>868</v>
      </c>
      <c r="AA201" s="17" t="s">
        <v>833</v>
      </c>
      <c r="AB201" s="39" t="s">
        <v>182</v>
      </c>
      <c r="AC201" s="48">
        <v>44197</v>
      </c>
      <c r="AD201" s="33" t="str">
        <f>LOOKUP($Y201,'[10]Ley Transparencia'!$H$4:$H$17,'[10]Ley Transparencia'!$I$4:$I$17)</f>
        <v>Mayor a 15 años</v>
      </c>
      <c r="AE201" s="26" t="str">
        <f t="shared" si="64"/>
        <v>Alta</v>
      </c>
      <c r="AF201" s="18">
        <f t="shared" si="65"/>
        <v>3</v>
      </c>
      <c r="AG201" s="18" t="s">
        <v>239</v>
      </c>
      <c r="AH201" s="18">
        <f t="shared" si="66"/>
        <v>1</v>
      </c>
      <c r="AI201" s="18" t="s">
        <v>239</v>
      </c>
      <c r="AJ201" s="18">
        <f t="shared" si="67"/>
        <v>1</v>
      </c>
      <c r="AK201" s="18">
        <f t="shared" si="68"/>
        <v>5</v>
      </c>
      <c r="AL201" s="44" t="str">
        <f t="shared" si="69"/>
        <v>ALTA</v>
      </c>
      <c r="AM201" s="39" t="s">
        <v>184</v>
      </c>
      <c r="AN201" s="39" t="s">
        <v>388</v>
      </c>
      <c r="AO201" s="39" t="s">
        <v>184</v>
      </c>
      <c r="AP201" s="39" t="s">
        <v>184</v>
      </c>
      <c r="AQ201" s="39" t="s">
        <v>184</v>
      </c>
      <c r="AR201" s="18"/>
      <c r="AS201" s="18"/>
      <c r="AT201" s="39" t="s">
        <v>184</v>
      </c>
      <c r="AU201" s="39" t="s">
        <v>184</v>
      </c>
      <c r="AV201" s="39" t="s">
        <v>388</v>
      </c>
      <c r="AW201" s="39" t="s">
        <v>388</v>
      </c>
      <c r="AX201" s="39" t="s">
        <v>388</v>
      </c>
      <c r="AY201" s="39" t="s">
        <v>388</v>
      </c>
      <c r="AZ201" s="39" t="s">
        <v>388</v>
      </c>
      <c r="BA201" s="39" t="s">
        <v>184</v>
      </c>
      <c r="BB201" s="39" t="s">
        <v>388</v>
      </c>
      <c r="BC201" s="39"/>
      <c r="BD201" s="39" t="s">
        <v>388</v>
      </c>
      <c r="BE201" s="39" t="s">
        <v>184</v>
      </c>
      <c r="BF201" s="39" t="s">
        <v>184</v>
      </c>
      <c r="BG201" s="39" t="s">
        <v>184</v>
      </c>
      <c r="BH201" s="39" t="s">
        <v>388</v>
      </c>
      <c r="BI201" s="39" t="s">
        <v>388</v>
      </c>
      <c r="BJ201" s="39" t="s">
        <v>184</v>
      </c>
      <c r="BK201" s="39" t="s">
        <v>184</v>
      </c>
      <c r="BL201" s="39" t="s">
        <v>184</v>
      </c>
      <c r="BM201" s="39"/>
      <c r="BN201" s="282"/>
      <c r="BO201" s="17"/>
      <c r="BP201" s="17"/>
    </row>
    <row r="202" spans="1:68" s="158" customFormat="1" ht="60" customHeight="1" x14ac:dyDescent="0.35">
      <c r="A202" s="24" t="str">
        <f t="shared" si="63"/>
        <v>OCID-015</v>
      </c>
      <c r="B202" s="25" t="str">
        <f>VLOOKUP($D202,[10]Responsables!$L$1:$M$37,2,0)</f>
        <v>OCID</v>
      </c>
      <c r="C202" s="159" t="s">
        <v>244</v>
      </c>
      <c r="D202" s="17" t="s">
        <v>824</v>
      </c>
      <c r="E202" s="17" t="s">
        <v>825</v>
      </c>
      <c r="F202" s="17" t="s">
        <v>826</v>
      </c>
      <c r="G202" s="17" t="s">
        <v>869</v>
      </c>
      <c r="H202" s="17" t="s">
        <v>870</v>
      </c>
      <c r="I202" s="17" t="s">
        <v>253</v>
      </c>
      <c r="J202" s="18" t="s">
        <v>254</v>
      </c>
      <c r="K202" s="18" t="s">
        <v>829</v>
      </c>
      <c r="L202" s="18" t="s">
        <v>320</v>
      </c>
      <c r="M202" s="18" t="s">
        <v>321</v>
      </c>
      <c r="N202" s="18" t="s">
        <v>451</v>
      </c>
      <c r="O202" s="17" t="s">
        <v>176</v>
      </c>
      <c r="P202" s="17" t="s">
        <v>830</v>
      </c>
      <c r="Q202" s="17" t="s">
        <v>824</v>
      </c>
      <c r="R202" s="17" t="s">
        <v>229</v>
      </c>
      <c r="S202" s="17" t="s">
        <v>229</v>
      </c>
      <c r="T202" s="17" t="s">
        <v>324</v>
      </c>
      <c r="U202" s="17" t="s">
        <v>824</v>
      </c>
      <c r="V202" s="17" t="s">
        <v>229</v>
      </c>
      <c r="W202" s="17" t="s">
        <v>229</v>
      </c>
      <c r="X202" s="18" t="s">
        <v>831</v>
      </c>
      <c r="Y202" s="177" t="str">
        <f>VLOOKUP($X202,'[10]Ley Transparencia'!$G$4:$H$18,2,0)</f>
        <v>Artículo 19 - INFORMACIÓN PÚBLICA RESERVADA</v>
      </c>
      <c r="Z202" s="17" t="s">
        <v>871</v>
      </c>
      <c r="AA202" s="17" t="s">
        <v>833</v>
      </c>
      <c r="AB202" s="39" t="s">
        <v>182</v>
      </c>
      <c r="AC202" s="48">
        <v>44197</v>
      </c>
      <c r="AD202" s="33" t="str">
        <f>LOOKUP($Y202,'[10]Ley Transparencia'!$H$4:$H$17,'[10]Ley Transparencia'!$I$4:$I$17)</f>
        <v>Mayor a 15 años</v>
      </c>
      <c r="AE202" s="26" t="str">
        <f t="shared" si="64"/>
        <v>Alta</v>
      </c>
      <c r="AF202" s="18">
        <f t="shared" si="65"/>
        <v>3</v>
      </c>
      <c r="AG202" s="18" t="s">
        <v>239</v>
      </c>
      <c r="AH202" s="18">
        <f t="shared" si="66"/>
        <v>1</v>
      </c>
      <c r="AI202" s="18" t="s">
        <v>239</v>
      </c>
      <c r="AJ202" s="18">
        <f t="shared" si="67"/>
        <v>1</v>
      </c>
      <c r="AK202" s="18">
        <f t="shared" si="68"/>
        <v>5</v>
      </c>
      <c r="AL202" s="44" t="str">
        <f t="shared" si="69"/>
        <v>ALTA</v>
      </c>
      <c r="AM202" s="39" t="s">
        <v>184</v>
      </c>
      <c r="AN202" s="39" t="s">
        <v>388</v>
      </c>
      <c r="AO202" s="39" t="s">
        <v>184</v>
      </c>
      <c r="AP202" s="39" t="s">
        <v>184</v>
      </c>
      <c r="AQ202" s="39" t="s">
        <v>184</v>
      </c>
      <c r="AR202" s="18"/>
      <c r="AS202" s="18"/>
      <c r="AT202" s="39" t="s">
        <v>184</v>
      </c>
      <c r="AU202" s="39" t="s">
        <v>184</v>
      </c>
      <c r="AV202" s="39" t="s">
        <v>388</v>
      </c>
      <c r="AW202" s="39" t="s">
        <v>388</v>
      </c>
      <c r="AX202" s="39" t="s">
        <v>388</v>
      </c>
      <c r="AY202" s="39" t="s">
        <v>388</v>
      </c>
      <c r="AZ202" s="39" t="s">
        <v>388</v>
      </c>
      <c r="BA202" s="39" t="s">
        <v>184</v>
      </c>
      <c r="BB202" s="39" t="s">
        <v>388</v>
      </c>
      <c r="BC202" s="39"/>
      <c r="BD202" s="39" t="s">
        <v>388</v>
      </c>
      <c r="BE202" s="39" t="s">
        <v>184</v>
      </c>
      <c r="BF202" s="39" t="s">
        <v>184</v>
      </c>
      <c r="BG202" s="39" t="s">
        <v>184</v>
      </c>
      <c r="BH202" s="39" t="s">
        <v>388</v>
      </c>
      <c r="BI202" s="39" t="s">
        <v>388</v>
      </c>
      <c r="BJ202" s="39" t="s">
        <v>184</v>
      </c>
      <c r="BK202" s="39" t="s">
        <v>184</v>
      </c>
      <c r="BL202" s="39" t="s">
        <v>184</v>
      </c>
      <c r="BM202" s="39"/>
      <c r="BN202" s="282"/>
      <c r="BO202" s="17"/>
      <c r="BP202" s="17"/>
    </row>
    <row r="203" spans="1:68" s="158" customFormat="1" ht="60" customHeight="1" x14ac:dyDescent="0.35">
      <c r="A203" s="24" t="str">
        <f t="shared" si="63"/>
        <v>OCID-016</v>
      </c>
      <c r="B203" s="25" t="str">
        <f>VLOOKUP($D203,[10]Responsables!$L$1:$M$37,2,0)</f>
        <v>OCID</v>
      </c>
      <c r="C203" s="159" t="s">
        <v>250</v>
      </c>
      <c r="D203" s="17" t="s">
        <v>824</v>
      </c>
      <c r="E203" s="17" t="s">
        <v>825</v>
      </c>
      <c r="F203" s="17" t="s">
        <v>826</v>
      </c>
      <c r="G203" s="17" t="s">
        <v>872</v>
      </c>
      <c r="H203" s="17" t="s">
        <v>873</v>
      </c>
      <c r="I203" s="17" t="s">
        <v>253</v>
      </c>
      <c r="J203" s="18" t="s">
        <v>254</v>
      </c>
      <c r="K203" s="18" t="s">
        <v>829</v>
      </c>
      <c r="L203" s="18" t="s">
        <v>336</v>
      </c>
      <c r="M203" s="18" t="s">
        <v>321</v>
      </c>
      <c r="N203" s="18" t="s">
        <v>451</v>
      </c>
      <c r="O203" s="17" t="s">
        <v>176</v>
      </c>
      <c r="P203" s="17" t="s">
        <v>830</v>
      </c>
      <c r="Q203" s="17" t="s">
        <v>824</v>
      </c>
      <c r="R203" s="17" t="s">
        <v>229</v>
      </c>
      <c r="S203" s="17" t="s">
        <v>229</v>
      </c>
      <c r="T203" s="17" t="s">
        <v>324</v>
      </c>
      <c r="U203" s="17" t="s">
        <v>824</v>
      </c>
      <c r="V203" s="17" t="s">
        <v>229</v>
      </c>
      <c r="W203" s="17" t="s">
        <v>229</v>
      </c>
      <c r="X203" s="18" t="s">
        <v>831</v>
      </c>
      <c r="Y203" s="177" t="str">
        <f>VLOOKUP($X203,'[10]Ley Transparencia'!$G$4:$H$18,2,0)</f>
        <v>Artículo 19 - INFORMACIÓN PÚBLICA RESERVADA</v>
      </c>
      <c r="Z203" s="17" t="s">
        <v>874</v>
      </c>
      <c r="AA203" s="17" t="s">
        <v>833</v>
      </c>
      <c r="AB203" s="39" t="s">
        <v>182</v>
      </c>
      <c r="AC203" s="48">
        <v>44197</v>
      </c>
      <c r="AD203" s="33" t="str">
        <f>LOOKUP($Y203,'[10]Ley Transparencia'!$H$4:$H$17,'[10]Ley Transparencia'!$I$4:$I$17)</f>
        <v>Mayor a 15 años</v>
      </c>
      <c r="AE203" s="26" t="str">
        <f t="shared" si="64"/>
        <v>Alta</v>
      </c>
      <c r="AF203" s="18">
        <f t="shared" si="65"/>
        <v>3</v>
      </c>
      <c r="AG203" s="18" t="s">
        <v>239</v>
      </c>
      <c r="AH203" s="18">
        <f t="shared" si="66"/>
        <v>1</v>
      </c>
      <c r="AI203" s="18" t="s">
        <v>239</v>
      </c>
      <c r="AJ203" s="18">
        <f t="shared" si="67"/>
        <v>1</v>
      </c>
      <c r="AK203" s="18">
        <f t="shared" si="68"/>
        <v>5</v>
      </c>
      <c r="AL203" s="44" t="str">
        <f t="shared" si="69"/>
        <v>ALTA</v>
      </c>
      <c r="AM203" s="39" t="s">
        <v>184</v>
      </c>
      <c r="AN203" s="39" t="s">
        <v>388</v>
      </c>
      <c r="AO203" s="39" t="s">
        <v>184</v>
      </c>
      <c r="AP203" s="39" t="s">
        <v>184</v>
      </c>
      <c r="AQ203" s="39" t="s">
        <v>184</v>
      </c>
      <c r="AR203" s="18"/>
      <c r="AS203" s="18"/>
      <c r="AT203" s="39" t="s">
        <v>184</v>
      </c>
      <c r="AU203" s="39" t="s">
        <v>184</v>
      </c>
      <c r="AV203" s="39" t="s">
        <v>388</v>
      </c>
      <c r="AW203" s="39" t="s">
        <v>388</v>
      </c>
      <c r="AX203" s="39" t="s">
        <v>388</v>
      </c>
      <c r="AY203" s="39" t="s">
        <v>388</v>
      </c>
      <c r="AZ203" s="39" t="s">
        <v>388</v>
      </c>
      <c r="BA203" s="39" t="s">
        <v>184</v>
      </c>
      <c r="BB203" s="39" t="s">
        <v>388</v>
      </c>
      <c r="BC203" s="39"/>
      <c r="BD203" s="39" t="s">
        <v>388</v>
      </c>
      <c r="BE203" s="39" t="s">
        <v>184</v>
      </c>
      <c r="BF203" s="39" t="s">
        <v>184</v>
      </c>
      <c r="BG203" s="39" t="s">
        <v>184</v>
      </c>
      <c r="BH203" s="39" t="s">
        <v>388</v>
      </c>
      <c r="BI203" s="39" t="s">
        <v>388</v>
      </c>
      <c r="BJ203" s="39" t="s">
        <v>184</v>
      </c>
      <c r="BK203" s="39" t="s">
        <v>184</v>
      </c>
      <c r="BL203" s="39" t="s">
        <v>184</v>
      </c>
      <c r="BM203" s="39"/>
      <c r="BN203" s="282"/>
      <c r="BO203" s="17"/>
      <c r="BP203" s="17"/>
    </row>
    <row r="204" spans="1:68" s="158" customFormat="1" ht="60" customHeight="1" x14ac:dyDescent="0.35">
      <c r="A204" s="24" t="str">
        <f t="shared" si="63"/>
        <v>OCID-017</v>
      </c>
      <c r="B204" s="25" t="str">
        <f>VLOOKUP($D204,[10]Responsables!$L$1:$M$37,2,0)</f>
        <v>OCID</v>
      </c>
      <c r="C204" s="159" t="s">
        <v>257</v>
      </c>
      <c r="D204" s="17" t="s">
        <v>824</v>
      </c>
      <c r="E204" s="17" t="s">
        <v>825</v>
      </c>
      <c r="F204" s="17" t="s">
        <v>826</v>
      </c>
      <c r="G204" s="17" t="s">
        <v>875</v>
      </c>
      <c r="H204" s="17" t="s">
        <v>876</v>
      </c>
      <c r="I204" s="17" t="s">
        <v>253</v>
      </c>
      <c r="J204" s="18" t="s">
        <v>254</v>
      </c>
      <c r="K204" s="18" t="s">
        <v>829</v>
      </c>
      <c r="L204" s="18" t="s">
        <v>336</v>
      </c>
      <c r="M204" s="18" t="s">
        <v>321</v>
      </c>
      <c r="N204" s="18" t="s">
        <v>451</v>
      </c>
      <c r="O204" s="17" t="s">
        <v>176</v>
      </c>
      <c r="P204" s="17" t="s">
        <v>830</v>
      </c>
      <c r="Q204" s="17" t="s">
        <v>824</v>
      </c>
      <c r="R204" s="17" t="s">
        <v>229</v>
      </c>
      <c r="S204" s="17" t="s">
        <v>229</v>
      </c>
      <c r="T204" s="17" t="s">
        <v>324</v>
      </c>
      <c r="U204" s="17" t="s">
        <v>824</v>
      </c>
      <c r="V204" s="17" t="s">
        <v>229</v>
      </c>
      <c r="W204" s="17" t="s">
        <v>229</v>
      </c>
      <c r="X204" s="18" t="s">
        <v>831</v>
      </c>
      <c r="Y204" s="177" t="str">
        <f>VLOOKUP($X204,'[10]Ley Transparencia'!$G$4:$H$18,2,0)</f>
        <v>Artículo 19 - INFORMACIÓN PÚBLICA RESERVADA</v>
      </c>
      <c r="Z204" s="17" t="s">
        <v>877</v>
      </c>
      <c r="AA204" s="17" t="s">
        <v>833</v>
      </c>
      <c r="AB204" s="39" t="s">
        <v>182</v>
      </c>
      <c r="AC204" s="48">
        <v>44197</v>
      </c>
      <c r="AD204" s="33" t="str">
        <f>LOOKUP($Y204,'[10]Ley Transparencia'!$H$4:$H$17,'[10]Ley Transparencia'!$I$4:$I$17)</f>
        <v>Mayor a 15 años</v>
      </c>
      <c r="AE204" s="26" t="str">
        <f t="shared" si="64"/>
        <v>Alta</v>
      </c>
      <c r="AF204" s="18">
        <f t="shared" si="65"/>
        <v>3</v>
      </c>
      <c r="AG204" s="18" t="s">
        <v>239</v>
      </c>
      <c r="AH204" s="18">
        <f t="shared" si="66"/>
        <v>1</v>
      </c>
      <c r="AI204" s="18" t="s">
        <v>239</v>
      </c>
      <c r="AJ204" s="18">
        <f t="shared" si="67"/>
        <v>1</v>
      </c>
      <c r="AK204" s="18">
        <f t="shared" si="68"/>
        <v>5</v>
      </c>
      <c r="AL204" s="44" t="str">
        <f t="shared" si="69"/>
        <v>ALTA</v>
      </c>
      <c r="AM204" s="39" t="s">
        <v>184</v>
      </c>
      <c r="AN204" s="39" t="s">
        <v>388</v>
      </c>
      <c r="AO204" s="39" t="s">
        <v>184</v>
      </c>
      <c r="AP204" s="39" t="s">
        <v>184</v>
      </c>
      <c r="AQ204" s="39" t="s">
        <v>184</v>
      </c>
      <c r="AR204" s="18"/>
      <c r="AS204" s="18"/>
      <c r="AT204" s="39" t="s">
        <v>184</v>
      </c>
      <c r="AU204" s="39" t="s">
        <v>184</v>
      </c>
      <c r="AV204" s="39" t="s">
        <v>388</v>
      </c>
      <c r="AW204" s="39" t="s">
        <v>388</v>
      </c>
      <c r="AX204" s="39" t="s">
        <v>388</v>
      </c>
      <c r="AY204" s="39" t="s">
        <v>388</v>
      </c>
      <c r="AZ204" s="39" t="s">
        <v>388</v>
      </c>
      <c r="BA204" s="39" t="s">
        <v>184</v>
      </c>
      <c r="BB204" s="39" t="s">
        <v>388</v>
      </c>
      <c r="BC204" s="39"/>
      <c r="BD204" s="39" t="s">
        <v>388</v>
      </c>
      <c r="BE204" s="39" t="s">
        <v>184</v>
      </c>
      <c r="BF204" s="39" t="s">
        <v>184</v>
      </c>
      <c r="BG204" s="39" t="s">
        <v>184</v>
      </c>
      <c r="BH204" s="39" t="s">
        <v>388</v>
      </c>
      <c r="BI204" s="39" t="s">
        <v>388</v>
      </c>
      <c r="BJ204" s="39" t="s">
        <v>184</v>
      </c>
      <c r="BK204" s="39" t="s">
        <v>184</v>
      </c>
      <c r="BL204" s="39" t="s">
        <v>184</v>
      </c>
      <c r="BM204" s="39"/>
      <c r="BN204" s="282"/>
      <c r="BO204" s="17"/>
      <c r="BP204" s="17"/>
    </row>
    <row r="205" spans="1:68" s="158" customFormat="1" ht="60" customHeight="1" x14ac:dyDescent="0.35">
      <c r="A205" s="24" t="str">
        <f t="shared" si="63"/>
        <v>OCID-018</v>
      </c>
      <c r="B205" s="25" t="str">
        <f>VLOOKUP($D205,[10]Responsables!$L$1:$M$37,2,0)</f>
        <v>OCID</v>
      </c>
      <c r="C205" s="159" t="s">
        <v>260</v>
      </c>
      <c r="D205" s="17" t="s">
        <v>824</v>
      </c>
      <c r="E205" s="17" t="s">
        <v>825</v>
      </c>
      <c r="F205" s="17" t="s">
        <v>826</v>
      </c>
      <c r="G205" s="17" t="s">
        <v>878</v>
      </c>
      <c r="H205" s="17" t="s">
        <v>879</v>
      </c>
      <c r="I205" s="17" t="s">
        <v>253</v>
      </c>
      <c r="J205" s="18" t="s">
        <v>254</v>
      </c>
      <c r="K205" s="18" t="s">
        <v>829</v>
      </c>
      <c r="L205" s="18" t="s">
        <v>320</v>
      </c>
      <c r="M205" s="18" t="s">
        <v>321</v>
      </c>
      <c r="N205" s="18" t="s">
        <v>451</v>
      </c>
      <c r="O205" s="17" t="s">
        <v>176</v>
      </c>
      <c r="P205" s="17" t="s">
        <v>830</v>
      </c>
      <c r="Q205" s="17" t="s">
        <v>824</v>
      </c>
      <c r="R205" s="17" t="s">
        <v>229</v>
      </c>
      <c r="S205" s="17" t="s">
        <v>229</v>
      </c>
      <c r="T205" s="17" t="s">
        <v>324</v>
      </c>
      <c r="U205" s="17" t="s">
        <v>824</v>
      </c>
      <c r="V205" s="17" t="s">
        <v>229</v>
      </c>
      <c r="W205" s="17" t="s">
        <v>229</v>
      </c>
      <c r="X205" s="18" t="s">
        <v>831</v>
      </c>
      <c r="Y205" s="177" t="str">
        <f>VLOOKUP($X205,'[10]Ley Transparencia'!$G$4:$H$18,2,0)</f>
        <v>Artículo 19 - INFORMACIÓN PÚBLICA RESERVADA</v>
      </c>
      <c r="Z205" s="17" t="s">
        <v>880</v>
      </c>
      <c r="AA205" s="17" t="s">
        <v>833</v>
      </c>
      <c r="AB205" s="39" t="s">
        <v>182</v>
      </c>
      <c r="AC205" s="48">
        <v>44197</v>
      </c>
      <c r="AD205" s="33" t="str">
        <f>LOOKUP($Y205,'[10]Ley Transparencia'!$H$4:$H$17,'[10]Ley Transparencia'!$I$4:$I$17)</f>
        <v>Mayor a 15 años</v>
      </c>
      <c r="AE205" s="26" t="str">
        <f t="shared" si="64"/>
        <v>Alta</v>
      </c>
      <c r="AF205" s="18">
        <f t="shared" si="65"/>
        <v>3</v>
      </c>
      <c r="AG205" s="18" t="s">
        <v>239</v>
      </c>
      <c r="AH205" s="18">
        <f t="shared" si="66"/>
        <v>1</v>
      </c>
      <c r="AI205" s="18" t="s">
        <v>239</v>
      </c>
      <c r="AJ205" s="18">
        <f t="shared" si="67"/>
        <v>1</v>
      </c>
      <c r="AK205" s="18">
        <f t="shared" si="68"/>
        <v>5</v>
      </c>
      <c r="AL205" s="44" t="str">
        <f t="shared" si="69"/>
        <v>ALTA</v>
      </c>
      <c r="AM205" s="39" t="s">
        <v>184</v>
      </c>
      <c r="AN205" s="39" t="s">
        <v>388</v>
      </c>
      <c r="AO205" s="39" t="s">
        <v>184</v>
      </c>
      <c r="AP205" s="39" t="s">
        <v>184</v>
      </c>
      <c r="AQ205" s="39" t="s">
        <v>184</v>
      </c>
      <c r="AR205" s="18"/>
      <c r="AS205" s="18"/>
      <c r="AT205" s="39" t="s">
        <v>184</v>
      </c>
      <c r="AU205" s="39" t="s">
        <v>184</v>
      </c>
      <c r="AV205" s="39" t="s">
        <v>388</v>
      </c>
      <c r="AW205" s="39" t="s">
        <v>388</v>
      </c>
      <c r="AX205" s="39" t="s">
        <v>388</v>
      </c>
      <c r="AY205" s="39" t="s">
        <v>388</v>
      </c>
      <c r="AZ205" s="39" t="s">
        <v>388</v>
      </c>
      <c r="BA205" s="39" t="s">
        <v>184</v>
      </c>
      <c r="BB205" s="39" t="s">
        <v>388</v>
      </c>
      <c r="BC205" s="39"/>
      <c r="BD205" s="39" t="s">
        <v>388</v>
      </c>
      <c r="BE205" s="39" t="s">
        <v>184</v>
      </c>
      <c r="BF205" s="39" t="s">
        <v>184</v>
      </c>
      <c r="BG205" s="39" t="s">
        <v>184</v>
      </c>
      <c r="BH205" s="39" t="s">
        <v>388</v>
      </c>
      <c r="BI205" s="39" t="s">
        <v>388</v>
      </c>
      <c r="BJ205" s="39" t="s">
        <v>184</v>
      </c>
      <c r="BK205" s="39" t="s">
        <v>184</v>
      </c>
      <c r="BL205" s="39" t="s">
        <v>184</v>
      </c>
      <c r="BM205" s="39"/>
      <c r="BN205" s="282"/>
      <c r="BO205" s="17"/>
      <c r="BP205" s="17"/>
    </row>
    <row r="206" spans="1:68" s="158" customFormat="1" ht="60" customHeight="1" x14ac:dyDescent="0.35">
      <c r="A206" s="24" t="str">
        <f t="shared" si="63"/>
        <v>OCID-019</v>
      </c>
      <c r="B206" s="25" t="str">
        <f>VLOOKUP($D206,[10]Responsables!$L$1:$M$37,2,0)</f>
        <v>OCID</v>
      </c>
      <c r="C206" s="159" t="s">
        <v>264</v>
      </c>
      <c r="D206" s="17" t="s">
        <v>824</v>
      </c>
      <c r="E206" s="17" t="s">
        <v>825</v>
      </c>
      <c r="F206" s="17" t="s">
        <v>826</v>
      </c>
      <c r="G206" s="17" t="s">
        <v>881</v>
      </c>
      <c r="H206" s="17" t="s">
        <v>882</v>
      </c>
      <c r="I206" s="17" t="s">
        <v>253</v>
      </c>
      <c r="J206" s="18" t="s">
        <v>254</v>
      </c>
      <c r="K206" s="18" t="s">
        <v>829</v>
      </c>
      <c r="L206" s="18" t="s">
        <v>320</v>
      </c>
      <c r="M206" s="18" t="s">
        <v>321</v>
      </c>
      <c r="N206" s="18" t="s">
        <v>451</v>
      </c>
      <c r="O206" s="17" t="s">
        <v>176</v>
      </c>
      <c r="P206" s="17" t="s">
        <v>830</v>
      </c>
      <c r="Q206" s="17" t="s">
        <v>824</v>
      </c>
      <c r="R206" s="17" t="s">
        <v>229</v>
      </c>
      <c r="S206" s="17" t="s">
        <v>229</v>
      </c>
      <c r="T206" s="17" t="s">
        <v>324</v>
      </c>
      <c r="U206" s="17" t="s">
        <v>824</v>
      </c>
      <c r="V206" s="17" t="s">
        <v>229</v>
      </c>
      <c r="W206" s="17" t="s">
        <v>229</v>
      </c>
      <c r="X206" s="18" t="s">
        <v>831</v>
      </c>
      <c r="Y206" s="177" t="str">
        <f>VLOOKUP($X206,'[10]Ley Transparencia'!$G$4:$H$18,2,0)</f>
        <v>Artículo 19 - INFORMACIÓN PÚBLICA RESERVADA</v>
      </c>
      <c r="Z206" s="17" t="s">
        <v>883</v>
      </c>
      <c r="AA206" s="17" t="s">
        <v>833</v>
      </c>
      <c r="AB206" s="39" t="s">
        <v>182</v>
      </c>
      <c r="AC206" s="48">
        <v>44197</v>
      </c>
      <c r="AD206" s="33" t="str">
        <f>LOOKUP($Y206,'[10]Ley Transparencia'!$H$4:$H$17,'[10]Ley Transparencia'!$I$4:$I$17)</f>
        <v>Mayor a 15 años</v>
      </c>
      <c r="AE206" s="26" t="str">
        <f t="shared" si="64"/>
        <v>Alta</v>
      </c>
      <c r="AF206" s="18">
        <f t="shared" si="65"/>
        <v>3</v>
      </c>
      <c r="AG206" s="18" t="s">
        <v>239</v>
      </c>
      <c r="AH206" s="18">
        <f t="shared" si="66"/>
        <v>1</v>
      </c>
      <c r="AI206" s="18" t="s">
        <v>239</v>
      </c>
      <c r="AJ206" s="18">
        <f t="shared" si="67"/>
        <v>1</v>
      </c>
      <c r="AK206" s="18">
        <f t="shared" si="68"/>
        <v>5</v>
      </c>
      <c r="AL206" s="44" t="str">
        <f t="shared" si="69"/>
        <v>ALTA</v>
      </c>
      <c r="AM206" s="39" t="s">
        <v>184</v>
      </c>
      <c r="AN206" s="39" t="s">
        <v>388</v>
      </c>
      <c r="AO206" s="39" t="s">
        <v>184</v>
      </c>
      <c r="AP206" s="39" t="s">
        <v>184</v>
      </c>
      <c r="AQ206" s="39" t="s">
        <v>184</v>
      </c>
      <c r="AR206" s="18"/>
      <c r="AS206" s="18"/>
      <c r="AT206" s="39" t="s">
        <v>184</v>
      </c>
      <c r="AU206" s="39" t="s">
        <v>184</v>
      </c>
      <c r="AV206" s="39" t="s">
        <v>388</v>
      </c>
      <c r="AW206" s="39" t="s">
        <v>388</v>
      </c>
      <c r="AX206" s="39" t="s">
        <v>388</v>
      </c>
      <c r="AY206" s="39" t="s">
        <v>388</v>
      </c>
      <c r="AZ206" s="39" t="s">
        <v>388</v>
      </c>
      <c r="BA206" s="39" t="s">
        <v>184</v>
      </c>
      <c r="BB206" s="39" t="s">
        <v>388</v>
      </c>
      <c r="BC206" s="39"/>
      <c r="BD206" s="39" t="s">
        <v>388</v>
      </c>
      <c r="BE206" s="39" t="s">
        <v>184</v>
      </c>
      <c r="BF206" s="39" t="s">
        <v>184</v>
      </c>
      <c r="BG206" s="39" t="s">
        <v>184</v>
      </c>
      <c r="BH206" s="39" t="s">
        <v>388</v>
      </c>
      <c r="BI206" s="39" t="s">
        <v>388</v>
      </c>
      <c r="BJ206" s="39" t="s">
        <v>184</v>
      </c>
      <c r="BK206" s="39" t="s">
        <v>184</v>
      </c>
      <c r="BL206" s="39" t="s">
        <v>184</v>
      </c>
      <c r="BM206" s="39"/>
      <c r="BN206" s="282"/>
      <c r="BO206" s="17"/>
      <c r="BP206" s="17"/>
    </row>
    <row r="207" spans="1:68" s="158" customFormat="1" ht="60" customHeight="1" x14ac:dyDescent="0.35">
      <c r="A207" s="24" t="str">
        <f t="shared" si="63"/>
        <v>OCID-020</v>
      </c>
      <c r="B207" s="25" t="str">
        <f>VLOOKUP($D207,[10]Responsables!$L$1:$M$37,2,0)</f>
        <v>OCID</v>
      </c>
      <c r="C207" s="159" t="s">
        <v>267</v>
      </c>
      <c r="D207" s="17" t="s">
        <v>824</v>
      </c>
      <c r="E207" s="17" t="s">
        <v>825</v>
      </c>
      <c r="F207" s="17" t="s">
        <v>826</v>
      </c>
      <c r="G207" s="17" t="s">
        <v>884</v>
      </c>
      <c r="H207" s="17" t="s">
        <v>885</v>
      </c>
      <c r="I207" s="17" t="s">
        <v>253</v>
      </c>
      <c r="J207" s="18" t="s">
        <v>254</v>
      </c>
      <c r="K207" s="18" t="s">
        <v>829</v>
      </c>
      <c r="L207" s="18" t="s">
        <v>320</v>
      </c>
      <c r="M207" s="18" t="s">
        <v>321</v>
      </c>
      <c r="N207" s="18" t="s">
        <v>451</v>
      </c>
      <c r="O207" s="17" t="s">
        <v>176</v>
      </c>
      <c r="P207" s="17" t="s">
        <v>830</v>
      </c>
      <c r="Q207" s="17" t="s">
        <v>824</v>
      </c>
      <c r="R207" s="17" t="s">
        <v>229</v>
      </c>
      <c r="S207" s="17" t="s">
        <v>229</v>
      </c>
      <c r="T207" s="17" t="s">
        <v>324</v>
      </c>
      <c r="U207" s="17" t="s">
        <v>824</v>
      </c>
      <c r="V207" s="17" t="s">
        <v>229</v>
      </c>
      <c r="W207" s="17" t="s">
        <v>229</v>
      </c>
      <c r="X207" s="18" t="s">
        <v>255</v>
      </c>
      <c r="Y207" s="177" t="str">
        <f>VLOOKUP($X207,'[10]Ley Transparencia'!$G$4:$H$18,2,0)</f>
        <v>INFORMACIÓN PÚBLICA</v>
      </c>
      <c r="Z207" s="17" t="s">
        <v>256</v>
      </c>
      <c r="AA207" s="17" t="s">
        <v>256</v>
      </c>
      <c r="AB207" s="39" t="s">
        <v>176</v>
      </c>
      <c r="AC207" s="48">
        <v>44197</v>
      </c>
      <c r="AD207" s="33" t="str">
        <f>LOOKUP($Y207,'[10]Ley Transparencia'!$H$4:$H$17,'[10]Ley Transparencia'!$I$4:$I$17)</f>
        <v>Ilimitada</v>
      </c>
      <c r="AE207" s="26" t="str">
        <f t="shared" si="64"/>
        <v>Baja</v>
      </c>
      <c r="AF207" s="18">
        <f t="shared" si="65"/>
        <v>1</v>
      </c>
      <c r="AG207" s="18" t="s">
        <v>239</v>
      </c>
      <c r="AH207" s="18">
        <f t="shared" si="66"/>
        <v>1</v>
      </c>
      <c r="AI207" s="18" t="s">
        <v>239</v>
      </c>
      <c r="AJ207" s="18">
        <f t="shared" si="67"/>
        <v>1</v>
      </c>
      <c r="AK207" s="18">
        <f t="shared" si="68"/>
        <v>3</v>
      </c>
      <c r="AL207" s="44" t="str">
        <f t="shared" si="69"/>
        <v>BAJA</v>
      </c>
      <c r="AM207" s="39" t="s">
        <v>184</v>
      </c>
      <c r="AN207" s="39" t="s">
        <v>388</v>
      </c>
      <c r="AO207" s="39" t="s">
        <v>184</v>
      </c>
      <c r="AP207" s="39" t="s">
        <v>184</v>
      </c>
      <c r="AQ207" s="39" t="s">
        <v>184</v>
      </c>
      <c r="AR207" s="18"/>
      <c r="AS207" s="18"/>
      <c r="AT207" s="39" t="s">
        <v>184</v>
      </c>
      <c r="AU207" s="39" t="s">
        <v>184</v>
      </c>
      <c r="AV207" s="39" t="s">
        <v>388</v>
      </c>
      <c r="AW207" s="39" t="s">
        <v>388</v>
      </c>
      <c r="AX207" s="39" t="s">
        <v>388</v>
      </c>
      <c r="AY207" s="39" t="s">
        <v>388</v>
      </c>
      <c r="AZ207" s="39" t="s">
        <v>388</v>
      </c>
      <c r="BA207" s="39" t="s">
        <v>184</v>
      </c>
      <c r="BB207" s="39" t="s">
        <v>388</v>
      </c>
      <c r="BC207" s="39"/>
      <c r="BD207" s="39" t="s">
        <v>388</v>
      </c>
      <c r="BE207" s="39" t="s">
        <v>184</v>
      </c>
      <c r="BF207" s="39" t="s">
        <v>184</v>
      </c>
      <c r="BG207" s="39" t="s">
        <v>184</v>
      </c>
      <c r="BH207" s="39" t="s">
        <v>388</v>
      </c>
      <c r="BI207" s="39" t="s">
        <v>388</v>
      </c>
      <c r="BJ207" s="39" t="s">
        <v>184</v>
      </c>
      <c r="BK207" s="39" t="s">
        <v>184</v>
      </c>
      <c r="BL207" s="39" t="s">
        <v>184</v>
      </c>
      <c r="BM207" s="39"/>
      <c r="BN207" s="282"/>
      <c r="BO207" s="17"/>
      <c r="BP207" s="17"/>
    </row>
    <row r="208" spans="1:68" s="158" customFormat="1" ht="60" customHeight="1" x14ac:dyDescent="0.35">
      <c r="A208" s="24" t="str">
        <f t="shared" si="63"/>
        <v>OCID-021</v>
      </c>
      <c r="B208" s="25" t="str">
        <f>VLOOKUP($D208,[10]Responsables!$L$1:$M$37,2,0)</f>
        <v>OCID</v>
      </c>
      <c r="C208" s="159" t="s">
        <v>270</v>
      </c>
      <c r="D208" s="17" t="s">
        <v>824</v>
      </c>
      <c r="E208" s="17" t="s">
        <v>825</v>
      </c>
      <c r="F208" s="17" t="s">
        <v>826</v>
      </c>
      <c r="G208" s="17" t="s">
        <v>886</v>
      </c>
      <c r="H208" s="17" t="s">
        <v>887</v>
      </c>
      <c r="I208" s="17" t="s">
        <v>253</v>
      </c>
      <c r="J208" s="18" t="s">
        <v>254</v>
      </c>
      <c r="K208" s="18" t="s">
        <v>829</v>
      </c>
      <c r="L208" s="18" t="s">
        <v>336</v>
      </c>
      <c r="M208" s="18" t="s">
        <v>321</v>
      </c>
      <c r="N208" s="18" t="s">
        <v>451</v>
      </c>
      <c r="O208" s="17" t="s">
        <v>176</v>
      </c>
      <c r="P208" s="17" t="s">
        <v>830</v>
      </c>
      <c r="Q208" s="17" t="s">
        <v>824</v>
      </c>
      <c r="R208" s="17" t="s">
        <v>229</v>
      </c>
      <c r="S208" s="17" t="s">
        <v>229</v>
      </c>
      <c r="T208" s="17" t="s">
        <v>324</v>
      </c>
      <c r="U208" s="17" t="s">
        <v>824</v>
      </c>
      <c r="V208" s="17" t="s">
        <v>229</v>
      </c>
      <c r="W208" s="17" t="s">
        <v>229</v>
      </c>
      <c r="X208" s="18" t="s">
        <v>255</v>
      </c>
      <c r="Y208" s="177" t="str">
        <f>VLOOKUP($X208,'[10]Ley Transparencia'!$G$4:$H$18,2,0)</f>
        <v>INFORMACIÓN PÚBLICA</v>
      </c>
      <c r="Z208" s="17" t="s">
        <v>256</v>
      </c>
      <c r="AA208" s="17" t="s">
        <v>256</v>
      </c>
      <c r="AB208" s="39" t="s">
        <v>176</v>
      </c>
      <c r="AC208" s="48">
        <v>44197</v>
      </c>
      <c r="AD208" s="33" t="str">
        <f>LOOKUP($Y208,'[10]Ley Transparencia'!$H$4:$H$17,'[10]Ley Transparencia'!$I$4:$I$17)</f>
        <v>Ilimitada</v>
      </c>
      <c r="AE208" s="26" t="str">
        <f t="shared" si="64"/>
        <v>Baja</v>
      </c>
      <c r="AF208" s="18">
        <f t="shared" si="65"/>
        <v>1</v>
      </c>
      <c r="AG208" s="18" t="s">
        <v>239</v>
      </c>
      <c r="AH208" s="18">
        <f t="shared" si="66"/>
        <v>1</v>
      </c>
      <c r="AI208" s="18" t="s">
        <v>239</v>
      </c>
      <c r="AJ208" s="18">
        <f t="shared" si="67"/>
        <v>1</v>
      </c>
      <c r="AK208" s="18">
        <f t="shared" si="68"/>
        <v>3</v>
      </c>
      <c r="AL208" s="44" t="str">
        <f t="shared" si="69"/>
        <v>BAJA</v>
      </c>
      <c r="AM208" s="39" t="s">
        <v>184</v>
      </c>
      <c r="AN208" s="39" t="s">
        <v>388</v>
      </c>
      <c r="AO208" s="39" t="s">
        <v>184</v>
      </c>
      <c r="AP208" s="39" t="s">
        <v>184</v>
      </c>
      <c r="AQ208" s="39" t="s">
        <v>184</v>
      </c>
      <c r="AR208" s="18"/>
      <c r="AS208" s="18"/>
      <c r="AT208" s="39" t="s">
        <v>184</v>
      </c>
      <c r="AU208" s="39" t="s">
        <v>184</v>
      </c>
      <c r="AV208" s="39" t="s">
        <v>388</v>
      </c>
      <c r="AW208" s="39" t="s">
        <v>388</v>
      </c>
      <c r="AX208" s="39" t="s">
        <v>388</v>
      </c>
      <c r="AY208" s="39" t="s">
        <v>388</v>
      </c>
      <c r="AZ208" s="39" t="s">
        <v>388</v>
      </c>
      <c r="BA208" s="39" t="s">
        <v>184</v>
      </c>
      <c r="BB208" s="39" t="s">
        <v>388</v>
      </c>
      <c r="BC208" s="39"/>
      <c r="BD208" s="39" t="s">
        <v>388</v>
      </c>
      <c r="BE208" s="39" t="s">
        <v>184</v>
      </c>
      <c r="BF208" s="39" t="s">
        <v>184</v>
      </c>
      <c r="BG208" s="39" t="s">
        <v>184</v>
      </c>
      <c r="BH208" s="39" t="s">
        <v>388</v>
      </c>
      <c r="BI208" s="39" t="s">
        <v>388</v>
      </c>
      <c r="BJ208" s="39" t="s">
        <v>184</v>
      </c>
      <c r="BK208" s="39" t="s">
        <v>184</v>
      </c>
      <c r="BL208" s="39" t="s">
        <v>184</v>
      </c>
      <c r="BM208" s="39"/>
      <c r="BN208" s="282"/>
      <c r="BO208" s="17"/>
      <c r="BP208" s="17"/>
    </row>
    <row r="209" spans="1:68" s="158" customFormat="1" ht="60" customHeight="1" x14ac:dyDescent="0.35">
      <c r="A209" s="24" t="str">
        <f t="shared" si="63"/>
        <v>OCID-022</v>
      </c>
      <c r="B209" s="25" t="str">
        <f>VLOOKUP($D209,[10]Responsables!$L$1:$M$37,2,0)</f>
        <v>OCID</v>
      </c>
      <c r="C209" s="159" t="s">
        <v>274</v>
      </c>
      <c r="D209" s="17" t="s">
        <v>824</v>
      </c>
      <c r="E209" s="17" t="s">
        <v>825</v>
      </c>
      <c r="F209" s="17" t="s">
        <v>826</v>
      </c>
      <c r="G209" s="17" t="s">
        <v>888</v>
      </c>
      <c r="H209" s="17" t="s">
        <v>889</v>
      </c>
      <c r="I209" s="17" t="s">
        <v>253</v>
      </c>
      <c r="J209" s="18" t="s">
        <v>254</v>
      </c>
      <c r="K209" s="18" t="s">
        <v>829</v>
      </c>
      <c r="L209" s="18" t="s">
        <v>336</v>
      </c>
      <c r="M209" s="18" t="s">
        <v>321</v>
      </c>
      <c r="N209" s="18" t="s">
        <v>451</v>
      </c>
      <c r="O209" s="17" t="s">
        <v>176</v>
      </c>
      <c r="P209" s="17" t="s">
        <v>830</v>
      </c>
      <c r="Q209" s="17" t="s">
        <v>824</v>
      </c>
      <c r="R209" s="17" t="s">
        <v>229</v>
      </c>
      <c r="S209" s="17" t="s">
        <v>229</v>
      </c>
      <c r="T209" s="17" t="s">
        <v>324</v>
      </c>
      <c r="U209" s="17" t="s">
        <v>824</v>
      </c>
      <c r="V209" s="17" t="s">
        <v>229</v>
      </c>
      <c r="W209" s="17" t="s">
        <v>229</v>
      </c>
      <c r="X209" s="18" t="s">
        <v>255</v>
      </c>
      <c r="Y209" s="177" t="str">
        <f>VLOOKUP($X209,'[10]Ley Transparencia'!$G$4:$H$18,2,0)</f>
        <v>INFORMACIÓN PÚBLICA</v>
      </c>
      <c r="Z209" s="17" t="s">
        <v>256</v>
      </c>
      <c r="AA209" s="17" t="s">
        <v>256</v>
      </c>
      <c r="AB209" s="39" t="s">
        <v>176</v>
      </c>
      <c r="AC209" s="48">
        <v>44197</v>
      </c>
      <c r="AD209" s="33" t="str">
        <f>LOOKUP($Y209,'[10]Ley Transparencia'!$H$4:$H$17,'[10]Ley Transparencia'!$I$4:$I$17)</f>
        <v>Ilimitada</v>
      </c>
      <c r="AE209" s="26" t="str">
        <f t="shared" si="64"/>
        <v>Baja</v>
      </c>
      <c r="AF209" s="18">
        <f t="shared" si="65"/>
        <v>1</v>
      </c>
      <c r="AG209" s="18" t="s">
        <v>239</v>
      </c>
      <c r="AH209" s="18">
        <f t="shared" si="66"/>
        <v>1</v>
      </c>
      <c r="AI209" s="18" t="s">
        <v>239</v>
      </c>
      <c r="AJ209" s="18">
        <f t="shared" si="67"/>
        <v>1</v>
      </c>
      <c r="AK209" s="18">
        <f t="shared" si="68"/>
        <v>3</v>
      </c>
      <c r="AL209" s="44" t="str">
        <f t="shared" si="69"/>
        <v>BAJA</v>
      </c>
      <c r="AM209" s="39" t="s">
        <v>184</v>
      </c>
      <c r="AN209" s="39" t="s">
        <v>388</v>
      </c>
      <c r="AO209" s="39" t="s">
        <v>184</v>
      </c>
      <c r="AP209" s="39" t="s">
        <v>184</v>
      </c>
      <c r="AQ209" s="39" t="s">
        <v>184</v>
      </c>
      <c r="AR209" s="18"/>
      <c r="AS209" s="18"/>
      <c r="AT209" s="39" t="s">
        <v>184</v>
      </c>
      <c r="AU209" s="39" t="s">
        <v>184</v>
      </c>
      <c r="AV209" s="39" t="s">
        <v>388</v>
      </c>
      <c r="AW209" s="39" t="s">
        <v>388</v>
      </c>
      <c r="AX209" s="39" t="s">
        <v>388</v>
      </c>
      <c r="AY209" s="39" t="s">
        <v>388</v>
      </c>
      <c r="AZ209" s="39" t="s">
        <v>388</v>
      </c>
      <c r="BA209" s="39" t="s">
        <v>184</v>
      </c>
      <c r="BB209" s="39" t="s">
        <v>388</v>
      </c>
      <c r="BC209" s="39"/>
      <c r="BD209" s="39" t="s">
        <v>388</v>
      </c>
      <c r="BE209" s="39" t="s">
        <v>184</v>
      </c>
      <c r="BF209" s="39" t="s">
        <v>184</v>
      </c>
      <c r="BG209" s="39" t="s">
        <v>184</v>
      </c>
      <c r="BH209" s="39" t="s">
        <v>388</v>
      </c>
      <c r="BI209" s="39" t="s">
        <v>388</v>
      </c>
      <c r="BJ209" s="39" t="s">
        <v>184</v>
      </c>
      <c r="BK209" s="39" t="s">
        <v>184</v>
      </c>
      <c r="BL209" s="39" t="s">
        <v>184</v>
      </c>
      <c r="BM209" s="39"/>
      <c r="BN209" s="282"/>
      <c r="BO209" s="17"/>
      <c r="BP209" s="17"/>
    </row>
    <row r="210" spans="1:68" s="158" customFormat="1" ht="60" customHeight="1" x14ac:dyDescent="0.35">
      <c r="A210" s="24" t="str">
        <f t="shared" si="63"/>
        <v>OCID-023</v>
      </c>
      <c r="B210" s="25" t="str">
        <f>VLOOKUP($D210,[10]Responsables!$L$1:$M$37,2,0)</f>
        <v>OCID</v>
      </c>
      <c r="C210" s="159" t="s">
        <v>277</v>
      </c>
      <c r="D210" s="17" t="s">
        <v>824</v>
      </c>
      <c r="E210" s="17" t="s">
        <v>825</v>
      </c>
      <c r="F210" s="17" t="s">
        <v>826</v>
      </c>
      <c r="G210" s="17" t="s">
        <v>890</v>
      </c>
      <c r="H210" s="17" t="s">
        <v>891</v>
      </c>
      <c r="I210" s="17" t="s">
        <v>253</v>
      </c>
      <c r="J210" s="18" t="s">
        <v>254</v>
      </c>
      <c r="K210" s="18" t="s">
        <v>829</v>
      </c>
      <c r="L210" s="18" t="s">
        <v>320</v>
      </c>
      <c r="M210" s="18" t="s">
        <v>321</v>
      </c>
      <c r="N210" s="18" t="s">
        <v>451</v>
      </c>
      <c r="O210" s="17" t="s">
        <v>176</v>
      </c>
      <c r="P210" s="17" t="s">
        <v>830</v>
      </c>
      <c r="Q210" s="17" t="s">
        <v>824</v>
      </c>
      <c r="R210" s="17" t="s">
        <v>229</v>
      </c>
      <c r="S210" s="17" t="s">
        <v>229</v>
      </c>
      <c r="T210" s="17" t="s">
        <v>324</v>
      </c>
      <c r="U210" s="17" t="s">
        <v>824</v>
      </c>
      <c r="V210" s="17" t="s">
        <v>229</v>
      </c>
      <c r="W210" s="17" t="s">
        <v>229</v>
      </c>
      <c r="X210" s="18" t="s">
        <v>255</v>
      </c>
      <c r="Y210" s="177" t="str">
        <f>VLOOKUP($X210,'[10]Ley Transparencia'!$G$4:$H$18,2,0)</f>
        <v>INFORMACIÓN PÚBLICA</v>
      </c>
      <c r="Z210" s="17" t="s">
        <v>256</v>
      </c>
      <c r="AA210" s="17" t="s">
        <v>256</v>
      </c>
      <c r="AB210" s="39" t="s">
        <v>176</v>
      </c>
      <c r="AC210" s="48">
        <v>44197</v>
      </c>
      <c r="AD210" s="33" t="str">
        <f>LOOKUP($Y210,'[10]Ley Transparencia'!$H$4:$H$17,'[10]Ley Transparencia'!$I$4:$I$17)</f>
        <v>Ilimitada</v>
      </c>
      <c r="AE210" s="26" t="str">
        <f t="shared" si="64"/>
        <v>Baja</v>
      </c>
      <c r="AF210" s="18">
        <f t="shared" si="65"/>
        <v>1</v>
      </c>
      <c r="AG210" s="18" t="s">
        <v>239</v>
      </c>
      <c r="AH210" s="18">
        <f t="shared" si="66"/>
        <v>1</v>
      </c>
      <c r="AI210" s="18" t="s">
        <v>239</v>
      </c>
      <c r="AJ210" s="18">
        <f t="shared" si="67"/>
        <v>1</v>
      </c>
      <c r="AK210" s="18">
        <f t="shared" si="68"/>
        <v>3</v>
      </c>
      <c r="AL210" s="44" t="str">
        <f t="shared" si="69"/>
        <v>BAJA</v>
      </c>
      <c r="AM210" s="39" t="s">
        <v>184</v>
      </c>
      <c r="AN210" s="39" t="s">
        <v>388</v>
      </c>
      <c r="AO210" s="39" t="s">
        <v>184</v>
      </c>
      <c r="AP210" s="39" t="s">
        <v>184</v>
      </c>
      <c r="AQ210" s="39" t="s">
        <v>184</v>
      </c>
      <c r="AR210" s="18"/>
      <c r="AS210" s="18"/>
      <c r="AT210" s="39" t="s">
        <v>184</v>
      </c>
      <c r="AU210" s="39" t="s">
        <v>184</v>
      </c>
      <c r="AV210" s="39" t="s">
        <v>388</v>
      </c>
      <c r="AW210" s="39" t="s">
        <v>388</v>
      </c>
      <c r="AX210" s="39" t="s">
        <v>388</v>
      </c>
      <c r="AY210" s="39" t="s">
        <v>388</v>
      </c>
      <c r="AZ210" s="39" t="s">
        <v>388</v>
      </c>
      <c r="BA210" s="39" t="s">
        <v>184</v>
      </c>
      <c r="BB210" s="39" t="s">
        <v>388</v>
      </c>
      <c r="BC210" s="39"/>
      <c r="BD210" s="39" t="s">
        <v>388</v>
      </c>
      <c r="BE210" s="39" t="s">
        <v>184</v>
      </c>
      <c r="BF210" s="39" t="s">
        <v>184</v>
      </c>
      <c r="BG210" s="39" t="s">
        <v>184</v>
      </c>
      <c r="BH210" s="39" t="s">
        <v>388</v>
      </c>
      <c r="BI210" s="39" t="s">
        <v>388</v>
      </c>
      <c r="BJ210" s="39" t="s">
        <v>184</v>
      </c>
      <c r="BK210" s="39" t="s">
        <v>184</v>
      </c>
      <c r="BL210" s="39" t="s">
        <v>184</v>
      </c>
      <c r="BM210" s="39"/>
      <c r="BN210" s="282"/>
      <c r="BO210" s="17"/>
      <c r="BP210" s="17"/>
    </row>
    <row r="211" spans="1:68" s="158" customFormat="1" ht="60" customHeight="1" x14ac:dyDescent="0.35">
      <c r="A211" s="24" t="str">
        <f t="shared" si="63"/>
        <v>OCID-024</v>
      </c>
      <c r="B211" s="25" t="str">
        <f>VLOOKUP($D211,[10]Responsables!$L$1:$M$37,2,0)</f>
        <v>OCID</v>
      </c>
      <c r="C211" s="159" t="s">
        <v>280</v>
      </c>
      <c r="D211" s="17" t="s">
        <v>824</v>
      </c>
      <c r="E211" s="17" t="s">
        <v>825</v>
      </c>
      <c r="F211" s="17" t="s">
        <v>826</v>
      </c>
      <c r="G211" s="17" t="s">
        <v>892</v>
      </c>
      <c r="H211" s="17" t="s">
        <v>893</v>
      </c>
      <c r="I211" s="17" t="s">
        <v>253</v>
      </c>
      <c r="J211" s="18" t="s">
        <v>254</v>
      </c>
      <c r="K211" s="18" t="s">
        <v>829</v>
      </c>
      <c r="L211" s="18" t="s">
        <v>336</v>
      </c>
      <c r="M211" s="18" t="s">
        <v>590</v>
      </c>
      <c r="N211" s="18" t="s">
        <v>451</v>
      </c>
      <c r="O211" s="17" t="s">
        <v>176</v>
      </c>
      <c r="P211" s="17" t="s">
        <v>830</v>
      </c>
      <c r="Q211" s="17" t="s">
        <v>824</v>
      </c>
      <c r="R211" s="17" t="s">
        <v>229</v>
      </c>
      <c r="S211" s="17" t="s">
        <v>229</v>
      </c>
      <c r="T211" s="17" t="s">
        <v>324</v>
      </c>
      <c r="U211" s="17" t="s">
        <v>824</v>
      </c>
      <c r="V211" s="17" t="s">
        <v>229</v>
      </c>
      <c r="W211" s="17" t="s">
        <v>229</v>
      </c>
      <c r="X211" s="18" t="s">
        <v>255</v>
      </c>
      <c r="Y211" s="177" t="str">
        <f>VLOOKUP($X211,'[10]Ley Transparencia'!$G$4:$H$18,2,0)</f>
        <v>INFORMACIÓN PÚBLICA</v>
      </c>
      <c r="Z211" s="17" t="s">
        <v>256</v>
      </c>
      <c r="AA211" s="17" t="s">
        <v>256</v>
      </c>
      <c r="AB211" s="39" t="s">
        <v>176</v>
      </c>
      <c r="AC211" s="48">
        <v>44197</v>
      </c>
      <c r="AD211" s="33" t="str">
        <f>LOOKUP($Y211,'[10]Ley Transparencia'!$H$4:$H$17,'[10]Ley Transparencia'!$I$4:$I$17)</f>
        <v>Ilimitada</v>
      </c>
      <c r="AE211" s="26" t="str">
        <f t="shared" si="64"/>
        <v>Baja</v>
      </c>
      <c r="AF211" s="18">
        <f t="shared" si="65"/>
        <v>1</v>
      </c>
      <c r="AG211" s="18" t="s">
        <v>239</v>
      </c>
      <c r="AH211" s="18">
        <f t="shared" si="66"/>
        <v>1</v>
      </c>
      <c r="AI211" s="18" t="s">
        <v>239</v>
      </c>
      <c r="AJ211" s="18">
        <f t="shared" si="67"/>
        <v>1</v>
      </c>
      <c r="AK211" s="18">
        <f t="shared" si="68"/>
        <v>3</v>
      </c>
      <c r="AL211" s="44" t="str">
        <f t="shared" si="69"/>
        <v>BAJA</v>
      </c>
      <c r="AM211" s="39" t="s">
        <v>184</v>
      </c>
      <c r="AN211" s="39" t="s">
        <v>388</v>
      </c>
      <c r="AO211" s="39" t="s">
        <v>184</v>
      </c>
      <c r="AP211" s="39" t="s">
        <v>184</v>
      </c>
      <c r="AQ211" s="39" t="s">
        <v>184</v>
      </c>
      <c r="AR211" s="18"/>
      <c r="AS211" s="18"/>
      <c r="AT211" s="39" t="s">
        <v>184</v>
      </c>
      <c r="AU211" s="39" t="s">
        <v>184</v>
      </c>
      <c r="AV211" s="39" t="s">
        <v>388</v>
      </c>
      <c r="AW211" s="39" t="s">
        <v>388</v>
      </c>
      <c r="AX211" s="39" t="s">
        <v>388</v>
      </c>
      <c r="AY211" s="39" t="s">
        <v>388</v>
      </c>
      <c r="AZ211" s="39" t="s">
        <v>388</v>
      </c>
      <c r="BA211" s="39" t="s">
        <v>184</v>
      </c>
      <c r="BB211" s="39" t="s">
        <v>388</v>
      </c>
      <c r="BC211" s="39"/>
      <c r="BD211" s="39" t="s">
        <v>388</v>
      </c>
      <c r="BE211" s="39" t="s">
        <v>184</v>
      </c>
      <c r="BF211" s="39" t="s">
        <v>184</v>
      </c>
      <c r="BG211" s="39" t="s">
        <v>184</v>
      </c>
      <c r="BH211" s="39" t="s">
        <v>388</v>
      </c>
      <c r="BI211" s="39" t="s">
        <v>388</v>
      </c>
      <c r="BJ211" s="39" t="s">
        <v>184</v>
      </c>
      <c r="BK211" s="39" t="s">
        <v>184</v>
      </c>
      <c r="BL211" s="39" t="s">
        <v>184</v>
      </c>
      <c r="BM211" s="39"/>
      <c r="BN211" s="282"/>
      <c r="BO211" s="17"/>
      <c r="BP211" s="17"/>
    </row>
    <row r="212" spans="1:68" s="158" customFormat="1" ht="60" customHeight="1" x14ac:dyDescent="0.35">
      <c r="A212" s="24" t="str">
        <f t="shared" si="63"/>
        <v>OCID-025</v>
      </c>
      <c r="B212" s="25" t="str">
        <f>VLOOKUP($D212,[10]Responsables!$L$1:$M$37,2,0)</f>
        <v>OCID</v>
      </c>
      <c r="C212" s="159" t="s">
        <v>283</v>
      </c>
      <c r="D212" s="17" t="s">
        <v>824</v>
      </c>
      <c r="E212" s="17" t="s">
        <v>825</v>
      </c>
      <c r="F212" s="17" t="s">
        <v>826</v>
      </c>
      <c r="G212" s="17" t="s">
        <v>894</v>
      </c>
      <c r="H212" s="17" t="s">
        <v>895</v>
      </c>
      <c r="I212" s="17" t="s">
        <v>253</v>
      </c>
      <c r="J212" s="18" t="s">
        <v>254</v>
      </c>
      <c r="K212" s="18" t="s">
        <v>829</v>
      </c>
      <c r="L212" s="18" t="s">
        <v>320</v>
      </c>
      <c r="M212" s="18" t="s">
        <v>321</v>
      </c>
      <c r="N212" s="18" t="s">
        <v>451</v>
      </c>
      <c r="O212" s="17" t="s">
        <v>176</v>
      </c>
      <c r="P212" s="17" t="s">
        <v>830</v>
      </c>
      <c r="Q212" s="17" t="s">
        <v>824</v>
      </c>
      <c r="R212" s="17" t="s">
        <v>229</v>
      </c>
      <c r="S212" s="17" t="s">
        <v>229</v>
      </c>
      <c r="T212" s="17" t="s">
        <v>324</v>
      </c>
      <c r="U212" s="17" t="s">
        <v>824</v>
      </c>
      <c r="V212" s="17" t="s">
        <v>229</v>
      </c>
      <c r="W212" s="17" t="s">
        <v>229</v>
      </c>
      <c r="X212" s="18" t="s">
        <v>255</v>
      </c>
      <c r="Y212" s="177" t="str">
        <f>VLOOKUP($X212,'[10]Ley Transparencia'!$G$4:$H$18,2,0)</f>
        <v>INFORMACIÓN PÚBLICA</v>
      </c>
      <c r="Z212" s="17" t="s">
        <v>256</v>
      </c>
      <c r="AA212" s="17" t="s">
        <v>256</v>
      </c>
      <c r="AB212" s="39" t="s">
        <v>176</v>
      </c>
      <c r="AC212" s="48">
        <v>44197</v>
      </c>
      <c r="AD212" s="33" t="str">
        <f>LOOKUP($Y212,'[10]Ley Transparencia'!$H$4:$H$17,'[10]Ley Transparencia'!$I$4:$I$17)</f>
        <v>Ilimitada</v>
      </c>
      <c r="AE212" s="26" t="str">
        <f t="shared" si="64"/>
        <v>Baja</v>
      </c>
      <c r="AF212" s="18">
        <f t="shared" si="65"/>
        <v>1</v>
      </c>
      <c r="AG212" s="18" t="s">
        <v>239</v>
      </c>
      <c r="AH212" s="18">
        <f t="shared" si="66"/>
        <v>1</v>
      </c>
      <c r="AI212" s="18" t="s">
        <v>239</v>
      </c>
      <c r="AJ212" s="18">
        <f t="shared" si="67"/>
        <v>1</v>
      </c>
      <c r="AK212" s="18">
        <f t="shared" si="68"/>
        <v>3</v>
      </c>
      <c r="AL212" s="44" t="str">
        <f t="shared" si="69"/>
        <v>BAJA</v>
      </c>
      <c r="AM212" s="39" t="s">
        <v>184</v>
      </c>
      <c r="AN212" s="39" t="s">
        <v>388</v>
      </c>
      <c r="AO212" s="39" t="s">
        <v>184</v>
      </c>
      <c r="AP212" s="39" t="s">
        <v>184</v>
      </c>
      <c r="AQ212" s="39" t="s">
        <v>184</v>
      </c>
      <c r="AR212" s="18"/>
      <c r="AS212" s="18"/>
      <c r="AT212" s="39" t="s">
        <v>184</v>
      </c>
      <c r="AU212" s="39" t="s">
        <v>184</v>
      </c>
      <c r="AV212" s="39" t="s">
        <v>388</v>
      </c>
      <c r="AW212" s="39" t="s">
        <v>388</v>
      </c>
      <c r="AX212" s="39" t="s">
        <v>388</v>
      </c>
      <c r="AY212" s="39" t="s">
        <v>388</v>
      </c>
      <c r="AZ212" s="39" t="s">
        <v>388</v>
      </c>
      <c r="BA212" s="39" t="s">
        <v>184</v>
      </c>
      <c r="BB212" s="39" t="s">
        <v>388</v>
      </c>
      <c r="BC212" s="39"/>
      <c r="BD212" s="39" t="s">
        <v>388</v>
      </c>
      <c r="BE212" s="39" t="s">
        <v>184</v>
      </c>
      <c r="BF212" s="39" t="s">
        <v>184</v>
      </c>
      <c r="BG212" s="39" t="s">
        <v>184</v>
      </c>
      <c r="BH212" s="39" t="s">
        <v>388</v>
      </c>
      <c r="BI212" s="39" t="s">
        <v>388</v>
      </c>
      <c r="BJ212" s="39" t="s">
        <v>184</v>
      </c>
      <c r="BK212" s="39" t="s">
        <v>184</v>
      </c>
      <c r="BL212" s="39" t="s">
        <v>184</v>
      </c>
      <c r="BM212" s="39"/>
      <c r="BN212" s="282"/>
      <c r="BO212" s="17"/>
      <c r="BP212" s="17"/>
    </row>
    <row r="213" spans="1:68" s="158" customFormat="1" ht="60" customHeight="1" x14ac:dyDescent="0.35">
      <c r="A213" s="24" t="str">
        <f t="shared" si="63"/>
        <v>OCID-026</v>
      </c>
      <c r="B213" s="25" t="str">
        <f>VLOOKUP($D213,[10]Responsables!$L$1:$M$37,2,0)</f>
        <v>OCID</v>
      </c>
      <c r="C213" s="159" t="s">
        <v>286</v>
      </c>
      <c r="D213" s="17" t="s">
        <v>824</v>
      </c>
      <c r="E213" s="17" t="s">
        <v>825</v>
      </c>
      <c r="F213" s="17" t="s">
        <v>826</v>
      </c>
      <c r="G213" s="17" t="s">
        <v>896</v>
      </c>
      <c r="H213" s="17" t="s">
        <v>897</v>
      </c>
      <c r="I213" s="17" t="s">
        <v>253</v>
      </c>
      <c r="J213" s="18" t="s">
        <v>254</v>
      </c>
      <c r="K213" s="18" t="s">
        <v>829</v>
      </c>
      <c r="L213" s="18" t="s">
        <v>320</v>
      </c>
      <c r="M213" s="18" t="s">
        <v>321</v>
      </c>
      <c r="N213" s="18" t="s">
        <v>451</v>
      </c>
      <c r="O213" s="17" t="s">
        <v>176</v>
      </c>
      <c r="P213" s="17" t="s">
        <v>830</v>
      </c>
      <c r="Q213" s="17" t="s">
        <v>824</v>
      </c>
      <c r="R213" s="17" t="s">
        <v>229</v>
      </c>
      <c r="S213" s="17" t="s">
        <v>229</v>
      </c>
      <c r="T213" s="17" t="s">
        <v>324</v>
      </c>
      <c r="U213" s="17" t="s">
        <v>824</v>
      </c>
      <c r="V213" s="17" t="s">
        <v>229</v>
      </c>
      <c r="W213" s="17" t="s">
        <v>229</v>
      </c>
      <c r="X213" s="18" t="s">
        <v>255</v>
      </c>
      <c r="Y213" s="177" t="str">
        <f>VLOOKUP($X213,'[10]Ley Transparencia'!$G$4:$H$18,2,0)</f>
        <v>INFORMACIÓN PÚBLICA</v>
      </c>
      <c r="Z213" s="17" t="s">
        <v>256</v>
      </c>
      <c r="AA213" s="17" t="s">
        <v>256</v>
      </c>
      <c r="AB213" s="39" t="s">
        <v>176</v>
      </c>
      <c r="AC213" s="48">
        <v>44197</v>
      </c>
      <c r="AD213" s="33" t="str">
        <f>LOOKUP($Y213,'[10]Ley Transparencia'!$H$4:$H$17,'[10]Ley Transparencia'!$I$4:$I$17)</f>
        <v>Ilimitada</v>
      </c>
      <c r="AE213" s="26" t="str">
        <f t="shared" si="64"/>
        <v>Baja</v>
      </c>
      <c r="AF213" s="18">
        <f t="shared" si="65"/>
        <v>1</v>
      </c>
      <c r="AG213" s="18" t="s">
        <v>239</v>
      </c>
      <c r="AH213" s="18">
        <f t="shared" si="66"/>
        <v>1</v>
      </c>
      <c r="AI213" s="18" t="s">
        <v>239</v>
      </c>
      <c r="AJ213" s="18">
        <f t="shared" si="67"/>
        <v>1</v>
      </c>
      <c r="AK213" s="18">
        <f t="shared" si="68"/>
        <v>3</v>
      </c>
      <c r="AL213" s="44" t="str">
        <f t="shared" si="69"/>
        <v>BAJA</v>
      </c>
      <c r="AM213" s="39" t="s">
        <v>184</v>
      </c>
      <c r="AN213" s="39" t="s">
        <v>388</v>
      </c>
      <c r="AO213" s="39" t="s">
        <v>184</v>
      </c>
      <c r="AP213" s="39" t="s">
        <v>184</v>
      </c>
      <c r="AQ213" s="39" t="s">
        <v>184</v>
      </c>
      <c r="AR213" s="18"/>
      <c r="AS213" s="18"/>
      <c r="AT213" s="39" t="s">
        <v>184</v>
      </c>
      <c r="AU213" s="39" t="s">
        <v>184</v>
      </c>
      <c r="AV213" s="39" t="s">
        <v>388</v>
      </c>
      <c r="AW213" s="39" t="s">
        <v>388</v>
      </c>
      <c r="AX213" s="39" t="s">
        <v>388</v>
      </c>
      <c r="AY213" s="39" t="s">
        <v>388</v>
      </c>
      <c r="AZ213" s="39" t="s">
        <v>388</v>
      </c>
      <c r="BA213" s="39" t="s">
        <v>184</v>
      </c>
      <c r="BB213" s="39" t="s">
        <v>388</v>
      </c>
      <c r="BC213" s="39"/>
      <c r="BD213" s="39" t="s">
        <v>388</v>
      </c>
      <c r="BE213" s="39" t="s">
        <v>184</v>
      </c>
      <c r="BF213" s="39" t="s">
        <v>184</v>
      </c>
      <c r="BG213" s="39" t="s">
        <v>184</v>
      </c>
      <c r="BH213" s="39" t="s">
        <v>388</v>
      </c>
      <c r="BI213" s="39" t="s">
        <v>388</v>
      </c>
      <c r="BJ213" s="39" t="s">
        <v>184</v>
      </c>
      <c r="BK213" s="39" t="s">
        <v>184</v>
      </c>
      <c r="BL213" s="39" t="s">
        <v>184</v>
      </c>
      <c r="BM213" s="39"/>
      <c r="BN213" s="282"/>
      <c r="BO213" s="17"/>
      <c r="BP213" s="17"/>
    </row>
    <row r="214" spans="1:68" s="158" customFormat="1" ht="60" customHeight="1" x14ac:dyDescent="0.35">
      <c r="A214" s="24" t="str">
        <f t="shared" si="63"/>
        <v>OCID-027</v>
      </c>
      <c r="B214" s="25" t="str">
        <f>VLOOKUP($D214,[10]Responsables!$L$1:$M$37,2,0)</f>
        <v>OCID</v>
      </c>
      <c r="C214" s="159" t="s">
        <v>291</v>
      </c>
      <c r="D214" s="17" t="s">
        <v>824</v>
      </c>
      <c r="E214" s="17" t="s">
        <v>825</v>
      </c>
      <c r="F214" s="17" t="s">
        <v>826</v>
      </c>
      <c r="G214" s="17" t="s">
        <v>898</v>
      </c>
      <c r="H214" s="17" t="s">
        <v>899</v>
      </c>
      <c r="I214" s="17" t="s">
        <v>253</v>
      </c>
      <c r="J214" s="18" t="s">
        <v>254</v>
      </c>
      <c r="K214" s="18" t="s">
        <v>829</v>
      </c>
      <c r="L214" s="18" t="s">
        <v>320</v>
      </c>
      <c r="M214" s="18" t="s">
        <v>321</v>
      </c>
      <c r="N214" s="18" t="s">
        <v>451</v>
      </c>
      <c r="O214" s="17" t="s">
        <v>176</v>
      </c>
      <c r="P214" s="17" t="s">
        <v>830</v>
      </c>
      <c r="Q214" s="17" t="s">
        <v>824</v>
      </c>
      <c r="R214" s="17" t="s">
        <v>229</v>
      </c>
      <c r="S214" s="17" t="s">
        <v>229</v>
      </c>
      <c r="T214" s="17" t="s">
        <v>324</v>
      </c>
      <c r="U214" s="17" t="s">
        <v>824</v>
      </c>
      <c r="V214" s="17" t="s">
        <v>229</v>
      </c>
      <c r="W214" s="17" t="s">
        <v>229</v>
      </c>
      <c r="X214" s="18" t="s">
        <v>255</v>
      </c>
      <c r="Y214" s="177" t="str">
        <f>VLOOKUP($X214,'[10]Ley Transparencia'!$G$4:$H$18,2,0)</f>
        <v>INFORMACIÓN PÚBLICA</v>
      </c>
      <c r="Z214" s="17" t="s">
        <v>256</v>
      </c>
      <c r="AA214" s="17" t="s">
        <v>256</v>
      </c>
      <c r="AB214" s="39" t="s">
        <v>176</v>
      </c>
      <c r="AC214" s="48">
        <v>44197</v>
      </c>
      <c r="AD214" s="33" t="str">
        <f>LOOKUP($Y214,'[10]Ley Transparencia'!$H$4:$H$17,'[10]Ley Transparencia'!$I$4:$I$17)</f>
        <v>Ilimitada</v>
      </c>
      <c r="AE214" s="26" t="str">
        <f t="shared" si="64"/>
        <v>Baja</v>
      </c>
      <c r="AF214" s="18">
        <f t="shared" si="65"/>
        <v>1</v>
      </c>
      <c r="AG214" s="18" t="s">
        <v>239</v>
      </c>
      <c r="AH214" s="18">
        <f t="shared" si="66"/>
        <v>1</v>
      </c>
      <c r="AI214" s="18" t="s">
        <v>239</v>
      </c>
      <c r="AJ214" s="18">
        <f t="shared" si="67"/>
        <v>1</v>
      </c>
      <c r="AK214" s="18">
        <f t="shared" si="68"/>
        <v>3</v>
      </c>
      <c r="AL214" s="44" t="str">
        <f t="shared" si="69"/>
        <v>BAJA</v>
      </c>
      <c r="AM214" s="39" t="s">
        <v>184</v>
      </c>
      <c r="AN214" s="39" t="s">
        <v>388</v>
      </c>
      <c r="AO214" s="39" t="s">
        <v>184</v>
      </c>
      <c r="AP214" s="39" t="s">
        <v>184</v>
      </c>
      <c r="AQ214" s="39" t="s">
        <v>184</v>
      </c>
      <c r="AR214" s="18"/>
      <c r="AS214" s="18"/>
      <c r="AT214" s="39" t="s">
        <v>184</v>
      </c>
      <c r="AU214" s="39" t="s">
        <v>184</v>
      </c>
      <c r="AV214" s="39" t="s">
        <v>388</v>
      </c>
      <c r="AW214" s="39" t="s">
        <v>388</v>
      </c>
      <c r="AX214" s="39" t="s">
        <v>388</v>
      </c>
      <c r="AY214" s="39" t="s">
        <v>388</v>
      </c>
      <c r="AZ214" s="39" t="s">
        <v>388</v>
      </c>
      <c r="BA214" s="39" t="s">
        <v>184</v>
      </c>
      <c r="BB214" s="39" t="s">
        <v>388</v>
      </c>
      <c r="BC214" s="39"/>
      <c r="BD214" s="39" t="s">
        <v>388</v>
      </c>
      <c r="BE214" s="39" t="s">
        <v>184</v>
      </c>
      <c r="BF214" s="39" t="s">
        <v>184</v>
      </c>
      <c r="BG214" s="39" t="s">
        <v>184</v>
      </c>
      <c r="BH214" s="39" t="s">
        <v>388</v>
      </c>
      <c r="BI214" s="39" t="s">
        <v>388</v>
      </c>
      <c r="BJ214" s="39" t="s">
        <v>184</v>
      </c>
      <c r="BK214" s="39" t="s">
        <v>184</v>
      </c>
      <c r="BL214" s="39" t="s">
        <v>184</v>
      </c>
      <c r="BM214" s="39"/>
      <c r="BN214" s="282"/>
      <c r="BO214" s="17"/>
      <c r="BP214" s="17"/>
    </row>
    <row r="215" spans="1:68" s="158" customFormat="1" ht="60" customHeight="1" x14ac:dyDescent="0.35">
      <c r="A215" s="24" t="str">
        <f t="shared" si="63"/>
        <v>OCID-028</v>
      </c>
      <c r="B215" s="25" t="str">
        <f>VLOOKUP($D215,[10]Responsables!$L$1:$M$37,2,0)</f>
        <v>OCID</v>
      </c>
      <c r="C215" s="159" t="s">
        <v>295</v>
      </c>
      <c r="D215" s="17" t="s">
        <v>824</v>
      </c>
      <c r="E215" s="17" t="s">
        <v>825</v>
      </c>
      <c r="F215" s="17" t="s">
        <v>826</v>
      </c>
      <c r="G215" s="17" t="s">
        <v>900</v>
      </c>
      <c r="H215" s="17" t="s">
        <v>901</v>
      </c>
      <c r="I215" s="17" t="s">
        <v>253</v>
      </c>
      <c r="J215" s="18" t="s">
        <v>254</v>
      </c>
      <c r="K215" s="18" t="s">
        <v>829</v>
      </c>
      <c r="L215" s="18" t="s">
        <v>336</v>
      </c>
      <c r="M215" s="18" t="s">
        <v>321</v>
      </c>
      <c r="N215" s="18" t="s">
        <v>451</v>
      </c>
      <c r="O215" s="17" t="s">
        <v>176</v>
      </c>
      <c r="P215" s="17" t="s">
        <v>830</v>
      </c>
      <c r="Q215" s="17" t="s">
        <v>824</v>
      </c>
      <c r="R215" s="17" t="s">
        <v>229</v>
      </c>
      <c r="S215" s="17" t="s">
        <v>229</v>
      </c>
      <c r="T215" s="17" t="s">
        <v>324</v>
      </c>
      <c r="U215" s="17" t="s">
        <v>824</v>
      </c>
      <c r="V215" s="17" t="s">
        <v>229</v>
      </c>
      <c r="W215" s="17" t="s">
        <v>229</v>
      </c>
      <c r="X215" s="18" t="s">
        <v>255</v>
      </c>
      <c r="Y215" s="177" t="str">
        <f>VLOOKUP($X215,'[10]Ley Transparencia'!$G$4:$H$18,2,0)</f>
        <v>INFORMACIÓN PÚBLICA</v>
      </c>
      <c r="Z215" s="17" t="s">
        <v>256</v>
      </c>
      <c r="AA215" s="17" t="s">
        <v>256</v>
      </c>
      <c r="AB215" s="39" t="s">
        <v>176</v>
      </c>
      <c r="AC215" s="48">
        <v>44197</v>
      </c>
      <c r="AD215" s="33" t="str">
        <f>LOOKUP($Y215,'[10]Ley Transparencia'!$H$4:$H$17,'[10]Ley Transparencia'!$I$4:$I$17)</f>
        <v>Ilimitada</v>
      </c>
      <c r="AE215" s="26" t="str">
        <f t="shared" si="64"/>
        <v>Baja</v>
      </c>
      <c r="AF215" s="18">
        <f t="shared" si="65"/>
        <v>1</v>
      </c>
      <c r="AG215" s="18" t="s">
        <v>239</v>
      </c>
      <c r="AH215" s="18">
        <f t="shared" si="66"/>
        <v>1</v>
      </c>
      <c r="AI215" s="18" t="s">
        <v>239</v>
      </c>
      <c r="AJ215" s="18">
        <f t="shared" si="67"/>
        <v>1</v>
      </c>
      <c r="AK215" s="18">
        <f t="shared" si="68"/>
        <v>3</v>
      </c>
      <c r="AL215" s="44" t="str">
        <f t="shared" si="69"/>
        <v>BAJA</v>
      </c>
      <c r="AM215" s="39" t="s">
        <v>184</v>
      </c>
      <c r="AN215" s="39" t="s">
        <v>388</v>
      </c>
      <c r="AO215" s="39" t="s">
        <v>184</v>
      </c>
      <c r="AP215" s="39" t="s">
        <v>184</v>
      </c>
      <c r="AQ215" s="39" t="s">
        <v>184</v>
      </c>
      <c r="AR215" s="18"/>
      <c r="AS215" s="18"/>
      <c r="AT215" s="39" t="s">
        <v>184</v>
      </c>
      <c r="AU215" s="39" t="s">
        <v>184</v>
      </c>
      <c r="AV215" s="39" t="s">
        <v>388</v>
      </c>
      <c r="AW215" s="39" t="s">
        <v>388</v>
      </c>
      <c r="AX215" s="39" t="s">
        <v>388</v>
      </c>
      <c r="AY215" s="39" t="s">
        <v>388</v>
      </c>
      <c r="AZ215" s="39" t="s">
        <v>388</v>
      </c>
      <c r="BA215" s="39" t="s">
        <v>184</v>
      </c>
      <c r="BB215" s="39" t="s">
        <v>388</v>
      </c>
      <c r="BC215" s="39"/>
      <c r="BD215" s="39" t="s">
        <v>388</v>
      </c>
      <c r="BE215" s="39" t="s">
        <v>184</v>
      </c>
      <c r="BF215" s="39" t="s">
        <v>184</v>
      </c>
      <c r="BG215" s="39" t="s">
        <v>184</v>
      </c>
      <c r="BH215" s="39" t="s">
        <v>388</v>
      </c>
      <c r="BI215" s="39" t="s">
        <v>388</v>
      </c>
      <c r="BJ215" s="39" t="s">
        <v>184</v>
      </c>
      <c r="BK215" s="39" t="s">
        <v>184</v>
      </c>
      <c r="BL215" s="39" t="s">
        <v>184</v>
      </c>
      <c r="BM215" s="39"/>
      <c r="BN215" s="282"/>
      <c r="BO215" s="17"/>
      <c r="BP215" s="17"/>
    </row>
    <row r="216" spans="1:68" s="158" customFormat="1" ht="60" customHeight="1" x14ac:dyDescent="0.35">
      <c r="A216" s="24" t="str">
        <f t="shared" si="63"/>
        <v>OCID-029</v>
      </c>
      <c r="B216" s="25" t="str">
        <f>VLOOKUP($D216,[10]Responsables!$L$1:$M$37,2,0)</f>
        <v>OCID</v>
      </c>
      <c r="C216" s="159" t="s">
        <v>298</v>
      </c>
      <c r="D216" s="17" t="s">
        <v>824</v>
      </c>
      <c r="E216" s="17" t="s">
        <v>825</v>
      </c>
      <c r="F216" s="17" t="s">
        <v>826</v>
      </c>
      <c r="G216" s="17" t="s">
        <v>902</v>
      </c>
      <c r="H216" s="17" t="s">
        <v>903</v>
      </c>
      <c r="I216" s="17" t="s">
        <v>253</v>
      </c>
      <c r="J216" s="18" t="s">
        <v>254</v>
      </c>
      <c r="K216" s="18" t="s">
        <v>829</v>
      </c>
      <c r="L216" s="18" t="s">
        <v>320</v>
      </c>
      <c r="M216" s="18" t="s">
        <v>321</v>
      </c>
      <c r="N216" s="18" t="s">
        <v>451</v>
      </c>
      <c r="O216" s="17" t="s">
        <v>176</v>
      </c>
      <c r="P216" s="17" t="s">
        <v>830</v>
      </c>
      <c r="Q216" s="17" t="s">
        <v>824</v>
      </c>
      <c r="R216" s="17" t="s">
        <v>229</v>
      </c>
      <c r="S216" s="17" t="s">
        <v>229</v>
      </c>
      <c r="T216" s="17" t="s">
        <v>324</v>
      </c>
      <c r="U216" s="17" t="s">
        <v>824</v>
      </c>
      <c r="V216" s="17" t="s">
        <v>229</v>
      </c>
      <c r="W216" s="17" t="s">
        <v>229</v>
      </c>
      <c r="X216" s="18" t="s">
        <v>255</v>
      </c>
      <c r="Y216" s="177" t="str">
        <f>VLOOKUP($X216,'[10]Ley Transparencia'!$G$4:$H$18,2,0)</f>
        <v>INFORMACIÓN PÚBLICA</v>
      </c>
      <c r="Z216" s="17" t="s">
        <v>256</v>
      </c>
      <c r="AA216" s="17" t="s">
        <v>256</v>
      </c>
      <c r="AB216" s="39" t="s">
        <v>176</v>
      </c>
      <c r="AC216" s="48">
        <v>44197</v>
      </c>
      <c r="AD216" s="33" t="str">
        <f>LOOKUP($Y216,'[10]Ley Transparencia'!$H$4:$H$17,'[10]Ley Transparencia'!$I$4:$I$17)</f>
        <v>Ilimitada</v>
      </c>
      <c r="AE216" s="26" t="str">
        <f t="shared" si="64"/>
        <v>Baja</v>
      </c>
      <c r="AF216" s="18">
        <f t="shared" si="65"/>
        <v>1</v>
      </c>
      <c r="AG216" s="18" t="s">
        <v>239</v>
      </c>
      <c r="AH216" s="18">
        <f t="shared" si="66"/>
        <v>1</v>
      </c>
      <c r="AI216" s="18" t="s">
        <v>239</v>
      </c>
      <c r="AJ216" s="18">
        <f t="shared" si="67"/>
        <v>1</v>
      </c>
      <c r="AK216" s="18">
        <f t="shared" si="68"/>
        <v>3</v>
      </c>
      <c r="AL216" s="44" t="str">
        <f t="shared" si="69"/>
        <v>BAJA</v>
      </c>
      <c r="AM216" s="39" t="s">
        <v>184</v>
      </c>
      <c r="AN216" s="39" t="s">
        <v>388</v>
      </c>
      <c r="AO216" s="39" t="s">
        <v>184</v>
      </c>
      <c r="AP216" s="39" t="s">
        <v>184</v>
      </c>
      <c r="AQ216" s="39" t="s">
        <v>184</v>
      </c>
      <c r="AR216" s="18"/>
      <c r="AS216" s="18"/>
      <c r="AT216" s="39" t="s">
        <v>184</v>
      </c>
      <c r="AU216" s="39" t="s">
        <v>184</v>
      </c>
      <c r="AV216" s="39" t="s">
        <v>388</v>
      </c>
      <c r="AW216" s="39" t="s">
        <v>388</v>
      </c>
      <c r="AX216" s="39" t="s">
        <v>388</v>
      </c>
      <c r="AY216" s="39" t="s">
        <v>388</v>
      </c>
      <c r="AZ216" s="39" t="s">
        <v>388</v>
      </c>
      <c r="BA216" s="39" t="s">
        <v>184</v>
      </c>
      <c r="BB216" s="39" t="s">
        <v>388</v>
      </c>
      <c r="BC216" s="39"/>
      <c r="BD216" s="39" t="s">
        <v>388</v>
      </c>
      <c r="BE216" s="39" t="s">
        <v>184</v>
      </c>
      <c r="BF216" s="39" t="s">
        <v>184</v>
      </c>
      <c r="BG216" s="39" t="s">
        <v>184</v>
      </c>
      <c r="BH216" s="39" t="s">
        <v>388</v>
      </c>
      <c r="BI216" s="39" t="s">
        <v>388</v>
      </c>
      <c r="BJ216" s="39" t="s">
        <v>184</v>
      </c>
      <c r="BK216" s="39" t="s">
        <v>184</v>
      </c>
      <c r="BL216" s="39" t="s">
        <v>184</v>
      </c>
      <c r="BM216" s="39"/>
      <c r="BN216" s="282"/>
      <c r="BO216" s="17"/>
      <c r="BP216" s="17"/>
    </row>
    <row r="217" spans="1:68" s="158" customFormat="1" ht="60" customHeight="1" x14ac:dyDescent="0.35">
      <c r="A217" s="24" t="str">
        <f t="shared" si="63"/>
        <v>OCID-030</v>
      </c>
      <c r="B217" s="25" t="str">
        <f>VLOOKUP($D217,[10]Responsables!$L$1:$M$37,2,0)</f>
        <v>OCID</v>
      </c>
      <c r="C217" s="159" t="s">
        <v>302</v>
      </c>
      <c r="D217" s="17" t="s">
        <v>824</v>
      </c>
      <c r="E217" s="17" t="s">
        <v>825</v>
      </c>
      <c r="F217" s="17" t="s">
        <v>826</v>
      </c>
      <c r="G217" s="17" t="s">
        <v>904</v>
      </c>
      <c r="H217" s="17" t="s">
        <v>905</v>
      </c>
      <c r="I217" s="17" t="s">
        <v>253</v>
      </c>
      <c r="J217" s="18" t="s">
        <v>254</v>
      </c>
      <c r="K217" s="18" t="s">
        <v>829</v>
      </c>
      <c r="L217" s="18" t="s">
        <v>336</v>
      </c>
      <c r="M217" s="18" t="s">
        <v>321</v>
      </c>
      <c r="N217" s="18" t="s">
        <v>451</v>
      </c>
      <c r="O217" s="17" t="s">
        <v>176</v>
      </c>
      <c r="P217" s="17" t="s">
        <v>830</v>
      </c>
      <c r="Q217" s="17" t="s">
        <v>824</v>
      </c>
      <c r="R217" s="17" t="s">
        <v>229</v>
      </c>
      <c r="S217" s="17" t="s">
        <v>229</v>
      </c>
      <c r="T217" s="17" t="s">
        <v>324</v>
      </c>
      <c r="U217" s="17" t="s">
        <v>824</v>
      </c>
      <c r="V217" s="17" t="s">
        <v>229</v>
      </c>
      <c r="W217" s="17" t="s">
        <v>229</v>
      </c>
      <c r="X217" s="18" t="s">
        <v>255</v>
      </c>
      <c r="Y217" s="177" t="str">
        <f>VLOOKUP($X217,'[10]Ley Transparencia'!$G$4:$H$18,2,0)</f>
        <v>INFORMACIÓN PÚBLICA</v>
      </c>
      <c r="Z217" s="17" t="s">
        <v>256</v>
      </c>
      <c r="AA217" s="17" t="s">
        <v>256</v>
      </c>
      <c r="AB217" s="39" t="s">
        <v>176</v>
      </c>
      <c r="AC217" s="48">
        <v>44197</v>
      </c>
      <c r="AD217" s="33" t="str">
        <f>LOOKUP($Y217,'[10]Ley Transparencia'!$H$4:$H$17,'[10]Ley Transparencia'!$I$4:$I$17)</f>
        <v>Ilimitada</v>
      </c>
      <c r="AE217" s="26" t="str">
        <f t="shared" si="64"/>
        <v>Baja</v>
      </c>
      <c r="AF217" s="18">
        <f t="shared" si="65"/>
        <v>1</v>
      </c>
      <c r="AG217" s="18" t="s">
        <v>239</v>
      </c>
      <c r="AH217" s="18">
        <f t="shared" si="66"/>
        <v>1</v>
      </c>
      <c r="AI217" s="18" t="s">
        <v>239</v>
      </c>
      <c r="AJ217" s="18">
        <f t="shared" si="67"/>
        <v>1</v>
      </c>
      <c r="AK217" s="18">
        <f t="shared" si="68"/>
        <v>3</v>
      </c>
      <c r="AL217" s="44" t="str">
        <f t="shared" si="69"/>
        <v>BAJA</v>
      </c>
      <c r="AM217" s="39" t="s">
        <v>184</v>
      </c>
      <c r="AN217" s="39" t="s">
        <v>388</v>
      </c>
      <c r="AO217" s="39" t="s">
        <v>184</v>
      </c>
      <c r="AP217" s="39" t="s">
        <v>184</v>
      </c>
      <c r="AQ217" s="39" t="s">
        <v>184</v>
      </c>
      <c r="AR217" s="18"/>
      <c r="AS217" s="18"/>
      <c r="AT217" s="39" t="s">
        <v>184</v>
      </c>
      <c r="AU217" s="39" t="s">
        <v>184</v>
      </c>
      <c r="AV217" s="39" t="s">
        <v>388</v>
      </c>
      <c r="AW217" s="39" t="s">
        <v>388</v>
      </c>
      <c r="AX217" s="39" t="s">
        <v>388</v>
      </c>
      <c r="AY217" s="39" t="s">
        <v>388</v>
      </c>
      <c r="AZ217" s="39" t="s">
        <v>388</v>
      </c>
      <c r="BA217" s="39" t="s">
        <v>184</v>
      </c>
      <c r="BB217" s="39" t="s">
        <v>388</v>
      </c>
      <c r="BC217" s="39"/>
      <c r="BD217" s="39" t="s">
        <v>388</v>
      </c>
      <c r="BE217" s="39" t="s">
        <v>184</v>
      </c>
      <c r="BF217" s="39" t="s">
        <v>184</v>
      </c>
      <c r="BG217" s="39" t="s">
        <v>184</v>
      </c>
      <c r="BH217" s="39" t="s">
        <v>388</v>
      </c>
      <c r="BI217" s="39" t="s">
        <v>388</v>
      </c>
      <c r="BJ217" s="39" t="s">
        <v>184</v>
      </c>
      <c r="BK217" s="39" t="s">
        <v>184</v>
      </c>
      <c r="BL217" s="39" t="s">
        <v>184</v>
      </c>
      <c r="BM217" s="39"/>
      <c r="BN217" s="282"/>
      <c r="BO217" s="17"/>
      <c r="BP217" s="17"/>
    </row>
    <row r="218" spans="1:68" s="158" customFormat="1" ht="60" customHeight="1" x14ac:dyDescent="0.35">
      <c r="A218" s="24" t="str">
        <f t="shared" si="63"/>
        <v>OCID-031</v>
      </c>
      <c r="B218" s="25" t="str">
        <f>VLOOKUP($D218,[10]Responsables!$L$1:$M$37,2,0)</f>
        <v>OCID</v>
      </c>
      <c r="C218" s="159" t="s">
        <v>306</v>
      </c>
      <c r="D218" s="17" t="s">
        <v>824</v>
      </c>
      <c r="E218" s="17" t="s">
        <v>825</v>
      </c>
      <c r="F218" s="17" t="s">
        <v>826</v>
      </c>
      <c r="G218" s="17" t="s">
        <v>906</v>
      </c>
      <c r="H218" s="17" t="s">
        <v>907</v>
      </c>
      <c r="I218" s="17" t="s">
        <v>253</v>
      </c>
      <c r="J218" s="18" t="s">
        <v>254</v>
      </c>
      <c r="K218" s="18" t="s">
        <v>829</v>
      </c>
      <c r="L218" s="18" t="s">
        <v>336</v>
      </c>
      <c r="M218" s="18" t="s">
        <v>321</v>
      </c>
      <c r="N218" s="18" t="s">
        <v>451</v>
      </c>
      <c r="O218" s="17" t="s">
        <v>176</v>
      </c>
      <c r="P218" s="17" t="s">
        <v>830</v>
      </c>
      <c r="Q218" s="17" t="s">
        <v>824</v>
      </c>
      <c r="R218" s="17" t="s">
        <v>229</v>
      </c>
      <c r="S218" s="17" t="s">
        <v>229</v>
      </c>
      <c r="T218" s="17" t="s">
        <v>324</v>
      </c>
      <c r="U218" s="17" t="s">
        <v>824</v>
      </c>
      <c r="V218" s="17" t="s">
        <v>229</v>
      </c>
      <c r="W218" s="17" t="s">
        <v>229</v>
      </c>
      <c r="X218" s="18" t="s">
        <v>255</v>
      </c>
      <c r="Y218" s="177" t="str">
        <f>VLOOKUP($X218,'[10]Ley Transparencia'!$G$4:$H$18,2,0)</f>
        <v>INFORMACIÓN PÚBLICA</v>
      </c>
      <c r="Z218" s="17" t="s">
        <v>256</v>
      </c>
      <c r="AA218" s="17" t="s">
        <v>256</v>
      </c>
      <c r="AB218" s="39" t="s">
        <v>176</v>
      </c>
      <c r="AC218" s="48">
        <v>44197</v>
      </c>
      <c r="AD218" s="33" t="str">
        <f>LOOKUP($Y218,'[10]Ley Transparencia'!$H$4:$H$17,'[10]Ley Transparencia'!$I$4:$I$17)</f>
        <v>Ilimitada</v>
      </c>
      <c r="AE218" s="26" t="str">
        <f t="shared" si="64"/>
        <v>Baja</v>
      </c>
      <c r="AF218" s="18">
        <f t="shared" si="65"/>
        <v>1</v>
      </c>
      <c r="AG218" s="18" t="s">
        <v>239</v>
      </c>
      <c r="AH218" s="18">
        <f t="shared" si="66"/>
        <v>1</v>
      </c>
      <c r="AI218" s="18" t="s">
        <v>239</v>
      </c>
      <c r="AJ218" s="18">
        <f t="shared" si="67"/>
        <v>1</v>
      </c>
      <c r="AK218" s="18">
        <f t="shared" si="68"/>
        <v>3</v>
      </c>
      <c r="AL218" s="44" t="str">
        <f t="shared" si="69"/>
        <v>BAJA</v>
      </c>
      <c r="AM218" s="39" t="s">
        <v>184</v>
      </c>
      <c r="AN218" s="39" t="s">
        <v>388</v>
      </c>
      <c r="AO218" s="39" t="s">
        <v>184</v>
      </c>
      <c r="AP218" s="39" t="s">
        <v>184</v>
      </c>
      <c r="AQ218" s="39" t="s">
        <v>184</v>
      </c>
      <c r="AR218" s="18"/>
      <c r="AS218" s="18"/>
      <c r="AT218" s="39" t="s">
        <v>184</v>
      </c>
      <c r="AU218" s="39" t="s">
        <v>184</v>
      </c>
      <c r="AV218" s="39" t="s">
        <v>388</v>
      </c>
      <c r="AW218" s="39" t="s">
        <v>388</v>
      </c>
      <c r="AX218" s="39" t="s">
        <v>388</v>
      </c>
      <c r="AY218" s="39" t="s">
        <v>388</v>
      </c>
      <c r="AZ218" s="39" t="s">
        <v>388</v>
      </c>
      <c r="BA218" s="39" t="s">
        <v>184</v>
      </c>
      <c r="BB218" s="39" t="s">
        <v>388</v>
      </c>
      <c r="BC218" s="39"/>
      <c r="BD218" s="39" t="s">
        <v>388</v>
      </c>
      <c r="BE218" s="39" t="s">
        <v>184</v>
      </c>
      <c r="BF218" s="39" t="s">
        <v>184</v>
      </c>
      <c r="BG218" s="39" t="s">
        <v>184</v>
      </c>
      <c r="BH218" s="39" t="s">
        <v>388</v>
      </c>
      <c r="BI218" s="39" t="s">
        <v>388</v>
      </c>
      <c r="BJ218" s="39" t="s">
        <v>184</v>
      </c>
      <c r="BK218" s="39" t="s">
        <v>184</v>
      </c>
      <c r="BL218" s="39" t="s">
        <v>184</v>
      </c>
      <c r="BM218" s="39"/>
      <c r="BN218" s="282"/>
      <c r="BO218" s="17"/>
      <c r="BP218" s="17"/>
    </row>
    <row r="219" spans="1:68" s="158" customFormat="1" ht="60" customHeight="1" x14ac:dyDescent="0.35">
      <c r="A219" s="24" t="str">
        <f t="shared" si="63"/>
        <v>OCID-032</v>
      </c>
      <c r="B219" s="25" t="str">
        <f>VLOOKUP($D219,[10]Responsables!$L$1:$M$37,2,0)</f>
        <v>OCID</v>
      </c>
      <c r="C219" s="159" t="s">
        <v>309</v>
      </c>
      <c r="D219" s="17" t="s">
        <v>824</v>
      </c>
      <c r="E219" s="17" t="s">
        <v>825</v>
      </c>
      <c r="F219" s="17" t="s">
        <v>826</v>
      </c>
      <c r="G219" s="17" t="s">
        <v>908</v>
      </c>
      <c r="H219" s="17" t="s">
        <v>909</v>
      </c>
      <c r="I219" s="17" t="s">
        <v>253</v>
      </c>
      <c r="J219" s="18" t="s">
        <v>254</v>
      </c>
      <c r="K219" s="18" t="s">
        <v>829</v>
      </c>
      <c r="L219" s="18" t="s">
        <v>336</v>
      </c>
      <c r="M219" s="18" t="s">
        <v>321</v>
      </c>
      <c r="N219" s="18" t="s">
        <v>451</v>
      </c>
      <c r="O219" s="17" t="s">
        <v>176</v>
      </c>
      <c r="P219" s="17" t="s">
        <v>830</v>
      </c>
      <c r="Q219" s="17" t="s">
        <v>824</v>
      </c>
      <c r="R219" s="17" t="s">
        <v>229</v>
      </c>
      <c r="S219" s="17" t="s">
        <v>229</v>
      </c>
      <c r="T219" s="17" t="s">
        <v>324</v>
      </c>
      <c r="U219" s="17" t="s">
        <v>824</v>
      </c>
      <c r="V219" s="17" t="s">
        <v>229</v>
      </c>
      <c r="W219" s="17" t="s">
        <v>229</v>
      </c>
      <c r="X219" s="18" t="s">
        <v>255</v>
      </c>
      <c r="Y219" s="177" t="str">
        <f>VLOOKUP($X219,'[10]Ley Transparencia'!$G$4:$H$18,2,0)</f>
        <v>INFORMACIÓN PÚBLICA</v>
      </c>
      <c r="Z219" s="17" t="s">
        <v>256</v>
      </c>
      <c r="AA219" s="17" t="s">
        <v>256</v>
      </c>
      <c r="AB219" s="39" t="s">
        <v>176</v>
      </c>
      <c r="AC219" s="48">
        <v>44197</v>
      </c>
      <c r="AD219" s="33" t="str">
        <f>LOOKUP($Y219,'[10]Ley Transparencia'!$H$4:$H$17,'[10]Ley Transparencia'!$I$4:$I$17)</f>
        <v>Ilimitada</v>
      </c>
      <c r="AE219" s="26" t="str">
        <f t="shared" si="64"/>
        <v>Baja</v>
      </c>
      <c r="AF219" s="18">
        <f t="shared" si="65"/>
        <v>1</v>
      </c>
      <c r="AG219" s="18" t="s">
        <v>239</v>
      </c>
      <c r="AH219" s="18">
        <f t="shared" si="66"/>
        <v>1</v>
      </c>
      <c r="AI219" s="18" t="s">
        <v>239</v>
      </c>
      <c r="AJ219" s="18">
        <f t="shared" si="67"/>
        <v>1</v>
      </c>
      <c r="AK219" s="18">
        <f t="shared" si="68"/>
        <v>3</v>
      </c>
      <c r="AL219" s="44" t="str">
        <f t="shared" si="69"/>
        <v>BAJA</v>
      </c>
      <c r="AM219" s="39" t="s">
        <v>184</v>
      </c>
      <c r="AN219" s="39" t="s">
        <v>388</v>
      </c>
      <c r="AO219" s="39" t="s">
        <v>184</v>
      </c>
      <c r="AP219" s="39" t="s">
        <v>184</v>
      </c>
      <c r="AQ219" s="39" t="s">
        <v>184</v>
      </c>
      <c r="AR219" s="18"/>
      <c r="AS219" s="18"/>
      <c r="AT219" s="39" t="s">
        <v>184</v>
      </c>
      <c r="AU219" s="39" t="s">
        <v>184</v>
      </c>
      <c r="AV219" s="39" t="s">
        <v>388</v>
      </c>
      <c r="AW219" s="39" t="s">
        <v>388</v>
      </c>
      <c r="AX219" s="39" t="s">
        <v>388</v>
      </c>
      <c r="AY219" s="39" t="s">
        <v>388</v>
      </c>
      <c r="AZ219" s="39" t="s">
        <v>388</v>
      </c>
      <c r="BA219" s="39" t="s">
        <v>184</v>
      </c>
      <c r="BB219" s="39" t="s">
        <v>388</v>
      </c>
      <c r="BC219" s="39"/>
      <c r="BD219" s="39" t="s">
        <v>388</v>
      </c>
      <c r="BE219" s="39" t="s">
        <v>184</v>
      </c>
      <c r="BF219" s="39" t="s">
        <v>184</v>
      </c>
      <c r="BG219" s="39" t="s">
        <v>184</v>
      </c>
      <c r="BH219" s="39" t="s">
        <v>388</v>
      </c>
      <c r="BI219" s="39" t="s">
        <v>388</v>
      </c>
      <c r="BJ219" s="39" t="s">
        <v>184</v>
      </c>
      <c r="BK219" s="39" t="s">
        <v>184</v>
      </c>
      <c r="BL219" s="39" t="s">
        <v>184</v>
      </c>
      <c r="BM219" s="39"/>
      <c r="BN219" s="282"/>
      <c r="BO219" s="17"/>
      <c r="BP219" s="17"/>
    </row>
    <row r="220" spans="1:68" s="158" customFormat="1" ht="60" customHeight="1" x14ac:dyDescent="0.35">
      <c r="A220" s="24" t="str">
        <f t="shared" si="63"/>
        <v>OCID-033</v>
      </c>
      <c r="B220" s="25" t="str">
        <f>VLOOKUP($D220,[10]Responsables!$L$1:$M$37,2,0)</f>
        <v>OCID</v>
      </c>
      <c r="C220" s="159" t="s">
        <v>315</v>
      </c>
      <c r="D220" s="17" t="s">
        <v>824</v>
      </c>
      <c r="E220" s="17" t="s">
        <v>825</v>
      </c>
      <c r="F220" s="17" t="s">
        <v>826</v>
      </c>
      <c r="G220" s="17" t="s">
        <v>910</v>
      </c>
      <c r="H220" s="17" t="s">
        <v>911</v>
      </c>
      <c r="I220" s="17" t="s">
        <v>253</v>
      </c>
      <c r="J220" s="18" t="s">
        <v>254</v>
      </c>
      <c r="K220" s="18" t="s">
        <v>829</v>
      </c>
      <c r="L220" s="18" t="s">
        <v>336</v>
      </c>
      <c r="M220" s="18" t="s">
        <v>321</v>
      </c>
      <c r="N220" s="18" t="s">
        <v>451</v>
      </c>
      <c r="O220" s="17" t="s">
        <v>176</v>
      </c>
      <c r="P220" s="17" t="s">
        <v>830</v>
      </c>
      <c r="Q220" s="17" t="s">
        <v>824</v>
      </c>
      <c r="R220" s="17" t="s">
        <v>229</v>
      </c>
      <c r="S220" s="17" t="s">
        <v>229</v>
      </c>
      <c r="T220" s="17" t="s">
        <v>324</v>
      </c>
      <c r="U220" s="17" t="s">
        <v>824</v>
      </c>
      <c r="V220" s="17" t="s">
        <v>229</v>
      </c>
      <c r="W220" s="17" t="s">
        <v>229</v>
      </c>
      <c r="X220" s="18" t="s">
        <v>255</v>
      </c>
      <c r="Y220" s="177" t="str">
        <f>VLOOKUP($X220,'[10]Ley Transparencia'!$G$4:$H$18,2,0)</f>
        <v>INFORMACIÓN PÚBLICA</v>
      </c>
      <c r="Z220" s="17" t="s">
        <v>256</v>
      </c>
      <c r="AA220" s="17" t="s">
        <v>256</v>
      </c>
      <c r="AB220" s="39" t="s">
        <v>176</v>
      </c>
      <c r="AC220" s="48">
        <v>44197</v>
      </c>
      <c r="AD220" s="33" t="str">
        <f>LOOKUP($Y220,'[10]Ley Transparencia'!$H$4:$H$17,'[10]Ley Transparencia'!$I$4:$I$17)</f>
        <v>Ilimitada</v>
      </c>
      <c r="AE220" s="26" t="str">
        <f t="shared" si="64"/>
        <v>Baja</v>
      </c>
      <c r="AF220" s="18">
        <f t="shared" si="65"/>
        <v>1</v>
      </c>
      <c r="AG220" s="18" t="s">
        <v>239</v>
      </c>
      <c r="AH220" s="18">
        <f t="shared" si="66"/>
        <v>1</v>
      </c>
      <c r="AI220" s="18" t="s">
        <v>239</v>
      </c>
      <c r="AJ220" s="18">
        <f t="shared" si="67"/>
        <v>1</v>
      </c>
      <c r="AK220" s="18">
        <f t="shared" si="68"/>
        <v>3</v>
      </c>
      <c r="AL220" s="44" t="str">
        <f t="shared" si="69"/>
        <v>BAJA</v>
      </c>
      <c r="AM220" s="39" t="s">
        <v>184</v>
      </c>
      <c r="AN220" s="39" t="s">
        <v>388</v>
      </c>
      <c r="AO220" s="39" t="s">
        <v>184</v>
      </c>
      <c r="AP220" s="39" t="s">
        <v>184</v>
      </c>
      <c r="AQ220" s="39" t="s">
        <v>184</v>
      </c>
      <c r="AR220" s="18"/>
      <c r="AS220" s="18"/>
      <c r="AT220" s="39" t="s">
        <v>184</v>
      </c>
      <c r="AU220" s="39" t="s">
        <v>184</v>
      </c>
      <c r="AV220" s="39" t="s">
        <v>388</v>
      </c>
      <c r="AW220" s="39" t="s">
        <v>388</v>
      </c>
      <c r="AX220" s="39" t="s">
        <v>388</v>
      </c>
      <c r="AY220" s="39" t="s">
        <v>388</v>
      </c>
      <c r="AZ220" s="39" t="s">
        <v>388</v>
      </c>
      <c r="BA220" s="39" t="s">
        <v>184</v>
      </c>
      <c r="BB220" s="39" t="s">
        <v>388</v>
      </c>
      <c r="BC220" s="39"/>
      <c r="BD220" s="39" t="s">
        <v>388</v>
      </c>
      <c r="BE220" s="39" t="s">
        <v>184</v>
      </c>
      <c r="BF220" s="39" t="s">
        <v>184</v>
      </c>
      <c r="BG220" s="39" t="s">
        <v>184</v>
      </c>
      <c r="BH220" s="39" t="s">
        <v>388</v>
      </c>
      <c r="BI220" s="39" t="s">
        <v>388</v>
      </c>
      <c r="BJ220" s="39" t="s">
        <v>184</v>
      </c>
      <c r="BK220" s="39" t="s">
        <v>184</v>
      </c>
      <c r="BL220" s="39" t="s">
        <v>184</v>
      </c>
      <c r="BM220" s="39"/>
      <c r="BN220" s="282"/>
      <c r="BO220" s="17"/>
      <c r="BP220" s="17"/>
    </row>
    <row r="221" spans="1:68" s="158" customFormat="1" ht="60" customHeight="1" x14ac:dyDescent="0.35">
      <c r="A221" s="24" t="str">
        <f t="shared" si="63"/>
        <v>OCID-034</v>
      </c>
      <c r="B221" s="25" t="str">
        <f>VLOOKUP($D221,[10]Responsables!$L$1:$M$37,2,0)</f>
        <v>OCID</v>
      </c>
      <c r="C221" s="159" t="s">
        <v>326</v>
      </c>
      <c r="D221" s="17" t="s">
        <v>824</v>
      </c>
      <c r="E221" s="17" t="s">
        <v>825</v>
      </c>
      <c r="F221" s="17" t="s">
        <v>826</v>
      </c>
      <c r="G221" s="17" t="s">
        <v>912</v>
      </c>
      <c r="H221" s="17" t="s">
        <v>913</v>
      </c>
      <c r="I221" s="17" t="s">
        <v>253</v>
      </c>
      <c r="J221" s="18" t="s">
        <v>254</v>
      </c>
      <c r="K221" s="18" t="s">
        <v>829</v>
      </c>
      <c r="L221" s="18" t="s">
        <v>336</v>
      </c>
      <c r="M221" s="18" t="s">
        <v>321</v>
      </c>
      <c r="N221" s="18" t="s">
        <v>451</v>
      </c>
      <c r="O221" s="17" t="s">
        <v>176</v>
      </c>
      <c r="P221" s="17" t="s">
        <v>830</v>
      </c>
      <c r="Q221" s="17" t="s">
        <v>824</v>
      </c>
      <c r="R221" s="17" t="s">
        <v>229</v>
      </c>
      <c r="S221" s="17" t="s">
        <v>229</v>
      </c>
      <c r="T221" s="17" t="s">
        <v>324</v>
      </c>
      <c r="U221" s="17" t="s">
        <v>824</v>
      </c>
      <c r="V221" s="17" t="s">
        <v>229</v>
      </c>
      <c r="W221" s="17" t="s">
        <v>229</v>
      </c>
      <c r="X221" s="18" t="s">
        <v>255</v>
      </c>
      <c r="Y221" s="177" t="str">
        <f>VLOOKUP($X221,'[10]Ley Transparencia'!$G$4:$H$18,2,0)</f>
        <v>INFORMACIÓN PÚBLICA</v>
      </c>
      <c r="Z221" s="17" t="s">
        <v>256</v>
      </c>
      <c r="AA221" s="17" t="s">
        <v>256</v>
      </c>
      <c r="AB221" s="39" t="s">
        <v>176</v>
      </c>
      <c r="AC221" s="48">
        <v>44197</v>
      </c>
      <c r="AD221" s="33" t="str">
        <f>LOOKUP($Y221,'[10]Ley Transparencia'!$H$4:$H$17,'[10]Ley Transparencia'!$I$4:$I$17)</f>
        <v>Ilimitada</v>
      </c>
      <c r="AE221" s="26" t="str">
        <f t="shared" si="64"/>
        <v>Baja</v>
      </c>
      <c r="AF221" s="18">
        <f t="shared" si="65"/>
        <v>1</v>
      </c>
      <c r="AG221" s="18" t="s">
        <v>239</v>
      </c>
      <c r="AH221" s="18">
        <f t="shared" si="66"/>
        <v>1</v>
      </c>
      <c r="AI221" s="18" t="s">
        <v>239</v>
      </c>
      <c r="AJ221" s="18">
        <f t="shared" si="67"/>
        <v>1</v>
      </c>
      <c r="AK221" s="18">
        <f t="shared" si="68"/>
        <v>3</v>
      </c>
      <c r="AL221" s="44" t="str">
        <f t="shared" si="69"/>
        <v>BAJA</v>
      </c>
      <c r="AM221" s="39" t="s">
        <v>184</v>
      </c>
      <c r="AN221" s="39" t="s">
        <v>388</v>
      </c>
      <c r="AO221" s="39" t="s">
        <v>184</v>
      </c>
      <c r="AP221" s="39" t="s">
        <v>184</v>
      </c>
      <c r="AQ221" s="39" t="s">
        <v>184</v>
      </c>
      <c r="AR221" s="18"/>
      <c r="AS221" s="18"/>
      <c r="AT221" s="39" t="s">
        <v>184</v>
      </c>
      <c r="AU221" s="39" t="s">
        <v>184</v>
      </c>
      <c r="AV221" s="39" t="s">
        <v>388</v>
      </c>
      <c r="AW221" s="39" t="s">
        <v>388</v>
      </c>
      <c r="AX221" s="39" t="s">
        <v>388</v>
      </c>
      <c r="AY221" s="39" t="s">
        <v>388</v>
      </c>
      <c r="AZ221" s="39" t="s">
        <v>388</v>
      </c>
      <c r="BA221" s="39" t="s">
        <v>184</v>
      </c>
      <c r="BB221" s="39" t="s">
        <v>388</v>
      </c>
      <c r="BC221" s="39"/>
      <c r="BD221" s="39" t="s">
        <v>388</v>
      </c>
      <c r="BE221" s="39" t="s">
        <v>184</v>
      </c>
      <c r="BF221" s="39" t="s">
        <v>184</v>
      </c>
      <c r="BG221" s="39" t="s">
        <v>184</v>
      </c>
      <c r="BH221" s="39" t="s">
        <v>388</v>
      </c>
      <c r="BI221" s="39" t="s">
        <v>388</v>
      </c>
      <c r="BJ221" s="39" t="s">
        <v>184</v>
      </c>
      <c r="BK221" s="39" t="s">
        <v>184</v>
      </c>
      <c r="BL221" s="39" t="s">
        <v>184</v>
      </c>
      <c r="BM221" s="39"/>
      <c r="BN221" s="282"/>
      <c r="BO221" s="17"/>
      <c r="BP221" s="17"/>
    </row>
    <row r="222" spans="1:68" s="158" customFormat="1" ht="60" customHeight="1" x14ac:dyDescent="0.35">
      <c r="A222" s="24" t="str">
        <f t="shared" si="63"/>
        <v>OCID-035</v>
      </c>
      <c r="B222" s="25" t="str">
        <f>VLOOKUP($D222,[10]Responsables!$L$1:$M$37,2,0)</f>
        <v>OCID</v>
      </c>
      <c r="C222" s="159" t="s">
        <v>332</v>
      </c>
      <c r="D222" s="17" t="s">
        <v>824</v>
      </c>
      <c r="E222" s="17" t="s">
        <v>825</v>
      </c>
      <c r="F222" s="17" t="s">
        <v>826</v>
      </c>
      <c r="G222" s="17" t="s">
        <v>914</v>
      </c>
      <c r="H222" s="17" t="s">
        <v>915</v>
      </c>
      <c r="I222" s="17" t="s">
        <v>253</v>
      </c>
      <c r="J222" s="18" t="s">
        <v>254</v>
      </c>
      <c r="K222" s="18" t="s">
        <v>829</v>
      </c>
      <c r="L222" s="18" t="s">
        <v>336</v>
      </c>
      <c r="M222" s="18" t="s">
        <v>590</v>
      </c>
      <c r="N222" s="18" t="s">
        <v>451</v>
      </c>
      <c r="O222" s="17" t="s">
        <v>176</v>
      </c>
      <c r="P222" s="17" t="s">
        <v>830</v>
      </c>
      <c r="Q222" s="17" t="s">
        <v>824</v>
      </c>
      <c r="R222" s="17" t="s">
        <v>229</v>
      </c>
      <c r="S222" s="17" t="s">
        <v>229</v>
      </c>
      <c r="T222" s="17" t="s">
        <v>324</v>
      </c>
      <c r="U222" s="17" t="s">
        <v>824</v>
      </c>
      <c r="V222" s="17" t="s">
        <v>229</v>
      </c>
      <c r="W222" s="17" t="s">
        <v>229</v>
      </c>
      <c r="X222" s="18" t="s">
        <v>255</v>
      </c>
      <c r="Y222" s="177" t="str">
        <f>VLOOKUP($X222,'[10]Ley Transparencia'!$G$4:$H$18,2,0)</f>
        <v>INFORMACIÓN PÚBLICA</v>
      </c>
      <c r="Z222" s="17" t="s">
        <v>256</v>
      </c>
      <c r="AA222" s="17" t="s">
        <v>256</v>
      </c>
      <c r="AB222" s="39" t="s">
        <v>176</v>
      </c>
      <c r="AC222" s="48">
        <v>44197</v>
      </c>
      <c r="AD222" s="33" t="str">
        <f>LOOKUP($Y222,'[10]Ley Transparencia'!$H$4:$H$17,'[10]Ley Transparencia'!$I$4:$I$17)</f>
        <v>Ilimitada</v>
      </c>
      <c r="AE222" s="26" t="str">
        <f t="shared" si="64"/>
        <v>Baja</v>
      </c>
      <c r="AF222" s="18">
        <f t="shared" si="65"/>
        <v>1</v>
      </c>
      <c r="AG222" s="18" t="s">
        <v>239</v>
      </c>
      <c r="AH222" s="18">
        <f t="shared" si="66"/>
        <v>1</v>
      </c>
      <c r="AI222" s="18" t="s">
        <v>239</v>
      </c>
      <c r="AJ222" s="18">
        <f t="shared" si="67"/>
        <v>1</v>
      </c>
      <c r="AK222" s="18">
        <f t="shared" si="68"/>
        <v>3</v>
      </c>
      <c r="AL222" s="44" t="str">
        <f t="shared" si="69"/>
        <v>BAJA</v>
      </c>
      <c r="AM222" s="39" t="s">
        <v>184</v>
      </c>
      <c r="AN222" s="39" t="s">
        <v>388</v>
      </c>
      <c r="AO222" s="39" t="s">
        <v>184</v>
      </c>
      <c r="AP222" s="39" t="s">
        <v>184</v>
      </c>
      <c r="AQ222" s="39" t="s">
        <v>184</v>
      </c>
      <c r="AR222" s="18"/>
      <c r="AS222" s="18"/>
      <c r="AT222" s="39" t="s">
        <v>184</v>
      </c>
      <c r="AU222" s="39" t="s">
        <v>184</v>
      </c>
      <c r="AV222" s="39" t="s">
        <v>388</v>
      </c>
      <c r="AW222" s="39" t="s">
        <v>388</v>
      </c>
      <c r="AX222" s="39" t="s">
        <v>388</v>
      </c>
      <c r="AY222" s="39" t="s">
        <v>388</v>
      </c>
      <c r="AZ222" s="39" t="s">
        <v>388</v>
      </c>
      <c r="BA222" s="39" t="s">
        <v>184</v>
      </c>
      <c r="BB222" s="39" t="s">
        <v>388</v>
      </c>
      <c r="BC222" s="39"/>
      <c r="BD222" s="39" t="s">
        <v>388</v>
      </c>
      <c r="BE222" s="39" t="s">
        <v>184</v>
      </c>
      <c r="BF222" s="39" t="s">
        <v>184</v>
      </c>
      <c r="BG222" s="39" t="s">
        <v>184</v>
      </c>
      <c r="BH222" s="39" t="s">
        <v>388</v>
      </c>
      <c r="BI222" s="39" t="s">
        <v>388</v>
      </c>
      <c r="BJ222" s="39" t="s">
        <v>184</v>
      </c>
      <c r="BK222" s="39" t="s">
        <v>184</v>
      </c>
      <c r="BL222" s="39" t="s">
        <v>184</v>
      </c>
      <c r="BM222" s="39"/>
      <c r="BN222" s="282"/>
      <c r="BO222" s="17"/>
      <c r="BP222" s="17"/>
    </row>
    <row r="223" spans="1:68" s="158" customFormat="1" ht="60" customHeight="1" x14ac:dyDescent="0.35">
      <c r="A223" s="24" t="str">
        <f t="shared" si="63"/>
        <v>OCID-036</v>
      </c>
      <c r="B223" s="25" t="str">
        <f>VLOOKUP($D223,[10]Responsables!$L$1:$M$37,2,0)</f>
        <v>OCID</v>
      </c>
      <c r="C223" s="159" t="s">
        <v>341</v>
      </c>
      <c r="D223" s="17" t="s">
        <v>824</v>
      </c>
      <c r="E223" s="17" t="s">
        <v>825</v>
      </c>
      <c r="F223" s="17" t="s">
        <v>826</v>
      </c>
      <c r="G223" s="17" t="s">
        <v>916</v>
      </c>
      <c r="H223" s="17" t="s">
        <v>917</v>
      </c>
      <c r="I223" s="17" t="s">
        <v>253</v>
      </c>
      <c r="J223" s="18" t="s">
        <v>254</v>
      </c>
      <c r="K223" s="18" t="s">
        <v>829</v>
      </c>
      <c r="L223" s="18" t="s">
        <v>320</v>
      </c>
      <c r="M223" s="18" t="s">
        <v>321</v>
      </c>
      <c r="N223" s="18" t="s">
        <v>451</v>
      </c>
      <c r="O223" s="17" t="s">
        <v>176</v>
      </c>
      <c r="P223" s="17" t="s">
        <v>830</v>
      </c>
      <c r="Q223" s="17" t="s">
        <v>824</v>
      </c>
      <c r="R223" s="17" t="s">
        <v>229</v>
      </c>
      <c r="S223" s="17" t="s">
        <v>229</v>
      </c>
      <c r="T223" s="17" t="s">
        <v>324</v>
      </c>
      <c r="U223" s="17" t="s">
        <v>824</v>
      </c>
      <c r="V223" s="17" t="s">
        <v>229</v>
      </c>
      <c r="W223" s="17" t="s">
        <v>229</v>
      </c>
      <c r="X223" s="18" t="s">
        <v>255</v>
      </c>
      <c r="Y223" s="177" t="str">
        <f>VLOOKUP($X223,'[10]Ley Transparencia'!$G$4:$H$18,2,0)</f>
        <v>INFORMACIÓN PÚBLICA</v>
      </c>
      <c r="Z223" s="17" t="s">
        <v>256</v>
      </c>
      <c r="AA223" s="17" t="s">
        <v>256</v>
      </c>
      <c r="AB223" s="39" t="s">
        <v>176</v>
      </c>
      <c r="AC223" s="48">
        <v>44197</v>
      </c>
      <c r="AD223" s="33" t="str">
        <f>LOOKUP($Y223,'[10]Ley Transparencia'!$H$4:$H$17,'[10]Ley Transparencia'!$I$4:$I$17)</f>
        <v>Ilimitada</v>
      </c>
      <c r="AE223" s="26" t="str">
        <f t="shared" si="64"/>
        <v>Baja</v>
      </c>
      <c r="AF223" s="18">
        <f t="shared" si="65"/>
        <v>1</v>
      </c>
      <c r="AG223" s="18" t="s">
        <v>239</v>
      </c>
      <c r="AH223" s="18">
        <f t="shared" si="66"/>
        <v>1</v>
      </c>
      <c r="AI223" s="18" t="s">
        <v>239</v>
      </c>
      <c r="AJ223" s="18">
        <f t="shared" si="67"/>
        <v>1</v>
      </c>
      <c r="AK223" s="18">
        <f t="shared" si="68"/>
        <v>3</v>
      </c>
      <c r="AL223" s="44" t="str">
        <f t="shared" si="69"/>
        <v>BAJA</v>
      </c>
      <c r="AM223" s="39" t="s">
        <v>184</v>
      </c>
      <c r="AN223" s="39" t="s">
        <v>388</v>
      </c>
      <c r="AO223" s="39" t="s">
        <v>184</v>
      </c>
      <c r="AP223" s="39" t="s">
        <v>184</v>
      </c>
      <c r="AQ223" s="39" t="s">
        <v>184</v>
      </c>
      <c r="AR223" s="18"/>
      <c r="AS223" s="18"/>
      <c r="AT223" s="39" t="s">
        <v>184</v>
      </c>
      <c r="AU223" s="39" t="s">
        <v>184</v>
      </c>
      <c r="AV223" s="39" t="s">
        <v>388</v>
      </c>
      <c r="AW223" s="39" t="s">
        <v>388</v>
      </c>
      <c r="AX223" s="39" t="s">
        <v>388</v>
      </c>
      <c r="AY223" s="39" t="s">
        <v>388</v>
      </c>
      <c r="AZ223" s="39" t="s">
        <v>388</v>
      </c>
      <c r="BA223" s="39" t="s">
        <v>184</v>
      </c>
      <c r="BB223" s="39" t="s">
        <v>388</v>
      </c>
      <c r="BC223" s="39"/>
      <c r="BD223" s="39" t="s">
        <v>388</v>
      </c>
      <c r="BE223" s="39" t="s">
        <v>184</v>
      </c>
      <c r="BF223" s="39" t="s">
        <v>184</v>
      </c>
      <c r="BG223" s="39" t="s">
        <v>184</v>
      </c>
      <c r="BH223" s="39" t="s">
        <v>388</v>
      </c>
      <c r="BI223" s="39" t="s">
        <v>388</v>
      </c>
      <c r="BJ223" s="39" t="s">
        <v>184</v>
      </c>
      <c r="BK223" s="39" t="s">
        <v>184</v>
      </c>
      <c r="BL223" s="39" t="s">
        <v>184</v>
      </c>
      <c r="BM223" s="39"/>
      <c r="BN223" s="282"/>
      <c r="BO223" s="17"/>
      <c r="BP223" s="17"/>
    </row>
    <row r="224" spans="1:68" s="158" customFormat="1" ht="60" customHeight="1" x14ac:dyDescent="0.35">
      <c r="A224" s="24" t="str">
        <f t="shared" si="63"/>
        <v>OCID-037</v>
      </c>
      <c r="B224" s="25" t="str">
        <f>VLOOKUP($D224,[10]Responsables!$L$1:$M$37,2,0)</f>
        <v>OCID</v>
      </c>
      <c r="C224" s="159" t="s">
        <v>346</v>
      </c>
      <c r="D224" s="17" t="s">
        <v>824</v>
      </c>
      <c r="E224" s="17" t="s">
        <v>825</v>
      </c>
      <c r="F224" s="17" t="s">
        <v>826</v>
      </c>
      <c r="G224" s="17" t="s">
        <v>918</v>
      </c>
      <c r="H224" s="17" t="s">
        <v>919</v>
      </c>
      <c r="I224" s="17" t="s">
        <v>253</v>
      </c>
      <c r="J224" s="18" t="s">
        <v>254</v>
      </c>
      <c r="K224" s="18" t="s">
        <v>829</v>
      </c>
      <c r="L224" s="18" t="s">
        <v>320</v>
      </c>
      <c r="M224" s="18" t="s">
        <v>321</v>
      </c>
      <c r="N224" s="18" t="s">
        <v>451</v>
      </c>
      <c r="O224" s="17" t="s">
        <v>176</v>
      </c>
      <c r="P224" s="17" t="s">
        <v>830</v>
      </c>
      <c r="Q224" s="17" t="s">
        <v>824</v>
      </c>
      <c r="R224" s="17" t="s">
        <v>229</v>
      </c>
      <c r="S224" s="17" t="s">
        <v>229</v>
      </c>
      <c r="T224" s="17" t="s">
        <v>324</v>
      </c>
      <c r="U224" s="17" t="s">
        <v>824</v>
      </c>
      <c r="V224" s="17" t="s">
        <v>229</v>
      </c>
      <c r="W224" s="17" t="s">
        <v>229</v>
      </c>
      <c r="X224" s="18" t="s">
        <v>255</v>
      </c>
      <c r="Y224" s="177" t="str">
        <f>VLOOKUP($X224,'[10]Ley Transparencia'!$G$4:$H$18,2,0)</f>
        <v>INFORMACIÓN PÚBLICA</v>
      </c>
      <c r="Z224" s="17" t="s">
        <v>256</v>
      </c>
      <c r="AA224" s="17" t="s">
        <v>256</v>
      </c>
      <c r="AB224" s="39" t="s">
        <v>176</v>
      </c>
      <c r="AC224" s="40">
        <v>44197</v>
      </c>
      <c r="AD224" s="33" t="str">
        <f>LOOKUP($Y224,'[10]Ley Transparencia'!$H$4:$H$17,'[10]Ley Transparencia'!$I$4:$I$17)</f>
        <v>Ilimitada</v>
      </c>
      <c r="AE224" s="26" t="str">
        <f t="shared" si="64"/>
        <v>Baja</v>
      </c>
      <c r="AF224" s="18">
        <f t="shared" si="65"/>
        <v>1</v>
      </c>
      <c r="AG224" s="18" t="s">
        <v>239</v>
      </c>
      <c r="AH224" s="18">
        <f t="shared" si="66"/>
        <v>1</v>
      </c>
      <c r="AI224" s="18" t="s">
        <v>239</v>
      </c>
      <c r="AJ224" s="18">
        <f t="shared" si="67"/>
        <v>1</v>
      </c>
      <c r="AK224" s="18">
        <f t="shared" si="68"/>
        <v>3</v>
      </c>
      <c r="AL224" s="44" t="str">
        <f t="shared" si="69"/>
        <v>BAJA</v>
      </c>
      <c r="AM224" s="39" t="s">
        <v>184</v>
      </c>
      <c r="AN224" s="39" t="s">
        <v>388</v>
      </c>
      <c r="AO224" s="39" t="s">
        <v>184</v>
      </c>
      <c r="AP224" s="39" t="s">
        <v>184</v>
      </c>
      <c r="AQ224" s="39" t="s">
        <v>184</v>
      </c>
      <c r="AR224" s="18"/>
      <c r="AS224" s="18"/>
      <c r="AT224" s="39" t="s">
        <v>184</v>
      </c>
      <c r="AU224" s="39" t="s">
        <v>184</v>
      </c>
      <c r="AV224" s="39" t="s">
        <v>388</v>
      </c>
      <c r="AW224" s="39" t="s">
        <v>388</v>
      </c>
      <c r="AX224" s="39" t="s">
        <v>388</v>
      </c>
      <c r="AY224" s="39" t="s">
        <v>388</v>
      </c>
      <c r="AZ224" s="39" t="s">
        <v>388</v>
      </c>
      <c r="BA224" s="39" t="s">
        <v>184</v>
      </c>
      <c r="BB224" s="39" t="s">
        <v>388</v>
      </c>
      <c r="BC224" s="39"/>
      <c r="BD224" s="39" t="s">
        <v>388</v>
      </c>
      <c r="BE224" s="39" t="s">
        <v>184</v>
      </c>
      <c r="BF224" s="39" t="s">
        <v>184</v>
      </c>
      <c r="BG224" s="39" t="s">
        <v>184</v>
      </c>
      <c r="BH224" s="39" t="s">
        <v>388</v>
      </c>
      <c r="BI224" s="39" t="s">
        <v>388</v>
      </c>
      <c r="BJ224" s="39" t="s">
        <v>184</v>
      </c>
      <c r="BK224" s="39" t="s">
        <v>184</v>
      </c>
      <c r="BL224" s="39" t="s">
        <v>184</v>
      </c>
      <c r="BM224" s="39"/>
      <c r="BN224" s="282"/>
      <c r="BO224" s="17"/>
      <c r="BP224" s="17"/>
    </row>
    <row r="225" spans="1:68" s="158" customFormat="1" ht="60" customHeight="1" x14ac:dyDescent="0.35">
      <c r="A225" s="24" t="str">
        <f t="shared" si="63"/>
        <v>OCID-038</v>
      </c>
      <c r="B225" s="25" t="str">
        <f>VLOOKUP($D225,[10]Responsables!$L$1:$M$37,2,0)</f>
        <v>OCID</v>
      </c>
      <c r="C225" s="159" t="s">
        <v>353</v>
      </c>
      <c r="D225" s="17" t="s">
        <v>824</v>
      </c>
      <c r="E225" s="17" t="s">
        <v>825</v>
      </c>
      <c r="F225" s="17" t="s">
        <v>826</v>
      </c>
      <c r="G225" s="17" t="s">
        <v>920</v>
      </c>
      <c r="H225" s="17" t="s">
        <v>921</v>
      </c>
      <c r="I225" s="17" t="s">
        <v>253</v>
      </c>
      <c r="J225" s="18" t="s">
        <v>254</v>
      </c>
      <c r="K225" s="18" t="s">
        <v>829</v>
      </c>
      <c r="L225" s="18" t="s">
        <v>320</v>
      </c>
      <c r="M225" s="18" t="s">
        <v>321</v>
      </c>
      <c r="N225" s="18" t="s">
        <v>451</v>
      </c>
      <c r="O225" s="17" t="s">
        <v>176</v>
      </c>
      <c r="P225" s="17" t="s">
        <v>830</v>
      </c>
      <c r="Q225" s="17" t="s">
        <v>824</v>
      </c>
      <c r="R225" s="17" t="s">
        <v>229</v>
      </c>
      <c r="S225" s="17" t="s">
        <v>229</v>
      </c>
      <c r="T225" s="17" t="s">
        <v>324</v>
      </c>
      <c r="U225" s="17" t="s">
        <v>824</v>
      </c>
      <c r="V225" s="17" t="s">
        <v>229</v>
      </c>
      <c r="W225" s="17" t="s">
        <v>229</v>
      </c>
      <c r="X225" s="18" t="s">
        <v>255</v>
      </c>
      <c r="Y225" s="177" t="str">
        <f>VLOOKUP($X225,'[10]Ley Transparencia'!$G$4:$H$18,2,0)</f>
        <v>INFORMACIÓN PÚBLICA</v>
      </c>
      <c r="Z225" s="17" t="s">
        <v>256</v>
      </c>
      <c r="AA225" s="17" t="s">
        <v>256</v>
      </c>
      <c r="AB225" s="39" t="s">
        <v>176</v>
      </c>
      <c r="AC225" s="40">
        <v>44197</v>
      </c>
      <c r="AD225" s="33" t="str">
        <f>LOOKUP($Y225,'[10]Ley Transparencia'!$H$4:$H$17,'[10]Ley Transparencia'!$I$4:$I$17)</f>
        <v>Ilimitada</v>
      </c>
      <c r="AE225" s="26" t="str">
        <f t="shared" si="64"/>
        <v>Baja</v>
      </c>
      <c r="AF225" s="18">
        <f t="shared" si="65"/>
        <v>1</v>
      </c>
      <c r="AG225" s="18" t="s">
        <v>239</v>
      </c>
      <c r="AH225" s="18">
        <f t="shared" si="66"/>
        <v>1</v>
      </c>
      <c r="AI225" s="18" t="s">
        <v>239</v>
      </c>
      <c r="AJ225" s="18">
        <f t="shared" si="67"/>
        <v>1</v>
      </c>
      <c r="AK225" s="18">
        <f t="shared" si="68"/>
        <v>3</v>
      </c>
      <c r="AL225" s="44" t="str">
        <f t="shared" si="69"/>
        <v>BAJA</v>
      </c>
      <c r="AM225" s="39" t="s">
        <v>184</v>
      </c>
      <c r="AN225" s="39" t="s">
        <v>388</v>
      </c>
      <c r="AO225" s="39" t="s">
        <v>184</v>
      </c>
      <c r="AP225" s="39" t="s">
        <v>184</v>
      </c>
      <c r="AQ225" s="39" t="s">
        <v>184</v>
      </c>
      <c r="AR225" s="18"/>
      <c r="AS225" s="18"/>
      <c r="AT225" s="39" t="s">
        <v>184</v>
      </c>
      <c r="AU225" s="39" t="s">
        <v>184</v>
      </c>
      <c r="AV225" s="39" t="s">
        <v>388</v>
      </c>
      <c r="AW225" s="39" t="s">
        <v>388</v>
      </c>
      <c r="AX225" s="39" t="s">
        <v>388</v>
      </c>
      <c r="AY225" s="39" t="s">
        <v>388</v>
      </c>
      <c r="AZ225" s="39" t="s">
        <v>388</v>
      </c>
      <c r="BA225" s="39" t="s">
        <v>184</v>
      </c>
      <c r="BB225" s="39" t="s">
        <v>388</v>
      </c>
      <c r="BC225" s="39"/>
      <c r="BD225" s="39" t="s">
        <v>388</v>
      </c>
      <c r="BE225" s="39" t="s">
        <v>184</v>
      </c>
      <c r="BF225" s="39" t="s">
        <v>184</v>
      </c>
      <c r="BG225" s="39" t="s">
        <v>184</v>
      </c>
      <c r="BH225" s="39" t="s">
        <v>388</v>
      </c>
      <c r="BI225" s="39" t="s">
        <v>388</v>
      </c>
      <c r="BJ225" s="39" t="s">
        <v>184</v>
      </c>
      <c r="BK225" s="39" t="s">
        <v>184</v>
      </c>
      <c r="BL225" s="39" t="s">
        <v>184</v>
      </c>
      <c r="BM225" s="39"/>
      <c r="BN225" s="282"/>
      <c r="BO225" s="17"/>
      <c r="BP225" s="17"/>
    </row>
    <row r="226" spans="1:68" s="158" customFormat="1" ht="60" customHeight="1" x14ac:dyDescent="0.35">
      <c r="A226" s="24" t="str">
        <f t="shared" si="63"/>
        <v>OCID-039</v>
      </c>
      <c r="B226" s="25" t="str">
        <f>VLOOKUP($D226,[10]Responsables!$L$1:$M$37,2,0)</f>
        <v>OCID</v>
      </c>
      <c r="C226" s="159" t="s">
        <v>358</v>
      </c>
      <c r="D226" s="17" t="s">
        <v>824</v>
      </c>
      <c r="E226" s="17" t="s">
        <v>825</v>
      </c>
      <c r="F226" s="17" t="s">
        <v>826</v>
      </c>
      <c r="G226" s="17" t="s">
        <v>922</v>
      </c>
      <c r="H226" s="17" t="s">
        <v>923</v>
      </c>
      <c r="I226" s="17" t="s">
        <v>253</v>
      </c>
      <c r="J226" s="18" t="s">
        <v>254</v>
      </c>
      <c r="K226" s="18" t="s">
        <v>829</v>
      </c>
      <c r="L226" s="18" t="s">
        <v>336</v>
      </c>
      <c r="M226" s="18" t="s">
        <v>321</v>
      </c>
      <c r="N226" s="18" t="s">
        <v>451</v>
      </c>
      <c r="O226" s="17" t="s">
        <v>176</v>
      </c>
      <c r="P226" s="17" t="s">
        <v>830</v>
      </c>
      <c r="Q226" s="17" t="s">
        <v>824</v>
      </c>
      <c r="R226" s="17" t="s">
        <v>229</v>
      </c>
      <c r="S226" s="17" t="s">
        <v>229</v>
      </c>
      <c r="T226" s="17" t="s">
        <v>324</v>
      </c>
      <c r="U226" s="17" t="s">
        <v>824</v>
      </c>
      <c r="V226" s="17" t="s">
        <v>229</v>
      </c>
      <c r="W226" s="17" t="s">
        <v>229</v>
      </c>
      <c r="X226" s="18" t="s">
        <v>255</v>
      </c>
      <c r="Y226" s="177" t="str">
        <f>VLOOKUP($X226,'[10]Ley Transparencia'!$G$4:$H$18,2,0)</f>
        <v>INFORMACIÓN PÚBLICA</v>
      </c>
      <c r="Z226" s="17" t="s">
        <v>256</v>
      </c>
      <c r="AA226" s="17" t="s">
        <v>256</v>
      </c>
      <c r="AB226" s="39" t="s">
        <v>176</v>
      </c>
      <c r="AC226" s="40">
        <v>44197</v>
      </c>
      <c r="AD226" s="33" t="str">
        <f>LOOKUP($Y226,'[10]Ley Transparencia'!$H$4:$H$17,'[10]Ley Transparencia'!$I$4:$I$17)</f>
        <v>Ilimitada</v>
      </c>
      <c r="AE226" s="26" t="str">
        <f t="shared" si="64"/>
        <v>Baja</v>
      </c>
      <c r="AF226" s="18">
        <f t="shared" si="65"/>
        <v>1</v>
      </c>
      <c r="AG226" s="18" t="s">
        <v>239</v>
      </c>
      <c r="AH226" s="18">
        <f t="shared" si="66"/>
        <v>1</v>
      </c>
      <c r="AI226" s="18" t="s">
        <v>239</v>
      </c>
      <c r="AJ226" s="18">
        <f t="shared" si="67"/>
        <v>1</v>
      </c>
      <c r="AK226" s="18">
        <f t="shared" si="68"/>
        <v>3</v>
      </c>
      <c r="AL226" s="44" t="str">
        <f t="shared" si="69"/>
        <v>BAJA</v>
      </c>
      <c r="AM226" s="39" t="s">
        <v>184</v>
      </c>
      <c r="AN226" s="39" t="s">
        <v>388</v>
      </c>
      <c r="AO226" s="39" t="s">
        <v>184</v>
      </c>
      <c r="AP226" s="39" t="s">
        <v>184</v>
      </c>
      <c r="AQ226" s="39" t="s">
        <v>184</v>
      </c>
      <c r="AR226" s="18"/>
      <c r="AS226" s="18"/>
      <c r="AT226" s="39" t="s">
        <v>184</v>
      </c>
      <c r="AU226" s="39" t="s">
        <v>184</v>
      </c>
      <c r="AV226" s="39" t="s">
        <v>388</v>
      </c>
      <c r="AW226" s="39" t="s">
        <v>388</v>
      </c>
      <c r="AX226" s="39" t="s">
        <v>388</v>
      </c>
      <c r="AY226" s="39" t="s">
        <v>388</v>
      </c>
      <c r="AZ226" s="39" t="s">
        <v>388</v>
      </c>
      <c r="BA226" s="39" t="s">
        <v>184</v>
      </c>
      <c r="BB226" s="39" t="s">
        <v>388</v>
      </c>
      <c r="BC226" s="39"/>
      <c r="BD226" s="39" t="s">
        <v>388</v>
      </c>
      <c r="BE226" s="39" t="s">
        <v>184</v>
      </c>
      <c r="BF226" s="39" t="s">
        <v>184</v>
      </c>
      <c r="BG226" s="39" t="s">
        <v>184</v>
      </c>
      <c r="BH226" s="39" t="s">
        <v>388</v>
      </c>
      <c r="BI226" s="39" t="s">
        <v>388</v>
      </c>
      <c r="BJ226" s="39" t="s">
        <v>184</v>
      </c>
      <c r="BK226" s="39" t="s">
        <v>184</v>
      </c>
      <c r="BL226" s="39" t="s">
        <v>184</v>
      </c>
      <c r="BM226" s="39"/>
      <c r="BN226" s="282"/>
      <c r="BO226" s="17"/>
      <c r="BP226" s="17"/>
    </row>
    <row r="227" spans="1:68" s="158" customFormat="1" ht="60" customHeight="1" x14ac:dyDescent="0.35">
      <c r="A227" s="24" t="str">
        <f t="shared" si="63"/>
        <v>OCID-040</v>
      </c>
      <c r="B227" s="25" t="str">
        <f>VLOOKUP($D227,[10]Responsables!$L$1:$M$37,2,0)</f>
        <v>OCID</v>
      </c>
      <c r="C227" s="159" t="s">
        <v>364</v>
      </c>
      <c r="D227" s="17" t="s">
        <v>824</v>
      </c>
      <c r="E227" s="17" t="s">
        <v>825</v>
      </c>
      <c r="F227" s="17" t="s">
        <v>826</v>
      </c>
      <c r="G227" s="17" t="s">
        <v>924</v>
      </c>
      <c r="H227" s="17" t="s">
        <v>925</v>
      </c>
      <c r="I227" s="17" t="s">
        <v>253</v>
      </c>
      <c r="J227" s="18" t="s">
        <v>254</v>
      </c>
      <c r="K227" s="18" t="s">
        <v>829</v>
      </c>
      <c r="L227" s="18" t="s">
        <v>320</v>
      </c>
      <c r="M227" s="18" t="s">
        <v>321</v>
      </c>
      <c r="N227" s="18" t="s">
        <v>451</v>
      </c>
      <c r="O227" s="17" t="s">
        <v>176</v>
      </c>
      <c r="P227" s="17" t="s">
        <v>830</v>
      </c>
      <c r="Q227" s="17" t="s">
        <v>824</v>
      </c>
      <c r="R227" s="17" t="s">
        <v>229</v>
      </c>
      <c r="S227" s="17" t="s">
        <v>229</v>
      </c>
      <c r="T227" s="17" t="s">
        <v>324</v>
      </c>
      <c r="U227" s="17" t="s">
        <v>824</v>
      </c>
      <c r="V227" s="17" t="s">
        <v>229</v>
      </c>
      <c r="W227" s="17" t="s">
        <v>229</v>
      </c>
      <c r="X227" s="18" t="s">
        <v>255</v>
      </c>
      <c r="Y227" s="177" t="str">
        <f>VLOOKUP($X227,'[10]Ley Transparencia'!$G$4:$H$18,2,0)</f>
        <v>INFORMACIÓN PÚBLICA</v>
      </c>
      <c r="Z227" s="17" t="s">
        <v>256</v>
      </c>
      <c r="AA227" s="17" t="s">
        <v>256</v>
      </c>
      <c r="AB227" s="39" t="s">
        <v>176</v>
      </c>
      <c r="AC227" s="40">
        <v>44197</v>
      </c>
      <c r="AD227" s="33" t="str">
        <f>LOOKUP($Y227,'[10]Ley Transparencia'!$H$4:$H$17,'[10]Ley Transparencia'!$I$4:$I$17)</f>
        <v>Ilimitada</v>
      </c>
      <c r="AE227" s="26" t="str">
        <f t="shared" si="64"/>
        <v>Baja</v>
      </c>
      <c r="AF227" s="18">
        <f t="shared" si="65"/>
        <v>1</v>
      </c>
      <c r="AG227" s="18" t="s">
        <v>239</v>
      </c>
      <c r="AH227" s="18">
        <f t="shared" si="66"/>
        <v>1</v>
      </c>
      <c r="AI227" s="18" t="s">
        <v>239</v>
      </c>
      <c r="AJ227" s="18">
        <f t="shared" si="67"/>
        <v>1</v>
      </c>
      <c r="AK227" s="18">
        <f t="shared" si="68"/>
        <v>3</v>
      </c>
      <c r="AL227" s="44" t="str">
        <f t="shared" si="69"/>
        <v>BAJA</v>
      </c>
      <c r="AM227" s="39" t="s">
        <v>184</v>
      </c>
      <c r="AN227" s="39" t="s">
        <v>388</v>
      </c>
      <c r="AO227" s="39" t="s">
        <v>184</v>
      </c>
      <c r="AP227" s="39" t="s">
        <v>184</v>
      </c>
      <c r="AQ227" s="39" t="s">
        <v>184</v>
      </c>
      <c r="AR227" s="18"/>
      <c r="AS227" s="18"/>
      <c r="AT227" s="39" t="s">
        <v>184</v>
      </c>
      <c r="AU227" s="39" t="s">
        <v>184</v>
      </c>
      <c r="AV227" s="39" t="s">
        <v>388</v>
      </c>
      <c r="AW227" s="39" t="s">
        <v>388</v>
      </c>
      <c r="AX227" s="39" t="s">
        <v>388</v>
      </c>
      <c r="AY227" s="39" t="s">
        <v>388</v>
      </c>
      <c r="AZ227" s="39" t="s">
        <v>388</v>
      </c>
      <c r="BA227" s="39" t="s">
        <v>184</v>
      </c>
      <c r="BB227" s="39" t="s">
        <v>388</v>
      </c>
      <c r="BC227" s="39"/>
      <c r="BD227" s="39" t="s">
        <v>388</v>
      </c>
      <c r="BE227" s="39" t="s">
        <v>184</v>
      </c>
      <c r="BF227" s="39" t="s">
        <v>184</v>
      </c>
      <c r="BG227" s="39" t="s">
        <v>184</v>
      </c>
      <c r="BH227" s="39" t="s">
        <v>388</v>
      </c>
      <c r="BI227" s="39" t="s">
        <v>388</v>
      </c>
      <c r="BJ227" s="39" t="s">
        <v>184</v>
      </c>
      <c r="BK227" s="39" t="s">
        <v>184</v>
      </c>
      <c r="BL227" s="39" t="s">
        <v>184</v>
      </c>
      <c r="BM227" s="39"/>
      <c r="BN227" s="282"/>
      <c r="BO227" s="17"/>
      <c r="BP227" s="17"/>
    </row>
    <row r="228" spans="1:68" s="158" customFormat="1" ht="60" customHeight="1" x14ac:dyDescent="0.35">
      <c r="A228" s="24" t="str">
        <f t="shared" si="63"/>
        <v>OCID-041</v>
      </c>
      <c r="B228" s="25" t="str">
        <f>VLOOKUP($D228,[10]Responsables!$L$1:$M$37,2,0)</f>
        <v>OCID</v>
      </c>
      <c r="C228" s="159" t="s">
        <v>367</v>
      </c>
      <c r="D228" s="17" t="s">
        <v>824</v>
      </c>
      <c r="E228" s="17" t="s">
        <v>825</v>
      </c>
      <c r="F228" s="17" t="s">
        <v>826</v>
      </c>
      <c r="G228" s="17" t="s">
        <v>926</v>
      </c>
      <c r="H228" s="17" t="s">
        <v>927</v>
      </c>
      <c r="I228" s="17" t="s">
        <v>253</v>
      </c>
      <c r="J228" s="18" t="s">
        <v>254</v>
      </c>
      <c r="K228" s="18" t="s">
        <v>829</v>
      </c>
      <c r="L228" s="18" t="s">
        <v>336</v>
      </c>
      <c r="M228" s="18" t="s">
        <v>321</v>
      </c>
      <c r="N228" s="18" t="s">
        <v>451</v>
      </c>
      <c r="O228" s="17" t="s">
        <v>176</v>
      </c>
      <c r="P228" s="17" t="s">
        <v>830</v>
      </c>
      <c r="Q228" s="17" t="s">
        <v>824</v>
      </c>
      <c r="R228" s="17" t="s">
        <v>229</v>
      </c>
      <c r="S228" s="17" t="s">
        <v>229</v>
      </c>
      <c r="T228" s="17" t="s">
        <v>324</v>
      </c>
      <c r="U228" s="17" t="s">
        <v>824</v>
      </c>
      <c r="V228" s="17" t="s">
        <v>229</v>
      </c>
      <c r="W228" s="17" t="s">
        <v>229</v>
      </c>
      <c r="X228" s="18" t="s">
        <v>255</v>
      </c>
      <c r="Y228" s="177" t="str">
        <f>VLOOKUP($X228,'[10]Ley Transparencia'!$G$4:$H$18,2,0)</f>
        <v>INFORMACIÓN PÚBLICA</v>
      </c>
      <c r="Z228" s="17" t="s">
        <v>256</v>
      </c>
      <c r="AA228" s="17" t="s">
        <v>256</v>
      </c>
      <c r="AB228" s="39" t="s">
        <v>176</v>
      </c>
      <c r="AC228" s="40">
        <v>44197</v>
      </c>
      <c r="AD228" s="33" t="str">
        <f>LOOKUP($Y228,'[10]Ley Transparencia'!$H$4:$H$17,'[10]Ley Transparencia'!$I$4:$I$17)</f>
        <v>Ilimitada</v>
      </c>
      <c r="AE228" s="26" t="str">
        <f t="shared" si="64"/>
        <v>Baja</v>
      </c>
      <c r="AF228" s="18">
        <f t="shared" si="65"/>
        <v>1</v>
      </c>
      <c r="AG228" s="18" t="s">
        <v>239</v>
      </c>
      <c r="AH228" s="18">
        <f t="shared" si="66"/>
        <v>1</v>
      </c>
      <c r="AI228" s="18" t="s">
        <v>239</v>
      </c>
      <c r="AJ228" s="18">
        <f t="shared" si="67"/>
        <v>1</v>
      </c>
      <c r="AK228" s="18">
        <f t="shared" si="68"/>
        <v>3</v>
      </c>
      <c r="AL228" s="44" t="str">
        <f t="shared" si="69"/>
        <v>BAJA</v>
      </c>
      <c r="AM228" s="39" t="s">
        <v>184</v>
      </c>
      <c r="AN228" s="39" t="s">
        <v>388</v>
      </c>
      <c r="AO228" s="39" t="s">
        <v>184</v>
      </c>
      <c r="AP228" s="39" t="s">
        <v>184</v>
      </c>
      <c r="AQ228" s="39" t="s">
        <v>184</v>
      </c>
      <c r="AR228" s="18"/>
      <c r="AS228" s="18"/>
      <c r="AT228" s="39" t="s">
        <v>184</v>
      </c>
      <c r="AU228" s="39" t="s">
        <v>184</v>
      </c>
      <c r="AV228" s="39" t="s">
        <v>388</v>
      </c>
      <c r="AW228" s="39" t="s">
        <v>388</v>
      </c>
      <c r="AX228" s="39" t="s">
        <v>388</v>
      </c>
      <c r="AY228" s="39" t="s">
        <v>388</v>
      </c>
      <c r="AZ228" s="39" t="s">
        <v>388</v>
      </c>
      <c r="BA228" s="39" t="s">
        <v>184</v>
      </c>
      <c r="BB228" s="39" t="s">
        <v>388</v>
      </c>
      <c r="BC228" s="39"/>
      <c r="BD228" s="39" t="s">
        <v>388</v>
      </c>
      <c r="BE228" s="39" t="s">
        <v>184</v>
      </c>
      <c r="BF228" s="39" t="s">
        <v>184</v>
      </c>
      <c r="BG228" s="39" t="s">
        <v>184</v>
      </c>
      <c r="BH228" s="39" t="s">
        <v>388</v>
      </c>
      <c r="BI228" s="39" t="s">
        <v>388</v>
      </c>
      <c r="BJ228" s="39" t="s">
        <v>184</v>
      </c>
      <c r="BK228" s="39" t="s">
        <v>184</v>
      </c>
      <c r="BL228" s="39" t="s">
        <v>184</v>
      </c>
      <c r="BM228" s="39"/>
      <c r="BN228" s="282"/>
      <c r="BO228" s="17"/>
      <c r="BP228" s="17"/>
    </row>
    <row r="229" spans="1:68" s="158" customFormat="1" ht="60" customHeight="1" x14ac:dyDescent="0.35">
      <c r="A229" s="24" t="str">
        <f t="shared" si="63"/>
        <v>OCID-042</v>
      </c>
      <c r="B229" s="25" t="str">
        <f>VLOOKUP($D229,[10]Responsables!$L$1:$M$37,2,0)</f>
        <v>OCID</v>
      </c>
      <c r="C229" s="159" t="s">
        <v>371</v>
      </c>
      <c r="D229" s="17" t="s">
        <v>824</v>
      </c>
      <c r="E229" s="17" t="s">
        <v>825</v>
      </c>
      <c r="F229" s="17" t="s">
        <v>826</v>
      </c>
      <c r="G229" s="17" t="s">
        <v>928</v>
      </c>
      <c r="H229" s="17" t="s">
        <v>929</v>
      </c>
      <c r="I229" s="17" t="s">
        <v>253</v>
      </c>
      <c r="J229" s="18" t="s">
        <v>254</v>
      </c>
      <c r="K229" s="18" t="s">
        <v>829</v>
      </c>
      <c r="L229" s="18" t="s">
        <v>320</v>
      </c>
      <c r="M229" s="18" t="s">
        <v>321</v>
      </c>
      <c r="N229" s="18" t="s">
        <v>451</v>
      </c>
      <c r="O229" s="17" t="s">
        <v>176</v>
      </c>
      <c r="P229" s="17" t="s">
        <v>830</v>
      </c>
      <c r="Q229" s="17" t="s">
        <v>824</v>
      </c>
      <c r="R229" s="17" t="s">
        <v>229</v>
      </c>
      <c r="S229" s="17" t="s">
        <v>229</v>
      </c>
      <c r="T229" s="17" t="s">
        <v>324</v>
      </c>
      <c r="U229" s="17" t="s">
        <v>824</v>
      </c>
      <c r="V229" s="17" t="s">
        <v>229</v>
      </c>
      <c r="W229" s="17" t="s">
        <v>229</v>
      </c>
      <c r="X229" s="18" t="s">
        <v>831</v>
      </c>
      <c r="Y229" s="177" t="str">
        <f>VLOOKUP($X229,'[10]Ley Transparencia'!$G$4:$H$18,2,0)</f>
        <v>Artículo 19 - INFORMACIÓN PÚBLICA RESERVADA</v>
      </c>
      <c r="Z229" s="17" t="s">
        <v>883</v>
      </c>
      <c r="AA229" s="17" t="s">
        <v>833</v>
      </c>
      <c r="AB229" s="41" t="s">
        <v>182</v>
      </c>
      <c r="AC229" s="40">
        <v>44197</v>
      </c>
      <c r="AD229" s="33" t="str">
        <f>LOOKUP($Y229,'[10]Ley Transparencia'!$H$4:$H$17,'[10]Ley Transparencia'!$I$4:$I$17)</f>
        <v>Mayor a 15 años</v>
      </c>
      <c r="AE229" s="26" t="str">
        <f t="shared" si="64"/>
        <v>Alta</v>
      </c>
      <c r="AF229" s="18">
        <f t="shared" si="65"/>
        <v>3</v>
      </c>
      <c r="AG229" s="18" t="s">
        <v>239</v>
      </c>
      <c r="AH229" s="18">
        <f t="shared" si="66"/>
        <v>1</v>
      </c>
      <c r="AI229" s="18" t="s">
        <v>239</v>
      </c>
      <c r="AJ229" s="18">
        <f t="shared" si="67"/>
        <v>1</v>
      </c>
      <c r="AK229" s="18">
        <f t="shared" si="68"/>
        <v>5</v>
      </c>
      <c r="AL229" s="44" t="str">
        <f t="shared" si="69"/>
        <v>ALTA</v>
      </c>
      <c r="AM229" s="39" t="s">
        <v>184</v>
      </c>
      <c r="AN229" s="39" t="s">
        <v>388</v>
      </c>
      <c r="AO229" s="39" t="s">
        <v>184</v>
      </c>
      <c r="AP229" s="39" t="s">
        <v>184</v>
      </c>
      <c r="AQ229" s="39" t="s">
        <v>184</v>
      </c>
      <c r="AR229" s="18"/>
      <c r="AS229" s="18"/>
      <c r="AT229" s="39" t="s">
        <v>184</v>
      </c>
      <c r="AU229" s="39" t="s">
        <v>184</v>
      </c>
      <c r="AV229" s="39" t="s">
        <v>388</v>
      </c>
      <c r="AW229" s="39" t="s">
        <v>388</v>
      </c>
      <c r="AX229" s="39" t="s">
        <v>388</v>
      </c>
      <c r="AY229" s="39" t="s">
        <v>388</v>
      </c>
      <c r="AZ229" s="39" t="s">
        <v>388</v>
      </c>
      <c r="BA229" s="39" t="s">
        <v>184</v>
      </c>
      <c r="BB229" s="39" t="s">
        <v>388</v>
      </c>
      <c r="BC229" s="39"/>
      <c r="BD229" s="39" t="s">
        <v>388</v>
      </c>
      <c r="BE229" s="39" t="s">
        <v>184</v>
      </c>
      <c r="BF229" s="39" t="s">
        <v>184</v>
      </c>
      <c r="BG229" s="39" t="s">
        <v>184</v>
      </c>
      <c r="BH229" s="39" t="s">
        <v>388</v>
      </c>
      <c r="BI229" s="39" t="s">
        <v>388</v>
      </c>
      <c r="BJ229" s="39" t="s">
        <v>184</v>
      </c>
      <c r="BK229" s="39" t="s">
        <v>184</v>
      </c>
      <c r="BL229" s="39" t="s">
        <v>184</v>
      </c>
      <c r="BM229" s="39"/>
      <c r="BN229" s="282"/>
      <c r="BO229" s="17"/>
      <c r="BP229" s="17"/>
    </row>
    <row r="230" spans="1:68" s="158" customFormat="1" ht="60" customHeight="1" x14ac:dyDescent="0.35">
      <c r="A230" s="24" t="str">
        <f t="shared" si="63"/>
        <v>OCID-043</v>
      </c>
      <c r="B230" s="25" t="str">
        <f>VLOOKUP($D230,[10]Responsables!$L$1:$M$37,2,0)</f>
        <v>OCID</v>
      </c>
      <c r="C230" s="159" t="s">
        <v>375</v>
      </c>
      <c r="D230" s="17" t="s">
        <v>824</v>
      </c>
      <c r="E230" s="17" t="s">
        <v>825</v>
      </c>
      <c r="F230" s="17" t="s">
        <v>826</v>
      </c>
      <c r="G230" s="17" t="s">
        <v>930</v>
      </c>
      <c r="H230" s="17" t="s">
        <v>931</v>
      </c>
      <c r="I230" s="17" t="s">
        <v>253</v>
      </c>
      <c r="J230" s="18" t="s">
        <v>254</v>
      </c>
      <c r="K230" s="18" t="s">
        <v>829</v>
      </c>
      <c r="L230" s="18" t="s">
        <v>336</v>
      </c>
      <c r="M230" s="18" t="s">
        <v>321</v>
      </c>
      <c r="N230" s="18" t="s">
        <v>451</v>
      </c>
      <c r="O230" s="17" t="s">
        <v>176</v>
      </c>
      <c r="P230" s="17" t="s">
        <v>830</v>
      </c>
      <c r="Q230" s="17" t="s">
        <v>824</v>
      </c>
      <c r="R230" s="17" t="s">
        <v>229</v>
      </c>
      <c r="S230" s="17" t="s">
        <v>229</v>
      </c>
      <c r="T230" s="17" t="s">
        <v>324</v>
      </c>
      <c r="U230" s="17" t="s">
        <v>824</v>
      </c>
      <c r="V230" s="17" t="s">
        <v>229</v>
      </c>
      <c r="W230" s="17" t="s">
        <v>229</v>
      </c>
      <c r="X230" s="18" t="s">
        <v>831</v>
      </c>
      <c r="Y230" s="177" t="str">
        <f>VLOOKUP($X230,'[10]Ley Transparencia'!$G$4:$H$18,2,0)</f>
        <v>Artículo 19 - INFORMACIÓN PÚBLICA RESERVADA</v>
      </c>
      <c r="Z230" s="17" t="s">
        <v>932</v>
      </c>
      <c r="AA230" s="17" t="s">
        <v>833</v>
      </c>
      <c r="AB230" s="41" t="s">
        <v>182</v>
      </c>
      <c r="AC230" s="40">
        <v>44197</v>
      </c>
      <c r="AD230" s="33" t="str">
        <f>LOOKUP($Y230,'[10]Ley Transparencia'!$H$4:$H$17,'[10]Ley Transparencia'!$I$4:$I$17)</f>
        <v>Mayor a 15 años</v>
      </c>
      <c r="AE230" s="26" t="str">
        <f t="shared" si="64"/>
        <v>Alta</v>
      </c>
      <c r="AF230" s="18">
        <f t="shared" si="65"/>
        <v>3</v>
      </c>
      <c r="AG230" s="18" t="s">
        <v>239</v>
      </c>
      <c r="AH230" s="18">
        <f t="shared" si="66"/>
        <v>1</v>
      </c>
      <c r="AI230" s="18" t="s">
        <v>239</v>
      </c>
      <c r="AJ230" s="18">
        <f t="shared" si="67"/>
        <v>1</v>
      </c>
      <c r="AK230" s="18">
        <f t="shared" si="68"/>
        <v>5</v>
      </c>
      <c r="AL230" s="44" t="str">
        <f t="shared" si="69"/>
        <v>ALTA</v>
      </c>
      <c r="AM230" s="39" t="s">
        <v>184</v>
      </c>
      <c r="AN230" s="39" t="s">
        <v>388</v>
      </c>
      <c r="AO230" s="39" t="s">
        <v>184</v>
      </c>
      <c r="AP230" s="39" t="s">
        <v>184</v>
      </c>
      <c r="AQ230" s="39" t="s">
        <v>184</v>
      </c>
      <c r="AR230" s="18"/>
      <c r="AS230" s="18"/>
      <c r="AT230" s="39" t="s">
        <v>184</v>
      </c>
      <c r="AU230" s="39" t="s">
        <v>184</v>
      </c>
      <c r="AV230" s="39" t="s">
        <v>388</v>
      </c>
      <c r="AW230" s="39" t="s">
        <v>388</v>
      </c>
      <c r="AX230" s="39" t="s">
        <v>388</v>
      </c>
      <c r="AY230" s="39" t="s">
        <v>388</v>
      </c>
      <c r="AZ230" s="39" t="s">
        <v>388</v>
      </c>
      <c r="BA230" s="39" t="s">
        <v>184</v>
      </c>
      <c r="BB230" s="39" t="s">
        <v>388</v>
      </c>
      <c r="BC230" s="39"/>
      <c r="BD230" s="39" t="s">
        <v>388</v>
      </c>
      <c r="BE230" s="39" t="s">
        <v>184</v>
      </c>
      <c r="BF230" s="39" t="s">
        <v>184</v>
      </c>
      <c r="BG230" s="39" t="s">
        <v>184</v>
      </c>
      <c r="BH230" s="39" t="s">
        <v>388</v>
      </c>
      <c r="BI230" s="39" t="s">
        <v>388</v>
      </c>
      <c r="BJ230" s="39" t="s">
        <v>184</v>
      </c>
      <c r="BK230" s="39" t="s">
        <v>184</v>
      </c>
      <c r="BL230" s="39" t="s">
        <v>184</v>
      </c>
      <c r="BM230" s="39"/>
      <c r="BN230" s="282"/>
      <c r="BO230" s="17"/>
      <c r="BP230" s="17"/>
    </row>
    <row r="231" spans="1:68" s="158" customFormat="1" ht="60" customHeight="1" x14ac:dyDescent="0.35">
      <c r="A231" s="24" t="str">
        <f t="shared" si="63"/>
        <v>OCID-044</v>
      </c>
      <c r="B231" s="25" t="str">
        <f>VLOOKUP($D231,[10]Responsables!$L$1:$M$37,2,0)</f>
        <v>OCID</v>
      </c>
      <c r="C231" s="159" t="s">
        <v>379</v>
      </c>
      <c r="D231" s="17" t="s">
        <v>824</v>
      </c>
      <c r="E231" s="17" t="s">
        <v>825</v>
      </c>
      <c r="F231" s="17" t="s">
        <v>826</v>
      </c>
      <c r="G231" s="17" t="s">
        <v>933</v>
      </c>
      <c r="H231" s="17" t="s">
        <v>934</v>
      </c>
      <c r="I231" s="17" t="s">
        <v>253</v>
      </c>
      <c r="J231" s="18" t="s">
        <v>254</v>
      </c>
      <c r="K231" s="18" t="s">
        <v>829</v>
      </c>
      <c r="L231" s="18" t="s">
        <v>336</v>
      </c>
      <c r="M231" s="18" t="s">
        <v>321</v>
      </c>
      <c r="N231" s="18" t="s">
        <v>451</v>
      </c>
      <c r="O231" s="17" t="s">
        <v>176</v>
      </c>
      <c r="P231" s="17" t="s">
        <v>830</v>
      </c>
      <c r="Q231" s="17" t="s">
        <v>824</v>
      </c>
      <c r="R231" s="17" t="s">
        <v>229</v>
      </c>
      <c r="S231" s="17" t="s">
        <v>229</v>
      </c>
      <c r="T231" s="17" t="s">
        <v>324</v>
      </c>
      <c r="U231" s="17" t="s">
        <v>824</v>
      </c>
      <c r="V231" s="17" t="s">
        <v>229</v>
      </c>
      <c r="W231" s="17" t="s">
        <v>229</v>
      </c>
      <c r="X231" s="18" t="s">
        <v>831</v>
      </c>
      <c r="Y231" s="177" t="str">
        <f>VLOOKUP($X231,'[10]Ley Transparencia'!$G$4:$H$18,2,0)</f>
        <v>Artículo 19 - INFORMACIÓN PÚBLICA RESERVADA</v>
      </c>
      <c r="Z231" s="17" t="s">
        <v>935</v>
      </c>
      <c r="AA231" s="17" t="s">
        <v>833</v>
      </c>
      <c r="AB231" s="41" t="s">
        <v>182</v>
      </c>
      <c r="AC231" s="40">
        <v>44197</v>
      </c>
      <c r="AD231" s="33" t="str">
        <f>LOOKUP($Y231,'[10]Ley Transparencia'!$H$4:$H$17,'[10]Ley Transparencia'!$I$4:$I$17)</f>
        <v>Mayor a 15 años</v>
      </c>
      <c r="AE231" s="26" t="str">
        <f t="shared" si="64"/>
        <v>Alta</v>
      </c>
      <c r="AF231" s="18">
        <f t="shared" si="65"/>
        <v>3</v>
      </c>
      <c r="AG231" s="18" t="s">
        <v>239</v>
      </c>
      <c r="AH231" s="18">
        <f t="shared" si="66"/>
        <v>1</v>
      </c>
      <c r="AI231" s="18" t="s">
        <v>239</v>
      </c>
      <c r="AJ231" s="18">
        <f t="shared" si="67"/>
        <v>1</v>
      </c>
      <c r="AK231" s="18">
        <f t="shared" si="68"/>
        <v>5</v>
      </c>
      <c r="AL231" s="44" t="str">
        <f t="shared" si="69"/>
        <v>ALTA</v>
      </c>
      <c r="AM231" s="39" t="s">
        <v>184</v>
      </c>
      <c r="AN231" s="39" t="s">
        <v>388</v>
      </c>
      <c r="AO231" s="39" t="s">
        <v>184</v>
      </c>
      <c r="AP231" s="39" t="s">
        <v>184</v>
      </c>
      <c r="AQ231" s="39" t="s">
        <v>184</v>
      </c>
      <c r="AR231" s="18"/>
      <c r="AS231" s="18"/>
      <c r="AT231" s="39" t="s">
        <v>184</v>
      </c>
      <c r="AU231" s="39" t="s">
        <v>184</v>
      </c>
      <c r="AV231" s="39" t="s">
        <v>388</v>
      </c>
      <c r="AW231" s="39" t="s">
        <v>388</v>
      </c>
      <c r="AX231" s="39" t="s">
        <v>388</v>
      </c>
      <c r="AY231" s="39" t="s">
        <v>388</v>
      </c>
      <c r="AZ231" s="39" t="s">
        <v>388</v>
      </c>
      <c r="BA231" s="39" t="s">
        <v>184</v>
      </c>
      <c r="BB231" s="39" t="s">
        <v>388</v>
      </c>
      <c r="BC231" s="39"/>
      <c r="BD231" s="39" t="s">
        <v>388</v>
      </c>
      <c r="BE231" s="39" t="s">
        <v>184</v>
      </c>
      <c r="BF231" s="39" t="s">
        <v>184</v>
      </c>
      <c r="BG231" s="39" t="s">
        <v>184</v>
      </c>
      <c r="BH231" s="39" t="s">
        <v>388</v>
      </c>
      <c r="BI231" s="39" t="s">
        <v>388</v>
      </c>
      <c r="BJ231" s="39" t="s">
        <v>184</v>
      </c>
      <c r="BK231" s="39" t="s">
        <v>184</v>
      </c>
      <c r="BL231" s="39" t="s">
        <v>184</v>
      </c>
      <c r="BM231" s="39"/>
      <c r="BN231" s="282"/>
      <c r="BO231" s="17"/>
      <c r="BP231" s="17"/>
    </row>
    <row r="232" spans="1:68" s="158" customFormat="1" ht="60" customHeight="1" x14ac:dyDescent="0.35">
      <c r="A232" s="24" t="str">
        <f t="shared" si="63"/>
        <v>OCID-045</v>
      </c>
      <c r="B232" s="25" t="str">
        <f>VLOOKUP($D232,[10]Responsables!$L$1:$M$37,2,0)</f>
        <v>OCID</v>
      </c>
      <c r="C232" s="159" t="s">
        <v>385</v>
      </c>
      <c r="D232" s="17" t="s">
        <v>824</v>
      </c>
      <c r="E232" s="17" t="s">
        <v>825</v>
      </c>
      <c r="F232" s="17" t="s">
        <v>826</v>
      </c>
      <c r="G232" s="17" t="s">
        <v>936</v>
      </c>
      <c r="H232" s="17" t="s">
        <v>937</v>
      </c>
      <c r="I232" s="17" t="s">
        <v>253</v>
      </c>
      <c r="J232" s="18" t="s">
        <v>254</v>
      </c>
      <c r="K232" s="18" t="s">
        <v>829</v>
      </c>
      <c r="L232" s="18" t="s">
        <v>336</v>
      </c>
      <c r="M232" s="18" t="s">
        <v>321</v>
      </c>
      <c r="N232" s="18" t="s">
        <v>451</v>
      </c>
      <c r="O232" s="17" t="s">
        <v>176</v>
      </c>
      <c r="P232" s="17" t="s">
        <v>830</v>
      </c>
      <c r="Q232" s="17" t="s">
        <v>824</v>
      </c>
      <c r="R232" s="17" t="s">
        <v>229</v>
      </c>
      <c r="S232" s="17" t="s">
        <v>229</v>
      </c>
      <c r="T232" s="17" t="s">
        <v>324</v>
      </c>
      <c r="U232" s="17" t="s">
        <v>824</v>
      </c>
      <c r="V232" s="17" t="s">
        <v>229</v>
      </c>
      <c r="W232" s="17" t="s">
        <v>229</v>
      </c>
      <c r="X232" s="18" t="s">
        <v>831</v>
      </c>
      <c r="Y232" s="177" t="str">
        <f>VLOOKUP($X232,'[10]Ley Transparencia'!$G$4:$H$18,2,0)</f>
        <v>Artículo 19 - INFORMACIÓN PÚBLICA RESERVADA</v>
      </c>
      <c r="Z232" s="17" t="s">
        <v>938</v>
      </c>
      <c r="AA232" s="17" t="s">
        <v>833</v>
      </c>
      <c r="AB232" s="41" t="s">
        <v>182</v>
      </c>
      <c r="AC232" s="40">
        <v>44197</v>
      </c>
      <c r="AD232" s="33" t="str">
        <f>LOOKUP($Y232,'[10]Ley Transparencia'!$H$4:$H$17,'[10]Ley Transparencia'!$I$4:$I$17)</f>
        <v>Mayor a 15 años</v>
      </c>
      <c r="AE232" s="26" t="str">
        <f t="shared" si="64"/>
        <v>Alta</v>
      </c>
      <c r="AF232" s="18">
        <f t="shared" si="65"/>
        <v>3</v>
      </c>
      <c r="AG232" s="18" t="s">
        <v>239</v>
      </c>
      <c r="AH232" s="18">
        <f t="shared" si="66"/>
        <v>1</v>
      </c>
      <c r="AI232" s="18" t="s">
        <v>239</v>
      </c>
      <c r="AJ232" s="18">
        <f t="shared" si="67"/>
        <v>1</v>
      </c>
      <c r="AK232" s="18">
        <f t="shared" si="68"/>
        <v>5</v>
      </c>
      <c r="AL232" s="44" t="str">
        <f t="shared" si="69"/>
        <v>ALTA</v>
      </c>
      <c r="AM232" s="39" t="s">
        <v>184</v>
      </c>
      <c r="AN232" s="39" t="s">
        <v>388</v>
      </c>
      <c r="AO232" s="39" t="s">
        <v>184</v>
      </c>
      <c r="AP232" s="39" t="s">
        <v>184</v>
      </c>
      <c r="AQ232" s="39" t="s">
        <v>184</v>
      </c>
      <c r="AR232" s="18"/>
      <c r="AS232" s="18"/>
      <c r="AT232" s="39" t="s">
        <v>184</v>
      </c>
      <c r="AU232" s="39" t="s">
        <v>184</v>
      </c>
      <c r="AV232" s="39" t="s">
        <v>388</v>
      </c>
      <c r="AW232" s="39" t="s">
        <v>388</v>
      </c>
      <c r="AX232" s="39" t="s">
        <v>388</v>
      </c>
      <c r="AY232" s="39" t="s">
        <v>388</v>
      </c>
      <c r="AZ232" s="39" t="s">
        <v>388</v>
      </c>
      <c r="BA232" s="39" t="s">
        <v>184</v>
      </c>
      <c r="BB232" s="39" t="s">
        <v>388</v>
      </c>
      <c r="BC232" s="39"/>
      <c r="BD232" s="39" t="s">
        <v>388</v>
      </c>
      <c r="BE232" s="39" t="s">
        <v>184</v>
      </c>
      <c r="BF232" s="39" t="s">
        <v>184</v>
      </c>
      <c r="BG232" s="39" t="s">
        <v>184</v>
      </c>
      <c r="BH232" s="39" t="s">
        <v>388</v>
      </c>
      <c r="BI232" s="39" t="s">
        <v>388</v>
      </c>
      <c r="BJ232" s="39" t="s">
        <v>184</v>
      </c>
      <c r="BK232" s="39" t="s">
        <v>184</v>
      </c>
      <c r="BL232" s="39" t="s">
        <v>184</v>
      </c>
      <c r="BM232" s="39"/>
      <c r="BN232" s="282"/>
      <c r="BO232" s="17"/>
      <c r="BP232" s="17"/>
    </row>
    <row r="233" spans="1:68" s="158" customFormat="1" ht="60" customHeight="1" x14ac:dyDescent="0.35">
      <c r="A233" s="24" t="str">
        <f t="shared" si="63"/>
        <v>OCID-046</v>
      </c>
      <c r="B233" s="25" t="str">
        <f>VLOOKUP($D233,[10]Responsables!$L$1:$M$37,2,0)</f>
        <v>OCID</v>
      </c>
      <c r="C233" s="159" t="s">
        <v>389</v>
      </c>
      <c r="D233" s="17" t="s">
        <v>824</v>
      </c>
      <c r="E233" s="17" t="s">
        <v>825</v>
      </c>
      <c r="F233" s="17" t="s">
        <v>826</v>
      </c>
      <c r="G233" s="17" t="s">
        <v>939</v>
      </c>
      <c r="H233" s="17" t="s">
        <v>940</v>
      </c>
      <c r="I233" s="17" t="s">
        <v>253</v>
      </c>
      <c r="J233" s="18" t="s">
        <v>254</v>
      </c>
      <c r="K233" s="18" t="s">
        <v>829</v>
      </c>
      <c r="L233" s="18" t="s">
        <v>320</v>
      </c>
      <c r="M233" s="18" t="s">
        <v>321</v>
      </c>
      <c r="N233" s="18" t="s">
        <v>451</v>
      </c>
      <c r="O233" s="17" t="s">
        <v>176</v>
      </c>
      <c r="P233" s="17" t="s">
        <v>830</v>
      </c>
      <c r="Q233" s="17" t="s">
        <v>824</v>
      </c>
      <c r="R233" s="17" t="s">
        <v>229</v>
      </c>
      <c r="S233" s="17" t="s">
        <v>229</v>
      </c>
      <c r="T233" s="17" t="s">
        <v>324</v>
      </c>
      <c r="U233" s="17" t="s">
        <v>824</v>
      </c>
      <c r="V233" s="17" t="s">
        <v>229</v>
      </c>
      <c r="W233" s="17" t="s">
        <v>229</v>
      </c>
      <c r="X233" s="18" t="s">
        <v>831</v>
      </c>
      <c r="Y233" s="177" t="str">
        <f>VLOOKUP($X233,'[10]Ley Transparencia'!$G$4:$H$18,2,0)</f>
        <v>Artículo 19 - INFORMACIÓN PÚBLICA RESERVADA</v>
      </c>
      <c r="Z233" s="17" t="s">
        <v>941</v>
      </c>
      <c r="AA233" s="17" t="s">
        <v>833</v>
      </c>
      <c r="AB233" s="41" t="s">
        <v>182</v>
      </c>
      <c r="AC233" s="40">
        <v>44197</v>
      </c>
      <c r="AD233" s="33" t="str">
        <f>LOOKUP($Y233,'[10]Ley Transparencia'!$H$4:$H$17,'[10]Ley Transparencia'!$I$4:$I$17)</f>
        <v>Mayor a 15 años</v>
      </c>
      <c r="AE233" s="26" t="str">
        <f t="shared" si="64"/>
        <v>Alta</v>
      </c>
      <c r="AF233" s="18">
        <f t="shared" si="65"/>
        <v>3</v>
      </c>
      <c r="AG233" s="18" t="s">
        <v>239</v>
      </c>
      <c r="AH233" s="18">
        <f t="shared" si="66"/>
        <v>1</v>
      </c>
      <c r="AI233" s="18" t="s">
        <v>239</v>
      </c>
      <c r="AJ233" s="18">
        <f t="shared" si="67"/>
        <v>1</v>
      </c>
      <c r="AK233" s="18">
        <f t="shared" si="68"/>
        <v>5</v>
      </c>
      <c r="AL233" s="44" t="str">
        <f t="shared" si="69"/>
        <v>ALTA</v>
      </c>
      <c r="AM233" s="39" t="s">
        <v>184</v>
      </c>
      <c r="AN233" s="39" t="s">
        <v>388</v>
      </c>
      <c r="AO233" s="39" t="s">
        <v>184</v>
      </c>
      <c r="AP233" s="39" t="s">
        <v>184</v>
      </c>
      <c r="AQ233" s="39" t="s">
        <v>184</v>
      </c>
      <c r="AR233" s="18"/>
      <c r="AS233" s="18"/>
      <c r="AT233" s="39" t="s">
        <v>184</v>
      </c>
      <c r="AU233" s="39" t="s">
        <v>184</v>
      </c>
      <c r="AV233" s="39" t="s">
        <v>388</v>
      </c>
      <c r="AW233" s="39" t="s">
        <v>388</v>
      </c>
      <c r="AX233" s="39" t="s">
        <v>388</v>
      </c>
      <c r="AY233" s="39" t="s">
        <v>388</v>
      </c>
      <c r="AZ233" s="39" t="s">
        <v>388</v>
      </c>
      <c r="BA233" s="39" t="s">
        <v>184</v>
      </c>
      <c r="BB233" s="39" t="s">
        <v>388</v>
      </c>
      <c r="BC233" s="39"/>
      <c r="BD233" s="39" t="s">
        <v>388</v>
      </c>
      <c r="BE233" s="39" t="s">
        <v>184</v>
      </c>
      <c r="BF233" s="39" t="s">
        <v>184</v>
      </c>
      <c r="BG233" s="39" t="s">
        <v>184</v>
      </c>
      <c r="BH233" s="39" t="s">
        <v>388</v>
      </c>
      <c r="BI233" s="39" t="s">
        <v>388</v>
      </c>
      <c r="BJ233" s="39" t="s">
        <v>184</v>
      </c>
      <c r="BK233" s="39" t="s">
        <v>184</v>
      </c>
      <c r="BL233" s="39" t="s">
        <v>184</v>
      </c>
      <c r="BM233" s="39"/>
      <c r="BN233" s="282"/>
      <c r="BO233" s="17"/>
      <c r="BP233" s="17"/>
    </row>
    <row r="234" spans="1:68" s="158" customFormat="1" ht="60" customHeight="1" x14ac:dyDescent="0.35">
      <c r="A234" s="24" t="str">
        <f t="shared" si="63"/>
        <v>OCID-047</v>
      </c>
      <c r="B234" s="25" t="str">
        <f>VLOOKUP($D234,[10]Responsables!$L$1:$M$37,2,0)</f>
        <v>OCID</v>
      </c>
      <c r="C234" s="159" t="s">
        <v>942</v>
      </c>
      <c r="D234" s="17" t="s">
        <v>824</v>
      </c>
      <c r="E234" s="17" t="s">
        <v>825</v>
      </c>
      <c r="F234" s="17" t="s">
        <v>826</v>
      </c>
      <c r="G234" s="17" t="s">
        <v>943</v>
      </c>
      <c r="H234" s="17" t="s">
        <v>944</v>
      </c>
      <c r="I234" s="17" t="s">
        <v>253</v>
      </c>
      <c r="J234" s="18" t="s">
        <v>254</v>
      </c>
      <c r="K234" s="18" t="s">
        <v>829</v>
      </c>
      <c r="L234" s="18" t="s">
        <v>336</v>
      </c>
      <c r="M234" s="18" t="s">
        <v>321</v>
      </c>
      <c r="N234" s="18" t="s">
        <v>451</v>
      </c>
      <c r="O234" s="17" t="s">
        <v>176</v>
      </c>
      <c r="P234" s="17" t="s">
        <v>830</v>
      </c>
      <c r="Q234" s="17" t="s">
        <v>824</v>
      </c>
      <c r="R234" s="17" t="s">
        <v>229</v>
      </c>
      <c r="S234" s="17" t="s">
        <v>229</v>
      </c>
      <c r="T234" s="17" t="s">
        <v>324</v>
      </c>
      <c r="U234" s="17" t="s">
        <v>824</v>
      </c>
      <c r="V234" s="17" t="s">
        <v>229</v>
      </c>
      <c r="W234" s="17" t="s">
        <v>229</v>
      </c>
      <c r="X234" s="18" t="s">
        <v>831</v>
      </c>
      <c r="Y234" s="177" t="str">
        <f>VLOOKUP($X234,'[10]Ley Transparencia'!$G$4:$H$18,2,0)</f>
        <v>Artículo 19 - INFORMACIÓN PÚBLICA RESERVADA</v>
      </c>
      <c r="Z234" s="17" t="s">
        <v>945</v>
      </c>
      <c r="AA234" s="17" t="s">
        <v>833</v>
      </c>
      <c r="AB234" s="41" t="s">
        <v>182</v>
      </c>
      <c r="AC234" s="40">
        <v>44197</v>
      </c>
      <c r="AD234" s="33" t="str">
        <f>LOOKUP($Y234,'[10]Ley Transparencia'!$H$4:$H$17,'[10]Ley Transparencia'!$I$4:$I$17)</f>
        <v>Mayor a 15 años</v>
      </c>
      <c r="AE234" s="26" t="str">
        <f t="shared" si="64"/>
        <v>Alta</v>
      </c>
      <c r="AF234" s="18">
        <f t="shared" si="65"/>
        <v>3</v>
      </c>
      <c r="AG234" s="18" t="s">
        <v>239</v>
      </c>
      <c r="AH234" s="18">
        <f t="shared" si="66"/>
        <v>1</v>
      </c>
      <c r="AI234" s="18" t="s">
        <v>239</v>
      </c>
      <c r="AJ234" s="18">
        <f t="shared" si="67"/>
        <v>1</v>
      </c>
      <c r="AK234" s="18">
        <f t="shared" si="68"/>
        <v>5</v>
      </c>
      <c r="AL234" s="44" t="str">
        <f t="shared" si="69"/>
        <v>ALTA</v>
      </c>
      <c r="AM234" s="39" t="s">
        <v>184</v>
      </c>
      <c r="AN234" s="39" t="s">
        <v>388</v>
      </c>
      <c r="AO234" s="39" t="s">
        <v>184</v>
      </c>
      <c r="AP234" s="39" t="s">
        <v>184</v>
      </c>
      <c r="AQ234" s="39" t="s">
        <v>184</v>
      </c>
      <c r="AR234" s="18"/>
      <c r="AS234" s="18"/>
      <c r="AT234" s="39" t="s">
        <v>184</v>
      </c>
      <c r="AU234" s="39" t="s">
        <v>184</v>
      </c>
      <c r="AV234" s="39" t="s">
        <v>388</v>
      </c>
      <c r="AW234" s="39" t="s">
        <v>388</v>
      </c>
      <c r="AX234" s="39" t="s">
        <v>388</v>
      </c>
      <c r="AY234" s="39" t="s">
        <v>388</v>
      </c>
      <c r="AZ234" s="39" t="s">
        <v>388</v>
      </c>
      <c r="BA234" s="39" t="s">
        <v>184</v>
      </c>
      <c r="BB234" s="39" t="s">
        <v>388</v>
      </c>
      <c r="BC234" s="39"/>
      <c r="BD234" s="39" t="s">
        <v>388</v>
      </c>
      <c r="BE234" s="39" t="s">
        <v>184</v>
      </c>
      <c r="BF234" s="39" t="s">
        <v>184</v>
      </c>
      <c r="BG234" s="39" t="s">
        <v>184</v>
      </c>
      <c r="BH234" s="39" t="s">
        <v>388</v>
      </c>
      <c r="BI234" s="39" t="s">
        <v>388</v>
      </c>
      <c r="BJ234" s="39" t="s">
        <v>184</v>
      </c>
      <c r="BK234" s="39" t="s">
        <v>184</v>
      </c>
      <c r="BL234" s="39" t="s">
        <v>184</v>
      </c>
      <c r="BM234" s="39"/>
      <c r="BN234" s="282"/>
      <c r="BO234" s="17"/>
      <c r="BP234" s="17"/>
    </row>
    <row r="235" spans="1:68" s="158" customFormat="1" ht="60" customHeight="1" x14ac:dyDescent="0.35">
      <c r="A235" s="24" t="str">
        <f t="shared" si="63"/>
        <v>OCID-048</v>
      </c>
      <c r="B235" s="25" t="str">
        <f>VLOOKUP($D235,[10]Responsables!$L$1:$M$37,2,0)</f>
        <v>OCID</v>
      </c>
      <c r="C235" s="159" t="s">
        <v>946</v>
      </c>
      <c r="D235" s="17" t="s">
        <v>824</v>
      </c>
      <c r="E235" s="17" t="s">
        <v>825</v>
      </c>
      <c r="F235" s="17" t="s">
        <v>826</v>
      </c>
      <c r="G235" s="17" t="s">
        <v>947</v>
      </c>
      <c r="H235" s="17" t="s">
        <v>948</v>
      </c>
      <c r="I235" s="17" t="s">
        <v>253</v>
      </c>
      <c r="J235" s="18" t="s">
        <v>254</v>
      </c>
      <c r="K235" s="18" t="s">
        <v>829</v>
      </c>
      <c r="L235" s="18" t="s">
        <v>320</v>
      </c>
      <c r="M235" s="18" t="s">
        <v>321</v>
      </c>
      <c r="N235" s="18" t="s">
        <v>451</v>
      </c>
      <c r="O235" s="17" t="s">
        <v>176</v>
      </c>
      <c r="P235" s="17" t="s">
        <v>830</v>
      </c>
      <c r="Q235" s="17" t="s">
        <v>824</v>
      </c>
      <c r="R235" s="17" t="s">
        <v>229</v>
      </c>
      <c r="S235" s="17" t="s">
        <v>229</v>
      </c>
      <c r="T235" s="17" t="s">
        <v>324</v>
      </c>
      <c r="U235" s="17" t="s">
        <v>824</v>
      </c>
      <c r="V235" s="17" t="s">
        <v>229</v>
      </c>
      <c r="W235" s="17" t="s">
        <v>229</v>
      </c>
      <c r="X235" s="18" t="s">
        <v>831</v>
      </c>
      <c r="Y235" s="177" t="str">
        <f>VLOOKUP($X235,'[10]Ley Transparencia'!$G$4:$H$18,2,0)</f>
        <v>Artículo 19 - INFORMACIÓN PÚBLICA RESERVADA</v>
      </c>
      <c r="Z235" s="17" t="s">
        <v>949</v>
      </c>
      <c r="AA235" s="17" t="s">
        <v>833</v>
      </c>
      <c r="AB235" s="41" t="s">
        <v>182</v>
      </c>
      <c r="AC235" s="40">
        <v>44197</v>
      </c>
      <c r="AD235" s="33" t="str">
        <f>LOOKUP($Y235,'[10]Ley Transparencia'!$H$4:$H$17,'[10]Ley Transparencia'!$I$4:$I$17)</f>
        <v>Mayor a 15 años</v>
      </c>
      <c r="AE235" s="26" t="str">
        <f t="shared" si="64"/>
        <v>Alta</v>
      </c>
      <c r="AF235" s="18">
        <f t="shared" si="65"/>
        <v>3</v>
      </c>
      <c r="AG235" s="18" t="s">
        <v>239</v>
      </c>
      <c r="AH235" s="18">
        <f t="shared" si="66"/>
        <v>1</v>
      </c>
      <c r="AI235" s="18" t="s">
        <v>239</v>
      </c>
      <c r="AJ235" s="18">
        <f t="shared" si="67"/>
        <v>1</v>
      </c>
      <c r="AK235" s="18">
        <f t="shared" si="68"/>
        <v>5</v>
      </c>
      <c r="AL235" s="44" t="str">
        <f t="shared" si="69"/>
        <v>ALTA</v>
      </c>
      <c r="AM235" s="39" t="s">
        <v>184</v>
      </c>
      <c r="AN235" s="39" t="s">
        <v>388</v>
      </c>
      <c r="AO235" s="39" t="s">
        <v>184</v>
      </c>
      <c r="AP235" s="39" t="s">
        <v>184</v>
      </c>
      <c r="AQ235" s="39" t="s">
        <v>184</v>
      </c>
      <c r="AR235" s="18"/>
      <c r="AS235" s="18"/>
      <c r="AT235" s="39" t="s">
        <v>184</v>
      </c>
      <c r="AU235" s="39" t="s">
        <v>184</v>
      </c>
      <c r="AV235" s="39" t="s">
        <v>388</v>
      </c>
      <c r="AW235" s="39" t="s">
        <v>388</v>
      </c>
      <c r="AX235" s="39" t="s">
        <v>388</v>
      </c>
      <c r="AY235" s="39" t="s">
        <v>388</v>
      </c>
      <c r="AZ235" s="39" t="s">
        <v>388</v>
      </c>
      <c r="BA235" s="39" t="s">
        <v>184</v>
      </c>
      <c r="BB235" s="39" t="s">
        <v>388</v>
      </c>
      <c r="BC235" s="39"/>
      <c r="BD235" s="39" t="s">
        <v>388</v>
      </c>
      <c r="BE235" s="39" t="s">
        <v>184</v>
      </c>
      <c r="BF235" s="39" t="s">
        <v>184</v>
      </c>
      <c r="BG235" s="39" t="s">
        <v>184</v>
      </c>
      <c r="BH235" s="39" t="s">
        <v>388</v>
      </c>
      <c r="BI235" s="39" t="s">
        <v>388</v>
      </c>
      <c r="BJ235" s="39" t="s">
        <v>184</v>
      </c>
      <c r="BK235" s="39" t="s">
        <v>184</v>
      </c>
      <c r="BL235" s="39" t="s">
        <v>184</v>
      </c>
      <c r="BM235" s="39"/>
      <c r="BN235" s="282"/>
      <c r="BO235" s="17"/>
      <c r="BP235" s="17"/>
    </row>
    <row r="236" spans="1:68" s="158" customFormat="1" ht="60" customHeight="1" x14ac:dyDescent="0.35">
      <c r="A236" s="24" t="str">
        <f t="shared" si="63"/>
        <v>OCID-049</v>
      </c>
      <c r="B236" s="25" t="str">
        <f>VLOOKUP($D236,[10]Responsables!$L$1:$M$37,2,0)</f>
        <v>OCID</v>
      </c>
      <c r="C236" s="159" t="s">
        <v>950</v>
      </c>
      <c r="D236" s="17" t="s">
        <v>824</v>
      </c>
      <c r="E236" s="17" t="s">
        <v>825</v>
      </c>
      <c r="F236" s="17" t="s">
        <v>826</v>
      </c>
      <c r="G236" s="17" t="s">
        <v>951</v>
      </c>
      <c r="H236" s="17" t="s">
        <v>952</v>
      </c>
      <c r="I236" s="17" t="s">
        <v>253</v>
      </c>
      <c r="J236" s="18" t="s">
        <v>254</v>
      </c>
      <c r="K236" s="18" t="s">
        <v>829</v>
      </c>
      <c r="L236" s="18" t="s">
        <v>336</v>
      </c>
      <c r="M236" s="18" t="s">
        <v>321</v>
      </c>
      <c r="N236" s="18" t="s">
        <v>451</v>
      </c>
      <c r="O236" s="17" t="s">
        <v>176</v>
      </c>
      <c r="P236" s="17" t="s">
        <v>830</v>
      </c>
      <c r="Q236" s="17" t="s">
        <v>824</v>
      </c>
      <c r="R236" s="17" t="s">
        <v>229</v>
      </c>
      <c r="S236" s="17" t="s">
        <v>229</v>
      </c>
      <c r="T236" s="17" t="s">
        <v>324</v>
      </c>
      <c r="U236" s="17" t="s">
        <v>824</v>
      </c>
      <c r="V236" s="17" t="s">
        <v>229</v>
      </c>
      <c r="W236" s="17" t="s">
        <v>229</v>
      </c>
      <c r="X236" s="18" t="s">
        <v>831</v>
      </c>
      <c r="Y236" s="177" t="str">
        <f>VLOOKUP($X236,'[10]Ley Transparencia'!$G$4:$H$18,2,0)</f>
        <v>Artículo 19 - INFORMACIÓN PÚBLICA RESERVADA</v>
      </c>
      <c r="Z236" s="17" t="s">
        <v>953</v>
      </c>
      <c r="AA236" s="17" t="s">
        <v>833</v>
      </c>
      <c r="AB236" s="41" t="s">
        <v>182</v>
      </c>
      <c r="AC236" s="40">
        <v>44197</v>
      </c>
      <c r="AD236" s="33" t="str">
        <f>LOOKUP($Y236,'[10]Ley Transparencia'!$H$4:$H$17,'[10]Ley Transparencia'!$I$4:$I$17)</f>
        <v>Mayor a 15 años</v>
      </c>
      <c r="AE236" s="26" t="str">
        <f t="shared" si="64"/>
        <v>Alta</v>
      </c>
      <c r="AF236" s="18">
        <f t="shared" si="65"/>
        <v>3</v>
      </c>
      <c r="AG236" s="18" t="s">
        <v>239</v>
      </c>
      <c r="AH236" s="18">
        <f t="shared" si="66"/>
        <v>1</v>
      </c>
      <c r="AI236" s="18" t="s">
        <v>239</v>
      </c>
      <c r="AJ236" s="18">
        <f t="shared" si="67"/>
        <v>1</v>
      </c>
      <c r="AK236" s="18">
        <f t="shared" si="68"/>
        <v>5</v>
      </c>
      <c r="AL236" s="44" t="str">
        <f t="shared" si="69"/>
        <v>ALTA</v>
      </c>
      <c r="AM236" s="39" t="s">
        <v>184</v>
      </c>
      <c r="AN236" s="39" t="s">
        <v>388</v>
      </c>
      <c r="AO236" s="39" t="s">
        <v>184</v>
      </c>
      <c r="AP236" s="39" t="s">
        <v>184</v>
      </c>
      <c r="AQ236" s="39" t="s">
        <v>184</v>
      </c>
      <c r="AR236" s="18"/>
      <c r="AS236" s="18"/>
      <c r="AT236" s="39" t="s">
        <v>184</v>
      </c>
      <c r="AU236" s="39" t="s">
        <v>184</v>
      </c>
      <c r="AV236" s="39" t="s">
        <v>388</v>
      </c>
      <c r="AW236" s="39" t="s">
        <v>388</v>
      </c>
      <c r="AX236" s="39" t="s">
        <v>388</v>
      </c>
      <c r="AY236" s="39" t="s">
        <v>388</v>
      </c>
      <c r="AZ236" s="39" t="s">
        <v>388</v>
      </c>
      <c r="BA236" s="39" t="s">
        <v>184</v>
      </c>
      <c r="BB236" s="39" t="s">
        <v>388</v>
      </c>
      <c r="BC236" s="39"/>
      <c r="BD236" s="39" t="s">
        <v>388</v>
      </c>
      <c r="BE236" s="39" t="s">
        <v>184</v>
      </c>
      <c r="BF236" s="39" t="s">
        <v>184</v>
      </c>
      <c r="BG236" s="39" t="s">
        <v>184</v>
      </c>
      <c r="BH236" s="39" t="s">
        <v>388</v>
      </c>
      <c r="BI236" s="39" t="s">
        <v>388</v>
      </c>
      <c r="BJ236" s="39" t="s">
        <v>184</v>
      </c>
      <c r="BK236" s="39" t="s">
        <v>184</v>
      </c>
      <c r="BL236" s="39" t="s">
        <v>184</v>
      </c>
      <c r="BM236" s="39"/>
      <c r="BN236" s="282"/>
      <c r="BO236" s="17"/>
      <c r="BP236" s="17"/>
    </row>
    <row r="237" spans="1:68" s="158" customFormat="1" ht="60" customHeight="1" x14ac:dyDescent="0.35">
      <c r="A237" s="24" t="str">
        <f t="shared" si="63"/>
        <v>OCID-050</v>
      </c>
      <c r="B237" s="25" t="str">
        <f>VLOOKUP($D237,[10]Responsables!$L$1:$M$37,2,0)</f>
        <v>OCID</v>
      </c>
      <c r="C237" s="159" t="s">
        <v>954</v>
      </c>
      <c r="D237" s="17" t="s">
        <v>824</v>
      </c>
      <c r="E237" s="17" t="s">
        <v>825</v>
      </c>
      <c r="F237" s="17" t="s">
        <v>826</v>
      </c>
      <c r="G237" s="17" t="s">
        <v>955</v>
      </c>
      <c r="H237" s="17" t="s">
        <v>956</v>
      </c>
      <c r="I237" s="17" t="s">
        <v>253</v>
      </c>
      <c r="J237" s="18" t="s">
        <v>254</v>
      </c>
      <c r="K237" s="18" t="s">
        <v>829</v>
      </c>
      <c r="L237" s="18" t="s">
        <v>320</v>
      </c>
      <c r="M237" s="18" t="s">
        <v>321</v>
      </c>
      <c r="N237" s="18" t="s">
        <v>451</v>
      </c>
      <c r="O237" s="17" t="s">
        <v>176</v>
      </c>
      <c r="P237" s="17" t="s">
        <v>830</v>
      </c>
      <c r="Q237" s="17" t="s">
        <v>824</v>
      </c>
      <c r="R237" s="17" t="s">
        <v>229</v>
      </c>
      <c r="S237" s="17" t="s">
        <v>229</v>
      </c>
      <c r="T237" s="17" t="s">
        <v>324</v>
      </c>
      <c r="U237" s="17" t="s">
        <v>824</v>
      </c>
      <c r="V237" s="17" t="s">
        <v>229</v>
      </c>
      <c r="W237" s="17" t="s">
        <v>229</v>
      </c>
      <c r="X237" s="18" t="s">
        <v>831</v>
      </c>
      <c r="Y237" s="177" t="str">
        <f>VLOOKUP($X237,'[10]Ley Transparencia'!$G$4:$H$18,2,0)</f>
        <v>Artículo 19 - INFORMACIÓN PÚBLICA RESERVADA</v>
      </c>
      <c r="Z237" s="17" t="s">
        <v>957</v>
      </c>
      <c r="AA237" s="17" t="s">
        <v>833</v>
      </c>
      <c r="AB237" s="41" t="s">
        <v>182</v>
      </c>
      <c r="AC237" s="40">
        <v>44197</v>
      </c>
      <c r="AD237" s="33" t="str">
        <f>LOOKUP($Y237,'[10]Ley Transparencia'!$H$4:$H$17,'[10]Ley Transparencia'!$I$4:$I$17)</f>
        <v>Mayor a 15 años</v>
      </c>
      <c r="AE237" s="26" t="str">
        <f t="shared" si="64"/>
        <v>Alta</v>
      </c>
      <c r="AF237" s="18">
        <f t="shared" si="65"/>
        <v>3</v>
      </c>
      <c r="AG237" s="18" t="s">
        <v>239</v>
      </c>
      <c r="AH237" s="18">
        <f t="shared" si="66"/>
        <v>1</v>
      </c>
      <c r="AI237" s="18" t="s">
        <v>239</v>
      </c>
      <c r="AJ237" s="18">
        <f t="shared" si="67"/>
        <v>1</v>
      </c>
      <c r="AK237" s="18">
        <f t="shared" si="68"/>
        <v>5</v>
      </c>
      <c r="AL237" s="44" t="str">
        <f t="shared" si="69"/>
        <v>ALTA</v>
      </c>
      <c r="AM237" s="39" t="s">
        <v>184</v>
      </c>
      <c r="AN237" s="39" t="s">
        <v>388</v>
      </c>
      <c r="AO237" s="39" t="s">
        <v>184</v>
      </c>
      <c r="AP237" s="39" t="s">
        <v>184</v>
      </c>
      <c r="AQ237" s="39" t="s">
        <v>184</v>
      </c>
      <c r="AR237" s="18"/>
      <c r="AS237" s="18"/>
      <c r="AT237" s="39" t="s">
        <v>184</v>
      </c>
      <c r="AU237" s="39" t="s">
        <v>184</v>
      </c>
      <c r="AV237" s="39" t="s">
        <v>388</v>
      </c>
      <c r="AW237" s="39" t="s">
        <v>388</v>
      </c>
      <c r="AX237" s="39" t="s">
        <v>388</v>
      </c>
      <c r="AY237" s="39" t="s">
        <v>388</v>
      </c>
      <c r="AZ237" s="39" t="s">
        <v>388</v>
      </c>
      <c r="BA237" s="39" t="s">
        <v>184</v>
      </c>
      <c r="BB237" s="39" t="s">
        <v>388</v>
      </c>
      <c r="BC237" s="39"/>
      <c r="BD237" s="39" t="s">
        <v>388</v>
      </c>
      <c r="BE237" s="39" t="s">
        <v>184</v>
      </c>
      <c r="BF237" s="39" t="s">
        <v>184</v>
      </c>
      <c r="BG237" s="39" t="s">
        <v>184</v>
      </c>
      <c r="BH237" s="39" t="s">
        <v>388</v>
      </c>
      <c r="BI237" s="39" t="s">
        <v>388</v>
      </c>
      <c r="BJ237" s="39" t="s">
        <v>184</v>
      </c>
      <c r="BK237" s="39" t="s">
        <v>184</v>
      </c>
      <c r="BL237" s="39" t="s">
        <v>184</v>
      </c>
      <c r="BM237" s="39"/>
      <c r="BN237" s="282"/>
      <c r="BO237" s="17"/>
      <c r="BP237" s="17"/>
    </row>
    <row r="238" spans="1:68" s="158" customFormat="1" ht="60" customHeight="1" x14ac:dyDescent="0.35">
      <c r="A238" s="24" t="str">
        <f t="shared" si="63"/>
        <v>OCID-051</v>
      </c>
      <c r="B238" s="25" t="str">
        <f>VLOOKUP($D238,[10]Responsables!$L$1:$M$37,2,0)</f>
        <v>OCID</v>
      </c>
      <c r="C238" s="159" t="s">
        <v>958</v>
      </c>
      <c r="D238" s="17" t="s">
        <v>824</v>
      </c>
      <c r="E238" s="17" t="s">
        <v>825</v>
      </c>
      <c r="F238" s="17" t="s">
        <v>826</v>
      </c>
      <c r="G238" s="17" t="s">
        <v>959</v>
      </c>
      <c r="H238" s="17" t="s">
        <v>960</v>
      </c>
      <c r="I238" s="17" t="s">
        <v>253</v>
      </c>
      <c r="J238" s="18" t="s">
        <v>254</v>
      </c>
      <c r="K238" s="18" t="s">
        <v>829</v>
      </c>
      <c r="L238" s="18" t="s">
        <v>320</v>
      </c>
      <c r="M238" s="18" t="s">
        <v>321</v>
      </c>
      <c r="N238" s="18" t="s">
        <v>451</v>
      </c>
      <c r="O238" s="17" t="s">
        <v>176</v>
      </c>
      <c r="P238" s="17" t="s">
        <v>830</v>
      </c>
      <c r="Q238" s="17" t="s">
        <v>824</v>
      </c>
      <c r="R238" s="17" t="s">
        <v>229</v>
      </c>
      <c r="S238" s="17" t="s">
        <v>229</v>
      </c>
      <c r="T238" s="17" t="s">
        <v>324</v>
      </c>
      <c r="U238" s="17" t="s">
        <v>824</v>
      </c>
      <c r="V238" s="17" t="s">
        <v>229</v>
      </c>
      <c r="W238" s="17" t="s">
        <v>229</v>
      </c>
      <c r="X238" s="18" t="s">
        <v>831</v>
      </c>
      <c r="Y238" s="177" t="str">
        <f>VLOOKUP($X238,'[10]Ley Transparencia'!$G$4:$H$18,2,0)</f>
        <v>Artículo 19 - INFORMACIÓN PÚBLICA RESERVADA</v>
      </c>
      <c r="Z238" s="17" t="s">
        <v>961</v>
      </c>
      <c r="AA238" s="17" t="s">
        <v>833</v>
      </c>
      <c r="AB238" s="39" t="s">
        <v>182</v>
      </c>
      <c r="AC238" s="40">
        <v>44197</v>
      </c>
      <c r="AD238" s="33" t="str">
        <f>LOOKUP($Y238,'[10]Ley Transparencia'!$H$4:$H$17,'[10]Ley Transparencia'!$I$4:$I$17)</f>
        <v>Mayor a 15 años</v>
      </c>
      <c r="AE238" s="26" t="str">
        <f t="shared" si="64"/>
        <v>Alta</v>
      </c>
      <c r="AF238" s="18">
        <f t="shared" si="65"/>
        <v>3</v>
      </c>
      <c r="AG238" s="18" t="s">
        <v>239</v>
      </c>
      <c r="AH238" s="18">
        <f t="shared" si="66"/>
        <v>1</v>
      </c>
      <c r="AI238" s="18" t="s">
        <v>239</v>
      </c>
      <c r="AJ238" s="18">
        <f t="shared" si="67"/>
        <v>1</v>
      </c>
      <c r="AK238" s="18">
        <f t="shared" si="68"/>
        <v>5</v>
      </c>
      <c r="AL238" s="44" t="str">
        <f t="shared" si="69"/>
        <v>ALTA</v>
      </c>
      <c r="AM238" s="39" t="s">
        <v>184</v>
      </c>
      <c r="AN238" s="39" t="s">
        <v>388</v>
      </c>
      <c r="AO238" s="39" t="s">
        <v>184</v>
      </c>
      <c r="AP238" s="39" t="s">
        <v>184</v>
      </c>
      <c r="AQ238" s="39" t="s">
        <v>184</v>
      </c>
      <c r="AR238" s="18"/>
      <c r="AS238" s="18"/>
      <c r="AT238" s="39" t="s">
        <v>184</v>
      </c>
      <c r="AU238" s="39" t="s">
        <v>184</v>
      </c>
      <c r="AV238" s="39" t="s">
        <v>388</v>
      </c>
      <c r="AW238" s="39" t="s">
        <v>388</v>
      </c>
      <c r="AX238" s="39" t="s">
        <v>388</v>
      </c>
      <c r="AY238" s="39" t="s">
        <v>388</v>
      </c>
      <c r="AZ238" s="39" t="s">
        <v>388</v>
      </c>
      <c r="BA238" s="39" t="s">
        <v>184</v>
      </c>
      <c r="BB238" s="39" t="s">
        <v>388</v>
      </c>
      <c r="BC238" s="39"/>
      <c r="BD238" s="39" t="s">
        <v>388</v>
      </c>
      <c r="BE238" s="39" t="s">
        <v>184</v>
      </c>
      <c r="BF238" s="39" t="s">
        <v>184</v>
      </c>
      <c r="BG238" s="39" t="s">
        <v>184</v>
      </c>
      <c r="BH238" s="39" t="s">
        <v>388</v>
      </c>
      <c r="BI238" s="39" t="s">
        <v>388</v>
      </c>
      <c r="BJ238" s="39" t="s">
        <v>184</v>
      </c>
      <c r="BK238" s="39" t="s">
        <v>184</v>
      </c>
      <c r="BL238" s="39" t="s">
        <v>184</v>
      </c>
      <c r="BM238" s="39"/>
      <c r="BN238" s="282"/>
      <c r="BO238" s="17"/>
      <c r="BP238" s="17"/>
    </row>
    <row r="239" spans="1:68" s="158" customFormat="1" ht="60" customHeight="1" x14ac:dyDescent="0.35">
      <c r="A239" s="24" t="str">
        <f t="shared" si="63"/>
        <v>OCID-052</v>
      </c>
      <c r="B239" s="25" t="str">
        <f>VLOOKUP($D239,[10]Responsables!$L$1:$M$37,2,0)</f>
        <v>OCID</v>
      </c>
      <c r="C239" s="159" t="s">
        <v>962</v>
      </c>
      <c r="D239" s="17" t="s">
        <v>824</v>
      </c>
      <c r="E239" s="17" t="s">
        <v>825</v>
      </c>
      <c r="F239" s="17" t="s">
        <v>826</v>
      </c>
      <c r="G239" s="17" t="s">
        <v>963</v>
      </c>
      <c r="H239" s="17" t="s">
        <v>964</v>
      </c>
      <c r="I239" s="17" t="s">
        <v>253</v>
      </c>
      <c r="J239" s="18" t="s">
        <v>254</v>
      </c>
      <c r="K239" s="18" t="s">
        <v>829</v>
      </c>
      <c r="L239" s="18" t="s">
        <v>336</v>
      </c>
      <c r="M239" s="18" t="s">
        <v>321</v>
      </c>
      <c r="N239" s="18" t="s">
        <v>451</v>
      </c>
      <c r="O239" s="17" t="s">
        <v>176</v>
      </c>
      <c r="P239" s="17" t="s">
        <v>830</v>
      </c>
      <c r="Q239" s="17" t="s">
        <v>824</v>
      </c>
      <c r="R239" s="17" t="s">
        <v>229</v>
      </c>
      <c r="S239" s="17" t="s">
        <v>229</v>
      </c>
      <c r="T239" s="17" t="s">
        <v>324</v>
      </c>
      <c r="U239" s="17" t="s">
        <v>824</v>
      </c>
      <c r="V239" s="17" t="s">
        <v>229</v>
      </c>
      <c r="W239" s="17" t="s">
        <v>229</v>
      </c>
      <c r="X239" s="18" t="s">
        <v>831</v>
      </c>
      <c r="Y239" s="177" t="str">
        <f>VLOOKUP($X239,'[10]Ley Transparencia'!$G$4:$H$18,2,0)</f>
        <v>Artículo 19 - INFORMACIÓN PÚBLICA RESERVADA</v>
      </c>
      <c r="Z239" s="17" t="s">
        <v>965</v>
      </c>
      <c r="AA239" s="17" t="s">
        <v>833</v>
      </c>
      <c r="AB239" s="39" t="s">
        <v>182</v>
      </c>
      <c r="AC239" s="40">
        <v>44197</v>
      </c>
      <c r="AD239" s="33" t="str">
        <f>LOOKUP($Y239,'[10]Ley Transparencia'!$H$4:$H$17,'[10]Ley Transparencia'!$I$4:$I$17)</f>
        <v>Mayor a 15 años</v>
      </c>
      <c r="AE239" s="26" t="str">
        <f t="shared" si="64"/>
        <v>Alta</v>
      </c>
      <c r="AF239" s="18">
        <f t="shared" si="65"/>
        <v>3</v>
      </c>
      <c r="AG239" s="18" t="s">
        <v>239</v>
      </c>
      <c r="AH239" s="18">
        <f t="shared" si="66"/>
        <v>1</v>
      </c>
      <c r="AI239" s="18" t="s">
        <v>239</v>
      </c>
      <c r="AJ239" s="18">
        <f t="shared" si="67"/>
        <v>1</v>
      </c>
      <c r="AK239" s="18">
        <f t="shared" si="68"/>
        <v>5</v>
      </c>
      <c r="AL239" s="44" t="str">
        <f t="shared" si="69"/>
        <v>ALTA</v>
      </c>
      <c r="AM239" s="39" t="s">
        <v>184</v>
      </c>
      <c r="AN239" s="39" t="s">
        <v>388</v>
      </c>
      <c r="AO239" s="39" t="s">
        <v>184</v>
      </c>
      <c r="AP239" s="39" t="s">
        <v>184</v>
      </c>
      <c r="AQ239" s="39" t="s">
        <v>184</v>
      </c>
      <c r="AR239" s="18"/>
      <c r="AS239" s="18"/>
      <c r="AT239" s="39" t="s">
        <v>184</v>
      </c>
      <c r="AU239" s="39" t="s">
        <v>184</v>
      </c>
      <c r="AV239" s="39" t="s">
        <v>388</v>
      </c>
      <c r="AW239" s="39" t="s">
        <v>388</v>
      </c>
      <c r="AX239" s="39" t="s">
        <v>388</v>
      </c>
      <c r="AY239" s="39" t="s">
        <v>388</v>
      </c>
      <c r="AZ239" s="39" t="s">
        <v>388</v>
      </c>
      <c r="BA239" s="39" t="s">
        <v>184</v>
      </c>
      <c r="BB239" s="39" t="s">
        <v>388</v>
      </c>
      <c r="BC239" s="39"/>
      <c r="BD239" s="39" t="s">
        <v>388</v>
      </c>
      <c r="BE239" s="39" t="s">
        <v>184</v>
      </c>
      <c r="BF239" s="39" t="s">
        <v>184</v>
      </c>
      <c r="BG239" s="39" t="s">
        <v>184</v>
      </c>
      <c r="BH239" s="39" t="s">
        <v>388</v>
      </c>
      <c r="BI239" s="39" t="s">
        <v>388</v>
      </c>
      <c r="BJ239" s="39" t="s">
        <v>184</v>
      </c>
      <c r="BK239" s="39" t="s">
        <v>184</v>
      </c>
      <c r="BL239" s="39" t="s">
        <v>184</v>
      </c>
      <c r="BM239" s="39"/>
      <c r="BN239" s="282"/>
      <c r="BO239" s="17"/>
      <c r="BP239" s="17"/>
    </row>
    <row r="240" spans="1:68" s="158" customFormat="1" ht="60" customHeight="1" x14ac:dyDescent="0.35">
      <c r="A240" s="24" t="str">
        <f t="shared" si="63"/>
        <v>OCID-053</v>
      </c>
      <c r="B240" s="25" t="str">
        <f>VLOOKUP($D240,[10]Responsables!$L$1:$M$37,2,0)</f>
        <v>OCID</v>
      </c>
      <c r="C240" s="159" t="s">
        <v>966</v>
      </c>
      <c r="D240" s="17" t="s">
        <v>824</v>
      </c>
      <c r="E240" s="17" t="s">
        <v>825</v>
      </c>
      <c r="F240" s="17" t="s">
        <v>826</v>
      </c>
      <c r="G240" s="17" t="s">
        <v>967</v>
      </c>
      <c r="H240" s="17" t="s">
        <v>968</v>
      </c>
      <c r="I240" s="17" t="s">
        <v>253</v>
      </c>
      <c r="J240" s="18" t="s">
        <v>254</v>
      </c>
      <c r="K240" s="18" t="s">
        <v>829</v>
      </c>
      <c r="L240" s="18" t="s">
        <v>320</v>
      </c>
      <c r="M240" s="18" t="s">
        <v>321</v>
      </c>
      <c r="N240" s="18" t="s">
        <v>451</v>
      </c>
      <c r="O240" s="17" t="s">
        <v>176</v>
      </c>
      <c r="P240" s="17" t="s">
        <v>830</v>
      </c>
      <c r="Q240" s="17" t="s">
        <v>824</v>
      </c>
      <c r="R240" s="17" t="s">
        <v>229</v>
      </c>
      <c r="S240" s="17" t="s">
        <v>229</v>
      </c>
      <c r="T240" s="17" t="s">
        <v>324</v>
      </c>
      <c r="U240" s="17" t="s">
        <v>824</v>
      </c>
      <c r="V240" s="17" t="s">
        <v>229</v>
      </c>
      <c r="W240" s="17" t="s">
        <v>229</v>
      </c>
      <c r="X240" s="18" t="s">
        <v>255</v>
      </c>
      <c r="Y240" s="177" t="str">
        <f>VLOOKUP($X240,'[10]Ley Transparencia'!$G$4:$H$18,2,0)</f>
        <v>INFORMACIÓN PÚBLICA</v>
      </c>
      <c r="Z240" s="17" t="s">
        <v>256</v>
      </c>
      <c r="AA240" s="17" t="s">
        <v>256</v>
      </c>
      <c r="AB240" s="39" t="s">
        <v>176</v>
      </c>
      <c r="AC240" s="40">
        <v>44197</v>
      </c>
      <c r="AD240" s="33" t="str">
        <f>LOOKUP($Y240,'[10]Ley Transparencia'!$H$4:$H$17,'[10]Ley Transparencia'!$I$4:$I$17)</f>
        <v>Ilimitada</v>
      </c>
      <c r="AE240" s="26" t="str">
        <f t="shared" si="64"/>
        <v>Baja</v>
      </c>
      <c r="AF240" s="18">
        <f t="shared" si="65"/>
        <v>1</v>
      </c>
      <c r="AG240" s="18" t="s">
        <v>239</v>
      </c>
      <c r="AH240" s="18">
        <f t="shared" si="66"/>
        <v>1</v>
      </c>
      <c r="AI240" s="18" t="s">
        <v>239</v>
      </c>
      <c r="AJ240" s="18">
        <f t="shared" si="67"/>
        <v>1</v>
      </c>
      <c r="AK240" s="18">
        <f t="shared" si="68"/>
        <v>3</v>
      </c>
      <c r="AL240" s="44" t="str">
        <f t="shared" si="69"/>
        <v>BAJA</v>
      </c>
      <c r="AM240" s="39" t="s">
        <v>184</v>
      </c>
      <c r="AN240" s="39" t="s">
        <v>388</v>
      </c>
      <c r="AO240" s="39" t="s">
        <v>184</v>
      </c>
      <c r="AP240" s="39" t="s">
        <v>184</v>
      </c>
      <c r="AQ240" s="39" t="s">
        <v>184</v>
      </c>
      <c r="AR240" s="18"/>
      <c r="AS240" s="18"/>
      <c r="AT240" s="39" t="s">
        <v>184</v>
      </c>
      <c r="AU240" s="39" t="s">
        <v>184</v>
      </c>
      <c r="AV240" s="39" t="s">
        <v>388</v>
      </c>
      <c r="AW240" s="39" t="s">
        <v>388</v>
      </c>
      <c r="AX240" s="39" t="s">
        <v>388</v>
      </c>
      <c r="AY240" s="39" t="s">
        <v>388</v>
      </c>
      <c r="AZ240" s="39" t="s">
        <v>388</v>
      </c>
      <c r="BA240" s="39" t="s">
        <v>184</v>
      </c>
      <c r="BB240" s="39" t="s">
        <v>388</v>
      </c>
      <c r="BC240" s="39"/>
      <c r="BD240" s="39" t="s">
        <v>388</v>
      </c>
      <c r="BE240" s="39" t="s">
        <v>184</v>
      </c>
      <c r="BF240" s="39" t="s">
        <v>184</v>
      </c>
      <c r="BG240" s="39" t="s">
        <v>184</v>
      </c>
      <c r="BH240" s="39" t="s">
        <v>388</v>
      </c>
      <c r="BI240" s="39" t="s">
        <v>388</v>
      </c>
      <c r="BJ240" s="39" t="s">
        <v>184</v>
      </c>
      <c r="BK240" s="39" t="s">
        <v>184</v>
      </c>
      <c r="BL240" s="39" t="s">
        <v>184</v>
      </c>
      <c r="BM240" s="39"/>
      <c r="BN240" s="282"/>
      <c r="BO240" s="17"/>
      <c r="BP240" s="17"/>
    </row>
    <row r="241" spans="1:68" s="158" customFormat="1" ht="60" customHeight="1" x14ac:dyDescent="0.35">
      <c r="A241" s="24" t="str">
        <f t="shared" si="63"/>
        <v>OCID-054</v>
      </c>
      <c r="B241" s="25" t="str">
        <f>VLOOKUP($D241,[10]Responsables!$L$1:$M$37,2,0)</f>
        <v>OCID</v>
      </c>
      <c r="C241" s="159" t="s">
        <v>969</v>
      </c>
      <c r="D241" s="17" t="s">
        <v>824</v>
      </c>
      <c r="E241" s="17" t="s">
        <v>825</v>
      </c>
      <c r="F241" s="17" t="s">
        <v>826</v>
      </c>
      <c r="G241" s="17" t="s">
        <v>970</v>
      </c>
      <c r="H241" s="17" t="s">
        <v>971</v>
      </c>
      <c r="I241" s="17" t="s">
        <v>253</v>
      </c>
      <c r="J241" s="18" t="s">
        <v>254</v>
      </c>
      <c r="K241" s="18" t="s">
        <v>829</v>
      </c>
      <c r="L241" s="18" t="s">
        <v>336</v>
      </c>
      <c r="M241" s="18" t="s">
        <v>321</v>
      </c>
      <c r="N241" s="18" t="s">
        <v>451</v>
      </c>
      <c r="O241" s="17" t="s">
        <v>176</v>
      </c>
      <c r="P241" s="17" t="s">
        <v>830</v>
      </c>
      <c r="Q241" s="17" t="s">
        <v>824</v>
      </c>
      <c r="R241" s="17" t="s">
        <v>229</v>
      </c>
      <c r="S241" s="17" t="s">
        <v>229</v>
      </c>
      <c r="T241" s="17" t="s">
        <v>324</v>
      </c>
      <c r="U241" s="17" t="s">
        <v>824</v>
      </c>
      <c r="V241" s="17" t="s">
        <v>229</v>
      </c>
      <c r="W241" s="17" t="s">
        <v>229</v>
      </c>
      <c r="X241" s="18" t="s">
        <v>255</v>
      </c>
      <c r="Y241" s="177" t="str">
        <f>VLOOKUP($X241,'[10]Ley Transparencia'!$G$4:$H$18,2,0)</f>
        <v>INFORMACIÓN PÚBLICA</v>
      </c>
      <c r="Z241" s="17" t="s">
        <v>256</v>
      </c>
      <c r="AA241" s="17" t="s">
        <v>256</v>
      </c>
      <c r="AB241" s="39" t="s">
        <v>176</v>
      </c>
      <c r="AC241" s="40">
        <v>44197</v>
      </c>
      <c r="AD241" s="33" t="str">
        <f>LOOKUP($Y241,'[10]Ley Transparencia'!$H$4:$H$17,'[10]Ley Transparencia'!$I$4:$I$17)</f>
        <v>Ilimitada</v>
      </c>
      <c r="AE241" s="26" t="str">
        <f t="shared" si="64"/>
        <v>Baja</v>
      </c>
      <c r="AF241" s="18">
        <f t="shared" si="65"/>
        <v>1</v>
      </c>
      <c r="AG241" s="18" t="s">
        <v>239</v>
      </c>
      <c r="AH241" s="18">
        <f t="shared" si="66"/>
        <v>1</v>
      </c>
      <c r="AI241" s="18" t="s">
        <v>239</v>
      </c>
      <c r="AJ241" s="18">
        <f t="shared" si="67"/>
        <v>1</v>
      </c>
      <c r="AK241" s="18">
        <f t="shared" si="68"/>
        <v>3</v>
      </c>
      <c r="AL241" s="44" t="str">
        <f t="shared" si="69"/>
        <v>BAJA</v>
      </c>
      <c r="AM241" s="39" t="s">
        <v>184</v>
      </c>
      <c r="AN241" s="39" t="s">
        <v>388</v>
      </c>
      <c r="AO241" s="39" t="s">
        <v>184</v>
      </c>
      <c r="AP241" s="39" t="s">
        <v>184</v>
      </c>
      <c r="AQ241" s="39" t="s">
        <v>184</v>
      </c>
      <c r="AR241" s="18"/>
      <c r="AS241" s="18"/>
      <c r="AT241" s="39" t="s">
        <v>184</v>
      </c>
      <c r="AU241" s="39" t="s">
        <v>184</v>
      </c>
      <c r="AV241" s="39" t="s">
        <v>388</v>
      </c>
      <c r="AW241" s="39" t="s">
        <v>388</v>
      </c>
      <c r="AX241" s="39" t="s">
        <v>388</v>
      </c>
      <c r="AY241" s="39" t="s">
        <v>388</v>
      </c>
      <c r="AZ241" s="39" t="s">
        <v>388</v>
      </c>
      <c r="BA241" s="39" t="s">
        <v>184</v>
      </c>
      <c r="BB241" s="39" t="s">
        <v>388</v>
      </c>
      <c r="BC241" s="39"/>
      <c r="BD241" s="39" t="s">
        <v>388</v>
      </c>
      <c r="BE241" s="39" t="s">
        <v>184</v>
      </c>
      <c r="BF241" s="39" t="s">
        <v>184</v>
      </c>
      <c r="BG241" s="39" t="s">
        <v>184</v>
      </c>
      <c r="BH241" s="39" t="s">
        <v>388</v>
      </c>
      <c r="BI241" s="39" t="s">
        <v>388</v>
      </c>
      <c r="BJ241" s="39" t="s">
        <v>184</v>
      </c>
      <c r="BK241" s="39" t="s">
        <v>184</v>
      </c>
      <c r="BL241" s="39" t="s">
        <v>184</v>
      </c>
      <c r="BM241" s="39"/>
      <c r="BN241" s="282"/>
      <c r="BO241" s="17"/>
      <c r="BP241" s="17"/>
    </row>
    <row r="242" spans="1:68" s="158" customFormat="1" ht="60" customHeight="1" x14ac:dyDescent="0.35">
      <c r="A242" s="24" t="str">
        <f t="shared" si="63"/>
        <v>OCID-055</v>
      </c>
      <c r="B242" s="25" t="str">
        <f>VLOOKUP($D242,[10]Responsables!$L$1:$M$37,2,0)</f>
        <v>OCID</v>
      </c>
      <c r="C242" s="159" t="s">
        <v>972</v>
      </c>
      <c r="D242" s="17" t="s">
        <v>824</v>
      </c>
      <c r="E242" s="17" t="s">
        <v>825</v>
      </c>
      <c r="F242" s="17" t="s">
        <v>826</v>
      </c>
      <c r="G242" s="17" t="s">
        <v>973</v>
      </c>
      <c r="H242" s="17" t="s">
        <v>974</v>
      </c>
      <c r="I242" s="17" t="s">
        <v>253</v>
      </c>
      <c r="J242" s="18" t="s">
        <v>254</v>
      </c>
      <c r="K242" s="18" t="s">
        <v>829</v>
      </c>
      <c r="L242" s="18" t="s">
        <v>336</v>
      </c>
      <c r="M242" s="18" t="s">
        <v>321</v>
      </c>
      <c r="N242" s="18" t="s">
        <v>451</v>
      </c>
      <c r="O242" s="17" t="s">
        <v>176</v>
      </c>
      <c r="P242" s="17" t="s">
        <v>830</v>
      </c>
      <c r="Q242" s="17" t="s">
        <v>824</v>
      </c>
      <c r="R242" s="17" t="s">
        <v>229</v>
      </c>
      <c r="S242" s="17" t="s">
        <v>229</v>
      </c>
      <c r="T242" s="17" t="s">
        <v>324</v>
      </c>
      <c r="U242" s="17" t="s">
        <v>824</v>
      </c>
      <c r="V242" s="17" t="s">
        <v>229</v>
      </c>
      <c r="W242" s="17" t="s">
        <v>229</v>
      </c>
      <c r="X242" s="18" t="s">
        <v>255</v>
      </c>
      <c r="Y242" s="177" t="str">
        <f>VLOOKUP($X242,'[10]Ley Transparencia'!$G$4:$H$18,2,0)</f>
        <v>INFORMACIÓN PÚBLICA</v>
      </c>
      <c r="Z242" s="17" t="s">
        <v>256</v>
      </c>
      <c r="AA242" s="17" t="s">
        <v>256</v>
      </c>
      <c r="AB242" s="39" t="s">
        <v>176</v>
      </c>
      <c r="AC242" s="40">
        <v>44197</v>
      </c>
      <c r="AD242" s="33" t="str">
        <f>LOOKUP($Y242,'[10]Ley Transparencia'!$H$4:$H$17,'[10]Ley Transparencia'!$I$4:$I$17)</f>
        <v>Ilimitada</v>
      </c>
      <c r="AE242" s="26" t="str">
        <f t="shared" si="64"/>
        <v>Baja</v>
      </c>
      <c r="AF242" s="18">
        <f t="shared" si="65"/>
        <v>1</v>
      </c>
      <c r="AG242" s="18" t="s">
        <v>239</v>
      </c>
      <c r="AH242" s="18">
        <f t="shared" si="66"/>
        <v>1</v>
      </c>
      <c r="AI242" s="18" t="s">
        <v>239</v>
      </c>
      <c r="AJ242" s="18">
        <f t="shared" si="67"/>
        <v>1</v>
      </c>
      <c r="AK242" s="18">
        <f t="shared" si="68"/>
        <v>3</v>
      </c>
      <c r="AL242" s="44" t="str">
        <f t="shared" si="69"/>
        <v>BAJA</v>
      </c>
      <c r="AM242" s="39" t="s">
        <v>184</v>
      </c>
      <c r="AN242" s="39" t="s">
        <v>388</v>
      </c>
      <c r="AO242" s="39" t="s">
        <v>184</v>
      </c>
      <c r="AP242" s="39" t="s">
        <v>184</v>
      </c>
      <c r="AQ242" s="39" t="s">
        <v>184</v>
      </c>
      <c r="AR242" s="18"/>
      <c r="AS242" s="18"/>
      <c r="AT242" s="39" t="s">
        <v>184</v>
      </c>
      <c r="AU242" s="39" t="s">
        <v>184</v>
      </c>
      <c r="AV242" s="39" t="s">
        <v>388</v>
      </c>
      <c r="AW242" s="39" t="s">
        <v>388</v>
      </c>
      <c r="AX242" s="39" t="s">
        <v>388</v>
      </c>
      <c r="AY242" s="39" t="s">
        <v>388</v>
      </c>
      <c r="AZ242" s="39" t="s">
        <v>388</v>
      </c>
      <c r="BA242" s="39" t="s">
        <v>184</v>
      </c>
      <c r="BB242" s="39" t="s">
        <v>388</v>
      </c>
      <c r="BC242" s="39"/>
      <c r="BD242" s="39" t="s">
        <v>388</v>
      </c>
      <c r="BE242" s="39" t="s">
        <v>184</v>
      </c>
      <c r="BF242" s="39" t="s">
        <v>184</v>
      </c>
      <c r="BG242" s="39" t="s">
        <v>184</v>
      </c>
      <c r="BH242" s="39" t="s">
        <v>388</v>
      </c>
      <c r="BI242" s="39" t="s">
        <v>388</v>
      </c>
      <c r="BJ242" s="39" t="s">
        <v>184</v>
      </c>
      <c r="BK242" s="39" t="s">
        <v>184</v>
      </c>
      <c r="BL242" s="39" t="s">
        <v>184</v>
      </c>
      <c r="BM242" s="39"/>
      <c r="BN242" s="282"/>
      <c r="BO242" s="17"/>
      <c r="BP242" s="17"/>
    </row>
    <row r="243" spans="1:68" s="158" customFormat="1" ht="60" customHeight="1" x14ac:dyDescent="0.35">
      <c r="A243" s="24" t="str">
        <f t="shared" si="63"/>
        <v>OCID-056</v>
      </c>
      <c r="B243" s="25" t="str">
        <f>VLOOKUP($D243,[10]Responsables!$L$1:$M$37,2,0)</f>
        <v>OCID</v>
      </c>
      <c r="C243" s="159" t="s">
        <v>975</v>
      </c>
      <c r="D243" s="17" t="s">
        <v>824</v>
      </c>
      <c r="E243" s="17" t="s">
        <v>825</v>
      </c>
      <c r="F243" s="17" t="s">
        <v>826</v>
      </c>
      <c r="G243" s="17" t="s">
        <v>976</v>
      </c>
      <c r="H243" s="17" t="s">
        <v>977</v>
      </c>
      <c r="I243" s="17" t="s">
        <v>253</v>
      </c>
      <c r="J243" s="18" t="s">
        <v>254</v>
      </c>
      <c r="K243" s="18" t="s">
        <v>829</v>
      </c>
      <c r="L243" s="18" t="s">
        <v>320</v>
      </c>
      <c r="M243" s="18" t="s">
        <v>590</v>
      </c>
      <c r="N243" s="18" t="s">
        <v>451</v>
      </c>
      <c r="O243" s="17" t="s">
        <v>176</v>
      </c>
      <c r="P243" s="17" t="s">
        <v>830</v>
      </c>
      <c r="Q243" s="17" t="s">
        <v>824</v>
      </c>
      <c r="R243" s="17" t="s">
        <v>229</v>
      </c>
      <c r="S243" s="17" t="s">
        <v>229</v>
      </c>
      <c r="T243" s="17" t="s">
        <v>324</v>
      </c>
      <c r="U243" s="17" t="s">
        <v>824</v>
      </c>
      <c r="V243" s="17" t="s">
        <v>229</v>
      </c>
      <c r="W243" s="17" t="s">
        <v>229</v>
      </c>
      <c r="X243" s="18" t="s">
        <v>255</v>
      </c>
      <c r="Y243" s="177" t="str">
        <f>VLOOKUP($X243,'[10]Ley Transparencia'!$G$4:$H$18,2,0)</f>
        <v>INFORMACIÓN PÚBLICA</v>
      </c>
      <c r="Z243" s="17" t="s">
        <v>256</v>
      </c>
      <c r="AA243" s="17" t="s">
        <v>256</v>
      </c>
      <c r="AB243" s="39" t="s">
        <v>176</v>
      </c>
      <c r="AC243" s="40">
        <v>44197</v>
      </c>
      <c r="AD243" s="33" t="str">
        <f>LOOKUP($Y243,'[10]Ley Transparencia'!$H$4:$H$17,'[10]Ley Transparencia'!$I$4:$I$17)</f>
        <v>Ilimitada</v>
      </c>
      <c r="AE243" s="26" t="str">
        <f t="shared" si="64"/>
        <v>Baja</v>
      </c>
      <c r="AF243" s="18">
        <f t="shared" si="65"/>
        <v>1</v>
      </c>
      <c r="AG243" s="18" t="s">
        <v>239</v>
      </c>
      <c r="AH243" s="18">
        <f t="shared" si="66"/>
        <v>1</v>
      </c>
      <c r="AI243" s="18" t="s">
        <v>239</v>
      </c>
      <c r="AJ243" s="18">
        <f t="shared" si="67"/>
        <v>1</v>
      </c>
      <c r="AK243" s="18">
        <f t="shared" si="68"/>
        <v>3</v>
      </c>
      <c r="AL243" s="44" t="str">
        <f t="shared" si="69"/>
        <v>BAJA</v>
      </c>
      <c r="AM243" s="39" t="s">
        <v>184</v>
      </c>
      <c r="AN243" s="39" t="s">
        <v>388</v>
      </c>
      <c r="AO243" s="39" t="s">
        <v>184</v>
      </c>
      <c r="AP243" s="39" t="s">
        <v>184</v>
      </c>
      <c r="AQ243" s="39" t="s">
        <v>184</v>
      </c>
      <c r="AR243" s="18"/>
      <c r="AS243" s="18"/>
      <c r="AT243" s="39" t="s">
        <v>184</v>
      </c>
      <c r="AU243" s="39" t="s">
        <v>184</v>
      </c>
      <c r="AV243" s="39" t="s">
        <v>388</v>
      </c>
      <c r="AW243" s="39" t="s">
        <v>388</v>
      </c>
      <c r="AX243" s="39" t="s">
        <v>388</v>
      </c>
      <c r="AY243" s="39" t="s">
        <v>388</v>
      </c>
      <c r="AZ243" s="39" t="s">
        <v>388</v>
      </c>
      <c r="BA243" s="39" t="s">
        <v>184</v>
      </c>
      <c r="BB243" s="39" t="s">
        <v>388</v>
      </c>
      <c r="BC243" s="39"/>
      <c r="BD243" s="39" t="s">
        <v>388</v>
      </c>
      <c r="BE243" s="39" t="s">
        <v>184</v>
      </c>
      <c r="BF243" s="39" t="s">
        <v>184</v>
      </c>
      <c r="BG243" s="39" t="s">
        <v>184</v>
      </c>
      <c r="BH243" s="39" t="s">
        <v>388</v>
      </c>
      <c r="BI243" s="39" t="s">
        <v>388</v>
      </c>
      <c r="BJ243" s="39" t="s">
        <v>184</v>
      </c>
      <c r="BK243" s="39" t="s">
        <v>184</v>
      </c>
      <c r="BL243" s="39" t="s">
        <v>184</v>
      </c>
      <c r="BM243" s="39"/>
      <c r="BN243" s="282"/>
      <c r="BO243" s="17"/>
      <c r="BP243" s="17"/>
    </row>
    <row r="244" spans="1:68" s="158" customFormat="1" ht="60" customHeight="1" x14ac:dyDescent="0.35">
      <c r="A244" s="24" t="str">
        <f t="shared" si="63"/>
        <v>OCID-057</v>
      </c>
      <c r="B244" s="25" t="str">
        <f>VLOOKUP($D244,[10]Responsables!$L$1:$M$37,2,0)</f>
        <v>OCID</v>
      </c>
      <c r="C244" s="159" t="s">
        <v>978</v>
      </c>
      <c r="D244" s="17" t="s">
        <v>824</v>
      </c>
      <c r="E244" s="17" t="s">
        <v>825</v>
      </c>
      <c r="F244" s="17" t="s">
        <v>826</v>
      </c>
      <c r="G244" s="17" t="s">
        <v>979</v>
      </c>
      <c r="H244" s="17" t="s">
        <v>980</v>
      </c>
      <c r="I244" s="17" t="s">
        <v>253</v>
      </c>
      <c r="J244" s="18" t="s">
        <v>254</v>
      </c>
      <c r="K244" s="18" t="s">
        <v>829</v>
      </c>
      <c r="L244" s="18" t="s">
        <v>320</v>
      </c>
      <c r="M244" s="18" t="s">
        <v>321</v>
      </c>
      <c r="N244" s="18" t="s">
        <v>451</v>
      </c>
      <c r="O244" s="17" t="s">
        <v>176</v>
      </c>
      <c r="P244" s="17" t="s">
        <v>830</v>
      </c>
      <c r="Q244" s="17" t="s">
        <v>824</v>
      </c>
      <c r="R244" s="17" t="s">
        <v>229</v>
      </c>
      <c r="S244" s="17" t="s">
        <v>229</v>
      </c>
      <c r="T244" s="17" t="s">
        <v>324</v>
      </c>
      <c r="U244" s="17" t="s">
        <v>824</v>
      </c>
      <c r="V244" s="17" t="s">
        <v>229</v>
      </c>
      <c r="W244" s="17" t="s">
        <v>229</v>
      </c>
      <c r="X244" s="18" t="s">
        <v>255</v>
      </c>
      <c r="Y244" s="177" t="str">
        <f>VLOOKUP($X244,'[10]Ley Transparencia'!$G$4:$H$18,2,0)</f>
        <v>INFORMACIÓN PÚBLICA</v>
      </c>
      <c r="Z244" s="17" t="s">
        <v>256</v>
      </c>
      <c r="AA244" s="17" t="s">
        <v>256</v>
      </c>
      <c r="AB244" s="39" t="s">
        <v>176</v>
      </c>
      <c r="AC244" s="40">
        <v>44197</v>
      </c>
      <c r="AD244" s="33" t="str">
        <f>LOOKUP($Y244,'[10]Ley Transparencia'!$H$4:$H$17,'[10]Ley Transparencia'!$I$4:$I$17)</f>
        <v>Ilimitada</v>
      </c>
      <c r="AE244" s="26" t="str">
        <f t="shared" si="64"/>
        <v>Baja</v>
      </c>
      <c r="AF244" s="18">
        <f t="shared" si="65"/>
        <v>1</v>
      </c>
      <c r="AG244" s="18" t="s">
        <v>239</v>
      </c>
      <c r="AH244" s="18">
        <f t="shared" si="66"/>
        <v>1</v>
      </c>
      <c r="AI244" s="18" t="s">
        <v>239</v>
      </c>
      <c r="AJ244" s="18">
        <f t="shared" si="67"/>
        <v>1</v>
      </c>
      <c r="AK244" s="18">
        <f t="shared" si="68"/>
        <v>3</v>
      </c>
      <c r="AL244" s="44" t="str">
        <f t="shared" si="69"/>
        <v>BAJA</v>
      </c>
      <c r="AM244" s="39" t="s">
        <v>184</v>
      </c>
      <c r="AN244" s="39" t="s">
        <v>388</v>
      </c>
      <c r="AO244" s="39" t="s">
        <v>184</v>
      </c>
      <c r="AP244" s="39" t="s">
        <v>184</v>
      </c>
      <c r="AQ244" s="39" t="s">
        <v>184</v>
      </c>
      <c r="AR244" s="18"/>
      <c r="AS244" s="18"/>
      <c r="AT244" s="39" t="s">
        <v>184</v>
      </c>
      <c r="AU244" s="39" t="s">
        <v>184</v>
      </c>
      <c r="AV244" s="39" t="s">
        <v>388</v>
      </c>
      <c r="AW244" s="39" t="s">
        <v>388</v>
      </c>
      <c r="AX244" s="39" t="s">
        <v>388</v>
      </c>
      <c r="AY244" s="39" t="s">
        <v>388</v>
      </c>
      <c r="AZ244" s="39" t="s">
        <v>388</v>
      </c>
      <c r="BA244" s="39" t="s">
        <v>184</v>
      </c>
      <c r="BB244" s="39" t="s">
        <v>388</v>
      </c>
      <c r="BC244" s="39"/>
      <c r="BD244" s="39" t="s">
        <v>388</v>
      </c>
      <c r="BE244" s="39" t="s">
        <v>184</v>
      </c>
      <c r="BF244" s="39" t="s">
        <v>184</v>
      </c>
      <c r="BG244" s="39" t="s">
        <v>184</v>
      </c>
      <c r="BH244" s="39" t="s">
        <v>388</v>
      </c>
      <c r="BI244" s="39" t="s">
        <v>388</v>
      </c>
      <c r="BJ244" s="39" t="s">
        <v>184</v>
      </c>
      <c r="BK244" s="39" t="s">
        <v>184</v>
      </c>
      <c r="BL244" s="39" t="s">
        <v>184</v>
      </c>
      <c r="BM244" s="39"/>
      <c r="BN244" s="282"/>
      <c r="BO244" s="17"/>
      <c r="BP244" s="17"/>
    </row>
    <row r="245" spans="1:68" s="158" customFormat="1" ht="60" customHeight="1" x14ac:dyDescent="0.35">
      <c r="A245" s="24" t="str">
        <f t="shared" si="63"/>
        <v>OCID-058</v>
      </c>
      <c r="B245" s="25" t="str">
        <f>VLOOKUP($D245,[10]Responsables!$L$1:$M$37,2,0)</f>
        <v>OCID</v>
      </c>
      <c r="C245" s="159" t="s">
        <v>981</v>
      </c>
      <c r="D245" s="17" t="s">
        <v>824</v>
      </c>
      <c r="E245" s="17" t="s">
        <v>825</v>
      </c>
      <c r="F245" s="17" t="s">
        <v>826</v>
      </c>
      <c r="G245" s="17" t="s">
        <v>982</v>
      </c>
      <c r="H245" s="17" t="s">
        <v>983</v>
      </c>
      <c r="I245" s="17" t="s">
        <v>253</v>
      </c>
      <c r="J245" s="18" t="s">
        <v>254</v>
      </c>
      <c r="K245" s="18" t="s">
        <v>829</v>
      </c>
      <c r="L245" s="18" t="s">
        <v>336</v>
      </c>
      <c r="M245" s="18" t="s">
        <v>321</v>
      </c>
      <c r="N245" s="18" t="s">
        <v>451</v>
      </c>
      <c r="O245" s="17" t="s">
        <v>176</v>
      </c>
      <c r="P245" s="17" t="s">
        <v>830</v>
      </c>
      <c r="Q245" s="17" t="s">
        <v>824</v>
      </c>
      <c r="R245" s="17" t="s">
        <v>229</v>
      </c>
      <c r="S245" s="17" t="s">
        <v>229</v>
      </c>
      <c r="T245" s="17" t="s">
        <v>324</v>
      </c>
      <c r="U245" s="17" t="s">
        <v>824</v>
      </c>
      <c r="V245" s="17" t="s">
        <v>229</v>
      </c>
      <c r="W245" s="17" t="s">
        <v>229</v>
      </c>
      <c r="X245" s="18" t="s">
        <v>255</v>
      </c>
      <c r="Y245" s="177" t="str">
        <f>VLOOKUP($X245,'[10]Ley Transparencia'!$G$4:$H$18,2,0)</f>
        <v>INFORMACIÓN PÚBLICA</v>
      </c>
      <c r="Z245" s="17" t="s">
        <v>256</v>
      </c>
      <c r="AA245" s="17" t="s">
        <v>256</v>
      </c>
      <c r="AB245" s="39" t="s">
        <v>176</v>
      </c>
      <c r="AC245" s="40">
        <v>44197</v>
      </c>
      <c r="AD245" s="33" t="str">
        <f>LOOKUP($Y245,'[10]Ley Transparencia'!$H$4:$H$17,'[10]Ley Transparencia'!$I$4:$I$17)</f>
        <v>Ilimitada</v>
      </c>
      <c r="AE245" s="26" t="str">
        <f t="shared" si="64"/>
        <v>Baja</v>
      </c>
      <c r="AF245" s="18">
        <f t="shared" si="65"/>
        <v>1</v>
      </c>
      <c r="AG245" s="18" t="s">
        <v>239</v>
      </c>
      <c r="AH245" s="18">
        <f t="shared" si="66"/>
        <v>1</v>
      </c>
      <c r="AI245" s="18" t="s">
        <v>239</v>
      </c>
      <c r="AJ245" s="18">
        <f t="shared" si="67"/>
        <v>1</v>
      </c>
      <c r="AK245" s="18">
        <f t="shared" si="68"/>
        <v>3</v>
      </c>
      <c r="AL245" s="44" t="str">
        <f t="shared" si="69"/>
        <v>BAJA</v>
      </c>
      <c r="AM245" s="39" t="s">
        <v>184</v>
      </c>
      <c r="AN245" s="39" t="s">
        <v>388</v>
      </c>
      <c r="AO245" s="39" t="s">
        <v>184</v>
      </c>
      <c r="AP245" s="39" t="s">
        <v>184</v>
      </c>
      <c r="AQ245" s="39" t="s">
        <v>184</v>
      </c>
      <c r="AR245" s="18"/>
      <c r="AS245" s="18"/>
      <c r="AT245" s="39" t="s">
        <v>184</v>
      </c>
      <c r="AU245" s="39" t="s">
        <v>184</v>
      </c>
      <c r="AV245" s="39" t="s">
        <v>388</v>
      </c>
      <c r="AW245" s="39" t="s">
        <v>388</v>
      </c>
      <c r="AX245" s="39" t="s">
        <v>388</v>
      </c>
      <c r="AY245" s="39" t="s">
        <v>388</v>
      </c>
      <c r="AZ245" s="39" t="s">
        <v>388</v>
      </c>
      <c r="BA245" s="39" t="s">
        <v>184</v>
      </c>
      <c r="BB245" s="39" t="s">
        <v>388</v>
      </c>
      <c r="BC245" s="39"/>
      <c r="BD245" s="39" t="s">
        <v>388</v>
      </c>
      <c r="BE245" s="39" t="s">
        <v>184</v>
      </c>
      <c r="BF245" s="39" t="s">
        <v>184</v>
      </c>
      <c r="BG245" s="39" t="s">
        <v>184</v>
      </c>
      <c r="BH245" s="39" t="s">
        <v>388</v>
      </c>
      <c r="BI245" s="39" t="s">
        <v>388</v>
      </c>
      <c r="BJ245" s="39" t="s">
        <v>184</v>
      </c>
      <c r="BK245" s="39" t="s">
        <v>184</v>
      </c>
      <c r="BL245" s="39" t="s">
        <v>184</v>
      </c>
      <c r="BM245" s="39"/>
      <c r="BN245" s="282"/>
      <c r="BO245" s="17"/>
      <c r="BP245" s="17"/>
    </row>
    <row r="246" spans="1:68" s="158" customFormat="1" ht="60" customHeight="1" x14ac:dyDescent="0.35">
      <c r="A246" s="24" t="str">
        <f t="shared" si="63"/>
        <v>OCID-059</v>
      </c>
      <c r="B246" s="25" t="str">
        <f>VLOOKUP($D246,[10]Responsables!$L$1:$M$37,2,0)</f>
        <v>OCID</v>
      </c>
      <c r="C246" s="159" t="s">
        <v>984</v>
      </c>
      <c r="D246" s="17" t="s">
        <v>824</v>
      </c>
      <c r="E246" s="17" t="s">
        <v>825</v>
      </c>
      <c r="F246" s="17" t="s">
        <v>826</v>
      </c>
      <c r="G246" s="17" t="s">
        <v>985</v>
      </c>
      <c r="H246" s="17" t="s">
        <v>986</v>
      </c>
      <c r="I246" s="17" t="s">
        <v>253</v>
      </c>
      <c r="J246" s="18" t="s">
        <v>254</v>
      </c>
      <c r="K246" s="18" t="s">
        <v>829</v>
      </c>
      <c r="L246" s="18" t="s">
        <v>320</v>
      </c>
      <c r="M246" s="18" t="s">
        <v>321</v>
      </c>
      <c r="N246" s="18" t="s">
        <v>451</v>
      </c>
      <c r="O246" s="17" t="s">
        <v>176</v>
      </c>
      <c r="P246" s="17" t="s">
        <v>830</v>
      </c>
      <c r="Q246" s="17" t="s">
        <v>824</v>
      </c>
      <c r="R246" s="17" t="s">
        <v>229</v>
      </c>
      <c r="S246" s="17" t="s">
        <v>229</v>
      </c>
      <c r="T246" s="17" t="s">
        <v>324</v>
      </c>
      <c r="U246" s="17" t="s">
        <v>824</v>
      </c>
      <c r="V246" s="17" t="s">
        <v>229</v>
      </c>
      <c r="W246" s="17" t="s">
        <v>229</v>
      </c>
      <c r="X246" s="18" t="s">
        <v>255</v>
      </c>
      <c r="Y246" s="177" t="str">
        <f>VLOOKUP($X246,'[10]Ley Transparencia'!$G$4:$H$18,2,0)</f>
        <v>INFORMACIÓN PÚBLICA</v>
      </c>
      <c r="Z246" s="17" t="s">
        <v>256</v>
      </c>
      <c r="AA246" s="17" t="s">
        <v>256</v>
      </c>
      <c r="AB246" s="39" t="s">
        <v>176</v>
      </c>
      <c r="AC246" s="40">
        <v>44197</v>
      </c>
      <c r="AD246" s="33" t="str">
        <f>LOOKUP($Y246,'[10]Ley Transparencia'!$H$4:$H$17,'[10]Ley Transparencia'!$I$4:$I$17)</f>
        <v>Ilimitada</v>
      </c>
      <c r="AE246" s="26" t="str">
        <f t="shared" si="64"/>
        <v>Baja</v>
      </c>
      <c r="AF246" s="18">
        <f t="shared" si="65"/>
        <v>1</v>
      </c>
      <c r="AG246" s="18" t="s">
        <v>239</v>
      </c>
      <c r="AH246" s="18">
        <f t="shared" si="66"/>
        <v>1</v>
      </c>
      <c r="AI246" s="18" t="s">
        <v>239</v>
      </c>
      <c r="AJ246" s="18">
        <f t="shared" si="67"/>
        <v>1</v>
      </c>
      <c r="AK246" s="18">
        <f t="shared" si="68"/>
        <v>3</v>
      </c>
      <c r="AL246" s="44" t="str">
        <f t="shared" si="69"/>
        <v>BAJA</v>
      </c>
      <c r="AM246" s="39" t="s">
        <v>184</v>
      </c>
      <c r="AN246" s="39" t="s">
        <v>388</v>
      </c>
      <c r="AO246" s="39" t="s">
        <v>184</v>
      </c>
      <c r="AP246" s="39" t="s">
        <v>184</v>
      </c>
      <c r="AQ246" s="39" t="s">
        <v>184</v>
      </c>
      <c r="AR246" s="18"/>
      <c r="AS246" s="18"/>
      <c r="AT246" s="39" t="s">
        <v>184</v>
      </c>
      <c r="AU246" s="39" t="s">
        <v>184</v>
      </c>
      <c r="AV246" s="39" t="s">
        <v>388</v>
      </c>
      <c r="AW246" s="39" t="s">
        <v>388</v>
      </c>
      <c r="AX246" s="39" t="s">
        <v>388</v>
      </c>
      <c r="AY246" s="39" t="s">
        <v>388</v>
      </c>
      <c r="AZ246" s="39" t="s">
        <v>388</v>
      </c>
      <c r="BA246" s="39" t="s">
        <v>184</v>
      </c>
      <c r="BB246" s="39" t="s">
        <v>388</v>
      </c>
      <c r="BC246" s="39"/>
      <c r="BD246" s="39" t="s">
        <v>388</v>
      </c>
      <c r="BE246" s="39" t="s">
        <v>184</v>
      </c>
      <c r="BF246" s="39" t="s">
        <v>184</v>
      </c>
      <c r="BG246" s="39" t="s">
        <v>184</v>
      </c>
      <c r="BH246" s="39" t="s">
        <v>388</v>
      </c>
      <c r="BI246" s="39" t="s">
        <v>388</v>
      </c>
      <c r="BJ246" s="39" t="s">
        <v>184</v>
      </c>
      <c r="BK246" s="39" t="s">
        <v>184</v>
      </c>
      <c r="BL246" s="39" t="s">
        <v>184</v>
      </c>
      <c r="BM246" s="39"/>
      <c r="BN246" s="282"/>
      <c r="BO246" s="17"/>
      <c r="BP246" s="17"/>
    </row>
    <row r="247" spans="1:68" s="158" customFormat="1" ht="60" customHeight="1" x14ac:dyDescent="0.35">
      <c r="A247" s="24" t="str">
        <f t="shared" si="63"/>
        <v>OCID-060</v>
      </c>
      <c r="B247" s="25" t="str">
        <f>VLOOKUP($D247,[10]Responsables!$L$1:$M$37,2,0)</f>
        <v>OCID</v>
      </c>
      <c r="C247" s="159" t="s">
        <v>987</v>
      </c>
      <c r="D247" s="17" t="s">
        <v>824</v>
      </c>
      <c r="E247" s="17" t="s">
        <v>825</v>
      </c>
      <c r="F247" s="17" t="s">
        <v>826</v>
      </c>
      <c r="G247" s="17" t="s">
        <v>988</v>
      </c>
      <c r="H247" s="17" t="s">
        <v>989</v>
      </c>
      <c r="I247" s="17" t="s">
        <v>253</v>
      </c>
      <c r="J247" s="18" t="s">
        <v>254</v>
      </c>
      <c r="K247" s="18" t="s">
        <v>829</v>
      </c>
      <c r="L247" s="18" t="s">
        <v>336</v>
      </c>
      <c r="M247" s="18" t="s">
        <v>590</v>
      </c>
      <c r="N247" s="18" t="s">
        <v>451</v>
      </c>
      <c r="O247" s="17" t="s">
        <v>176</v>
      </c>
      <c r="P247" s="17" t="s">
        <v>830</v>
      </c>
      <c r="Q247" s="17" t="s">
        <v>824</v>
      </c>
      <c r="R247" s="17" t="s">
        <v>229</v>
      </c>
      <c r="S247" s="17" t="s">
        <v>229</v>
      </c>
      <c r="T247" s="17" t="s">
        <v>324</v>
      </c>
      <c r="U247" s="17" t="s">
        <v>824</v>
      </c>
      <c r="V247" s="17" t="s">
        <v>229</v>
      </c>
      <c r="W247" s="17" t="s">
        <v>229</v>
      </c>
      <c r="X247" s="18" t="s">
        <v>255</v>
      </c>
      <c r="Y247" s="177" t="str">
        <f>VLOOKUP($X247,'[10]Ley Transparencia'!$G$4:$H$18,2,0)</f>
        <v>INFORMACIÓN PÚBLICA</v>
      </c>
      <c r="Z247" s="17" t="s">
        <v>256</v>
      </c>
      <c r="AA247" s="17" t="s">
        <v>256</v>
      </c>
      <c r="AB247" s="39" t="s">
        <v>176</v>
      </c>
      <c r="AC247" s="40">
        <v>44197</v>
      </c>
      <c r="AD247" s="33" t="str">
        <f>LOOKUP($Y247,'[10]Ley Transparencia'!$H$4:$H$17,'[10]Ley Transparencia'!$I$4:$I$17)</f>
        <v>Ilimitada</v>
      </c>
      <c r="AE247" s="26" t="str">
        <f t="shared" si="64"/>
        <v>Baja</v>
      </c>
      <c r="AF247" s="18">
        <f t="shared" si="65"/>
        <v>1</v>
      </c>
      <c r="AG247" s="18" t="s">
        <v>239</v>
      </c>
      <c r="AH247" s="18">
        <f t="shared" si="66"/>
        <v>1</v>
      </c>
      <c r="AI247" s="18" t="s">
        <v>239</v>
      </c>
      <c r="AJ247" s="18">
        <f t="shared" si="67"/>
        <v>1</v>
      </c>
      <c r="AK247" s="18">
        <f t="shared" si="68"/>
        <v>3</v>
      </c>
      <c r="AL247" s="44" t="str">
        <f t="shared" si="69"/>
        <v>BAJA</v>
      </c>
      <c r="AM247" s="39" t="s">
        <v>184</v>
      </c>
      <c r="AN247" s="39" t="s">
        <v>388</v>
      </c>
      <c r="AO247" s="39" t="s">
        <v>184</v>
      </c>
      <c r="AP247" s="39" t="s">
        <v>184</v>
      </c>
      <c r="AQ247" s="39" t="s">
        <v>184</v>
      </c>
      <c r="AR247" s="18"/>
      <c r="AS247" s="18"/>
      <c r="AT247" s="39" t="s">
        <v>184</v>
      </c>
      <c r="AU247" s="39" t="s">
        <v>184</v>
      </c>
      <c r="AV247" s="39" t="s">
        <v>388</v>
      </c>
      <c r="AW247" s="39" t="s">
        <v>388</v>
      </c>
      <c r="AX247" s="39" t="s">
        <v>388</v>
      </c>
      <c r="AY247" s="39" t="s">
        <v>388</v>
      </c>
      <c r="AZ247" s="39" t="s">
        <v>388</v>
      </c>
      <c r="BA247" s="39" t="s">
        <v>184</v>
      </c>
      <c r="BB247" s="39" t="s">
        <v>388</v>
      </c>
      <c r="BC247" s="39"/>
      <c r="BD247" s="39" t="s">
        <v>388</v>
      </c>
      <c r="BE247" s="39" t="s">
        <v>184</v>
      </c>
      <c r="BF247" s="39" t="s">
        <v>184</v>
      </c>
      <c r="BG247" s="39" t="s">
        <v>184</v>
      </c>
      <c r="BH247" s="39" t="s">
        <v>388</v>
      </c>
      <c r="BI247" s="39" t="s">
        <v>388</v>
      </c>
      <c r="BJ247" s="39" t="s">
        <v>184</v>
      </c>
      <c r="BK247" s="39" t="s">
        <v>184</v>
      </c>
      <c r="BL247" s="39" t="s">
        <v>184</v>
      </c>
      <c r="BM247" s="39"/>
      <c r="BN247" s="282"/>
      <c r="BO247" s="17"/>
      <c r="BP247" s="17"/>
    </row>
    <row r="248" spans="1:68" s="158" customFormat="1" ht="60" customHeight="1" x14ac:dyDescent="0.35">
      <c r="A248" s="24" t="str">
        <f t="shared" si="63"/>
        <v>OCID-061</v>
      </c>
      <c r="B248" s="25" t="str">
        <f>VLOOKUP($D248,[10]Responsables!$L$1:$M$37,2,0)</f>
        <v>OCID</v>
      </c>
      <c r="C248" s="159" t="s">
        <v>990</v>
      </c>
      <c r="D248" s="17" t="s">
        <v>824</v>
      </c>
      <c r="E248" s="17" t="s">
        <v>825</v>
      </c>
      <c r="F248" s="17" t="s">
        <v>826</v>
      </c>
      <c r="G248" s="17" t="s">
        <v>991</v>
      </c>
      <c r="H248" s="17" t="s">
        <v>992</v>
      </c>
      <c r="I248" s="17" t="s">
        <v>253</v>
      </c>
      <c r="J248" s="18" t="s">
        <v>254</v>
      </c>
      <c r="K248" s="18" t="s">
        <v>829</v>
      </c>
      <c r="L248" s="18" t="s">
        <v>320</v>
      </c>
      <c r="M248" s="18" t="s">
        <v>321</v>
      </c>
      <c r="N248" s="18" t="s">
        <v>451</v>
      </c>
      <c r="O248" s="17" t="s">
        <v>176</v>
      </c>
      <c r="P248" s="17" t="s">
        <v>830</v>
      </c>
      <c r="Q248" s="17" t="s">
        <v>824</v>
      </c>
      <c r="R248" s="17" t="s">
        <v>229</v>
      </c>
      <c r="S248" s="17" t="s">
        <v>229</v>
      </c>
      <c r="T248" s="17" t="s">
        <v>324</v>
      </c>
      <c r="U248" s="17" t="s">
        <v>824</v>
      </c>
      <c r="V248" s="17" t="s">
        <v>229</v>
      </c>
      <c r="W248" s="17" t="s">
        <v>229</v>
      </c>
      <c r="X248" s="18" t="s">
        <v>255</v>
      </c>
      <c r="Y248" s="177" t="str">
        <f>VLOOKUP($X248,'[10]Ley Transparencia'!$G$4:$H$18,2,0)</f>
        <v>INFORMACIÓN PÚBLICA</v>
      </c>
      <c r="Z248" s="17" t="s">
        <v>256</v>
      </c>
      <c r="AA248" s="17" t="s">
        <v>256</v>
      </c>
      <c r="AB248" s="39" t="s">
        <v>176</v>
      </c>
      <c r="AC248" s="40">
        <v>44197</v>
      </c>
      <c r="AD248" s="33" t="str">
        <f>LOOKUP($Y248,'[10]Ley Transparencia'!$H$4:$H$17,'[10]Ley Transparencia'!$I$4:$I$17)</f>
        <v>Ilimitada</v>
      </c>
      <c r="AE248" s="26" t="str">
        <f t="shared" si="64"/>
        <v>Baja</v>
      </c>
      <c r="AF248" s="18">
        <f t="shared" si="65"/>
        <v>1</v>
      </c>
      <c r="AG248" s="18" t="s">
        <v>239</v>
      </c>
      <c r="AH248" s="18">
        <f t="shared" si="66"/>
        <v>1</v>
      </c>
      <c r="AI248" s="18" t="s">
        <v>239</v>
      </c>
      <c r="AJ248" s="18">
        <f t="shared" si="67"/>
        <v>1</v>
      </c>
      <c r="AK248" s="18">
        <f t="shared" si="68"/>
        <v>3</v>
      </c>
      <c r="AL248" s="44" t="str">
        <f t="shared" si="69"/>
        <v>BAJA</v>
      </c>
      <c r="AM248" s="39" t="s">
        <v>184</v>
      </c>
      <c r="AN248" s="39" t="s">
        <v>388</v>
      </c>
      <c r="AO248" s="39" t="s">
        <v>184</v>
      </c>
      <c r="AP248" s="39" t="s">
        <v>184</v>
      </c>
      <c r="AQ248" s="39" t="s">
        <v>184</v>
      </c>
      <c r="AR248" s="18"/>
      <c r="AS248" s="18"/>
      <c r="AT248" s="39" t="s">
        <v>184</v>
      </c>
      <c r="AU248" s="39" t="s">
        <v>184</v>
      </c>
      <c r="AV248" s="39" t="s">
        <v>388</v>
      </c>
      <c r="AW248" s="39" t="s">
        <v>388</v>
      </c>
      <c r="AX248" s="39" t="s">
        <v>388</v>
      </c>
      <c r="AY248" s="39" t="s">
        <v>388</v>
      </c>
      <c r="AZ248" s="39" t="s">
        <v>388</v>
      </c>
      <c r="BA248" s="39" t="s">
        <v>184</v>
      </c>
      <c r="BB248" s="39" t="s">
        <v>388</v>
      </c>
      <c r="BC248" s="39"/>
      <c r="BD248" s="39" t="s">
        <v>388</v>
      </c>
      <c r="BE248" s="39" t="s">
        <v>184</v>
      </c>
      <c r="BF248" s="39" t="s">
        <v>184</v>
      </c>
      <c r="BG248" s="39" t="s">
        <v>184</v>
      </c>
      <c r="BH248" s="39" t="s">
        <v>388</v>
      </c>
      <c r="BI248" s="39" t="s">
        <v>388</v>
      </c>
      <c r="BJ248" s="39" t="s">
        <v>184</v>
      </c>
      <c r="BK248" s="39" t="s">
        <v>184</v>
      </c>
      <c r="BL248" s="39" t="s">
        <v>184</v>
      </c>
      <c r="BM248" s="39"/>
      <c r="BN248" s="282"/>
      <c r="BO248" s="17"/>
      <c r="BP248" s="17"/>
    </row>
    <row r="249" spans="1:68" s="158" customFormat="1" ht="60" customHeight="1" x14ac:dyDescent="0.35">
      <c r="A249" s="24" t="str">
        <f t="shared" si="63"/>
        <v>OCID-062</v>
      </c>
      <c r="B249" s="25" t="str">
        <f>VLOOKUP($D249,[10]Responsables!$L$1:$M$37,2,0)</f>
        <v>OCID</v>
      </c>
      <c r="C249" s="159" t="s">
        <v>993</v>
      </c>
      <c r="D249" s="17" t="s">
        <v>824</v>
      </c>
      <c r="E249" s="17" t="s">
        <v>825</v>
      </c>
      <c r="F249" s="17" t="s">
        <v>826</v>
      </c>
      <c r="G249" s="17" t="s">
        <v>994</v>
      </c>
      <c r="H249" s="17" t="s">
        <v>995</v>
      </c>
      <c r="I249" s="17" t="s">
        <v>253</v>
      </c>
      <c r="J249" s="18" t="s">
        <v>254</v>
      </c>
      <c r="K249" s="18" t="s">
        <v>829</v>
      </c>
      <c r="L249" s="18" t="s">
        <v>320</v>
      </c>
      <c r="M249" s="18" t="s">
        <v>321</v>
      </c>
      <c r="N249" s="18" t="s">
        <v>451</v>
      </c>
      <c r="O249" s="17" t="s">
        <v>176</v>
      </c>
      <c r="P249" s="17" t="s">
        <v>830</v>
      </c>
      <c r="Q249" s="17" t="s">
        <v>824</v>
      </c>
      <c r="R249" s="17" t="s">
        <v>229</v>
      </c>
      <c r="S249" s="17" t="s">
        <v>229</v>
      </c>
      <c r="T249" s="17" t="s">
        <v>324</v>
      </c>
      <c r="U249" s="17" t="s">
        <v>824</v>
      </c>
      <c r="V249" s="17" t="s">
        <v>229</v>
      </c>
      <c r="W249" s="17" t="s">
        <v>229</v>
      </c>
      <c r="X249" s="18" t="s">
        <v>255</v>
      </c>
      <c r="Y249" s="177" t="str">
        <f>VLOOKUP($X249,'[10]Ley Transparencia'!$G$4:$H$18,2,0)</f>
        <v>INFORMACIÓN PÚBLICA</v>
      </c>
      <c r="Z249" s="17" t="s">
        <v>256</v>
      </c>
      <c r="AA249" s="17" t="s">
        <v>256</v>
      </c>
      <c r="AB249" s="39" t="s">
        <v>176</v>
      </c>
      <c r="AC249" s="40">
        <v>44197</v>
      </c>
      <c r="AD249" s="33" t="str">
        <f>LOOKUP($Y249,'[10]Ley Transparencia'!$H$4:$H$17,'[10]Ley Transparencia'!$I$4:$I$17)</f>
        <v>Ilimitada</v>
      </c>
      <c r="AE249" s="26" t="str">
        <f t="shared" si="64"/>
        <v>Baja</v>
      </c>
      <c r="AF249" s="18">
        <f t="shared" si="65"/>
        <v>1</v>
      </c>
      <c r="AG249" s="18" t="s">
        <v>239</v>
      </c>
      <c r="AH249" s="18">
        <f t="shared" si="66"/>
        <v>1</v>
      </c>
      <c r="AI249" s="18" t="s">
        <v>239</v>
      </c>
      <c r="AJ249" s="18">
        <f t="shared" si="67"/>
        <v>1</v>
      </c>
      <c r="AK249" s="18">
        <f t="shared" si="68"/>
        <v>3</v>
      </c>
      <c r="AL249" s="44" t="str">
        <f t="shared" si="69"/>
        <v>BAJA</v>
      </c>
      <c r="AM249" s="39" t="s">
        <v>184</v>
      </c>
      <c r="AN249" s="39" t="s">
        <v>388</v>
      </c>
      <c r="AO249" s="39" t="s">
        <v>184</v>
      </c>
      <c r="AP249" s="39" t="s">
        <v>184</v>
      </c>
      <c r="AQ249" s="39" t="s">
        <v>184</v>
      </c>
      <c r="AR249" s="18"/>
      <c r="AS249" s="18"/>
      <c r="AT249" s="39" t="s">
        <v>184</v>
      </c>
      <c r="AU249" s="39" t="s">
        <v>184</v>
      </c>
      <c r="AV249" s="39" t="s">
        <v>388</v>
      </c>
      <c r="AW249" s="39" t="s">
        <v>388</v>
      </c>
      <c r="AX249" s="39" t="s">
        <v>388</v>
      </c>
      <c r="AY249" s="39" t="s">
        <v>388</v>
      </c>
      <c r="AZ249" s="39" t="s">
        <v>388</v>
      </c>
      <c r="BA249" s="39" t="s">
        <v>184</v>
      </c>
      <c r="BB249" s="39" t="s">
        <v>388</v>
      </c>
      <c r="BC249" s="39"/>
      <c r="BD249" s="39" t="s">
        <v>388</v>
      </c>
      <c r="BE249" s="39" t="s">
        <v>184</v>
      </c>
      <c r="BF249" s="39" t="s">
        <v>184</v>
      </c>
      <c r="BG249" s="39" t="s">
        <v>184</v>
      </c>
      <c r="BH249" s="39" t="s">
        <v>388</v>
      </c>
      <c r="BI249" s="39" t="s">
        <v>388</v>
      </c>
      <c r="BJ249" s="39" t="s">
        <v>184</v>
      </c>
      <c r="BK249" s="39" t="s">
        <v>184</v>
      </c>
      <c r="BL249" s="39" t="s">
        <v>184</v>
      </c>
      <c r="BM249" s="39"/>
      <c r="BN249" s="282"/>
      <c r="BO249" s="17"/>
      <c r="BP249" s="17"/>
    </row>
    <row r="250" spans="1:68" s="158" customFormat="1" ht="60" customHeight="1" x14ac:dyDescent="0.35">
      <c r="A250" s="24" t="str">
        <f t="shared" si="63"/>
        <v>OCID-063</v>
      </c>
      <c r="B250" s="25" t="str">
        <f>VLOOKUP($D250,[10]Responsables!$L$1:$M$37,2,0)</f>
        <v>OCID</v>
      </c>
      <c r="C250" s="159" t="s">
        <v>996</v>
      </c>
      <c r="D250" s="17" t="s">
        <v>824</v>
      </c>
      <c r="E250" s="17" t="s">
        <v>825</v>
      </c>
      <c r="F250" s="17" t="s">
        <v>826</v>
      </c>
      <c r="G250" s="17" t="s">
        <v>997</v>
      </c>
      <c r="H250" s="17" t="s">
        <v>998</v>
      </c>
      <c r="I250" s="17" t="s">
        <v>253</v>
      </c>
      <c r="J250" s="18" t="s">
        <v>254</v>
      </c>
      <c r="K250" s="18" t="s">
        <v>829</v>
      </c>
      <c r="L250" s="18" t="s">
        <v>320</v>
      </c>
      <c r="M250" s="18" t="s">
        <v>321</v>
      </c>
      <c r="N250" s="18" t="s">
        <v>451</v>
      </c>
      <c r="O250" s="17" t="s">
        <v>176</v>
      </c>
      <c r="P250" s="17" t="s">
        <v>830</v>
      </c>
      <c r="Q250" s="17" t="s">
        <v>824</v>
      </c>
      <c r="R250" s="17" t="s">
        <v>229</v>
      </c>
      <c r="S250" s="17" t="s">
        <v>229</v>
      </c>
      <c r="T250" s="17" t="s">
        <v>324</v>
      </c>
      <c r="U250" s="17" t="s">
        <v>824</v>
      </c>
      <c r="V250" s="17" t="s">
        <v>229</v>
      </c>
      <c r="W250" s="17" t="s">
        <v>229</v>
      </c>
      <c r="X250" s="18" t="s">
        <v>255</v>
      </c>
      <c r="Y250" s="177" t="str">
        <f>VLOOKUP($X250,'[10]Ley Transparencia'!$G$4:$H$18,2,0)</f>
        <v>INFORMACIÓN PÚBLICA</v>
      </c>
      <c r="Z250" s="17" t="s">
        <v>256</v>
      </c>
      <c r="AA250" s="17" t="s">
        <v>256</v>
      </c>
      <c r="AB250" s="39" t="s">
        <v>176</v>
      </c>
      <c r="AC250" s="40">
        <v>44197</v>
      </c>
      <c r="AD250" s="33" t="str">
        <f>LOOKUP($Y250,'[10]Ley Transparencia'!$H$4:$H$17,'[10]Ley Transparencia'!$I$4:$I$17)</f>
        <v>Ilimitada</v>
      </c>
      <c r="AE250" s="26" t="str">
        <f t="shared" si="64"/>
        <v>Baja</v>
      </c>
      <c r="AF250" s="18">
        <f t="shared" si="65"/>
        <v>1</v>
      </c>
      <c r="AG250" s="18" t="s">
        <v>239</v>
      </c>
      <c r="AH250" s="18">
        <f t="shared" si="66"/>
        <v>1</v>
      </c>
      <c r="AI250" s="18" t="s">
        <v>239</v>
      </c>
      <c r="AJ250" s="18">
        <f t="shared" si="67"/>
        <v>1</v>
      </c>
      <c r="AK250" s="18">
        <f t="shared" si="68"/>
        <v>3</v>
      </c>
      <c r="AL250" s="44" t="str">
        <f t="shared" si="69"/>
        <v>BAJA</v>
      </c>
      <c r="AM250" s="39" t="s">
        <v>184</v>
      </c>
      <c r="AN250" s="39" t="s">
        <v>388</v>
      </c>
      <c r="AO250" s="39" t="s">
        <v>184</v>
      </c>
      <c r="AP250" s="39" t="s">
        <v>184</v>
      </c>
      <c r="AQ250" s="39" t="s">
        <v>184</v>
      </c>
      <c r="AR250" s="18"/>
      <c r="AS250" s="18"/>
      <c r="AT250" s="39" t="s">
        <v>184</v>
      </c>
      <c r="AU250" s="39" t="s">
        <v>184</v>
      </c>
      <c r="AV250" s="39" t="s">
        <v>388</v>
      </c>
      <c r="AW250" s="39" t="s">
        <v>388</v>
      </c>
      <c r="AX250" s="39" t="s">
        <v>388</v>
      </c>
      <c r="AY250" s="39" t="s">
        <v>388</v>
      </c>
      <c r="AZ250" s="39" t="s">
        <v>388</v>
      </c>
      <c r="BA250" s="39" t="s">
        <v>184</v>
      </c>
      <c r="BB250" s="39" t="s">
        <v>388</v>
      </c>
      <c r="BC250" s="39"/>
      <c r="BD250" s="39" t="s">
        <v>388</v>
      </c>
      <c r="BE250" s="39" t="s">
        <v>184</v>
      </c>
      <c r="BF250" s="39" t="s">
        <v>184</v>
      </c>
      <c r="BG250" s="39" t="s">
        <v>184</v>
      </c>
      <c r="BH250" s="39" t="s">
        <v>388</v>
      </c>
      <c r="BI250" s="39" t="s">
        <v>388</v>
      </c>
      <c r="BJ250" s="39" t="s">
        <v>184</v>
      </c>
      <c r="BK250" s="39" t="s">
        <v>184</v>
      </c>
      <c r="BL250" s="39" t="s">
        <v>184</v>
      </c>
      <c r="BM250" s="39"/>
      <c r="BN250" s="282"/>
      <c r="BO250" s="17"/>
      <c r="BP250" s="17"/>
    </row>
    <row r="251" spans="1:68" s="158" customFormat="1" ht="60" customHeight="1" x14ac:dyDescent="0.35">
      <c r="A251" s="24" t="str">
        <f t="shared" si="63"/>
        <v>OCID-064</v>
      </c>
      <c r="B251" s="25" t="str">
        <f>VLOOKUP($D251,[10]Responsables!$L$1:$M$37,2,0)</f>
        <v>OCID</v>
      </c>
      <c r="C251" s="159" t="s">
        <v>999</v>
      </c>
      <c r="D251" s="17" t="s">
        <v>824</v>
      </c>
      <c r="E251" s="17" t="s">
        <v>825</v>
      </c>
      <c r="F251" s="17" t="s">
        <v>826</v>
      </c>
      <c r="G251" s="17" t="s">
        <v>1000</v>
      </c>
      <c r="H251" s="17" t="s">
        <v>1001</v>
      </c>
      <c r="I251" s="17" t="s">
        <v>253</v>
      </c>
      <c r="J251" s="18" t="s">
        <v>254</v>
      </c>
      <c r="K251" s="18" t="s">
        <v>829</v>
      </c>
      <c r="L251" s="18" t="s">
        <v>320</v>
      </c>
      <c r="M251" s="18" t="s">
        <v>321</v>
      </c>
      <c r="N251" s="18" t="s">
        <v>451</v>
      </c>
      <c r="O251" s="17" t="s">
        <v>176</v>
      </c>
      <c r="P251" s="17" t="s">
        <v>830</v>
      </c>
      <c r="Q251" s="17" t="s">
        <v>824</v>
      </c>
      <c r="R251" s="17" t="s">
        <v>229</v>
      </c>
      <c r="S251" s="17" t="s">
        <v>229</v>
      </c>
      <c r="T251" s="17" t="s">
        <v>324</v>
      </c>
      <c r="U251" s="17" t="s">
        <v>824</v>
      </c>
      <c r="V251" s="17" t="s">
        <v>229</v>
      </c>
      <c r="W251" s="17" t="s">
        <v>229</v>
      </c>
      <c r="X251" s="18" t="s">
        <v>255</v>
      </c>
      <c r="Y251" s="177" t="str">
        <f>VLOOKUP($X251,'[10]Ley Transparencia'!$G$4:$H$18,2,0)</f>
        <v>INFORMACIÓN PÚBLICA</v>
      </c>
      <c r="Z251" s="17" t="s">
        <v>256</v>
      </c>
      <c r="AA251" s="17" t="s">
        <v>256</v>
      </c>
      <c r="AB251" s="39" t="s">
        <v>176</v>
      </c>
      <c r="AC251" s="40">
        <v>44197</v>
      </c>
      <c r="AD251" s="33" t="str">
        <f>LOOKUP($Y251,'[10]Ley Transparencia'!$H$4:$H$17,'[10]Ley Transparencia'!$I$4:$I$17)</f>
        <v>Ilimitada</v>
      </c>
      <c r="AE251" s="26" t="str">
        <f t="shared" si="64"/>
        <v>Baja</v>
      </c>
      <c r="AF251" s="18">
        <f t="shared" si="65"/>
        <v>1</v>
      </c>
      <c r="AG251" s="18" t="s">
        <v>239</v>
      </c>
      <c r="AH251" s="18">
        <f t="shared" si="66"/>
        <v>1</v>
      </c>
      <c r="AI251" s="18" t="s">
        <v>239</v>
      </c>
      <c r="AJ251" s="18">
        <f t="shared" si="67"/>
        <v>1</v>
      </c>
      <c r="AK251" s="18">
        <f t="shared" si="68"/>
        <v>3</v>
      </c>
      <c r="AL251" s="44" t="str">
        <f t="shared" si="69"/>
        <v>BAJA</v>
      </c>
      <c r="AM251" s="39" t="s">
        <v>184</v>
      </c>
      <c r="AN251" s="39" t="s">
        <v>388</v>
      </c>
      <c r="AO251" s="39" t="s">
        <v>184</v>
      </c>
      <c r="AP251" s="39" t="s">
        <v>184</v>
      </c>
      <c r="AQ251" s="39" t="s">
        <v>184</v>
      </c>
      <c r="AR251" s="18"/>
      <c r="AS251" s="18"/>
      <c r="AT251" s="39" t="s">
        <v>184</v>
      </c>
      <c r="AU251" s="39" t="s">
        <v>184</v>
      </c>
      <c r="AV251" s="39" t="s">
        <v>388</v>
      </c>
      <c r="AW251" s="39" t="s">
        <v>388</v>
      </c>
      <c r="AX251" s="39" t="s">
        <v>388</v>
      </c>
      <c r="AY251" s="39" t="s">
        <v>388</v>
      </c>
      <c r="AZ251" s="39" t="s">
        <v>388</v>
      </c>
      <c r="BA251" s="39" t="s">
        <v>184</v>
      </c>
      <c r="BB251" s="39" t="s">
        <v>388</v>
      </c>
      <c r="BC251" s="39"/>
      <c r="BD251" s="39" t="s">
        <v>388</v>
      </c>
      <c r="BE251" s="39" t="s">
        <v>184</v>
      </c>
      <c r="BF251" s="39" t="s">
        <v>184</v>
      </c>
      <c r="BG251" s="39" t="s">
        <v>184</v>
      </c>
      <c r="BH251" s="39" t="s">
        <v>388</v>
      </c>
      <c r="BI251" s="39" t="s">
        <v>388</v>
      </c>
      <c r="BJ251" s="39" t="s">
        <v>184</v>
      </c>
      <c r="BK251" s="39" t="s">
        <v>184</v>
      </c>
      <c r="BL251" s="39" t="s">
        <v>184</v>
      </c>
      <c r="BM251" s="39"/>
      <c r="BN251" s="282"/>
      <c r="BO251" s="17"/>
      <c r="BP251" s="17"/>
    </row>
    <row r="252" spans="1:68" s="158" customFormat="1" ht="60" customHeight="1" x14ac:dyDescent="0.35">
      <c r="A252" s="24" t="str">
        <f t="shared" si="63"/>
        <v>OCID-065</v>
      </c>
      <c r="B252" s="25" t="str">
        <f>VLOOKUP($D252,[10]Responsables!$L$1:$M$37,2,0)</f>
        <v>OCID</v>
      </c>
      <c r="C252" s="159" t="s">
        <v>1002</v>
      </c>
      <c r="D252" s="17" t="s">
        <v>824</v>
      </c>
      <c r="E252" s="17" t="s">
        <v>825</v>
      </c>
      <c r="F252" s="17" t="s">
        <v>826</v>
      </c>
      <c r="G252" s="17" t="s">
        <v>1003</v>
      </c>
      <c r="H252" s="17" t="s">
        <v>1004</v>
      </c>
      <c r="I252" s="17" t="s">
        <v>253</v>
      </c>
      <c r="J252" s="18" t="s">
        <v>254</v>
      </c>
      <c r="K252" s="18" t="s">
        <v>829</v>
      </c>
      <c r="L252" s="18" t="s">
        <v>320</v>
      </c>
      <c r="M252" s="18" t="s">
        <v>321</v>
      </c>
      <c r="N252" s="18" t="s">
        <v>451</v>
      </c>
      <c r="O252" s="17" t="s">
        <v>176</v>
      </c>
      <c r="P252" s="17" t="s">
        <v>830</v>
      </c>
      <c r="Q252" s="17" t="s">
        <v>824</v>
      </c>
      <c r="R252" s="17" t="s">
        <v>229</v>
      </c>
      <c r="S252" s="17" t="s">
        <v>229</v>
      </c>
      <c r="T252" s="17" t="s">
        <v>324</v>
      </c>
      <c r="U252" s="17" t="s">
        <v>824</v>
      </c>
      <c r="V252" s="17" t="s">
        <v>229</v>
      </c>
      <c r="W252" s="17" t="s">
        <v>229</v>
      </c>
      <c r="X252" s="18" t="s">
        <v>255</v>
      </c>
      <c r="Y252" s="177" t="str">
        <f>VLOOKUP($X252,'[10]Ley Transparencia'!$G$4:$H$18,2,0)</f>
        <v>INFORMACIÓN PÚBLICA</v>
      </c>
      <c r="Z252" s="17" t="s">
        <v>256</v>
      </c>
      <c r="AA252" s="17" t="s">
        <v>256</v>
      </c>
      <c r="AB252" s="39" t="s">
        <v>176</v>
      </c>
      <c r="AC252" s="40">
        <v>44197</v>
      </c>
      <c r="AD252" s="33" t="str">
        <f>LOOKUP($Y252,'[10]Ley Transparencia'!$H$4:$H$17,'[10]Ley Transparencia'!$I$4:$I$17)</f>
        <v>Ilimitada</v>
      </c>
      <c r="AE252" s="26" t="str">
        <f t="shared" si="64"/>
        <v>Baja</v>
      </c>
      <c r="AF252" s="18">
        <f t="shared" si="65"/>
        <v>1</v>
      </c>
      <c r="AG252" s="18" t="s">
        <v>239</v>
      </c>
      <c r="AH252" s="18">
        <f t="shared" si="66"/>
        <v>1</v>
      </c>
      <c r="AI252" s="18" t="s">
        <v>239</v>
      </c>
      <c r="AJ252" s="18">
        <f t="shared" si="67"/>
        <v>1</v>
      </c>
      <c r="AK252" s="18">
        <f t="shared" si="68"/>
        <v>3</v>
      </c>
      <c r="AL252" s="44" t="str">
        <f t="shared" si="69"/>
        <v>BAJA</v>
      </c>
      <c r="AM252" s="39" t="s">
        <v>184</v>
      </c>
      <c r="AN252" s="39" t="s">
        <v>388</v>
      </c>
      <c r="AO252" s="39" t="s">
        <v>184</v>
      </c>
      <c r="AP252" s="39" t="s">
        <v>184</v>
      </c>
      <c r="AQ252" s="39" t="s">
        <v>184</v>
      </c>
      <c r="AR252" s="18"/>
      <c r="AS252" s="18"/>
      <c r="AT252" s="39" t="s">
        <v>184</v>
      </c>
      <c r="AU252" s="39" t="s">
        <v>184</v>
      </c>
      <c r="AV252" s="39" t="s">
        <v>388</v>
      </c>
      <c r="AW252" s="39" t="s">
        <v>388</v>
      </c>
      <c r="AX252" s="39" t="s">
        <v>388</v>
      </c>
      <c r="AY252" s="39" t="s">
        <v>388</v>
      </c>
      <c r="AZ252" s="39" t="s">
        <v>388</v>
      </c>
      <c r="BA252" s="39" t="s">
        <v>184</v>
      </c>
      <c r="BB252" s="39" t="s">
        <v>388</v>
      </c>
      <c r="BC252" s="39"/>
      <c r="BD252" s="39" t="s">
        <v>388</v>
      </c>
      <c r="BE252" s="39" t="s">
        <v>184</v>
      </c>
      <c r="BF252" s="39" t="s">
        <v>184</v>
      </c>
      <c r="BG252" s="39" t="s">
        <v>184</v>
      </c>
      <c r="BH252" s="39" t="s">
        <v>388</v>
      </c>
      <c r="BI252" s="39" t="s">
        <v>388</v>
      </c>
      <c r="BJ252" s="39" t="s">
        <v>184</v>
      </c>
      <c r="BK252" s="39" t="s">
        <v>184</v>
      </c>
      <c r="BL252" s="39" t="s">
        <v>184</v>
      </c>
      <c r="BM252" s="39"/>
      <c r="BN252" s="282"/>
      <c r="BO252" s="17"/>
      <c r="BP252" s="17"/>
    </row>
    <row r="253" spans="1:68" s="158" customFormat="1" ht="60" customHeight="1" x14ac:dyDescent="0.35">
      <c r="A253" s="24" t="str">
        <f t="shared" ref="A253:A316" si="70">CONCATENATE($B253,"-",$C253)</f>
        <v>OCID-066</v>
      </c>
      <c r="B253" s="25" t="str">
        <f>VLOOKUP($D253,[10]Responsables!$L$1:$M$37,2,0)</f>
        <v>OCID</v>
      </c>
      <c r="C253" s="159" t="s">
        <v>1005</v>
      </c>
      <c r="D253" s="17" t="s">
        <v>824</v>
      </c>
      <c r="E253" s="17" t="s">
        <v>825</v>
      </c>
      <c r="F253" s="17" t="s">
        <v>826</v>
      </c>
      <c r="G253" s="17" t="s">
        <v>1006</v>
      </c>
      <c r="H253" s="17" t="s">
        <v>1007</v>
      </c>
      <c r="I253" s="17" t="s">
        <v>253</v>
      </c>
      <c r="J253" s="18" t="s">
        <v>254</v>
      </c>
      <c r="K253" s="18" t="s">
        <v>829</v>
      </c>
      <c r="L253" s="18" t="s">
        <v>320</v>
      </c>
      <c r="M253" s="18" t="s">
        <v>321</v>
      </c>
      <c r="N253" s="18" t="s">
        <v>451</v>
      </c>
      <c r="O253" s="17" t="s">
        <v>176</v>
      </c>
      <c r="P253" s="17" t="s">
        <v>830</v>
      </c>
      <c r="Q253" s="17" t="s">
        <v>824</v>
      </c>
      <c r="R253" s="17" t="s">
        <v>229</v>
      </c>
      <c r="S253" s="17" t="s">
        <v>229</v>
      </c>
      <c r="T253" s="17" t="s">
        <v>324</v>
      </c>
      <c r="U253" s="17" t="s">
        <v>824</v>
      </c>
      <c r="V253" s="17" t="s">
        <v>229</v>
      </c>
      <c r="W253" s="17" t="s">
        <v>229</v>
      </c>
      <c r="X253" s="18" t="s">
        <v>255</v>
      </c>
      <c r="Y253" s="177" t="str">
        <f>VLOOKUP($X253,'[10]Ley Transparencia'!$G$4:$H$18,2,0)</f>
        <v>INFORMACIÓN PÚBLICA</v>
      </c>
      <c r="Z253" s="17" t="s">
        <v>256</v>
      </c>
      <c r="AA253" s="17" t="s">
        <v>256</v>
      </c>
      <c r="AB253" s="39" t="s">
        <v>176</v>
      </c>
      <c r="AC253" s="40">
        <v>44197</v>
      </c>
      <c r="AD253" s="33" t="str">
        <f>LOOKUP($Y253,'[10]Ley Transparencia'!$H$4:$H$17,'[10]Ley Transparencia'!$I$4:$I$17)</f>
        <v>Ilimitada</v>
      </c>
      <c r="AE253" s="26" t="str">
        <f t="shared" ref="AE253:AE316" si="71">IF(Y253="Artículo 19 - INFORMACIÓN PÚBLICA RESERVADA","Alta",IF(Y253="Artículo 18 - INFORMACIÓN PÚBLICA CLASIFICADA","Media",IF(Y253="INFORMACIÓN PÚBLICA","Baja")))</f>
        <v>Baja</v>
      </c>
      <c r="AF253" s="18">
        <f t="shared" ref="AF253:AF316" si="72">IF(AE253="Baja",1,IF(AE253="Media",2,IF(AE253="Alta",3,"")))</f>
        <v>1</v>
      </c>
      <c r="AG253" s="18" t="s">
        <v>239</v>
      </c>
      <c r="AH253" s="18">
        <f t="shared" ref="AH253:AH316" si="73">IF(AG253="Baja",1,IF(AG253="Media",2,IF(AG253="Alta",3,"")))</f>
        <v>1</v>
      </c>
      <c r="AI253" s="18" t="s">
        <v>239</v>
      </c>
      <c r="AJ253" s="18">
        <f t="shared" ref="AJ253:AJ316" si="74">IF(AI253="Baja",1,IF(AI253="Media",2,IF(AI253="Alta",3,"")))</f>
        <v>1</v>
      </c>
      <c r="AK253" s="18">
        <f t="shared" ref="AK253:AK316" si="75">IFERROR(SUM(+AF253+AH253+AJ253),"")</f>
        <v>3</v>
      </c>
      <c r="AL253" s="44" t="str">
        <f t="shared" ref="AL253:AL316" si="76">IF(AND(AE253="ALTA"),"ALTA",IF(AND(AG253="ALTA",AI253="ALTA"),"ALTA",IF(AND(AE253="MEDIA",AG253="ALTA",AI253="MEDIA"),"MEDIA",IF(AND(AE253="MEDIA",AG253="MEDIA",AI253="ALTA"),"MEDIA",IF(AND(AE253="MEDIA",AG253="MEDIA",AI253="BAJA"),"MEDIA",IF(AND(AE253="MEDIA",AG253="MEDIA",AI253="MEDIA"),"MEDIA",IF(AND(AE253="MEDIA",AG253="BAJA",AI253="MEDIA"),"MEDIA",IF(AND(AE253="BAJA",AG253="MEDIA",AI253="MEDIA"),"MEDIA",IF(AND(AE253="BAJA",AG253="BAJA",AI253="MEDIA"),"MEDIA",IF(AND(AE253="BAJA",AG253="MEDIA",AI253="BAJA"),"MEDIA",IF(AND(AE253="MEDIA",AG253="BAJA",AI253="BAJA"),"MEDIA",IF(AND(AE253="BAJA",AG253="ALTA",AI253="BAJA"),"MEDIA",IF(AND(AE253="BAJA",AG253="BAJA",AI253="ALTA"),"MEDIA",IF(AND(AE253="MEDIA",AG253="ALTA",AI253="BAJA"),"MEDIA",IF(AND(AE253="MEDIA",AG253="BAJA",AI253="ALTA"),"MEDIA",IF(AND(AE253="BAJA",AG253="ALTA",AI253="MEDIA"),"MEDIA",IF(AND(AE253="BAJA",AG253="MEDIA",AI253="ALTA"),"MEDIA",IF(AND(AE253="BAJA",AG253="BAJA",AI253="BAJA"),"BAJA","Por Clasificar"))))))))))))))))))</f>
        <v>BAJA</v>
      </c>
      <c r="AM253" s="39" t="s">
        <v>184</v>
      </c>
      <c r="AN253" s="39" t="s">
        <v>388</v>
      </c>
      <c r="AO253" s="39" t="s">
        <v>184</v>
      </c>
      <c r="AP253" s="39" t="s">
        <v>184</v>
      </c>
      <c r="AQ253" s="39" t="s">
        <v>184</v>
      </c>
      <c r="AR253" s="18"/>
      <c r="AS253" s="18"/>
      <c r="AT253" s="39" t="s">
        <v>184</v>
      </c>
      <c r="AU253" s="39" t="s">
        <v>184</v>
      </c>
      <c r="AV253" s="39" t="s">
        <v>388</v>
      </c>
      <c r="AW253" s="39" t="s">
        <v>388</v>
      </c>
      <c r="AX253" s="39" t="s">
        <v>388</v>
      </c>
      <c r="AY253" s="39" t="s">
        <v>388</v>
      </c>
      <c r="AZ253" s="39" t="s">
        <v>388</v>
      </c>
      <c r="BA253" s="39" t="s">
        <v>184</v>
      </c>
      <c r="BB253" s="39" t="s">
        <v>388</v>
      </c>
      <c r="BC253" s="39"/>
      <c r="BD253" s="39" t="s">
        <v>388</v>
      </c>
      <c r="BE253" s="39" t="s">
        <v>184</v>
      </c>
      <c r="BF253" s="39" t="s">
        <v>184</v>
      </c>
      <c r="BG253" s="39" t="s">
        <v>184</v>
      </c>
      <c r="BH253" s="39" t="s">
        <v>388</v>
      </c>
      <c r="BI253" s="39" t="s">
        <v>388</v>
      </c>
      <c r="BJ253" s="39" t="s">
        <v>184</v>
      </c>
      <c r="BK253" s="39" t="s">
        <v>184</v>
      </c>
      <c r="BL253" s="39" t="s">
        <v>184</v>
      </c>
      <c r="BM253" s="39"/>
      <c r="BN253" s="282"/>
      <c r="BO253" s="17"/>
      <c r="BP253" s="17"/>
    </row>
    <row r="254" spans="1:68" s="158" customFormat="1" ht="60" customHeight="1" x14ac:dyDescent="0.35">
      <c r="A254" s="24" t="str">
        <f t="shared" si="70"/>
        <v>OCID-067</v>
      </c>
      <c r="B254" s="25" t="str">
        <f>VLOOKUP($D254,[10]Responsables!$L$1:$M$37,2,0)</f>
        <v>OCID</v>
      </c>
      <c r="C254" s="159" t="s">
        <v>1008</v>
      </c>
      <c r="D254" s="17" t="s">
        <v>824</v>
      </c>
      <c r="E254" s="17" t="s">
        <v>825</v>
      </c>
      <c r="F254" s="17" t="s">
        <v>826</v>
      </c>
      <c r="G254" s="17" t="s">
        <v>1009</v>
      </c>
      <c r="H254" s="17" t="s">
        <v>1010</v>
      </c>
      <c r="I254" s="17" t="s">
        <v>253</v>
      </c>
      <c r="J254" s="18" t="s">
        <v>254</v>
      </c>
      <c r="K254" s="18" t="s">
        <v>829</v>
      </c>
      <c r="L254" s="18" t="s">
        <v>320</v>
      </c>
      <c r="M254" s="18" t="s">
        <v>321</v>
      </c>
      <c r="N254" s="18" t="s">
        <v>451</v>
      </c>
      <c r="O254" s="17" t="s">
        <v>176</v>
      </c>
      <c r="P254" s="17" t="s">
        <v>830</v>
      </c>
      <c r="Q254" s="17" t="s">
        <v>824</v>
      </c>
      <c r="R254" s="17" t="s">
        <v>229</v>
      </c>
      <c r="S254" s="17" t="s">
        <v>229</v>
      </c>
      <c r="T254" s="17" t="s">
        <v>324</v>
      </c>
      <c r="U254" s="17" t="s">
        <v>824</v>
      </c>
      <c r="V254" s="17" t="s">
        <v>229</v>
      </c>
      <c r="W254" s="17" t="s">
        <v>229</v>
      </c>
      <c r="X254" s="18" t="s">
        <v>831</v>
      </c>
      <c r="Y254" s="177" t="str">
        <f>VLOOKUP($X254,'[10]Ley Transparencia'!$G$4:$H$18,2,0)</f>
        <v>Artículo 19 - INFORMACIÓN PÚBLICA RESERVADA</v>
      </c>
      <c r="Z254" s="17" t="s">
        <v>965</v>
      </c>
      <c r="AA254" s="17" t="s">
        <v>833</v>
      </c>
      <c r="AB254" s="39" t="s">
        <v>182</v>
      </c>
      <c r="AC254" s="40">
        <v>44197</v>
      </c>
      <c r="AD254" s="33" t="str">
        <f>LOOKUP($Y254,'[10]Ley Transparencia'!$H$4:$H$17,'[10]Ley Transparencia'!$I$4:$I$17)</f>
        <v>Mayor a 15 años</v>
      </c>
      <c r="AE254" s="26" t="str">
        <f t="shared" si="71"/>
        <v>Alta</v>
      </c>
      <c r="AF254" s="18">
        <f t="shared" si="72"/>
        <v>3</v>
      </c>
      <c r="AG254" s="18" t="s">
        <v>239</v>
      </c>
      <c r="AH254" s="18">
        <f t="shared" si="73"/>
        <v>1</v>
      </c>
      <c r="AI254" s="18" t="s">
        <v>239</v>
      </c>
      <c r="AJ254" s="18">
        <f t="shared" si="74"/>
        <v>1</v>
      </c>
      <c r="AK254" s="18">
        <f t="shared" si="75"/>
        <v>5</v>
      </c>
      <c r="AL254" s="44" t="str">
        <f t="shared" si="76"/>
        <v>ALTA</v>
      </c>
      <c r="AM254" s="39" t="s">
        <v>184</v>
      </c>
      <c r="AN254" s="39" t="s">
        <v>388</v>
      </c>
      <c r="AO254" s="39" t="s">
        <v>184</v>
      </c>
      <c r="AP254" s="39" t="s">
        <v>184</v>
      </c>
      <c r="AQ254" s="39" t="s">
        <v>184</v>
      </c>
      <c r="AR254" s="18"/>
      <c r="AS254" s="18"/>
      <c r="AT254" s="39" t="s">
        <v>184</v>
      </c>
      <c r="AU254" s="39" t="s">
        <v>184</v>
      </c>
      <c r="AV254" s="39" t="s">
        <v>388</v>
      </c>
      <c r="AW254" s="39" t="s">
        <v>388</v>
      </c>
      <c r="AX254" s="39" t="s">
        <v>388</v>
      </c>
      <c r="AY254" s="39" t="s">
        <v>388</v>
      </c>
      <c r="AZ254" s="39" t="s">
        <v>388</v>
      </c>
      <c r="BA254" s="39" t="s">
        <v>184</v>
      </c>
      <c r="BB254" s="39" t="s">
        <v>388</v>
      </c>
      <c r="BC254" s="39"/>
      <c r="BD254" s="39" t="s">
        <v>388</v>
      </c>
      <c r="BE254" s="39" t="s">
        <v>184</v>
      </c>
      <c r="BF254" s="39" t="s">
        <v>184</v>
      </c>
      <c r="BG254" s="39" t="s">
        <v>184</v>
      </c>
      <c r="BH254" s="39" t="s">
        <v>388</v>
      </c>
      <c r="BI254" s="39" t="s">
        <v>388</v>
      </c>
      <c r="BJ254" s="39" t="s">
        <v>184</v>
      </c>
      <c r="BK254" s="39" t="s">
        <v>184</v>
      </c>
      <c r="BL254" s="39" t="s">
        <v>184</v>
      </c>
      <c r="BM254" s="39"/>
      <c r="BN254" s="282"/>
      <c r="BO254" s="17"/>
      <c r="BP254" s="17"/>
    </row>
    <row r="255" spans="1:68" s="158" customFormat="1" ht="60" customHeight="1" x14ac:dyDescent="0.35">
      <c r="A255" s="24" t="str">
        <f t="shared" si="70"/>
        <v>OCID-068</v>
      </c>
      <c r="B255" s="25" t="str">
        <f>VLOOKUP($D255,[10]Responsables!$L$1:$M$37,2,0)</f>
        <v>OCID</v>
      </c>
      <c r="C255" s="159" t="s">
        <v>1011</v>
      </c>
      <c r="D255" s="17" t="s">
        <v>824</v>
      </c>
      <c r="E255" s="17" t="s">
        <v>825</v>
      </c>
      <c r="F255" s="17" t="s">
        <v>826</v>
      </c>
      <c r="G255" s="17" t="s">
        <v>1012</v>
      </c>
      <c r="H255" s="17" t="s">
        <v>1013</v>
      </c>
      <c r="I255" s="17" t="s">
        <v>253</v>
      </c>
      <c r="J255" s="18" t="s">
        <v>254</v>
      </c>
      <c r="K255" s="18" t="s">
        <v>829</v>
      </c>
      <c r="L255" s="18" t="s">
        <v>336</v>
      </c>
      <c r="M255" s="18" t="s">
        <v>321</v>
      </c>
      <c r="N255" s="18" t="s">
        <v>451</v>
      </c>
      <c r="O255" s="17" t="s">
        <v>176</v>
      </c>
      <c r="P255" s="17" t="s">
        <v>830</v>
      </c>
      <c r="Q255" s="17" t="s">
        <v>824</v>
      </c>
      <c r="R255" s="17" t="s">
        <v>229</v>
      </c>
      <c r="S255" s="17" t="s">
        <v>229</v>
      </c>
      <c r="T255" s="17" t="s">
        <v>324</v>
      </c>
      <c r="U255" s="17" t="s">
        <v>824</v>
      </c>
      <c r="V255" s="17" t="s">
        <v>229</v>
      </c>
      <c r="W255" s="17" t="s">
        <v>229</v>
      </c>
      <c r="X255" s="18" t="s">
        <v>831</v>
      </c>
      <c r="Y255" s="177" t="str">
        <f>VLOOKUP($X255,'[10]Ley Transparencia'!$G$4:$H$18,2,0)</f>
        <v>Artículo 19 - INFORMACIÓN PÚBLICA RESERVADA</v>
      </c>
      <c r="Z255" s="17" t="s">
        <v>1014</v>
      </c>
      <c r="AA255" s="17" t="s">
        <v>833</v>
      </c>
      <c r="AB255" s="39" t="s">
        <v>182</v>
      </c>
      <c r="AC255" s="40">
        <v>44197</v>
      </c>
      <c r="AD255" s="33" t="str">
        <f>LOOKUP($Y255,'[10]Ley Transparencia'!$H$4:$H$17,'[10]Ley Transparencia'!$I$4:$I$17)</f>
        <v>Mayor a 15 años</v>
      </c>
      <c r="AE255" s="26" t="str">
        <f t="shared" si="71"/>
        <v>Alta</v>
      </c>
      <c r="AF255" s="18">
        <f t="shared" si="72"/>
        <v>3</v>
      </c>
      <c r="AG255" s="18" t="s">
        <v>239</v>
      </c>
      <c r="AH255" s="18">
        <f t="shared" si="73"/>
        <v>1</v>
      </c>
      <c r="AI255" s="18" t="s">
        <v>239</v>
      </c>
      <c r="AJ255" s="18">
        <f t="shared" si="74"/>
        <v>1</v>
      </c>
      <c r="AK255" s="18">
        <f t="shared" si="75"/>
        <v>5</v>
      </c>
      <c r="AL255" s="44" t="str">
        <f t="shared" si="76"/>
        <v>ALTA</v>
      </c>
      <c r="AM255" s="39" t="s">
        <v>184</v>
      </c>
      <c r="AN255" s="39" t="s">
        <v>388</v>
      </c>
      <c r="AO255" s="39" t="s">
        <v>184</v>
      </c>
      <c r="AP255" s="39" t="s">
        <v>184</v>
      </c>
      <c r="AQ255" s="39" t="s">
        <v>184</v>
      </c>
      <c r="AR255" s="18"/>
      <c r="AS255" s="18"/>
      <c r="AT255" s="39" t="s">
        <v>184</v>
      </c>
      <c r="AU255" s="39" t="s">
        <v>184</v>
      </c>
      <c r="AV255" s="39" t="s">
        <v>388</v>
      </c>
      <c r="AW255" s="39" t="s">
        <v>388</v>
      </c>
      <c r="AX255" s="39" t="s">
        <v>388</v>
      </c>
      <c r="AY255" s="39" t="s">
        <v>388</v>
      </c>
      <c r="AZ255" s="39" t="s">
        <v>388</v>
      </c>
      <c r="BA255" s="39" t="s">
        <v>184</v>
      </c>
      <c r="BB255" s="39" t="s">
        <v>388</v>
      </c>
      <c r="BC255" s="39"/>
      <c r="BD255" s="39" t="s">
        <v>388</v>
      </c>
      <c r="BE255" s="39" t="s">
        <v>184</v>
      </c>
      <c r="BF255" s="39" t="s">
        <v>184</v>
      </c>
      <c r="BG255" s="39" t="s">
        <v>184</v>
      </c>
      <c r="BH255" s="39" t="s">
        <v>388</v>
      </c>
      <c r="BI255" s="39" t="s">
        <v>388</v>
      </c>
      <c r="BJ255" s="39" t="s">
        <v>184</v>
      </c>
      <c r="BK255" s="39" t="s">
        <v>184</v>
      </c>
      <c r="BL255" s="39" t="s">
        <v>184</v>
      </c>
      <c r="BM255" s="39"/>
      <c r="BN255" s="282"/>
      <c r="BO255" s="17"/>
      <c r="BP255" s="17"/>
    </row>
    <row r="256" spans="1:68" s="158" customFormat="1" ht="60" customHeight="1" x14ac:dyDescent="0.35">
      <c r="A256" s="24" t="str">
        <f t="shared" si="70"/>
        <v>OCID-069</v>
      </c>
      <c r="B256" s="25" t="str">
        <f>VLOOKUP($D256,[10]Responsables!$L$1:$M$37,2,0)</f>
        <v>OCID</v>
      </c>
      <c r="C256" s="159" t="s">
        <v>1015</v>
      </c>
      <c r="D256" s="17" t="s">
        <v>824</v>
      </c>
      <c r="E256" s="17" t="s">
        <v>825</v>
      </c>
      <c r="F256" s="17" t="s">
        <v>826</v>
      </c>
      <c r="G256" s="17" t="s">
        <v>1016</v>
      </c>
      <c r="H256" s="17" t="s">
        <v>1017</v>
      </c>
      <c r="I256" s="17" t="s">
        <v>253</v>
      </c>
      <c r="J256" s="18" t="s">
        <v>254</v>
      </c>
      <c r="K256" s="18" t="s">
        <v>829</v>
      </c>
      <c r="L256" s="18" t="s">
        <v>336</v>
      </c>
      <c r="M256" s="18" t="s">
        <v>590</v>
      </c>
      <c r="N256" s="18" t="s">
        <v>451</v>
      </c>
      <c r="O256" s="17" t="s">
        <v>176</v>
      </c>
      <c r="P256" s="17" t="s">
        <v>830</v>
      </c>
      <c r="Q256" s="17" t="s">
        <v>824</v>
      </c>
      <c r="R256" s="17" t="s">
        <v>229</v>
      </c>
      <c r="S256" s="17" t="s">
        <v>229</v>
      </c>
      <c r="T256" s="17" t="s">
        <v>324</v>
      </c>
      <c r="U256" s="17" t="s">
        <v>824</v>
      </c>
      <c r="V256" s="17" t="s">
        <v>229</v>
      </c>
      <c r="W256" s="17" t="s">
        <v>229</v>
      </c>
      <c r="X256" s="18" t="s">
        <v>831</v>
      </c>
      <c r="Y256" s="177" t="str">
        <f>VLOOKUP($X256,'[10]Ley Transparencia'!$G$4:$H$18,2,0)</f>
        <v>Artículo 19 - INFORMACIÓN PÚBLICA RESERVADA</v>
      </c>
      <c r="Z256" s="17" t="s">
        <v>1018</v>
      </c>
      <c r="AA256" s="17" t="s">
        <v>833</v>
      </c>
      <c r="AB256" s="39" t="s">
        <v>182</v>
      </c>
      <c r="AC256" s="40">
        <v>44197</v>
      </c>
      <c r="AD256" s="33" t="str">
        <f>LOOKUP($Y256,'[10]Ley Transparencia'!$H$4:$H$17,'[10]Ley Transparencia'!$I$4:$I$17)</f>
        <v>Mayor a 15 años</v>
      </c>
      <c r="AE256" s="26" t="str">
        <f t="shared" si="71"/>
        <v>Alta</v>
      </c>
      <c r="AF256" s="18">
        <f t="shared" si="72"/>
        <v>3</v>
      </c>
      <c r="AG256" s="18" t="s">
        <v>239</v>
      </c>
      <c r="AH256" s="18">
        <f t="shared" si="73"/>
        <v>1</v>
      </c>
      <c r="AI256" s="18" t="s">
        <v>239</v>
      </c>
      <c r="AJ256" s="18">
        <f t="shared" si="74"/>
        <v>1</v>
      </c>
      <c r="AK256" s="18">
        <f t="shared" si="75"/>
        <v>5</v>
      </c>
      <c r="AL256" s="44" t="str">
        <f t="shared" si="76"/>
        <v>ALTA</v>
      </c>
      <c r="AM256" s="39" t="s">
        <v>184</v>
      </c>
      <c r="AN256" s="39" t="s">
        <v>388</v>
      </c>
      <c r="AO256" s="39" t="s">
        <v>184</v>
      </c>
      <c r="AP256" s="39" t="s">
        <v>184</v>
      </c>
      <c r="AQ256" s="39" t="s">
        <v>184</v>
      </c>
      <c r="AR256" s="18"/>
      <c r="AS256" s="18"/>
      <c r="AT256" s="39" t="s">
        <v>184</v>
      </c>
      <c r="AU256" s="39" t="s">
        <v>184</v>
      </c>
      <c r="AV256" s="39" t="s">
        <v>388</v>
      </c>
      <c r="AW256" s="39" t="s">
        <v>388</v>
      </c>
      <c r="AX256" s="39" t="s">
        <v>388</v>
      </c>
      <c r="AY256" s="39" t="s">
        <v>388</v>
      </c>
      <c r="AZ256" s="39" t="s">
        <v>388</v>
      </c>
      <c r="BA256" s="39" t="s">
        <v>184</v>
      </c>
      <c r="BB256" s="39" t="s">
        <v>388</v>
      </c>
      <c r="BC256" s="39"/>
      <c r="BD256" s="39" t="s">
        <v>388</v>
      </c>
      <c r="BE256" s="39" t="s">
        <v>184</v>
      </c>
      <c r="BF256" s="39" t="s">
        <v>184</v>
      </c>
      <c r="BG256" s="39" t="s">
        <v>184</v>
      </c>
      <c r="BH256" s="39" t="s">
        <v>388</v>
      </c>
      <c r="BI256" s="39" t="s">
        <v>388</v>
      </c>
      <c r="BJ256" s="39" t="s">
        <v>184</v>
      </c>
      <c r="BK256" s="39" t="s">
        <v>184</v>
      </c>
      <c r="BL256" s="39" t="s">
        <v>184</v>
      </c>
      <c r="BM256" s="39"/>
      <c r="BN256" s="282"/>
      <c r="BO256" s="17"/>
      <c r="BP256" s="17"/>
    </row>
    <row r="257" spans="1:68" s="158" customFormat="1" ht="60" customHeight="1" x14ac:dyDescent="0.35">
      <c r="A257" s="24" t="str">
        <f t="shared" si="70"/>
        <v>OCID-070</v>
      </c>
      <c r="B257" s="25" t="str">
        <f>VLOOKUP($D257,[10]Responsables!$L$1:$M$37,2,0)</f>
        <v>OCID</v>
      </c>
      <c r="C257" s="159" t="s">
        <v>1019</v>
      </c>
      <c r="D257" s="17" t="s">
        <v>824</v>
      </c>
      <c r="E257" s="17" t="s">
        <v>825</v>
      </c>
      <c r="F257" s="17" t="s">
        <v>826</v>
      </c>
      <c r="G257" s="17" t="s">
        <v>1020</v>
      </c>
      <c r="H257" s="17" t="s">
        <v>1021</v>
      </c>
      <c r="I257" s="17" t="s">
        <v>253</v>
      </c>
      <c r="J257" s="18" t="s">
        <v>254</v>
      </c>
      <c r="K257" s="18" t="s">
        <v>829</v>
      </c>
      <c r="L257" s="18" t="s">
        <v>320</v>
      </c>
      <c r="M257" s="18" t="s">
        <v>321</v>
      </c>
      <c r="N257" s="18" t="s">
        <v>451</v>
      </c>
      <c r="O257" s="17" t="s">
        <v>176</v>
      </c>
      <c r="P257" s="17" t="s">
        <v>830</v>
      </c>
      <c r="Q257" s="17" t="s">
        <v>824</v>
      </c>
      <c r="R257" s="17" t="s">
        <v>229</v>
      </c>
      <c r="S257" s="17" t="s">
        <v>229</v>
      </c>
      <c r="T257" s="17" t="s">
        <v>324</v>
      </c>
      <c r="U257" s="17" t="s">
        <v>824</v>
      </c>
      <c r="V257" s="17" t="s">
        <v>229</v>
      </c>
      <c r="W257" s="17" t="s">
        <v>229</v>
      </c>
      <c r="X257" s="18" t="s">
        <v>831</v>
      </c>
      <c r="Y257" s="177" t="str">
        <f>VLOOKUP($X257,'[10]Ley Transparencia'!$G$4:$H$18,2,0)</f>
        <v>Artículo 19 - INFORMACIÓN PÚBLICA RESERVADA</v>
      </c>
      <c r="Z257" s="17" t="s">
        <v>1022</v>
      </c>
      <c r="AA257" s="17" t="s">
        <v>833</v>
      </c>
      <c r="AB257" s="39" t="s">
        <v>182</v>
      </c>
      <c r="AC257" s="40">
        <v>44197</v>
      </c>
      <c r="AD257" s="33" t="str">
        <f>LOOKUP($Y257,'[10]Ley Transparencia'!$H$4:$H$17,'[10]Ley Transparencia'!$I$4:$I$17)</f>
        <v>Mayor a 15 años</v>
      </c>
      <c r="AE257" s="26" t="str">
        <f t="shared" si="71"/>
        <v>Alta</v>
      </c>
      <c r="AF257" s="18">
        <f t="shared" si="72"/>
        <v>3</v>
      </c>
      <c r="AG257" s="18" t="s">
        <v>239</v>
      </c>
      <c r="AH257" s="18">
        <f t="shared" si="73"/>
        <v>1</v>
      </c>
      <c r="AI257" s="18" t="s">
        <v>233</v>
      </c>
      <c r="AJ257" s="18">
        <f t="shared" si="74"/>
        <v>2</v>
      </c>
      <c r="AK257" s="18">
        <f t="shared" si="75"/>
        <v>6</v>
      </c>
      <c r="AL257" s="44" t="str">
        <f t="shared" si="76"/>
        <v>ALTA</v>
      </c>
      <c r="AM257" s="39" t="s">
        <v>184</v>
      </c>
      <c r="AN257" s="39" t="s">
        <v>388</v>
      </c>
      <c r="AO257" s="39" t="s">
        <v>184</v>
      </c>
      <c r="AP257" s="39" t="s">
        <v>184</v>
      </c>
      <c r="AQ257" s="39" t="s">
        <v>184</v>
      </c>
      <c r="AR257" s="18"/>
      <c r="AS257" s="18"/>
      <c r="AT257" s="39" t="s">
        <v>184</v>
      </c>
      <c r="AU257" s="39" t="s">
        <v>184</v>
      </c>
      <c r="AV257" s="39" t="s">
        <v>388</v>
      </c>
      <c r="AW257" s="39" t="s">
        <v>388</v>
      </c>
      <c r="AX257" s="39" t="s">
        <v>388</v>
      </c>
      <c r="AY257" s="39" t="s">
        <v>388</v>
      </c>
      <c r="AZ257" s="39" t="s">
        <v>388</v>
      </c>
      <c r="BA257" s="39" t="s">
        <v>184</v>
      </c>
      <c r="BB257" s="39" t="s">
        <v>388</v>
      </c>
      <c r="BC257" s="39"/>
      <c r="BD257" s="39" t="s">
        <v>388</v>
      </c>
      <c r="BE257" s="39" t="s">
        <v>184</v>
      </c>
      <c r="BF257" s="39" t="s">
        <v>184</v>
      </c>
      <c r="BG257" s="39" t="s">
        <v>184</v>
      </c>
      <c r="BH257" s="39" t="s">
        <v>388</v>
      </c>
      <c r="BI257" s="39" t="s">
        <v>388</v>
      </c>
      <c r="BJ257" s="39" t="s">
        <v>184</v>
      </c>
      <c r="BK257" s="39" t="s">
        <v>184</v>
      </c>
      <c r="BL257" s="39" t="s">
        <v>184</v>
      </c>
      <c r="BM257" s="39"/>
      <c r="BN257" s="282"/>
      <c r="BO257" s="17"/>
      <c r="BP257" s="17"/>
    </row>
    <row r="258" spans="1:68" s="158" customFormat="1" ht="60" customHeight="1" x14ac:dyDescent="0.35">
      <c r="A258" s="24" t="str">
        <f t="shared" si="70"/>
        <v>OCID-071</v>
      </c>
      <c r="B258" s="25" t="str">
        <f>VLOOKUP($D258,[10]Responsables!$L$1:$M$37,2,0)</f>
        <v>OCID</v>
      </c>
      <c r="C258" s="159" t="s">
        <v>1023</v>
      </c>
      <c r="D258" s="17" t="s">
        <v>824</v>
      </c>
      <c r="E258" s="17" t="s">
        <v>825</v>
      </c>
      <c r="F258" s="17" t="s">
        <v>826</v>
      </c>
      <c r="G258" s="17" t="s">
        <v>1024</v>
      </c>
      <c r="H258" s="17" t="s">
        <v>1025</v>
      </c>
      <c r="I258" s="17" t="s">
        <v>253</v>
      </c>
      <c r="J258" s="18" t="s">
        <v>254</v>
      </c>
      <c r="K258" s="18" t="s">
        <v>829</v>
      </c>
      <c r="L258" s="18" t="s">
        <v>336</v>
      </c>
      <c r="M258" s="18" t="s">
        <v>321</v>
      </c>
      <c r="N258" s="18" t="s">
        <v>451</v>
      </c>
      <c r="O258" s="17" t="s">
        <v>176</v>
      </c>
      <c r="P258" s="17" t="s">
        <v>830</v>
      </c>
      <c r="Q258" s="17" t="s">
        <v>824</v>
      </c>
      <c r="R258" s="17" t="s">
        <v>229</v>
      </c>
      <c r="S258" s="17" t="s">
        <v>229</v>
      </c>
      <c r="T258" s="17" t="s">
        <v>324</v>
      </c>
      <c r="U258" s="17" t="s">
        <v>824</v>
      </c>
      <c r="V258" s="17" t="s">
        <v>229</v>
      </c>
      <c r="W258" s="17" t="s">
        <v>229</v>
      </c>
      <c r="X258" s="18" t="s">
        <v>831</v>
      </c>
      <c r="Y258" s="177" t="str">
        <f>VLOOKUP($X258,'[10]Ley Transparencia'!$G$4:$H$18,2,0)</f>
        <v>Artículo 19 - INFORMACIÓN PÚBLICA RESERVADA</v>
      </c>
      <c r="Z258" s="17" t="s">
        <v>1026</v>
      </c>
      <c r="AA258" s="17" t="s">
        <v>833</v>
      </c>
      <c r="AB258" s="39" t="s">
        <v>182</v>
      </c>
      <c r="AC258" s="40">
        <v>44197</v>
      </c>
      <c r="AD258" s="33" t="str">
        <f>LOOKUP($Y258,'[10]Ley Transparencia'!$H$4:$H$17,'[10]Ley Transparencia'!$I$4:$I$17)</f>
        <v>Mayor a 15 años</v>
      </c>
      <c r="AE258" s="26" t="str">
        <f t="shared" si="71"/>
        <v>Alta</v>
      </c>
      <c r="AF258" s="18">
        <f t="shared" si="72"/>
        <v>3</v>
      </c>
      <c r="AG258" s="18" t="s">
        <v>239</v>
      </c>
      <c r="AH258" s="18">
        <f t="shared" si="73"/>
        <v>1</v>
      </c>
      <c r="AI258" s="18" t="s">
        <v>239</v>
      </c>
      <c r="AJ258" s="18">
        <f t="shared" si="74"/>
        <v>1</v>
      </c>
      <c r="AK258" s="18">
        <f t="shared" si="75"/>
        <v>5</v>
      </c>
      <c r="AL258" s="44" t="str">
        <f t="shared" si="76"/>
        <v>ALTA</v>
      </c>
      <c r="AM258" s="39" t="s">
        <v>184</v>
      </c>
      <c r="AN258" s="39" t="s">
        <v>388</v>
      </c>
      <c r="AO258" s="39" t="s">
        <v>184</v>
      </c>
      <c r="AP258" s="39" t="s">
        <v>184</v>
      </c>
      <c r="AQ258" s="39" t="s">
        <v>184</v>
      </c>
      <c r="AR258" s="18"/>
      <c r="AS258" s="18"/>
      <c r="AT258" s="39" t="s">
        <v>184</v>
      </c>
      <c r="AU258" s="39" t="s">
        <v>184</v>
      </c>
      <c r="AV258" s="39" t="s">
        <v>388</v>
      </c>
      <c r="AW258" s="39" t="s">
        <v>388</v>
      </c>
      <c r="AX258" s="39" t="s">
        <v>388</v>
      </c>
      <c r="AY258" s="39" t="s">
        <v>388</v>
      </c>
      <c r="AZ258" s="39" t="s">
        <v>388</v>
      </c>
      <c r="BA258" s="39" t="s">
        <v>184</v>
      </c>
      <c r="BB258" s="39" t="s">
        <v>388</v>
      </c>
      <c r="BC258" s="39"/>
      <c r="BD258" s="39" t="s">
        <v>388</v>
      </c>
      <c r="BE258" s="39" t="s">
        <v>184</v>
      </c>
      <c r="BF258" s="39" t="s">
        <v>184</v>
      </c>
      <c r="BG258" s="39" t="s">
        <v>184</v>
      </c>
      <c r="BH258" s="39" t="s">
        <v>388</v>
      </c>
      <c r="BI258" s="39" t="s">
        <v>388</v>
      </c>
      <c r="BJ258" s="39" t="s">
        <v>184</v>
      </c>
      <c r="BK258" s="39" t="s">
        <v>184</v>
      </c>
      <c r="BL258" s="39" t="s">
        <v>184</v>
      </c>
      <c r="BM258" s="39"/>
      <c r="BN258" s="282"/>
      <c r="BO258" s="17"/>
      <c r="BP258" s="17"/>
    </row>
    <row r="259" spans="1:68" s="158" customFormat="1" ht="60" customHeight="1" x14ac:dyDescent="0.35">
      <c r="A259" s="24" t="str">
        <f t="shared" si="70"/>
        <v>OCID-072</v>
      </c>
      <c r="B259" s="25" t="str">
        <f>VLOOKUP($D259,[10]Responsables!$L$1:$M$37,2,0)</f>
        <v>OCID</v>
      </c>
      <c r="C259" s="159" t="s">
        <v>1027</v>
      </c>
      <c r="D259" s="17" t="s">
        <v>824</v>
      </c>
      <c r="E259" s="17" t="s">
        <v>825</v>
      </c>
      <c r="F259" s="17" t="s">
        <v>826</v>
      </c>
      <c r="G259" s="17" t="s">
        <v>1028</v>
      </c>
      <c r="H259" s="17" t="s">
        <v>1029</v>
      </c>
      <c r="I259" s="17" t="s">
        <v>253</v>
      </c>
      <c r="J259" s="18" t="s">
        <v>254</v>
      </c>
      <c r="K259" s="18" t="s">
        <v>829</v>
      </c>
      <c r="L259" s="18" t="s">
        <v>336</v>
      </c>
      <c r="M259" s="18" t="s">
        <v>321</v>
      </c>
      <c r="N259" s="18" t="s">
        <v>451</v>
      </c>
      <c r="O259" s="17" t="s">
        <v>176</v>
      </c>
      <c r="P259" s="17" t="s">
        <v>830</v>
      </c>
      <c r="Q259" s="17" t="s">
        <v>824</v>
      </c>
      <c r="R259" s="17" t="s">
        <v>229</v>
      </c>
      <c r="S259" s="17" t="s">
        <v>229</v>
      </c>
      <c r="T259" s="17" t="s">
        <v>324</v>
      </c>
      <c r="U259" s="17" t="s">
        <v>824</v>
      </c>
      <c r="V259" s="17" t="s">
        <v>229</v>
      </c>
      <c r="W259" s="17" t="s">
        <v>229</v>
      </c>
      <c r="X259" s="18" t="s">
        <v>831</v>
      </c>
      <c r="Y259" s="177" t="str">
        <f>VLOOKUP($X259,'[10]Ley Transparencia'!$G$4:$H$18,2,0)</f>
        <v>Artículo 19 - INFORMACIÓN PÚBLICA RESERVADA</v>
      </c>
      <c r="Z259" s="17" t="s">
        <v>1030</v>
      </c>
      <c r="AA259" s="17" t="s">
        <v>833</v>
      </c>
      <c r="AB259" s="39" t="s">
        <v>182</v>
      </c>
      <c r="AC259" s="40">
        <v>44197</v>
      </c>
      <c r="AD259" s="33" t="str">
        <f>LOOKUP($Y259,'[10]Ley Transparencia'!$H$4:$H$17,'[10]Ley Transparencia'!$I$4:$I$17)</f>
        <v>Mayor a 15 años</v>
      </c>
      <c r="AE259" s="26" t="str">
        <f t="shared" si="71"/>
        <v>Alta</v>
      </c>
      <c r="AF259" s="18">
        <f t="shared" si="72"/>
        <v>3</v>
      </c>
      <c r="AG259" s="18" t="s">
        <v>239</v>
      </c>
      <c r="AH259" s="18">
        <f t="shared" si="73"/>
        <v>1</v>
      </c>
      <c r="AI259" s="18" t="s">
        <v>239</v>
      </c>
      <c r="AJ259" s="18">
        <f t="shared" si="74"/>
        <v>1</v>
      </c>
      <c r="AK259" s="18">
        <f t="shared" si="75"/>
        <v>5</v>
      </c>
      <c r="AL259" s="44" t="str">
        <f t="shared" si="76"/>
        <v>ALTA</v>
      </c>
      <c r="AM259" s="39" t="s">
        <v>184</v>
      </c>
      <c r="AN259" s="39" t="s">
        <v>388</v>
      </c>
      <c r="AO259" s="39" t="s">
        <v>184</v>
      </c>
      <c r="AP259" s="39" t="s">
        <v>184</v>
      </c>
      <c r="AQ259" s="39" t="s">
        <v>184</v>
      </c>
      <c r="AR259" s="18"/>
      <c r="AS259" s="18"/>
      <c r="AT259" s="39" t="s">
        <v>184</v>
      </c>
      <c r="AU259" s="39" t="s">
        <v>184</v>
      </c>
      <c r="AV259" s="39" t="s">
        <v>388</v>
      </c>
      <c r="AW259" s="39" t="s">
        <v>388</v>
      </c>
      <c r="AX259" s="39" t="s">
        <v>388</v>
      </c>
      <c r="AY259" s="39" t="s">
        <v>388</v>
      </c>
      <c r="AZ259" s="39" t="s">
        <v>388</v>
      </c>
      <c r="BA259" s="39" t="s">
        <v>184</v>
      </c>
      <c r="BB259" s="39" t="s">
        <v>388</v>
      </c>
      <c r="BC259" s="39"/>
      <c r="BD259" s="39" t="s">
        <v>388</v>
      </c>
      <c r="BE259" s="39" t="s">
        <v>184</v>
      </c>
      <c r="BF259" s="39" t="s">
        <v>184</v>
      </c>
      <c r="BG259" s="39" t="s">
        <v>184</v>
      </c>
      <c r="BH259" s="39" t="s">
        <v>388</v>
      </c>
      <c r="BI259" s="39" t="s">
        <v>388</v>
      </c>
      <c r="BJ259" s="39" t="s">
        <v>184</v>
      </c>
      <c r="BK259" s="39" t="s">
        <v>184</v>
      </c>
      <c r="BL259" s="39" t="s">
        <v>184</v>
      </c>
      <c r="BM259" s="39"/>
      <c r="BN259" s="282"/>
      <c r="BO259" s="17"/>
      <c r="BP259" s="17"/>
    </row>
    <row r="260" spans="1:68" s="158" customFormat="1" ht="60" customHeight="1" x14ac:dyDescent="0.35">
      <c r="A260" s="24" t="str">
        <f t="shared" si="70"/>
        <v>OCID-073</v>
      </c>
      <c r="B260" s="25" t="str">
        <f>VLOOKUP($D260,[10]Responsables!$L$1:$M$37,2,0)</f>
        <v>OCID</v>
      </c>
      <c r="C260" s="159" t="s">
        <v>1031</v>
      </c>
      <c r="D260" s="17" t="s">
        <v>824</v>
      </c>
      <c r="E260" s="17" t="s">
        <v>825</v>
      </c>
      <c r="F260" s="17" t="s">
        <v>826</v>
      </c>
      <c r="G260" s="17" t="s">
        <v>1032</v>
      </c>
      <c r="H260" s="17" t="s">
        <v>1033</v>
      </c>
      <c r="I260" s="17" t="s">
        <v>253</v>
      </c>
      <c r="J260" s="18" t="s">
        <v>254</v>
      </c>
      <c r="K260" s="18" t="s">
        <v>829</v>
      </c>
      <c r="L260" s="18" t="s">
        <v>336</v>
      </c>
      <c r="M260" s="18" t="s">
        <v>321</v>
      </c>
      <c r="N260" s="18" t="s">
        <v>451</v>
      </c>
      <c r="O260" s="17" t="s">
        <v>176</v>
      </c>
      <c r="P260" s="17" t="s">
        <v>830</v>
      </c>
      <c r="Q260" s="17" t="s">
        <v>824</v>
      </c>
      <c r="R260" s="17" t="s">
        <v>229</v>
      </c>
      <c r="S260" s="17" t="s">
        <v>229</v>
      </c>
      <c r="T260" s="17" t="s">
        <v>324</v>
      </c>
      <c r="U260" s="17" t="s">
        <v>824</v>
      </c>
      <c r="V260" s="17" t="s">
        <v>229</v>
      </c>
      <c r="W260" s="17" t="s">
        <v>229</v>
      </c>
      <c r="X260" s="18" t="s">
        <v>831</v>
      </c>
      <c r="Y260" s="177" t="str">
        <f>VLOOKUP($X260,'[10]Ley Transparencia'!$G$4:$H$18,2,0)</f>
        <v>Artículo 19 - INFORMACIÓN PÚBLICA RESERVADA</v>
      </c>
      <c r="Z260" s="17" t="s">
        <v>1034</v>
      </c>
      <c r="AA260" s="17" t="s">
        <v>833</v>
      </c>
      <c r="AB260" s="39" t="s">
        <v>182</v>
      </c>
      <c r="AC260" s="40">
        <v>44197</v>
      </c>
      <c r="AD260" s="33" t="str">
        <f>LOOKUP($Y260,'[10]Ley Transparencia'!$H$4:$H$17,'[10]Ley Transparencia'!$I$4:$I$17)</f>
        <v>Mayor a 15 años</v>
      </c>
      <c r="AE260" s="26" t="str">
        <f t="shared" si="71"/>
        <v>Alta</v>
      </c>
      <c r="AF260" s="18">
        <f t="shared" si="72"/>
        <v>3</v>
      </c>
      <c r="AG260" s="18" t="s">
        <v>239</v>
      </c>
      <c r="AH260" s="18">
        <f t="shared" si="73"/>
        <v>1</v>
      </c>
      <c r="AI260" s="18" t="s">
        <v>239</v>
      </c>
      <c r="AJ260" s="18">
        <f t="shared" si="74"/>
        <v>1</v>
      </c>
      <c r="AK260" s="18">
        <f t="shared" si="75"/>
        <v>5</v>
      </c>
      <c r="AL260" s="44" t="str">
        <f t="shared" si="76"/>
        <v>ALTA</v>
      </c>
      <c r="AM260" s="39" t="s">
        <v>184</v>
      </c>
      <c r="AN260" s="39" t="s">
        <v>388</v>
      </c>
      <c r="AO260" s="39" t="s">
        <v>184</v>
      </c>
      <c r="AP260" s="39" t="s">
        <v>184</v>
      </c>
      <c r="AQ260" s="39" t="s">
        <v>184</v>
      </c>
      <c r="AR260" s="18"/>
      <c r="AS260" s="18"/>
      <c r="AT260" s="39" t="s">
        <v>184</v>
      </c>
      <c r="AU260" s="39" t="s">
        <v>184</v>
      </c>
      <c r="AV260" s="39" t="s">
        <v>388</v>
      </c>
      <c r="AW260" s="39" t="s">
        <v>388</v>
      </c>
      <c r="AX260" s="39" t="s">
        <v>388</v>
      </c>
      <c r="AY260" s="39" t="s">
        <v>388</v>
      </c>
      <c r="AZ260" s="39" t="s">
        <v>388</v>
      </c>
      <c r="BA260" s="39" t="s">
        <v>184</v>
      </c>
      <c r="BB260" s="39" t="s">
        <v>388</v>
      </c>
      <c r="BC260" s="39"/>
      <c r="BD260" s="39" t="s">
        <v>388</v>
      </c>
      <c r="BE260" s="39" t="s">
        <v>184</v>
      </c>
      <c r="BF260" s="39" t="s">
        <v>184</v>
      </c>
      <c r="BG260" s="39" t="s">
        <v>184</v>
      </c>
      <c r="BH260" s="39" t="s">
        <v>388</v>
      </c>
      <c r="BI260" s="39" t="s">
        <v>388</v>
      </c>
      <c r="BJ260" s="39" t="s">
        <v>184</v>
      </c>
      <c r="BK260" s="39" t="s">
        <v>184</v>
      </c>
      <c r="BL260" s="39" t="s">
        <v>184</v>
      </c>
      <c r="BM260" s="39"/>
      <c r="BN260" s="282"/>
      <c r="BO260" s="17"/>
      <c r="BP260" s="17"/>
    </row>
    <row r="261" spans="1:68" s="158" customFormat="1" ht="60" customHeight="1" x14ac:dyDescent="0.35">
      <c r="A261" s="24" t="str">
        <f t="shared" si="70"/>
        <v>OCID-074</v>
      </c>
      <c r="B261" s="25" t="str">
        <f>VLOOKUP($D261,[10]Responsables!$L$1:$M$37,2,0)</f>
        <v>OCID</v>
      </c>
      <c r="C261" s="159" t="s">
        <v>1035</v>
      </c>
      <c r="D261" s="17" t="s">
        <v>824</v>
      </c>
      <c r="E261" s="17" t="s">
        <v>825</v>
      </c>
      <c r="F261" s="17" t="s">
        <v>826</v>
      </c>
      <c r="G261" s="17" t="s">
        <v>1036</v>
      </c>
      <c r="H261" s="17" t="s">
        <v>1037</v>
      </c>
      <c r="I261" s="17" t="s">
        <v>253</v>
      </c>
      <c r="J261" s="18" t="s">
        <v>254</v>
      </c>
      <c r="K261" s="18" t="s">
        <v>829</v>
      </c>
      <c r="L261" s="18" t="s">
        <v>336</v>
      </c>
      <c r="M261" s="18" t="s">
        <v>321</v>
      </c>
      <c r="N261" s="18" t="s">
        <v>451</v>
      </c>
      <c r="O261" s="17" t="s">
        <v>176</v>
      </c>
      <c r="P261" s="17" t="s">
        <v>830</v>
      </c>
      <c r="Q261" s="17" t="s">
        <v>824</v>
      </c>
      <c r="R261" s="17" t="s">
        <v>229</v>
      </c>
      <c r="S261" s="17" t="s">
        <v>229</v>
      </c>
      <c r="T261" s="17" t="s">
        <v>324</v>
      </c>
      <c r="U261" s="17" t="s">
        <v>824</v>
      </c>
      <c r="V261" s="17" t="s">
        <v>229</v>
      </c>
      <c r="W261" s="17" t="s">
        <v>229</v>
      </c>
      <c r="X261" s="18" t="s">
        <v>831</v>
      </c>
      <c r="Y261" s="177" t="str">
        <f>VLOOKUP($X261,'[10]Ley Transparencia'!$G$4:$H$18,2,0)</f>
        <v>Artículo 19 - INFORMACIÓN PÚBLICA RESERVADA</v>
      </c>
      <c r="Z261" s="17" t="s">
        <v>1038</v>
      </c>
      <c r="AA261" s="17" t="s">
        <v>833</v>
      </c>
      <c r="AB261" s="39" t="s">
        <v>182</v>
      </c>
      <c r="AC261" s="40">
        <v>44197</v>
      </c>
      <c r="AD261" s="33" t="str">
        <f>LOOKUP($Y261,'[10]Ley Transparencia'!$H$4:$H$17,'[10]Ley Transparencia'!$I$4:$I$17)</f>
        <v>Mayor a 15 años</v>
      </c>
      <c r="AE261" s="26" t="str">
        <f t="shared" si="71"/>
        <v>Alta</v>
      </c>
      <c r="AF261" s="18">
        <f t="shared" si="72"/>
        <v>3</v>
      </c>
      <c r="AG261" s="18" t="s">
        <v>239</v>
      </c>
      <c r="AH261" s="18">
        <f t="shared" si="73"/>
        <v>1</v>
      </c>
      <c r="AI261" s="18" t="s">
        <v>239</v>
      </c>
      <c r="AJ261" s="18">
        <f t="shared" si="74"/>
        <v>1</v>
      </c>
      <c r="AK261" s="18">
        <f t="shared" si="75"/>
        <v>5</v>
      </c>
      <c r="AL261" s="44" t="str">
        <f t="shared" si="76"/>
        <v>ALTA</v>
      </c>
      <c r="AM261" s="39" t="s">
        <v>184</v>
      </c>
      <c r="AN261" s="39" t="s">
        <v>388</v>
      </c>
      <c r="AO261" s="39" t="s">
        <v>184</v>
      </c>
      <c r="AP261" s="39" t="s">
        <v>184</v>
      </c>
      <c r="AQ261" s="39" t="s">
        <v>184</v>
      </c>
      <c r="AR261" s="18"/>
      <c r="AS261" s="18"/>
      <c r="AT261" s="39" t="s">
        <v>184</v>
      </c>
      <c r="AU261" s="39" t="s">
        <v>184</v>
      </c>
      <c r="AV261" s="39" t="s">
        <v>388</v>
      </c>
      <c r="AW261" s="39" t="s">
        <v>388</v>
      </c>
      <c r="AX261" s="39" t="s">
        <v>388</v>
      </c>
      <c r="AY261" s="39" t="s">
        <v>388</v>
      </c>
      <c r="AZ261" s="39" t="s">
        <v>388</v>
      </c>
      <c r="BA261" s="39" t="s">
        <v>184</v>
      </c>
      <c r="BB261" s="39" t="s">
        <v>388</v>
      </c>
      <c r="BC261" s="39"/>
      <c r="BD261" s="39" t="s">
        <v>388</v>
      </c>
      <c r="BE261" s="39" t="s">
        <v>184</v>
      </c>
      <c r="BF261" s="39" t="s">
        <v>184</v>
      </c>
      <c r="BG261" s="39" t="s">
        <v>184</v>
      </c>
      <c r="BH261" s="39" t="s">
        <v>388</v>
      </c>
      <c r="BI261" s="39" t="s">
        <v>388</v>
      </c>
      <c r="BJ261" s="39" t="s">
        <v>184</v>
      </c>
      <c r="BK261" s="39" t="s">
        <v>184</v>
      </c>
      <c r="BL261" s="39" t="s">
        <v>184</v>
      </c>
      <c r="BM261" s="39"/>
      <c r="BN261" s="282"/>
      <c r="BO261" s="17"/>
      <c r="BP261" s="17"/>
    </row>
    <row r="262" spans="1:68" s="158" customFormat="1" ht="60" customHeight="1" x14ac:dyDescent="0.35">
      <c r="A262" s="24" t="str">
        <f t="shared" si="70"/>
        <v>OCID-075</v>
      </c>
      <c r="B262" s="25" t="str">
        <f>VLOOKUP($D262,[10]Responsables!$L$1:$M$37,2,0)</f>
        <v>OCID</v>
      </c>
      <c r="C262" s="159" t="s">
        <v>1039</v>
      </c>
      <c r="D262" s="17" t="s">
        <v>824</v>
      </c>
      <c r="E262" s="17" t="s">
        <v>825</v>
      </c>
      <c r="F262" s="17" t="s">
        <v>826</v>
      </c>
      <c r="G262" s="17" t="s">
        <v>1040</v>
      </c>
      <c r="H262" s="17" t="s">
        <v>1041</v>
      </c>
      <c r="I262" s="17" t="s">
        <v>253</v>
      </c>
      <c r="J262" s="18" t="s">
        <v>254</v>
      </c>
      <c r="K262" s="18" t="s">
        <v>829</v>
      </c>
      <c r="L262" s="18" t="s">
        <v>336</v>
      </c>
      <c r="M262" s="18" t="s">
        <v>321</v>
      </c>
      <c r="N262" s="18" t="s">
        <v>451</v>
      </c>
      <c r="O262" s="17" t="s">
        <v>176</v>
      </c>
      <c r="P262" s="17" t="s">
        <v>830</v>
      </c>
      <c r="Q262" s="17" t="s">
        <v>824</v>
      </c>
      <c r="R262" s="17" t="s">
        <v>229</v>
      </c>
      <c r="S262" s="17" t="s">
        <v>229</v>
      </c>
      <c r="T262" s="17" t="s">
        <v>324</v>
      </c>
      <c r="U262" s="17" t="s">
        <v>824</v>
      </c>
      <c r="V262" s="17" t="s">
        <v>229</v>
      </c>
      <c r="W262" s="17" t="s">
        <v>229</v>
      </c>
      <c r="X262" s="18" t="s">
        <v>831</v>
      </c>
      <c r="Y262" s="177" t="str">
        <f>VLOOKUP($X262,'[10]Ley Transparencia'!$G$4:$H$18,2,0)</f>
        <v>Artículo 19 - INFORMACIÓN PÚBLICA RESERVADA</v>
      </c>
      <c r="Z262" s="17" t="s">
        <v>1042</v>
      </c>
      <c r="AA262" s="17" t="s">
        <v>833</v>
      </c>
      <c r="AB262" s="39" t="s">
        <v>182</v>
      </c>
      <c r="AC262" s="40">
        <v>44197</v>
      </c>
      <c r="AD262" s="33" t="str">
        <f>LOOKUP($Y262,'[10]Ley Transparencia'!$H$4:$H$17,'[10]Ley Transparencia'!$I$4:$I$17)</f>
        <v>Mayor a 15 años</v>
      </c>
      <c r="AE262" s="26" t="str">
        <f t="shared" si="71"/>
        <v>Alta</v>
      </c>
      <c r="AF262" s="18">
        <f t="shared" si="72"/>
        <v>3</v>
      </c>
      <c r="AG262" s="18" t="s">
        <v>239</v>
      </c>
      <c r="AH262" s="18">
        <f t="shared" si="73"/>
        <v>1</v>
      </c>
      <c r="AI262" s="18" t="s">
        <v>233</v>
      </c>
      <c r="AJ262" s="18">
        <f t="shared" si="74"/>
        <v>2</v>
      </c>
      <c r="AK262" s="18">
        <f t="shared" si="75"/>
        <v>6</v>
      </c>
      <c r="AL262" s="44" t="str">
        <f t="shared" si="76"/>
        <v>ALTA</v>
      </c>
      <c r="AM262" s="39" t="s">
        <v>184</v>
      </c>
      <c r="AN262" s="39" t="s">
        <v>388</v>
      </c>
      <c r="AO262" s="39" t="s">
        <v>184</v>
      </c>
      <c r="AP262" s="39" t="s">
        <v>184</v>
      </c>
      <c r="AQ262" s="39" t="s">
        <v>184</v>
      </c>
      <c r="AR262" s="18"/>
      <c r="AS262" s="18"/>
      <c r="AT262" s="39" t="s">
        <v>184</v>
      </c>
      <c r="AU262" s="39" t="s">
        <v>184</v>
      </c>
      <c r="AV262" s="39" t="s">
        <v>388</v>
      </c>
      <c r="AW262" s="39" t="s">
        <v>388</v>
      </c>
      <c r="AX262" s="39" t="s">
        <v>388</v>
      </c>
      <c r="AY262" s="39" t="s">
        <v>388</v>
      </c>
      <c r="AZ262" s="39" t="s">
        <v>388</v>
      </c>
      <c r="BA262" s="39" t="s">
        <v>184</v>
      </c>
      <c r="BB262" s="39" t="s">
        <v>388</v>
      </c>
      <c r="BC262" s="39"/>
      <c r="BD262" s="39" t="s">
        <v>388</v>
      </c>
      <c r="BE262" s="39" t="s">
        <v>184</v>
      </c>
      <c r="BF262" s="39" t="s">
        <v>184</v>
      </c>
      <c r="BG262" s="39" t="s">
        <v>184</v>
      </c>
      <c r="BH262" s="39" t="s">
        <v>388</v>
      </c>
      <c r="BI262" s="39" t="s">
        <v>388</v>
      </c>
      <c r="BJ262" s="39" t="s">
        <v>184</v>
      </c>
      <c r="BK262" s="39" t="s">
        <v>184</v>
      </c>
      <c r="BL262" s="39" t="s">
        <v>184</v>
      </c>
      <c r="BM262" s="39"/>
      <c r="BN262" s="282"/>
      <c r="BO262" s="17"/>
      <c r="BP262" s="17"/>
    </row>
    <row r="263" spans="1:68" s="158" customFormat="1" ht="60" customHeight="1" x14ac:dyDescent="0.35">
      <c r="A263" s="24" t="str">
        <f t="shared" si="70"/>
        <v>OCID-076</v>
      </c>
      <c r="B263" s="25" t="str">
        <f>VLOOKUP($D263,[10]Responsables!$L$1:$M$37,2,0)</f>
        <v>OCID</v>
      </c>
      <c r="C263" s="159" t="s">
        <v>1043</v>
      </c>
      <c r="D263" s="17" t="s">
        <v>824</v>
      </c>
      <c r="E263" s="17" t="s">
        <v>825</v>
      </c>
      <c r="F263" s="17" t="s">
        <v>826</v>
      </c>
      <c r="G263" s="17" t="s">
        <v>1044</v>
      </c>
      <c r="H263" s="17" t="s">
        <v>1045</v>
      </c>
      <c r="I263" s="17" t="s">
        <v>253</v>
      </c>
      <c r="J263" s="18" t="s">
        <v>254</v>
      </c>
      <c r="K263" s="18" t="s">
        <v>829</v>
      </c>
      <c r="L263" s="18" t="s">
        <v>336</v>
      </c>
      <c r="M263" s="18" t="s">
        <v>321</v>
      </c>
      <c r="N263" s="18" t="s">
        <v>451</v>
      </c>
      <c r="O263" s="17" t="s">
        <v>176</v>
      </c>
      <c r="P263" s="17" t="s">
        <v>830</v>
      </c>
      <c r="Q263" s="17" t="s">
        <v>824</v>
      </c>
      <c r="R263" s="17" t="s">
        <v>229</v>
      </c>
      <c r="S263" s="17" t="s">
        <v>229</v>
      </c>
      <c r="T263" s="17" t="s">
        <v>324</v>
      </c>
      <c r="U263" s="17" t="s">
        <v>824</v>
      </c>
      <c r="V263" s="17" t="s">
        <v>229</v>
      </c>
      <c r="W263" s="17" t="s">
        <v>229</v>
      </c>
      <c r="X263" s="18" t="s">
        <v>831</v>
      </c>
      <c r="Y263" s="177" t="str">
        <f>VLOOKUP($X263,'[10]Ley Transparencia'!$G$4:$H$18,2,0)</f>
        <v>Artículo 19 - INFORMACIÓN PÚBLICA RESERVADA</v>
      </c>
      <c r="Z263" s="17" t="s">
        <v>1046</v>
      </c>
      <c r="AA263" s="17" t="s">
        <v>833</v>
      </c>
      <c r="AB263" s="39" t="s">
        <v>182</v>
      </c>
      <c r="AC263" s="40">
        <v>44197</v>
      </c>
      <c r="AD263" s="33" t="str">
        <f>LOOKUP($Y263,'[10]Ley Transparencia'!$H$4:$H$17,'[10]Ley Transparencia'!$I$4:$I$17)</f>
        <v>Mayor a 15 años</v>
      </c>
      <c r="AE263" s="26" t="str">
        <f t="shared" si="71"/>
        <v>Alta</v>
      </c>
      <c r="AF263" s="18">
        <f t="shared" si="72"/>
        <v>3</v>
      </c>
      <c r="AG263" s="18" t="s">
        <v>239</v>
      </c>
      <c r="AH263" s="18">
        <f t="shared" si="73"/>
        <v>1</v>
      </c>
      <c r="AI263" s="18" t="s">
        <v>239</v>
      </c>
      <c r="AJ263" s="18">
        <f t="shared" si="74"/>
        <v>1</v>
      </c>
      <c r="AK263" s="18">
        <f t="shared" si="75"/>
        <v>5</v>
      </c>
      <c r="AL263" s="44" t="str">
        <f t="shared" si="76"/>
        <v>ALTA</v>
      </c>
      <c r="AM263" s="39" t="s">
        <v>184</v>
      </c>
      <c r="AN263" s="39" t="s">
        <v>388</v>
      </c>
      <c r="AO263" s="39" t="s">
        <v>184</v>
      </c>
      <c r="AP263" s="39" t="s">
        <v>184</v>
      </c>
      <c r="AQ263" s="39" t="s">
        <v>184</v>
      </c>
      <c r="AR263" s="18"/>
      <c r="AS263" s="18"/>
      <c r="AT263" s="39" t="s">
        <v>184</v>
      </c>
      <c r="AU263" s="39" t="s">
        <v>184</v>
      </c>
      <c r="AV263" s="39" t="s">
        <v>388</v>
      </c>
      <c r="AW263" s="39" t="s">
        <v>388</v>
      </c>
      <c r="AX263" s="39" t="s">
        <v>388</v>
      </c>
      <c r="AY263" s="39" t="s">
        <v>388</v>
      </c>
      <c r="AZ263" s="39" t="s">
        <v>388</v>
      </c>
      <c r="BA263" s="39" t="s">
        <v>184</v>
      </c>
      <c r="BB263" s="39" t="s">
        <v>388</v>
      </c>
      <c r="BC263" s="39"/>
      <c r="BD263" s="39" t="s">
        <v>388</v>
      </c>
      <c r="BE263" s="39" t="s">
        <v>184</v>
      </c>
      <c r="BF263" s="39" t="s">
        <v>184</v>
      </c>
      <c r="BG263" s="39" t="s">
        <v>184</v>
      </c>
      <c r="BH263" s="39" t="s">
        <v>388</v>
      </c>
      <c r="BI263" s="39" t="s">
        <v>388</v>
      </c>
      <c r="BJ263" s="39" t="s">
        <v>184</v>
      </c>
      <c r="BK263" s="39" t="s">
        <v>184</v>
      </c>
      <c r="BL263" s="39" t="s">
        <v>184</v>
      </c>
      <c r="BM263" s="39"/>
      <c r="BN263" s="282"/>
      <c r="BO263" s="17"/>
      <c r="BP263" s="17"/>
    </row>
    <row r="264" spans="1:68" s="158" customFormat="1" ht="60" customHeight="1" x14ac:dyDescent="0.35">
      <c r="A264" s="24" t="str">
        <f t="shared" si="70"/>
        <v>OCID-077</v>
      </c>
      <c r="B264" s="25" t="str">
        <f>VLOOKUP($D264,[10]Responsables!$L$1:$M$37,2,0)</f>
        <v>OCID</v>
      </c>
      <c r="C264" s="159" t="s">
        <v>1047</v>
      </c>
      <c r="D264" s="17" t="s">
        <v>824</v>
      </c>
      <c r="E264" s="17" t="s">
        <v>825</v>
      </c>
      <c r="F264" s="17" t="s">
        <v>826</v>
      </c>
      <c r="G264" s="17" t="s">
        <v>1048</v>
      </c>
      <c r="H264" s="17" t="s">
        <v>1049</v>
      </c>
      <c r="I264" s="17" t="s">
        <v>253</v>
      </c>
      <c r="J264" s="18" t="s">
        <v>254</v>
      </c>
      <c r="K264" s="18" t="s">
        <v>829</v>
      </c>
      <c r="L264" s="18" t="s">
        <v>336</v>
      </c>
      <c r="M264" s="18" t="s">
        <v>321</v>
      </c>
      <c r="N264" s="18" t="s">
        <v>451</v>
      </c>
      <c r="O264" s="17" t="s">
        <v>176</v>
      </c>
      <c r="P264" s="17" t="s">
        <v>830</v>
      </c>
      <c r="Q264" s="17" t="s">
        <v>824</v>
      </c>
      <c r="R264" s="17" t="s">
        <v>229</v>
      </c>
      <c r="S264" s="17" t="s">
        <v>229</v>
      </c>
      <c r="T264" s="17" t="s">
        <v>324</v>
      </c>
      <c r="U264" s="17" t="s">
        <v>824</v>
      </c>
      <c r="V264" s="17" t="s">
        <v>229</v>
      </c>
      <c r="W264" s="17" t="s">
        <v>229</v>
      </c>
      <c r="X264" s="18" t="s">
        <v>831</v>
      </c>
      <c r="Y264" s="177" t="str">
        <f>VLOOKUP($X264,'[10]Ley Transparencia'!$G$4:$H$18,2,0)</f>
        <v>Artículo 19 - INFORMACIÓN PÚBLICA RESERVADA</v>
      </c>
      <c r="Z264" s="17" t="s">
        <v>1050</v>
      </c>
      <c r="AA264" s="17" t="s">
        <v>833</v>
      </c>
      <c r="AB264" s="39" t="s">
        <v>182</v>
      </c>
      <c r="AC264" s="40">
        <v>44197</v>
      </c>
      <c r="AD264" s="33" t="str">
        <f>LOOKUP($Y264,'[10]Ley Transparencia'!$H$4:$H$17,'[10]Ley Transparencia'!$I$4:$I$17)</f>
        <v>Mayor a 15 años</v>
      </c>
      <c r="AE264" s="26" t="str">
        <f t="shared" si="71"/>
        <v>Alta</v>
      </c>
      <c r="AF264" s="18">
        <f t="shared" si="72"/>
        <v>3</v>
      </c>
      <c r="AG264" s="18" t="s">
        <v>239</v>
      </c>
      <c r="AH264" s="18">
        <f t="shared" si="73"/>
        <v>1</v>
      </c>
      <c r="AI264" s="18" t="s">
        <v>239</v>
      </c>
      <c r="AJ264" s="18">
        <f t="shared" si="74"/>
        <v>1</v>
      </c>
      <c r="AK264" s="18">
        <f t="shared" si="75"/>
        <v>5</v>
      </c>
      <c r="AL264" s="44" t="str">
        <f t="shared" si="76"/>
        <v>ALTA</v>
      </c>
      <c r="AM264" s="39" t="s">
        <v>184</v>
      </c>
      <c r="AN264" s="39" t="s">
        <v>388</v>
      </c>
      <c r="AO264" s="39" t="s">
        <v>184</v>
      </c>
      <c r="AP264" s="39" t="s">
        <v>184</v>
      </c>
      <c r="AQ264" s="39" t="s">
        <v>184</v>
      </c>
      <c r="AR264" s="18"/>
      <c r="AS264" s="18"/>
      <c r="AT264" s="39" t="s">
        <v>184</v>
      </c>
      <c r="AU264" s="39" t="s">
        <v>184</v>
      </c>
      <c r="AV264" s="39" t="s">
        <v>388</v>
      </c>
      <c r="AW264" s="39" t="s">
        <v>388</v>
      </c>
      <c r="AX264" s="39" t="s">
        <v>388</v>
      </c>
      <c r="AY264" s="39" t="s">
        <v>388</v>
      </c>
      <c r="AZ264" s="39" t="s">
        <v>388</v>
      </c>
      <c r="BA264" s="39" t="s">
        <v>184</v>
      </c>
      <c r="BB264" s="39" t="s">
        <v>388</v>
      </c>
      <c r="BC264" s="39"/>
      <c r="BD264" s="39" t="s">
        <v>388</v>
      </c>
      <c r="BE264" s="39" t="s">
        <v>184</v>
      </c>
      <c r="BF264" s="39" t="s">
        <v>184</v>
      </c>
      <c r="BG264" s="39" t="s">
        <v>184</v>
      </c>
      <c r="BH264" s="39" t="s">
        <v>388</v>
      </c>
      <c r="BI264" s="39" t="s">
        <v>388</v>
      </c>
      <c r="BJ264" s="39" t="s">
        <v>184</v>
      </c>
      <c r="BK264" s="39" t="s">
        <v>184</v>
      </c>
      <c r="BL264" s="39" t="s">
        <v>184</v>
      </c>
      <c r="BM264" s="39"/>
      <c r="BN264" s="282"/>
      <c r="BO264" s="17"/>
      <c r="BP264" s="17"/>
    </row>
    <row r="265" spans="1:68" s="158" customFormat="1" ht="60" customHeight="1" x14ac:dyDescent="0.35">
      <c r="A265" s="24" t="str">
        <f t="shared" si="70"/>
        <v>OCID-078</v>
      </c>
      <c r="B265" s="25" t="str">
        <f>VLOOKUP($D265,[10]Responsables!$L$1:$M$37,2,0)</f>
        <v>OCID</v>
      </c>
      <c r="C265" s="159" t="s">
        <v>1051</v>
      </c>
      <c r="D265" s="17" t="s">
        <v>824</v>
      </c>
      <c r="E265" s="17" t="s">
        <v>825</v>
      </c>
      <c r="F265" s="17" t="s">
        <v>826</v>
      </c>
      <c r="G265" s="17" t="s">
        <v>1052</v>
      </c>
      <c r="H265" s="17" t="s">
        <v>1053</v>
      </c>
      <c r="I265" s="17" t="s">
        <v>253</v>
      </c>
      <c r="J265" s="18" t="s">
        <v>254</v>
      </c>
      <c r="K265" s="18" t="s">
        <v>829</v>
      </c>
      <c r="L265" s="18" t="s">
        <v>320</v>
      </c>
      <c r="M265" s="18" t="s">
        <v>321</v>
      </c>
      <c r="N265" s="18" t="s">
        <v>451</v>
      </c>
      <c r="O265" s="17" t="s">
        <v>176</v>
      </c>
      <c r="P265" s="17" t="s">
        <v>830</v>
      </c>
      <c r="Q265" s="17" t="s">
        <v>824</v>
      </c>
      <c r="R265" s="17" t="s">
        <v>229</v>
      </c>
      <c r="S265" s="17" t="s">
        <v>229</v>
      </c>
      <c r="T265" s="17" t="s">
        <v>324</v>
      </c>
      <c r="U265" s="17" t="s">
        <v>824</v>
      </c>
      <c r="V265" s="17" t="s">
        <v>229</v>
      </c>
      <c r="W265" s="17" t="s">
        <v>229</v>
      </c>
      <c r="X265" s="18" t="s">
        <v>831</v>
      </c>
      <c r="Y265" s="177" t="str">
        <f>VLOOKUP($X265,'[10]Ley Transparencia'!$G$4:$H$18,2,0)</f>
        <v>Artículo 19 - INFORMACIÓN PÚBLICA RESERVADA</v>
      </c>
      <c r="Z265" s="17" t="s">
        <v>1054</v>
      </c>
      <c r="AA265" s="17" t="s">
        <v>833</v>
      </c>
      <c r="AB265" s="39" t="s">
        <v>182</v>
      </c>
      <c r="AC265" s="40">
        <v>44197</v>
      </c>
      <c r="AD265" s="33" t="str">
        <f>LOOKUP($Y265,'[10]Ley Transparencia'!$H$4:$H$17,'[10]Ley Transparencia'!$I$4:$I$17)</f>
        <v>Mayor a 15 años</v>
      </c>
      <c r="AE265" s="26" t="str">
        <f t="shared" si="71"/>
        <v>Alta</v>
      </c>
      <c r="AF265" s="18">
        <f t="shared" si="72"/>
        <v>3</v>
      </c>
      <c r="AG265" s="18" t="s">
        <v>239</v>
      </c>
      <c r="AH265" s="18">
        <f t="shared" si="73"/>
        <v>1</v>
      </c>
      <c r="AI265" s="18" t="s">
        <v>233</v>
      </c>
      <c r="AJ265" s="18">
        <f t="shared" si="74"/>
        <v>2</v>
      </c>
      <c r="AK265" s="18">
        <f t="shared" si="75"/>
        <v>6</v>
      </c>
      <c r="AL265" s="44" t="str">
        <f t="shared" si="76"/>
        <v>ALTA</v>
      </c>
      <c r="AM265" s="39" t="s">
        <v>184</v>
      </c>
      <c r="AN265" s="39" t="s">
        <v>388</v>
      </c>
      <c r="AO265" s="39" t="s">
        <v>184</v>
      </c>
      <c r="AP265" s="39" t="s">
        <v>184</v>
      </c>
      <c r="AQ265" s="39" t="s">
        <v>184</v>
      </c>
      <c r="AR265" s="18"/>
      <c r="AS265" s="18"/>
      <c r="AT265" s="39" t="s">
        <v>184</v>
      </c>
      <c r="AU265" s="39" t="s">
        <v>184</v>
      </c>
      <c r="AV265" s="39" t="s">
        <v>388</v>
      </c>
      <c r="AW265" s="39" t="s">
        <v>388</v>
      </c>
      <c r="AX265" s="39" t="s">
        <v>388</v>
      </c>
      <c r="AY265" s="39" t="s">
        <v>388</v>
      </c>
      <c r="AZ265" s="39" t="s">
        <v>388</v>
      </c>
      <c r="BA265" s="39" t="s">
        <v>184</v>
      </c>
      <c r="BB265" s="39" t="s">
        <v>388</v>
      </c>
      <c r="BC265" s="39"/>
      <c r="BD265" s="39" t="s">
        <v>388</v>
      </c>
      <c r="BE265" s="39" t="s">
        <v>184</v>
      </c>
      <c r="BF265" s="39" t="s">
        <v>184</v>
      </c>
      <c r="BG265" s="39" t="s">
        <v>184</v>
      </c>
      <c r="BH265" s="39" t="s">
        <v>388</v>
      </c>
      <c r="BI265" s="39" t="s">
        <v>388</v>
      </c>
      <c r="BJ265" s="39" t="s">
        <v>184</v>
      </c>
      <c r="BK265" s="39" t="s">
        <v>184</v>
      </c>
      <c r="BL265" s="39" t="s">
        <v>184</v>
      </c>
      <c r="BM265" s="39"/>
      <c r="BN265" s="282"/>
      <c r="BO265" s="17"/>
      <c r="BP265" s="17"/>
    </row>
    <row r="266" spans="1:68" s="158" customFormat="1" ht="60" customHeight="1" x14ac:dyDescent="0.35">
      <c r="A266" s="42" t="str">
        <f t="shared" si="70"/>
        <v>OCID-079</v>
      </c>
      <c r="B266" s="43" t="str">
        <f>VLOOKUP($D266,[10]Responsables!$L$1:$M$37,2,0)</f>
        <v>OCID</v>
      </c>
      <c r="C266" s="161" t="s">
        <v>1055</v>
      </c>
      <c r="D266" s="17" t="s">
        <v>824</v>
      </c>
      <c r="E266" s="17" t="s">
        <v>825</v>
      </c>
      <c r="F266" s="17" t="s">
        <v>826</v>
      </c>
      <c r="G266" s="17" t="s">
        <v>1056</v>
      </c>
      <c r="H266" s="17" t="s">
        <v>1057</v>
      </c>
      <c r="I266" s="17" t="s">
        <v>253</v>
      </c>
      <c r="J266" s="18" t="s">
        <v>254</v>
      </c>
      <c r="K266" s="18" t="s">
        <v>829</v>
      </c>
      <c r="L266" s="18" t="s">
        <v>336</v>
      </c>
      <c r="M266" s="18" t="s">
        <v>590</v>
      </c>
      <c r="N266" s="18" t="s">
        <v>451</v>
      </c>
      <c r="O266" s="17" t="s">
        <v>176</v>
      </c>
      <c r="P266" s="17" t="s">
        <v>830</v>
      </c>
      <c r="Q266" s="17" t="s">
        <v>824</v>
      </c>
      <c r="R266" s="17" t="s">
        <v>229</v>
      </c>
      <c r="S266" s="17" t="s">
        <v>229</v>
      </c>
      <c r="T266" s="17" t="s">
        <v>324</v>
      </c>
      <c r="U266" s="17" t="s">
        <v>824</v>
      </c>
      <c r="V266" s="17" t="s">
        <v>229</v>
      </c>
      <c r="W266" s="17" t="s">
        <v>229</v>
      </c>
      <c r="X266" s="18" t="s">
        <v>831</v>
      </c>
      <c r="Y266" s="177" t="str">
        <f>VLOOKUP($X266,'[10]Ley Transparencia'!$G$4:$H$18,2,0)</f>
        <v>Artículo 19 - INFORMACIÓN PÚBLICA RESERVADA</v>
      </c>
      <c r="Z266" s="17" t="s">
        <v>1058</v>
      </c>
      <c r="AA266" s="17" t="s">
        <v>833</v>
      </c>
      <c r="AB266" s="39" t="s">
        <v>176</v>
      </c>
      <c r="AC266" s="40">
        <v>44197</v>
      </c>
      <c r="AD266" s="33" t="str">
        <f>LOOKUP($Y266,'[10]Ley Transparencia'!$H$4:$H$17,'[10]Ley Transparencia'!$I$4:$I$17)</f>
        <v>Mayor a 15 años</v>
      </c>
      <c r="AE266" s="26" t="str">
        <f t="shared" si="71"/>
        <v>Alta</v>
      </c>
      <c r="AF266" s="18">
        <f t="shared" si="72"/>
        <v>3</v>
      </c>
      <c r="AG266" s="18" t="s">
        <v>239</v>
      </c>
      <c r="AH266" s="18">
        <f t="shared" si="73"/>
        <v>1</v>
      </c>
      <c r="AI266" s="18" t="s">
        <v>239</v>
      </c>
      <c r="AJ266" s="18">
        <f t="shared" si="74"/>
        <v>1</v>
      </c>
      <c r="AK266" s="18">
        <f t="shared" si="75"/>
        <v>5</v>
      </c>
      <c r="AL266" s="44" t="str">
        <f t="shared" si="76"/>
        <v>ALTA</v>
      </c>
      <c r="AM266" s="39" t="s">
        <v>184</v>
      </c>
      <c r="AN266" s="39" t="s">
        <v>388</v>
      </c>
      <c r="AO266" s="39" t="s">
        <v>184</v>
      </c>
      <c r="AP266" s="39" t="s">
        <v>184</v>
      </c>
      <c r="AQ266" s="39" t="s">
        <v>184</v>
      </c>
      <c r="AR266" s="18"/>
      <c r="AS266" s="18"/>
      <c r="AT266" s="39" t="s">
        <v>184</v>
      </c>
      <c r="AU266" s="39" t="s">
        <v>184</v>
      </c>
      <c r="AV266" s="39" t="s">
        <v>388</v>
      </c>
      <c r="AW266" s="39" t="s">
        <v>388</v>
      </c>
      <c r="AX266" s="39" t="s">
        <v>388</v>
      </c>
      <c r="AY266" s="39" t="s">
        <v>388</v>
      </c>
      <c r="AZ266" s="39" t="s">
        <v>388</v>
      </c>
      <c r="BA266" s="39" t="s">
        <v>184</v>
      </c>
      <c r="BB266" s="39" t="s">
        <v>388</v>
      </c>
      <c r="BC266" s="39"/>
      <c r="BD266" s="39" t="s">
        <v>388</v>
      </c>
      <c r="BE266" s="39" t="s">
        <v>184</v>
      </c>
      <c r="BF266" s="39" t="s">
        <v>184</v>
      </c>
      <c r="BG266" s="39" t="s">
        <v>184</v>
      </c>
      <c r="BH266" s="39" t="s">
        <v>388</v>
      </c>
      <c r="BI266" s="39" t="s">
        <v>388</v>
      </c>
      <c r="BJ266" s="39" t="s">
        <v>184</v>
      </c>
      <c r="BK266" s="39" t="s">
        <v>184</v>
      </c>
      <c r="BL266" s="39" t="s">
        <v>184</v>
      </c>
      <c r="BM266" s="39"/>
      <c r="BN266" s="289"/>
      <c r="BO266" s="45"/>
      <c r="BP266" s="45"/>
    </row>
    <row r="267" spans="1:68" s="158" customFormat="1" ht="60" customHeight="1" x14ac:dyDescent="0.35">
      <c r="A267" s="46" t="str">
        <f t="shared" si="70"/>
        <v>OCID-080</v>
      </c>
      <c r="B267" s="17" t="str">
        <f>VLOOKUP($D267,[10]Responsables!$L$1:$M$37,2,0)</f>
        <v>OCID</v>
      </c>
      <c r="C267" s="162" t="s">
        <v>1059</v>
      </c>
      <c r="D267" s="17" t="s">
        <v>824</v>
      </c>
      <c r="E267" s="17" t="s">
        <v>825</v>
      </c>
      <c r="F267" s="17" t="s">
        <v>826</v>
      </c>
      <c r="G267" s="17" t="s">
        <v>1060</v>
      </c>
      <c r="H267" s="17" t="s">
        <v>1060</v>
      </c>
      <c r="I267" s="17" t="s">
        <v>253</v>
      </c>
      <c r="J267" s="18" t="s">
        <v>254</v>
      </c>
      <c r="K267" s="18" t="s">
        <v>829</v>
      </c>
      <c r="L267" s="18" t="s">
        <v>320</v>
      </c>
      <c r="M267" s="18" t="s">
        <v>321</v>
      </c>
      <c r="N267" s="18" t="s">
        <v>451</v>
      </c>
      <c r="O267" s="17" t="s">
        <v>176</v>
      </c>
      <c r="P267" s="17" t="s">
        <v>830</v>
      </c>
      <c r="Q267" s="17" t="s">
        <v>824</v>
      </c>
      <c r="R267" s="17" t="s">
        <v>229</v>
      </c>
      <c r="S267" s="17" t="s">
        <v>229</v>
      </c>
      <c r="T267" s="17" t="s">
        <v>324</v>
      </c>
      <c r="U267" s="17" t="s">
        <v>824</v>
      </c>
      <c r="V267" s="17" t="s">
        <v>229</v>
      </c>
      <c r="W267" s="17" t="s">
        <v>229</v>
      </c>
      <c r="X267" s="18" t="s">
        <v>831</v>
      </c>
      <c r="Y267" s="177" t="str">
        <f>VLOOKUP($X267,'[10]Ley Transparencia'!$G$4:$H$18,2,0)</f>
        <v>Artículo 19 - INFORMACIÓN PÚBLICA RESERVADA</v>
      </c>
      <c r="Z267" s="17" t="s">
        <v>1061</v>
      </c>
      <c r="AA267" s="17" t="s">
        <v>833</v>
      </c>
      <c r="AB267" s="39" t="s">
        <v>176</v>
      </c>
      <c r="AC267" s="40">
        <v>44197</v>
      </c>
      <c r="AD267" s="33" t="str">
        <f>LOOKUP($Y267,'[10]Ley Transparencia'!$H$4:$H$17,'[10]Ley Transparencia'!$I$4:$I$17)</f>
        <v>Mayor a 15 años</v>
      </c>
      <c r="AE267" s="26" t="str">
        <f t="shared" si="71"/>
        <v>Alta</v>
      </c>
      <c r="AF267" s="18">
        <f t="shared" si="72"/>
        <v>3</v>
      </c>
      <c r="AG267" s="18" t="s">
        <v>239</v>
      </c>
      <c r="AH267" s="18">
        <f t="shared" si="73"/>
        <v>1</v>
      </c>
      <c r="AI267" s="18" t="s">
        <v>239</v>
      </c>
      <c r="AJ267" s="18">
        <f t="shared" si="74"/>
        <v>1</v>
      </c>
      <c r="AK267" s="18">
        <f t="shared" si="75"/>
        <v>5</v>
      </c>
      <c r="AL267" s="44" t="str">
        <f t="shared" si="76"/>
        <v>ALTA</v>
      </c>
      <c r="AM267" s="39" t="s">
        <v>184</v>
      </c>
      <c r="AN267" s="39" t="s">
        <v>388</v>
      </c>
      <c r="AO267" s="39" t="s">
        <v>184</v>
      </c>
      <c r="AP267" s="39" t="s">
        <v>184</v>
      </c>
      <c r="AQ267" s="39" t="s">
        <v>184</v>
      </c>
      <c r="AR267" s="18"/>
      <c r="AS267" s="18"/>
      <c r="AT267" s="39" t="s">
        <v>184</v>
      </c>
      <c r="AU267" s="39" t="s">
        <v>184</v>
      </c>
      <c r="AV267" s="39" t="s">
        <v>388</v>
      </c>
      <c r="AW267" s="39" t="s">
        <v>388</v>
      </c>
      <c r="AX267" s="39" t="s">
        <v>388</v>
      </c>
      <c r="AY267" s="39" t="s">
        <v>388</v>
      </c>
      <c r="AZ267" s="39" t="s">
        <v>388</v>
      </c>
      <c r="BA267" s="39" t="s">
        <v>184</v>
      </c>
      <c r="BB267" s="39" t="s">
        <v>388</v>
      </c>
      <c r="BC267" s="39"/>
      <c r="BD267" s="39" t="s">
        <v>388</v>
      </c>
      <c r="BE267" s="39" t="s">
        <v>184</v>
      </c>
      <c r="BF267" s="39" t="s">
        <v>184</v>
      </c>
      <c r="BG267" s="39" t="s">
        <v>184</v>
      </c>
      <c r="BH267" s="39" t="s">
        <v>388</v>
      </c>
      <c r="BI267" s="39" t="s">
        <v>388</v>
      </c>
      <c r="BJ267" s="39" t="s">
        <v>184</v>
      </c>
      <c r="BK267" s="39" t="s">
        <v>184</v>
      </c>
      <c r="BL267" s="39" t="s">
        <v>184</v>
      </c>
      <c r="BM267" s="39"/>
      <c r="BN267" s="289"/>
      <c r="BO267" s="45"/>
      <c r="BP267" s="45"/>
    </row>
    <row r="268" spans="1:68" s="158" customFormat="1" ht="60" customHeight="1" x14ac:dyDescent="0.35">
      <c r="A268" s="46" t="str">
        <f t="shared" si="70"/>
        <v>OCID-081</v>
      </c>
      <c r="B268" s="17" t="str">
        <f>VLOOKUP($D268,[10]Responsables!$L$1:$M$37,2,0)</f>
        <v>OCID</v>
      </c>
      <c r="C268" s="162" t="s">
        <v>1062</v>
      </c>
      <c r="D268" s="17" t="s">
        <v>824</v>
      </c>
      <c r="E268" s="17" t="s">
        <v>825</v>
      </c>
      <c r="F268" s="17" t="s">
        <v>826</v>
      </c>
      <c r="G268" s="17" t="s">
        <v>1063</v>
      </c>
      <c r="H268" s="17" t="s">
        <v>1063</v>
      </c>
      <c r="I268" s="17" t="s">
        <v>253</v>
      </c>
      <c r="J268" s="18" t="s">
        <v>254</v>
      </c>
      <c r="K268" s="18" t="s">
        <v>829</v>
      </c>
      <c r="L268" s="18" t="s">
        <v>320</v>
      </c>
      <c r="M268" s="18" t="s">
        <v>321</v>
      </c>
      <c r="N268" s="18" t="s">
        <v>451</v>
      </c>
      <c r="O268" s="17" t="s">
        <v>176</v>
      </c>
      <c r="P268" s="17" t="s">
        <v>830</v>
      </c>
      <c r="Q268" s="17" t="s">
        <v>824</v>
      </c>
      <c r="R268" s="17" t="s">
        <v>229</v>
      </c>
      <c r="S268" s="17" t="s">
        <v>229</v>
      </c>
      <c r="T268" s="17" t="s">
        <v>324</v>
      </c>
      <c r="U268" s="17" t="s">
        <v>824</v>
      </c>
      <c r="V268" s="17" t="s">
        <v>229</v>
      </c>
      <c r="W268" s="17" t="s">
        <v>229</v>
      </c>
      <c r="X268" s="18" t="s">
        <v>831</v>
      </c>
      <c r="Y268" s="177" t="str">
        <f>VLOOKUP($X268,'[10]Ley Transparencia'!$G$4:$H$18,2,0)</f>
        <v>Artículo 19 - INFORMACIÓN PÚBLICA RESERVADA</v>
      </c>
      <c r="Z268" s="17" t="s">
        <v>1064</v>
      </c>
      <c r="AA268" s="17" t="s">
        <v>833</v>
      </c>
      <c r="AB268" s="39" t="s">
        <v>176</v>
      </c>
      <c r="AC268" s="40">
        <v>44197</v>
      </c>
      <c r="AD268" s="33" t="str">
        <f>LOOKUP($Y268,'[10]Ley Transparencia'!$H$4:$H$17,'[10]Ley Transparencia'!$I$4:$I$17)</f>
        <v>Mayor a 15 años</v>
      </c>
      <c r="AE268" s="26" t="str">
        <f t="shared" si="71"/>
        <v>Alta</v>
      </c>
      <c r="AF268" s="18">
        <f t="shared" si="72"/>
        <v>3</v>
      </c>
      <c r="AG268" s="18" t="s">
        <v>239</v>
      </c>
      <c r="AH268" s="18">
        <f t="shared" si="73"/>
        <v>1</v>
      </c>
      <c r="AI268" s="18" t="s">
        <v>239</v>
      </c>
      <c r="AJ268" s="18">
        <f t="shared" si="74"/>
        <v>1</v>
      </c>
      <c r="AK268" s="18">
        <f t="shared" si="75"/>
        <v>5</v>
      </c>
      <c r="AL268" s="44" t="str">
        <f t="shared" si="76"/>
        <v>ALTA</v>
      </c>
      <c r="AM268" s="39" t="s">
        <v>184</v>
      </c>
      <c r="AN268" s="39" t="s">
        <v>388</v>
      </c>
      <c r="AO268" s="39" t="s">
        <v>184</v>
      </c>
      <c r="AP268" s="39" t="s">
        <v>184</v>
      </c>
      <c r="AQ268" s="39" t="s">
        <v>184</v>
      </c>
      <c r="AR268" s="18"/>
      <c r="AS268" s="18"/>
      <c r="AT268" s="39" t="s">
        <v>184</v>
      </c>
      <c r="AU268" s="39" t="s">
        <v>184</v>
      </c>
      <c r="AV268" s="39" t="s">
        <v>388</v>
      </c>
      <c r="AW268" s="39" t="s">
        <v>388</v>
      </c>
      <c r="AX268" s="39" t="s">
        <v>388</v>
      </c>
      <c r="AY268" s="39" t="s">
        <v>388</v>
      </c>
      <c r="AZ268" s="39" t="s">
        <v>388</v>
      </c>
      <c r="BA268" s="39" t="s">
        <v>184</v>
      </c>
      <c r="BB268" s="39" t="s">
        <v>388</v>
      </c>
      <c r="BC268" s="39"/>
      <c r="BD268" s="39" t="s">
        <v>388</v>
      </c>
      <c r="BE268" s="39" t="s">
        <v>184</v>
      </c>
      <c r="BF268" s="39" t="s">
        <v>184</v>
      </c>
      <c r="BG268" s="39" t="s">
        <v>184</v>
      </c>
      <c r="BH268" s="39" t="s">
        <v>388</v>
      </c>
      <c r="BI268" s="39" t="s">
        <v>388</v>
      </c>
      <c r="BJ268" s="39" t="s">
        <v>184</v>
      </c>
      <c r="BK268" s="39" t="s">
        <v>184</v>
      </c>
      <c r="BL268" s="39" t="s">
        <v>184</v>
      </c>
      <c r="BM268" s="39"/>
      <c r="BN268" s="289"/>
      <c r="BO268" s="45"/>
      <c r="BP268" s="45"/>
    </row>
    <row r="269" spans="1:68" s="158" customFormat="1" ht="60" customHeight="1" x14ac:dyDescent="0.35">
      <c r="A269" s="46" t="str">
        <f t="shared" si="70"/>
        <v>OCID-082</v>
      </c>
      <c r="B269" s="17" t="str">
        <f>VLOOKUP($D269,[10]Responsables!$L$1:$M$37,2,0)</f>
        <v>OCID</v>
      </c>
      <c r="C269" s="162" t="s">
        <v>1065</v>
      </c>
      <c r="D269" s="17" t="s">
        <v>824</v>
      </c>
      <c r="E269" s="17" t="s">
        <v>825</v>
      </c>
      <c r="F269" s="17" t="s">
        <v>826</v>
      </c>
      <c r="G269" s="17" t="s">
        <v>1066</v>
      </c>
      <c r="H269" s="17" t="s">
        <v>1066</v>
      </c>
      <c r="I269" s="17" t="s">
        <v>253</v>
      </c>
      <c r="J269" s="18" t="s">
        <v>254</v>
      </c>
      <c r="K269" s="18" t="s">
        <v>829</v>
      </c>
      <c r="L269" s="18" t="s">
        <v>320</v>
      </c>
      <c r="M269" s="18" t="s">
        <v>321</v>
      </c>
      <c r="N269" s="18" t="s">
        <v>451</v>
      </c>
      <c r="O269" s="17" t="s">
        <v>176</v>
      </c>
      <c r="P269" s="17" t="s">
        <v>830</v>
      </c>
      <c r="Q269" s="17" t="s">
        <v>824</v>
      </c>
      <c r="R269" s="17" t="s">
        <v>229</v>
      </c>
      <c r="S269" s="17" t="s">
        <v>229</v>
      </c>
      <c r="T269" s="17" t="s">
        <v>324</v>
      </c>
      <c r="U269" s="17" t="s">
        <v>824</v>
      </c>
      <c r="V269" s="17" t="s">
        <v>229</v>
      </c>
      <c r="W269" s="17" t="s">
        <v>229</v>
      </c>
      <c r="X269" s="18" t="s">
        <v>831</v>
      </c>
      <c r="Y269" s="177" t="str">
        <f>VLOOKUP($X269,'[10]Ley Transparencia'!$G$4:$H$18,2,0)</f>
        <v>Artículo 19 - INFORMACIÓN PÚBLICA RESERVADA</v>
      </c>
      <c r="Z269" s="17" t="s">
        <v>1067</v>
      </c>
      <c r="AA269" s="17" t="s">
        <v>833</v>
      </c>
      <c r="AB269" s="39" t="s">
        <v>176</v>
      </c>
      <c r="AC269" s="40">
        <v>44197</v>
      </c>
      <c r="AD269" s="33" t="str">
        <f>LOOKUP($Y269,'[10]Ley Transparencia'!$H$4:$H$17,'[10]Ley Transparencia'!$I$4:$I$17)</f>
        <v>Mayor a 15 años</v>
      </c>
      <c r="AE269" s="26" t="str">
        <f t="shared" si="71"/>
        <v>Alta</v>
      </c>
      <c r="AF269" s="18">
        <f t="shared" si="72"/>
        <v>3</v>
      </c>
      <c r="AG269" s="18" t="s">
        <v>239</v>
      </c>
      <c r="AH269" s="18">
        <f t="shared" si="73"/>
        <v>1</v>
      </c>
      <c r="AI269" s="18" t="s">
        <v>239</v>
      </c>
      <c r="AJ269" s="18">
        <f t="shared" si="74"/>
        <v>1</v>
      </c>
      <c r="AK269" s="18">
        <f t="shared" si="75"/>
        <v>5</v>
      </c>
      <c r="AL269" s="44" t="str">
        <f t="shared" si="76"/>
        <v>ALTA</v>
      </c>
      <c r="AM269" s="39" t="s">
        <v>184</v>
      </c>
      <c r="AN269" s="39" t="s">
        <v>388</v>
      </c>
      <c r="AO269" s="39" t="s">
        <v>184</v>
      </c>
      <c r="AP269" s="39" t="s">
        <v>184</v>
      </c>
      <c r="AQ269" s="39" t="s">
        <v>184</v>
      </c>
      <c r="AR269" s="18"/>
      <c r="AS269" s="18"/>
      <c r="AT269" s="39" t="s">
        <v>184</v>
      </c>
      <c r="AU269" s="39" t="s">
        <v>184</v>
      </c>
      <c r="AV269" s="39" t="s">
        <v>388</v>
      </c>
      <c r="AW269" s="39" t="s">
        <v>388</v>
      </c>
      <c r="AX269" s="39" t="s">
        <v>388</v>
      </c>
      <c r="AY269" s="39" t="s">
        <v>388</v>
      </c>
      <c r="AZ269" s="39" t="s">
        <v>388</v>
      </c>
      <c r="BA269" s="39" t="s">
        <v>184</v>
      </c>
      <c r="BB269" s="39" t="s">
        <v>388</v>
      </c>
      <c r="BC269" s="39"/>
      <c r="BD269" s="39" t="s">
        <v>388</v>
      </c>
      <c r="BE269" s="39" t="s">
        <v>184</v>
      </c>
      <c r="BF269" s="39" t="s">
        <v>184</v>
      </c>
      <c r="BG269" s="39" t="s">
        <v>184</v>
      </c>
      <c r="BH269" s="39" t="s">
        <v>388</v>
      </c>
      <c r="BI269" s="39" t="s">
        <v>388</v>
      </c>
      <c r="BJ269" s="39" t="s">
        <v>184</v>
      </c>
      <c r="BK269" s="39" t="s">
        <v>184</v>
      </c>
      <c r="BL269" s="39" t="s">
        <v>184</v>
      </c>
      <c r="BM269" s="39"/>
      <c r="BN269" s="289"/>
      <c r="BO269" s="45"/>
      <c r="BP269" s="45"/>
    </row>
    <row r="270" spans="1:68" s="158" customFormat="1" ht="60" customHeight="1" x14ac:dyDescent="0.35">
      <c r="A270" s="46" t="str">
        <f t="shared" si="70"/>
        <v>OCID-083</v>
      </c>
      <c r="B270" s="17" t="str">
        <f>VLOOKUP($D270,[10]Responsables!$L$1:$M$37,2,0)</f>
        <v>OCID</v>
      </c>
      <c r="C270" s="162" t="s">
        <v>1068</v>
      </c>
      <c r="D270" s="17" t="s">
        <v>824</v>
      </c>
      <c r="E270" s="17" t="s">
        <v>825</v>
      </c>
      <c r="F270" s="17" t="s">
        <v>826</v>
      </c>
      <c r="G270" s="17" t="s">
        <v>1069</v>
      </c>
      <c r="H270" s="17" t="s">
        <v>1070</v>
      </c>
      <c r="I270" s="17" t="s">
        <v>253</v>
      </c>
      <c r="J270" s="18" t="s">
        <v>254</v>
      </c>
      <c r="K270" s="18" t="s">
        <v>829</v>
      </c>
      <c r="L270" s="18" t="s">
        <v>320</v>
      </c>
      <c r="M270" s="18" t="s">
        <v>321</v>
      </c>
      <c r="N270" s="18" t="s">
        <v>451</v>
      </c>
      <c r="O270" s="17" t="s">
        <v>176</v>
      </c>
      <c r="P270" s="17" t="s">
        <v>830</v>
      </c>
      <c r="Q270" s="17" t="s">
        <v>824</v>
      </c>
      <c r="R270" s="17" t="s">
        <v>229</v>
      </c>
      <c r="S270" s="17" t="s">
        <v>229</v>
      </c>
      <c r="T270" s="17" t="s">
        <v>324</v>
      </c>
      <c r="U270" s="17" t="s">
        <v>824</v>
      </c>
      <c r="V270" s="17" t="s">
        <v>229</v>
      </c>
      <c r="W270" s="17" t="s">
        <v>229</v>
      </c>
      <c r="X270" s="18" t="s">
        <v>831</v>
      </c>
      <c r="Y270" s="177" t="str">
        <f>VLOOKUP($X270,'[10]Ley Transparencia'!$G$4:$H$18,2,0)</f>
        <v>Artículo 19 - INFORMACIÓN PÚBLICA RESERVADA</v>
      </c>
      <c r="Z270" s="17" t="s">
        <v>1071</v>
      </c>
      <c r="AA270" s="17" t="s">
        <v>833</v>
      </c>
      <c r="AB270" s="39" t="s">
        <v>182</v>
      </c>
      <c r="AC270" s="40">
        <v>44197</v>
      </c>
      <c r="AD270" s="33" t="str">
        <f>LOOKUP($Y270,'[10]Ley Transparencia'!$H$4:$H$17,'[10]Ley Transparencia'!$I$4:$I$17)</f>
        <v>Mayor a 15 años</v>
      </c>
      <c r="AE270" s="26" t="str">
        <f t="shared" si="71"/>
        <v>Alta</v>
      </c>
      <c r="AF270" s="18">
        <f t="shared" si="72"/>
        <v>3</v>
      </c>
      <c r="AG270" s="18" t="s">
        <v>239</v>
      </c>
      <c r="AH270" s="18">
        <f t="shared" si="73"/>
        <v>1</v>
      </c>
      <c r="AI270" s="18" t="s">
        <v>239</v>
      </c>
      <c r="AJ270" s="18">
        <f t="shared" si="74"/>
        <v>1</v>
      </c>
      <c r="AK270" s="18">
        <f t="shared" si="75"/>
        <v>5</v>
      </c>
      <c r="AL270" s="44" t="str">
        <f t="shared" si="76"/>
        <v>ALTA</v>
      </c>
      <c r="AM270" s="39" t="s">
        <v>184</v>
      </c>
      <c r="AN270" s="39" t="s">
        <v>388</v>
      </c>
      <c r="AO270" s="39" t="s">
        <v>184</v>
      </c>
      <c r="AP270" s="39" t="s">
        <v>184</v>
      </c>
      <c r="AQ270" s="39" t="s">
        <v>184</v>
      </c>
      <c r="AR270" s="18"/>
      <c r="AS270" s="18"/>
      <c r="AT270" s="39" t="s">
        <v>184</v>
      </c>
      <c r="AU270" s="39" t="s">
        <v>184</v>
      </c>
      <c r="AV270" s="39" t="s">
        <v>388</v>
      </c>
      <c r="AW270" s="39" t="s">
        <v>388</v>
      </c>
      <c r="AX270" s="39" t="s">
        <v>388</v>
      </c>
      <c r="AY270" s="39" t="s">
        <v>388</v>
      </c>
      <c r="AZ270" s="39" t="s">
        <v>388</v>
      </c>
      <c r="BA270" s="39" t="s">
        <v>184</v>
      </c>
      <c r="BB270" s="39" t="s">
        <v>388</v>
      </c>
      <c r="BC270" s="39"/>
      <c r="BD270" s="39" t="s">
        <v>388</v>
      </c>
      <c r="BE270" s="39" t="s">
        <v>184</v>
      </c>
      <c r="BF270" s="39" t="s">
        <v>184</v>
      </c>
      <c r="BG270" s="39" t="s">
        <v>184</v>
      </c>
      <c r="BH270" s="39" t="s">
        <v>388</v>
      </c>
      <c r="BI270" s="39" t="s">
        <v>388</v>
      </c>
      <c r="BJ270" s="39" t="s">
        <v>184</v>
      </c>
      <c r="BK270" s="39" t="s">
        <v>184</v>
      </c>
      <c r="BL270" s="39" t="s">
        <v>184</v>
      </c>
      <c r="BM270" s="39"/>
      <c r="BN270" s="289"/>
      <c r="BO270" s="45"/>
      <c r="BP270" s="45"/>
    </row>
    <row r="271" spans="1:68" s="158" customFormat="1" ht="60" customHeight="1" x14ac:dyDescent="0.35">
      <c r="A271" s="46" t="str">
        <f t="shared" si="70"/>
        <v>OCID-084</v>
      </c>
      <c r="B271" s="17" t="str">
        <f>VLOOKUP($D271,[10]Responsables!$L$1:$M$37,2,0)</f>
        <v>OCID</v>
      </c>
      <c r="C271" s="162" t="s">
        <v>1072</v>
      </c>
      <c r="D271" s="17" t="s">
        <v>824</v>
      </c>
      <c r="E271" s="17" t="s">
        <v>825</v>
      </c>
      <c r="F271" s="17" t="s">
        <v>826</v>
      </c>
      <c r="G271" s="17" t="s">
        <v>1073</v>
      </c>
      <c r="H271" s="17" t="s">
        <v>1074</v>
      </c>
      <c r="I271" s="17" t="s">
        <v>253</v>
      </c>
      <c r="J271" s="18" t="s">
        <v>254</v>
      </c>
      <c r="K271" s="18" t="s">
        <v>829</v>
      </c>
      <c r="L271" s="18" t="s">
        <v>320</v>
      </c>
      <c r="M271" s="18" t="s">
        <v>321</v>
      </c>
      <c r="N271" s="18" t="s">
        <v>451</v>
      </c>
      <c r="O271" s="17" t="s">
        <v>176</v>
      </c>
      <c r="P271" s="17" t="s">
        <v>830</v>
      </c>
      <c r="Q271" s="17" t="s">
        <v>824</v>
      </c>
      <c r="R271" s="17" t="s">
        <v>229</v>
      </c>
      <c r="S271" s="17" t="s">
        <v>229</v>
      </c>
      <c r="T271" s="17" t="s">
        <v>324</v>
      </c>
      <c r="U271" s="17" t="s">
        <v>824</v>
      </c>
      <c r="V271" s="17" t="s">
        <v>229</v>
      </c>
      <c r="W271" s="17" t="s">
        <v>229</v>
      </c>
      <c r="X271" s="18" t="s">
        <v>831</v>
      </c>
      <c r="Y271" s="177" t="str">
        <f>VLOOKUP($X271,'[10]Ley Transparencia'!$G$4:$H$18,2,0)</f>
        <v>Artículo 19 - INFORMACIÓN PÚBLICA RESERVADA</v>
      </c>
      <c r="Z271" s="17" t="s">
        <v>1075</v>
      </c>
      <c r="AA271" s="17" t="s">
        <v>833</v>
      </c>
      <c r="AB271" s="39" t="s">
        <v>182</v>
      </c>
      <c r="AC271" s="40">
        <v>44197</v>
      </c>
      <c r="AD271" s="33" t="str">
        <f>LOOKUP($Y271,'[10]Ley Transparencia'!$H$4:$H$17,'[10]Ley Transparencia'!$I$4:$I$17)</f>
        <v>Mayor a 15 años</v>
      </c>
      <c r="AE271" s="26" t="str">
        <f t="shared" si="71"/>
        <v>Alta</v>
      </c>
      <c r="AF271" s="18">
        <f t="shared" si="72"/>
        <v>3</v>
      </c>
      <c r="AG271" s="18" t="s">
        <v>239</v>
      </c>
      <c r="AH271" s="18">
        <f t="shared" si="73"/>
        <v>1</v>
      </c>
      <c r="AI271" s="18" t="s">
        <v>239</v>
      </c>
      <c r="AJ271" s="18">
        <f t="shared" si="74"/>
        <v>1</v>
      </c>
      <c r="AK271" s="18">
        <f t="shared" si="75"/>
        <v>5</v>
      </c>
      <c r="AL271" s="44" t="str">
        <f t="shared" si="76"/>
        <v>ALTA</v>
      </c>
      <c r="AM271" s="39" t="s">
        <v>184</v>
      </c>
      <c r="AN271" s="39" t="s">
        <v>388</v>
      </c>
      <c r="AO271" s="39" t="s">
        <v>184</v>
      </c>
      <c r="AP271" s="39" t="s">
        <v>184</v>
      </c>
      <c r="AQ271" s="39" t="s">
        <v>184</v>
      </c>
      <c r="AR271" s="18"/>
      <c r="AS271" s="18"/>
      <c r="AT271" s="39" t="s">
        <v>184</v>
      </c>
      <c r="AU271" s="39" t="s">
        <v>184</v>
      </c>
      <c r="AV271" s="39" t="s">
        <v>388</v>
      </c>
      <c r="AW271" s="39" t="s">
        <v>388</v>
      </c>
      <c r="AX271" s="39" t="s">
        <v>388</v>
      </c>
      <c r="AY271" s="39" t="s">
        <v>388</v>
      </c>
      <c r="AZ271" s="39" t="s">
        <v>388</v>
      </c>
      <c r="BA271" s="39" t="s">
        <v>184</v>
      </c>
      <c r="BB271" s="39" t="s">
        <v>388</v>
      </c>
      <c r="BC271" s="39"/>
      <c r="BD271" s="39" t="s">
        <v>388</v>
      </c>
      <c r="BE271" s="39" t="s">
        <v>184</v>
      </c>
      <c r="BF271" s="39" t="s">
        <v>184</v>
      </c>
      <c r="BG271" s="39" t="s">
        <v>184</v>
      </c>
      <c r="BH271" s="39" t="s">
        <v>388</v>
      </c>
      <c r="BI271" s="39" t="s">
        <v>388</v>
      </c>
      <c r="BJ271" s="39" t="s">
        <v>184</v>
      </c>
      <c r="BK271" s="39" t="s">
        <v>184</v>
      </c>
      <c r="BL271" s="39" t="s">
        <v>184</v>
      </c>
      <c r="BM271" s="39"/>
      <c r="BN271" s="289"/>
      <c r="BO271" s="45"/>
      <c r="BP271" s="45"/>
    </row>
    <row r="272" spans="1:68" s="158" customFormat="1" ht="60" customHeight="1" x14ac:dyDescent="0.35">
      <c r="A272" s="46" t="str">
        <f t="shared" si="70"/>
        <v>OCID-085</v>
      </c>
      <c r="B272" s="17" t="str">
        <f>VLOOKUP($D272,[10]Responsables!$L$1:$M$37,2,0)</f>
        <v>OCID</v>
      </c>
      <c r="C272" s="162" t="s">
        <v>1076</v>
      </c>
      <c r="D272" s="17" t="s">
        <v>824</v>
      </c>
      <c r="E272" s="17" t="s">
        <v>825</v>
      </c>
      <c r="F272" s="17" t="s">
        <v>826</v>
      </c>
      <c r="G272" s="17" t="s">
        <v>1077</v>
      </c>
      <c r="H272" s="17" t="s">
        <v>1078</v>
      </c>
      <c r="I272" s="17" t="s">
        <v>253</v>
      </c>
      <c r="J272" s="18" t="s">
        <v>254</v>
      </c>
      <c r="K272" s="18" t="s">
        <v>829</v>
      </c>
      <c r="L272" s="18" t="s">
        <v>320</v>
      </c>
      <c r="M272" s="18" t="s">
        <v>321</v>
      </c>
      <c r="N272" s="18" t="s">
        <v>451</v>
      </c>
      <c r="O272" s="17" t="s">
        <v>176</v>
      </c>
      <c r="P272" s="17" t="s">
        <v>830</v>
      </c>
      <c r="Q272" s="17" t="s">
        <v>824</v>
      </c>
      <c r="R272" s="17" t="s">
        <v>229</v>
      </c>
      <c r="S272" s="17" t="s">
        <v>229</v>
      </c>
      <c r="T272" s="17" t="s">
        <v>324</v>
      </c>
      <c r="U272" s="17" t="s">
        <v>824</v>
      </c>
      <c r="V272" s="17" t="s">
        <v>229</v>
      </c>
      <c r="W272" s="17" t="s">
        <v>229</v>
      </c>
      <c r="X272" s="17" t="s">
        <v>255</v>
      </c>
      <c r="Y272" s="177" t="str">
        <f>VLOOKUP($X272,'[10]Ley Transparencia'!$G$4:$H$18,2,0)</f>
        <v>INFORMACIÓN PÚBLICA</v>
      </c>
      <c r="Z272" s="17" t="s">
        <v>256</v>
      </c>
      <c r="AA272" s="17" t="s">
        <v>256</v>
      </c>
      <c r="AB272" s="39" t="s">
        <v>176</v>
      </c>
      <c r="AC272" s="40">
        <v>44197</v>
      </c>
      <c r="AD272" s="33" t="str">
        <f>LOOKUP($Y272,'[10]Ley Transparencia'!$H$4:$H$17,'[10]Ley Transparencia'!$I$4:$I$17)</f>
        <v>Ilimitada</v>
      </c>
      <c r="AE272" s="26" t="str">
        <f t="shared" si="71"/>
        <v>Baja</v>
      </c>
      <c r="AF272" s="18">
        <f t="shared" si="72"/>
        <v>1</v>
      </c>
      <c r="AG272" s="18" t="s">
        <v>239</v>
      </c>
      <c r="AH272" s="18">
        <f t="shared" si="73"/>
        <v>1</v>
      </c>
      <c r="AI272" s="18" t="s">
        <v>239</v>
      </c>
      <c r="AJ272" s="18">
        <f t="shared" si="74"/>
        <v>1</v>
      </c>
      <c r="AK272" s="18">
        <f t="shared" si="75"/>
        <v>3</v>
      </c>
      <c r="AL272" s="44" t="str">
        <f t="shared" si="76"/>
        <v>BAJA</v>
      </c>
      <c r="AM272" s="39" t="s">
        <v>184</v>
      </c>
      <c r="AN272" s="39" t="s">
        <v>388</v>
      </c>
      <c r="AO272" s="39" t="s">
        <v>184</v>
      </c>
      <c r="AP272" s="39" t="s">
        <v>184</v>
      </c>
      <c r="AQ272" s="39" t="s">
        <v>184</v>
      </c>
      <c r="AR272" s="18"/>
      <c r="AS272" s="18"/>
      <c r="AT272" s="39" t="s">
        <v>184</v>
      </c>
      <c r="AU272" s="39" t="s">
        <v>184</v>
      </c>
      <c r="AV272" s="39" t="s">
        <v>388</v>
      </c>
      <c r="AW272" s="39" t="s">
        <v>388</v>
      </c>
      <c r="AX272" s="39" t="s">
        <v>388</v>
      </c>
      <c r="AY272" s="39" t="s">
        <v>388</v>
      </c>
      <c r="AZ272" s="39" t="s">
        <v>388</v>
      </c>
      <c r="BA272" s="39" t="s">
        <v>184</v>
      </c>
      <c r="BB272" s="39" t="s">
        <v>388</v>
      </c>
      <c r="BC272" s="39"/>
      <c r="BD272" s="39" t="s">
        <v>388</v>
      </c>
      <c r="BE272" s="39" t="s">
        <v>184</v>
      </c>
      <c r="BF272" s="39" t="s">
        <v>184</v>
      </c>
      <c r="BG272" s="39" t="s">
        <v>184</v>
      </c>
      <c r="BH272" s="39" t="s">
        <v>388</v>
      </c>
      <c r="BI272" s="39" t="s">
        <v>388</v>
      </c>
      <c r="BJ272" s="39" t="s">
        <v>184</v>
      </c>
      <c r="BK272" s="39" t="s">
        <v>184</v>
      </c>
      <c r="BL272" s="39" t="s">
        <v>184</v>
      </c>
      <c r="BM272" s="39"/>
      <c r="BN272" s="289"/>
      <c r="BO272" s="45"/>
      <c r="BP272" s="45"/>
    </row>
    <row r="273" spans="1:68" s="158" customFormat="1" ht="60" customHeight="1" x14ac:dyDescent="0.35">
      <c r="A273" s="46" t="str">
        <f t="shared" si="70"/>
        <v>OCID-086</v>
      </c>
      <c r="B273" s="17" t="str">
        <f>VLOOKUP($D273,[10]Responsables!$L$1:$M$37,2,0)</f>
        <v>OCID</v>
      </c>
      <c r="C273" s="162" t="s">
        <v>1079</v>
      </c>
      <c r="D273" s="17" t="s">
        <v>824</v>
      </c>
      <c r="E273" s="17" t="s">
        <v>825</v>
      </c>
      <c r="F273" s="17" t="s">
        <v>826</v>
      </c>
      <c r="G273" s="17" t="s">
        <v>1080</v>
      </c>
      <c r="H273" s="17" t="s">
        <v>1081</v>
      </c>
      <c r="I273" s="17" t="s">
        <v>253</v>
      </c>
      <c r="J273" s="18" t="s">
        <v>254</v>
      </c>
      <c r="K273" s="18" t="s">
        <v>829</v>
      </c>
      <c r="L273" s="18" t="s">
        <v>320</v>
      </c>
      <c r="M273" s="18" t="s">
        <v>321</v>
      </c>
      <c r="N273" s="18" t="s">
        <v>451</v>
      </c>
      <c r="O273" s="17" t="s">
        <v>176</v>
      </c>
      <c r="P273" s="17" t="s">
        <v>830</v>
      </c>
      <c r="Q273" s="17" t="s">
        <v>824</v>
      </c>
      <c r="R273" s="17" t="s">
        <v>229</v>
      </c>
      <c r="S273" s="17" t="s">
        <v>229</v>
      </c>
      <c r="T273" s="17" t="s">
        <v>324</v>
      </c>
      <c r="U273" s="17" t="s">
        <v>824</v>
      </c>
      <c r="V273" s="17" t="s">
        <v>229</v>
      </c>
      <c r="W273" s="17" t="s">
        <v>229</v>
      </c>
      <c r="X273" s="17" t="s">
        <v>255</v>
      </c>
      <c r="Y273" s="177" t="str">
        <f>VLOOKUP($X273,'[10]Ley Transparencia'!$G$4:$H$18,2,0)</f>
        <v>INFORMACIÓN PÚBLICA</v>
      </c>
      <c r="Z273" s="17" t="s">
        <v>256</v>
      </c>
      <c r="AA273" s="17" t="s">
        <v>256</v>
      </c>
      <c r="AB273" s="39" t="s">
        <v>176</v>
      </c>
      <c r="AC273" s="40">
        <v>44197</v>
      </c>
      <c r="AD273" s="33" t="str">
        <f>LOOKUP($Y273,'[10]Ley Transparencia'!$H$4:$H$17,'[10]Ley Transparencia'!$I$4:$I$17)</f>
        <v>Ilimitada</v>
      </c>
      <c r="AE273" s="26" t="str">
        <f t="shared" si="71"/>
        <v>Baja</v>
      </c>
      <c r="AF273" s="18">
        <f t="shared" si="72"/>
        <v>1</v>
      </c>
      <c r="AG273" s="18" t="s">
        <v>239</v>
      </c>
      <c r="AH273" s="18">
        <f t="shared" si="73"/>
        <v>1</v>
      </c>
      <c r="AI273" s="18" t="s">
        <v>239</v>
      </c>
      <c r="AJ273" s="18">
        <f t="shared" si="74"/>
        <v>1</v>
      </c>
      <c r="AK273" s="18">
        <f t="shared" si="75"/>
        <v>3</v>
      </c>
      <c r="AL273" s="44" t="str">
        <f t="shared" si="76"/>
        <v>BAJA</v>
      </c>
      <c r="AM273" s="39" t="s">
        <v>184</v>
      </c>
      <c r="AN273" s="39" t="s">
        <v>388</v>
      </c>
      <c r="AO273" s="39" t="s">
        <v>184</v>
      </c>
      <c r="AP273" s="39" t="s">
        <v>184</v>
      </c>
      <c r="AQ273" s="39" t="s">
        <v>184</v>
      </c>
      <c r="AR273" s="18"/>
      <c r="AS273" s="18"/>
      <c r="AT273" s="39" t="s">
        <v>184</v>
      </c>
      <c r="AU273" s="39" t="s">
        <v>184</v>
      </c>
      <c r="AV273" s="39" t="s">
        <v>388</v>
      </c>
      <c r="AW273" s="39" t="s">
        <v>388</v>
      </c>
      <c r="AX273" s="39" t="s">
        <v>388</v>
      </c>
      <c r="AY273" s="39" t="s">
        <v>388</v>
      </c>
      <c r="AZ273" s="39" t="s">
        <v>388</v>
      </c>
      <c r="BA273" s="39" t="s">
        <v>184</v>
      </c>
      <c r="BB273" s="39" t="s">
        <v>388</v>
      </c>
      <c r="BC273" s="39"/>
      <c r="BD273" s="39" t="s">
        <v>388</v>
      </c>
      <c r="BE273" s="39" t="s">
        <v>184</v>
      </c>
      <c r="BF273" s="39" t="s">
        <v>184</v>
      </c>
      <c r="BG273" s="39" t="s">
        <v>184</v>
      </c>
      <c r="BH273" s="39" t="s">
        <v>388</v>
      </c>
      <c r="BI273" s="39" t="s">
        <v>388</v>
      </c>
      <c r="BJ273" s="39" t="s">
        <v>184</v>
      </c>
      <c r="BK273" s="39" t="s">
        <v>184</v>
      </c>
      <c r="BL273" s="39" t="s">
        <v>184</v>
      </c>
      <c r="BM273" s="39"/>
      <c r="BN273" s="289"/>
      <c r="BO273" s="45"/>
      <c r="BP273" s="45"/>
    </row>
    <row r="274" spans="1:68" s="158" customFormat="1" ht="60" customHeight="1" x14ac:dyDescent="0.35">
      <c r="A274" s="46" t="str">
        <f t="shared" si="70"/>
        <v>OCID-087</v>
      </c>
      <c r="B274" s="17" t="str">
        <f>VLOOKUP($D274,[10]Responsables!$L$1:$M$37,2,0)</f>
        <v>OCID</v>
      </c>
      <c r="C274" s="162" t="s">
        <v>1082</v>
      </c>
      <c r="D274" s="17" t="s">
        <v>824</v>
      </c>
      <c r="E274" s="17" t="s">
        <v>825</v>
      </c>
      <c r="F274" s="17" t="s">
        <v>826</v>
      </c>
      <c r="G274" s="17" t="s">
        <v>1083</v>
      </c>
      <c r="H274" s="17" t="s">
        <v>1084</v>
      </c>
      <c r="I274" s="17" t="s">
        <v>253</v>
      </c>
      <c r="J274" s="18" t="s">
        <v>254</v>
      </c>
      <c r="K274" s="18" t="s">
        <v>829</v>
      </c>
      <c r="L274" s="18" t="s">
        <v>320</v>
      </c>
      <c r="M274" s="18" t="s">
        <v>321</v>
      </c>
      <c r="N274" s="18" t="s">
        <v>451</v>
      </c>
      <c r="O274" s="17" t="s">
        <v>176</v>
      </c>
      <c r="P274" s="17" t="s">
        <v>830</v>
      </c>
      <c r="Q274" s="17" t="s">
        <v>824</v>
      </c>
      <c r="R274" s="17" t="s">
        <v>229</v>
      </c>
      <c r="S274" s="17" t="s">
        <v>229</v>
      </c>
      <c r="T274" s="17" t="s">
        <v>324</v>
      </c>
      <c r="U274" s="17" t="s">
        <v>824</v>
      </c>
      <c r="V274" s="17" t="s">
        <v>229</v>
      </c>
      <c r="W274" s="17" t="s">
        <v>229</v>
      </c>
      <c r="X274" s="18" t="s">
        <v>831</v>
      </c>
      <c r="Y274" s="177" t="str">
        <f>VLOOKUP($X274,'[10]Ley Transparencia'!$G$4:$H$18,2,0)</f>
        <v>Artículo 19 - INFORMACIÓN PÚBLICA RESERVADA</v>
      </c>
      <c r="Z274" s="17" t="s">
        <v>1075</v>
      </c>
      <c r="AA274" s="17" t="s">
        <v>833</v>
      </c>
      <c r="AB274" s="39" t="s">
        <v>182</v>
      </c>
      <c r="AC274" s="40">
        <v>44197</v>
      </c>
      <c r="AD274" s="33" t="str">
        <f>LOOKUP($Y274,'[10]Ley Transparencia'!$H$4:$H$17,'[10]Ley Transparencia'!$I$4:$I$17)</f>
        <v>Mayor a 15 años</v>
      </c>
      <c r="AE274" s="26" t="str">
        <f t="shared" si="71"/>
        <v>Alta</v>
      </c>
      <c r="AF274" s="18">
        <f t="shared" si="72"/>
        <v>3</v>
      </c>
      <c r="AG274" s="18" t="s">
        <v>239</v>
      </c>
      <c r="AH274" s="18">
        <f t="shared" si="73"/>
        <v>1</v>
      </c>
      <c r="AI274" s="18" t="s">
        <v>239</v>
      </c>
      <c r="AJ274" s="18">
        <f t="shared" si="74"/>
        <v>1</v>
      </c>
      <c r="AK274" s="18">
        <f t="shared" si="75"/>
        <v>5</v>
      </c>
      <c r="AL274" s="44" t="str">
        <f t="shared" si="76"/>
        <v>ALTA</v>
      </c>
      <c r="AM274" s="39" t="s">
        <v>184</v>
      </c>
      <c r="AN274" s="39" t="s">
        <v>388</v>
      </c>
      <c r="AO274" s="39" t="s">
        <v>184</v>
      </c>
      <c r="AP274" s="39" t="s">
        <v>184</v>
      </c>
      <c r="AQ274" s="39" t="s">
        <v>184</v>
      </c>
      <c r="AR274" s="18"/>
      <c r="AS274" s="18"/>
      <c r="AT274" s="39" t="s">
        <v>184</v>
      </c>
      <c r="AU274" s="39" t="s">
        <v>184</v>
      </c>
      <c r="AV274" s="39" t="s">
        <v>388</v>
      </c>
      <c r="AW274" s="39" t="s">
        <v>388</v>
      </c>
      <c r="AX274" s="39" t="s">
        <v>388</v>
      </c>
      <c r="AY274" s="39" t="s">
        <v>388</v>
      </c>
      <c r="AZ274" s="39" t="s">
        <v>388</v>
      </c>
      <c r="BA274" s="39" t="s">
        <v>184</v>
      </c>
      <c r="BB274" s="39" t="s">
        <v>388</v>
      </c>
      <c r="BC274" s="39"/>
      <c r="BD274" s="39" t="s">
        <v>388</v>
      </c>
      <c r="BE274" s="39" t="s">
        <v>184</v>
      </c>
      <c r="BF274" s="39" t="s">
        <v>184</v>
      </c>
      <c r="BG274" s="39" t="s">
        <v>184</v>
      </c>
      <c r="BH274" s="39" t="s">
        <v>388</v>
      </c>
      <c r="BI274" s="39" t="s">
        <v>388</v>
      </c>
      <c r="BJ274" s="39" t="s">
        <v>184</v>
      </c>
      <c r="BK274" s="39" t="s">
        <v>184</v>
      </c>
      <c r="BL274" s="39" t="s">
        <v>184</v>
      </c>
      <c r="BM274" s="39"/>
      <c r="BN274" s="289"/>
      <c r="BO274" s="45"/>
      <c r="BP274" s="45"/>
    </row>
    <row r="275" spans="1:68" s="158" customFormat="1" ht="60" customHeight="1" x14ac:dyDescent="0.35">
      <c r="A275" s="46" t="str">
        <f t="shared" si="70"/>
        <v>OCID-088</v>
      </c>
      <c r="B275" s="17" t="str">
        <f>VLOOKUP($D275,[10]Responsables!$L$1:$M$37,2,0)</f>
        <v>OCID</v>
      </c>
      <c r="C275" s="162" t="s">
        <v>1085</v>
      </c>
      <c r="D275" s="17" t="s">
        <v>824</v>
      </c>
      <c r="E275" s="17" t="s">
        <v>825</v>
      </c>
      <c r="F275" s="17" t="s">
        <v>826</v>
      </c>
      <c r="G275" s="17" t="s">
        <v>1086</v>
      </c>
      <c r="H275" s="17" t="s">
        <v>1087</v>
      </c>
      <c r="I275" s="17" t="s">
        <v>253</v>
      </c>
      <c r="J275" s="18" t="s">
        <v>254</v>
      </c>
      <c r="K275" s="18" t="s">
        <v>829</v>
      </c>
      <c r="L275" s="18" t="s">
        <v>320</v>
      </c>
      <c r="M275" s="18" t="s">
        <v>321</v>
      </c>
      <c r="N275" s="18" t="s">
        <v>451</v>
      </c>
      <c r="O275" s="17" t="s">
        <v>176</v>
      </c>
      <c r="P275" s="17" t="s">
        <v>830</v>
      </c>
      <c r="Q275" s="17" t="s">
        <v>824</v>
      </c>
      <c r="R275" s="17" t="s">
        <v>229</v>
      </c>
      <c r="S275" s="17" t="s">
        <v>229</v>
      </c>
      <c r="T275" s="17" t="s">
        <v>324</v>
      </c>
      <c r="U275" s="17" t="s">
        <v>824</v>
      </c>
      <c r="V275" s="17" t="s">
        <v>229</v>
      </c>
      <c r="W275" s="17" t="s">
        <v>229</v>
      </c>
      <c r="X275" s="17" t="s">
        <v>255</v>
      </c>
      <c r="Y275" s="177" t="str">
        <f>VLOOKUP($X275,'[10]Ley Transparencia'!$G$4:$H$18,2,0)</f>
        <v>INFORMACIÓN PÚBLICA</v>
      </c>
      <c r="Z275" s="17" t="s">
        <v>256</v>
      </c>
      <c r="AA275" s="17" t="s">
        <v>256</v>
      </c>
      <c r="AB275" s="39" t="s">
        <v>176</v>
      </c>
      <c r="AC275" s="40">
        <v>44197</v>
      </c>
      <c r="AD275" s="33" t="str">
        <f>LOOKUP($Y275,'[10]Ley Transparencia'!$H$4:$H$17,'[10]Ley Transparencia'!$I$4:$I$17)</f>
        <v>Ilimitada</v>
      </c>
      <c r="AE275" s="26" t="str">
        <f t="shared" si="71"/>
        <v>Baja</v>
      </c>
      <c r="AF275" s="18">
        <f t="shared" si="72"/>
        <v>1</v>
      </c>
      <c r="AG275" s="18" t="s">
        <v>239</v>
      </c>
      <c r="AH275" s="18">
        <f t="shared" si="73"/>
        <v>1</v>
      </c>
      <c r="AI275" s="18" t="s">
        <v>239</v>
      </c>
      <c r="AJ275" s="18">
        <f t="shared" si="74"/>
        <v>1</v>
      </c>
      <c r="AK275" s="18">
        <f t="shared" si="75"/>
        <v>3</v>
      </c>
      <c r="AL275" s="44" t="str">
        <f t="shared" si="76"/>
        <v>BAJA</v>
      </c>
      <c r="AM275" s="39" t="s">
        <v>184</v>
      </c>
      <c r="AN275" s="39" t="s">
        <v>388</v>
      </c>
      <c r="AO275" s="39" t="s">
        <v>184</v>
      </c>
      <c r="AP275" s="39" t="s">
        <v>184</v>
      </c>
      <c r="AQ275" s="39" t="s">
        <v>184</v>
      </c>
      <c r="AR275" s="18"/>
      <c r="AS275" s="18"/>
      <c r="AT275" s="39" t="s">
        <v>184</v>
      </c>
      <c r="AU275" s="39" t="s">
        <v>184</v>
      </c>
      <c r="AV275" s="39" t="s">
        <v>388</v>
      </c>
      <c r="AW275" s="39" t="s">
        <v>388</v>
      </c>
      <c r="AX275" s="39" t="s">
        <v>388</v>
      </c>
      <c r="AY275" s="39" t="s">
        <v>388</v>
      </c>
      <c r="AZ275" s="39" t="s">
        <v>388</v>
      </c>
      <c r="BA275" s="39" t="s">
        <v>184</v>
      </c>
      <c r="BB275" s="39" t="s">
        <v>388</v>
      </c>
      <c r="BC275" s="39"/>
      <c r="BD275" s="39" t="s">
        <v>388</v>
      </c>
      <c r="BE275" s="39" t="s">
        <v>184</v>
      </c>
      <c r="BF275" s="39" t="s">
        <v>184</v>
      </c>
      <c r="BG275" s="39" t="s">
        <v>184</v>
      </c>
      <c r="BH275" s="39" t="s">
        <v>388</v>
      </c>
      <c r="BI275" s="39" t="s">
        <v>388</v>
      </c>
      <c r="BJ275" s="39" t="s">
        <v>184</v>
      </c>
      <c r="BK275" s="39" t="s">
        <v>184</v>
      </c>
      <c r="BL275" s="39" t="s">
        <v>184</v>
      </c>
      <c r="BM275" s="39"/>
      <c r="BN275" s="289"/>
      <c r="BO275" s="45"/>
      <c r="BP275" s="45"/>
    </row>
    <row r="276" spans="1:68" s="158" customFormat="1" ht="60" customHeight="1" x14ac:dyDescent="0.35">
      <c r="A276" s="46" t="str">
        <f t="shared" si="70"/>
        <v>OCID-089</v>
      </c>
      <c r="B276" s="17" t="str">
        <f>VLOOKUP($D276,[10]Responsables!$L$1:$M$37,2,0)</f>
        <v>OCID</v>
      </c>
      <c r="C276" s="162" t="s">
        <v>1088</v>
      </c>
      <c r="D276" s="17" t="s">
        <v>824</v>
      </c>
      <c r="E276" s="17" t="s">
        <v>825</v>
      </c>
      <c r="F276" s="17" t="s">
        <v>826</v>
      </c>
      <c r="G276" s="17" t="s">
        <v>1089</v>
      </c>
      <c r="H276" s="17" t="s">
        <v>1090</v>
      </c>
      <c r="I276" s="17" t="s">
        <v>253</v>
      </c>
      <c r="J276" s="18" t="s">
        <v>254</v>
      </c>
      <c r="K276" s="18" t="s">
        <v>829</v>
      </c>
      <c r="L276" s="18" t="s">
        <v>336</v>
      </c>
      <c r="M276" s="18" t="s">
        <v>337</v>
      </c>
      <c r="N276" s="18" t="s">
        <v>451</v>
      </c>
      <c r="O276" s="17" t="s">
        <v>176</v>
      </c>
      <c r="P276" s="17" t="s">
        <v>830</v>
      </c>
      <c r="Q276" s="17" t="s">
        <v>824</v>
      </c>
      <c r="R276" s="17" t="s">
        <v>229</v>
      </c>
      <c r="S276" s="17" t="s">
        <v>229</v>
      </c>
      <c r="T276" s="17" t="s">
        <v>324</v>
      </c>
      <c r="U276" s="17" t="s">
        <v>824</v>
      </c>
      <c r="V276" s="17" t="s">
        <v>229</v>
      </c>
      <c r="W276" s="17" t="s">
        <v>229</v>
      </c>
      <c r="X276" s="18" t="s">
        <v>831</v>
      </c>
      <c r="Y276" s="177" t="str">
        <f>VLOOKUP($X276,'[10]Ley Transparencia'!$G$4:$H$18,2,0)</f>
        <v>Artículo 19 - INFORMACIÓN PÚBLICA RESERVADA</v>
      </c>
      <c r="Z276" s="17" t="s">
        <v>1075</v>
      </c>
      <c r="AA276" s="17" t="s">
        <v>833</v>
      </c>
      <c r="AB276" s="39" t="s">
        <v>182</v>
      </c>
      <c r="AC276" s="40">
        <v>44197</v>
      </c>
      <c r="AD276" s="33" t="str">
        <f>LOOKUP($Y276,'[10]Ley Transparencia'!$H$4:$H$17,'[10]Ley Transparencia'!$I$4:$I$17)</f>
        <v>Mayor a 15 años</v>
      </c>
      <c r="AE276" s="26" t="str">
        <f t="shared" si="71"/>
        <v>Alta</v>
      </c>
      <c r="AF276" s="18">
        <f t="shared" si="72"/>
        <v>3</v>
      </c>
      <c r="AG276" s="18" t="s">
        <v>239</v>
      </c>
      <c r="AH276" s="18">
        <f t="shared" si="73"/>
        <v>1</v>
      </c>
      <c r="AI276" s="18" t="s">
        <v>239</v>
      </c>
      <c r="AJ276" s="18">
        <f t="shared" si="74"/>
        <v>1</v>
      </c>
      <c r="AK276" s="18">
        <f t="shared" si="75"/>
        <v>5</v>
      </c>
      <c r="AL276" s="44" t="str">
        <f t="shared" si="76"/>
        <v>ALTA</v>
      </c>
      <c r="AM276" s="39" t="s">
        <v>184</v>
      </c>
      <c r="AN276" s="39" t="s">
        <v>388</v>
      </c>
      <c r="AO276" s="39" t="s">
        <v>184</v>
      </c>
      <c r="AP276" s="39" t="s">
        <v>184</v>
      </c>
      <c r="AQ276" s="39" t="s">
        <v>184</v>
      </c>
      <c r="AR276" s="18"/>
      <c r="AS276" s="18"/>
      <c r="AT276" s="39" t="s">
        <v>184</v>
      </c>
      <c r="AU276" s="39" t="s">
        <v>184</v>
      </c>
      <c r="AV276" s="39" t="s">
        <v>388</v>
      </c>
      <c r="AW276" s="39" t="s">
        <v>388</v>
      </c>
      <c r="AX276" s="39" t="s">
        <v>388</v>
      </c>
      <c r="AY276" s="39" t="s">
        <v>388</v>
      </c>
      <c r="AZ276" s="39" t="s">
        <v>388</v>
      </c>
      <c r="BA276" s="39" t="s">
        <v>184</v>
      </c>
      <c r="BB276" s="39" t="s">
        <v>388</v>
      </c>
      <c r="BC276" s="39"/>
      <c r="BD276" s="39" t="s">
        <v>388</v>
      </c>
      <c r="BE276" s="39" t="s">
        <v>184</v>
      </c>
      <c r="BF276" s="39" t="s">
        <v>184</v>
      </c>
      <c r="BG276" s="39" t="s">
        <v>184</v>
      </c>
      <c r="BH276" s="39" t="s">
        <v>388</v>
      </c>
      <c r="BI276" s="39" t="s">
        <v>388</v>
      </c>
      <c r="BJ276" s="39" t="s">
        <v>184</v>
      </c>
      <c r="BK276" s="39" t="s">
        <v>184</v>
      </c>
      <c r="BL276" s="39" t="s">
        <v>184</v>
      </c>
      <c r="BM276" s="39"/>
      <c r="BN276" s="289"/>
      <c r="BO276" s="45"/>
      <c r="BP276" s="45"/>
    </row>
    <row r="277" spans="1:68" s="158" customFormat="1" ht="60" customHeight="1" x14ac:dyDescent="0.35">
      <c r="A277" s="46" t="str">
        <f t="shared" si="70"/>
        <v>OCID-090</v>
      </c>
      <c r="B277" s="17" t="str">
        <f>VLOOKUP($D277,[10]Responsables!$L$1:$M$37,2,0)</f>
        <v>OCID</v>
      </c>
      <c r="C277" s="162" t="s">
        <v>1091</v>
      </c>
      <c r="D277" s="17" t="s">
        <v>824</v>
      </c>
      <c r="E277" s="17" t="s">
        <v>825</v>
      </c>
      <c r="F277" s="17" t="s">
        <v>826</v>
      </c>
      <c r="G277" s="17" t="s">
        <v>1092</v>
      </c>
      <c r="H277" s="17" t="s">
        <v>1093</v>
      </c>
      <c r="I277" s="17" t="s">
        <v>253</v>
      </c>
      <c r="J277" s="18" t="s">
        <v>254</v>
      </c>
      <c r="K277" s="18" t="s">
        <v>829</v>
      </c>
      <c r="L277" s="18" t="s">
        <v>320</v>
      </c>
      <c r="M277" s="18" t="s">
        <v>321</v>
      </c>
      <c r="N277" s="18" t="s">
        <v>451</v>
      </c>
      <c r="O277" s="17" t="s">
        <v>176</v>
      </c>
      <c r="P277" s="17" t="s">
        <v>830</v>
      </c>
      <c r="Q277" s="17" t="s">
        <v>824</v>
      </c>
      <c r="R277" s="17" t="s">
        <v>229</v>
      </c>
      <c r="S277" s="17" t="s">
        <v>229</v>
      </c>
      <c r="T277" s="17" t="s">
        <v>324</v>
      </c>
      <c r="U277" s="17" t="s">
        <v>824</v>
      </c>
      <c r="V277" s="17" t="s">
        <v>229</v>
      </c>
      <c r="W277" s="17" t="s">
        <v>229</v>
      </c>
      <c r="X277" s="18" t="s">
        <v>831</v>
      </c>
      <c r="Y277" s="177" t="str">
        <f>VLOOKUP($X277,'[10]Ley Transparencia'!$G$4:$H$18,2,0)</f>
        <v>Artículo 19 - INFORMACIÓN PÚBLICA RESERVADA</v>
      </c>
      <c r="Z277" s="17" t="s">
        <v>1075</v>
      </c>
      <c r="AA277" s="17" t="s">
        <v>833</v>
      </c>
      <c r="AB277" s="39" t="s">
        <v>182</v>
      </c>
      <c r="AC277" s="40">
        <v>44197</v>
      </c>
      <c r="AD277" s="33" t="str">
        <f>LOOKUP($Y277,'[10]Ley Transparencia'!$H$4:$H$17,'[10]Ley Transparencia'!$I$4:$I$17)</f>
        <v>Mayor a 15 años</v>
      </c>
      <c r="AE277" s="26" t="str">
        <f t="shared" si="71"/>
        <v>Alta</v>
      </c>
      <c r="AF277" s="18">
        <f t="shared" si="72"/>
        <v>3</v>
      </c>
      <c r="AG277" s="18" t="s">
        <v>239</v>
      </c>
      <c r="AH277" s="18">
        <f t="shared" si="73"/>
        <v>1</v>
      </c>
      <c r="AI277" s="18" t="s">
        <v>239</v>
      </c>
      <c r="AJ277" s="18">
        <f t="shared" si="74"/>
        <v>1</v>
      </c>
      <c r="AK277" s="18">
        <f t="shared" si="75"/>
        <v>5</v>
      </c>
      <c r="AL277" s="44" t="str">
        <f t="shared" si="76"/>
        <v>ALTA</v>
      </c>
      <c r="AM277" s="39" t="s">
        <v>184</v>
      </c>
      <c r="AN277" s="39" t="s">
        <v>388</v>
      </c>
      <c r="AO277" s="39" t="s">
        <v>184</v>
      </c>
      <c r="AP277" s="39" t="s">
        <v>184</v>
      </c>
      <c r="AQ277" s="39" t="s">
        <v>184</v>
      </c>
      <c r="AR277" s="18"/>
      <c r="AS277" s="18"/>
      <c r="AT277" s="39" t="s">
        <v>184</v>
      </c>
      <c r="AU277" s="39" t="s">
        <v>184</v>
      </c>
      <c r="AV277" s="39" t="s">
        <v>388</v>
      </c>
      <c r="AW277" s="39" t="s">
        <v>388</v>
      </c>
      <c r="AX277" s="39" t="s">
        <v>388</v>
      </c>
      <c r="AY277" s="39" t="s">
        <v>388</v>
      </c>
      <c r="AZ277" s="39" t="s">
        <v>388</v>
      </c>
      <c r="BA277" s="39" t="s">
        <v>184</v>
      </c>
      <c r="BB277" s="39" t="s">
        <v>388</v>
      </c>
      <c r="BC277" s="39"/>
      <c r="BD277" s="39" t="s">
        <v>388</v>
      </c>
      <c r="BE277" s="39" t="s">
        <v>184</v>
      </c>
      <c r="BF277" s="39" t="s">
        <v>184</v>
      </c>
      <c r="BG277" s="39" t="s">
        <v>184</v>
      </c>
      <c r="BH277" s="39" t="s">
        <v>388</v>
      </c>
      <c r="BI277" s="39" t="s">
        <v>388</v>
      </c>
      <c r="BJ277" s="39" t="s">
        <v>184</v>
      </c>
      <c r="BK277" s="39" t="s">
        <v>184</v>
      </c>
      <c r="BL277" s="39" t="s">
        <v>184</v>
      </c>
      <c r="BM277" s="39"/>
      <c r="BN277" s="289"/>
      <c r="BO277" s="45"/>
      <c r="BP277" s="45"/>
    </row>
    <row r="278" spans="1:68" s="158" customFormat="1" ht="60" customHeight="1" x14ac:dyDescent="0.35">
      <c r="A278" s="46" t="str">
        <f t="shared" si="70"/>
        <v>OCID-091</v>
      </c>
      <c r="B278" s="17" t="str">
        <f>VLOOKUP($D278,[10]Responsables!$L$1:$M$37,2,0)</f>
        <v>OCID</v>
      </c>
      <c r="C278" s="162" t="s">
        <v>1094</v>
      </c>
      <c r="D278" s="17" t="s">
        <v>824</v>
      </c>
      <c r="E278" s="17" t="s">
        <v>825</v>
      </c>
      <c r="F278" s="17" t="s">
        <v>826</v>
      </c>
      <c r="G278" s="17" t="s">
        <v>1095</v>
      </c>
      <c r="H278" s="17" t="s">
        <v>1096</v>
      </c>
      <c r="I278" s="17" t="s">
        <v>253</v>
      </c>
      <c r="J278" s="18" t="s">
        <v>254</v>
      </c>
      <c r="K278" s="18" t="s">
        <v>829</v>
      </c>
      <c r="L278" s="18" t="s">
        <v>320</v>
      </c>
      <c r="M278" s="18" t="s">
        <v>321</v>
      </c>
      <c r="N278" s="18" t="s">
        <v>451</v>
      </c>
      <c r="O278" s="17" t="s">
        <v>176</v>
      </c>
      <c r="P278" s="17" t="s">
        <v>830</v>
      </c>
      <c r="Q278" s="17" t="s">
        <v>824</v>
      </c>
      <c r="R278" s="17" t="s">
        <v>229</v>
      </c>
      <c r="S278" s="17" t="s">
        <v>229</v>
      </c>
      <c r="T278" s="17" t="s">
        <v>324</v>
      </c>
      <c r="U278" s="17" t="s">
        <v>824</v>
      </c>
      <c r="V278" s="17" t="s">
        <v>229</v>
      </c>
      <c r="W278" s="17" t="s">
        <v>229</v>
      </c>
      <c r="X278" s="17" t="s">
        <v>255</v>
      </c>
      <c r="Y278" s="177" t="str">
        <f>VLOOKUP($X278,'[10]Ley Transparencia'!$G$4:$H$18,2,0)</f>
        <v>INFORMACIÓN PÚBLICA</v>
      </c>
      <c r="Z278" s="17" t="s">
        <v>256</v>
      </c>
      <c r="AA278" s="17" t="s">
        <v>256</v>
      </c>
      <c r="AB278" s="39" t="s">
        <v>176</v>
      </c>
      <c r="AC278" s="40">
        <v>44197</v>
      </c>
      <c r="AD278" s="33" t="str">
        <f>LOOKUP($Y278,'[10]Ley Transparencia'!$H$4:$H$17,'[10]Ley Transparencia'!$I$4:$I$17)</f>
        <v>Ilimitada</v>
      </c>
      <c r="AE278" s="26" t="str">
        <f t="shared" si="71"/>
        <v>Baja</v>
      </c>
      <c r="AF278" s="18">
        <f t="shared" si="72"/>
        <v>1</v>
      </c>
      <c r="AG278" s="18" t="s">
        <v>239</v>
      </c>
      <c r="AH278" s="18">
        <f t="shared" si="73"/>
        <v>1</v>
      </c>
      <c r="AI278" s="18" t="s">
        <v>239</v>
      </c>
      <c r="AJ278" s="18">
        <f t="shared" si="74"/>
        <v>1</v>
      </c>
      <c r="AK278" s="18">
        <f t="shared" si="75"/>
        <v>3</v>
      </c>
      <c r="AL278" s="44" t="str">
        <f t="shared" si="76"/>
        <v>BAJA</v>
      </c>
      <c r="AM278" s="39" t="s">
        <v>184</v>
      </c>
      <c r="AN278" s="39" t="s">
        <v>388</v>
      </c>
      <c r="AO278" s="39" t="s">
        <v>184</v>
      </c>
      <c r="AP278" s="39" t="s">
        <v>184</v>
      </c>
      <c r="AQ278" s="39" t="s">
        <v>184</v>
      </c>
      <c r="AR278" s="18"/>
      <c r="AS278" s="18"/>
      <c r="AT278" s="39" t="s">
        <v>184</v>
      </c>
      <c r="AU278" s="39" t="s">
        <v>184</v>
      </c>
      <c r="AV278" s="39" t="s">
        <v>388</v>
      </c>
      <c r="AW278" s="39" t="s">
        <v>388</v>
      </c>
      <c r="AX278" s="39" t="s">
        <v>388</v>
      </c>
      <c r="AY278" s="39" t="s">
        <v>388</v>
      </c>
      <c r="AZ278" s="39" t="s">
        <v>388</v>
      </c>
      <c r="BA278" s="39" t="s">
        <v>184</v>
      </c>
      <c r="BB278" s="39" t="s">
        <v>388</v>
      </c>
      <c r="BC278" s="39"/>
      <c r="BD278" s="39" t="s">
        <v>388</v>
      </c>
      <c r="BE278" s="39" t="s">
        <v>184</v>
      </c>
      <c r="BF278" s="39" t="s">
        <v>184</v>
      </c>
      <c r="BG278" s="39" t="s">
        <v>184</v>
      </c>
      <c r="BH278" s="39" t="s">
        <v>388</v>
      </c>
      <c r="BI278" s="39" t="s">
        <v>388</v>
      </c>
      <c r="BJ278" s="39" t="s">
        <v>184</v>
      </c>
      <c r="BK278" s="39" t="s">
        <v>184</v>
      </c>
      <c r="BL278" s="39" t="s">
        <v>184</v>
      </c>
      <c r="BM278" s="39"/>
      <c r="BN278" s="289"/>
      <c r="BO278" s="45"/>
      <c r="BP278" s="45"/>
    </row>
    <row r="279" spans="1:68" s="158" customFormat="1" ht="60" customHeight="1" x14ac:dyDescent="0.35">
      <c r="A279" s="46" t="str">
        <f t="shared" si="70"/>
        <v>OCID-092</v>
      </c>
      <c r="B279" s="17" t="str">
        <f>VLOOKUP($D279,[10]Responsables!$L$1:$M$37,2,0)</f>
        <v>OCID</v>
      </c>
      <c r="C279" s="162" t="s">
        <v>1097</v>
      </c>
      <c r="D279" s="17" t="s">
        <v>824</v>
      </c>
      <c r="E279" s="17" t="s">
        <v>825</v>
      </c>
      <c r="F279" s="17" t="s">
        <v>826</v>
      </c>
      <c r="G279" s="17" t="s">
        <v>1098</v>
      </c>
      <c r="H279" s="17" t="s">
        <v>1099</v>
      </c>
      <c r="I279" s="17" t="s">
        <v>253</v>
      </c>
      <c r="J279" s="18" t="s">
        <v>254</v>
      </c>
      <c r="K279" s="18" t="s">
        <v>829</v>
      </c>
      <c r="L279" s="18" t="s">
        <v>336</v>
      </c>
      <c r="M279" s="18" t="s">
        <v>321</v>
      </c>
      <c r="N279" s="18" t="s">
        <v>451</v>
      </c>
      <c r="O279" s="17" t="s">
        <v>176</v>
      </c>
      <c r="P279" s="17" t="s">
        <v>830</v>
      </c>
      <c r="Q279" s="17" t="s">
        <v>824</v>
      </c>
      <c r="R279" s="17" t="s">
        <v>229</v>
      </c>
      <c r="S279" s="17" t="s">
        <v>229</v>
      </c>
      <c r="T279" s="17" t="s">
        <v>324</v>
      </c>
      <c r="U279" s="17" t="s">
        <v>824</v>
      </c>
      <c r="V279" s="17" t="s">
        <v>229</v>
      </c>
      <c r="W279" s="17" t="s">
        <v>229</v>
      </c>
      <c r="X279" s="17" t="s">
        <v>255</v>
      </c>
      <c r="Y279" s="177" t="str">
        <f>VLOOKUP($X279,'[10]Ley Transparencia'!$G$4:$H$18,2,0)</f>
        <v>INFORMACIÓN PÚBLICA</v>
      </c>
      <c r="Z279" s="17" t="s">
        <v>256</v>
      </c>
      <c r="AA279" s="17" t="s">
        <v>256</v>
      </c>
      <c r="AB279" s="39" t="s">
        <v>176</v>
      </c>
      <c r="AC279" s="40">
        <v>44197</v>
      </c>
      <c r="AD279" s="33" t="str">
        <f>LOOKUP($Y279,'[10]Ley Transparencia'!$H$4:$H$17,'[10]Ley Transparencia'!$I$4:$I$17)</f>
        <v>Ilimitada</v>
      </c>
      <c r="AE279" s="26" t="str">
        <f t="shared" si="71"/>
        <v>Baja</v>
      </c>
      <c r="AF279" s="18">
        <f t="shared" si="72"/>
        <v>1</v>
      </c>
      <c r="AG279" s="18" t="s">
        <v>239</v>
      </c>
      <c r="AH279" s="18">
        <f t="shared" si="73"/>
        <v>1</v>
      </c>
      <c r="AI279" s="18" t="s">
        <v>239</v>
      </c>
      <c r="AJ279" s="18">
        <f t="shared" si="74"/>
        <v>1</v>
      </c>
      <c r="AK279" s="18">
        <f t="shared" si="75"/>
        <v>3</v>
      </c>
      <c r="AL279" s="44" t="str">
        <f t="shared" si="76"/>
        <v>BAJA</v>
      </c>
      <c r="AM279" s="39" t="s">
        <v>184</v>
      </c>
      <c r="AN279" s="39" t="s">
        <v>388</v>
      </c>
      <c r="AO279" s="39" t="s">
        <v>184</v>
      </c>
      <c r="AP279" s="39" t="s">
        <v>184</v>
      </c>
      <c r="AQ279" s="39" t="s">
        <v>184</v>
      </c>
      <c r="AR279" s="18"/>
      <c r="AS279" s="18"/>
      <c r="AT279" s="39" t="s">
        <v>184</v>
      </c>
      <c r="AU279" s="39" t="s">
        <v>184</v>
      </c>
      <c r="AV279" s="39" t="s">
        <v>388</v>
      </c>
      <c r="AW279" s="39" t="s">
        <v>388</v>
      </c>
      <c r="AX279" s="39" t="s">
        <v>388</v>
      </c>
      <c r="AY279" s="39" t="s">
        <v>388</v>
      </c>
      <c r="AZ279" s="39" t="s">
        <v>388</v>
      </c>
      <c r="BA279" s="39" t="s">
        <v>184</v>
      </c>
      <c r="BB279" s="39" t="s">
        <v>388</v>
      </c>
      <c r="BC279" s="39"/>
      <c r="BD279" s="39" t="s">
        <v>388</v>
      </c>
      <c r="BE279" s="39" t="s">
        <v>184</v>
      </c>
      <c r="BF279" s="39" t="s">
        <v>184</v>
      </c>
      <c r="BG279" s="39" t="s">
        <v>184</v>
      </c>
      <c r="BH279" s="39" t="s">
        <v>388</v>
      </c>
      <c r="BI279" s="39" t="s">
        <v>388</v>
      </c>
      <c r="BJ279" s="39" t="s">
        <v>184</v>
      </c>
      <c r="BK279" s="39" t="s">
        <v>184</v>
      </c>
      <c r="BL279" s="39" t="s">
        <v>184</v>
      </c>
      <c r="BM279" s="39"/>
      <c r="BN279" s="289"/>
      <c r="BO279" s="45"/>
      <c r="BP279" s="45"/>
    </row>
    <row r="280" spans="1:68" s="158" customFormat="1" ht="60" customHeight="1" x14ac:dyDescent="0.35">
      <c r="A280" s="46" t="str">
        <f t="shared" si="70"/>
        <v>OCID-093</v>
      </c>
      <c r="B280" s="17" t="str">
        <f>VLOOKUP($D280,[10]Responsables!$L$1:$M$37,2,0)</f>
        <v>OCID</v>
      </c>
      <c r="C280" s="162" t="s">
        <v>1100</v>
      </c>
      <c r="D280" s="17" t="s">
        <v>824</v>
      </c>
      <c r="E280" s="17" t="s">
        <v>825</v>
      </c>
      <c r="F280" s="17" t="s">
        <v>826</v>
      </c>
      <c r="G280" s="17" t="s">
        <v>1101</v>
      </c>
      <c r="H280" s="17" t="s">
        <v>1102</v>
      </c>
      <c r="I280" s="17" t="s">
        <v>253</v>
      </c>
      <c r="J280" s="18" t="s">
        <v>254</v>
      </c>
      <c r="K280" s="18" t="s">
        <v>829</v>
      </c>
      <c r="L280" s="18" t="s">
        <v>336</v>
      </c>
      <c r="M280" s="18" t="s">
        <v>321</v>
      </c>
      <c r="N280" s="18" t="s">
        <v>451</v>
      </c>
      <c r="O280" s="17" t="s">
        <v>176</v>
      </c>
      <c r="P280" s="17" t="s">
        <v>830</v>
      </c>
      <c r="Q280" s="17" t="s">
        <v>824</v>
      </c>
      <c r="R280" s="17" t="s">
        <v>229</v>
      </c>
      <c r="S280" s="17" t="s">
        <v>229</v>
      </c>
      <c r="T280" s="17" t="s">
        <v>324</v>
      </c>
      <c r="U280" s="17" t="s">
        <v>824</v>
      </c>
      <c r="V280" s="17" t="s">
        <v>229</v>
      </c>
      <c r="W280" s="17" t="s">
        <v>229</v>
      </c>
      <c r="X280" s="17" t="s">
        <v>255</v>
      </c>
      <c r="Y280" s="177" t="str">
        <f>VLOOKUP($X280,'[10]Ley Transparencia'!$G$4:$H$18,2,0)</f>
        <v>INFORMACIÓN PÚBLICA</v>
      </c>
      <c r="Z280" s="17" t="s">
        <v>256</v>
      </c>
      <c r="AA280" s="17" t="s">
        <v>256</v>
      </c>
      <c r="AB280" s="39" t="s">
        <v>176</v>
      </c>
      <c r="AC280" s="40">
        <v>44197</v>
      </c>
      <c r="AD280" s="33" t="str">
        <f>LOOKUP($Y280,'[10]Ley Transparencia'!$H$4:$H$17,'[10]Ley Transparencia'!$I$4:$I$17)</f>
        <v>Ilimitada</v>
      </c>
      <c r="AE280" s="26" t="str">
        <f t="shared" si="71"/>
        <v>Baja</v>
      </c>
      <c r="AF280" s="18">
        <f t="shared" si="72"/>
        <v>1</v>
      </c>
      <c r="AG280" s="18" t="s">
        <v>239</v>
      </c>
      <c r="AH280" s="18">
        <f t="shared" si="73"/>
        <v>1</v>
      </c>
      <c r="AI280" s="18" t="s">
        <v>239</v>
      </c>
      <c r="AJ280" s="18">
        <f t="shared" si="74"/>
        <v>1</v>
      </c>
      <c r="AK280" s="18">
        <f t="shared" si="75"/>
        <v>3</v>
      </c>
      <c r="AL280" s="44" t="str">
        <f t="shared" si="76"/>
        <v>BAJA</v>
      </c>
      <c r="AM280" s="39" t="s">
        <v>184</v>
      </c>
      <c r="AN280" s="39" t="s">
        <v>388</v>
      </c>
      <c r="AO280" s="39" t="s">
        <v>184</v>
      </c>
      <c r="AP280" s="39" t="s">
        <v>184</v>
      </c>
      <c r="AQ280" s="39" t="s">
        <v>184</v>
      </c>
      <c r="AR280" s="18"/>
      <c r="AS280" s="18"/>
      <c r="AT280" s="39" t="s">
        <v>184</v>
      </c>
      <c r="AU280" s="39" t="s">
        <v>184</v>
      </c>
      <c r="AV280" s="39" t="s">
        <v>388</v>
      </c>
      <c r="AW280" s="39" t="s">
        <v>388</v>
      </c>
      <c r="AX280" s="39" t="s">
        <v>388</v>
      </c>
      <c r="AY280" s="39" t="s">
        <v>388</v>
      </c>
      <c r="AZ280" s="39" t="s">
        <v>388</v>
      </c>
      <c r="BA280" s="39" t="s">
        <v>184</v>
      </c>
      <c r="BB280" s="39" t="s">
        <v>388</v>
      </c>
      <c r="BC280" s="39"/>
      <c r="BD280" s="39" t="s">
        <v>388</v>
      </c>
      <c r="BE280" s="39" t="s">
        <v>184</v>
      </c>
      <c r="BF280" s="39" t="s">
        <v>184</v>
      </c>
      <c r="BG280" s="39" t="s">
        <v>184</v>
      </c>
      <c r="BH280" s="39" t="s">
        <v>388</v>
      </c>
      <c r="BI280" s="39" t="s">
        <v>388</v>
      </c>
      <c r="BJ280" s="39" t="s">
        <v>184</v>
      </c>
      <c r="BK280" s="39" t="s">
        <v>184</v>
      </c>
      <c r="BL280" s="39" t="s">
        <v>184</v>
      </c>
      <c r="BM280" s="39"/>
      <c r="BN280" s="289"/>
      <c r="BO280" s="45"/>
      <c r="BP280" s="45"/>
    </row>
    <row r="281" spans="1:68" s="158" customFormat="1" ht="60" customHeight="1" x14ac:dyDescent="0.35">
      <c r="A281" s="46" t="str">
        <f t="shared" si="70"/>
        <v>OCID-094</v>
      </c>
      <c r="B281" s="17" t="str">
        <f>VLOOKUP($D281,[10]Responsables!$L$1:$M$37,2,0)</f>
        <v>OCID</v>
      </c>
      <c r="C281" s="162" t="s">
        <v>1103</v>
      </c>
      <c r="D281" s="17" t="s">
        <v>824</v>
      </c>
      <c r="E281" s="17" t="s">
        <v>825</v>
      </c>
      <c r="F281" s="17" t="s">
        <v>826</v>
      </c>
      <c r="G281" s="17" t="s">
        <v>1104</v>
      </c>
      <c r="H281" s="17" t="s">
        <v>1105</v>
      </c>
      <c r="I281" s="17" t="s">
        <v>253</v>
      </c>
      <c r="J281" s="18" t="s">
        <v>254</v>
      </c>
      <c r="K281" s="18" t="s">
        <v>829</v>
      </c>
      <c r="L281" s="18" t="s">
        <v>336</v>
      </c>
      <c r="M281" s="18" t="s">
        <v>321</v>
      </c>
      <c r="N281" s="18" t="s">
        <v>451</v>
      </c>
      <c r="O281" s="17" t="s">
        <v>176</v>
      </c>
      <c r="P281" s="17" t="s">
        <v>830</v>
      </c>
      <c r="Q281" s="17" t="s">
        <v>824</v>
      </c>
      <c r="R281" s="17" t="s">
        <v>229</v>
      </c>
      <c r="S281" s="17" t="s">
        <v>229</v>
      </c>
      <c r="T281" s="17" t="s">
        <v>324</v>
      </c>
      <c r="U281" s="17" t="s">
        <v>824</v>
      </c>
      <c r="V281" s="17" t="s">
        <v>229</v>
      </c>
      <c r="W281" s="17" t="s">
        <v>229</v>
      </c>
      <c r="X281" s="17" t="s">
        <v>255</v>
      </c>
      <c r="Y281" s="177" t="str">
        <f>VLOOKUP($X281,'[10]Ley Transparencia'!$G$4:$H$18,2,0)</f>
        <v>INFORMACIÓN PÚBLICA</v>
      </c>
      <c r="Z281" s="17" t="s">
        <v>256</v>
      </c>
      <c r="AA281" s="17" t="s">
        <v>256</v>
      </c>
      <c r="AB281" s="39" t="s">
        <v>176</v>
      </c>
      <c r="AC281" s="40">
        <v>44197</v>
      </c>
      <c r="AD281" s="33" t="str">
        <f>LOOKUP($Y281,'[10]Ley Transparencia'!$H$4:$H$17,'[10]Ley Transparencia'!$I$4:$I$17)</f>
        <v>Ilimitada</v>
      </c>
      <c r="AE281" s="26" t="str">
        <f t="shared" si="71"/>
        <v>Baja</v>
      </c>
      <c r="AF281" s="18">
        <f t="shared" si="72"/>
        <v>1</v>
      </c>
      <c r="AG281" s="18" t="s">
        <v>239</v>
      </c>
      <c r="AH281" s="18">
        <f t="shared" si="73"/>
        <v>1</v>
      </c>
      <c r="AI281" s="18" t="s">
        <v>239</v>
      </c>
      <c r="AJ281" s="18">
        <f t="shared" si="74"/>
        <v>1</v>
      </c>
      <c r="AK281" s="18">
        <f t="shared" si="75"/>
        <v>3</v>
      </c>
      <c r="AL281" s="44" t="str">
        <f t="shared" si="76"/>
        <v>BAJA</v>
      </c>
      <c r="AM281" s="39" t="s">
        <v>184</v>
      </c>
      <c r="AN281" s="39" t="s">
        <v>388</v>
      </c>
      <c r="AO281" s="39" t="s">
        <v>184</v>
      </c>
      <c r="AP281" s="39" t="s">
        <v>184</v>
      </c>
      <c r="AQ281" s="39" t="s">
        <v>184</v>
      </c>
      <c r="AR281" s="18"/>
      <c r="AS281" s="18"/>
      <c r="AT281" s="39" t="s">
        <v>184</v>
      </c>
      <c r="AU281" s="39" t="s">
        <v>184</v>
      </c>
      <c r="AV281" s="39" t="s">
        <v>388</v>
      </c>
      <c r="AW281" s="39" t="s">
        <v>388</v>
      </c>
      <c r="AX281" s="39" t="s">
        <v>388</v>
      </c>
      <c r="AY281" s="39" t="s">
        <v>388</v>
      </c>
      <c r="AZ281" s="39" t="s">
        <v>388</v>
      </c>
      <c r="BA281" s="39" t="s">
        <v>184</v>
      </c>
      <c r="BB281" s="39" t="s">
        <v>388</v>
      </c>
      <c r="BC281" s="39"/>
      <c r="BD281" s="39" t="s">
        <v>388</v>
      </c>
      <c r="BE281" s="39" t="s">
        <v>184</v>
      </c>
      <c r="BF281" s="39" t="s">
        <v>184</v>
      </c>
      <c r="BG281" s="39" t="s">
        <v>184</v>
      </c>
      <c r="BH281" s="39" t="s">
        <v>388</v>
      </c>
      <c r="BI281" s="39" t="s">
        <v>388</v>
      </c>
      <c r="BJ281" s="39" t="s">
        <v>184</v>
      </c>
      <c r="BK281" s="39" t="s">
        <v>184</v>
      </c>
      <c r="BL281" s="39" t="s">
        <v>184</v>
      </c>
      <c r="BM281" s="39"/>
      <c r="BN281" s="289"/>
      <c r="BO281" s="45"/>
      <c r="BP281" s="45"/>
    </row>
    <row r="282" spans="1:68" s="158" customFormat="1" ht="60" customHeight="1" x14ac:dyDescent="0.35">
      <c r="A282" s="46" t="str">
        <f t="shared" si="70"/>
        <v>OCID-095</v>
      </c>
      <c r="B282" s="17" t="str">
        <f>VLOOKUP($D282,[10]Responsables!$L$1:$M$37,2,0)</f>
        <v>OCID</v>
      </c>
      <c r="C282" s="162" t="s">
        <v>1106</v>
      </c>
      <c r="D282" s="17" t="s">
        <v>824</v>
      </c>
      <c r="E282" s="17" t="s">
        <v>825</v>
      </c>
      <c r="F282" s="17" t="s">
        <v>826</v>
      </c>
      <c r="G282" s="17" t="s">
        <v>1107</v>
      </c>
      <c r="H282" s="17" t="s">
        <v>1108</v>
      </c>
      <c r="I282" s="17" t="s">
        <v>253</v>
      </c>
      <c r="J282" s="18" t="s">
        <v>254</v>
      </c>
      <c r="K282" s="18" t="s">
        <v>829</v>
      </c>
      <c r="L282" s="18" t="s">
        <v>336</v>
      </c>
      <c r="M282" s="18" t="s">
        <v>321</v>
      </c>
      <c r="N282" s="18" t="s">
        <v>451</v>
      </c>
      <c r="O282" s="17" t="s">
        <v>176</v>
      </c>
      <c r="P282" s="17" t="s">
        <v>830</v>
      </c>
      <c r="Q282" s="17" t="s">
        <v>824</v>
      </c>
      <c r="R282" s="17" t="s">
        <v>229</v>
      </c>
      <c r="S282" s="17" t="s">
        <v>229</v>
      </c>
      <c r="T282" s="17" t="s">
        <v>324</v>
      </c>
      <c r="U282" s="17" t="s">
        <v>824</v>
      </c>
      <c r="V282" s="17" t="s">
        <v>229</v>
      </c>
      <c r="W282" s="17" t="s">
        <v>229</v>
      </c>
      <c r="X282" s="17" t="s">
        <v>255</v>
      </c>
      <c r="Y282" s="177" t="str">
        <f>VLOOKUP($X282,'[10]Ley Transparencia'!$G$4:$H$18,2,0)</f>
        <v>INFORMACIÓN PÚBLICA</v>
      </c>
      <c r="Z282" s="17" t="s">
        <v>256</v>
      </c>
      <c r="AA282" s="17" t="s">
        <v>256</v>
      </c>
      <c r="AB282" s="39" t="s">
        <v>176</v>
      </c>
      <c r="AC282" s="40">
        <v>44197</v>
      </c>
      <c r="AD282" s="33" t="str">
        <f>LOOKUP($Y282,'[10]Ley Transparencia'!$H$4:$H$17,'[10]Ley Transparencia'!$I$4:$I$17)</f>
        <v>Ilimitada</v>
      </c>
      <c r="AE282" s="26" t="str">
        <f t="shared" si="71"/>
        <v>Baja</v>
      </c>
      <c r="AF282" s="18">
        <f t="shared" si="72"/>
        <v>1</v>
      </c>
      <c r="AG282" s="18" t="s">
        <v>239</v>
      </c>
      <c r="AH282" s="18">
        <f t="shared" si="73"/>
        <v>1</v>
      </c>
      <c r="AI282" s="18" t="s">
        <v>239</v>
      </c>
      <c r="AJ282" s="18">
        <f t="shared" si="74"/>
        <v>1</v>
      </c>
      <c r="AK282" s="18">
        <f t="shared" si="75"/>
        <v>3</v>
      </c>
      <c r="AL282" s="44" t="str">
        <f t="shared" si="76"/>
        <v>BAJA</v>
      </c>
      <c r="AM282" s="39" t="s">
        <v>184</v>
      </c>
      <c r="AN282" s="39" t="s">
        <v>388</v>
      </c>
      <c r="AO282" s="39" t="s">
        <v>184</v>
      </c>
      <c r="AP282" s="39" t="s">
        <v>184</v>
      </c>
      <c r="AQ282" s="39" t="s">
        <v>184</v>
      </c>
      <c r="AR282" s="18"/>
      <c r="AS282" s="18"/>
      <c r="AT282" s="39" t="s">
        <v>184</v>
      </c>
      <c r="AU282" s="39" t="s">
        <v>184</v>
      </c>
      <c r="AV282" s="39" t="s">
        <v>388</v>
      </c>
      <c r="AW282" s="39" t="s">
        <v>388</v>
      </c>
      <c r="AX282" s="39" t="s">
        <v>388</v>
      </c>
      <c r="AY282" s="39" t="s">
        <v>388</v>
      </c>
      <c r="AZ282" s="39" t="s">
        <v>388</v>
      </c>
      <c r="BA282" s="39" t="s">
        <v>184</v>
      </c>
      <c r="BB282" s="39" t="s">
        <v>388</v>
      </c>
      <c r="BC282" s="39"/>
      <c r="BD282" s="39" t="s">
        <v>388</v>
      </c>
      <c r="BE282" s="39" t="s">
        <v>184</v>
      </c>
      <c r="BF282" s="39" t="s">
        <v>184</v>
      </c>
      <c r="BG282" s="39" t="s">
        <v>184</v>
      </c>
      <c r="BH282" s="39" t="s">
        <v>388</v>
      </c>
      <c r="BI282" s="39" t="s">
        <v>388</v>
      </c>
      <c r="BJ282" s="39" t="s">
        <v>184</v>
      </c>
      <c r="BK282" s="39" t="s">
        <v>184</v>
      </c>
      <c r="BL282" s="39" t="s">
        <v>184</v>
      </c>
      <c r="BM282" s="39"/>
      <c r="BN282" s="289"/>
      <c r="BO282" s="45"/>
      <c r="BP282" s="45"/>
    </row>
    <row r="283" spans="1:68" s="158" customFormat="1" ht="60" customHeight="1" x14ac:dyDescent="0.35">
      <c r="A283" s="46" t="str">
        <f t="shared" si="70"/>
        <v>OCID-096</v>
      </c>
      <c r="B283" s="17" t="str">
        <f>VLOOKUP($D283,[10]Responsables!$L$1:$M$37,2,0)</f>
        <v>OCID</v>
      </c>
      <c r="C283" s="162" t="s">
        <v>1109</v>
      </c>
      <c r="D283" s="17" t="s">
        <v>824</v>
      </c>
      <c r="E283" s="17" t="s">
        <v>825</v>
      </c>
      <c r="F283" s="17" t="s">
        <v>826</v>
      </c>
      <c r="G283" s="17" t="s">
        <v>1110</v>
      </c>
      <c r="H283" s="17" t="s">
        <v>1111</v>
      </c>
      <c r="I283" s="17" t="s">
        <v>253</v>
      </c>
      <c r="J283" s="18" t="s">
        <v>254</v>
      </c>
      <c r="K283" s="18" t="s">
        <v>829</v>
      </c>
      <c r="L283" s="18" t="s">
        <v>336</v>
      </c>
      <c r="M283" s="18" t="s">
        <v>321</v>
      </c>
      <c r="N283" s="18" t="s">
        <v>451</v>
      </c>
      <c r="O283" s="17" t="s">
        <v>176</v>
      </c>
      <c r="P283" s="17" t="s">
        <v>830</v>
      </c>
      <c r="Q283" s="17" t="s">
        <v>824</v>
      </c>
      <c r="R283" s="17" t="s">
        <v>229</v>
      </c>
      <c r="S283" s="17" t="s">
        <v>229</v>
      </c>
      <c r="T283" s="17" t="s">
        <v>324</v>
      </c>
      <c r="U283" s="17" t="s">
        <v>824</v>
      </c>
      <c r="V283" s="17" t="s">
        <v>229</v>
      </c>
      <c r="W283" s="17" t="s">
        <v>229</v>
      </c>
      <c r="X283" s="17" t="s">
        <v>255</v>
      </c>
      <c r="Y283" s="177" t="str">
        <f>VLOOKUP($X283,'[10]Ley Transparencia'!$G$4:$H$18,2,0)</f>
        <v>INFORMACIÓN PÚBLICA</v>
      </c>
      <c r="Z283" s="17" t="s">
        <v>256</v>
      </c>
      <c r="AA283" s="17" t="s">
        <v>256</v>
      </c>
      <c r="AB283" s="39" t="s">
        <v>176</v>
      </c>
      <c r="AC283" s="40">
        <v>44197</v>
      </c>
      <c r="AD283" s="33" t="str">
        <f>LOOKUP($Y283,'[10]Ley Transparencia'!$H$4:$H$17,'[10]Ley Transparencia'!$I$4:$I$17)</f>
        <v>Ilimitada</v>
      </c>
      <c r="AE283" s="26" t="str">
        <f t="shared" si="71"/>
        <v>Baja</v>
      </c>
      <c r="AF283" s="18">
        <f t="shared" si="72"/>
        <v>1</v>
      </c>
      <c r="AG283" s="18" t="s">
        <v>239</v>
      </c>
      <c r="AH283" s="18">
        <f t="shared" si="73"/>
        <v>1</v>
      </c>
      <c r="AI283" s="18" t="s">
        <v>239</v>
      </c>
      <c r="AJ283" s="18">
        <f t="shared" si="74"/>
        <v>1</v>
      </c>
      <c r="AK283" s="18">
        <f t="shared" si="75"/>
        <v>3</v>
      </c>
      <c r="AL283" s="44" t="str">
        <f t="shared" si="76"/>
        <v>BAJA</v>
      </c>
      <c r="AM283" s="39" t="s">
        <v>184</v>
      </c>
      <c r="AN283" s="39" t="s">
        <v>388</v>
      </c>
      <c r="AO283" s="39" t="s">
        <v>184</v>
      </c>
      <c r="AP283" s="39" t="s">
        <v>184</v>
      </c>
      <c r="AQ283" s="39" t="s">
        <v>184</v>
      </c>
      <c r="AR283" s="18"/>
      <c r="AS283" s="18"/>
      <c r="AT283" s="39" t="s">
        <v>184</v>
      </c>
      <c r="AU283" s="39" t="s">
        <v>184</v>
      </c>
      <c r="AV283" s="39" t="s">
        <v>388</v>
      </c>
      <c r="AW283" s="39" t="s">
        <v>388</v>
      </c>
      <c r="AX283" s="39" t="s">
        <v>388</v>
      </c>
      <c r="AY283" s="39" t="s">
        <v>388</v>
      </c>
      <c r="AZ283" s="39" t="s">
        <v>388</v>
      </c>
      <c r="BA283" s="39" t="s">
        <v>184</v>
      </c>
      <c r="BB283" s="39" t="s">
        <v>388</v>
      </c>
      <c r="BC283" s="39"/>
      <c r="BD283" s="39" t="s">
        <v>388</v>
      </c>
      <c r="BE283" s="39" t="s">
        <v>184</v>
      </c>
      <c r="BF283" s="39" t="s">
        <v>184</v>
      </c>
      <c r="BG283" s="39" t="s">
        <v>184</v>
      </c>
      <c r="BH283" s="39" t="s">
        <v>388</v>
      </c>
      <c r="BI283" s="39" t="s">
        <v>388</v>
      </c>
      <c r="BJ283" s="39" t="s">
        <v>184</v>
      </c>
      <c r="BK283" s="39" t="s">
        <v>184</v>
      </c>
      <c r="BL283" s="39" t="s">
        <v>184</v>
      </c>
      <c r="BM283" s="39"/>
      <c r="BN283" s="289"/>
      <c r="BO283" s="45"/>
      <c r="BP283" s="45"/>
    </row>
    <row r="284" spans="1:68" s="158" customFormat="1" ht="60" customHeight="1" x14ac:dyDescent="0.35">
      <c r="A284" s="46" t="str">
        <f t="shared" si="70"/>
        <v>OCID-097</v>
      </c>
      <c r="B284" s="17" t="str">
        <f>VLOOKUP($D284,[10]Responsables!$L$1:$M$37,2,0)</f>
        <v>OCID</v>
      </c>
      <c r="C284" s="162" t="s">
        <v>1112</v>
      </c>
      <c r="D284" s="17" t="s">
        <v>824</v>
      </c>
      <c r="E284" s="17" t="s">
        <v>825</v>
      </c>
      <c r="F284" s="17" t="s">
        <v>826</v>
      </c>
      <c r="G284" s="17" t="s">
        <v>1113</v>
      </c>
      <c r="H284" s="17" t="s">
        <v>1114</v>
      </c>
      <c r="I284" s="17" t="s">
        <v>253</v>
      </c>
      <c r="J284" s="18" t="s">
        <v>254</v>
      </c>
      <c r="K284" s="18" t="s">
        <v>829</v>
      </c>
      <c r="L284" s="18" t="s">
        <v>320</v>
      </c>
      <c r="M284" s="18" t="s">
        <v>321</v>
      </c>
      <c r="N284" s="18" t="s">
        <v>451</v>
      </c>
      <c r="O284" s="17" t="s">
        <v>176</v>
      </c>
      <c r="P284" s="17" t="s">
        <v>830</v>
      </c>
      <c r="Q284" s="17" t="s">
        <v>824</v>
      </c>
      <c r="R284" s="17" t="s">
        <v>229</v>
      </c>
      <c r="S284" s="17" t="s">
        <v>229</v>
      </c>
      <c r="T284" s="17" t="s">
        <v>324</v>
      </c>
      <c r="U284" s="17" t="s">
        <v>824</v>
      </c>
      <c r="V284" s="17" t="s">
        <v>229</v>
      </c>
      <c r="W284" s="17" t="s">
        <v>229</v>
      </c>
      <c r="X284" s="17" t="s">
        <v>255</v>
      </c>
      <c r="Y284" s="177" t="str">
        <f>VLOOKUP($X284,'[10]Ley Transparencia'!$G$4:$H$18,2,0)</f>
        <v>INFORMACIÓN PÚBLICA</v>
      </c>
      <c r="Z284" s="17" t="s">
        <v>256</v>
      </c>
      <c r="AA284" s="17" t="s">
        <v>256</v>
      </c>
      <c r="AB284" s="39" t="s">
        <v>176</v>
      </c>
      <c r="AC284" s="40">
        <v>44197</v>
      </c>
      <c r="AD284" s="33" t="str">
        <f>LOOKUP($Y284,'[10]Ley Transparencia'!$H$4:$H$17,'[10]Ley Transparencia'!$I$4:$I$17)</f>
        <v>Ilimitada</v>
      </c>
      <c r="AE284" s="26" t="str">
        <f t="shared" si="71"/>
        <v>Baja</v>
      </c>
      <c r="AF284" s="18">
        <f t="shared" si="72"/>
        <v>1</v>
      </c>
      <c r="AG284" s="18" t="s">
        <v>239</v>
      </c>
      <c r="AH284" s="18">
        <f t="shared" si="73"/>
        <v>1</v>
      </c>
      <c r="AI284" s="18" t="s">
        <v>239</v>
      </c>
      <c r="AJ284" s="18">
        <f t="shared" si="74"/>
        <v>1</v>
      </c>
      <c r="AK284" s="18">
        <f t="shared" si="75"/>
        <v>3</v>
      </c>
      <c r="AL284" s="44" t="str">
        <f t="shared" si="76"/>
        <v>BAJA</v>
      </c>
      <c r="AM284" s="39" t="s">
        <v>184</v>
      </c>
      <c r="AN284" s="39" t="s">
        <v>388</v>
      </c>
      <c r="AO284" s="39" t="s">
        <v>184</v>
      </c>
      <c r="AP284" s="39" t="s">
        <v>184</v>
      </c>
      <c r="AQ284" s="39" t="s">
        <v>184</v>
      </c>
      <c r="AR284" s="18"/>
      <c r="AS284" s="18"/>
      <c r="AT284" s="39" t="s">
        <v>184</v>
      </c>
      <c r="AU284" s="39" t="s">
        <v>184</v>
      </c>
      <c r="AV284" s="39" t="s">
        <v>388</v>
      </c>
      <c r="AW284" s="39" t="s">
        <v>388</v>
      </c>
      <c r="AX284" s="39" t="s">
        <v>388</v>
      </c>
      <c r="AY284" s="39" t="s">
        <v>388</v>
      </c>
      <c r="AZ284" s="39" t="s">
        <v>388</v>
      </c>
      <c r="BA284" s="39" t="s">
        <v>184</v>
      </c>
      <c r="BB284" s="39" t="s">
        <v>388</v>
      </c>
      <c r="BC284" s="39"/>
      <c r="BD284" s="39" t="s">
        <v>388</v>
      </c>
      <c r="BE284" s="39" t="s">
        <v>184</v>
      </c>
      <c r="BF284" s="39" t="s">
        <v>184</v>
      </c>
      <c r="BG284" s="39" t="s">
        <v>184</v>
      </c>
      <c r="BH284" s="39" t="s">
        <v>388</v>
      </c>
      <c r="BI284" s="39" t="s">
        <v>388</v>
      </c>
      <c r="BJ284" s="39" t="s">
        <v>184</v>
      </c>
      <c r="BK284" s="39" t="s">
        <v>184</v>
      </c>
      <c r="BL284" s="39" t="s">
        <v>184</v>
      </c>
      <c r="BM284" s="39"/>
      <c r="BN284" s="289"/>
      <c r="BO284" s="45"/>
      <c r="BP284" s="45"/>
    </row>
    <row r="285" spans="1:68" s="158" customFormat="1" ht="60" customHeight="1" x14ac:dyDescent="0.35">
      <c r="A285" s="46" t="str">
        <f t="shared" si="70"/>
        <v>OCID-098</v>
      </c>
      <c r="B285" s="17" t="str">
        <f>VLOOKUP($D285,[10]Responsables!$L$1:$M$37,2,0)</f>
        <v>OCID</v>
      </c>
      <c r="C285" s="162" t="s">
        <v>1115</v>
      </c>
      <c r="D285" s="17" t="s">
        <v>824</v>
      </c>
      <c r="E285" s="17" t="s">
        <v>825</v>
      </c>
      <c r="F285" s="17" t="s">
        <v>826</v>
      </c>
      <c r="G285" s="17" t="s">
        <v>1116</v>
      </c>
      <c r="H285" s="17" t="s">
        <v>1117</v>
      </c>
      <c r="I285" s="17" t="s">
        <v>253</v>
      </c>
      <c r="J285" s="18" t="s">
        <v>254</v>
      </c>
      <c r="K285" s="18" t="s">
        <v>829</v>
      </c>
      <c r="L285" s="18" t="s">
        <v>336</v>
      </c>
      <c r="M285" s="18" t="s">
        <v>321</v>
      </c>
      <c r="N285" s="18" t="s">
        <v>451</v>
      </c>
      <c r="O285" s="17" t="s">
        <v>176</v>
      </c>
      <c r="P285" s="17" t="s">
        <v>830</v>
      </c>
      <c r="Q285" s="17" t="s">
        <v>824</v>
      </c>
      <c r="R285" s="17" t="s">
        <v>229</v>
      </c>
      <c r="S285" s="17" t="s">
        <v>229</v>
      </c>
      <c r="T285" s="17" t="s">
        <v>324</v>
      </c>
      <c r="U285" s="17" t="s">
        <v>824</v>
      </c>
      <c r="V285" s="17" t="s">
        <v>229</v>
      </c>
      <c r="W285" s="17" t="s">
        <v>229</v>
      </c>
      <c r="X285" s="17" t="s">
        <v>255</v>
      </c>
      <c r="Y285" s="177" t="str">
        <f>VLOOKUP($X285,'[10]Ley Transparencia'!$G$4:$H$18,2,0)</f>
        <v>INFORMACIÓN PÚBLICA</v>
      </c>
      <c r="Z285" s="17" t="s">
        <v>256</v>
      </c>
      <c r="AA285" s="17" t="s">
        <v>256</v>
      </c>
      <c r="AB285" s="39" t="s">
        <v>176</v>
      </c>
      <c r="AC285" s="40">
        <v>44197</v>
      </c>
      <c r="AD285" s="33" t="str">
        <f>LOOKUP($Y285,'[10]Ley Transparencia'!$H$4:$H$17,'[10]Ley Transparencia'!$I$4:$I$17)</f>
        <v>Ilimitada</v>
      </c>
      <c r="AE285" s="26" t="str">
        <f t="shared" si="71"/>
        <v>Baja</v>
      </c>
      <c r="AF285" s="18">
        <f t="shared" si="72"/>
        <v>1</v>
      </c>
      <c r="AG285" s="18" t="s">
        <v>239</v>
      </c>
      <c r="AH285" s="18">
        <f t="shared" si="73"/>
        <v>1</v>
      </c>
      <c r="AI285" s="18" t="s">
        <v>239</v>
      </c>
      <c r="AJ285" s="18">
        <f t="shared" si="74"/>
        <v>1</v>
      </c>
      <c r="AK285" s="18">
        <f t="shared" si="75"/>
        <v>3</v>
      </c>
      <c r="AL285" s="44" t="str">
        <f t="shared" si="76"/>
        <v>BAJA</v>
      </c>
      <c r="AM285" s="39" t="s">
        <v>184</v>
      </c>
      <c r="AN285" s="39" t="s">
        <v>388</v>
      </c>
      <c r="AO285" s="39" t="s">
        <v>184</v>
      </c>
      <c r="AP285" s="39" t="s">
        <v>184</v>
      </c>
      <c r="AQ285" s="39" t="s">
        <v>184</v>
      </c>
      <c r="AR285" s="18"/>
      <c r="AS285" s="18"/>
      <c r="AT285" s="39" t="s">
        <v>184</v>
      </c>
      <c r="AU285" s="39" t="s">
        <v>184</v>
      </c>
      <c r="AV285" s="39" t="s">
        <v>388</v>
      </c>
      <c r="AW285" s="39" t="s">
        <v>388</v>
      </c>
      <c r="AX285" s="39" t="s">
        <v>388</v>
      </c>
      <c r="AY285" s="39" t="s">
        <v>388</v>
      </c>
      <c r="AZ285" s="39" t="s">
        <v>388</v>
      </c>
      <c r="BA285" s="39" t="s">
        <v>184</v>
      </c>
      <c r="BB285" s="39" t="s">
        <v>388</v>
      </c>
      <c r="BC285" s="39"/>
      <c r="BD285" s="39" t="s">
        <v>388</v>
      </c>
      <c r="BE285" s="39" t="s">
        <v>184</v>
      </c>
      <c r="BF285" s="39" t="s">
        <v>184</v>
      </c>
      <c r="BG285" s="39" t="s">
        <v>184</v>
      </c>
      <c r="BH285" s="39" t="s">
        <v>388</v>
      </c>
      <c r="BI285" s="39" t="s">
        <v>388</v>
      </c>
      <c r="BJ285" s="39" t="s">
        <v>184</v>
      </c>
      <c r="BK285" s="39" t="s">
        <v>184</v>
      </c>
      <c r="BL285" s="39" t="s">
        <v>184</v>
      </c>
      <c r="BM285" s="39"/>
      <c r="BN285" s="289"/>
      <c r="BO285" s="45"/>
      <c r="BP285" s="45"/>
    </row>
    <row r="286" spans="1:68" s="158" customFormat="1" ht="60" customHeight="1" x14ac:dyDescent="0.35">
      <c r="A286" s="46" t="str">
        <f t="shared" si="70"/>
        <v>OCID-099</v>
      </c>
      <c r="B286" s="17" t="str">
        <f>VLOOKUP($D286,[10]Responsables!$L$1:$M$37,2,0)</f>
        <v>OCID</v>
      </c>
      <c r="C286" s="162" t="s">
        <v>1118</v>
      </c>
      <c r="D286" s="17" t="s">
        <v>824</v>
      </c>
      <c r="E286" s="17" t="s">
        <v>825</v>
      </c>
      <c r="F286" s="17" t="s">
        <v>826</v>
      </c>
      <c r="G286" s="17" t="s">
        <v>1119</v>
      </c>
      <c r="H286" s="17" t="s">
        <v>1120</v>
      </c>
      <c r="I286" s="17" t="s">
        <v>253</v>
      </c>
      <c r="J286" s="18" t="s">
        <v>254</v>
      </c>
      <c r="K286" s="18" t="s">
        <v>829</v>
      </c>
      <c r="L286" s="18" t="s">
        <v>320</v>
      </c>
      <c r="M286" s="18" t="s">
        <v>321</v>
      </c>
      <c r="N286" s="18" t="s">
        <v>451</v>
      </c>
      <c r="O286" s="17" t="s">
        <v>176</v>
      </c>
      <c r="P286" s="17" t="s">
        <v>830</v>
      </c>
      <c r="Q286" s="17" t="s">
        <v>824</v>
      </c>
      <c r="R286" s="17" t="s">
        <v>229</v>
      </c>
      <c r="S286" s="17" t="s">
        <v>229</v>
      </c>
      <c r="T286" s="17" t="s">
        <v>324</v>
      </c>
      <c r="U286" s="17" t="s">
        <v>824</v>
      </c>
      <c r="V286" s="17" t="s">
        <v>229</v>
      </c>
      <c r="W286" s="17" t="s">
        <v>229</v>
      </c>
      <c r="X286" s="17" t="s">
        <v>255</v>
      </c>
      <c r="Y286" s="177" t="str">
        <f>VLOOKUP($X286,'[10]Ley Transparencia'!$G$4:$H$18,2,0)</f>
        <v>INFORMACIÓN PÚBLICA</v>
      </c>
      <c r="Z286" s="17" t="s">
        <v>256</v>
      </c>
      <c r="AA286" s="17" t="s">
        <v>256</v>
      </c>
      <c r="AB286" s="39" t="s">
        <v>176</v>
      </c>
      <c r="AC286" s="40">
        <v>44197</v>
      </c>
      <c r="AD286" s="33" t="str">
        <f>LOOKUP($Y286,'[10]Ley Transparencia'!$H$4:$H$17,'[10]Ley Transparencia'!$I$4:$I$17)</f>
        <v>Ilimitada</v>
      </c>
      <c r="AE286" s="26" t="str">
        <f t="shared" si="71"/>
        <v>Baja</v>
      </c>
      <c r="AF286" s="18">
        <f t="shared" si="72"/>
        <v>1</v>
      </c>
      <c r="AG286" s="18" t="s">
        <v>239</v>
      </c>
      <c r="AH286" s="18">
        <f t="shared" si="73"/>
        <v>1</v>
      </c>
      <c r="AI286" s="18" t="s">
        <v>233</v>
      </c>
      <c r="AJ286" s="18">
        <f t="shared" si="74"/>
        <v>2</v>
      </c>
      <c r="AK286" s="18">
        <f t="shared" si="75"/>
        <v>4</v>
      </c>
      <c r="AL286" s="44" t="str">
        <f t="shared" si="76"/>
        <v>MEDIA</v>
      </c>
      <c r="AM286" s="39" t="s">
        <v>184</v>
      </c>
      <c r="AN286" s="39" t="s">
        <v>388</v>
      </c>
      <c r="AO286" s="39" t="s">
        <v>184</v>
      </c>
      <c r="AP286" s="39" t="s">
        <v>184</v>
      </c>
      <c r="AQ286" s="39" t="s">
        <v>184</v>
      </c>
      <c r="AR286" s="18"/>
      <c r="AS286" s="18"/>
      <c r="AT286" s="39" t="s">
        <v>184</v>
      </c>
      <c r="AU286" s="39" t="s">
        <v>184</v>
      </c>
      <c r="AV286" s="39" t="s">
        <v>388</v>
      </c>
      <c r="AW286" s="39" t="s">
        <v>388</v>
      </c>
      <c r="AX286" s="39" t="s">
        <v>388</v>
      </c>
      <c r="AY286" s="39" t="s">
        <v>388</v>
      </c>
      <c r="AZ286" s="39" t="s">
        <v>388</v>
      </c>
      <c r="BA286" s="39" t="s">
        <v>184</v>
      </c>
      <c r="BB286" s="39" t="s">
        <v>388</v>
      </c>
      <c r="BC286" s="39"/>
      <c r="BD286" s="39" t="s">
        <v>388</v>
      </c>
      <c r="BE286" s="39" t="s">
        <v>184</v>
      </c>
      <c r="BF286" s="39" t="s">
        <v>184</v>
      </c>
      <c r="BG286" s="39" t="s">
        <v>184</v>
      </c>
      <c r="BH286" s="39" t="s">
        <v>388</v>
      </c>
      <c r="BI286" s="39" t="s">
        <v>388</v>
      </c>
      <c r="BJ286" s="39" t="s">
        <v>184</v>
      </c>
      <c r="BK286" s="39" t="s">
        <v>184</v>
      </c>
      <c r="BL286" s="39" t="s">
        <v>184</v>
      </c>
      <c r="BM286" s="39"/>
      <c r="BN286" s="289"/>
      <c r="BO286" s="45"/>
      <c r="BP286" s="45"/>
    </row>
    <row r="287" spans="1:68" s="158" customFormat="1" ht="60" customHeight="1" x14ac:dyDescent="0.35">
      <c r="A287" s="46" t="str">
        <f t="shared" si="70"/>
        <v>OCID-100</v>
      </c>
      <c r="B287" s="17" t="str">
        <f>VLOOKUP($D287,[10]Responsables!$L$1:$M$37,2,0)</f>
        <v>OCID</v>
      </c>
      <c r="C287" s="162" t="s">
        <v>1121</v>
      </c>
      <c r="D287" s="17" t="s">
        <v>824</v>
      </c>
      <c r="E287" s="17" t="s">
        <v>825</v>
      </c>
      <c r="F287" s="17" t="s">
        <v>826</v>
      </c>
      <c r="G287" s="17" t="s">
        <v>1122</v>
      </c>
      <c r="H287" s="17" t="s">
        <v>1122</v>
      </c>
      <c r="I287" s="17" t="s">
        <v>253</v>
      </c>
      <c r="J287" s="18" t="s">
        <v>254</v>
      </c>
      <c r="K287" s="18" t="s">
        <v>829</v>
      </c>
      <c r="L287" s="18" t="s">
        <v>320</v>
      </c>
      <c r="M287" s="18" t="s">
        <v>321</v>
      </c>
      <c r="N287" s="18" t="s">
        <v>451</v>
      </c>
      <c r="O287" s="17" t="s">
        <v>176</v>
      </c>
      <c r="P287" s="17" t="s">
        <v>830</v>
      </c>
      <c r="Q287" s="17" t="s">
        <v>824</v>
      </c>
      <c r="R287" s="17" t="s">
        <v>229</v>
      </c>
      <c r="S287" s="17" t="s">
        <v>229</v>
      </c>
      <c r="T287" s="17" t="s">
        <v>324</v>
      </c>
      <c r="U287" s="17" t="s">
        <v>824</v>
      </c>
      <c r="V287" s="17" t="s">
        <v>229</v>
      </c>
      <c r="W287" s="17" t="s">
        <v>229</v>
      </c>
      <c r="X287" s="18" t="s">
        <v>831</v>
      </c>
      <c r="Y287" s="177" t="str">
        <f>VLOOKUP($X287,'[10]Ley Transparencia'!$G$4:$H$18,2,0)</f>
        <v>Artículo 19 - INFORMACIÓN PÚBLICA RESERVADA</v>
      </c>
      <c r="Z287" s="17" t="s">
        <v>1075</v>
      </c>
      <c r="AA287" s="17" t="s">
        <v>833</v>
      </c>
      <c r="AB287" s="39" t="s">
        <v>176</v>
      </c>
      <c r="AC287" s="40">
        <v>44197</v>
      </c>
      <c r="AD287" s="33" t="str">
        <f>LOOKUP($Y287,'[10]Ley Transparencia'!$H$4:$H$17,'[10]Ley Transparencia'!$I$4:$I$17)</f>
        <v>Mayor a 15 años</v>
      </c>
      <c r="AE287" s="26" t="str">
        <f t="shared" si="71"/>
        <v>Alta</v>
      </c>
      <c r="AF287" s="18">
        <f t="shared" si="72"/>
        <v>3</v>
      </c>
      <c r="AG287" s="18" t="s">
        <v>239</v>
      </c>
      <c r="AH287" s="18">
        <f t="shared" si="73"/>
        <v>1</v>
      </c>
      <c r="AI287" s="18" t="s">
        <v>239</v>
      </c>
      <c r="AJ287" s="18">
        <f t="shared" si="74"/>
        <v>1</v>
      </c>
      <c r="AK287" s="18">
        <f t="shared" si="75"/>
        <v>5</v>
      </c>
      <c r="AL287" s="44" t="str">
        <f t="shared" si="76"/>
        <v>ALTA</v>
      </c>
      <c r="AM287" s="39" t="s">
        <v>184</v>
      </c>
      <c r="AN287" s="39" t="s">
        <v>388</v>
      </c>
      <c r="AO287" s="39" t="s">
        <v>184</v>
      </c>
      <c r="AP287" s="39" t="s">
        <v>184</v>
      </c>
      <c r="AQ287" s="39" t="s">
        <v>184</v>
      </c>
      <c r="AR287" s="18"/>
      <c r="AS287" s="18"/>
      <c r="AT287" s="39" t="s">
        <v>184</v>
      </c>
      <c r="AU287" s="39" t="s">
        <v>184</v>
      </c>
      <c r="AV287" s="39" t="s">
        <v>388</v>
      </c>
      <c r="AW287" s="39" t="s">
        <v>388</v>
      </c>
      <c r="AX287" s="39" t="s">
        <v>388</v>
      </c>
      <c r="AY287" s="39" t="s">
        <v>388</v>
      </c>
      <c r="AZ287" s="39" t="s">
        <v>388</v>
      </c>
      <c r="BA287" s="39" t="s">
        <v>184</v>
      </c>
      <c r="BB287" s="39" t="s">
        <v>388</v>
      </c>
      <c r="BC287" s="39"/>
      <c r="BD287" s="39" t="s">
        <v>388</v>
      </c>
      <c r="BE287" s="39" t="s">
        <v>184</v>
      </c>
      <c r="BF287" s="39" t="s">
        <v>184</v>
      </c>
      <c r="BG287" s="39" t="s">
        <v>184</v>
      </c>
      <c r="BH287" s="39" t="s">
        <v>388</v>
      </c>
      <c r="BI287" s="39" t="s">
        <v>388</v>
      </c>
      <c r="BJ287" s="39" t="s">
        <v>184</v>
      </c>
      <c r="BK287" s="39" t="s">
        <v>184</v>
      </c>
      <c r="BL287" s="39" t="s">
        <v>184</v>
      </c>
      <c r="BM287" s="39"/>
      <c r="BN287" s="289"/>
      <c r="BO287" s="45"/>
      <c r="BP287" s="45"/>
    </row>
    <row r="288" spans="1:68" s="158" customFormat="1" ht="60" customHeight="1" x14ac:dyDescent="0.35">
      <c r="A288" s="46" t="str">
        <f t="shared" si="70"/>
        <v>OCID-101</v>
      </c>
      <c r="B288" s="17" t="str">
        <f>VLOOKUP($D288,[10]Responsables!$L$1:$M$37,2,0)</f>
        <v>OCID</v>
      </c>
      <c r="C288" s="162" t="s">
        <v>1123</v>
      </c>
      <c r="D288" s="17" t="s">
        <v>824</v>
      </c>
      <c r="E288" s="17" t="s">
        <v>825</v>
      </c>
      <c r="F288" s="17" t="s">
        <v>826</v>
      </c>
      <c r="G288" s="17" t="s">
        <v>1124</v>
      </c>
      <c r="H288" s="17" t="s">
        <v>1124</v>
      </c>
      <c r="I288" s="17" t="s">
        <v>253</v>
      </c>
      <c r="J288" s="18" t="s">
        <v>254</v>
      </c>
      <c r="K288" s="18" t="s">
        <v>829</v>
      </c>
      <c r="L288" s="18" t="s">
        <v>336</v>
      </c>
      <c r="M288" s="18" t="s">
        <v>321</v>
      </c>
      <c r="N288" s="18" t="s">
        <v>451</v>
      </c>
      <c r="O288" s="17" t="s">
        <v>176</v>
      </c>
      <c r="P288" s="17" t="s">
        <v>830</v>
      </c>
      <c r="Q288" s="17" t="s">
        <v>824</v>
      </c>
      <c r="R288" s="17" t="s">
        <v>229</v>
      </c>
      <c r="S288" s="17" t="s">
        <v>229</v>
      </c>
      <c r="T288" s="17" t="s">
        <v>324</v>
      </c>
      <c r="U288" s="17" t="s">
        <v>824</v>
      </c>
      <c r="V288" s="17" t="s">
        <v>229</v>
      </c>
      <c r="W288" s="17" t="s">
        <v>229</v>
      </c>
      <c r="X288" s="18" t="s">
        <v>831</v>
      </c>
      <c r="Y288" s="177" t="str">
        <f>VLOOKUP($X288,'[10]Ley Transparencia'!$G$4:$H$18,2,0)</f>
        <v>Artículo 19 - INFORMACIÓN PÚBLICA RESERVADA</v>
      </c>
      <c r="Z288" s="17" t="s">
        <v>1125</v>
      </c>
      <c r="AA288" s="17" t="s">
        <v>833</v>
      </c>
      <c r="AB288" s="39" t="s">
        <v>176</v>
      </c>
      <c r="AC288" s="40">
        <v>44197</v>
      </c>
      <c r="AD288" s="33" t="str">
        <f>LOOKUP($Y288,'[10]Ley Transparencia'!$H$4:$H$17,'[10]Ley Transparencia'!$I$4:$I$17)</f>
        <v>Mayor a 15 años</v>
      </c>
      <c r="AE288" s="26" t="str">
        <f t="shared" si="71"/>
        <v>Alta</v>
      </c>
      <c r="AF288" s="18">
        <f t="shared" si="72"/>
        <v>3</v>
      </c>
      <c r="AG288" s="18" t="s">
        <v>239</v>
      </c>
      <c r="AH288" s="18">
        <f t="shared" si="73"/>
        <v>1</v>
      </c>
      <c r="AI288" s="18" t="s">
        <v>239</v>
      </c>
      <c r="AJ288" s="18">
        <f t="shared" si="74"/>
        <v>1</v>
      </c>
      <c r="AK288" s="18">
        <f t="shared" si="75"/>
        <v>5</v>
      </c>
      <c r="AL288" s="44" t="str">
        <f t="shared" si="76"/>
        <v>ALTA</v>
      </c>
      <c r="AM288" s="39" t="s">
        <v>184</v>
      </c>
      <c r="AN288" s="39" t="s">
        <v>388</v>
      </c>
      <c r="AO288" s="39" t="s">
        <v>184</v>
      </c>
      <c r="AP288" s="39" t="s">
        <v>184</v>
      </c>
      <c r="AQ288" s="39" t="s">
        <v>184</v>
      </c>
      <c r="AR288" s="18"/>
      <c r="AS288" s="18"/>
      <c r="AT288" s="39" t="s">
        <v>184</v>
      </c>
      <c r="AU288" s="39" t="s">
        <v>184</v>
      </c>
      <c r="AV288" s="39" t="s">
        <v>388</v>
      </c>
      <c r="AW288" s="39" t="s">
        <v>388</v>
      </c>
      <c r="AX288" s="39" t="s">
        <v>388</v>
      </c>
      <c r="AY288" s="39" t="s">
        <v>388</v>
      </c>
      <c r="AZ288" s="39" t="s">
        <v>388</v>
      </c>
      <c r="BA288" s="39" t="s">
        <v>184</v>
      </c>
      <c r="BB288" s="39" t="s">
        <v>388</v>
      </c>
      <c r="BC288" s="39"/>
      <c r="BD288" s="39" t="s">
        <v>388</v>
      </c>
      <c r="BE288" s="39" t="s">
        <v>184</v>
      </c>
      <c r="BF288" s="39" t="s">
        <v>184</v>
      </c>
      <c r="BG288" s="39" t="s">
        <v>184</v>
      </c>
      <c r="BH288" s="39" t="s">
        <v>388</v>
      </c>
      <c r="BI288" s="39" t="s">
        <v>388</v>
      </c>
      <c r="BJ288" s="39" t="s">
        <v>184</v>
      </c>
      <c r="BK288" s="39" t="s">
        <v>184</v>
      </c>
      <c r="BL288" s="39" t="s">
        <v>184</v>
      </c>
      <c r="BM288" s="39"/>
      <c r="BN288" s="289"/>
      <c r="BO288" s="45"/>
      <c r="BP288" s="45"/>
    </row>
    <row r="289" spans="1:68" s="158" customFormat="1" ht="60" customHeight="1" x14ac:dyDescent="0.35">
      <c r="A289" s="46" t="str">
        <f t="shared" si="70"/>
        <v>OCID-102</v>
      </c>
      <c r="B289" s="17" t="str">
        <f>VLOOKUP($D289,[10]Responsables!$L$1:$M$37,2,0)</f>
        <v>OCID</v>
      </c>
      <c r="C289" s="162" t="s">
        <v>1126</v>
      </c>
      <c r="D289" s="17" t="s">
        <v>824</v>
      </c>
      <c r="E289" s="17" t="s">
        <v>825</v>
      </c>
      <c r="F289" s="17" t="s">
        <v>826</v>
      </c>
      <c r="G289" s="17" t="s">
        <v>1127</v>
      </c>
      <c r="H289" s="17" t="s">
        <v>1127</v>
      </c>
      <c r="I289" s="17" t="s">
        <v>253</v>
      </c>
      <c r="J289" s="18" t="s">
        <v>254</v>
      </c>
      <c r="K289" s="18" t="s">
        <v>829</v>
      </c>
      <c r="L289" s="18" t="s">
        <v>320</v>
      </c>
      <c r="M289" s="18" t="s">
        <v>321</v>
      </c>
      <c r="N289" s="18" t="s">
        <v>451</v>
      </c>
      <c r="O289" s="17" t="s">
        <v>176</v>
      </c>
      <c r="P289" s="17" t="s">
        <v>830</v>
      </c>
      <c r="Q289" s="17" t="s">
        <v>824</v>
      </c>
      <c r="R289" s="17" t="s">
        <v>229</v>
      </c>
      <c r="S289" s="17" t="s">
        <v>229</v>
      </c>
      <c r="T289" s="17" t="s">
        <v>324</v>
      </c>
      <c r="U289" s="17" t="s">
        <v>824</v>
      </c>
      <c r="V289" s="17" t="s">
        <v>229</v>
      </c>
      <c r="W289" s="17" t="s">
        <v>229</v>
      </c>
      <c r="X289" s="18" t="s">
        <v>831</v>
      </c>
      <c r="Y289" s="177" t="str">
        <f>VLOOKUP($X289,'[10]Ley Transparencia'!$G$4:$H$18,2,0)</f>
        <v>Artículo 19 - INFORMACIÓN PÚBLICA RESERVADA</v>
      </c>
      <c r="Z289" s="17" t="s">
        <v>1128</v>
      </c>
      <c r="AA289" s="17" t="s">
        <v>833</v>
      </c>
      <c r="AB289" s="39" t="s">
        <v>182</v>
      </c>
      <c r="AC289" s="40">
        <v>44197</v>
      </c>
      <c r="AD289" s="33" t="str">
        <f>LOOKUP($Y289,'[10]Ley Transparencia'!$H$4:$H$17,'[10]Ley Transparencia'!$I$4:$I$17)</f>
        <v>Mayor a 15 años</v>
      </c>
      <c r="AE289" s="26" t="str">
        <f t="shared" si="71"/>
        <v>Alta</v>
      </c>
      <c r="AF289" s="18">
        <f t="shared" si="72"/>
        <v>3</v>
      </c>
      <c r="AG289" s="18" t="s">
        <v>239</v>
      </c>
      <c r="AH289" s="18">
        <f t="shared" si="73"/>
        <v>1</v>
      </c>
      <c r="AI289" s="18" t="s">
        <v>239</v>
      </c>
      <c r="AJ289" s="18">
        <f t="shared" si="74"/>
        <v>1</v>
      </c>
      <c r="AK289" s="18">
        <f t="shared" si="75"/>
        <v>5</v>
      </c>
      <c r="AL289" s="44" t="str">
        <f t="shared" si="76"/>
        <v>ALTA</v>
      </c>
      <c r="AM289" s="39" t="s">
        <v>184</v>
      </c>
      <c r="AN289" s="39" t="s">
        <v>388</v>
      </c>
      <c r="AO289" s="39" t="s">
        <v>184</v>
      </c>
      <c r="AP289" s="39" t="s">
        <v>184</v>
      </c>
      <c r="AQ289" s="39" t="s">
        <v>184</v>
      </c>
      <c r="AR289" s="18"/>
      <c r="AS289" s="18"/>
      <c r="AT289" s="39" t="s">
        <v>184</v>
      </c>
      <c r="AU289" s="39" t="s">
        <v>184</v>
      </c>
      <c r="AV289" s="39" t="s">
        <v>388</v>
      </c>
      <c r="AW289" s="39" t="s">
        <v>388</v>
      </c>
      <c r="AX289" s="39" t="s">
        <v>388</v>
      </c>
      <c r="AY289" s="39" t="s">
        <v>388</v>
      </c>
      <c r="AZ289" s="39" t="s">
        <v>388</v>
      </c>
      <c r="BA289" s="39" t="s">
        <v>184</v>
      </c>
      <c r="BB289" s="39" t="s">
        <v>388</v>
      </c>
      <c r="BC289" s="39"/>
      <c r="BD289" s="39" t="s">
        <v>388</v>
      </c>
      <c r="BE289" s="39" t="s">
        <v>184</v>
      </c>
      <c r="BF289" s="39" t="s">
        <v>184</v>
      </c>
      <c r="BG289" s="39" t="s">
        <v>184</v>
      </c>
      <c r="BH289" s="39" t="s">
        <v>388</v>
      </c>
      <c r="BI289" s="39" t="s">
        <v>388</v>
      </c>
      <c r="BJ289" s="39" t="s">
        <v>184</v>
      </c>
      <c r="BK289" s="39" t="s">
        <v>184</v>
      </c>
      <c r="BL289" s="39" t="s">
        <v>184</v>
      </c>
      <c r="BM289" s="39"/>
      <c r="BN289" s="289"/>
      <c r="BO289" s="45"/>
      <c r="BP289" s="45"/>
    </row>
    <row r="290" spans="1:68" s="158" customFormat="1" ht="60" customHeight="1" x14ac:dyDescent="0.35">
      <c r="A290" s="46" t="str">
        <f t="shared" si="70"/>
        <v>OCID-103</v>
      </c>
      <c r="B290" s="17" t="str">
        <f>VLOOKUP($D290,[10]Responsables!$L$1:$M$37,2,0)</f>
        <v>OCID</v>
      </c>
      <c r="C290" s="162" t="s">
        <v>1129</v>
      </c>
      <c r="D290" s="17" t="s">
        <v>824</v>
      </c>
      <c r="E290" s="17" t="s">
        <v>825</v>
      </c>
      <c r="F290" s="17" t="s">
        <v>826</v>
      </c>
      <c r="G290" s="17" t="s">
        <v>1130</v>
      </c>
      <c r="H290" s="17" t="s">
        <v>1131</v>
      </c>
      <c r="I290" s="17" t="s">
        <v>253</v>
      </c>
      <c r="J290" s="18" t="s">
        <v>254</v>
      </c>
      <c r="K290" s="18" t="s">
        <v>829</v>
      </c>
      <c r="L290" s="18" t="s">
        <v>320</v>
      </c>
      <c r="M290" s="18" t="s">
        <v>321</v>
      </c>
      <c r="N290" s="18" t="s">
        <v>451</v>
      </c>
      <c r="O290" s="17" t="s">
        <v>176</v>
      </c>
      <c r="P290" s="17" t="s">
        <v>830</v>
      </c>
      <c r="Q290" s="17" t="s">
        <v>824</v>
      </c>
      <c r="R290" s="17" t="s">
        <v>229</v>
      </c>
      <c r="S290" s="17" t="s">
        <v>229</v>
      </c>
      <c r="T290" s="17" t="s">
        <v>324</v>
      </c>
      <c r="U290" s="17" t="s">
        <v>824</v>
      </c>
      <c r="V290" s="17" t="s">
        <v>229</v>
      </c>
      <c r="W290" s="17" t="s">
        <v>229</v>
      </c>
      <c r="X290" s="18" t="s">
        <v>831</v>
      </c>
      <c r="Y290" s="177" t="str">
        <f>VLOOKUP($X290,'[10]Ley Transparencia'!$G$4:$H$18,2,0)</f>
        <v>Artículo 19 - INFORMACIÓN PÚBLICA RESERVADA</v>
      </c>
      <c r="Z290" s="17" t="s">
        <v>1132</v>
      </c>
      <c r="AA290" s="17" t="s">
        <v>833</v>
      </c>
      <c r="AB290" s="39" t="s">
        <v>182</v>
      </c>
      <c r="AC290" s="40">
        <v>44197</v>
      </c>
      <c r="AD290" s="33" t="str">
        <f>LOOKUP($Y290,'[10]Ley Transparencia'!$H$4:$H$17,'[10]Ley Transparencia'!$I$4:$I$17)</f>
        <v>Mayor a 15 años</v>
      </c>
      <c r="AE290" s="26" t="str">
        <f t="shared" si="71"/>
        <v>Alta</v>
      </c>
      <c r="AF290" s="18">
        <f t="shared" si="72"/>
        <v>3</v>
      </c>
      <c r="AG290" s="18" t="s">
        <v>239</v>
      </c>
      <c r="AH290" s="18">
        <f t="shared" si="73"/>
        <v>1</v>
      </c>
      <c r="AI290" s="18" t="s">
        <v>239</v>
      </c>
      <c r="AJ290" s="18">
        <f t="shared" si="74"/>
        <v>1</v>
      </c>
      <c r="AK290" s="18">
        <f t="shared" si="75"/>
        <v>5</v>
      </c>
      <c r="AL290" s="44" t="str">
        <f t="shared" si="76"/>
        <v>ALTA</v>
      </c>
      <c r="AM290" s="39" t="s">
        <v>184</v>
      </c>
      <c r="AN290" s="39" t="s">
        <v>388</v>
      </c>
      <c r="AO290" s="39" t="s">
        <v>184</v>
      </c>
      <c r="AP290" s="39" t="s">
        <v>184</v>
      </c>
      <c r="AQ290" s="39" t="s">
        <v>184</v>
      </c>
      <c r="AR290" s="18"/>
      <c r="AS290" s="18"/>
      <c r="AT290" s="39" t="s">
        <v>184</v>
      </c>
      <c r="AU290" s="39" t="s">
        <v>184</v>
      </c>
      <c r="AV290" s="39" t="s">
        <v>388</v>
      </c>
      <c r="AW290" s="39" t="s">
        <v>388</v>
      </c>
      <c r="AX290" s="39" t="s">
        <v>388</v>
      </c>
      <c r="AY290" s="39" t="s">
        <v>388</v>
      </c>
      <c r="AZ290" s="39" t="s">
        <v>388</v>
      </c>
      <c r="BA290" s="39" t="s">
        <v>184</v>
      </c>
      <c r="BB290" s="39" t="s">
        <v>388</v>
      </c>
      <c r="BC290" s="39"/>
      <c r="BD290" s="39" t="s">
        <v>388</v>
      </c>
      <c r="BE290" s="39" t="s">
        <v>184</v>
      </c>
      <c r="BF290" s="39" t="s">
        <v>184</v>
      </c>
      <c r="BG290" s="39" t="s">
        <v>184</v>
      </c>
      <c r="BH290" s="39" t="s">
        <v>388</v>
      </c>
      <c r="BI290" s="39" t="s">
        <v>388</v>
      </c>
      <c r="BJ290" s="39" t="s">
        <v>184</v>
      </c>
      <c r="BK290" s="39" t="s">
        <v>184</v>
      </c>
      <c r="BL290" s="39" t="s">
        <v>184</v>
      </c>
      <c r="BM290" s="39"/>
      <c r="BN290" s="289"/>
      <c r="BO290" s="45"/>
      <c r="BP290" s="45"/>
    </row>
    <row r="291" spans="1:68" s="158" customFormat="1" ht="60" customHeight="1" x14ac:dyDescent="0.35">
      <c r="A291" s="46" t="str">
        <f t="shared" si="70"/>
        <v>OCID-104</v>
      </c>
      <c r="B291" s="17" t="str">
        <f>VLOOKUP($D291,[10]Responsables!$L$1:$M$37,2,0)</f>
        <v>OCID</v>
      </c>
      <c r="C291" s="162" t="s">
        <v>1133</v>
      </c>
      <c r="D291" s="17" t="s">
        <v>824</v>
      </c>
      <c r="E291" s="17" t="s">
        <v>825</v>
      </c>
      <c r="F291" s="17" t="s">
        <v>826</v>
      </c>
      <c r="G291" s="17" t="s">
        <v>1134</v>
      </c>
      <c r="H291" s="17" t="s">
        <v>1135</v>
      </c>
      <c r="I291" s="17" t="s">
        <v>253</v>
      </c>
      <c r="J291" s="18" t="s">
        <v>254</v>
      </c>
      <c r="K291" s="18" t="s">
        <v>829</v>
      </c>
      <c r="L291" s="18" t="s">
        <v>320</v>
      </c>
      <c r="M291" s="18" t="s">
        <v>321</v>
      </c>
      <c r="N291" s="18" t="s">
        <v>451</v>
      </c>
      <c r="O291" s="17" t="s">
        <v>176</v>
      </c>
      <c r="P291" s="17" t="s">
        <v>830</v>
      </c>
      <c r="Q291" s="17" t="s">
        <v>824</v>
      </c>
      <c r="R291" s="17" t="s">
        <v>229</v>
      </c>
      <c r="S291" s="17" t="s">
        <v>229</v>
      </c>
      <c r="T291" s="17" t="s">
        <v>324</v>
      </c>
      <c r="U291" s="17" t="s">
        <v>824</v>
      </c>
      <c r="V291" s="17" t="s">
        <v>229</v>
      </c>
      <c r="W291" s="17" t="s">
        <v>229</v>
      </c>
      <c r="X291" s="17" t="s">
        <v>255</v>
      </c>
      <c r="Y291" s="177" t="str">
        <f>VLOOKUP($X291,'[10]Ley Transparencia'!$G$4:$H$18,2,0)</f>
        <v>INFORMACIÓN PÚBLICA</v>
      </c>
      <c r="Z291" s="17" t="s">
        <v>256</v>
      </c>
      <c r="AA291" s="17" t="s">
        <v>256</v>
      </c>
      <c r="AB291" s="39" t="s">
        <v>176</v>
      </c>
      <c r="AC291" s="40">
        <v>44197</v>
      </c>
      <c r="AD291" s="33" t="str">
        <f>LOOKUP($Y291,'[10]Ley Transparencia'!$H$4:$H$17,'[10]Ley Transparencia'!$I$4:$I$17)</f>
        <v>Ilimitada</v>
      </c>
      <c r="AE291" s="26" t="str">
        <f t="shared" si="71"/>
        <v>Baja</v>
      </c>
      <c r="AF291" s="18">
        <f t="shared" si="72"/>
        <v>1</v>
      </c>
      <c r="AG291" s="18" t="s">
        <v>239</v>
      </c>
      <c r="AH291" s="18">
        <f t="shared" si="73"/>
        <v>1</v>
      </c>
      <c r="AI291" s="18" t="s">
        <v>239</v>
      </c>
      <c r="AJ291" s="18">
        <f t="shared" si="74"/>
        <v>1</v>
      </c>
      <c r="AK291" s="18">
        <f t="shared" si="75"/>
        <v>3</v>
      </c>
      <c r="AL291" s="44" t="str">
        <f t="shared" si="76"/>
        <v>BAJA</v>
      </c>
      <c r="AM291" s="39" t="s">
        <v>184</v>
      </c>
      <c r="AN291" s="39" t="s">
        <v>388</v>
      </c>
      <c r="AO291" s="39" t="s">
        <v>184</v>
      </c>
      <c r="AP291" s="39" t="s">
        <v>184</v>
      </c>
      <c r="AQ291" s="39" t="s">
        <v>184</v>
      </c>
      <c r="AR291" s="18"/>
      <c r="AS291" s="18"/>
      <c r="AT291" s="39" t="s">
        <v>184</v>
      </c>
      <c r="AU291" s="39" t="s">
        <v>184</v>
      </c>
      <c r="AV291" s="39" t="s">
        <v>388</v>
      </c>
      <c r="AW291" s="39" t="s">
        <v>388</v>
      </c>
      <c r="AX291" s="39" t="s">
        <v>388</v>
      </c>
      <c r="AY291" s="39" t="s">
        <v>388</v>
      </c>
      <c r="AZ291" s="39" t="s">
        <v>388</v>
      </c>
      <c r="BA291" s="39" t="s">
        <v>184</v>
      </c>
      <c r="BB291" s="39" t="s">
        <v>388</v>
      </c>
      <c r="BC291" s="39"/>
      <c r="BD291" s="39" t="s">
        <v>388</v>
      </c>
      <c r="BE291" s="39" t="s">
        <v>184</v>
      </c>
      <c r="BF291" s="39" t="s">
        <v>184</v>
      </c>
      <c r="BG291" s="39" t="s">
        <v>184</v>
      </c>
      <c r="BH291" s="39" t="s">
        <v>388</v>
      </c>
      <c r="BI291" s="39" t="s">
        <v>388</v>
      </c>
      <c r="BJ291" s="39" t="s">
        <v>184</v>
      </c>
      <c r="BK291" s="39" t="s">
        <v>184</v>
      </c>
      <c r="BL291" s="39" t="s">
        <v>184</v>
      </c>
      <c r="BM291" s="39"/>
      <c r="BN291" s="289"/>
      <c r="BO291" s="45"/>
      <c r="BP291" s="45"/>
    </row>
    <row r="292" spans="1:68" s="158" customFormat="1" ht="60" customHeight="1" x14ac:dyDescent="0.35">
      <c r="A292" s="46" t="str">
        <f t="shared" si="70"/>
        <v>OCID-105</v>
      </c>
      <c r="B292" s="17" t="str">
        <f>VLOOKUP($D292,[10]Responsables!$L$1:$M$37,2,0)</f>
        <v>OCID</v>
      </c>
      <c r="C292" s="162" t="s">
        <v>1136</v>
      </c>
      <c r="D292" s="17" t="s">
        <v>824</v>
      </c>
      <c r="E292" s="17" t="s">
        <v>825</v>
      </c>
      <c r="F292" s="17" t="s">
        <v>826</v>
      </c>
      <c r="G292" s="17" t="s">
        <v>1137</v>
      </c>
      <c r="H292" s="17" t="s">
        <v>1138</v>
      </c>
      <c r="I292" s="17" t="s">
        <v>253</v>
      </c>
      <c r="J292" s="18" t="s">
        <v>254</v>
      </c>
      <c r="K292" s="18" t="s">
        <v>829</v>
      </c>
      <c r="L292" s="18" t="s">
        <v>336</v>
      </c>
      <c r="M292" s="18" t="s">
        <v>321</v>
      </c>
      <c r="N292" s="18" t="s">
        <v>451</v>
      </c>
      <c r="O292" s="17" t="s">
        <v>176</v>
      </c>
      <c r="P292" s="17" t="s">
        <v>830</v>
      </c>
      <c r="Q292" s="17" t="s">
        <v>824</v>
      </c>
      <c r="R292" s="17" t="s">
        <v>229</v>
      </c>
      <c r="S292" s="17" t="s">
        <v>229</v>
      </c>
      <c r="T292" s="17" t="s">
        <v>324</v>
      </c>
      <c r="U292" s="17" t="s">
        <v>824</v>
      </c>
      <c r="V292" s="17" t="s">
        <v>229</v>
      </c>
      <c r="W292" s="17" t="s">
        <v>229</v>
      </c>
      <c r="X292" s="17" t="s">
        <v>255</v>
      </c>
      <c r="Y292" s="177" t="str">
        <f>VLOOKUP($X292,'[10]Ley Transparencia'!$G$4:$H$18,2,0)</f>
        <v>INFORMACIÓN PÚBLICA</v>
      </c>
      <c r="Z292" s="17" t="s">
        <v>256</v>
      </c>
      <c r="AA292" s="17" t="s">
        <v>256</v>
      </c>
      <c r="AB292" s="39" t="s">
        <v>176</v>
      </c>
      <c r="AC292" s="40">
        <v>44197</v>
      </c>
      <c r="AD292" s="33" t="str">
        <f>LOOKUP($Y292,'[10]Ley Transparencia'!$H$4:$H$17,'[10]Ley Transparencia'!$I$4:$I$17)</f>
        <v>Ilimitada</v>
      </c>
      <c r="AE292" s="26" t="str">
        <f t="shared" si="71"/>
        <v>Baja</v>
      </c>
      <c r="AF292" s="18">
        <f t="shared" si="72"/>
        <v>1</v>
      </c>
      <c r="AG292" s="18" t="s">
        <v>239</v>
      </c>
      <c r="AH292" s="18">
        <f t="shared" si="73"/>
        <v>1</v>
      </c>
      <c r="AI292" s="18" t="s">
        <v>239</v>
      </c>
      <c r="AJ292" s="18">
        <f t="shared" si="74"/>
        <v>1</v>
      </c>
      <c r="AK292" s="18">
        <f t="shared" si="75"/>
        <v>3</v>
      </c>
      <c r="AL292" s="44" t="str">
        <f t="shared" si="76"/>
        <v>BAJA</v>
      </c>
      <c r="AM292" s="39" t="s">
        <v>184</v>
      </c>
      <c r="AN292" s="39" t="s">
        <v>388</v>
      </c>
      <c r="AO292" s="39" t="s">
        <v>184</v>
      </c>
      <c r="AP292" s="39" t="s">
        <v>184</v>
      </c>
      <c r="AQ292" s="39" t="s">
        <v>184</v>
      </c>
      <c r="AR292" s="18"/>
      <c r="AS292" s="18"/>
      <c r="AT292" s="39" t="s">
        <v>184</v>
      </c>
      <c r="AU292" s="39" t="s">
        <v>184</v>
      </c>
      <c r="AV292" s="39" t="s">
        <v>388</v>
      </c>
      <c r="AW292" s="39" t="s">
        <v>388</v>
      </c>
      <c r="AX292" s="39" t="s">
        <v>388</v>
      </c>
      <c r="AY292" s="39" t="s">
        <v>388</v>
      </c>
      <c r="AZ292" s="39" t="s">
        <v>388</v>
      </c>
      <c r="BA292" s="39" t="s">
        <v>184</v>
      </c>
      <c r="BB292" s="39" t="s">
        <v>388</v>
      </c>
      <c r="BC292" s="39"/>
      <c r="BD292" s="39" t="s">
        <v>388</v>
      </c>
      <c r="BE292" s="39" t="s">
        <v>184</v>
      </c>
      <c r="BF292" s="39" t="s">
        <v>184</v>
      </c>
      <c r="BG292" s="39" t="s">
        <v>184</v>
      </c>
      <c r="BH292" s="39" t="s">
        <v>388</v>
      </c>
      <c r="BI292" s="39" t="s">
        <v>388</v>
      </c>
      <c r="BJ292" s="39" t="s">
        <v>184</v>
      </c>
      <c r="BK292" s="39" t="s">
        <v>184</v>
      </c>
      <c r="BL292" s="39" t="s">
        <v>184</v>
      </c>
      <c r="BM292" s="39"/>
      <c r="BN292" s="289"/>
      <c r="BO292" s="45"/>
      <c r="BP292" s="45"/>
    </row>
    <row r="293" spans="1:68" s="158" customFormat="1" ht="60" customHeight="1" x14ac:dyDescent="0.35">
      <c r="A293" s="46" t="str">
        <f t="shared" si="70"/>
        <v>OCID-106</v>
      </c>
      <c r="B293" s="17" t="str">
        <f>VLOOKUP($D293,[10]Responsables!$L$1:$M$37,2,0)</f>
        <v>OCID</v>
      </c>
      <c r="C293" s="162" t="s">
        <v>1139</v>
      </c>
      <c r="D293" s="17" t="s">
        <v>824</v>
      </c>
      <c r="E293" s="17" t="s">
        <v>825</v>
      </c>
      <c r="F293" s="17" t="s">
        <v>826</v>
      </c>
      <c r="G293" s="17" t="s">
        <v>1140</v>
      </c>
      <c r="H293" s="17" t="s">
        <v>1141</v>
      </c>
      <c r="I293" s="17" t="s">
        <v>253</v>
      </c>
      <c r="J293" s="18" t="s">
        <v>254</v>
      </c>
      <c r="K293" s="18" t="s">
        <v>829</v>
      </c>
      <c r="L293" s="18" t="s">
        <v>336</v>
      </c>
      <c r="M293" s="18" t="s">
        <v>321</v>
      </c>
      <c r="N293" s="18" t="s">
        <v>451</v>
      </c>
      <c r="O293" s="17" t="s">
        <v>176</v>
      </c>
      <c r="P293" s="17" t="s">
        <v>830</v>
      </c>
      <c r="Q293" s="17" t="s">
        <v>824</v>
      </c>
      <c r="R293" s="17" t="s">
        <v>229</v>
      </c>
      <c r="S293" s="17" t="s">
        <v>229</v>
      </c>
      <c r="T293" s="17" t="s">
        <v>324</v>
      </c>
      <c r="U293" s="17" t="s">
        <v>824</v>
      </c>
      <c r="V293" s="17" t="s">
        <v>229</v>
      </c>
      <c r="W293" s="17" t="s">
        <v>229</v>
      </c>
      <c r="X293" s="18" t="s">
        <v>831</v>
      </c>
      <c r="Y293" s="177" t="str">
        <f>VLOOKUP($X293,'[10]Ley Transparencia'!$G$4:$H$18,2,0)</f>
        <v>Artículo 19 - INFORMACIÓN PÚBLICA RESERVADA</v>
      </c>
      <c r="Z293" s="17" t="s">
        <v>1132</v>
      </c>
      <c r="AA293" s="17" t="s">
        <v>833</v>
      </c>
      <c r="AB293" s="39" t="s">
        <v>182</v>
      </c>
      <c r="AC293" s="40">
        <v>44197</v>
      </c>
      <c r="AD293" s="33" t="str">
        <f>LOOKUP($Y293,'[10]Ley Transparencia'!$H$4:$H$17,'[10]Ley Transparencia'!$I$4:$I$17)</f>
        <v>Mayor a 15 años</v>
      </c>
      <c r="AE293" s="26" t="str">
        <f t="shared" si="71"/>
        <v>Alta</v>
      </c>
      <c r="AF293" s="18">
        <f t="shared" si="72"/>
        <v>3</v>
      </c>
      <c r="AG293" s="18" t="s">
        <v>239</v>
      </c>
      <c r="AH293" s="18">
        <f t="shared" si="73"/>
        <v>1</v>
      </c>
      <c r="AI293" s="18" t="s">
        <v>239</v>
      </c>
      <c r="AJ293" s="18">
        <f t="shared" si="74"/>
        <v>1</v>
      </c>
      <c r="AK293" s="18">
        <f t="shared" si="75"/>
        <v>5</v>
      </c>
      <c r="AL293" s="44" t="str">
        <f t="shared" si="76"/>
        <v>ALTA</v>
      </c>
      <c r="AM293" s="39" t="s">
        <v>184</v>
      </c>
      <c r="AN293" s="39" t="s">
        <v>388</v>
      </c>
      <c r="AO293" s="39" t="s">
        <v>184</v>
      </c>
      <c r="AP293" s="39" t="s">
        <v>184</v>
      </c>
      <c r="AQ293" s="39" t="s">
        <v>184</v>
      </c>
      <c r="AR293" s="18"/>
      <c r="AS293" s="18"/>
      <c r="AT293" s="39" t="s">
        <v>184</v>
      </c>
      <c r="AU293" s="39" t="s">
        <v>184</v>
      </c>
      <c r="AV293" s="39" t="s">
        <v>388</v>
      </c>
      <c r="AW293" s="39" t="s">
        <v>388</v>
      </c>
      <c r="AX293" s="39" t="s">
        <v>388</v>
      </c>
      <c r="AY293" s="39" t="s">
        <v>388</v>
      </c>
      <c r="AZ293" s="39" t="s">
        <v>388</v>
      </c>
      <c r="BA293" s="39" t="s">
        <v>184</v>
      </c>
      <c r="BB293" s="39" t="s">
        <v>388</v>
      </c>
      <c r="BC293" s="39"/>
      <c r="BD293" s="39" t="s">
        <v>388</v>
      </c>
      <c r="BE293" s="39" t="s">
        <v>184</v>
      </c>
      <c r="BF293" s="39" t="s">
        <v>184</v>
      </c>
      <c r="BG293" s="39" t="s">
        <v>184</v>
      </c>
      <c r="BH293" s="39" t="s">
        <v>388</v>
      </c>
      <c r="BI293" s="39" t="s">
        <v>388</v>
      </c>
      <c r="BJ293" s="39" t="s">
        <v>184</v>
      </c>
      <c r="BK293" s="39" t="s">
        <v>184</v>
      </c>
      <c r="BL293" s="39" t="s">
        <v>184</v>
      </c>
      <c r="BM293" s="39"/>
      <c r="BN293" s="289"/>
      <c r="BO293" s="45"/>
      <c r="BP293" s="45"/>
    </row>
    <row r="294" spans="1:68" s="158" customFormat="1" ht="60" customHeight="1" x14ac:dyDescent="0.35">
      <c r="A294" s="46" t="str">
        <f t="shared" si="70"/>
        <v>OCID-107</v>
      </c>
      <c r="B294" s="17" t="str">
        <f>VLOOKUP($D294,[10]Responsables!$L$1:$M$37,2,0)</f>
        <v>OCID</v>
      </c>
      <c r="C294" s="162" t="s">
        <v>1142</v>
      </c>
      <c r="D294" s="17" t="s">
        <v>824</v>
      </c>
      <c r="E294" s="17" t="s">
        <v>825</v>
      </c>
      <c r="F294" s="17" t="s">
        <v>826</v>
      </c>
      <c r="G294" s="17" t="s">
        <v>1143</v>
      </c>
      <c r="H294" s="17" t="s">
        <v>1144</v>
      </c>
      <c r="I294" s="17" t="s">
        <v>253</v>
      </c>
      <c r="J294" s="18" t="s">
        <v>254</v>
      </c>
      <c r="K294" s="18" t="s">
        <v>829</v>
      </c>
      <c r="L294" s="18" t="s">
        <v>320</v>
      </c>
      <c r="M294" s="18" t="s">
        <v>321</v>
      </c>
      <c r="N294" s="18" t="s">
        <v>451</v>
      </c>
      <c r="O294" s="17" t="s">
        <v>176</v>
      </c>
      <c r="P294" s="17" t="s">
        <v>830</v>
      </c>
      <c r="Q294" s="17" t="s">
        <v>824</v>
      </c>
      <c r="R294" s="17" t="s">
        <v>229</v>
      </c>
      <c r="S294" s="17" t="s">
        <v>229</v>
      </c>
      <c r="T294" s="17" t="s">
        <v>324</v>
      </c>
      <c r="U294" s="17" t="s">
        <v>824</v>
      </c>
      <c r="V294" s="17" t="s">
        <v>229</v>
      </c>
      <c r="W294" s="17" t="s">
        <v>229</v>
      </c>
      <c r="X294" s="18" t="s">
        <v>831</v>
      </c>
      <c r="Y294" s="177" t="str">
        <f>VLOOKUP($X294,'[10]Ley Transparencia'!$G$4:$H$18,2,0)</f>
        <v>Artículo 19 - INFORMACIÓN PÚBLICA RESERVADA</v>
      </c>
      <c r="Z294" s="17" t="s">
        <v>1132</v>
      </c>
      <c r="AA294" s="17" t="s">
        <v>833</v>
      </c>
      <c r="AB294" s="39" t="s">
        <v>182</v>
      </c>
      <c r="AC294" s="40">
        <v>44197</v>
      </c>
      <c r="AD294" s="33" t="str">
        <f>LOOKUP($Y294,'[10]Ley Transparencia'!$H$4:$H$17,'[10]Ley Transparencia'!$I$4:$I$17)</f>
        <v>Mayor a 15 años</v>
      </c>
      <c r="AE294" s="26" t="str">
        <f t="shared" si="71"/>
        <v>Alta</v>
      </c>
      <c r="AF294" s="18">
        <f t="shared" si="72"/>
        <v>3</v>
      </c>
      <c r="AG294" s="18" t="s">
        <v>239</v>
      </c>
      <c r="AH294" s="18">
        <f t="shared" si="73"/>
        <v>1</v>
      </c>
      <c r="AI294" s="18" t="s">
        <v>239</v>
      </c>
      <c r="AJ294" s="18">
        <f t="shared" si="74"/>
        <v>1</v>
      </c>
      <c r="AK294" s="18">
        <f t="shared" si="75"/>
        <v>5</v>
      </c>
      <c r="AL294" s="44" t="str">
        <f t="shared" si="76"/>
        <v>ALTA</v>
      </c>
      <c r="AM294" s="39" t="s">
        <v>184</v>
      </c>
      <c r="AN294" s="39" t="s">
        <v>388</v>
      </c>
      <c r="AO294" s="39" t="s">
        <v>184</v>
      </c>
      <c r="AP294" s="39" t="s">
        <v>184</v>
      </c>
      <c r="AQ294" s="39" t="s">
        <v>184</v>
      </c>
      <c r="AR294" s="18"/>
      <c r="AS294" s="18"/>
      <c r="AT294" s="39" t="s">
        <v>184</v>
      </c>
      <c r="AU294" s="39" t="s">
        <v>184</v>
      </c>
      <c r="AV294" s="39" t="s">
        <v>388</v>
      </c>
      <c r="AW294" s="39" t="s">
        <v>388</v>
      </c>
      <c r="AX294" s="39" t="s">
        <v>388</v>
      </c>
      <c r="AY294" s="39" t="s">
        <v>388</v>
      </c>
      <c r="AZ294" s="39" t="s">
        <v>388</v>
      </c>
      <c r="BA294" s="39" t="s">
        <v>184</v>
      </c>
      <c r="BB294" s="39" t="s">
        <v>388</v>
      </c>
      <c r="BC294" s="39"/>
      <c r="BD294" s="39" t="s">
        <v>388</v>
      </c>
      <c r="BE294" s="39" t="s">
        <v>184</v>
      </c>
      <c r="BF294" s="39" t="s">
        <v>184</v>
      </c>
      <c r="BG294" s="39" t="s">
        <v>184</v>
      </c>
      <c r="BH294" s="39" t="s">
        <v>388</v>
      </c>
      <c r="BI294" s="39" t="s">
        <v>388</v>
      </c>
      <c r="BJ294" s="39" t="s">
        <v>184</v>
      </c>
      <c r="BK294" s="39" t="s">
        <v>184</v>
      </c>
      <c r="BL294" s="39" t="s">
        <v>184</v>
      </c>
      <c r="BM294" s="39"/>
      <c r="BN294" s="289"/>
      <c r="BO294" s="45"/>
      <c r="BP294" s="45"/>
    </row>
    <row r="295" spans="1:68" s="158" customFormat="1" ht="60" customHeight="1" x14ac:dyDescent="0.35">
      <c r="A295" s="46" t="str">
        <f t="shared" si="70"/>
        <v>OCID-108</v>
      </c>
      <c r="B295" s="17" t="str">
        <f>VLOOKUP($D295,[10]Responsables!$L$1:$M$37,2,0)</f>
        <v>OCID</v>
      </c>
      <c r="C295" s="162" t="s">
        <v>1145</v>
      </c>
      <c r="D295" s="17" t="s">
        <v>824</v>
      </c>
      <c r="E295" s="17" t="s">
        <v>825</v>
      </c>
      <c r="F295" s="17" t="s">
        <v>826</v>
      </c>
      <c r="G295" s="17" t="s">
        <v>1146</v>
      </c>
      <c r="H295" s="17" t="s">
        <v>1147</v>
      </c>
      <c r="I295" s="17" t="s">
        <v>253</v>
      </c>
      <c r="J295" s="18" t="s">
        <v>254</v>
      </c>
      <c r="K295" s="18" t="s">
        <v>829</v>
      </c>
      <c r="L295" s="18" t="s">
        <v>336</v>
      </c>
      <c r="M295" s="18" t="s">
        <v>321</v>
      </c>
      <c r="N295" s="18" t="s">
        <v>451</v>
      </c>
      <c r="O295" s="17" t="s">
        <v>176</v>
      </c>
      <c r="P295" s="17" t="s">
        <v>830</v>
      </c>
      <c r="Q295" s="17" t="s">
        <v>824</v>
      </c>
      <c r="R295" s="17" t="s">
        <v>229</v>
      </c>
      <c r="S295" s="17" t="s">
        <v>229</v>
      </c>
      <c r="T295" s="17" t="s">
        <v>324</v>
      </c>
      <c r="U295" s="17" t="s">
        <v>824</v>
      </c>
      <c r="V295" s="17" t="s">
        <v>229</v>
      </c>
      <c r="W295" s="17" t="s">
        <v>229</v>
      </c>
      <c r="X295" s="17" t="s">
        <v>255</v>
      </c>
      <c r="Y295" s="177" t="str">
        <f>VLOOKUP($X295,'[10]Ley Transparencia'!$G$4:$H$18,2,0)</f>
        <v>INFORMACIÓN PÚBLICA</v>
      </c>
      <c r="Z295" s="17" t="s">
        <v>256</v>
      </c>
      <c r="AA295" s="17" t="s">
        <v>256</v>
      </c>
      <c r="AB295" s="39" t="s">
        <v>176</v>
      </c>
      <c r="AC295" s="40">
        <v>44197</v>
      </c>
      <c r="AD295" s="33" t="str">
        <f>LOOKUP($Y295,'[10]Ley Transparencia'!$H$4:$H$17,'[10]Ley Transparencia'!$I$4:$I$17)</f>
        <v>Ilimitada</v>
      </c>
      <c r="AE295" s="26" t="str">
        <f t="shared" si="71"/>
        <v>Baja</v>
      </c>
      <c r="AF295" s="18">
        <f t="shared" si="72"/>
        <v>1</v>
      </c>
      <c r="AG295" s="18" t="s">
        <v>239</v>
      </c>
      <c r="AH295" s="18">
        <f t="shared" si="73"/>
        <v>1</v>
      </c>
      <c r="AI295" s="18" t="s">
        <v>239</v>
      </c>
      <c r="AJ295" s="18">
        <f t="shared" si="74"/>
        <v>1</v>
      </c>
      <c r="AK295" s="18">
        <f t="shared" si="75"/>
        <v>3</v>
      </c>
      <c r="AL295" s="44" t="str">
        <f t="shared" si="76"/>
        <v>BAJA</v>
      </c>
      <c r="AM295" s="39" t="s">
        <v>184</v>
      </c>
      <c r="AN295" s="39" t="s">
        <v>388</v>
      </c>
      <c r="AO295" s="39" t="s">
        <v>184</v>
      </c>
      <c r="AP295" s="39" t="s">
        <v>184</v>
      </c>
      <c r="AQ295" s="39" t="s">
        <v>184</v>
      </c>
      <c r="AR295" s="18"/>
      <c r="AS295" s="18"/>
      <c r="AT295" s="39" t="s">
        <v>184</v>
      </c>
      <c r="AU295" s="39" t="s">
        <v>184</v>
      </c>
      <c r="AV295" s="39" t="s">
        <v>388</v>
      </c>
      <c r="AW295" s="39" t="s">
        <v>388</v>
      </c>
      <c r="AX295" s="39" t="s">
        <v>388</v>
      </c>
      <c r="AY295" s="39" t="s">
        <v>388</v>
      </c>
      <c r="AZ295" s="39" t="s">
        <v>388</v>
      </c>
      <c r="BA295" s="39" t="s">
        <v>184</v>
      </c>
      <c r="BB295" s="39" t="s">
        <v>388</v>
      </c>
      <c r="BC295" s="39"/>
      <c r="BD295" s="39" t="s">
        <v>388</v>
      </c>
      <c r="BE295" s="39" t="s">
        <v>184</v>
      </c>
      <c r="BF295" s="39" t="s">
        <v>184</v>
      </c>
      <c r="BG295" s="39" t="s">
        <v>184</v>
      </c>
      <c r="BH295" s="39" t="s">
        <v>388</v>
      </c>
      <c r="BI295" s="39" t="s">
        <v>388</v>
      </c>
      <c r="BJ295" s="39" t="s">
        <v>184</v>
      </c>
      <c r="BK295" s="39" t="s">
        <v>184</v>
      </c>
      <c r="BL295" s="39" t="s">
        <v>184</v>
      </c>
      <c r="BM295" s="39"/>
      <c r="BN295" s="289"/>
      <c r="BO295" s="45"/>
      <c r="BP295" s="45"/>
    </row>
    <row r="296" spans="1:68" s="158" customFormat="1" ht="60" customHeight="1" x14ac:dyDescent="0.35">
      <c r="A296" s="46" t="str">
        <f t="shared" si="70"/>
        <v>OCID-109</v>
      </c>
      <c r="B296" s="17" t="str">
        <f>VLOOKUP($D296,[10]Responsables!$L$1:$M$37,2,0)</f>
        <v>OCID</v>
      </c>
      <c r="C296" s="162" t="s">
        <v>1148</v>
      </c>
      <c r="D296" s="17" t="s">
        <v>824</v>
      </c>
      <c r="E296" s="17" t="s">
        <v>825</v>
      </c>
      <c r="F296" s="17" t="s">
        <v>826</v>
      </c>
      <c r="G296" s="17" t="s">
        <v>1149</v>
      </c>
      <c r="H296" s="17" t="s">
        <v>1150</v>
      </c>
      <c r="I296" s="17" t="s">
        <v>253</v>
      </c>
      <c r="J296" s="18" t="s">
        <v>254</v>
      </c>
      <c r="K296" s="18" t="s">
        <v>829</v>
      </c>
      <c r="L296" s="18" t="s">
        <v>320</v>
      </c>
      <c r="M296" s="18" t="s">
        <v>321</v>
      </c>
      <c r="N296" s="18" t="s">
        <v>451</v>
      </c>
      <c r="O296" s="17" t="s">
        <v>176</v>
      </c>
      <c r="P296" s="17" t="s">
        <v>830</v>
      </c>
      <c r="Q296" s="17" t="s">
        <v>824</v>
      </c>
      <c r="R296" s="17" t="s">
        <v>229</v>
      </c>
      <c r="S296" s="17" t="s">
        <v>229</v>
      </c>
      <c r="T296" s="17" t="s">
        <v>324</v>
      </c>
      <c r="U296" s="17" t="s">
        <v>824</v>
      </c>
      <c r="V296" s="17" t="s">
        <v>229</v>
      </c>
      <c r="W296" s="17" t="s">
        <v>229</v>
      </c>
      <c r="X296" s="18" t="s">
        <v>831</v>
      </c>
      <c r="Y296" s="177" t="str">
        <f>VLOOKUP($X296,'[10]Ley Transparencia'!$G$4:$H$18,2,0)</f>
        <v>Artículo 19 - INFORMACIÓN PÚBLICA RESERVADA</v>
      </c>
      <c r="Z296" s="17" t="s">
        <v>1132</v>
      </c>
      <c r="AA296" s="17" t="s">
        <v>833</v>
      </c>
      <c r="AB296" s="39" t="s">
        <v>182</v>
      </c>
      <c r="AC296" s="40">
        <v>44197</v>
      </c>
      <c r="AD296" s="33" t="str">
        <f>LOOKUP($Y296,'[10]Ley Transparencia'!$H$4:$H$17,'[10]Ley Transparencia'!$I$4:$I$17)</f>
        <v>Mayor a 15 años</v>
      </c>
      <c r="AE296" s="26" t="str">
        <f t="shared" si="71"/>
        <v>Alta</v>
      </c>
      <c r="AF296" s="18">
        <f t="shared" si="72"/>
        <v>3</v>
      </c>
      <c r="AG296" s="18" t="s">
        <v>239</v>
      </c>
      <c r="AH296" s="18">
        <f t="shared" si="73"/>
        <v>1</v>
      </c>
      <c r="AI296" s="18" t="s">
        <v>239</v>
      </c>
      <c r="AJ296" s="18">
        <f t="shared" si="74"/>
        <v>1</v>
      </c>
      <c r="AK296" s="18">
        <f t="shared" si="75"/>
        <v>5</v>
      </c>
      <c r="AL296" s="44" t="str">
        <f t="shared" si="76"/>
        <v>ALTA</v>
      </c>
      <c r="AM296" s="39" t="s">
        <v>184</v>
      </c>
      <c r="AN296" s="39" t="s">
        <v>388</v>
      </c>
      <c r="AO296" s="39" t="s">
        <v>184</v>
      </c>
      <c r="AP296" s="39" t="s">
        <v>184</v>
      </c>
      <c r="AQ296" s="39" t="s">
        <v>184</v>
      </c>
      <c r="AR296" s="18"/>
      <c r="AS296" s="18"/>
      <c r="AT296" s="39" t="s">
        <v>184</v>
      </c>
      <c r="AU296" s="39" t="s">
        <v>184</v>
      </c>
      <c r="AV296" s="39" t="s">
        <v>388</v>
      </c>
      <c r="AW296" s="39" t="s">
        <v>388</v>
      </c>
      <c r="AX296" s="39" t="s">
        <v>388</v>
      </c>
      <c r="AY296" s="39" t="s">
        <v>388</v>
      </c>
      <c r="AZ296" s="39" t="s">
        <v>388</v>
      </c>
      <c r="BA296" s="39" t="s">
        <v>184</v>
      </c>
      <c r="BB296" s="39" t="s">
        <v>388</v>
      </c>
      <c r="BC296" s="39"/>
      <c r="BD296" s="39" t="s">
        <v>388</v>
      </c>
      <c r="BE296" s="39" t="s">
        <v>184</v>
      </c>
      <c r="BF296" s="39" t="s">
        <v>184</v>
      </c>
      <c r="BG296" s="39" t="s">
        <v>184</v>
      </c>
      <c r="BH296" s="39" t="s">
        <v>388</v>
      </c>
      <c r="BI296" s="39" t="s">
        <v>388</v>
      </c>
      <c r="BJ296" s="39" t="s">
        <v>184</v>
      </c>
      <c r="BK296" s="39" t="s">
        <v>184</v>
      </c>
      <c r="BL296" s="39" t="s">
        <v>184</v>
      </c>
      <c r="BM296" s="39"/>
      <c r="BN296" s="289"/>
      <c r="BO296" s="45"/>
      <c r="BP296" s="45"/>
    </row>
    <row r="297" spans="1:68" s="158" customFormat="1" ht="60" customHeight="1" x14ac:dyDescent="0.35">
      <c r="A297" s="46" t="str">
        <f t="shared" si="70"/>
        <v>OCID-110</v>
      </c>
      <c r="B297" s="17" t="str">
        <f>VLOOKUP($D297,[10]Responsables!$L$1:$M$37,2,0)</f>
        <v>OCID</v>
      </c>
      <c r="C297" s="162" t="s">
        <v>1151</v>
      </c>
      <c r="D297" s="17" t="s">
        <v>824</v>
      </c>
      <c r="E297" s="17" t="s">
        <v>825</v>
      </c>
      <c r="F297" s="17" t="s">
        <v>826</v>
      </c>
      <c r="G297" s="17" t="s">
        <v>1152</v>
      </c>
      <c r="H297" s="17" t="s">
        <v>1153</v>
      </c>
      <c r="I297" s="17" t="s">
        <v>253</v>
      </c>
      <c r="J297" s="18" t="s">
        <v>254</v>
      </c>
      <c r="K297" s="18" t="s">
        <v>829</v>
      </c>
      <c r="L297" s="18" t="s">
        <v>336</v>
      </c>
      <c r="M297" s="18" t="s">
        <v>321</v>
      </c>
      <c r="N297" s="18" t="s">
        <v>451</v>
      </c>
      <c r="O297" s="17" t="s">
        <v>176</v>
      </c>
      <c r="P297" s="17" t="s">
        <v>830</v>
      </c>
      <c r="Q297" s="17" t="s">
        <v>824</v>
      </c>
      <c r="R297" s="17" t="s">
        <v>229</v>
      </c>
      <c r="S297" s="17" t="s">
        <v>229</v>
      </c>
      <c r="T297" s="17" t="s">
        <v>324</v>
      </c>
      <c r="U297" s="17" t="s">
        <v>824</v>
      </c>
      <c r="V297" s="17" t="s">
        <v>229</v>
      </c>
      <c r="W297" s="17" t="s">
        <v>229</v>
      </c>
      <c r="X297" s="17" t="s">
        <v>255</v>
      </c>
      <c r="Y297" s="177" t="str">
        <f>VLOOKUP($X297,'[10]Ley Transparencia'!$G$4:$H$18,2,0)</f>
        <v>INFORMACIÓN PÚBLICA</v>
      </c>
      <c r="Z297" s="17" t="s">
        <v>256</v>
      </c>
      <c r="AA297" s="17" t="s">
        <v>256</v>
      </c>
      <c r="AB297" s="39" t="s">
        <v>176</v>
      </c>
      <c r="AC297" s="40">
        <v>44197</v>
      </c>
      <c r="AD297" s="33" t="str">
        <f>LOOKUP($Y297,'[10]Ley Transparencia'!$H$4:$H$17,'[10]Ley Transparencia'!$I$4:$I$17)</f>
        <v>Ilimitada</v>
      </c>
      <c r="AE297" s="26" t="str">
        <f t="shared" si="71"/>
        <v>Baja</v>
      </c>
      <c r="AF297" s="18">
        <f t="shared" si="72"/>
        <v>1</v>
      </c>
      <c r="AG297" s="18" t="s">
        <v>239</v>
      </c>
      <c r="AH297" s="18">
        <f t="shared" si="73"/>
        <v>1</v>
      </c>
      <c r="AI297" s="18" t="s">
        <v>239</v>
      </c>
      <c r="AJ297" s="18">
        <f t="shared" si="74"/>
        <v>1</v>
      </c>
      <c r="AK297" s="18">
        <f t="shared" si="75"/>
        <v>3</v>
      </c>
      <c r="AL297" s="44" t="str">
        <f t="shared" si="76"/>
        <v>BAJA</v>
      </c>
      <c r="AM297" s="39" t="s">
        <v>184</v>
      </c>
      <c r="AN297" s="39" t="s">
        <v>388</v>
      </c>
      <c r="AO297" s="39" t="s">
        <v>184</v>
      </c>
      <c r="AP297" s="39" t="s">
        <v>184</v>
      </c>
      <c r="AQ297" s="39" t="s">
        <v>184</v>
      </c>
      <c r="AR297" s="18"/>
      <c r="AS297" s="18"/>
      <c r="AT297" s="39" t="s">
        <v>184</v>
      </c>
      <c r="AU297" s="39" t="s">
        <v>184</v>
      </c>
      <c r="AV297" s="39" t="s">
        <v>388</v>
      </c>
      <c r="AW297" s="39" t="s">
        <v>388</v>
      </c>
      <c r="AX297" s="39" t="s">
        <v>388</v>
      </c>
      <c r="AY297" s="39" t="s">
        <v>388</v>
      </c>
      <c r="AZ297" s="39" t="s">
        <v>388</v>
      </c>
      <c r="BA297" s="39" t="s">
        <v>184</v>
      </c>
      <c r="BB297" s="39" t="s">
        <v>388</v>
      </c>
      <c r="BC297" s="39"/>
      <c r="BD297" s="39" t="s">
        <v>388</v>
      </c>
      <c r="BE297" s="39" t="s">
        <v>184</v>
      </c>
      <c r="BF297" s="39" t="s">
        <v>184</v>
      </c>
      <c r="BG297" s="39" t="s">
        <v>184</v>
      </c>
      <c r="BH297" s="39" t="s">
        <v>388</v>
      </c>
      <c r="BI297" s="39" t="s">
        <v>388</v>
      </c>
      <c r="BJ297" s="39" t="s">
        <v>184</v>
      </c>
      <c r="BK297" s="39" t="s">
        <v>184</v>
      </c>
      <c r="BL297" s="39" t="s">
        <v>184</v>
      </c>
      <c r="BM297" s="39"/>
      <c r="BN297" s="289"/>
      <c r="BO297" s="45"/>
      <c r="BP297" s="45"/>
    </row>
    <row r="298" spans="1:68" s="158" customFormat="1" ht="60" customHeight="1" x14ac:dyDescent="0.35">
      <c r="A298" s="46" t="str">
        <f t="shared" si="70"/>
        <v>OCID-111</v>
      </c>
      <c r="B298" s="17" t="str">
        <f>VLOOKUP($D298,[10]Responsables!$L$1:$M$37,2,0)</f>
        <v>OCID</v>
      </c>
      <c r="C298" s="162" t="s">
        <v>1154</v>
      </c>
      <c r="D298" s="17" t="s">
        <v>824</v>
      </c>
      <c r="E298" s="17" t="s">
        <v>825</v>
      </c>
      <c r="F298" s="17" t="s">
        <v>826</v>
      </c>
      <c r="G298" s="17" t="s">
        <v>1155</v>
      </c>
      <c r="H298" s="17" t="s">
        <v>1156</v>
      </c>
      <c r="I298" s="17" t="s">
        <v>253</v>
      </c>
      <c r="J298" s="18" t="s">
        <v>254</v>
      </c>
      <c r="K298" s="18" t="s">
        <v>829</v>
      </c>
      <c r="L298" s="18" t="s">
        <v>336</v>
      </c>
      <c r="M298" s="18" t="s">
        <v>321</v>
      </c>
      <c r="N298" s="18" t="s">
        <v>451</v>
      </c>
      <c r="O298" s="17" t="s">
        <v>176</v>
      </c>
      <c r="P298" s="17" t="s">
        <v>830</v>
      </c>
      <c r="Q298" s="17" t="s">
        <v>824</v>
      </c>
      <c r="R298" s="17" t="s">
        <v>229</v>
      </c>
      <c r="S298" s="17" t="s">
        <v>229</v>
      </c>
      <c r="T298" s="17" t="s">
        <v>324</v>
      </c>
      <c r="U298" s="17" t="s">
        <v>824</v>
      </c>
      <c r="V298" s="17" t="s">
        <v>229</v>
      </c>
      <c r="W298" s="17" t="s">
        <v>229</v>
      </c>
      <c r="X298" s="17" t="s">
        <v>255</v>
      </c>
      <c r="Y298" s="177" t="str">
        <f>VLOOKUP($X298,'[10]Ley Transparencia'!$G$4:$H$18,2,0)</f>
        <v>INFORMACIÓN PÚBLICA</v>
      </c>
      <c r="Z298" s="17" t="s">
        <v>256</v>
      </c>
      <c r="AA298" s="17" t="s">
        <v>256</v>
      </c>
      <c r="AB298" s="39" t="s">
        <v>176</v>
      </c>
      <c r="AC298" s="40">
        <v>44197</v>
      </c>
      <c r="AD298" s="33" t="str">
        <f>LOOKUP($Y298,'[10]Ley Transparencia'!$H$4:$H$17,'[10]Ley Transparencia'!$I$4:$I$17)</f>
        <v>Ilimitada</v>
      </c>
      <c r="AE298" s="26" t="str">
        <f t="shared" si="71"/>
        <v>Baja</v>
      </c>
      <c r="AF298" s="18">
        <f t="shared" si="72"/>
        <v>1</v>
      </c>
      <c r="AG298" s="18" t="s">
        <v>239</v>
      </c>
      <c r="AH298" s="18">
        <f t="shared" si="73"/>
        <v>1</v>
      </c>
      <c r="AI298" s="18" t="s">
        <v>239</v>
      </c>
      <c r="AJ298" s="18">
        <f t="shared" si="74"/>
        <v>1</v>
      </c>
      <c r="AK298" s="18">
        <f t="shared" si="75"/>
        <v>3</v>
      </c>
      <c r="AL298" s="44" t="str">
        <f t="shared" si="76"/>
        <v>BAJA</v>
      </c>
      <c r="AM298" s="39" t="s">
        <v>184</v>
      </c>
      <c r="AN298" s="39" t="s">
        <v>388</v>
      </c>
      <c r="AO298" s="39" t="s">
        <v>184</v>
      </c>
      <c r="AP298" s="39" t="s">
        <v>184</v>
      </c>
      <c r="AQ298" s="39" t="s">
        <v>184</v>
      </c>
      <c r="AR298" s="18"/>
      <c r="AS298" s="18"/>
      <c r="AT298" s="39" t="s">
        <v>184</v>
      </c>
      <c r="AU298" s="39" t="s">
        <v>184</v>
      </c>
      <c r="AV298" s="39" t="s">
        <v>388</v>
      </c>
      <c r="AW298" s="39" t="s">
        <v>388</v>
      </c>
      <c r="AX298" s="39" t="s">
        <v>388</v>
      </c>
      <c r="AY298" s="39" t="s">
        <v>388</v>
      </c>
      <c r="AZ298" s="39" t="s">
        <v>388</v>
      </c>
      <c r="BA298" s="39" t="s">
        <v>184</v>
      </c>
      <c r="BB298" s="39" t="s">
        <v>388</v>
      </c>
      <c r="BC298" s="39"/>
      <c r="BD298" s="39" t="s">
        <v>388</v>
      </c>
      <c r="BE298" s="39" t="s">
        <v>184</v>
      </c>
      <c r="BF298" s="39" t="s">
        <v>184</v>
      </c>
      <c r="BG298" s="39" t="s">
        <v>184</v>
      </c>
      <c r="BH298" s="39" t="s">
        <v>388</v>
      </c>
      <c r="BI298" s="39" t="s">
        <v>388</v>
      </c>
      <c r="BJ298" s="39" t="s">
        <v>184</v>
      </c>
      <c r="BK298" s="39" t="s">
        <v>184</v>
      </c>
      <c r="BL298" s="39" t="s">
        <v>184</v>
      </c>
      <c r="BM298" s="39"/>
      <c r="BN298" s="289"/>
      <c r="BO298" s="45"/>
      <c r="BP298" s="45"/>
    </row>
    <row r="299" spans="1:68" s="158" customFormat="1" ht="60" customHeight="1" x14ac:dyDescent="0.35">
      <c r="A299" s="46" t="str">
        <f t="shared" si="70"/>
        <v>OCID-112</v>
      </c>
      <c r="B299" s="17" t="str">
        <f>VLOOKUP($D299,[10]Responsables!$L$1:$M$37,2,0)</f>
        <v>OCID</v>
      </c>
      <c r="C299" s="162" t="s">
        <v>1157</v>
      </c>
      <c r="D299" s="17" t="s">
        <v>824</v>
      </c>
      <c r="E299" s="17" t="s">
        <v>825</v>
      </c>
      <c r="F299" s="17" t="s">
        <v>826</v>
      </c>
      <c r="G299" s="17" t="s">
        <v>1158</v>
      </c>
      <c r="H299" s="17" t="s">
        <v>1159</v>
      </c>
      <c r="I299" s="17" t="s">
        <v>253</v>
      </c>
      <c r="J299" s="18" t="s">
        <v>254</v>
      </c>
      <c r="K299" s="18" t="s">
        <v>829</v>
      </c>
      <c r="L299" s="18" t="s">
        <v>336</v>
      </c>
      <c r="M299" s="18" t="s">
        <v>321</v>
      </c>
      <c r="N299" s="18" t="s">
        <v>451</v>
      </c>
      <c r="O299" s="17" t="s">
        <v>176</v>
      </c>
      <c r="P299" s="17" t="s">
        <v>830</v>
      </c>
      <c r="Q299" s="17" t="s">
        <v>824</v>
      </c>
      <c r="R299" s="17" t="s">
        <v>229</v>
      </c>
      <c r="S299" s="17" t="s">
        <v>229</v>
      </c>
      <c r="T299" s="17" t="s">
        <v>324</v>
      </c>
      <c r="U299" s="17" t="s">
        <v>824</v>
      </c>
      <c r="V299" s="17" t="s">
        <v>229</v>
      </c>
      <c r="W299" s="17" t="s">
        <v>229</v>
      </c>
      <c r="X299" s="18" t="s">
        <v>831</v>
      </c>
      <c r="Y299" s="177" t="str">
        <f>VLOOKUP($X299,'[10]Ley Transparencia'!$G$4:$H$18,2,0)</f>
        <v>Artículo 19 - INFORMACIÓN PÚBLICA RESERVADA</v>
      </c>
      <c r="Z299" s="17" t="s">
        <v>1132</v>
      </c>
      <c r="AA299" s="17" t="s">
        <v>833</v>
      </c>
      <c r="AB299" s="39" t="s">
        <v>182</v>
      </c>
      <c r="AC299" s="40">
        <v>44197</v>
      </c>
      <c r="AD299" s="33" t="str">
        <f>LOOKUP($Y299,'[10]Ley Transparencia'!$H$4:$H$17,'[10]Ley Transparencia'!$I$4:$I$17)</f>
        <v>Mayor a 15 años</v>
      </c>
      <c r="AE299" s="26" t="str">
        <f t="shared" si="71"/>
        <v>Alta</v>
      </c>
      <c r="AF299" s="18">
        <f t="shared" si="72"/>
        <v>3</v>
      </c>
      <c r="AG299" s="18" t="s">
        <v>239</v>
      </c>
      <c r="AH299" s="18">
        <f t="shared" si="73"/>
        <v>1</v>
      </c>
      <c r="AI299" s="18" t="s">
        <v>239</v>
      </c>
      <c r="AJ299" s="18">
        <f t="shared" si="74"/>
        <v>1</v>
      </c>
      <c r="AK299" s="18">
        <f t="shared" si="75"/>
        <v>5</v>
      </c>
      <c r="AL299" s="44" t="str">
        <f t="shared" si="76"/>
        <v>ALTA</v>
      </c>
      <c r="AM299" s="39" t="s">
        <v>184</v>
      </c>
      <c r="AN299" s="39" t="s">
        <v>388</v>
      </c>
      <c r="AO299" s="39" t="s">
        <v>184</v>
      </c>
      <c r="AP299" s="39" t="s">
        <v>184</v>
      </c>
      <c r="AQ299" s="39" t="s">
        <v>184</v>
      </c>
      <c r="AR299" s="18"/>
      <c r="AS299" s="18"/>
      <c r="AT299" s="39" t="s">
        <v>184</v>
      </c>
      <c r="AU299" s="39" t="s">
        <v>184</v>
      </c>
      <c r="AV299" s="39" t="s">
        <v>388</v>
      </c>
      <c r="AW299" s="39" t="s">
        <v>388</v>
      </c>
      <c r="AX299" s="39" t="s">
        <v>388</v>
      </c>
      <c r="AY299" s="39" t="s">
        <v>388</v>
      </c>
      <c r="AZ299" s="39" t="s">
        <v>388</v>
      </c>
      <c r="BA299" s="39" t="s">
        <v>184</v>
      </c>
      <c r="BB299" s="39" t="s">
        <v>388</v>
      </c>
      <c r="BC299" s="39"/>
      <c r="BD299" s="39" t="s">
        <v>388</v>
      </c>
      <c r="BE299" s="39" t="s">
        <v>184</v>
      </c>
      <c r="BF299" s="39" t="s">
        <v>184</v>
      </c>
      <c r="BG299" s="39" t="s">
        <v>184</v>
      </c>
      <c r="BH299" s="39" t="s">
        <v>388</v>
      </c>
      <c r="BI299" s="39" t="s">
        <v>388</v>
      </c>
      <c r="BJ299" s="39" t="s">
        <v>184</v>
      </c>
      <c r="BK299" s="39" t="s">
        <v>184</v>
      </c>
      <c r="BL299" s="39" t="s">
        <v>184</v>
      </c>
      <c r="BM299" s="39"/>
      <c r="BN299" s="289"/>
      <c r="BO299" s="45"/>
      <c r="BP299" s="45"/>
    </row>
    <row r="300" spans="1:68" s="158" customFormat="1" ht="60" customHeight="1" x14ac:dyDescent="0.35">
      <c r="A300" s="46" t="str">
        <f t="shared" si="70"/>
        <v>OCID-113</v>
      </c>
      <c r="B300" s="17" t="str">
        <f>VLOOKUP($D300,[10]Responsables!$L$1:$M$37,2,0)</f>
        <v>OCID</v>
      </c>
      <c r="C300" s="162" t="s">
        <v>1160</v>
      </c>
      <c r="D300" s="17" t="s">
        <v>824</v>
      </c>
      <c r="E300" s="17" t="s">
        <v>825</v>
      </c>
      <c r="F300" s="17" t="s">
        <v>826</v>
      </c>
      <c r="G300" s="17" t="s">
        <v>1161</v>
      </c>
      <c r="H300" s="17" t="s">
        <v>1162</v>
      </c>
      <c r="I300" s="17" t="s">
        <v>253</v>
      </c>
      <c r="J300" s="18" t="s">
        <v>254</v>
      </c>
      <c r="K300" s="18" t="s">
        <v>829</v>
      </c>
      <c r="L300" s="18" t="s">
        <v>320</v>
      </c>
      <c r="M300" s="18" t="s">
        <v>321</v>
      </c>
      <c r="N300" s="18" t="s">
        <v>451</v>
      </c>
      <c r="O300" s="17" t="s">
        <v>176</v>
      </c>
      <c r="P300" s="17" t="s">
        <v>830</v>
      </c>
      <c r="Q300" s="17" t="s">
        <v>824</v>
      </c>
      <c r="R300" s="17" t="s">
        <v>229</v>
      </c>
      <c r="S300" s="17" t="s">
        <v>229</v>
      </c>
      <c r="T300" s="17" t="s">
        <v>324</v>
      </c>
      <c r="U300" s="17" t="s">
        <v>824</v>
      </c>
      <c r="V300" s="17" t="s">
        <v>229</v>
      </c>
      <c r="W300" s="17" t="s">
        <v>229</v>
      </c>
      <c r="X300" s="18" t="s">
        <v>831</v>
      </c>
      <c r="Y300" s="177" t="str">
        <f>VLOOKUP($X300,'[10]Ley Transparencia'!$G$4:$H$18,2,0)</f>
        <v>Artículo 19 - INFORMACIÓN PÚBLICA RESERVADA</v>
      </c>
      <c r="Z300" s="17" t="s">
        <v>1163</v>
      </c>
      <c r="AA300" s="17" t="s">
        <v>833</v>
      </c>
      <c r="AB300" s="39" t="s">
        <v>182</v>
      </c>
      <c r="AC300" s="40">
        <v>44197</v>
      </c>
      <c r="AD300" s="33" t="str">
        <f>LOOKUP($Y300,'[10]Ley Transparencia'!$H$4:$H$17,'[10]Ley Transparencia'!$I$4:$I$17)</f>
        <v>Mayor a 15 años</v>
      </c>
      <c r="AE300" s="26" t="str">
        <f t="shared" si="71"/>
        <v>Alta</v>
      </c>
      <c r="AF300" s="18">
        <f t="shared" si="72"/>
        <v>3</v>
      </c>
      <c r="AG300" s="18" t="s">
        <v>239</v>
      </c>
      <c r="AH300" s="18">
        <f t="shared" si="73"/>
        <v>1</v>
      </c>
      <c r="AI300" s="18" t="s">
        <v>239</v>
      </c>
      <c r="AJ300" s="18">
        <f t="shared" si="74"/>
        <v>1</v>
      </c>
      <c r="AK300" s="18">
        <f t="shared" si="75"/>
        <v>5</v>
      </c>
      <c r="AL300" s="44" t="str">
        <f t="shared" si="76"/>
        <v>ALTA</v>
      </c>
      <c r="AM300" s="39" t="s">
        <v>184</v>
      </c>
      <c r="AN300" s="39" t="s">
        <v>388</v>
      </c>
      <c r="AO300" s="39" t="s">
        <v>184</v>
      </c>
      <c r="AP300" s="39" t="s">
        <v>184</v>
      </c>
      <c r="AQ300" s="39" t="s">
        <v>184</v>
      </c>
      <c r="AR300" s="18"/>
      <c r="AS300" s="18"/>
      <c r="AT300" s="39" t="s">
        <v>184</v>
      </c>
      <c r="AU300" s="39" t="s">
        <v>184</v>
      </c>
      <c r="AV300" s="39" t="s">
        <v>388</v>
      </c>
      <c r="AW300" s="39" t="s">
        <v>388</v>
      </c>
      <c r="AX300" s="39" t="s">
        <v>388</v>
      </c>
      <c r="AY300" s="39" t="s">
        <v>388</v>
      </c>
      <c r="AZ300" s="39" t="s">
        <v>388</v>
      </c>
      <c r="BA300" s="39" t="s">
        <v>184</v>
      </c>
      <c r="BB300" s="39" t="s">
        <v>388</v>
      </c>
      <c r="BC300" s="39"/>
      <c r="BD300" s="39" t="s">
        <v>388</v>
      </c>
      <c r="BE300" s="39" t="s">
        <v>184</v>
      </c>
      <c r="BF300" s="39" t="s">
        <v>184</v>
      </c>
      <c r="BG300" s="39" t="s">
        <v>184</v>
      </c>
      <c r="BH300" s="39" t="s">
        <v>388</v>
      </c>
      <c r="BI300" s="39" t="s">
        <v>388</v>
      </c>
      <c r="BJ300" s="39" t="s">
        <v>184</v>
      </c>
      <c r="BK300" s="39" t="s">
        <v>184</v>
      </c>
      <c r="BL300" s="39" t="s">
        <v>184</v>
      </c>
      <c r="BM300" s="39"/>
      <c r="BN300" s="289"/>
      <c r="BO300" s="45"/>
      <c r="BP300" s="45"/>
    </row>
    <row r="301" spans="1:68" s="158" customFormat="1" ht="60" customHeight="1" x14ac:dyDescent="0.35">
      <c r="A301" s="46" t="str">
        <f t="shared" si="70"/>
        <v>OCID-114</v>
      </c>
      <c r="B301" s="17" t="str">
        <f>VLOOKUP($D301,[10]Responsables!$L$1:$M$37,2,0)</f>
        <v>OCID</v>
      </c>
      <c r="C301" s="162" t="s">
        <v>1164</v>
      </c>
      <c r="D301" s="17" t="s">
        <v>824</v>
      </c>
      <c r="E301" s="17" t="s">
        <v>825</v>
      </c>
      <c r="F301" s="17" t="s">
        <v>826</v>
      </c>
      <c r="G301" s="17" t="s">
        <v>1165</v>
      </c>
      <c r="H301" s="17" t="s">
        <v>1166</v>
      </c>
      <c r="I301" s="17" t="s">
        <v>253</v>
      </c>
      <c r="J301" s="18" t="s">
        <v>254</v>
      </c>
      <c r="K301" s="18" t="s">
        <v>829</v>
      </c>
      <c r="L301" s="18" t="s">
        <v>336</v>
      </c>
      <c r="M301" s="18" t="s">
        <v>321</v>
      </c>
      <c r="N301" s="18" t="s">
        <v>451</v>
      </c>
      <c r="O301" s="17" t="s">
        <v>176</v>
      </c>
      <c r="P301" s="17" t="s">
        <v>830</v>
      </c>
      <c r="Q301" s="17" t="s">
        <v>824</v>
      </c>
      <c r="R301" s="17" t="s">
        <v>229</v>
      </c>
      <c r="S301" s="17" t="s">
        <v>229</v>
      </c>
      <c r="T301" s="17" t="s">
        <v>324</v>
      </c>
      <c r="U301" s="17" t="s">
        <v>824</v>
      </c>
      <c r="V301" s="17" t="s">
        <v>229</v>
      </c>
      <c r="W301" s="17" t="s">
        <v>229</v>
      </c>
      <c r="X301" s="18" t="s">
        <v>831</v>
      </c>
      <c r="Y301" s="177" t="str">
        <f>VLOOKUP($X301,'[10]Ley Transparencia'!$G$4:$H$18,2,0)</f>
        <v>Artículo 19 - INFORMACIÓN PÚBLICA RESERVADA</v>
      </c>
      <c r="Z301" s="17" t="s">
        <v>1167</v>
      </c>
      <c r="AA301" s="17" t="s">
        <v>833</v>
      </c>
      <c r="AB301" s="39" t="s">
        <v>182</v>
      </c>
      <c r="AC301" s="40">
        <v>44197</v>
      </c>
      <c r="AD301" s="33" t="str">
        <f>LOOKUP($Y301,'[10]Ley Transparencia'!$H$4:$H$17,'[10]Ley Transparencia'!$I$4:$I$17)</f>
        <v>Mayor a 15 años</v>
      </c>
      <c r="AE301" s="26" t="str">
        <f t="shared" si="71"/>
        <v>Alta</v>
      </c>
      <c r="AF301" s="18">
        <f t="shared" si="72"/>
        <v>3</v>
      </c>
      <c r="AG301" s="18" t="s">
        <v>239</v>
      </c>
      <c r="AH301" s="18">
        <f t="shared" si="73"/>
        <v>1</v>
      </c>
      <c r="AI301" s="18" t="s">
        <v>239</v>
      </c>
      <c r="AJ301" s="18">
        <f t="shared" si="74"/>
        <v>1</v>
      </c>
      <c r="AK301" s="18">
        <f t="shared" si="75"/>
        <v>5</v>
      </c>
      <c r="AL301" s="44" t="str">
        <f t="shared" si="76"/>
        <v>ALTA</v>
      </c>
      <c r="AM301" s="39" t="s">
        <v>184</v>
      </c>
      <c r="AN301" s="39" t="s">
        <v>388</v>
      </c>
      <c r="AO301" s="39" t="s">
        <v>184</v>
      </c>
      <c r="AP301" s="39" t="s">
        <v>184</v>
      </c>
      <c r="AQ301" s="39" t="s">
        <v>184</v>
      </c>
      <c r="AR301" s="18"/>
      <c r="AS301" s="18"/>
      <c r="AT301" s="39" t="s">
        <v>184</v>
      </c>
      <c r="AU301" s="39" t="s">
        <v>184</v>
      </c>
      <c r="AV301" s="39" t="s">
        <v>388</v>
      </c>
      <c r="AW301" s="39" t="s">
        <v>388</v>
      </c>
      <c r="AX301" s="39" t="s">
        <v>388</v>
      </c>
      <c r="AY301" s="39" t="s">
        <v>388</v>
      </c>
      <c r="AZ301" s="39" t="s">
        <v>388</v>
      </c>
      <c r="BA301" s="39" t="s">
        <v>184</v>
      </c>
      <c r="BB301" s="39" t="s">
        <v>388</v>
      </c>
      <c r="BC301" s="39"/>
      <c r="BD301" s="39" t="s">
        <v>388</v>
      </c>
      <c r="BE301" s="39" t="s">
        <v>184</v>
      </c>
      <c r="BF301" s="39" t="s">
        <v>184</v>
      </c>
      <c r="BG301" s="39" t="s">
        <v>184</v>
      </c>
      <c r="BH301" s="39" t="s">
        <v>388</v>
      </c>
      <c r="BI301" s="39" t="s">
        <v>388</v>
      </c>
      <c r="BJ301" s="39" t="s">
        <v>184</v>
      </c>
      <c r="BK301" s="39" t="s">
        <v>184</v>
      </c>
      <c r="BL301" s="39" t="s">
        <v>184</v>
      </c>
      <c r="BM301" s="39"/>
      <c r="BN301" s="289"/>
      <c r="BO301" s="45"/>
      <c r="BP301" s="45"/>
    </row>
    <row r="302" spans="1:68" s="158" customFormat="1" ht="60" customHeight="1" x14ac:dyDescent="0.35">
      <c r="A302" s="46" t="str">
        <f t="shared" si="70"/>
        <v>OCID-115</v>
      </c>
      <c r="B302" s="17" t="str">
        <f>VLOOKUP($D302,[10]Responsables!$L$1:$M$37,2,0)</f>
        <v>OCID</v>
      </c>
      <c r="C302" s="162" t="s">
        <v>1168</v>
      </c>
      <c r="D302" s="17" t="s">
        <v>824</v>
      </c>
      <c r="E302" s="17" t="s">
        <v>825</v>
      </c>
      <c r="F302" s="17" t="s">
        <v>826</v>
      </c>
      <c r="G302" s="17" t="s">
        <v>1169</v>
      </c>
      <c r="H302" s="17" t="s">
        <v>1170</v>
      </c>
      <c r="I302" s="17" t="s">
        <v>253</v>
      </c>
      <c r="J302" s="18" t="s">
        <v>254</v>
      </c>
      <c r="K302" s="18" t="s">
        <v>829</v>
      </c>
      <c r="L302" s="18" t="s">
        <v>336</v>
      </c>
      <c r="M302" s="18" t="s">
        <v>321</v>
      </c>
      <c r="N302" s="18" t="s">
        <v>451</v>
      </c>
      <c r="O302" s="17" t="s">
        <v>176</v>
      </c>
      <c r="P302" s="17" t="s">
        <v>830</v>
      </c>
      <c r="Q302" s="17" t="s">
        <v>824</v>
      </c>
      <c r="R302" s="17" t="s">
        <v>229</v>
      </c>
      <c r="S302" s="17" t="s">
        <v>229</v>
      </c>
      <c r="T302" s="17" t="s">
        <v>324</v>
      </c>
      <c r="U302" s="17" t="s">
        <v>824</v>
      </c>
      <c r="V302" s="17" t="s">
        <v>229</v>
      </c>
      <c r="W302" s="17" t="s">
        <v>229</v>
      </c>
      <c r="X302" s="17" t="s">
        <v>255</v>
      </c>
      <c r="Y302" s="177" t="str">
        <f>VLOOKUP($X302,'[10]Ley Transparencia'!$G$4:$H$18,2,0)</f>
        <v>INFORMACIÓN PÚBLICA</v>
      </c>
      <c r="Z302" s="17" t="s">
        <v>256</v>
      </c>
      <c r="AA302" s="17" t="s">
        <v>256</v>
      </c>
      <c r="AB302" s="39" t="s">
        <v>176</v>
      </c>
      <c r="AC302" s="40">
        <v>44197</v>
      </c>
      <c r="AD302" s="33" t="str">
        <f>LOOKUP($Y302,'[10]Ley Transparencia'!$H$4:$H$17,'[10]Ley Transparencia'!$I$4:$I$17)</f>
        <v>Ilimitada</v>
      </c>
      <c r="AE302" s="26" t="str">
        <f t="shared" si="71"/>
        <v>Baja</v>
      </c>
      <c r="AF302" s="18">
        <f t="shared" si="72"/>
        <v>1</v>
      </c>
      <c r="AG302" s="18" t="s">
        <v>239</v>
      </c>
      <c r="AH302" s="18">
        <f t="shared" si="73"/>
        <v>1</v>
      </c>
      <c r="AI302" s="18" t="s">
        <v>239</v>
      </c>
      <c r="AJ302" s="18">
        <f t="shared" si="74"/>
        <v>1</v>
      </c>
      <c r="AK302" s="18">
        <f t="shared" si="75"/>
        <v>3</v>
      </c>
      <c r="AL302" s="44" t="str">
        <f t="shared" si="76"/>
        <v>BAJA</v>
      </c>
      <c r="AM302" s="39" t="s">
        <v>184</v>
      </c>
      <c r="AN302" s="39" t="s">
        <v>388</v>
      </c>
      <c r="AO302" s="39" t="s">
        <v>184</v>
      </c>
      <c r="AP302" s="39" t="s">
        <v>184</v>
      </c>
      <c r="AQ302" s="39" t="s">
        <v>184</v>
      </c>
      <c r="AR302" s="18"/>
      <c r="AS302" s="18"/>
      <c r="AT302" s="39" t="s">
        <v>184</v>
      </c>
      <c r="AU302" s="39" t="s">
        <v>184</v>
      </c>
      <c r="AV302" s="39" t="s">
        <v>388</v>
      </c>
      <c r="AW302" s="39" t="s">
        <v>388</v>
      </c>
      <c r="AX302" s="39" t="s">
        <v>388</v>
      </c>
      <c r="AY302" s="39" t="s">
        <v>388</v>
      </c>
      <c r="AZ302" s="39" t="s">
        <v>388</v>
      </c>
      <c r="BA302" s="39" t="s">
        <v>184</v>
      </c>
      <c r="BB302" s="39" t="s">
        <v>388</v>
      </c>
      <c r="BC302" s="39"/>
      <c r="BD302" s="39" t="s">
        <v>388</v>
      </c>
      <c r="BE302" s="39" t="s">
        <v>184</v>
      </c>
      <c r="BF302" s="39" t="s">
        <v>184</v>
      </c>
      <c r="BG302" s="39" t="s">
        <v>184</v>
      </c>
      <c r="BH302" s="39" t="s">
        <v>388</v>
      </c>
      <c r="BI302" s="39" t="s">
        <v>388</v>
      </c>
      <c r="BJ302" s="39" t="s">
        <v>184</v>
      </c>
      <c r="BK302" s="39" t="s">
        <v>184</v>
      </c>
      <c r="BL302" s="39" t="s">
        <v>184</v>
      </c>
      <c r="BM302" s="39"/>
      <c r="BN302" s="289"/>
      <c r="BO302" s="45"/>
      <c r="BP302" s="45"/>
    </row>
    <row r="303" spans="1:68" s="158" customFormat="1" ht="60" customHeight="1" x14ac:dyDescent="0.35">
      <c r="A303" s="46" t="str">
        <f t="shared" si="70"/>
        <v>OCID-116</v>
      </c>
      <c r="B303" s="17" t="str">
        <f>VLOOKUP($D303,[10]Responsables!$L$1:$M$37,2,0)</f>
        <v>OCID</v>
      </c>
      <c r="C303" s="162" t="s">
        <v>1171</v>
      </c>
      <c r="D303" s="17" t="s">
        <v>824</v>
      </c>
      <c r="E303" s="17" t="s">
        <v>825</v>
      </c>
      <c r="F303" s="17" t="s">
        <v>826</v>
      </c>
      <c r="G303" s="17" t="s">
        <v>1172</v>
      </c>
      <c r="H303" s="17" t="s">
        <v>1173</v>
      </c>
      <c r="I303" s="17" t="s">
        <v>253</v>
      </c>
      <c r="J303" s="18" t="s">
        <v>254</v>
      </c>
      <c r="K303" s="18" t="s">
        <v>829</v>
      </c>
      <c r="L303" s="18" t="s">
        <v>336</v>
      </c>
      <c r="M303" s="18" t="s">
        <v>321</v>
      </c>
      <c r="N303" s="18" t="s">
        <v>451</v>
      </c>
      <c r="O303" s="17" t="s">
        <v>176</v>
      </c>
      <c r="P303" s="17" t="s">
        <v>830</v>
      </c>
      <c r="Q303" s="17" t="s">
        <v>824</v>
      </c>
      <c r="R303" s="17" t="s">
        <v>229</v>
      </c>
      <c r="S303" s="17" t="s">
        <v>229</v>
      </c>
      <c r="T303" s="17" t="s">
        <v>324</v>
      </c>
      <c r="U303" s="17" t="s">
        <v>824</v>
      </c>
      <c r="V303" s="17" t="s">
        <v>229</v>
      </c>
      <c r="W303" s="17" t="s">
        <v>229</v>
      </c>
      <c r="X303" s="17" t="s">
        <v>255</v>
      </c>
      <c r="Y303" s="177" t="str">
        <f>VLOOKUP($X303,'[10]Ley Transparencia'!$G$4:$H$18,2,0)</f>
        <v>INFORMACIÓN PÚBLICA</v>
      </c>
      <c r="Z303" s="17" t="s">
        <v>256</v>
      </c>
      <c r="AA303" s="17" t="s">
        <v>256</v>
      </c>
      <c r="AB303" s="39" t="s">
        <v>176</v>
      </c>
      <c r="AC303" s="40">
        <v>44197</v>
      </c>
      <c r="AD303" s="33" t="str">
        <f>LOOKUP($Y303,'[10]Ley Transparencia'!$H$4:$H$17,'[10]Ley Transparencia'!$I$4:$I$17)</f>
        <v>Ilimitada</v>
      </c>
      <c r="AE303" s="26" t="str">
        <f t="shared" si="71"/>
        <v>Baja</v>
      </c>
      <c r="AF303" s="18">
        <f t="shared" si="72"/>
        <v>1</v>
      </c>
      <c r="AG303" s="18" t="s">
        <v>239</v>
      </c>
      <c r="AH303" s="18">
        <f t="shared" si="73"/>
        <v>1</v>
      </c>
      <c r="AI303" s="18" t="s">
        <v>239</v>
      </c>
      <c r="AJ303" s="18">
        <f t="shared" si="74"/>
        <v>1</v>
      </c>
      <c r="AK303" s="18">
        <f t="shared" si="75"/>
        <v>3</v>
      </c>
      <c r="AL303" s="44" t="str">
        <f t="shared" si="76"/>
        <v>BAJA</v>
      </c>
      <c r="AM303" s="39" t="s">
        <v>184</v>
      </c>
      <c r="AN303" s="39" t="s">
        <v>388</v>
      </c>
      <c r="AO303" s="39" t="s">
        <v>184</v>
      </c>
      <c r="AP303" s="39" t="s">
        <v>184</v>
      </c>
      <c r="AQ303" s="39" t="s">
        <v>184</v>
      </c>
      <c r="AR303" s="18"/>
      <c r="AS303" s="18"/>
      <c r="AT303" s="39" t="s">
        <v>184</v>
      </c>
      <c r="AU303" s="39" t="s">
        <v>184</v>
      </c>
      <c r="AV303" s="39" t="s">
        <v>388</v>
      </c>
      <c r="AW303" s="39" t="s">
        <v>388</v>
      </c>
      <c r="AX303" s="39" t="s">
        <v>388</v>
      </c>
      <c r="AY303" s="39" t="s">
        <v>388</v>
      </c>
      <c r="AZ303" s="39" t="s">
        <v>388</v>
      </c>
      <c r="BA303" s="39" t="s">
        <v>184</v>
      </c>
      <c r="BB303" s="39" t="s">
        <v>388</v>
      </c>
      <c r="BC303" s="39"/>
      <c r="BD303" s="39" t="s">
        <v>388</v>
      </c>
      <c r="BE303" s="39" t="s">
        <v>184</v>
      </c>
      <c r="BF303" s="39" t="s">
        <v>184</v>
      </c>
      <c r="BG303" s="39" t="s">
        <v>184</v>
      </c>
      <c r="BH303" s="39" t="s">
        <v>388</v>
      </c>
      <c r="BI303" s="39" t="s">
        <v>388</v>
      </c>
      <c r="BJ303" s="39" t="s">
        <v>184</v>
      </c>
      <c r="BK303" s="39" t="s">
        <v>184</v>
      </c>
      <c r="BL303" s="39" t="s">
        <v>184</v>
      </c>
      <c r="BM303" s="39"/>
      <c r="BN303" s="289"/>
      <c r="BO303" s="45"/>
      <c r="BP303" s="45"/>
    </row>
    <row r="304" spans="1:68" s="158" customFormat="1" ht="60" customHeight="1" x14ac:dyDescent="0.35">
      <c r="A304" s="46" t="str">
        <f t="shared" si="70"/>
        <v>OCID-117</v>
      </c>
      <c r="B304" s="17" t="str">
        <f>VLOOKUP($D304,[10]Responsables!$L$1:$M$37,2,0)</f>
        <v>OCID</v>
      </c>
      <c r="C304" s="162" t="s">
        <v>1174</v>
      </c>
      <c r="D304" s="17" t="s">
        <v>824</v>
      </c>
      <c r="E304" s="17" t="s">
        <v>825</v>
      </c>
      <c r="F304" s="17" t="s">
        <v>826</v>
      </c>
      <c r="G304" s="17" t="s">
        <v>1175</v>
      </c>
      <c r="H304" s="17" t="s">
        <v>1176</v>
      </c>
      <c r="I304" s="17" t="s">
        <v>253</v>
      </c>
      <c r="J304" s="18" t="s">
        <v>254</v>
      </c>
      <c r="K304" s="18" t="s">
        <v>829</v>
      </c>
      <c r="L304" s="18" t="s">
        <v>336</v>
      </c>
      <c r="M304" s="18" t="s">
        <v>321</v>
      </c>
      <c r="N304" s="18" t="s">
        <v>451</v>
      </c>
      <c r="O304" s="17" t="s">
        <v>176</v>
      </c>
      <c r="P304" s="17" t="s">
        <v>830</v>
      </c>
      <c r="Q304" s="17" t="s">
        <v>824</v>
      </c>
      <c r="R304" s="17" t="s">
        <v>229</v>
      </c>
      <c r="S304" s="17" t="s">
        <v>229</v>
      </c>
      <c r="T304" s="17" t="s">
        <v>324</v>
      </c>
      <c r="U304" s="17" t="s">
        <v>824</v>
      </c>
      <c r="V304" s="17" t="s">
        <v>229</v>
      </c>
      <c r="W304" s="17" t="s">
        <v>229</v>
      </c>
      <c r="X304" s="18" t="s">
        <v>831</v>
      </c>
      <c r="Y304" s="177" t="str">
        <f>VLOOKUP($X304,'[10]Ley Transparencia'!$G$4:$H$18,2,0)</f>
        <v>Artículo 19 - INFORMACIÓN PÚBLICA RESERVADA</v>
      </c>
      <c r="Z304" s="17" t="s">
        <v>1167</v>
      </c>
      <c r="AA304" s="17" t="s">
        <v>833</v>
      </c>
      <c r="AB304" s="39" t="s">
        <v>182</v>
      </c>
      <c r="AC304" s="40">
        <v>44197</v>
      </c>
      <c r="AD304" s="33" t="str">
        <f>LOOKUP($Y304,'[10]Ley Transparencia'!$H$4:$H$17,'[10]Ley Transparencia'!$I$4:$I$17)</f>
        <v>Mayor a 15 años</v>
      </c>
      <c r="AE304" s="26" t="str">
        <f t="shared" si="71"/>
        <v>Alta</v>
      </c>
      <c r="AF304" s="18">
        <f t="shared" si="72"/>
        <v>3</v>
      </c>
      <c r="AG304" s="18" t="s">
        <v>239</v>
      </c>
      <c r="AH304" s="18">
        <f t="shared" si="73"/>
        <v>1</v>
      </c>
      <c r="AI304" s="18" t="s">
        <v>239</v>
      </c>
      <c r="AJ304" s="18">
        <f t="shared" si="74"/>
        <v>1</v>
      </c>
      <c r="AK304" s="18">
        <f t="shared" si="75"/>
        <v>5</v>
      </c>
      <c r="AL304" s="44" t="str">
        <f t="shared" si="76"/>
        <v>ALTA</v>
      </c>
      <c r="AM304" s="39" t="s">
        <v>184</v>
      </c>
      <c r="AN304" s="39" t="s">
        <v>388</v>
      </c>
      <c r="AO304" s="39" t="s">
        <v>184</v>
      </c>
      <c r="AP304" s="39" t="s">
        <v>184</v>
      </c>
      <c r="AQ304" s="39" t="s">
        <v>184</v>
      </c>
      <c r="AR304" s="18"/>
      <c r="AS304" s="18"/>
      <c r="AT304" s="39" t="s">
        <v>184</v>
      </c>
      <c r="AU304" s="39" t="s">
        <v>184</v>
      </c>
      <c r="AV304" s="39" t="s">
        <v>388</v>
      </c>
      <c r="AW304" s="39" t="s">
        <v>388</v>
      </c>
      <c r="AX304" s="39" t="s">
        <v>388</v>
      </c>
      <c r="AY304" s="39" t="s">
        <v>388</v>
      </c>
      <c r="AZ304" s="39" t="s">
        <v>388</v>
      </c>
      <c r="BA304" s="39" t="s">
        <v>184</v>
      </c>
      <c r="BB304" s="39" t="s">
        <v>388</v>
      </c>
      <c r="BC304" s="39"/>
      <c r="BD304" s="39" t="s">
        <v>388</v>
      </c>
      <c r="BE304" s="39" t="s">
        <v>184</v>
      </c>
      <c r="BF304" s="39" t="s">
        <v>184</v>
      </c>
      <c r="BG304" s="39" t="s">
        <v>184</v>
      </c>
      <c r="BH304" s="39" t="s">
        <v>388</v>
      </c>
      <c r="BI304" s="39" t="s">
        <v>388</v>
      </c>
      <c r="BJ304" s="39" t="s">
        <v>184</v>
      </c>
      <c r="BK304" s="39" t="s">
        <v>184</v>
      </c>
      <c r="BL304" s="39" t="s">
        <v>184</v>
      </c>
      <c r="BM304" s="39"/>
      <c r="BN304" s="289"/>
      <c r="BO304" s="45"/>
      <c r="BP304" s="45"/>
    </row>
    <row r="305" spans="1:68" s="158" customFormat="1" ht="60" customHeight="1" x14ac:dyDescent="0.35">
      <c r="A305" s="46" t="str">
        <f t="shared" si="70"/>
        <v>OCID-118</v>
      </c>
      <c r="B305" s="17" t="str">
        <f>VLOOKUP($D305,[10]Responsables!$L$1:$M$37,2,0)</f>
        <v>OCID</v>
      </c>
      <c r="C305" s="162" t="s">
        <v>1177</v>
      </c>
      <c r="D305" s="17" t="s">
        <v>824</v>
      </c>
      <c r="E305" s="17" t="s">
        <v>825</v>
      </c>
      <c r="F305" s="17" t="s">
        <v>826</v>
      </c>
      <c r="G305" s="17" t="s">
        <v>1178</v>
      </c>
      <c r="H305" s="17" t="s">
        <v>1179</v>
      </c>
      <c r="I305" s="17" t="s">
        <v>253</v>
      </c>
      <c r="J305" s="18" t="s">
        <v>254</v>
      </c>
      <c r="K305" s="18" t="s">
        <v>829</v>
      </c>
      <c r="L305" s="18" t="s">
        <v>336</v>
      </c>
      <c r="M305" s="18" t="s">
        <v>321</v>
      </c>
      <c r="N305" s="18" t="s">
        <v>451</v>
      </c>
      <c r="O305" s="17" t="s">
        <v>176</v>
      </c>
      <c r="P305" s="17" t="s">
        <v>830</v>
      </c>
      <c r="Q305" s="17" t="s">
        <v>824</v>
      </c>
      <c r="R305" s="17" t="s">
        <v>229</v>
      </c>
      <c r="S305" s="17" t="s">
        <v>229</v>
      </c>
      <c r="T305" s="17" t="s">
        <v>324</v>
      </c>
      <c r="U305" s="17" t="s">
        <v>824</v>
      </c>
      <c r="V305" s="17" t="s">
        <v>229</v>
      </c>
      <c r="W305" s="17" t="s">
        <v>229</v>
      </c>
      <c r="X305" s="17" t="s">
        <v>255</v>
      </c>
      <c r="Y305" s="177" t="str">
        <f>VLOOKUP($X305,'[10]Ley Transparencia'!$G$4:$H$18,2,0)</f>
        <v>INFORMACIÓN PÚBLICA</v>
      </c>
      <c r="Z305" s="17" t="s">
        <v>256</v>
      </c>
      <c r="AA305" s="17" t="s">
        <v>256</v>
      </c>
      <c r="AB305" s="39" t="s">
        <v>176</v>
      </c>
      <c r="AC305" s="40">
        <v>44197</v>
      </c>
      <c r="AD305" s="33" t="str">
        <f>LOOKUP($Y305,'[10]Ley Transparencia'!$H$4:$H$17,'[10]Ley Transparencia'!$I$4:$I$17)</f>
        <v>Ilimitada</v>
      </c>
      <c r="AE305" s="26" t="str">
        <f t="shared" si="71"/>
        <v>Baja</v>
      </c>
      <c r="AF305" s="18">
        <f t="shared" si="72"/>
        <v>1</v>
      </c>
      <c r="AG305" s="18" t="s">
        <v>239</v>
      </c>
      <c r="AH305" s="18">
        <f t="shared" si="73"/>
        <v>1</v>
      </c>
      <c r="AI305" s="18" t="s">
        <v>233</v>
      </c>
      <c r="AJ305" s="18">
        <f t="shared" si="74"/>
        <v>2</v>
      </c>
      <c r="AK305" s="18">
        <f t="shared" si="75"/>
        <v>4</v>
      </c>
      <c r="AL305" s="44" t="str">
        <f t="shared" si="76"/>
        <v>MEDIA</v>
      </c>
      <c r="AM305" s="39" t="s">
        <v>184</v>
      </c>
      <c r="AN305" s="39" t="s">
        <v>388</v>
      </c>
      <c r="AO305" s="39" t="s">
        <v>184</v>
      </c>
      <c r="AP305" s="39" t="s">
        <v>184</v>
      </c>
      <c r="AQ305" s="39" t="s">
        <v>184</v>
      </c>
      <c r="AR305" s="18"/>
      <c r="AS305" s="18"/>
      <c r="AT305" s="39" t="s">
        <v>184</v>
      </c>
      <c r="AU305" s="39" t="s">
        <v>184</v>
      </c>
      <c r="AV305" s="39" t="s">
        <v>388</v>
      </c>
      <c r="AW305" s="39" t="s">
        <v>388</v>
      </c>
      <c r="AX305" s="39" t="s">
        <v>388</v>
      </c>
      <c r="AY305" s="39" t="s">
        <v>388</v>
      </c>
      <c r="AZ305" s="39" t="s">
        <v>388</v>
      </c>
      <c r="BA305" s="39" t="s">
        <v>184</v>
      </c>
      <c r="BB305" s="39" t="s">
        <v>388</v>
      </c>
      <c r="BC305" s="39"/>
      <c r="BD305" s="39" t="s">
        <v>388</v>
      </c>
      <c r="BE305" s="39" t="s">
        <v>184</v>
      </c>
      <c r="BF305" s="39" t="s">
        <v>184</v>
      </c>
      <c r="BG305" s="39" t="s">
        <v>184</v>
      </c>
      <c r="BH305" s="39" t="s">
        <v>388</v>
      </c>
      <c r="BI305" s="39" t="s">
        <v>388</v>
      </c>
      <c r="BJ305" s="39" t="s">
        <v>184</v>
      </c>
      <c r="BK305" s="39" t="s">
        <v>184</v>
      </c>
      <c r="BL305" s="39" t="s">
        <v>184</v>
      </c>
      <c r="BM305" s="39"/>
      <c r="BN305" s="289"/>
      <c r="BO305" s="45"/>
      <c r="BP305" s="45"/>
    </row>
    <row r="306" spans="1:68" s="158" customFormat="1" ht="60" customHeight="1" x14ac:dyDescent="0.35">
      <c r="A306" s="46" t="str">
        <f t="shared" si="70"/>
        <v>OCID-119</v>
      </c>
      <c r="B306" s="17" t="str">
        <f>VLOOKUP($D306,[10]Responsables!$L$1:$M$37,2,0)</f>
        <v>OCID</v>
      </c>
      <c r="C306" s="162" t="s">
        <v>1180</v>
      </c>
      <c r="D306" s="17" t="s">
        <v>824</v>
      </c>
      <c r="E306" s="17" t="s">
        <v>825</v>
      </c>
      <c r="F306" s="17" t="s">
        <v>826</v>
      </c>
      <c r="G306" s="17" t="s">
        <v>1181</v>
      </c>
      <c r="H306" s="17" t="s">
        <v>1182</v>
      </c>
      <c r="I306" s="17" t="s">
        <v>253</v>
      </c>
      <c r="J306" s="18" t="s">
        <v>254</v>
      </c>
      <c r="K306" s="18" t="s">
        <v>829</v>
      </c>
      <c r="L306" s="18" t="s">
        <v>336</v>
      </c>
      <c r="M306" s="18" t="s">
        <v>321</v>
      </c>
      <c r="N306" s="18" t="s">
        <v>451</v>
      </c>
      <c r="O306" s="17" t="s">
        <v>176</v>
      </c>
      <c r="P306" s="17" t="s">
        <v>830</v>
      </c>
      <c r="Q306" s="17" t="s">
        <v>824</v>
      </c>
      <c r="R306" s="17" t="s">
        <v>229</v>
      </c>
      <c r="S306" s="17" t="s">
        <v>229</v>
      </c>
      <c r="T306" s="17" t="s">
        <v>324</v>
      </c>
      <c r="U306" s="17" t="s">
        <v>824</v>
      </c>
      <c r="V306" s="17" t="s">
        <v>229</v>
      </c>
      <c r="W306" s="17" t="s">
        <v>229</v>
      </c>
      <c r="X306" s="17" t="s">
        <v>255</v>
      </c>
      <c r="Y306" s="177" t="str">
        <f>VLOOKUP($X306,'[10]Ley Transparencia'!$G$4:$H$18,2,0)</f>
        <v>INFORMACIÓN PÚBLICA</v>
      </c>
      <c r="Z306" s="17" t="s">
        <v>256</v>
      </c>
      <c r="AA306" s="17" t="s">
        <v>256</v>
      </c>
      <c r="AB306" s="39" t="s">
        <v>176</v>
      </c>
      <c r="AC306" s="40">
        <v>44197</v>
      </c>
      <c r="AD306" s="33" t="str">
        <f>LOOKUP($Y306,'[10]Ley Transparencia'!$H$4:$H$17,'[10]Ley Transparencia'!$I$4:$I$17)</f>
        <v>Ilimitada</v>
      </c>
      <c r="AE306" s="26" t="str">
        <f t="shared" si="71"/>
        <v>Baja</v>
      </c>
      <c r="AF306" s="18">
        <f t="shared" si="72"/>
        <v>1</v>
      </c>
      <c r="AG306" s="18" t="s">
        <v>239</v>
      </c>
      <c r="AH306" s="18">
        <f t="shared" si="73"/>
        <v>1</v>
      </c>
      <c r="AI306" s="18" t="s">
        <v>239</v>
      </c>
      <c r="AJ306" s="18">
        <f t="shared" si="74"/>
        <v>1</v>
      </c>
      <c r="AK306" s="18">
        <f t="shared" si="75"/>
        <v>3</v>
      </c>
      <c r="AL306" s="44" t="str">
        <f t="shared" si="76"/>
        <v>BAJA</v>
      </c>
      <c r="AM306" s="39" t="s">
        <v>184</v>
      </c>
      <c r="AN306" s="39" t="s">
        <v>388</v>
      </c>
      <c r="AO306" s="39" t="s">
        <v>184</v>
      </c>
      <c r="AP306" s="39" t="s">
        <v>184</v>
      </c>
      <c r="AQ306" s="39" t="s">
        <v>184</v>
      </c>
      <c r="AR306" s="18"/>
      <c r="AS306" s="18"/>
      <c r="AT306" s="39" t="s">
        <v>184</v>
      </c>
      <c r="AU306" s="39" t="s">
        <v>184</v>
      </c>
      <c r="AV306" s="39" t="s">
        <v>388</v>
      </c>
      <c r="AW306" s="39" t="s">
        <v>388</v>
      </c>
      <c r="AX306" s="39" t="s">
        <v>388</v>
      </c>
      <c r="AY306" s="39" t="s">
        <v>388</v>
      </c>
      <c r="AZ306" s="39" t="s">
        <v>388</v>
      </c>
      <c r="BA306" s="39" t="s">
        <v>184</v>
      </c>
      <c r="BB306" s="39" t="s">
        <v>388</v>
      </c>
      <c r="BC306" s="39"/>
      <c r="BD306" s="39" t="s">
        <v>388</v>
      </c>
      <c r="BE306" s="39" t="s">
        <v>184</v>
      </c>
      <c r="BF306" s="39" t="s">
        <v>184</v>
      </c>
      <c r="BG306" s="39" t="s">
        <v>184</v>
      </c>
      <c r="BH306" s="39" t="s">
        <v>388</v>
      </c>
      <c r="BI306" s="39" t="s">
        <v>388</v>
      </c>
      <c r="BJ306" s="39" t="s">
        <v>184</v>
      </c>
      <c r="BK306" s="39" t="s">
        <v>184</v>
      </c>
      <c r="BL306" s="39" t="s">
        <v>184</v>
      </c>
      <c r="BM306" s="39"/>
      <c r="BN306" s="289"/>
      <c r="BO306" s="45"/>
      <c r="BP306" s="45"/>
    </row>
    <row r="307" spans="1:68" s="158" customFormat="1" ht="60" customHeight="1" x14ac:dyDescent="0.35">
      <c r="A307" s="46" t="str">
        <f t="shared" si="70"/>
        <v>OCID-120</v>
      </c>
      <c r="B307" s="17" t="str">
        <f>VLOOKUP($D307,[10]Responsables!$L$1:$M$37,2,0)</f>
        <v>OCID</v>
      </c>
      <c r="C307" s="162" t="s">
        <v>1183</v>
      </c>
      <c r="D307" s="17" t="s">
        <v>824</v>
      </c>
      <c r="E307" s="17" t="s">
        <v>825</v>
      </c>
      <c r="F307" s="17" t="s">
        <v>826</v>
      </c>
      <c r="G307" s="17" t="s">
        <v>827</v>
      </c>
      <c r="H307" s="17" t="s">
        <v>828</v>
      </c>
      <c r="I307" s="17" t="s">
        <v>253</v>
      </c>
      <c r="J307" s="18" t="s">
        <v>254</v>
      </c>
      <c r="K307" s="18" t="s">
        <v>829</v>
      </c>
      <c r="L307" s="18" t="s">
        <v>336</v>
      </c>
      <c r="M307" s="18" t="s">
        <v>337</v>
      </c>
      <c r="N307" s="18" t="s">
        <v>451</v>
      </c>
      <c r="O307" s="17" t="s">
        <v>176</v>
      </c>
      <c r="P307" s="17" t="s">
        <v>830</v>
      </c>
      <c r="Q307" s="17" t="s">
        <v>824</v>
      </c>
      <c r="R307" s="17" t="s">
        <v>229</v>
      </c>
      <c r="S307" s="17" t="s">
        <v>229</v>
      </c>
      <c r="T307" s="17" t="s">
        <v>324</v>
      </c>
      <c r="U307" s="17" t="s">
        <v>824</v>
      </c>
      <c r="V307" s="17" t="s">
        <v>229</v>
      </c>
      <c r="W307" s="17" t="s">
        <v>229</v>
      </c>
      <c r="X307" s="18" t="s">
        <v>831</v>
      </c>
      <c r="Y307" s="177" t="str">
        <f>VLOOKUP($X307,'[10]Ley Transparencia'!$G$4:$H$18,2,0)</f>
        <v>Artículo 19 - INFORMACIÓN PÚBLICA RESERVADA</v>
      </c>
      <c r="Z307" s="17" t="s">
        <v>1167</v>
      </c>
      <c r="AA307" s="17" t="s">
        <v>833</v>
      </c>
      <c r="AB307" s="39" t="s">
        <v>182</v>
      </c>
      <c r="AC307" s="40">
        <v>44197</v>
      </c>
      <c r="AD307" s="33" t="str">
        <f>LOOKUP($Y307,'[10]Ley Transparencia'!$H$4:$H$17,'[10]Ley Transparencia'!$I$4:$I$17)</f>
        <v>Mayor a 15 años</v>
      </c>
      <c r="AE307" s="26" t="str">
        <f t="shared" si="71"/>
        <v>Alta</v>
      </c>
      <c r="AF307" s="18">
        <f t="shared" si="72"/>
        <v>3</v>
      </c>
      <c r="AG307" s="18" t="s">
        <v>239</v>
      </c>
      <c r="AH307" s="18">
        <f t="shared" si="73"/>
        <v>1</v>
      </c>
      <c r="AI307" s="18" t="s">
        <v>239</v>
      </c>
      <c r="AJ307" s="18">
        <f t="shared" si="74"/>
        <v>1</v>
      </c>
      <c r="AK307" s="18">
        <f t="shared" si="75"/>
        <v>5</v>
      </c>
      <c r="AL307" s="44" t="str">
        <f t="shared" si="76"/>
        <v>ALTA</v>
      </c>
      <c r="AM307" s="39" t="s">
        <v>184</v>
      </c>
      <c r="AN307" s="39" t="s">
        <v>388</v>
      </c>
      <c r="AO307" s="39" t="s">
        <v>184</v>
      </c>
      <c r="AP307" s="39" t="s">
        <v>184</v>
      </c>
      <c r="AQ307" s="39" t="s">
        <v>184</v>
      </c>
      <c r="AR307" s="18"/>
      <c r="AS307" s="18"/>
      <c r="AT307" s="39" t="s">
        <v>184</v>
      </c>
      <c r="AU307" s="39" t="s">
        <v>184</v>
      </c>
      <c r="AV307" s="39" t="s">
        <v>388</v>
      </c>
      <c r="AW307" s="39" t="s">
        <v>388</v>
      </c>
      <c r="AX307" s="39" t="s">
        <v>388</v>
      </c>
      <c r="AY307" s="39" t="s">
        <v>388</v>
      </c>
      <c r="AZ307" s="39" t="s">
        <v>388</v>
      </c>
      <c r="BA307" s="39" t="s">
        <v>184</v>
      </c>
      <c r="BB307" s="39" t="s">
        <v>388</v>
      </c>
      <c r="BC307" s="39"/>
      <c r="BD307" s="39" t="s">
        <v>388</v>
      </c>
      <c r="BE307" s="39" t="s">
        <v>184</v>
      </c>
      <c r="BF307" s="39" t="s">
        <v>184</v>
      </c>
      <c r="BG307" s="39" t="s">
        <v>184</v>
      </c>
      <c r="BH307" s="39" t="s">
        <v>388</v>
      </c>
      <c r="BI307" s="39" t="s">
        <v>388</v>
      </c>
      <c r="BJ307" s="39" t="s">
        <v>184</v>
      </c>
      <c r="BK307" s="39" t="s">
        <v>184</v>
      </c>
      <c r="BL307" s="39" t="s">
        <v>184</v>
      </c>
      <c r="BM307" s="39"/>
      <c r="BN307" s="289"/>
      <c r="BO307" s="45"/>
      <c r="BP307" s="45"/>
    </row>
    <row r="308" spans="1:68" s="158" customFormat="1" ht="60" customHeight="1" x14ac:dyDescent="0.35">
      <c r="A308" s="46" t="str">
        <f t="shared" si="70"/>
        <v>OCID-121</v>
      </c>
      <c r="B308" s="17" t="str">
        <f>VLOOKUP($D308,[10]Responsables!$L$1:$M$37,2,0)</f>
        <v>OCID</v>
      </c>
      <c r="C308" s="162" t="s">
        <v>1184</v>
      </c>
      <c r="D308" s="17" t="s">
        <v>824</v>
      </c>
      <c r="E308" s="17" t="s">
        <v>825</v>
      </c>
      <c r="F308" s="17" t="s">
        <v>826</v>
      </c>
      <c r="G308" s="17" t="s">
        <v>1185</v>
      </c>
      <c r="H308" s="17" t="s">
        <v>835</v>
      </c>
      <c r="I308" s="17" t="s">
        <v>253</v>
      </c>
      <c r="J308" s="18" t="s">
        <v>254</v>
      </c>
      <c r="K308" s="18" t="s">
        <v>829</v>
      </c>
      <c r="L308" s="18" t="s">
        <v>320</v>
      </c>
      <c r="M308" s="18" t="s">
        <v>321</v>
      </c>
      <c r="N308" s="18" t="s">
        <v>451</v>
      </c>
      <c r="O308" s="17" t="s">
        <v>176</v>
      </c>
      <c r="P308" s="17" t="s">
        <v>830</v>
      </c>
      <c r="Q308" s="17" t="s">
        <v>824</v>
      </c>
      <c r="R308" s="17" t="s">
        <v>229</v>
      </c>
      <c r="S308" s="17" t="s">
        <v>229</v>
      </c>
      <c r="T308" s="17" t="s">
        <v>324</v>
      </c>
      <c r="U308" s="17" t="s">
        <v>824</v>
      </c>
      <c r="V308" s="17" t="s">
        <v>229</v>
      </c>
      <c r="W308" s="17" t="s">
        <v>229</v>
      </c>
      <c r="X308" s="18" t="s">
        <v>831</v>
      </c>
      <c r="Y308" s="177" t="str">
        <f>VLOOKUP($X308,'[10]Ley Transparencia'!$G$4:$H$18,2,0)</f>
        <v>Artículo 19 - INFORMACIÓN PÚBLICA RESERVADA</v>
      </c>
      <c r="Z308" s="17" t="s">
        <v>1186</v>
      </c>
      <c r="AA308" s="17" t="s">
        <v>833</v>
      </c>
      <c r="AB308" s="39" t="s">
        <v>182</v>
      </c>
      <c r="AC308" s="40">
        <v>44197</v>
      </c>
      <c r="AD308" s="33" t="str">
        <f>LOOKUP($Y308,'[10]Ley Transparencia'!$H$4:$H$17,'[10]Ley Transparencia'!$I$4:$I$17)</f>
        <v>Mayor a 15 años</v>
      </c>
      <c r="AE308" s="26" t="str">
        <f t="shared" si="71"/>
        <v>Alta</v>
      </c>
      <c r="AF308" s="18">
        <f t="shared" si="72"/>
        <v>3</v>
      </c>
      <c r="AG308" s="18" t="s">
        <v>239</v>
      </c>
      <c r="AH308" s="18">
        <f t="shared" si="73"/>
        <v>1</v>
      </c>
      <c r="AI308" s="18" t="s">
        <v>239</v>
      </c>
      <c r="AJ308" s="18">
        <f t="shared" si="74"/>
        <v>1</v>
      </c>
      <c r="AK308" s="18">
        <f t="shared" si="75"/>
        <v>5</v>
      </c>
      <c r="AL308" s="44" t="str">
        <f t="shared" si="76"/>
        <v>ALTA</v>
      </c>
      <c r="AM308" s="39" t="s">
        <v>184</v>
      </c>
      <c r="AN308" s="39" t="s">
        <v>388</v>
      </c>
      <c r="AO308" s="39" t="s">
        <v>184</v>
      </c>
      <c r="AP308" s="39" t="s">
        <v>184</v>
      </c>
      <c r="AQ308" s="39" t="s">
        <v>184</v>
      </c>
      <c r="AR308" s="18"/>
      <c r="AS308" s="18"/>
      <c r="AT308" s="39" t="s">
        <v>184</v>
      </c>
      <c r="AU308" s="39" t="s">
        <v>184</v>
      </c>
      <c r="AV308" s="39" t="s">
        <v>388</v>
      </c>
      <c r="AW308" s="39" t="s">
        <v>388</v>
      </c>
      <c r="AX308" s="39" t="s">
        <v>388</v>
      </c>
      <c r="AY308" s="39" t="s">
        <v>388</v>
      </c>
      <c r="AZ308" s="39" t="s">
        <v>388</v>
      </c>
      <c r="BA308" s="39" t="s">
        <v>184</v>
      </c>
      <c r="BB308" s="39" t="s">
        <v>388</v>
      </c>
      <c r="BC308" s="39"/>
      <c r="BD308" s="39" t="s">
        <v>388</v>
      </c>
      <c r="BE308" s="39" t="s">
        <v>184</v>
      </c>
      <c r="BF308" s="39" t="s">
        <v>184</v>
      </c>
      <c r="BG308" s="39" t="s">
        <v>184</v>
      </c>
      <c r="BH308" s="39" t="s">
        <v>388</v>
      </c>
      <c r="BI308" s="39" t="s">
        <v>388</v>
      </c>
      <c r="BJ308" s="39" t="s">
        <v>184</v>
      </c>
      <c r="BK308" s="39" t="s">
        <v>184</v>
      </c>
      <c r="BL308" s="39" t="s">
        <v>184</v>
      </c>
      <c r="BM308" s="39"/>
      <c r="BN308" s="289"/>
      <c r="BO308" s="45"/>
      <c r="BP308" s="45"/>
    </row>
    <row r="309" spans="1:68" s="158" customFormat="1" ht="60" customHeight="1" x14ac:dyDescent="0.35">
      <c r="A309" s="46" t="str">
        <f t="shared" si="70"/>
        <v>OCID-122</v>
      </c>
      <c r="B309" s="17" t="str">
        <f>VLOOKUP($D309,[10]Responsables!$L$1:$M$37,2,0)</f>
        <v>OCID</v>
      </c>
      <c r="C309" s="162" t="s">
        <v>1187</v>
      </c>
      <c r="D309" s="17" t="s">
        <v>824</v>
      </c>
      <c r="E309" s="17" t="s">
        <v>825</v>
      </c>
      <c r="F309" s="17" t="s">
        <v>826</v>
      </c>
      <c r="G309" s="17" t="s">
        <v>836</v>
      </c>
      <c r="H309" s="17" t="s">
        <v>837</v>
      </c>
      <c r="I309" s="17" t="s">
        <v>253</v>
      </c>
      <c r="J309" s="18" t="s">
        <v>254</v>
      </c>
      <c r="K309" s="18" t="s">
        <v>829</v>
      </c>
      <c r="L309" s="18" t="s">
        <v>320</v>
      </c>
      <c r="M309" s="18" t="s">
        <v>321</v>
      </c>
      <c r="N309" s="18" t="s">
        <v>451</v>
      </c>
      <c r="O309" s="17" t="s">
        <v>176</v>
      </c>
      <c r="P309" s="17" t="s">
        <v>830</v>
      </c>
      <c r="Q309" s="17" t="s">
        <v>824</v>
      </c>
      <c r="R309" s="17" t="s">
        <v>229</v>
      </c>
      <c r="S309" s="17" t="s">
        <v>229</v>
      </c>
      <c r="T309" s="17" t="s">
        <v>324</v>
      </c>
      <c r="U309" s="17" t="s">
        <v>824</v>
      </c>
      <c r="V309" s="17" t="s">
        <v>229</v>
      </c>
      <c r="W309" s="17" t="s">
        <v>229</v>
      </c>
      <c r="X309" s="18" t="s">
        <v>831</v>
      </c>
      <c r="Y309" s="177" t="str">
        <f>VLOOKUP($X309,'[10]Ley Transparencia'!$G$4:$H$18,2,0)</f>
        <v>Artículo 19 - INFORMACIÓN PÚBLICA RESERVADA</v>
      </c>
      <c r="Z309" s="17" t="s">
        <v>1188</v>
      </c>
      <c r="AA309" s="17" t="s">
        <v>833</v>
      </c>
      <c r="AB309" s="39" t="s">
        <v>182</v>
      </c>
      <c r="AC309" s="40">
        <v>44197</v>
      </c>
      <c r="AD309" s="33" t="str">
        <f>LOOKUP($Y309,'[10]Ley Transparencia'!$H$4:$H$17,'[10]Ley Transparencia'!$I$4:$I$17)</f>
        <v>Mayor a 15 años</v>
      </c>
      <c r="AE309" s="26" t="str">
        <f t="shared" si="71"/>
        <v>Alta</v>
      </c>
      <c r="AF309" s="18">
        <f t="shared" si="72"/>
        <v>3</v>
      </c>
      <c r="AG309" s="18" t="s">
        <v>239</v>
      </c>
      <c r="AH309" s="18">
        <f t="shared" si="73"/>
        <v>1</v>
      </c>
      <c r="AI309" s="18" t="s">
        <v>239</v>
      </c>
      <c r="AJ309" s="18">
        <f t="shared" si="74"/>
        <v>1</v>
      </c>
      <c r="AK309" s="18">
        <f t="shared" si="75"/>
        <v>5</v>
      </c>
      <c r="AL309" s="44" t="str">
        <f t="shared" si="76"/>
        <v>ALTA</v>
      </c>
      <c r="AM309" s="39" t="s">
        <v>184</v>
      </c>
      <c r="AN309" s="39" t="s">
        <v>388</v>
      </c>
      <c r="AO309" s="39" t="s">
        <v>184</v>
      </c>
      <c r="AP309" s="39" t="s">
        <v>184</v>
      </c>
      <c r="AQ309" s="39" t="s">
        <v>184</v>
      </c>
      <c r="AR309" s="18"/>
      <c r="AS309" s="18"/>
      <c r="AT309" s="39" t="s">
        <v>184</v>
      </c>
      <c r="AU309" s="39" t="s">
        <v>184</v>
      </c>
      <c r="AV309" s="39" t="s">
        <v>388</v>
      </c>
      <c r="AW309" s="39" t="s">
        <v>388</v>
      </c>
      <c r="AX309" s="39" t="s">
        <v>388</v>
      </c>
      <c r="AY309" s="39" t="s">
        <v>388</v>
      </c>
      <c r="AZ309" s="39" t="s">
        <v>388</v>
      </c>
      <c r="BA309" s="39" t="s">
        <v>184</v>
      </c>
      <c r="BB309" s="39" t="s">
        <v>388</v>
      </c>
      <c r="BC309" s="39"/>
      <c r="BD309" s="39" t="s">
        <v>388</v>
      </c>
      <c r="BE309" s="39" t="s">
        <v>184</v>
      </c>
      <c r="BF309" s="39" t="s">
        <v>184</v>
      </c>
      <c r="BG309" s="39" t="s">
        <v>184</v>
      </c>
      <c r="BH309" s="39" t="s">
        <v>388</v>
      </c>
      <c r="BI309" s="39" t="s">
        <v>388</v>
      </c>
      <c r="BJ309" s="39" t="s">
        <v>184</v>
      </c>
      <c r="BK309" s="39" t="s">
        <v>184</v>
      </c>
      <c r="BL309" s="39" t="s">
        <v>184</v>
      </c>
      <c r="BM309" s="39"/>
      <c r="BN309" s="289"/>
      <c r="BO309" s="45"/>
      <c r="BP309" s="45"/>
    </row>
    <row r="310" spans="1:68" s="158" customFormat="1" ht="60" customHeight="1" x14ac:dyDescent="0.35">
      <c r="A310" s="46" t="str">
        <f t="shared" si="70"/>
        <v>OCID-123</v>
      </c>
      <c r="B310" s="17" t="str">
        <f>VLOOKUP($D310,[10]Responsables!$L$1:$M$37,2,0)</f>
        <v>OCID</v>
      </c>
      <c r="C310" s="162" t="s">
        <v>1189</v>
      </c>
      <c r="D310" s="17" t="s">
        <v>824</v>
      </c>
      <c r="E310" s="17" t="s">
        <v>825</v>
      </c>
      <c r="F310" s="17" t="s">
        <v>826</v>
      </c>
      <c r="G310" s="17" t="s">
        <v>838</v>
      </c>
      <c r="H310" s="17" t="s">
        <v>839</v>
      </c>
      <c r="I310" s="17" t="s">
        <v>253</v>
      </c>
      <c r="J310" s="18" t="s">
        <v>254</v>
      </c>
      <c r="K310" s="18" t="s">
        <v>829</v>
      </c>
      <c r="L310" s="18" t="s">
        <v>320</v>
      </c>
      <c r="M310" s="18" t="s">
        <v>321</v>
      </c>
      <c r="N310" s="18" t="s">
        <v>451</v>
      </c>
      <c r="O310" s="17" t="s">
        <v>176</v>
      </c>
      <c r="P310" s="17" t="s">
        <v>830</v>
      </c>
      <c r="Q310" s="17" t="s">
        <v>824</v>
      </c>
      <c r="R310" s="17" t="s">
        <v>229</v>
      </c>
      <c r="S310" s="17" t="s">
        <v>229</v>
      </c>
      <c r="T310" s="17" t="s">
        <v>324</v>
      </c>
      <c r="U310" s="17" t="s">
        <v>824</v>
      </c>
      <c r="V310" s="17" t="s">
        <v>229</v>
      </c>
      <c r="W310" s="17" t="s">
        <v>229</v>
      </c>
      <c r="X310" s="18" t="s">
        <v>831</v>
      </c>
      <c r="Y310" s="177" t="str">
        <f>VLOOKUP($X310,'[10]Ley Transparencia'!$G$4:$H$18,2,0)</f>
        <v>Artículo 19 - INFORMACIÓN PÚBLICA RESERVADA</v>
      </c>
      <c r="Z310" s="17" t="s">
        <v>1190</v>
      </c>
      <c r="AA310" s="17" t="s">
        <v>833</v>
      </c>
      <c r="AB310" s="39" t="s">
        <v>182</v>
      </c>
      <c r="AC310" s="40">
        <v>44197</v>
      </c>
      <c r="AD310" s="33" t="str">
        <f>LOOKUP($Y310,'[10]Ley Transparencia'!$H$4:$H$17,'[10]Ley Transparencia'!$I$4:$I$17)</f>
        <v>Mayor a 15 años</v>
      </c>
      <c r="AE310" s="26" t="str">
        <f t="shared" si="71"/>
        <v>Alta</v>
      </c>
      <c r="AF310" s="18">
        <f t="shared" si="72"/>
        <v>3</v>
      </c>
      <c r="AG310" s="18" t="s">
        <v>239</v>
      </c>
      <c r="AH310" s="18">
        <f t="shared" si="73"/>
        <v>1</v>
      </c>
      <c r="AI310" s="18" t="s">
        <v>239</v>
      </c>
      <c r="AJ310" s="18">
        <f t="shared" si="74"/>
        <v>1</v>
      </c>
      <c r="AK310" s="18">
        <f t="shared" si="75"/>
        <v>5</v>
      </c>
      <c r="AL310" s="44" t="str">
        <f t="shared" si="76"/>
        <v>ALTA</v>
      </c>
      <c r="AM310" s="39" t="s">
        <v>184</v>
      </c>
      <c r="AN310" s="39" t="s">
        <v>388</v>
      </c>
      <c r="AO310" s="39" t="s">
        <v>184</v>
      </c>
      <c r="AP310" s="39" t="s">
        <v>184</v>
      </c>
      <c r="AQ310" s="39" t="s">
        <v>184</v>
      </c>
      <c r="AR310" s="18"/>
      <c r="AS310" s="18"/>
      <c r="AT310" s="39" t="s">
        <v>184</v>
      </c>
      <c r="AU310" s="39" t="s">
        <v>184</v>
      </c>
      <c r="AV310" s="39" t="s">
        <v>388</v>
      </c>
      <c r="AW310" s="39" t="s">
        <v>388</v>
      </c>
      <c r="AX310" s="39" t="s">
        <v>388</v>
      </c>
      <c r="AY310" s="39" t="s">
        <v>388</v>
      </c>
      <c r="AZ310" s="39" t="s">
        <v>388</v>
      </c>
      <c r="BA310" s="39" t="s">
        <v>184</v>
      </c>
      <c r="BB310" s="39" t="s">
        <v>388</v>
      </c>
      <c r="BC310" s="39"/>
      <c r="BD310" s="39" t="s">
        <v>388</v>
      </c>
      <c r="BE310" s="39" t="s">
        <v>184</v>
      </c>
      <c r="BF310" s="39" t="s">
        <v>184</v>
      </c>
      <c r="BG310" s="39" t="s">
        <v>184</v>
      </c>
      <c r="BH310" s="39" t="s">
        <v>388</v>
      </c>
      <c r="BI310" s="39" t="s">
        <v>388</v>
      </c>
      <c r="BJ310" s="39" t="s">
        <v>184</v>
      </c>
      <c r="BK310" s="39" t="s">
        <v>184</v>
      </c>
      <c r="BL310" s="39" t="s">
        <v>184</v>
      </c>
      <c r="BM310" s="39"/>
      <c r="BN310" s="289"/>
      <c r="BO310" s="45"/>
      <c r="BP310" s="45"/>
    </row>
    <row r="311" spans="1:68" s="158" customFormat="1" ht="60" customHeight="1" x14ac:dyDescent="0.35">
      <c r="A311" s="46" t="str">
        <f t="shared" si="70"/>
        <v>OCID-124</v>
      </c>
      <c r="B311" s="17" t="str">
        <f>VLOOKUP($D311,[10]Responsables!$L$1:$M$37,2,0)</f>
        <v>OCID</v>
      </c>
      <c r="C311" s="162" t="s">
        <v>1191</v>
      </c>
      <c r="D311" s="17" t="s">
        <v>824</v>
      </c>
      <c r="E311" s="17" t="s">
        <v>825</v>
      </c>
      <c r="F311" s="17" t="s">
        <v>826</v>
      </c>
      <c r="G311" s="17" t="s">
        <v>840</v>
      </c>
      <c r="H311" s="17" t="s">
        <v>841</v>
      </c>
      <c r="I311" s="17" t="s">
        <v>253</v>
      </c>
      <c r="J311" s="18" t="s">
        <v>254</v>
      </c>
      <c r="K311" s="18" t="s">
        <v>829</v>
      </c>
      <c r="L311" s="18" t="s">
        <v>336</v>
      </c>
      <c r="M311" s="18" t="s">
        <v>321</v>
      </c>
      <c r="N311" s="18" t="s">
        <v>451</v>
      </c>
      <c r="O311" s="17" t="s">
        <v>176</v>
      </c>
      <c r="P311" s="17" t="s">
        <v>830</v>
      </c>
      <c r="Q311" s="17" t="s">
        <v>824</v>
      </c>
      <c r="R311" s="17" t="s">
        <v>229</v>
      </c>
      <c r="S311" s="17" t="s">
        <v>229</v>
      </c>
      <c r="T311" s="17" t="s">
        <v>324</v>
      </c>
      <c r="U311" s="17" t="s">
        <v>824</v>
      </c>
      <c r="V311" s="17" t="s">
        <v>229</v>
      </c>
      <c r="W311" s="17" t="s">
        <v>229</v>
      </c>
      <c r="X311" s="18" t="s">
        <v>831</v>
      </c>
      <c r="Y311" s="177" t="str">
        <f>VLOOKUP($X311,'[10]Ley Transparencia'!$G$4:$H$18,2,0)</f>
        <v>Artículo 19 - INFORMACIÓN PÚBLICA RESERVADA</v>
      </c>
      <c r="Z311" s="17" t="s">
        <v>1192</v>
      </c>
      <c r="AA311" s="17" t="s">
        <v>833</v>
      </c>
      <c r="AB311" s="39" t="s">
        <v>182</v>
      </c>
      <c r="AC311" s="40">
        <v>44197</v>
      </c>
      <c r="AD311" s="33" t="str">
        <f>LOOKUP($Y311,'[10]Ley Transparencia'!$H$4:$H$17,'[10]Ley Transparencia'!$I$4:$I$17)</f>
        <v>Mayor a 15 años</v>
      </c>
      <c r="AE311" s="26" t="str">
        <f t="shared" si="71"/>
        <v>Alta</v>
      </c>
      <c r="AF311" s="18">
        <f t="shared" si="72"/>
        <v>3</v>
      </c>
      <c r="AG311" s="18" t="s">
        <v>239</v>
      </c>
      <c r="AH311" s="18">
        <f t="shared" si="73"/>
        <v>1</v>
      </c>
      <c r="AI311" s="18" t="s">
        <v>239</v>
      </c>
      <c r="AJ311" s="18">
        <f t="shared" si="74"/>
        <v>1</v>
      </c>
      <c r="AK311" s="18">
        <f t="shared" si="75"/>
        <v>5</v>
      </c>
      <c r="AL311" s="44" t="str">
        <f t="shared" si="76"/>
        <v>ALTA</v>
      </c>
      <c r="AM311" s="39" t="s">
        <v>184</v>
      </c>
      <c r="AN311" s="39" t="s">
        <v>388</v>
      </c>
      <c r="AO311" s="39" t="s">
        <v>184</v>
      </c>
      <c r="AP311" s="39" t="s">
        <v>184</v>
      </c>
      <c r="AQ311" s="39" t="s">
        <v>184</v>
      </c>
      <c r="AR311" s="18"/>
      <c r="AS311" s="18"/>
      <c r="AT311" s="39" t="s">
        <v>184</v>
      </c>
      <c r="AU311" s="39" t="s">
        <v>184</v>
      </c>
      <c r="AV311" s="39" t="s">
        <v>388</v>
      </c>
      <c r="AW311" s="39" t="s">
        <v>388</v>
      </c>
      <c r="AX311" s="39" t="s">
        <v>388</v>
      </c>
      <c r="AY311" s="39" t="s">
        <v>388</v>
      </c>
      <c r="AZ311" s="39" t="s">
        <v>388</v>
      </c>
      <c r="BA311" s="39" t="s">
        <v>184</v>
      </c>
      <c r="BB311" s="39" t="s">
        <v>388</v>
      </c>
      <c r="BC311" s="39"/>
      <c r="BD311" s="39" t="s">
        <v>388</v>
      </c>
      <c r="BE311" s="39" t="s">
        <v>184</v>
      </c>
      <c r="BF311" s="39" t="s">
        <v>184</v>
      </c>
      <c r="BG311" s="39" t="s">
        <v>184</v>
      </c>
      <c r="BH311" s="39" t="s">
        <v>388</v>
      </c>
      <c r="BI311" s="39" t="s">
        <v>388</v>
      </c>
      <c r="BJ311" s="39" t="s">
        <v>184</v>
      </c>
      <c r="BK311" s="39" t="s">
        <v>184</v>
      </c>
      <c r="BL311" s="39" t="s">
        <v>184</v>
      </c>
      <c r="BM311" s="39"/>
      <c r="BN311" s="289"/>
      <c r="BO311" s="45"/>
      <c r="BP311" s="45"/>
    </row>
    <row r="312" spans="1:68" s="158" customFormat="1" ht="60" customHeight="1" x14ac:dyDescent="0.35">
      <c r="A312" s="46" t="str">
        <f t="shared" si="70"/>
        <v>OCID-125</v>
      </c>
      <c r="B312" s="17" t="str">
        <f>VLOOKUP($D312,[10]Responsables!$L$1:$M$37,2,0)</f>
        <v>OCID</v>
      </c>
      <c r="C312" s="162" t="s">
        <v>1193</v>
      </c>
      <c r="D312" s="17" t="s">
        <v>824</v>
      </c>
      <c r="E312" s="17" t="s">
        <v>825</v>
      </c>
      <c r="F312" s="17" t="s">
        <v>826</v>
      </c>
      <c r="G312" s="17" t="s">
        <v>842</v>
      </c>
      <c r="H312" s="17" t="s">
        <v>843</v>
      </c>
      <c r="I312" s="17" t="s">
        <v>253</v>
      </c>
      <c r="J312" s="18" t="s">
        <v>254</v>
      </c>
      <c r="K312" s="18" t="s">
        <v>829</v>
      </c>
      <c r="L312" s="18" t="s">
        <v>336</v>
      </c>
      <c r="M312" s="18" t="s">
        <v>321</v>
      </c>
      <c r="N312" s="18" t="s">
        <v>451</v>
      </c>
      <c r="O312" s="17" t="s">
        <v>176</v>
      </c>
      <c r="P312" s="17" t="s">
        <v>830</v>
      </c>
      <c r="Q312" s="17" t="s">
        <v>824</v>
      </c>
      <c r="R312" s="17" t="s">
        <v>229</v>
      </c>
      <c r="S312" s="17" t="s">
        <v>229</v>
      </c>
      <c r="T312" s="17" t="s">
        <v>324</v>
      </c>
      <c r="U312" s="17" t="s">
        <v>824</v>
      </c>
      <c r="V312" s="17" t="s">
        <v>229</v>
      </c>
      <c r="W312" s="17" t="s">
        <v>229</v>
      </c>
      <c r="X312" s="18" t="s">
        <v>831</v>
      </c>
      <c r="Y312" s="177" t="str">
        <f>VLOOKUP($X312,'[10]Ley Transparencia'!$G$4:$H$18,2,0)</f>
        <v>Artículo 19 - INFORMACIÓN PÚBLICA RESERVADA</v>
      </c>
      <c r="Z312" s="17" t="s">
        <v>1194</v>
      </c>
      <c r="AA312" s="17" t="s">
        <v>833</v>
      </c>
      <c r="AB312" s="39" t="s">
        <v>182</v>
      </c>
      <c r="AC312" s="40">
        <v>44197</v>
      </c>
      <c r="AD312" s="33" t="str">
        <f>LOOKUP($Y312,'[10]Ley Transparencia'!$H$4:$H$17,'[10]Ley Transparencia'!$I$4:$I$17)</f>
        <v>Mayor a 15 años</v>
      </c>
      <c r="AE312" s="26" t="str">
        <f t="shared" si="71"/>
        <v>Alta</v>
      </c>
      <c r="AF312" s="18">
        <f t="shared" si="72"/>
        <v>3</v>
      </c>
      <c r="AG312" s="18" t="s">
        <v>239</v>
      </c>
      <c r="AH312" s="18">
        <f t="shared" si="73"/>
        <v>1</v>
      </c>
      <c r="AI312" s="18" t="s">
        <v>239</v>
      </c>
      <c r="AJ312" s="18">
        <f t="shared" si="74"/>
        <v>1</v>
      </c>
      <c r="AK312" s="18">
        <f t="shared" si="75"/>
        <v>5</v>
      </c>
      <c r="AL312" s="44" t="str">
        <f t="shared" si="76"/>
        <v>ALTA</v>
      </c>
      <c r="AM312" s="39" t="s">
        <v>184</v>
      </c>
      <c r="AN312" s="39" t="s">
        <v>388</v>
      </c>
      <c r="AO312" s="39" t="s">
        <v>184</v>
      </c>
      <c r="AP312" s="39" t="s">
        <v>184</v>
      </c>
      <c r="AQ312" s="39" t="s">
        <v>184</v>
      </c>
      <c r="AR312" s="18"/>
      <c r="AS312" s="18"/>
      <c r="AT312" s="39" t="s">
        <v>184</v>
      </c>
      <c r="AU312" s="39" t="s">
        <v>184</v>
      </c>
      <c r="AV312" s="39" t="s">
        <v>388</v>
      </c>
      <c r="AW312" s="39" t="s">
        <v>388</v>
      </c>
      <c r="AX312" s="39" t="s">
        <v>388</v>
      </c>
      <c r="AY312" s="39" t="s">
        <v>388</v>
      </c>
      <c r="AZ312" s="39" t="s">
        <v>388</v>
      </c>
      <c r="BA312" s="39" t="s">
        <v>184</v>
      </c>
      <c r="BB312" s="39" t="s">
        <v>388</v>
      </c>
      <c r="BC312" s="39"/>
      <c r="BD312" s="39" t="s">
        <v>388</v>
      </c>
      <c r="BE312" s="39" t="s">
        <v>184</v>
      </c>
      <c r="BF312" s="39" t="s">
        <v>184</v>
      </c>
      <c r="BG312" s="39" t="s">
        <v>184</v>
      </c>
      <c r="BH312" s="39" t="s">
        <v>388</v>
      </c>
      <c r="BI312" s="39" t="s">
        <v>388</v>
      </c>
      <c r="BJ312" s="39" t="s">
        <v>184</v>
      </c>
      <c r="BK312" s="39" t="s">
        <v>184</v>
      </c>
      <c r="BL312" s="39" t="s">
        <v>184</v>
      </c>
      <c r="BM312" s="39"/>
      <c r="BN312" s="289"/>
      <c r="BO312" s="45"/>
      <c r="BP312" s="45"/>
    </row>
    <row r="313" spans="1:68" s="158" customFormat="1" ht="60" customHeight="1" x14ac:dyDescent="0.35">
      <c r="A313" s="46" t="str">
        <f t="shared" si="70"/>
        <v>OCID-126</v>
      </c>
      <c r="B313" s="17" t="str">
        <f>VLOOKUP($D313,[10]Responsables!$L$1:$M$37,2,0)</f>
        <v>OCID</v>
      </c>
      <c r="C313" s="162" t="s">
        <v>1195</v>
      </c>
      <c r="D313" s="17" t="s">
        <v>824</v>
      </c>
      <c r="E313" s="17" t="s">
        <v>825</v>
      </c>
      <c r="F313" s="17" t="s">
        <v>826</v>
      </c>
      <c r="G313" s="17" t="s">
        <v>845</v>
      </c>
      <c r="H313" s="17" t="s">
        <v>846</v>
      </c>
      <c r="I313" s="17" t="s">
        <v>253</v>
      </c>
      <c r="J313" s="18" t="s">
        <v>254</v>
      </c>
      <c r="K313" s="18" t="s">
        <v>829</v>
      </c>
      <c r="L313" s="18" t="s">
        <v>336</v>
      </c>
      <c r="M313" s="18" t="s">
        <v>321</v>
      </c>
      <c r="N313" s="18" t="s">
        <v>451</v>
      </c>
      <c r="O313" s="17" t="s">
        <v>176</v>
      </c>
      <c r="P313" s="17" t="s">
        <v>830</v>
      </c>
      <c r="Q313" s="17" t="s">
        <v>824</v>
      </c>
      <c r="R313" s="17" t="s">
        <v>229</v>
      </c>
      <c r="S313" s="17" t="s">
        <v>229</v>
      </c>
      <c r="T313" s="17" t="s">
        <v>324</v>
      </c>
      <c r="U313" s="17" t="s">
        <v>824</v>
      </c>
      <c r="V313" s="17" t="s">
        <v>229</v>
      </c>
      <c r="W313" s="17" t="s">
        <v>229</v>
      </c>
      <c r="X313" s="18" t="s">
        <v>831</v>
      </c>
      <c r="Y313" s="177" t="str">
        <f>VLOOKUP($X313,'[10]Ley Transparencia'!$G$4:$H$18,2,0)</f>
        <v>Artículo 19 - INFORMACIÓN PÚBLICA RESERVADA</v>
      </c>
      <c r="Z313" s="17" t="s">
        <v>1196</v>
      </c>
      <c r="AA313" s="17" t="s">
        <v>833</v>
      </c>
      <c r="AB313" s="39" t="s">
        <v>182</v>
      </c>
      <c r="AC313" s="40">
        <v>44197</v>
      </c>
      <c r="AD313" s="33" t="str">
        <f>LOOKUP($Y313,'[10]Ley Transparencia'!$H$4:$H$17,'[10]Ley Transparencia'!$I$4:$I$17)</f>
        <v>Mayor a 15 años</v>
      </c>
      <c r="AE313" s="26" t="str">
        <f t="shared" si="71"/>
        <v>Alta</v>
      </c>
      <c r="AF313" s="18">
        <f t="shared" si="72"/>
        <v>3</v>
      </c>
      <c r="AG313" s="18" t="s">
        <v>239</v>
      </c>
      <c r="AH313" s="18">
        <f t="shared" si="73"/>
        <v>1</v>
      </c>
      <c r="AI313" s="18" t="s">
        <v>239</v>
      </c>
      <c r="AJ313" s="18">
        <f t="shared" si="74"/>
        <v>1</v>
      </c>
      <c r="AK313" s="18">
        <f t="shared" si="75"/>
        <v>5</v>
      </c>
      <c r="AL313" s="44" t="str">
        <f t="shared" si="76"/>
        <v>ALTA</v>
      </c>
      <c r="AM313" s="39" t="s">
        <v>184</v>
      </c>
      <c r="AN313" s="39" t="s">
        <v>388</v>
      </c>
      <c r="AO313" s="39" t="s">
        <v>184</v>
      </c>
      <c r="AP313" s="39" t="s">
        <v>184</v>
      </c>
      <c r="AQ313" s="39" t="s">
        <v>184</v>
      </c>
      <c r="AR313" s="18"/>
      <c r="AS313" s="18"/>
      <c r="AT313" s="39" t="s">
        <v>184</v>
      </c>
      <c r="AU313" s="39" t="s">
        <v>184</v>
      </c>
      <c r="AV313" s="39" t="s">
        <v>388</v>
      </c>
      <c r="AW313" s="39" t="s">
        <v>388</v>
      </c>
      <c r="AX313" s="39" t="s">
        <v>388</v>
      </c>
      <c r="AY313" s="39" t="s">
        <v>388</v>
      </c>
      <c r="AZ313" s="39" t="s">
        <v>388</v>
      </c>
      <c r="BA313" s="39" t="s">
        <v>184</v>
      </c>
      <c r="BB313" s="39" t="s">
        <v>388</v>
      </c>
      <c r="BC313" s="39"/>
      <c r="BD313" s="39" t="s">
        <v>388</v>
      </c>
      <c r="BE313" s="39" t="s">
        <v>184</v>
      </c>
      <c r="BF313" s="39" t="s">
        <v>184</v>
      </c>
      <c r="BG313" s="39" t="s">
        <v>184</v>
      </c>
      <c r="BH313" s="39" t="s">
        <v>388</v>
      </c>
      <c r="BI313" s="39" t="s">
        <v>388</v>
      </c>
      <c r="BJ313" s="39" t="s">
        <v>184</v>
      </c>
      <c r="BK313" s="39" t="s">
        <v>184</v>
      </c>
      <c r="BL313" s="39" t="s">
        <v>184</v>
      </c>
      <c r="BM313" s="39"/>
      <c r="BN313" s="289"/>
      <c r="BO313" s="45"/>
      <c r="BP313" s="45"/>
    </row>
    <row r="314" spans="1:68" s="158" customFormat="1" ht="60" customHeight="1" x14ac:dyDescent="0.35">
      <c r="A314" s="46" t="str">
        <f t="shared" si="70"/>
        <v>OCID-127</v>
      </c>
      <c r="B314" s="17" t="str">
        <f>VLOOKUP($D314,[10]Responsables!$L$1:$M$37,2,0)</f>
        <v>OCID</v>
      </c>
      <c r="C314" s="162" t="s">
        <v>1197</v>
      </c>
      <c r="D314" s="17" t="s">
        <v>824</v>
      </c>
      <c r="E314" s="17" t="s">
        <v>825</v>
      </c>
      <c r="F314" s="17" t="s">
        <v>826</v>
      </c>
      <c r="G314" s="17" t="s">
        <v>848</v>
      </c>
      <c r="H314" s="17" t="s">
        <v>849</v>
      </c>
      <c r="I314" s="17" t="s">
        <v>253</v>
      </c>
      <c r="J314" s="18" t="s">
        <v>254</v>
      </c>
      <c r="K314" s="18" t="s">
        <v>829</v>
      </c>
      <c r="L314" s="18" t="s">
        <v>336</v>
      </c>
      <c r="M314" s="18" t="s">
        <v>321</v>
      </c>
      <c r="N314" s="18" t="s">
        <v>451</v>
      </c>
      <c r="O314" s="17" t="s">
        <v>176</v>
      </c>
      <c r="P314" s="17" t="s">
        <v>830</v>
      </c>
      <c r="Q314" s="17" t="s">
        <v>824</v>
      </c>
      <c r="R314" s="17" t="s">
        <v>229</v>
      </c>
      <c r="S314" s="17" t="s">
        <v>229</v>
      </c>
      <c r="T314" s="17" t="s">
        <v>324</v>
      </c>
      <c r="U314" s="17" t="s">
        <v>824</v>
      </c>
      <c r="V314" s="17" t="s">
        <v>229</v>
      </c>
      <c r="W314" s="17" t="s">
        <v>229</v>
      </c>
      <c r="X314" s="18" t="s">
        <v>831</v>
      </c>
      <c r="Y314" s="177" t="str">
        <f>VLOOKUP($X314,'[10]Ley Transparencia'!$G$4:$H$18,2,0)</f>
        <v>Artículo 19 - INFORMACIÓN PÚBLICA RESERVADA</v>
      </c>
      <c r="Z314" s="17" t="s">
        <v>1198</v>
      </c>
      <c r="AA314" s="17" t="s">
        <v>833</v>
      </c>
      <c r="AB314" s="39" t="s">
        <v>182</v>
      </c>
      <c r="AC314" s="40">
        <v>44197</v>
      </c>
      <c r="AD314" s="33" t="str">
        <f>LOOKUP($Y314,'[10]Ley Transparencia'!$H$4:$H$17,'[10]Ley Transparencia'!$I$4:$I$17)</f>
        <v>Mayor a 15 años</v>
      </c>
      <c r="AE314" s="26" t="str">
        <f t="shared" si="71"/>
        <v>Alta</v>
      </c>
      <c r="AF314" s="18">
        <f t="shared" si="72"/>
        <v>3</v>
      </c>
      <c r="AG314" s="18" t="s">
        <v>239</v>
      </c>
      <c r="AH314" s="18">
        <f t="shared" si="73"/>
        <v>1</v>
      </c>
      <c r="AI314" s="18" t="s">
        <v>239</v>
      </c>
      <c r="AJ314" s="18">
        <f t="shared" si="74"/>
        <v>1</v>
      </c>
      <c r="AK314" s="18">
        <f t="shared" si="75"/>
        <v>5</v>
      </c>
      <c r="AL314" s="44" t="str">
        <f t="shared" si="76"/>
        <v>ALTA</v>
      </c>
      <c r="AM314" s="39" t="s">
        <v>184</v>
      </c>
      <c r="AN314" s="39" t="s">
        <v>388</v>
      </c>
      <c r="AO314" s="39" t="s">
        <v>184</v>
      </c>
      <c r="AP314" s="39" t="s">
        <v>184</v>
      </c>
      <c r="AQ314" s="39" t="s">
        <v>184</v>
      </c>
      <c r="AR314" s="18"/>
      <c r="AS314" s="18"/>
      <c r="AT314" s="39" t="s">
        <v>184</v>
      </c>
      <c r="AU314" s="39" t="s">
        <v>184</v>
      </c>
      <c r="AV314" s="39" t="s">
        <v>388</v>
      </c>
      <c r="AW314" s="39" t="s">
        <v>388</v>
      </c>
      <c r="AX314" s="39" t="s">
        <v>388</v>
      </c>
      <c r="AY314" s="39" t="s">
        <v>388</v>
      </c>
      <c r="AZ314" s="39" t="s">
        <v>388</v>
      </c>
      <c r="BA314" s="39" t="s">
        <v>184</v>
      </c>
      <c r="BB314" s="39" t="s">
        <v>388</v>
      </c>
      <c r="BC314" s="39"/>
      <c r="BD314" s="39" t="s">
        <v>388</v>
      </c>
      <c r="BE314" s="39" t="s">
        <v>184</v>
      </c>
      <c r="BF314" s="39" t="s">
        <v>184</v>
      </c>
      <c r="BG314" s="39" t="s">
        <v>184</v>
      </c>
      <c r="BH314" s="39" t="s">
        <v>388</v>
      </c>
      <c r="BI314" s="39" t="s">
        <v>388</v>
      </c>
      <c r="BJ314" s="39" t="s">
        <v>184</v>
      </c>
      <c r="BK314" s="39" t="s">
        <v>184</v>
      </c>
      <c r="BL314" s="39" t="s">
        <v>184</v>
      </c>
      <c r="BM314" s="39"/>
      <c r="BN314" s="289"/>
      <c r="BO314" s="45"/>
      <c r="BP314" s="45"/>
    </row>
    <row r="315" spans="1:68" s="158" customFormat="1" ht="60" customHeight="1" x14ac:dyDescent="0.35">
      <c r="A315" s="46" t="str">
        <f t="shared" si="70"/>
        <v>OCID-128</v>
      </c>
      <c r="B315" s="17" t="str">
        <f>VLOOKUP($D315,[10]Responsables!$L$1:$M$37,2,0)</f>
        <v>OCID</v>
      </c>
      <c r="C315" s="162" t="s">
        <v>1199</v>
      </c>
      <c r="D315" s="17" t="s">
        <v>824</v>
      </c>
      <c r="E315" s="17" t="s">
        <v>825</v>
      </c>
      <c r="F315" s="17" t="s">
        <v>826</v>
      </c>
      <c r="G315" s="17" t="s">
        <v>851</v>
      </c>
      <c r="H315" s="17" t="s">
        <v>852</v>
      </c>
      <c r="I315" s="17" t="s">
        <v>253</v>
      </c>
      <c r="J315" s="18" t="s">
        <v>254</v>
      </c>
      <c r="K315" s="18" t="s">
        <v>829</v>
      </c>
      <c r="L315" s="18" t="s">
        <v>336</v>
      </c>
      <c r="M315" s="18" t="s">
        <v>321</v>
      </c>
      <c r="N315" s="18" t="s">
        <v>451</v>
      </c>
      <c r="O315" s="17" t="s">
        <v>176</v>
      </c>
      <c r="P315" s="17" t="s">
        <v>830</v>
      </c>
      <c r="Q315" s="17" t="s">
        <v>824</v>
      </c>
      <c r="R315" s="17" t="s">
        <v>229</v>
      </c>
      <c r="S315" s="17" t="s">
        <v>229</v>
      </c>
      <c r="T315" s="17" t="s">
        <v>324</v>
      </c>
      <c r="U315" s="17" t="s">
        <v>824</v>
      </c>
      <c r="V315" s="17" t="s">
        <v>229</v>
      </c>
      <c r="W315" s="17" t="s">
        <v>229</v>
      </c>
      <c r="X315" s="18" t="s">
        <v>831</v>
      </c>
      <c r="Y315" s="177" t="str">
        <f>VLOOKUP($X315,'[10]Ley Transparencia'!$G$4:$H$18,2,0)</f>
        <v>Artículo 19 - INFORMACIÓN PÚBLICA RESERVADA</v>
      </c>
      <c r="Z315" s="17" t="s">
        <v>1200</v>
      </c>
      <c r="AA315" s="17" t="s">
        <v>833</v>
      </c>
      <c r="AB315" s="39" t="s">
        <v>182</v>
      </c>
      <c r="AC315" s="40">
        <v>44197</v>
      </c>
      <c r="AD315" s="33" t="str">
        <f>LOOKUP($Y315,'[10]Ley Transparencia'!$H$4:$H$17,'[10]Ley Transparencia'!$I$4:$I$17)</f>
        <v>Mayor a 15 años</v>
      </c>
      <c r="AE315" s="26" t="str">
        <f t="shared" si="71"/>
        <v>Alta</v>
      </c>
      <c r="AF315" s="18">
        <f t="shared" si="72"/>
        <v>3</v>
      </c>
      <c r="AG315" s="18" t="s">
        <v>239</v>
      </c>
      <c r="AH315" s="18">
        <f t="shared" si="73"/>
        <v>1</v>
      </c>
      <c r="AI315" s="18" t="s">
        <v>239</v>
      </c>
      <c r="AJ315" s="18">
        <f t="shared" si="74"/>
        <v>1</v>
      </c>
      <c r="AK315" s="18">
        <f t="shared" si="75"/>
        <v>5</v>
      </c>
      <c r="AL315" s="44" t="str">
        <f t="shared" si="76"/>
        <v>ALTA</v>
      </c>
      <c r="AM315" s="39" t="s">
        <v>184</v>
      </c>
      <c r="AN315" s="39" t="s">
        <v>388</v>
      </c>
      <c r="AO315" s="39" t="s">
        <v>184</v>
      </c>
      <c r="AP315" s="39" t="s">
        <v>184</v>
      </c>
      <c r="AQ315" s="39" t="s">
        <v>184</v>
      </c>
      <c r="AR315" s="18"/>
      <c r="AS315" s="18"/>
      <c r="AT315" s="39" t="s">
        <v>184</v>
      </c>
      <c r="AU315" s="39" t="s">
        <v>184</v>
      </c>
      <c r="AV315" s="39" t="s">
        <v>388</v>
      </c>
      <c r="AW315" s="39" t="s">
        <v>388</v>
      </c>
      <c r="AX315" s="39" t="s">
        <v>388</v>
      </c>
      <c r="AY315" s="39" t="s">
        <v>388</v>
      </c>
      <c r="AZ315" s="39" t="s">
        <v>388</v>
      </c>
      <c r="BA315" s="39" t="s">
        <v>184</v>
      </c>
      <c r="BB315" s="39" t="s">
        <v>388</v>
      </c>
      <c r="BC315" s="39"/>
      <c r="BD315" s="39" t="s">
        <v>388</v>
      </c>
      <c r="BE315" s="39" t="s">
        <v>184</v>
      </c>
      <c r="BF315" s="39" t="s">
        <v>184</v>
      </c>
      <c r="BG315" s="39" t="s">
        <v>184</v>
      </c>
      <c r="BH315" s="39" t="s">
        <v>388</v>
      </c>
      <c r="BI315" s="39" t="s">
        <v>388</v>
      </c>
      <c r="BJ315" s="39" t="s">
        <v>184</v>
      </c>
      <c r="BK315" s="39" t="s">
        <v>184</v>
      </c>
      <c r="BL315" s="39" t="s">
        <v>184</v>
      </c>
      <c r="BM315" s="39"/>
      <c r="BN315" s="289"/>
      <c r="BO315" s="45"/>
      <c r="BP315" s="45"/>
    </row>
    <row r="316" spans="1:68" s="158" customFormat="1" ht="60" customHeight="1" x14ac:dyDescent="0.35">
      <c r="A316" s="46" t="str">
        <f t="shared" si="70"/>
        <v>OCID-129</v>
      </c>
      <c r="B316" s="17" t="str">
        <f>VLOOKUP($D316,[10]Responsables!$L$1:$M$37,2,0)</f>
        <v>OCID</v>
      </c>
      <c r="C316" s="162" t="s">
        <v>1201</v>
      </c>
      <c r="D316" s="17" t="s">
        <v>824</v>
      </c>
      <c r="E316" s="17" t="s">
        <v>825</v>
      </c>
      <c r="F316" s="17" t="s">
        <v>826</v>
      </c>
      <c r="G316" s="17" t="s">
        <v>854</v>
      </c>
      <c r="H316" s="17" t="s">
        <v>855</v>
      </c>
      <c r="I316" s="17" t="s">
        <v>253</v>
      </c>
      <c r="J316" s="18" t="s">
        <v>254</v>
      </c>
      <c r="K316" s="18" t="s">
        <v>829</v>
      </c>
      <c r="L316" s="18" t="s">
        <v>320</v>
      </c>
      <c r="M316" s="18" t="s">
        <v>321</v>
      </c>
      <c r="N316" s="18" t="s">
        <v>451</v>
      </c>
      <c r="O316" s="17" t="s">
        <v>176</v>
      </c>
      <c r="P316" s="17" t="s">
        <v>830</v>
      </c>
      <c r="Q316" s="17" t="s">
        <v>824</v>
      </c>
      <c r="R316" s="17" t="s">
        <v>229</v>
      </c>
      <c r="S316" s="17" t="s">
        <v>229</v>
      </c>
      <c r="T316" s="17" t="s">
        <v>324</v>
      </c>
      <c r="U316" s="17" t="s">
        <v>824</v>
      </c>
      <c r="V316" s="17" t="s">
        <v>229</v>
      </c>
      <c r="W316" s="17" t="s">
        <v>229</v>
      </c>
      <c r="X316" s="18" t="s">
        <v>831</v>
      </c>
      <c r="Y316" s="177" t="str">
        <f>VLOOKUP($X316,'[10]Ley Transparencia'!$G$4:$H$18,2,0)</f>
        <v>Artículo 19 - INFORMACIÓN PÚBLICA RESERVADA</v>
      </c>
      <c r="Z316" s="17" t="s">
        <v>1202</v>
      </c>
      <c r="AA316" s="17" t="s">
        <v>833</v>
      </c>
      <c r="AB316" s="39" t="s">
        <v>182</v>
      </c>
      <c r="AC316" s="40">
        <v>44197</v>
      </c>
      <c r="AD316" s="33" t="str">
        <f>LOOKUP($Y316,'[10]Ley Transparencia'!$H$4:$H$17,'[10]Ley Transparencia'!$I$4:$I$17)</f>
        <v>Mayor a 15 años</v>
      </c>
      <c r="AE316" s="26" t="str">
        <f t="shared" si="71"/>
        <v>Alta</v>
      </c>
      <c r="AF316" s="18">
        <f t="shared" si="72"/>
        <v>3</v>
      </c>
      <c r="AG316" s="18" t="s">
        <v>239</v>
      </c>
      <c r="AH316" s="18">
        <f t="shared" si="73"/>
        <v>1</v>
      </c>
      <c r="AI316" s="18" t="s">
        <v>239</v>
      </c>
      <c r="AJ316" s="18">
        <f t="shared" si="74"/>
        <v>1</v>
      </c>
      <c r="AK316" s="18">
        <f t="shared" si="75"/>
        <v>5</v>
      </c>
      <c r="AL316" s="44" t="str">
        <f t="shared" si="76"/>
        <v>ALTA</v>
      </c>
      <c r="AM316" s="39" t="s">
        <v>184</v>
      </c>
      <c r="AN316" s="39" t="s">
        <v>388</v>
      </c>
      <c r="AO316" s="39" t="s">
        <v>184</v>
      </c>
      <c r="AP316" s="39" t="s">
        <v>184</v>
      </c>
      <c r="AQ316" s="39" t="s">
        <v>184</v>
      </c>
      <c r="AR316" s="18"/>
      <c r="AS316" s="18"/>
      <c r="AT316" s="39" t="s">
        <v>184</v>
      </c>
      <c r="AU316" s="39" t="s">
        <v>184</v>
      </c>
      <c r="AV316" s="39" t="s">
        <v>388</v>
      </c>
      <c r="AW316" s="39" t="s">
        <v>388</v>
      </c>
      <c r="AX316" s="39" t="s">
        <v>388</v>
      </c>
      <c r="AY316" s="39" t="s">
        <v>388</v>
      </c>
      <c r="AZ316" s="39" t="s">
        <v>388</v>
      </c>
      <c r="BA316" s="39" t="s">
        <v>184</v>
      </c>
      <c r="BB316" s="39" t="s">
        <v>388</v>
      </c>
      <c r="BC316" s="39"/>
      <c r="BD316" s="39" t="s">
        <v>388</v>
      </c>
      <c r="BE316" s="39" t="s">
        <v>184</v>
      </c>
      <c r="BF316" s="39" t="s">
        <v>184</v>
      </c>
      <c r="BG316" s="39" t="s">
        <v>184</v>
      </c>
      <c r="BH316" s="39" t="s">
        <v>388</v>
      </c>
      <c r="BI316" s="39" t="s">
        <v>388</v>
      </c>
      <c r="BJ316" s="39" t="s">
        <v>184</v>
      </c>
      <c r="BK316" s="39" t="s">
        <v>184</v>
      </c>
      <c r="BL316" s="39" t="s">
        <v>184</v>
      </c>
      <c r="BM316" s="39"/>
      <c r="BN316" s="289"/>
      <c r="BO316" s="45"/>
      <c r="BP316" s="45"/>
    </row>
    <row r="317" spans="1:68" s="158" customFormat="1" ht="60" customHeight="1" x14ac:dyDescent="0.35">
      <c r="A317" s="46" t="str">
        <f t="shared" ref="A317:A380" si="77">CONCATENATE($B317,"-",$C317)</f>
        <v>OCID-130</v>
      </c>
      <c r="B317" s="17" t="str">
        <f>VLOOKUP($D317,[10]Responsables!$L$1:$M$37,2,0)</f>
        <v>OCID</v>
      </c>
      <c r="C317" s="162" t="s">
        <v>1203</v>
      </c>
      <c r="D317" s="17" t="s">
        <v>824</v>
      </c>
      <c r="E317" s="17" t="s">
        <v>825</v>
      </c>
      <c r="F317" s="17" t="s">
        <v>826</v>
      </c>
      <c r="G317" s="17" t="s">
        <v>857</v>
      </c>
      <c r="H317" s="17" t="s">
        <v>858</v>
      </c>
      <c r="I317" s="17" t="s">
        <v>253</v>
      </c>
      <c r="J317" s="18" t="s">
        <v>254</v>
      </c>
      <c r="K317" s="18" t="s">
        <v>829</v>
      </c>
      <c r="L317" s="18" t="s">
        <v>336</v>
      </c>
      <c r="M317" s="18" t="s">
        <v>321</v>
      </c>
      <c r="N317" s="18" t="s">
        <v>451</v>
      </c>
      <c r="O317" s="17" t="s">
        <v>176</v>
      </c>
      <c r="P317" s="17" t="s">
        <v>830</v>
      </c>
      <c r="Q317" s="17" t="s">
        <v>824</v>
      </c>
      <c r="R317" s="17" t="s">
        <v>229</v>
      </c>
      <c r="S317" s="17" t="s">
        <v>229</v>
      </c>
      <c r="T317" s="17" t="s">
        <v>324</v>
      </c>
      <c r="U317" s="17" t="s">
        <v>824</v>
      </c>
      <c r="V317" s="17" t="s">
        <v>229</v>
      </c>
      <c r="W317" s="17" t="s">
        <v>229</v>
      </c>
      <c r="X317" s="18" t="s">
        <v>831</v>
      </c>
      <c r="Y317" s="177" t="str">
        <f>VLOOKUP($X317,'[10]Ley Transparencia'!$G$4:$H$18,2,0)</f>
        <v>Artículo 19 - INFORMACIÓN PÚBLICA RESERVADA</v>
      </c>
      <c r="Z317" s="17" t="s">
        <v>1204</v>
      </c>
      <c r="AA317" s="17" t="s">
        <v>833</v>
      </c>
      <c r="AB317" s="39" t="s">
        <v>182</v>
      </c>
      <c r="AC317" s="40">
        <v>44197</v>
      </c>
      <c r="AD317" s="33" t="str">
        <f>LOOKUP($Y317,'[10]Ley Transparencia'!$H$4:$H$17,'[10]Ley Transparencia'!$I$4:$I$17)</f>
        <v>Mayor a 15 años</v>
      </c>
      <c r="AE317" s="26" t="str">
        <f t="shared" ref="AE317:AE380" si="78">IF(Y317="Artículo 19 - INFORMACIÓN PÚBLICA RESERVADA","Alta",IF(Y317="Artículo 18 - INFORMACIÓN PÚBLICA CLASIFICADA","Media",IF(Y317="INFORMACIÓN PÚBLICA","Baja")))</f>
        <v>Alta</v>
      </c>
      <c r="AF317" s="18">
        <f t="shared" ref="AF317:AF380" si="79">IF(AE317="Baja",1,IF(AE317="Media",2,IF(AE317="Alta",3,"")))</f>
        <v>3</v>
      </c>
      <c r="AG317" s="18" t="s">
        <v>239</v>
      </c>
      <c r="AH317" s="18">
        <f t="shared" ref="AH317:AH380" si="80">IF(AG317="Baja",1,IF(AG317="Media",2,IF(AG317="Alta",3,"")))</f>
        <v>1</v>
      </c>
      <c r="AI317" s="18" t="s">
        <v>239</v>
      </c>
      <c r="AJ317" s="18">
        <f t="shared" ref="AJ317:AJ380" si="81">IF(AI317="Baja",1,IF(AI317="Media",2,IF(AI317="Alta",3,"")))</f>
        <v>1</v>
      </c>
      <c r="AK317" s="18">
        <f t="shared" ref="AK317:AK380" si="82">IFERROR(SUM(+AF317+AH317+AJ317),"")</f>
        <v>5</v>
      </c>
      <c r="AL317" s="44" t="str">
        <f t="shared" ref="AL317:AL380" si="83">IF(AND(AE317="ALTA"),"ALTA",IF(AND(AG317="ALTA",AI317="ALTA"),"ALTA",IF(AND(AE317="MEDIA",AG317="ALTA",AI317="MEDIA"),"MEDIA",IF(AND(AE317="MEDIA",AG317="MEDIA",AI317="ALTA"),"MEDIA",IF(AND(AE317="MEDIA",AG317="MEDIA",AI317="BAJA"),"MEDIA",IF(AND(AE317="MEDIA",AG317="MEDIA",AI317="MEDIA"),"MEDIA",IF(AND(AE317="MEDIA",AG317="BAJA",AI317="MEDIA"),"MEDIA",IF(AND(AE317="BAJA",AG317="MEDIA",AI317="MEDIA"),"MEDIA",IF(AND(AE317="BAJA",AG317="BAJA",AI317="MEDIA"),"MEDIA",IF(AND(AE317="BAJA",AG317="MEDIA",AI317="BAJA"),"MEDIA",IF(AND(AE317="MEDIA",AG317="BAJA",AI317="BAJA"),"MEDIA",IF(AND(AE317="BAJA",AG317="ALTA",AI317="BAJA"),"MEDIA",IF(AND(AE317="BAJA",AG317="BAJA",AI317="ALTA"),"MEDIA",IF(AND(AE317="MEDIA",AG317="ALTA",AI317="BAJA"),"MEDIA",IF(AND(AE317="MEDIA",AG317="BAJA",AI317="ALTA"),"MEDIA",IF(AND(AE317="BAJA",AG317="ALTA",AI317="MEDIA"),"MEDIA",IF(AND(AE317="BAJA",AG317="MEDIA",AI317="ALTA"),"MEDIA",IF(AND(AE317="BAJA",AG317="BAJA",AI317="BAJA"),"BAJA","Por Clasificar"))))))))))))))))))</f>
        <v>ALTA</v>
      </c>
      <c r="AM317" s="39" t="s">
        <v>184</v>
      </c>
      <c r="AN317" s="39" t="s">
        <v>388</v>
      </c>
      <c r="AO317" s="39" t="s">
        <v>184</v>
      </c>
      <c r="AP317" s="39" t="s">
        <v>184</v>
      </c>
      <c r="AQ317" s="39" t="s">
        <v>184</v>
      </c>
      <c r="AR317" s="18"/>
      <c r="AS317" s="18"/>
      <c r="AT317" s="39" t="s">
        <v>184</v>
      </c>
      <c r="AU317" s="39" t="s">
        <v>184</v>
      </c>
      <c r="AV317" s="39" t="s">
        <v>388</v>
      </c>
      <c r="AW317" s="39" t="s">
        <v>388</v>
      </c>
      <c r="AX317" s="39" t="s">
        <v>388</v>
      </c>
      <c r="AY317" s="39" t="s">
        <v>388</v>
      </c>
      <c r="AZ317" s="39" t="s">
        <v>388</v>
      </c>
      <c r="BA317" s="39" t="s">
        <v>184</v>
      </c>
      <c r="BB317" s="39" t="s">
        <v>388</v>
      </c>
      <c r="BC317" s="39"/>
      <c r="BD317" s="39" t="s">
        <v>388</v>
      </c>
      <c r="BE317" s="39" t="s">
        <v>184</v>
      </c>
      <c r="BF317" s="39" t="s">
        <v>184</v>
      </c>
      <c r="BG317" s="39" t="s">
        <v>184</v>
      </c>
      <c r="BH317" s="39" t="s">
        <v>388</v>
      </c>
      <c r="BI317" s="39" t="s">
        <v>388</v>
      </c>
      <c r="BJ317" s="39" t="s">
        <v>184</v>
      </c>
      <c r="BK317" s="39" t="s">
        <v>184</v>
      </c>
      <c r="BL317" s="39" t="s">
        <v>184</v>
      </c>
      <c r="BM317" s="39"/>
      <c r="BN317" s="289"/>
      <c r="BO317" s="45"/>
      <c r="BP317" s="45"/>
    </row>
    <row r="318" spans="1:68" s="158" customFormat="1" ht="60" customHeight="1" x14ac:dyDescent="0.35">
      <c r="A318" s="46" t="str">
        <f t="shared" si="77"/>
        <v>OCID-131</v>
      </c>
      <c r="B318" s="17" t="str">
        <f>VLOOKUP($D318,[10]Responsables!$L$1:$M$37,2,0)</f>
        <v>OCID</v>
      </c>
      <c r="C318" s="162" t="s">
        <v>1205</v>
      </c>
      <c r="D318" s="17" t="s">
        <v>824</v>
      </c>
      <c r="E318" s="17" t="s">
        <v>825</v>
      </c>
      <c r="F318" s="17" t="s">
        <v>826</v>
      </c>
      <c r="G318" s="17" t="s">
        <v>860</v>
      </c>
      <c r="H318" s="17" t="s">
        <v>861</v>
      </c>
      <c r="I318" s="17" t="s">
        <v>253</v>
      </c>
      <c r="J318" s="18" t="s">
        <v>254</v>
      </c>
      <c r="K318" s="18" t="s">
        <v>829</v>
      </c>
      <c r="L318" s="18" t="s">
        <v>336</v>
      </c>
      <c r="M318" s="18" t="s">
        <v>321</v>
      </c>
      <c r="N318" s="18" t="s">
        <v>451</v>
      </c>
      <c r="O318" s="17" t="s">
        <v>176</v>
      </c>
      <c r="P318" s="17" t="s">
        <v>830</v>
      </c>
      <c r="Q318" s="17" t="s">
        <v>824</v>
      </c>
      <c r="R318" s="17" t="s">
        <v>229</v>
      </c>
      <c r="S318" s="17" t="s">
        <v>229</v>
      </c>
      <c r="T318" s="17" t="s">
        <v>324</v>
      </c>
      <c r="U318" s="17" t="s">
        <v>824</v>
      </c>
      <c r="V318" s="17" t="s">
        <v>229</v>
      </c>
      <c r="W318" s="17" t="s">
        <v>229</v>
      </c>
      <c r="X318" s="18" t="s">
        <v>831</v>
      </c>
      <c r="Y318" s="177" t="str">
        <f>VLOOKUP($X318,'[10]Ley Transparencia'!$G$4:$H$18,2,0)</f>
        <v>Artículo 19 - INFORMACIÓN PÚBLICA RESERVADA</v>
      </c>
      <c r="Z318" s="17" t="s">
        <v>1206</v>
      </c>
      <c r="AA318" s="17" t="s">
        <v>833</v>
      </c>
      <c r="AB318" s="39" t="s">
        <v>182</v>
      </c>
      <c r="AC318" s="40">
        <v>44197</v>
      </c>
      <c r="AD318" s="33" t="str">
        <f>LOOKUP($Y318,'[10]Ley Transparencia'!$H$4:$H$17,'[10]Ley Transparencia'!$I$4:$I$17)</f>
        <v>Mayor a 15 años</v>
      </c>
      <c r="AE318" s="26" t="str">
        <f t="shared" si="78"/>
        <v>Alta</v>
      </c>
      <c r="AF318" s="18">
        <f t="shared" si="79"/>
        <v>3</v>
      </c>
      <c r="AG318" s="18" t="s">
        <v>239</v>
      </c>
      <c r="AH318" s="18">
        <f t="shared" si="80"/>
        <v>1</v>
      </c>
      <c r="AI318" s="18" t="s">
        <v>239</v>
      </c>
      <c r="AJ318" s="18">
        <f t="shared" si="81"/>
        <v>1</v>
      </c>
      <c r="AK318" s="18">
        <f t="shared" si="82"/>
        <v>5</v>
      </c>
      <c r="AL318" s="44" t="str">
        <f t="shared" si="83"/>
        <v>ALTA</v>
      </c>
      <c r="AM318" s="39" t="s">
        <v>184</v>
      </c>
      <c r="AN318" s="39" t="s">
        <v>388</v>
      </c>
      <c r="AO318" s="39" t="s">
        <v>184</v>
      </c>
      <c r="AP318" s="39" t="s">
        <v>184</v>
      </c>
      <c r="AQ318" s="39" t="s">
        <v>184</v>
      </c>
      <c r="AR318" s="18"/>
      <c r="AS318" s="18"/>
      <c r="AT318" s="39" t="s">
        <v>184</v>
      </c>
      <c r="AU318" s="39" t="s">
        <v>184</v>
      </c>
      <c r="AV318" s="39" t="s">
        <v>388</v>
      </c>
      <c r="AW318" s="39" t="s">
        <v>388</v>
      </c>
      <c r="AX318" s="39" t="s">
        <v>388</v>
      </c>
      <c r="AY318" s="39" t="s">
        <v>388</v>
      </c>
      <c r="AZ318" s="39" t="s">
        <v>388</v>
      </c>
      <c r="BA318" s="39" t="s">
        <v>184</v>
      </c>
      <c r="BB318" s="39" t="s">
        <v>388</v>
      </c>
      <c r="BC318" s="39"/>
      <c r="BD318" s="39" t="s">
        <v>388</v>
      </c>
      <c r="BE318" s="39" t="s">
        <v>184</v>
      </c>
      <c r="BF318" s="39" t="s">
        <v>184</v>
      </c>
      <c r="BG318" s="39" t="s">
        <v>184</v>
      </c>
      <c r="BH318" s="39" t="s">
        <v>388</v>
      </c>
      <c r="BI318" s="39" t="s">
        <v>388</v>
      </c>
      <c r="BJ318" s="39" t="s">
        <v>184</v>
      </c>
      <c r="BK318" s="39" t="s">
        <v>184</v>
      </c>
      <c r="BL318" s="39" t="s">
        <v>184</v>
      </c>
      <c r="BM318" s="39"/>
      <c r="BN318" s="289"/>
      <c r="BO318" s="45"/>
      <c r="BP318" s="45"/>
    </row>
    <row r="319" spans="1:68" s="158" customFormat="1" ht="60" customHeight="1" x14ac:dyDescent="0.35">
      <c r="A319" s="46" t="str">
        <f t="shared" si="77"/>
        <v>OCID-132</v>
      </c>
      <c r="B319" s="17" t="str">
        <f>VLOOKUP($D319,[10]Responsables!$L$1:$M$37,2,0)</f>
        <v>OCID</v>
      </c>
      <c r="C319" s="162" t="s">
        <v>1207</v>
      </c>
      <c r="D319" s="17" t="s">
        <v>824</v>
      </c>
      <c r="E319" s="17" t="s">
        <v>825</v>
      </c>
      <c r="F319" s="17" t="s">
        <v>826</v>
      </c>
      <c r="G319" s="17" t="s">
        <v>863</v>
      </c>
      <c r="H319" s="17" t="s">
        <v>864</v>
      </c>
      <c r="I319" s="17" t="s">
        <v>253</v>
      </c>
      <c r="J319" s="18" t="s">
        <v>254</v>
      </c>
      <c r="K319" s="18" t="s">
        <v>829</v>
      </c>
      <c r="L319" s="18" t="s">
        <v>320</v>
      </c>
      <c r="M319" s="18" t="s">
        <v>321</v>
      </c>
      <c r="N319" s="18" t="s">
        <v>451</v>
      </c>
      <c r="O319" s="17" t="s">
        <v>176</v>
      </c>
      <c r="P319" s="17" t="s">
        <v>830</v>
      </c>
      <c r="Q319" s="17" t="s">
        <v>824</v>
      </c>
      <c r="R319" s="17" t="s">
        <v>229</v>
      </c>
      <c r="S319" s="17" t="s">
        <v>229</v>
      </c>
      <c r="T319" s="17" t="s">
        <v>324</v>
      </c>
      <c r="U319" s="17" t="s">
        <v>824</v>
      </c>
      <c r="V319" s="17" t="s">
        <v>229</v>
      </c>
      <c r="W319" s="17" t="s">
        <v>229</v>
      </c>
      <c r="X319" s="18" t="s">
        <v>831</v>
      </c>
      <c r="Y319" s="177" t="str">
        <f>VLOOKUP($X319,'[10]Ley Transparencia'!$G$4:$H$18,2,0)</f>
        <v>Artículo 19 - INFORMACIÓN PÚBLICA RESERVADA</v>
      </c>
      <c r="Z319" s="17" t="s">
        <v>1208</v>
      </c>
      <c r="AA319" s="17" t="s">
        <v>833</v>
      </c>
      <c r="AB319" s="39" t="s">
        <v>182</v>
      </c>
      <c r="AC319" s="40">
        <v>44197</v>
      </c>
      <c r="AD319" s="33" t="str">
        <f>LOOKUP($Y319,'[10]Ley Transparencia'!$H$4:$H$17,'[10]Ley Transparencia'!$I$4:$I$17)</f>
        <v>Mayor a 15 años</v>
      </c>
      <c r="AE319" s="26" t="str">
        <f t="shared" si="78"/>
        <v>Alta</v>
      </c>
      <c r="AF319" s="18">
        <f t="shared" si="79"/>
        <v>3</v>
      </c>
      <c r="AG319" s="18" t="s">
        <v>239</v>
      </c>
      <c r="AH319" s="18">
        <f t="shared" si="80"/>
        <v>1</v>
      </c>
      <c r="AI319" s="18" t="s">
        <v>239</v>
      </c>
      <c r="AJ319" s="18">
        <f t="shared" si="81"/>
        <v>1</v>
      </c>
      <c r="AK319" s="18">
        <f t="shared" si="82"/>
        <v>5</v>
      </c>
      <c r="AL319" s="44" t="str">
        <f t="shared" si="83"/>
        <v>ALTA</v>
      </c>
      <c r="AM319" s="39" t="s">
        <v>184</v>
      </c>
      <c r="AN319" s="39" t="s">
        <v>388</v>
      </c>
      <c r="AO319" s="39" t="s">
        <v>184</v>
      </c>
      <c r="AP319" s="39" t="s">
        <v>184</v>
      </c>
      <c r="AQ319" s="39" t="s">
        <v>184</v>
      </c>
      <c r="AR319" s="18"/>
      <c r="AS319" s="18"/>
      <c r="AT319" s="39" t="s">
        <v>184</v>
      </c>
      <c r="AU319" s="39" t="s">
        <v>184</v>
      </c>
      <c r="AV319" s="39" t="s">
        <v>388</v>
      </c>
      <c r="AW319" s="39" t="s">
        <v>388</v>
      </c>
      <c r="AX319" s="39" t="s">
        <v>388</v>
      </c>
      <c r="AY319" s="39" t="s">
        <v>388</v>
      </c>
      <c r="AZ319" s="39" t="s">
        <v>388</v>
      </c>
      <c r="BA319" s="39" t="s">
        <v>184</v>
      </c>
      <c r="BB319" s="39" t="s">
        <v>388</v>
      </c>
      <c r="BC319" s="39"/>
      <c r="BD319" s="39" t="s">
        <v>388</v>
      </c>
      <c r="BE319" s="39" t="s">
        <v>184</v>
      </c>
      <c r="BF319" s="39" t="s">
        <v>184</v>
      </c>
      <c r="BG319" s="39" t="s">
        <v>184</v>
      </c>
      <c r="BH319" s="39" t="s">
        <v>388</v>
      </c>
      <c r="BI319" s="39" t="s">
        <v>388</v>
      </c>
      <c r="BJ319" s="39" t="s">
        <v>184</v>
      </c>
      <c r="BK319" s="39" t="s">
        <v>184</v>
      </c>
      <c r="BL319" s="39" t="s">
        <v>184</v>
      </c>
      <c r="BM319" s="39"/>
      <c r="BN319" s="289"/>
      <c r="BO319" s="45"/>
      <c r="BP319" s="45"/>
    </row>
    <row r="320" spans="1:68" s="158" customFormat="1" ht="60" customHeight="1" x14ac:dyDescent="0.35">
      <c r="A320" s="46" t="str">
        <f t="shared" si="77"/>
        <v>OCID-133</v>
      </c>
      <c r="B320" s="17" t="str">
        <f>VLOOKUP($D320,[10]Responsables!$L$1:$M$37,2,0)</f>
        <v>OCID</v>
      </c>
      <c r="C320" s="162" t="s">
        <v>1209</v>
      </c>
      <c r="D320" s="17" t="s">
        <v>824</v>
      </c>
      <c r="E320" s="17" t="s">
        <v>825</v>
      </c>
      <c r="F320" s="17" t="s">
        <v>826</v>
      </c>
      <c r="G320" s="17" t="s">
        <v>866</v>
      </c>
      <c r="H320" s="17" t="s">
        <v>867</v>
      </c>
      <c r="I320" s="17" t="s">
        <v>253</v>
      </c>
      <c r="J320" s="18" t="s">
        <v>254</v>
      </c>
      <c r="K320" s="18" t="s">
        <v>829</v>
      </c>
      <c r="L320" s="18" t="s">
        <v>336</v>
      </c>
      <c r="M320" s="18" t="s">
        <v>321</v>
      </c>
      <c r="N320" s="18" t="s">
        <v>451</v>
      </c>
      <c r="O320" s="17" t="s">
        <v>176</v>
      </c>
      <c r="P320" s="17" t="s">
        <v>830</v>
      </c>
      <c r="Q320" s="17" t="s">
        <v>824</v>
      </c>
      <c r="R320" s="17" t="s">
        <v>229</v>
      </c>
      <c r="S320" s="17" t="s">
        <v>229</v>
      </c>
      <c r="T320" s="17" t="s">
        <v>324</v>
      </c>
      <c r="U320" s="17" t="s">
        <v>824</v>
      </c>
      <c r="V320" s="17" t="s">
        <v>229</v>
      </c>
      <c r="W320" s="17" t="s">
        <v>229</v>
      </c>
      <c r="X320" s="18" t="s">
        <v>831</v>
      </c>
      <c r="Y320" s="177" t="str">
        <f>VLOOKUP($X320,'[10]Ley Transparencia'!$G$4:$H$18,2,0)</f>
        <v>Artículo 19 - INFORMACIÓN PÚBLICA RESERVADA</v>
      </c>
      <c r="Z320" s="17" t="s">
        <v>1210</v>
      </c>
      <c r="AA320" s="17" t="s">
        <v>833</v>
      </c>
      <c r="AB320" s="39" t="s">
        <v>182</v>
      </c>
      <c r="AC320" s="40">
        <v>44197</v>
      </c>
      <c r="AD320" s="33" t="str">
        <f>LOOKUP($Y320,'[10]Ley Transparencia'!$H$4:$H$17,'[10]Ley Transparencia'!$I$4:$I$17)</f>
        <v>Mayor a 15 años</v>
      </c>
      <c r="AE320" s="26" t="str">
        <f t="shared" si="78"/>
        <v>Alta</v>
      </c>
      <c r="AF320" s="18">
        <f t="shared" si="79"/>
        <v>3</v>
      </c>
      <c r="AG320" s="18" t="s">
        <v>239</v>
      </c>
      <c r="AH320" s="18">
        <f t="shared" si="80"/>
        <v>1</v>
      </c>
      <c r="AI320" s="18" t="s">
        <v>239</v>
      </c>
      <c r="AJ320" s="18">
        <f t="shared" si="81"/>
        <v>1</v>
      </c>
      <c r="AK320" s="18">
        <f t="shared" si="82"/>
        <v>5</v>
      </c>
      <c r="AL320" s="44" t="str">
        <f t="shared" si="83"/>
        <v>ALTA</v>
      </c>
      <c r="AM320" s="39" t="s">
        <v>184</v>
      </c>
      <c r="AN320" s="39" t="s">
        <v>388</v>
      </c>
      <c r="AO320" s="39" t="s">
        <v>184</v>
      </c>
      <c r="AP320" s="39" t="s">
        <v>184</v>
      </c>
      <c r="AQ320" s="39" t="s">
        <v>184</v>
      </c>
      <c r="AR320" s="18"/>
      <c r="AS320" s="18"/>
      <c r="AT320" s="39" t="s">
        <v>184</v>
      </c>
      <c r="AU320" s="39" t="s">
        <v>184</v>
      </c>
      <c r="AV320" s="39" t="s">
        <v>388</v>
      </c>
      <c r="AW320" s="39" t="s">
        <v>388</v>
      </c>
      <c r="AX320" s="39" t="s">
        <v>388</v>
      </c>
      <c r="AY320" s="39" t="s">
        <v>388</v>
      </c>
      <c r="AZ320" s="39" t="s">
        <v>388</v>
      </c>
      <c r="BA320" s="39" t="s">
        <v>184</v>
      </c>
      <c r="BB320" s="39" t="s">
        <v>388</v>
      </c>
      <c r="BC320" s="39"/>
      <c r="BD320" s="39" t="s">
        <v>388</v>
      </c>
      <c r="BE320" s="39" t="s">
        <v>184</v>
      </c>
      <c r="BF320" s="39" t="s">
        <v>184</v>
      </c>
      <c r="BG320" s="39" t="s">
        <v>184</v>
      </c>
      <c r="BH320" s="39" t="s">
        <v>388</v>
      </c>
      <c r="BI320" s="39" t="s">
        <v>388</v>
      </c>
      <c r="BJ320" s="39" t="s">
        <v>184</v>
      </c>
      <c r="BK320" s="39" t="s">
        <v>184</v>
      </c>
      <c r="BL320" s="39" t="s">
        <v>184</v>
      </c>
      <c r="BM320" s="39"/>
      <c r="BN320" s="289"/>
      <c r="BO320" s="45"/>
      <c r="BP320" s="45"/>
    </row>
    <row r="321" spans="1:68" s="158" customFormat="1" ht="60" customHeight="1" x14ac:dyDescent="0.35">
      <c r="A321" s="46" t="str">
        <f t="shared" si="77"/>
        <v>OCID-134</v>
      </c>
      <c r="B321" s="17" t="str">
        <f>VLOOKUP($D321,[10]Responsables!$L$1:$M$37,2,0)</f>
        <v>OCID</v>
      </c>
      <c r="C321" s="162" t="s">
        <v>1211</v>
      </c>
      <c r="D321" s="17" t="s">
        <v>824</v>
      </c>
      <c r="E321" s="17" t="s">
        <v>825</v>
      </c>
      <c r="F321" s="17" t="s">
        <v>826</v>
      </c>
      <c r="G321" s="17" t="s">
        <v>1212</v>
      </c>
      <c r="H321" s="17" t="s">
        <v>870</v>
      </c>
      <c r="I321" s="17" t="s">
        <v>253</v>
      </c>
      <c r="J321" s="18" t="s">
        <v>254</v>
      </c>
      <c r="K321" s="18" t="s">
        <v>829</v>
      </c>
      <c r="L321" s="18" t="s">
        <v>320</v>
      </c>
      <c r="M321" s="18" t="s">
        <v>321</v>
      </c>
      <c r="N321" s="18" t="s">
        <v>451</v>
      </c>
      <c r="O321" s="17" t="s">
        <v>176</v>
      </c>
      <c r="P321" s="17" t="s">
        <v>830</v>
      </c>
      <c r="Q321" s="17" t="s">
        <v>824</v>
      </c>
      <c r="R321" s="17" t="s">
        <v>229</v>
      </c>
      <c r="S321" s="17" t="s">
        <v>229</v>
      </c>
      <c r="T321" s="17" t="s">
        <v>324</v>
      </c>
      <c r="U321" s="17" t="s">
        <v>824</v>
      </c>
      <c r="V321" s="17" t="s">
        <v>229</v>
      </c>
      <c r="W321" s="17" t="s">
        <v>229</v>
      </c>
      <c r="X321" s="18" t="s">
        <v>831</v>
      </c>
      <c r="Y321" s="177" t="str">
        <f>VLOOKUP($X321,'[10]Ley Transparencia'!$G$4:$H$18,2,0)</f>
        <v>Artículo 19 - INFORMACIÓN PÚBLICA RESERVADA</v>
      </c>
      <c r="Z321" s="17" t="s">
        <v>1213</v>
      </c>
      <c r="AA321" s="17" t="s">
        <v>833</v>
      </c>
      <c r="AB321" s="39" t="s">
        <v>182</v>
      </c>
      <c r="AC321" s="40">
        <v>44197</v>
      </c>
      <c r="AD321" s="33" t="str">
        <f>LOOKUP($Y321,'[10]Ley Transparencia'!$H$4:$H$17,'[10]Ley Transparencia'!$I$4:$I$17)</f>
        <v>Mayor a 15 años</v>
      </c>
      <c r="AE321" s="26" t="str">
        <f t="shared" si="78"/>
        <v>Alta</v>
      </c>
      <c r="AF321" s="18">
        <f t="shared" si="79"/>
        <v>3</v>
      </c>
      <c r="AG321" s="18" t="s">
        <v>239</v>
      </c>
      <c r="AH321" s="18">
        <f t="shared" si="80"/>
        <v>1</v>
      </c>
      <c r="AI321" s="18" t="s">
        <v>239</v>
      </c>
      <c r="AJ321" s="18">
        <f t="shared" si="81"/>
        <v>1</v>
      </c>
      <c r="AK321" s="18">
        <f t="shared" si="82"/>
        <v>5</v>
      </c>
      <c r="AL321" s="44" t="str">
        <f t="shared" si="83"/>
        <v>ALTA</v>
      </c>
      <c r="AM321" s="39" t="s">
        <v>184</v>
      </c>
      <c r="AN321" s="39" t="s">
        <v>388</v>
      </c>
      <c r="AO321" s="39" t="s">
        <v>184</v>
      </c>
      <c r="AP321" s="39" t="s">
        <v>184</v>
      </c>
      <c r="AQ321" s="39" t="s">
        <v>184</v>
      </c>
      <c r="AR321" s="18"/>
      <c r="AS321" s="18"/>
      <c r="AT321" s="39" t="s">
        <v>184</v>
      </c>
      <c r="AU321" s="39" t="s">
        <v>184</v>
      </c>
      <c r="AV321" s="39" t="s">
        <v>388</v>
      </c>
      <c r="AW321" s="39" t="s">
        <v>388</v>
      </c>
      <c r="AX321" s="39" t="s">
        <v>388</v>
      </c>
      <c r="AY321" s="39" t="s">
        <v>388</v>
      </c>
      <c r="AZ321" s="39" t="s">
        <v>388</v>
      </c>
      <c r="BA321" s="39" t="s">
        <v>184</v>
      </c>
      <c r="BB321" s="39" t="s">
        <v>388</v>
      </c>
      <c r="BC321" s="39"/>
      <c r="BD321" s="39" t="s">
        <v>388</v>
      </c>
      <c r="BE321" s="39" t="s">
        <v>184</v>
      </c>
      <c r="BF321" s="39" t="s">
        <v>184</v>
      </c>
      <c r="BG321" s="39" t="s">
        <v>184</v>
      </c>
      <c r="BH321" s="39" t="s">
        <v>388</v>
      </c>
      <c r="BI321" s="39" t="s">
        <v>388</v>
      </c>
      <c r="BJ321" s="39" t="s">
        <v>184</v>
      </c>
      <c r="BK321" s="39" t="s">
        <v>184</v>
      </c>
      <c r="BL321" s="39" t="s">
        <v>184</v>
      </c>
      <c r="BM321" s="39"/>
      <c r="BN321" s="289"/>
      <c r="BO321" s="45"/>
      <c r="BP321" s="45"/>
    </row>
    <row r="322" spans="1:68" s="158" customFormat="1" ht="60" customHeight="1" x14ac:dyDescent="0.35">
      <c r="A322" s="46" t="str">
        <f t="shared" si="77"/>
        <v>OCID-135</v>
      </c>
      <c r="B322" s="17" t="str">
        <f>VLOOKUP($D322,[10]Responsables!$L$1:$M$37,2,0)</f>
        <v>OCID</v>
      </c>
      <c r="C322" s="162" t="s">
        <v>1214</v>
      </c>
      <c r="D322" s="17" t="s">
        <v>824</v>
      </c>
      <c r="E322" s="17" t="s">
        <v>825</v>
      </c>
      <c r="F322" s="17" t="s">
        <v>826</v>
      </c>
      <c r="G322" s="17" t="s">
        <v>872</v>
      </c>
      <c r="H322" s="17" t="s">
        <v>873</v>
      </c>
      <c r="I322" s="17" t="s">
        <v>253</v>
      </c>
      <c r="J322" s="18" t="s">
        <v>254</v>
      </c>
      <c r="K322" s="18" t="s">
        <v>829</v>
      </c>
      <c r="L322" s="18" t="s">
        <v>336</v>
      </c>
      <c r="M322" s="18" t="s">
        <v>321</v>
      </c>
      <c r="N322" s="18" t="s">
        <v>451</v>
      </c>
      <c r="O322" s="17" t="s">
        <v>176</v>
      </c>
      <c r="P322" s="17" t="s">
        <v>830</v>
      </c>
      <c r="Q322" s="17" t="s">
        <v>824</v>
      </c>
      <c r="R322" s="17" t="s">
        <v>229</v>
      </c>
      <c r="S322" s="17" t="s">
        <v>229</v>
      </c>
      <c r="T322" s="17" t="s">
        <v>324</v>
      </c>
      <c r="U322" s="17" t="s">
        <v>824</v>
      </c>
      <c r="V322" s="17" t="s">
        <v>229</v>
      </c>
      <c r="W322" s="17" t="s">
        <v>229</v>
      </c>
      <c r="X322" s="18" t="s">
        <v>831</v>
      </c>
      <c r="Y322" s="177" t="str">
        <f>VLOOKUP($X322,'[10]Ley Transparencia'!$G$4:$H$18,2,0)</f>
        <v>Artículo 19 - INFORMACIÓN PÚBLICA RESERVADA</v>
      </c>
      <c r="Z322" s="17" t="s">
        <v>1215</v>
      </c>
      <c r="AA322" s="17" t="s">
        <v>833</v>
      </c>
      <c r="AB322" s="39" t="s">
        <v>182</v>
      </c>
      <c r="AC322" s="40">
        <v>44197</v>
      </c>
      <c r="AD322" s="33" t="str">
        <f>LOOKUP($Y322,'[10]Ley Transparencia'!$H$4:$H$17,'[10]Ley Transparencia'!$I$4:$I$17)</f>
        <v>Mayor a 15 años</v>
      </c>
      <c r="AE322" s="26" t="str">
        <f t="shared" si="78"/>
        <v>Alta</v>
      </c>
      <c r="AF322" s="18">
        <f t="shared" si="79"/>
        <v>3</v>
      </c>
      <c r="AG322" s="18" t="s">
        <v>239</v>
      </c>
      <c r="AH322" s="18">
        <f t="shared" si="80"/>
        <v>1</v>
      </c>
      <c r="AI322" s="18" t="s">
        <v>239</v>
      </c>
      <c r="AJ322" s="18">
        <f t="shared" si="81"/>
        <v>1</v>
      </c>
      <c r="AK322" s="18">
        <f t="shared" si="82"/>
        <v>5</v>
      </c>
      <c r="AL322" s="44" t="str">
        <f t="shared" si="83"/>
        <v>ALTA</v>
      </c>
      <c r="AM322" s="39" t="s">
        <v>184</v>
      </c>
      <c r="AN322" s="39" t="s">
        <v>388</v>
      </c>
      <c r="AO322" s="39" t="s">
        <v>184</v>
      </c>
      <c r="AP322" s="39" t="s">
        <v>184</v>
      </c>
      <c r="AQ322" s="39" t="s">
        <v>184</v>
      </c>
      <c r="AR322" s="18"/>
      <c r="AS322" s="18"/>
      <c r="AT322" s="39" t="s">
        <v>184</v>
      </c>
      <c r="AU322" s="39" t="s">
        <v>184</v>
      </c>
      <c r="AV322" s="39" t="s">
        <v>388</v>
      </c>
      <c r="AW322" s="39" t="s">
        <v>388</v>
      </c>
      <c r="AX322" s="39" t="s">
        <v>388</v>
      </c>
      <c r="AY322" s="39" t="s">
        <v>388</v>
      </c>
      <c r="AZ322" s="39" t="s">
        <v>388</v>
      </c>
      <c r="BA322" s="39" t="s">
        <v>184</v>
      </c>
      <c r="BB322" s="39" t="s">
        <v>388</v>
      </c>
      <c r="BC322" s="39"/>
      <c r="BD322" s="39" t="s">
        <v>388</v>
      </c>
      <c r="BE322" s="39" t="s">
        <v>184</v>
      </c>
      <c r="BF322" s="39" t="s">
        <v>184</v>
      </c>
      <c r="BG322" s="39" t="s">
        <v>184</v>
      </c>
      <c r="BH322" s="39" t="s">
        <v>388</v>
      </c>
      <c r="BI322" s="39" t="s">
        <v>388</v>
      </c>
      <c r="BJ322" s="39" t="s">
        <v>184</v>
      </c>
      <c r="BK322" s="39" t="s">
        <v>184</v>
      </c>
      <c r="BL322" s="39" t="s">
        <v>184</v>
      </c>
      <c r="BM322" s="39"/>
      <c r="BN322" s="289"/>
      <c r="BO322" s="45"/>
      <c r="BP322" s="45"/>
    </row>
    <row r="323" spans="1:68" s="158" customFormat="1" ht="60" customHeight="1" x14ac:dyDescent="0.35">
      <c r="A323" s="46" t="str">
        <f t="shared" si="77"/>
        <v>OCID-136</v>
      </c>
      <c r="B323" s="17" t="str">
        <f>VLOOKUP($D323,[10]Responsables!$L$1:$M$37,2,0)</f>
        <v>OCID</v>
      </c>
      <c r="C323" s="162" t="s">
        <v>1216</v>
      </c>
      <c r="D323" s="17" t="s">
        <v>824</v>
      </c>
      <c r="E323" s="17" t="s">
        <v>825</v>
      </c>
      <c r="F323" s="17" t="s">
        <v>826</v>
      </c>
      <c r="G323" s="17" t="s">
        <v>875</v>
      </c>
      <c r="H323" s="17" t="s">
        <v>876</v>
      </c>
      <c r="I323" s="17" t="s">
        <v>253</v>
      </c>
      <c r="J323" s="18" t="s">
        <v>254</v>
      </c>
      <c r="K323" s="18" t="s">
        <v>829</v>
      </c>
      <c r="L323" s="18" t="s">
        <v>336</v>
      </c>
      <c r="M323" s="18" t="s">
        <v>321</v>
      </c>
      <c r="N323" s="18" t="s">
        <v>451</v>
      </c>
      <c r="O323" s="17" t="s">
        <v>176</v>
      </c>
      <c r="P323" s="17" t="s">
        <v>830</v>
      </c>
      <c r="Q323" s="17" t="s">
        <v>824</v>
      </c>
      <c r="R323" s="17" t="s">
        <v>229</v>
      </c>
      <c r="S323" s="17" t="s">
        <v>229</v>
      </c>
      <c r="T323" s="17" t="s">
        <v>324</v>
      </c>
      <c r="U323" s="17" t="s">
        <v>824</v>
      </c>
      <c r="V323" s="17" t="s">
        <v>229</v>
      </c>
      <c r="W323" s="17" t="s">
        <v>229</v>
      </c>
      <c r="X323" s="18" t="s">
        <v>831</v>
      </c>
      <c r="Y323" s="177" t="str">
        <f>VLOOKUP($X323,'[10]Ley Transparencia'!$G$4:$H$18,2,0)</f>
        <v>Artículo 19 - INFORMACIÓN PÚBLICA RESERVADA</v>
      </c>
      <c r="Z323" s="17" t="s">
        <v>1217</v>
      </c>
      <c r="AA323" s="17" t="s">
        <v>833</v>
      </c>
      <c r="AB323" s="39" t="s">
        <v>182</v>
      </c>
      <c r="AC323" s="40">
        <v>44197</v>
      </c>
      <c r="AD323" s="33" t="str">
        <f>LOOKUP($Y323,'[10]Ley Transparencia'!$H$4:$H$17,'[10]Ley Transparencia'!$I$4:$I$17)</f>
        <v>Mayor a 15 años</v>
      </c>
      <c r="AE323" s="26" t="str">
        <f t="shared" si="78"/>
        <v>Alta</v>
      </c>
      <c r="AF323" s="18">
        <f t="shared" si="79"/>
        <v>3</v>
      </c>
      <c r="AG323" s="18" t="s">
        <v>239</v>
      </c>
      <c r="AH323" s="18">
        <f t="shared" si="80"/>
        <v>1</v>
      </c>
      <c r="AI323" s="18" t="s">
        <v>239</v>
      </c>
      <c r="AJ323" s="18">
        <f t="shared" si="81"/>
        <v>1</v>
      </c>
      <c r="AK323" s="18">
        <f t="shared" si="82"/>
        <v>5</v>
      </c>
      <c r="AL323" s="44" t="str">
        <f t="shared" si="83"/>
        <v>ALTA</v>
      </c>
      <c r="AM323" s="39" t="s">
        <v>184</v>
      </c>
      <c r="AN323" s="39" t="s">
        <v>388</v>
      </c>
      <c r="AO323" s="39" t="s">
        <v>184</v>
      </c>
      <c r="AP323" s="39" t="s">
        <v>184</v>
      </c>
      <c r="AQ323" s="39" t="s">
        <v>184</v>
      </c>
      <c r="AR323" s="18"/>
      <c r="AS323" s="18"/>
      <c r="AT323" s="39" t="s">
        <v>184</v>
      </c>
      <c r="AU323" s="39" t="s">
        <v>184</v>
      </c>
      <c r="AV323" s="39" t="s">
        <v>388</v>
      </c>
      <c r="AW323" s="39" t="s">
        <v>388</v>
      </c>
      <c r="AX323" s="39" t="s">
        <v>388</v>
      </c>
      <c r="AY323" s="39" t="s">
        <v>388</v>
      </c>
      <c r="AZ323" s="39" t="s">
        <v>388</v>
      </c>
      <c r="BA323" s="39" t="s">
        <v>184</v>
      </c>
      <c r="BB323" s="39" t="s">
        <v>388</v>
      </c>
      <c r="BC323" s="39"/>
      <c r="BD323" s="39" t="s">
        <v>388</v>
      </c>
      <c r="BE323" s="39" t="s">
        <v>184</v>
      </c>
      <c r="BF323" s="39" t="s">
        <v>184</v>
      </c>
      <c r="BG323" s="39" t="s">
        <v>184</v>
      </c>
      <c r="BH323" s="39" t="s">
        <v>388</v>
      </c>
      <c r="BI323" s="39" t="s">
        <v>388</v>
      </c>
      <c r="BJ323" s="39" t="s">
        <v>184</v>
      </c>
      <c r="BK323" s="39" t="s">
        <v>184</v>
      </c>
      <c r="BL323" s="39" t="s">
        <v>184</v>
      </c>
      <c r="BM323" s="39"/>
      <c r="BN323" s="289"/>
      <c r="BO323" s="45"/>
      <c r="BP323" s="45"/>
    </row>
    <row r="324" spans="1:68" s="158" customFormat="1" ht="60" customHeight="1" x14ac:dyDescent="0.35">
      <c r="A324" s="46" t="str">
        <f t="shared" si="77"/>
        <v>OCID-137</v>
      </c>
      <c r="B324" s="17" t="str">
        <f>VLOOKUP($D324,[10]Responsables!$L$1:$M$37,2,0)</f>
        <v>OCID</v>
      </c>
      <c r="C324" s="162" t="s">
        <v>1218</v>
      </c>
      <c r="D324" s="17" t="s">
        <v>824</v>
      </c>
      <c r="E324" s="17" t="s">
        <v>825</v>
      </c>
      <c r="F324" s="17" t="s">
        <v>826</v>
      </c>
      <c r="G324" s="17" t="s">
        <v>878</v>
      </c>
      <c r="H324" s="17" t="s">
        <v>879</v>
      </c>
      <c r="I324" s="17" t="s">
        <v>253</v>
      </c>
      <c r="J324" s="18" t="s">
        <v>254</v>
      </c>
      <c r="K324" s="18" t="s">
        <v>829</v>
      </c>
      <c r="L324" s="18" t="s">
        <v>320</v>
      </c>
      <c r="M324" s="18" t="s">
        <v>321</v>
      </c>
      <c r="N324" s="18" t="s">
        <v>451</v>
      </c>
      <c r="O324" s="17" t="s">
        <v>176</v>
      </c>
      <c r="P324" s="17" t="s">
        <v>830</v>
      </c>
      <c r="Q324" s="17" t="s">
        <v>824</v>
      </c>
      <c r="R324" s="17" t="s">
        <v>229</v>
      </c>
      <c r="S324" s="17" t="s">
        <v>229</v>
      </c>
      <c r="T324" s="17" t="s">
        <v>324</v>
      </c>
      <c r="U324" s="17" t="s">
        <v>824</v>
      </c>
      <c r="V324" s="17" t="s">
        <v>229</v>
      </c>
      <c r="W324" s="17" t="s">
        <v>229</v>
      </c>
      <c r="X324" s="18" t="s">
        <v>831</v>
      </c>
      <c r="Y324" s="177" t="str">
        <f>VLOOKUP($X324,'[10]Ley Transparencia'!$G$4:$H$18,2,0)</f>
        <v>Artículo 19 - INFORMACIÓN PÚBLICA RESERVADA</v>
      </c>
      <c r="Z324" s="17" t="s">
        <v>1219</v>
      </c>
      <c r="AA324" s="17" t="s">
        <v>833</v>
      </c>
      <c r="AB324" s="39" t="s">
        <v>182</v>
      </c>
      <c r="AC324" s="40">
        <v>44197</v>
      </c>
      <c r="AD324" s="33" t="str">
        <f>LOOKUP($Y324,'[10]Ley Transparencia'!$H$4:$H$17,'[10]Ley Transparencia'!$I$4:$I$17)</f>
        <v>Mayor a 15 años</v>
      </c>
      <c r="AE324" s="26" t="str">
        <f t="shared" si="78"/>
        <v>Alta</v>
      </c>
      <c r="AF324" s="18">
        <f t="shared" si="79"/>
        <v>3</v>
      </c>
      <c r="AG324" s="18" t="s">
        <v>239</v>
      </c>
      <c r="AH324" s="18">
        <f t="shared" si="80"/>
        <v>1</v>
      </c>
      <c r="AI324" s="18" t="s">
        <v>239</v>
      </c>
      <c r="AJ324" s="18">
        <f t="shared" si="81"/>
        <v>1</v>
      </c>
      <c r="AK324" s="18">
        <f t="shared" si="82"/>
        <v>5</v>
      </c>
      <c r="AL324" s="44" t="str">
        <f t="shared" si="83"/>
        <v>ALTA</v>
      </c>
      <c r="AM324" s="39" t="s">
        <v>184</v>
      </c>
      <c r="AN324" s="39" t="s">
        <v>388</v>
      </c>
      <c r="AO324" s="39" t="s">
        <v>184</v>
      </c>
      <c r="AP324" s="39" t="s">
        <v>184</v>
      </c>
      <c r="AQ324" s="39" t="s">
        <v>184</v>
      </c>
      <c r="AR324" s="18"/>
      <c r="AS324" s="18"/>
      <c r="AT324" s="39" t="s">
        <v>184</v>
      </c>
      <c r="AU324" s="39" t="s">
        <v>184</v>
      </c>
      <c r="AV324" s="39" t="s">
        <v>388</v>
      </c>
      <c r="AW324" s="39" t="s">
        <v>388</v>
      </c>
      <c r="AX324" s="39" t="s">
        <v>388</v>
      </c>
      <c r="AY324" s="39" t="s">
        <v>388</v>
      </c>
      <c r="AZ324" s="39" t="s">
        <v>388</v>
      </c>
      <c r="BA324" s="39" t="s">
        <v>184</v>
      </c>
      <c r="BB324" s="39" t="s">
        <v>388</v>
      </c>
      <c r="BC324" s="39"/>
      <c r="BD324" s="39" t="s">
        <v>388</v>
      </c>
      <c r="BE324" s="39" t="s">
        <v>184</v>
      </c>
      <c r="BF324" s="39" t="s">
        <v>184</v>
      </c>
      <c r="BG324" s="39" t="s">
        <v>184</v>
      </c>
      <c r="BH324" s="39" t="s">
        <v>388</v>
      </c>
      <c r="BI324" s="39" t="s">
        <v>388</v>
      </c>
      <c r="BJ324" s="39" t="s">
        <v>184</v>
      </c>
      <c r="BK324" s="39" t="s">
        <v>184</v>
      </c>
      <c r="BL324" s="39" t="s">
        <v>184</v>
      </c>
      <c r="BM324" s="39"/>
      <c r="BN324" s="289"/>
      <c r="BO324" s="45"/>
      <c r="BP324" s="45"/>
    </row>
    <row r="325" spans="1:68" s="158" customFormat="1" ht="60" customHeight="1" x14ac:dyDescent="0.35">
      <c r="A325" s="46" t="str">
        <f t="shared" si="77"/>
        <v>OCID-138</v>
      </c>
      <c r="B325" s="17" t="str">
        <f>VLOOKUP($D325,[10]Responsables!$L$1:$M$37,2,0)</f>
        <v>OCID</v>
      </c>
      <c r="C325" s="162" t="s">
        <v>1220</v>
      </c>
      <c r="D325" s="17" t="s">
        <v>824</v>
      </c>
      <c r="E325" s="17" t="s">
        <v>825</v>
      </c>
      <c r="F325" s="17" t="s">
        <v>826</v>
      </c>
      <c r="G325" s="17" t="s">
        <v>881</v>
      </c>
      <c r="H325" s="17" t="s">
        <v>882</v>
      </c>
      <c r="I325" s="17" t="s">
        <v>253</v>
      </c>
      <c r="J325" s="18" t="s">
        <v>254</v>
      </c>
      <c r="K325" s="18" t="s">
        <v>829</v>
      </c>
      <c r="L325" s="18" t="s">
        <v>320</v>
      </c>
      <c r="M325" s="18" t="s">
        <v>321</v>
      </c>
      <c r="N325" s="18" t="s">
        <v>451</v>
      </c>
      <c r="O325" s="17" t="s">
        <v>176</v>
      </c>
      <c r="P325" s="17" t="s">
        <v>830</v>
      </c>
      <c r="Q325" s="17" t="s">
        <v>824</v>
      </c>
      <c r="R325" s="17" t="s">
        <v>229</v>
      </c>
      <c r="S325" s="17" t="s">
        <v>229</v>
      </c>
      <c r="T325" s="17" t="s">
        <v>324</v>
      </c>
      <c r="U325" s="17" t="s">
        <v>824</v>
      </c>
      <c r="V325" s="17" t="s">
        <v>229</v>
      </c>
      <c r="W325" s="17" t="s">
        <v>229</v>
      </c>
      <c r="X325" s="18" t="s">
        <v>831</v>
      </c>
      <c r="Y325" s="177" t="str">
        <f>VLOOKUP($X325,'[10]Ley Transparencia'!$G$4:$H$18,2,0)</f>
        <v>Artículo 19 - INFORMACIÓN PÚBLICA RESERVADA</v>
      </c>
      <c r="Z325" s="17" t="s">
        <v>1221</v>
      </c>
      <c r="AA325" s="17" t="s">
        <v>833</v>
      </c>
      <c r="AB325" s="39" t="s">
        <v>182</v>
      </c>
      <c r="AC325" s="40">
        <v>44197</v>
      </c>
      <c r="AD325" s="33" t="str">
        <f>LOOKUP($Y325,'[10]Ley Transparencia'!$H$4:$H$17,'[10]Ley Transparencia'!$I$4:$I$17)</f>
        <v>Mayor a 15 años</v>
      </c>
      <c r="AE325" s="26" t="str">
        <f t="shared" si="78"/>
        <v>Alta</v>
      </c>
      <c r="AF325" s="18">
        <f t="shared" si="79"/>
        <v>3</v>
      </c>
      <c r="AG325" s="18" t="s">
        <v>239</v>
      </c>
      <c r="AH325" s="18">
        <f t="shared" si="80"/>
        <v>1</v>
      </c>
      <c r="AI325" s="18" t="s">
        <v>239</v>
      </c>
      <c r="AJ325" s="18">
        <f t="shared" si="81"/>
        <v>1</v>
      </c>
      <c r="AK325" s="18">
        <f t="shared" si="82"/>
        <v>5</v>
      </c>
      <c r="AL325" s="44" t="str">
        <f t="shared" si="83"/>
        <v>ALTA</v>
      </c>
      <c r="AM325" s="39" t="s">
        <v>184</v>
      </c>
      <c r="AN325" s="39" t="s">
        <v>388</v>
      </c>
      <c r="AO325" s="39" t="s">
        <v>184</v>
      </c>
      <c r="AP325" s="39" t="s">
        <v>184</v>
      </c>
      <c r="AQ325" s="39" t="s">
        <v>184</v>
      </c>
      <c r="AR325" s="18"/>
      <c r="AS325" s="18"/>
      <c r="AT325" s="39" t="s">
        <v>184</v>
      </c>
      <c r="AU325" s="39" t="s">
        <v>184</v>
      </c>
      <c r="AV325" s="39" t="s">
        <v>388</v>
      </c>
      <c r="AW325" s="39" t="s">
        <v>388</v>
      </c>
      <c r="AX325" s="39" t="s">
        <v>388</v>
      </c>
      <c r="AY325" s="39" t="s">
        <v>388</v>
      </c>
      <c r="AZ325" s="39" t="s">
        <v>388</v>
      </c>
      <c r="BA325" s="39" t="s">
        <v>184</v>
      </c>
      <c r="BB325" s="39" t="s">
        <v>388</v>
      </c>
      <c r="BC325" s="39"/>
      <c r="BD325" s="39" t="s">
        <v>388</v>
      </c>
      <c r="BE325" s="39" t="s">
        <v>184</v>
      </c>
      <c r="BF325" s="39" t="s">
        <v>184</v>
      </c>
      <c r="BG325" s="39" t="s">
        <v>184</v>
      </c>
      <c r="BH325" s="39" t="s">
        <v>388</v>
      </c>
      <c r="BI325" s="39" t="s">
        <v>388</v>
      </c>
      <c r="BJ325" s="39" t="s">
        <v>184</v>
      </c>
      <c r="BK325" s="39" t="s">
        <v>184</v>
      </c>
      <c r="BL325" s="39" t="s">
        <v>184</v>
      </c>
      <c r="BM325" s="39"/>
      <c r="BN325" s="289"/>
      <c r="BO325" s="45"/>
      <c r="BP325" s="45"/>
    </row>
    <row r="326" spans="1:68" s="158" customFormat="1" ht="60" customHeight="1" x14ac:dyDescent="0.35">
      <c r="A326" s="46" t="str">
        <f t="shared" si="77"/>
        <v>OCID-139</v>
      </c>
      <c r="B326" s="17" t="str">
        <f>VLOOKUP($D326,[10]Responsables!$L$1:$M$37,2,0)</f>
        <v>OCID</v>
      </c>
      <c r="C326" s="162" t="s">
        <v>1222</v>
      </c>
      <c r="D326" s="17" t="s">
        <v>824</v>
      </c>
      <c r="E326" s="17" t="s">
        <v>825</v>
      </c>
      <c r="F326" s="17" t="s">
        <v>826</v>
      </c>
      <c r="G326" s="17" t="s">
        <v>884</v>
      </c>
      <c r="H326" s="17" t="s">
        <v>885</v>
      </c>
      <c r="I326" s="17" t="s">
        <v>253</v>
      </c>
      <c r="J326" s="18" t="s">
        <v>254</v>
      </c>
      <c r="K326" s="18" t="s">
        <v>829</v>
      </c>
      <c r="L326" s="18" t="s">
        <v>336</v>
      </c>
      <c r="M326" s="18" t="s">
        <v>321</v>
      </c>
      <c r="N326" s="18" t="s">
        <v>451</v>
      </c>
      <c r="O326" s="17" t="s">
        <v>176</v>
      </c>
      <c r="P326" s="17" t="s">
        <v>830</v>
      </c>
      <c r="Q326" s="17" t="s">
        <v>824</v>
      </c>
      <c r="R326" s="17" t="s">
        <v>229</v>
      </c>
      <c r="S326" s="17" t="s">
        <v>229</v>
      </c>
      <c r="T326" s="17" t="s">
        <v>324</v>
      </c>
      <c r="U326" s="17" t="s">
        <v>824</v>
      </c>
      <c r="V326" s="17" t="s">
        <v>229</v>
      </c>
      <c r="W326" s="17" t="s">
        <v>229</v>
      </c>
      <c r="X326" s="17" t="s">
        <v>255</v>
      </c>
      <c r="Y326" s="177" t="str">
        <f>VLOOKUP($X326,'[10]Ley Transparencia'!$G$4:$H$18,2,0)</f>
        <v>INFORMACIÓN PÚBLICA</v>
      </c>
      <c r="Z326" s="17" t="s">
        <v>256</v>
      </c>
      <c r="AA326" s="17" t="s">
        <v>256</v>
      </c>
      <c r="AB326" s="39" t="s">
        <v>176</v>
      </c>
      <c r="AC326" s="40">
        <v>44197</v>
      </c>
      <c r="AD326" s="33" t="str">
        <f>LOOKUP($Y326,'[10]Ley Transparencia'!$H$4:$H$17,'[10]Ley Transparencia'!$I$4:$I$17)</f>
        <v>Ilimitada</v>
      </c>
      <c r="AE326" s="26" t="str">
        <f t="shared" si="78"/>
        <v>Baja</v>
      </c>
      <c r="AF326" s="18">
        <f t="shared" si="79"/>
        <v>1</v>
      </c>
      <c r="AG326" s="18" t="s">
        <v>239</v>
      </c>
      <c r="AH326" s="18">
        <f t="shared" si="80"/>
        <v>1</v>
      </c>
      <c r="AI326" s="18" t="s">
        <v>239</v>
      </c>
      <c r="AJ326" s="18">
        <f t="shared" si="81"/>
        <v>1</v>
      </c>
      <c r="AK326" s="18">
        <f t="shared" si="82"/>
        <v>3</v>
      </c>
      <c r="AL326" s="44" t="str">
        <f t="shared" si="83"/>
        <v>BAJA</v>
      </c>
      <c r="AM326" s="39" t="s">
        <v>184</v>
      </c>
      <c r="AN326" s="39" t="s">
        <v>388</v>
      </c>
      <c r="AO326" s="39" t="s">
        <v>184</v>
      </c>
      <c r="AP326" s="39" t="s">
        <v>184</v>
      </c>
      <c r="AQ326" s="39" t="s">
        <v>184</v>
      </c>
      <c r="AR326" s="18"/>
      <c r="AS326" s="18"/>
      <c r="AT326" s="39" t="s">
        <v>184</v>
      </c>
      <c r="AU326" s="39" t="s">
        <v>184</v>
      </c>
      <c r="AV326" s="39" t="s">
        <v>388</v>
      </c>
      <c r="AW326" s="39" t="s">
        <v>388</v>
      </c>
      <c r="AX326" s="39" t="s">
        <v>388</v>
      </c>
      <c r="AY326" s="39" t="s">
        <v>388</v>
      </c>
      <c r="AZ326" s="39" t="s">
        <v>388</v>
      </c>
      <c r="BA326" s="39" t="s">
        <v>184</v>
      </c>
      <c r="BB326" s="39" t="s">
        <v>388</v>
      </c>
      <c r="BC326" s="39"/>
      <c r="BD326" s="39" t="s">
        <v>388</v>
      </c>
      <c r="BE326" s="39" t="s">
        <v>184</v>
      </c>
      <c r="BF326" s="39" t="s">
        <v>184</v>
      </c>
      <c r="BG326" s="39" t="s">
        <v>184</v>
      </c>
      <c r="BH326" s="39" t="s">
        <v>388</v>
      </c>
      <c r="BI326" s="39" t="s">
        <v>388</v>
      </c>
      <c r="BJ326" s="39" t="s">
        <v>184</v>
      </c>
      <c r="BK326" s="39" t="s">
        <v>184</v>
      </c>
      <c r="BL326" s="39" t="s">
        <v>184</v>
      </c>
      <c r="BM326" s="39"/>
      <c r="BN326" s="289"/>
      <c r="BO326" s="45"/>
      <c r="BP326" s="45"/>
    </row>
    <row r="327" spans="1:68" s="158" customFormat="1" ht="60" customHeight="1" x14ac:dyDescent="0.35">
      <c r="A327" s="46" t="str">
        <f t="shared" si="77"/>
        <v>OCID-140</v>
      </c>
      <c r="B327" s="17" t="str">
        <f>VLOOKUP($D327,[10]Responsables!$L$1:$M$37,2,0)</f>
        <v>OCID</v>
      </c>
      <c r="C327" s="162" t="s">
        <v>1223</v>
      </c>
      <c r="D327" s="17" t="s">
        <v>824</v>
      </c>
      <c r="E327" s="17" t="s">
        <v>825</v>
      </c>
      <c r="F327" s="17" t="s">
        <v>826</v>
      </c>
      <c r="G327" s="17" t="s">
        <v>886</v>
      </c>
      <c r="H327" s="17" t="s">
        <v>887</v>
      </c>
      <c r="I327" s="17" t="s">
        <v>253</v>
      </c>
      <c r="J327" s="18" t="s">
        <v>254</v>
      </c>
      <c r="K327" s="18" t="s">
        <v>829</v>
      </c>
      <c r="L327" s="18" t="s">
        <v>336</v>
      </c>
      <c r="M327" s="18" t="s">
        <v>321</v>
      </c>
      <c r="N327" s="18" t="s">
        <v>451</v>
      </c>
      <c r="O327" s="17" t="s">
        <v>176</v>
      </c>
      <c r="P327" s="17" t="s">
        <v>830</v>
      </c>
      <c r="Q327" s="17" t="s">
        <v>824</v>
      </c>
      <c r="R327" s="17" t="s">
        <v>229</v>
      </c>
      <c r="S327" s="17" t="s">
        <v>229</v>
      </c>
      <c r="T327" s="17" t="s">
        <v>324</v>
      </c>
      <c r="U327" s="17" t="s">
        <v>824</v>
      </c>
      <c r="V327" s="17" t="s">
        <v>229</v>
      </c>
      <c r="W327" s="17" t="s">
        <v>229</v>
      </c>
      <c r="X327" s="17" t="s">
        <v>255</v>
      </c>
      <c r="Y327" s="177" t="str">
        <f>VLOOKUP($X327,'[10]Ley Transparencia'!$G$4:$H$18,2,0)</f>
        <v>INFORMACIÓN PÚBLICA</v>
      </c>
      <c r="Z327" s="17" t="s">
        <v>256</v>
      </c>
      <c r="AA327" s="17" t="s">
        <v>256</v>
      </c>
      <c r="AB327" s="39" t="s">
        <v>176</v>
      </c>
      <c r="AC327" s="40">
        <v>44197</v>
      </c>
      <c r="AD327" s="33" t="str">
        <f>LOOKUP($Y327,'[10]Ley Transparencia'!$H$4:$H$17,'[10]Ley Transparencia'!$I$4:$I$17)</f>
        <v>Ilimitada</v>
      </c>
      <c r="AE327" s="26" t="str">
        <f t="shared" si="78"/>
        <v>Baja</v>
      </c>
      <c r="AF327" s="18">
        <f t="shared" si="79"/>
        <v>1</v>
      </c>
      <c r="AG327" s="18" t="s">
        <v>239</v>
      </c>
      <c r="AH327" s="18">
        <f t="shared" si="80"/>
        <v>1</v>
      </c>
      <c r="AI327" s="18" t="s">
        <v>239</v>
      </c>
      <c r="AJ327" s="18">
        <f t="shared" si="81"/>
        <v>1</v>
      </c>
      <c r="AK327" s="18">
        <f t="shared" si="82"/>
        <v>3</v>
      </c>
      <c r="AL327" s="44" t="str">
        <f t="shared" si="83"/>
        <v>BAJA</v>
      </c>
      <c r="AM327" s="39" t="s">
        <v>184</v>
      </c>
      <c r="AN327" s="39" t="s">
        <v>388</v>
      </c>
      <c r="AO327" s="39" t="s">
        <v>184</v>
      </c>
      <c r="AP327" s="39" t="s">
        <v>184</v>
      </c>
      <c r="AQ327" s="39" t="s">
        <v>184</v>
      </c>
      <c r="AR327" s="18"/>
      <c r="AS327" s="18"/>
      <c r="AT327" s="39" t="s">
        <v>184</v>
      </c>
      <c r="AU327" s="39" t="s">
        <v>184</v>
      </c>
      <c r="AV327" s="39" t="s">
        <v>388</v>
      </c>
      <c r="AW327" s="39" t="s">
        <v>388</v>
      </c>
      <c r="AX327" s="39" t="s">
        <v>388</v>
      </c>
      <c r="AY327" s="39" t="s">
        <v>388</v>
      </c>
      <c r="AZ327" s="39" t="s">
        <v>388</v>
      </c>
      <c r="BA327" s="39" t="s">
        <v>184</v>
      </c>
      <c r="BB327" s="39" t="s">
        <v>388</v>
      </c>
      <c r="BC327" s="39"/>
      <c r="BD327" s="39" t="s">
        <v>388</v>
      </c>
      <c r="BE327" s="39" t="s">
        <v>184</v>
      </c>
      <c r="BF327" s="39" t="s">
        <v>184</v>
      </c>
      <c r="BG327" s="39" t="s">
        <v>184</v>
      </c>
      <c r="BH327" s="39" t="s">
        <v>388</v>
      </c>
      <c r="BI327" s="39" t="s">
        <v>388</v>
      </c>
      <c r="BJ327" s="39" t="s">
        <v>184</v>
      </c>
      <c r="BK327" s="39" t="s">
        <v>184</v>
      </c>
      <c r="BL327" s="39" t="s">
        <v>184</v>
      </c>
      <c r="BM327" s="39"/>
      <c r="BN327" s="289"/>
      <c r="BO327" s="45"/>
      <c r="BP327" s="45"/>
    </row>
    <row r="328" spans="1:68" s="158" customFormat="1" ht="60" customHeight="1" x14ac:dyDescent="0.35">
      <c r="A328" s="46" t="str">
        <f t="shared" si="77"/>
        <v>OCID-141</v>
      </c>
      <c r="B328" s="17" t="str">
        <f>VLOOKUP($D328,[10]Responsables!$L$1:$M$37,2,0)</f>
        <v>OCID</v>
      </c>
      <c r="C328" s="162" t="s">
        <v>1224</v>
      </c>
      <c r="D328" s="17" t="s">
        <v>824</v>
      </c>
      <c r="E328" s="17" t="s">
        <v>825</v>
      </c>
      <c r="F328" s="17" t="s">
        <v>826</v>
      </c>
      <c r="G328" s="17" t="s">
        <v>888</v>
      </c>
      <c r="H328" s="17" t="s">
        <v>889</v>
      </c>
      <c r="I328" s="17" t="s">
        <v>253</v>
      </c>
      <c r="J328" s="18" t="s">
        <v>254</v>
      </c>
      <c r="K328" s="18" t="s">
        <v>829</v>
      </c>
      <c r="L328" s="18" t="s">
        <v>336</v>
      </c>
      <c r="M328" s="18" t="s">
        <v>321</v>
      </c>
      <c r="N328" s="18" t="s">
        <v>451</v>
      </c>
      <c r="O328" s="17" t="s">
        <v>176</v>
      </c>
      <c r="P328" s="17" t="s">
        <v>830</v>
      </c>
      <c r="Q328" s="17" t="s">
        <v>824</v>
      </c>
      <c r="R328" s="17" t="s">
        <v>229</v>
      </c>
      <c r="S328" s="17" t="s">
        <v>229</v>
      </c>
      <c r="T328" s="17" t="s">
        <v>324</v>
      </c>
      <c r="U328" s="17" t="s">
        <v>824</v>
      </c>
      <c r="V328" s="17" t="s">
        <v>229</v>
      </c>
      <c r="W328" s="17" t="s">
        <v>229</v>
      </c>
      <c r="X328" s="17" t="s">
        <v>255</v>
      </c>
      <c r="Y328" s="177" t="str">
        <f>VLOOKUP($X328,'[10]Ley Transparencia'!$G$4:$H$18,2,0)</f>
        <v>INFORMACIÓN PÚBLICA</v>
      </c>
      <c r="Z328" s="17" t="s">
        <v>256</v>
      </c>
      <c r="AA328" s="17" t="s">
        <v>256</v>
      </c>
      <c r="AB328" s="39" t="s">
        <v>176</v>
      </c>
      <c r="AC328" s="40">
        <v>44197</v>
      </c>
      <c r="AD328" s="33" t="str">
        <f>LOOKUP($Y328,'[10]Ley Transparencia'!$H$4:$H$17,'[10]Ley Transparencia'!$I$4:$I$17)</f>
        <v>Ilimitada</v>
      </c>
      <c r="AE328" s="26" t="str">
        <f t="shared" si="78"/>
        <v>Baja</v>
      </c>
      <c r="AF328" s="18">
        <f t="shared" si="79"/>
        <v>1</v>
      </c>
      <c r="AG328" s="18" t="s">
        <v>239</v>
      </c>
      <c r="AH328" s="18">
        <f t="shared" si="80"/>
        <v>1</v>
      </c>
      <c r="AI328" s="18" t="s">
        <v>239</v>
      </c>
      <c r="AJ328" s="18">
        <f t="shared" si="81"/>
        <v>1</v>
      </c>
      <c r="AK328" s="18">
        <f t="shared" si="82"/>
        <v>3</v>
      </c>
      <c r="AL328" s="44" t="str">
        <f t="shared" si="83"/>
        <v>BAJA</v>
      </c>
      <c r="AM328" s="39" t="s">
        <v>184</v>
      </c>
      <c r="AN328" s="39" t="s">
        <v>388</v>
      </c>
      <c r="AO328" s="39" t="s">
        <v>184</v>
      </c>
      <c r="AP328" s="39" t="s">
        <v>184</v>
      </c>
      <c r="AQ328" s="39" t="s">
        <v>184</v>
      </c>
      <c r="AR328" s="18"/>
      <c r="AS328" s="18"/>
      <c r="AT328" s="39" t="s">
        <v>184</v>
      </c>
      <c r="AU328" s="39" t="s">
        <v>184</v>
      </c>
      <c r="AV328" s="39" t="s">
        <v>388</v>
      </c>
      <c r="AW328" s="39" t="s">
        <v>388</v>
      </c>
      <c r="AX328" s="39" t="s">
        <v>388</v>
      </c>
      <c r="AY328" s="39" t="s">
        <v>388</v>
      </c>
      <c r="AZ328" s="39" t="s">
        <v>388</v>
      </c>
      <c r="BA328" s="39" t="s">
        <v>184</v>
      </c>
      <c r="BB328" s="39" t="s">
        <v>388</v>
      </c>
      <c r="BC328" s="39"/>
      <c r="BD328" s="39" t="s">
        <v>388</v>
      </c>
      <c r="BE328" s="39" t="s">
        <v>184</v>
      </c>
      <c r="BF328" s="39" t="s">
        <v>184</v>
      </c>
      <c r="BG328" s="39" t="s">
        <v>184</v>
      </c>
      <c r="BH328" s="39" t="s">
        <v>388</v>
      </c>
      <c r="BI328" s="39" t="s">
        <v>388</v>
      </c>
      <c r="BJ328" s="39" t="s">
        <v>184</v>
      </c>
      <c r="BK328" s="39" t="s">
        <v>184</v>
      </c>
      <c r="BL328" s="39" t="s">
        <v>184</v>
      </c>
      <c r="BM328" s="39"/>
      <c r="BN328" s="289"/>
      <c r="BO328" s="45"/>
      <c r="BP328" s="45"/>
    </row>
    <row r="329" spans="1:68" s="158" customFormat="1" ht="60" customHeight="1" x14ac:dyDescent="0.35">
      <c r="A329" s="46" t="str">
        <f t="shared" si="77"/>
        <v>OCID-142</v>
      </c>
      <c r="B329" s="17" t="str">
        <f>VLOOKUP($D329,[10]Responsables!$L$1:$M$37,2,0)</f>
        <v>OCID</v>
      </c>
      <c r="C329" s="162" t="s">
        <v>1225</v>
      </c>
      <c r="D329" s="17" t="s">
        <v>824</v>
      </c>
      <c r="E329" s="17" t="s">
        <v>825</v>
      </c>
      <c r="F329" s="17" t="s">
        <v>826</v>
      </c>
      <c r="G329" s="17" t="s">
        <v>890</v>
      </c>
      <c r="H329" s="17" t="s">
        <v>891</v>
      </c>
      <c r="I329" s="17" t="s">
        <v>253</v>
      </c>
      <c r="J329" s="18" t="s">
        <v>254</v>
      </c>
      <c r="K329" s="18" t="s">
        <v>829</v>
      </c>
      <c r="L329" s="18" t="s">
        <v>336</v>
      </c>
      <c r="M329" s="18" t="s">
        <v>321</v>
      </c>
      <c r="N329" s="18" t="s">
        <v>451</v>
      </c>
      <c r="O329" s="17" t="s">
        <v>176</v>
      </c>
      <c r="P329" s="17" t="s">
        <v>830</v>
      </c>
      <c r="Q329" s="17" t="s">
        <v>824</v>
      </c>
      <c r="R329" s="17" t="s">
        <v>229</v>
      </c>
      <c r="S329" s="17" t="s">
        <v>229</v>
      </c>
      <c r="T329" s="17" t="s">
        <v>324</v>
      </c>
      <c r="U329" s="17" t="s">
        <v>824</v>
      </c>
      <c r="V329" s="17" t="s">
        <v>229</v>
      </c>
      <c r="W329" s="17" t="s">
        <v>229</v>
      </c>
      <c r="X329" s="17" t="s">
        <v>255</v>
      </c>
      <c r="Y329" s="177" t="str">
        <f>VLOOKUP($X329,'[10]Ley Transparencia'!$G$4:$H$18,2,0)</f>
        <v>INFORMACIÓN PÚBLICA</v>
      </c>
      <c r="Z329" s="17" t="s">
        <v>256</v>
      </c>
      <c r="AA329" s="17" t="s">
        <v>256</v>
      </c>
      <c r="AB329" s="39" t="s">
        <v>176</v>
      </c>
      <c r="AC329" s="40">
        <v>44197</v>
      </c>
      <c r="AD329" s="33" t="str">
        <f>LOOKUP($Y329,'[10]Ley Transparencia'!$H$4:$H$17,'[10]Ley Transparencia'!$I$4:$I$17)</f>
        <v>Ilimitada</v>
      </c>
      <c r="AE329" s="26" t="str">
        <f t="shared" si="78"/>
        <v>Baja</v>
      </c>
      <c r="AF329" s="18">
        <f t="shared" si="79"/>
        <v>1</v>
      </c>
      <c r="AG329" s="18" t="s">
        <v>239</v>
      </c>
      <c r="AH329" s="18">
        <f t="shared" si="80"/>
        <v>1</v>
      </c>
      <c r="AI329" s="18" t="s">
        <v>239</v>
      </c>
      <c r="AJ329" s="18">
        <f t="shared" si="81"/>
        <v>1</v>
      </c>
      <c r="AK329" s="18">
        <f t="shared" si="82"/>
        <v>3</v>
      </c>
      <c r="AL329" s="44" t="str">
        <f t="shared" si="83"/>
        <v>BAJA</v>
      </c>
      <c r="AM329" s="39" t="s">
        <v>184</v>
      </c>
      <c r="AN329" s="39" t="s">
        <v>388</v>
      </c>
      <c r="AO329" s="39" t="s">
        <v>184</v>
      </c>
      <c r="AP329" s="39" t="s">
        <v>184</v>
      </c>
      <c r="AQ329" s="39" t="s">
        <v>184</v>
      </c>
      <c r="AR329" s="18"/>
      <c r="AS329" s="18"/>
      <c r="AT329" s="39" t="s">
        <v>184</v>
      </c>
      <c r="AU329" s="39" t="s">
        <v>184</v>
      </c>
      <c r="AV329" s="39" t="s">
        <v>388</v>
      </c>
      <c r="AW329" s="39" t="s">
        <v>388</v>
      </c>
      <c r="AX329" s="39" t="s">
        <v>388</v>
      </c>
      <c r="AY329" s="39" t="s">
        <v>388</v>
      </c>
      <c r="AZ329" s="39" t="s">
        <v>388</v>
      </c>
      <c r="BA329" s="39" t="s">
        <v>184</v>
      </c>
      <c r="BB329" s="39" t="s">
        <v>388</v>
      </c>
      <c r="BC329" s="39"/>
      <c r="BD329" s="39" t="s">
        <v>388</v>
      </c>
      <c r="BE329" s="39" t="s">
        <v>184</v>
      </c>
      <c r="BF329" s="39" t="s">
        <v>184</v>
      </c>
      <c r="BG329" s="39" t="s">
        <v>184</v>
      </c>
      <c r="BH329" s="39" t="s">
        <v>388</v>
      </c>
      <c r="BI329" s="39" t="s">
        <v>388</v>
      </c>
      <c r="BJ329" s="39" t="s">
        <v>184</v>
      </c>
      <c r="BK329" s="39" t="s">
        <v>184</v>
      </c>
      <c r="BL329" s="39" t="s">
        <v>184</v>
      </c>
      <c r="BM329" s="39"/>
      <c r="BN329" s="289"/>
      <c r="BO329" s="45"/>
      <c r="BP329" s="45"/>
    </row>
    <row r="330" spans="1:68" s="158" customFormat="1" ht="60" customHeight="1" x14ac:dyDescent="0.35">
      <c r="A330" s="46" t="str">
        <f t="shared" si="77"/>
        <v>OCID-143</v>
      </c>
      <c r="B330" s="17" t="str">
        <f>VLOOKUP($D330,[10]Responsables!$L$1:$M$37,2,0)</f>
        <v>OCID</v>
      </c>
      <c r="C330" s="162" t="s">
        <v>1226</v>
      </c>
      <c r="D330" s="17" t="s">
        <v>824</v>
      </c>
      <c r="E330" s="17" t="s">
        <v>825</v>
      </c>
      <c r="F330" s="17" t="s">
        <v>826</v>
      </c>
      <c r="G330" s="17" t="s">
        <v>892</v>
      </c>
      <c r="H330" s="17" t="s">
        <v>893</v>
      </c>
      <c r="I330" s="17" t="s">
        <v>253</v>
      </c>
      <c r="J330" s="18" t="s">
        <v>254</v>
      </c>
      <c r="K330" s="18" t="s">
        <v>829</v>
      </c>
      <c r="L330" s="18" t="s">
        <v>336</v>
      </c>
      <c r="M330" s="18" t="s">
        <v>590</v>
      </c>
      <c r="N330" s="18" t="s">
        <v>451</v>
      </c>
      <c r="O330" s="17" t="s">
        <v>176</v>
      </c>
      <c r="P330" s="17" t="s">
        <v>830</v>
      </c>
      <c r="Q330" s="17" t="s">
        <v>824</v>
      </c>
      <c r="R330" s="17" t="s">
        <v>229</v>
      </c>
      <c r="S330" s="17" t="s">
        <v>229</v>
      </c>
      <c r="T330" s="17" t="s">
        <v>324</v>
      </c>
      <c r="U330" s="17" t="s">
        <v>824</v>
      </c>
      <c r="V330" s="17" t="s">
        <v>229</v>
      </c>
      <c r="W330" s="17" t="s">
        <v>229</v>
      </c>
      <c r="X330" s="17" t="s">
        <v>255</v>
      </c>
      <c r="Y330" s="177" t="str">
        <f>VLOOKUP($X330,'[10]Ley Transparencia'!$G$4:$H$18,2,0)</f>
        <v>INFORMACIÓN PÚBLICA</v>
      </c>
      <c r="Z330" s="17" t="s">
        <v>256</v>
      </c>
      <c r="AA330" s="17" t="s">
        <v>256</v>
      </c>
      <c r="AB330" s="39" t="s">
        <v>176</v>
      </c>
      <c r="AC330" s="40">
        <v>44197</v>
      </c>
      <c r="AD330" s="33" t="str">
        <f>LOOKUP($Y330,'[10]Ley Transparencia'!$H$4:$H$17,'[10]Ley Transparencia'!$I$4:$I$17)</f>
        <v>Ilimitada</v>
      </c>
      <c r="AE330" s="26" t="str">
        <f t="shared" si="78"/>
        <v>Baja</v>
      </c>
      <c r="AF330" s="18">
        <f t="shared" si="79"/>
        <v>1</v>
      </c>
      <c r="AG330" s="18" t="s">
        <v>239</v>
      </c>
      <c r="AH330" s="18">
        <f t="shared" si="80"/>
        <v>1</v>
      </c>
      <c r="AI330" s="18" t="s">
        <v>239</v>
      </c>
      <c r="AJ330" s="18">
        <f t="shared" si="81"/>
        <v>1</v>
      </c>
      <c r="AK330" s="18">
        <f t="shared" si="82"/>
        <v>3</v>
      </c>
      <c r="AL330" s="44" t="str">
        <f t="shared" si="83"/>
        <v>BAJA</v>
      </c>
      <c r="AM330" s="39" t="s">
        <v>184</v>
      </c>
      <c r="AN330" s="39" t="s">
        <v>388</v>
      </c>
      <c r="AO330" s="39" t="s">
        <v>184</v>
      </c>
      <c r="AP330" s="39" t="s">
        <v>184</v>
      </c>
      <c r="AQ330" s="39" t="s">
        <v>184</v>
      </c>
      <c r="AR330" s="18"/>
      <c r="AS330" s="18"/>
      <c r="AT330" s="39" t="s">
        <v>184</v>
      </c>
      <c r="AU330" s="39" t="s">
        <v>184</v>
      </c>
      <c r="AV330" s="39" t="s">
        <v>388</v>
      </c>
      <c r="AW330" s="39" t="s">
        <v>388</v>
      </c>
      <c r="AX330" s="39" t="s">
        <v>388</v>
      </c>
      <c r="AY330" s="39" t="s">
        <v>388</v>
      </c>
      <c r="AZ330" s="39" t="s">
        <v>388</v>
      </c>
      <c r="BA330" s="39" t="s">
        <v>184</v>
      </c>
      <c r="BB330" s="39" t="s">
        <v>388</v>
      </c>
      <c r="BC330" s="39"/>
      <c r="BD330" s="39" t="s">
        <v>388</v>
      </c>
      <c r="BE330" s="39" t="s">
        <v>184</v>
      </c>
      <c r="BF330" s="39" t="s">
        <v>184</v>
      </c>
      <c r="BG330" s="39" t="s">
        <v>184</v>
      </c>
      <c r="BH330" s="39" t="s">
        <v>388</v>
      </c>
      <c r="BI330" s="39" t="s">
        <v>388</v>
      </c>
      <c r="BJ330" s="39" t="s">
        <v>184</v>
      </c>
      <c r="BK330" s="39" t="s">
        <v>184</v>
      </c>
      <c r="BL330" s="39" t="s">
        <v>184</v>
      </c>
      <c r="BM330" s="39"/>
      <c r="BN330" s="289"/>
      <c r="BO330" s="45"/>
      <c r="BP330" s="45"/>
    </row>
    <row r="331" spans="1:68" s="158" customFormat="1" ht="60" customHeight="1" x14ac:dyDescent="0.35">
      <c r="A331" s="46" t="str">
        <f t="shared" si="77"/>
        <v>OCID-144</v>
      </c>
      <c r="B331" s="17" t="str">
        <f>VLOOKUP($D331,[10]Responsables!$L$1:$M$37,2,0)</f>
        <v>OCID</v>
      </c>
      <c r="C331" s="162" t="s">
        <v>1227</v>
      </c>
      <c r="D331" s="17" t="s">
        <v>824</v>
      </c>
      <c r="E331" s="17" t="s">
        <v>825</v>
      </c>
      <c r="F331" s="17" t="s">
        <v>826</v>
      </c>
      <c r="G331" s="17" t="s">
        <v>894</v>
      </c>
      <c r="H331" s="17" t="s">
        <v>895</v>
      </c>
      <c r="I331" s="17" t="s">
        <v>253</v>
      </c>
      <c r="J331" s="18" t="s">
        <v>254</v>
      </c>
      <c r="K331" s="18" t="s">
        <v>829</v>
      </c>
      <c r="L331" s="18" t="s">
        <v>336</v>
      </c>
      <c r="M331" s="18" t="s">
        <v>321</v>
      </c>
      <c r="N331" s="18" t="s">
        <v>451</v>
      </c>
      <c r="O331" s="17" t="s">
        <v>176</v>
      </c>
      <c r="P331" s="17" t="s">
        <v>830</v>
      </c>
      <c r="Q331" s="17" t="s">
        <v>824</v>
      </c>
      <c r="R331" s="17" t="s">
        <v>229</v>
      </c>
      <c r="S331" s="17" t="s">
        <v>229</v>
      </c>
      <c r="T331" s="17" t="s">
        <v>324</v>
      </c>
      <c r="U331" s="17" t="s">
        <v>824</v>
      </c>
      <c r="V331" s="17" t="s">
        <v>229</v>
      </c>
      <c r="W331" s="17" t="s">
        <v>229</v>
      </c>
      <c r="X331" s="17" t="s">
        <v>255</v>
      </c>
      <c r="Y331" s="177" t="str">
        <f>VLOOKUP($X331,'[10]Ley Transparencia'!$G$4:$H$18,2,0)</f>
        <v>INFORMACIÓN PÚBLICA</v>
      </c>
      <c r="Z331" s="17" t="s">
        <v>256</v>
      </c>
      <c r="AA331" s="17" t="s">
        <v>256</v>
      </c>
      <c r="AB331" s="39" t="s">
        <v>176</v>
      </c>
      <c r="AC331" s="40">
        <v>44197</v>
      </c>
      <c r="AD331" s="33" t="str">
        <f>LOOKUP($Y331,'[10]Ley Transparencia'!$H$4:$H$17,'[10]Ley Transparencia'!$I$4:$I$17)</f>
        <v>Ilimitada</v>
      </c>
      <c r="AE331" s="26" t="str">
        <f t="shared" si="78"/>
        <v>Baja</v>
      </c>
      <c r="AF331" s="18">
        <f t="shared" si="79"/>
        <v>1</v>
      </c>
      <c r="AG331" s="18" t="s">
        <v>239</v>
      </c>
      <c r="AH331" s="18">
        <f t="shared" si="80"/>
        <v>1</v>
      </c>
      <c r="AI331" s="18" t="s">
        <v>239</v>
      </c>
      <c r="AJ331" s="18">
        <f t="shared" si="81"/>
        <v>1</v>
      </c>
      <c r="AK331" s="18">
        <f t="shared" si="82"/>
        <v>3</v>
      </c>
      <c r="AL331" s="44" t="str">
        <f t="shared" si="83"/>
        <v>BAJA</v>
      </c>
      <c r="AM331" s="39" t="s">
        <v>184</v>
      </c>
      <c r="AN331" s="39" t="s">
        <v>388</v>
      </c>
      <c r="AO331" s="39" t="s">
        <v>184</v>
      </c>
      <c r="AP331" s="39" t="s">
        <v>184</v>
      </c>
      <c r="AQ331" s="39" t="s">
        <v>184</v>
      </c>
      <c r="AR331" s="18"/>
      <c r="AS331" s="18"/>
      <c r="AT331" s="39" t="s">
        <v>184</v>
      </c>
      <c r="AU331" s="39" t="s">
        <v>184</v>
      </c>
      <c r="AV331" s="39" t="s">
        <v>388</v>
      </c>
      <c r="AW331" s="39" t="s">
        <v>388</v>
      </c>
      <c r="AX331" s="39" t="s">
        <v>388</v>
      </c>
      <c r="AY331" s="39" t="s">
        <v>388</v>
      </c>
      <c r="AZ331" s="39" t="s">
        <v>388</v>
      </c>
      <c r="BA331" s="39" t="s">
        <v>184</v>
      </c>
      <c r="BB331" s="39" t="s">
        <v>388</v>
      </c>
      <c r="BC331" s="39"/>
      <c r="BD331" s="39" t="s">
        <v>388</v>
      </c>
      <c r="BE331" s="39" t="s">
        <v>184</v>
      </c>
      <c r="BF331" s="39" t="s">
        <v>184</v>
      </c>
      <c r="BG331" s="39" t="s">
        <v>184</v>
      </c>
      <c r="BH331" s="39" t="s">
        <v>388</v>
      </c>
      <c r="BI331" s="39" t="s">
        <v>388</v>
      </c>
      <c r="BJ331" s="39" t="s">
        <v>184</v>
      </c>
      <c r="BK331" s="39" t="s">
        <v>184</v>
      </c>
      <c r="BL331" s="39" t="s">
        <v>184</v>
      </c>
      <c r="BM331" s="39"/>
      <c r="BN331" s="289"/>
      <c r="BO331" s="45"/>
      <c r="BP331" s="45"/>
    </row>
    <row r="332" spans="1:68" s="158" customFormat="1" ht="60" customHeight="1" x14ac:dyDescent="0.35">
      <c r="A332" s="46" t="str">
        <f t="shared" si="77"/>
        <v>OCID-145</v>
      </c>
      <c r="B332" s="17" t="str">
        <f>VLOOKUP($D332,[10]Responsables!$L$1:$M$37,2,0)</f>
        <v>OCID</v>
      </c>
      <c r="C332" s="162" t="s">
        <v>1228</v>
      </c>
      <c r="D332" s="17" t="s">
        <v>824</v>
      </c>
      <c r="E332" s="17" t="s">
        <v>825</v>
      </c>
      <c r="F332" s="17" t="s">
        <v>826</v>
      </c>
      <c r="G332" s="17" t="s">
        <v>896</v>
      </c>
      <c r="H332" s="17" t="s">
        <v>897</v>
      </c>
      <c r="I332" s="17" t="s">
        <v>253</v>
      </c>
      <c r="J332" s="18" t="s">
        <v>254</v>
      </c>
      <c r="K332" s="18" t="s">
        <v>829</v>
      </c>
      <c r="L332" s="18" t="s">
        <v>336</v>
      </c>
      <c r="M332" s="18" t="s">
        <v>321</v>
      </c>
      <c r="N332" s="18" t="s">
        <v>451</v>
      </c>
      <c r="O332" s="17" t="s">
        <v>176</v>
      </c>
      <c r="P332" s="17" t="s">
        <v>830</v>
      </c>
      <c r="Q332" s="17" t="s">
        <v>824</v>
      </c>
      <c r="R332" s="17" t="s">
        <v>229</v>
      </c>
      <c r="S332" s="17" t="s">
        <v>229</v>
      </c>
      <c r="T332" s="17" t="s">
        <v>324</v>
      </c>
      <c r="U332" s="17" t="s">
        <v>824</v>
      </c>
      <c r="V332" s="17" t="s">
        <v>229</v>
      </c>
      <c r="W332" s="17" t="s">
        <v>229</v>
      </c>
      <c r="X332" s="17" t="s">
        <v>255</v>
      </c>
      <c r="Y332" s="177" t="str">
        <f>VLOOKUP($X332,'[10]Ley Transparencia'!$G$4:$H$18,2,0)</f>
        <v>INFORMACIÓN PÚBLICA</v>
      </c>
      <c r="Z332" s="17" t="s">
        <v>256</v>
      </c>
      <c r="AA332" s="17" t="s">
        <v>256</v>
      </c>
      <c r="AB332" s="39" t="s">
        <v>176</v>
      </c>
      <c r="AC332" s="40">
        <v>44197</v>
      </c>
      <c r="AD332" s="33" t="str">
        <f>LOOKUP($Y332,'[10]Ley Transparencia'!$H$4:$H$17,'[10]Ley Transparencia'!$I$4:$I$17)</f>
        <v>Ilimitada</v>
      </c>
      <c r="AE332" s="26" t="str">
        <f t="shared" si="78"/>
        <v>Baja</v>
      </c>
      <c r="AF332" s="18">
        <f t="shared" si="79"/>
        <v>1</v>
      </c>
      <c r="AG332" s="18" t="s">
        <v>239</v>
      </c>
      <c r="AH332" s="18">
        <f t="shared" si="80"/>
        <v>1</v>
      </c>
      <c r="AI332" s="18" t="s">
        <v>239</v>
      </c>
      <c r="AJ332" s="18">
        <f t="shared" si="81"/>
        <v>1</v>
      </c>
      <c r="AK332" s="18">
        <f t="shared" si="82"/>
        <v>3</v>
      </c>
      <c r="AL332" s="44" t="str">
        <f t="shared" si="83"/>
        <v>BAJA</v>
      </c>
      <c r="AM332" s="39" t="s">
        <v>184</v>
      </c>
      <c r="AN332" s="39" t="s">
        <v>388</v>
      </c>
      <c r="AO332" s="39" t="s">
        <v>184</v>
      </c>
      <c r="AP332" s="39" t="s">
        <v>184</v>
      </c>
      <c r="AQ332" s="39" t="s">
        <v>184</v>
      </c>
      <c r="AR332" s="18"/>
      <c r="AS332" s="18"/>
      <c r="AT332" s="39" t="s">
        <v>184</v>
      </c>
      <c r="AU332" s="39" t="s">
        <v>184</v>
      </c>
      <c r="AV332" s="39" t="s">
        <v>388</v>
      </c>
      <c r="AW332" s="39" t="s">
        <v>388</v>
      </c>
      <c r="AX332" s="39" t="s">
        <v>388</v>
      </c>
      <c r="AY332" s="39" t="s">
        <v>388</v>
      </c>
      <c r="AZ332" s="39" t="s">
        <v>388</v>
      </c>
      <c r="BA332" s="39" t="s">
        <v>184</v>
      </c>
      <c r="BB332" s="39" t="s">
        <v>388</v>
      </c>
      <c r="BC332" s="39"/>
      <c r="BD332" s="39" t="s">
        <v>388</v>
      </c>
      <c r="BE332" s="39" t="s">
        <v>184</v>
      </c>
      <c r="BF332" s="39" t="s">
        <v>184</v>
      </c>
      <c r="BG332" s="39" t="s">
        <v>184</v>
      </c>
      <c r="BH332" s="39" t="s">
        <v>388</v>
      </c>
      <c r="BI332" s="39" t="s">
        <v>388</v>
      </c>
      <c r="BJ332" s="39" t="s">
        <v>184</v>
      </c>
      <c r="BK332" s="39" t="s">
        <v>184</v>
      </c>
      <c r="BL332" s="39" t="s">
        <v>184</v>
      </c>
      <c r="BM332" s="39"/>
      <c r="BN332" s="289"/>
      <c r="BO332" s="45"/>
      <c r="BP332" s="45"/>
    </row>
    <row r="333" spans="1:68" s="158" customFormat="1" ht="60" customHeight="1" x14ac:dyDescent="0.35">
      <c r="A333" s="46" t="str">
        <f t="shared" si="77"/>
        <v>OCID-146</v>
      </c>
      <c r="B333" s="17" t="str">
        <f>VLOOKUP($D333,[10]Responsables!$L$1:$M$37,2,0)</f>
        <v>OCID</v>
      </c>
      <c r="C333" s="162" t="s">
        <v>1229</v>
      </c>
      <c r="D333" s="17" t="s">
        <v>824</v>
      </c>
      <c r="E333" s="17" t="s">
        <v>825</v>
      </c>
      <c r="F333" s="17" t="s">
        <v>826</v>
      </c>
      <c r="G333" s="17" t="s">
        <v>898</v>
      </c>
      <c r="H333" s="17" t="s">
        <v>899</v>
      </c>
      <c r="I333" s="17" t="s">
        <v>253</v>
      </c>
      <c r="J333" s="18" t="s">
        <v>254</v>
      </c>
      <c r="K333" s="18" t="s">
        <v>829</v>
      </c>
      <c r="L333" s="18" t="s">
        <v>336</v>
      </c>
      <c r="M333" s="18" t="s">
        <v>321</v>
      </c>
      <c r="N333" s="18" t="s">
        <v>451</v>
      </c>
      <c r="O333" s="17" t="s">
        <v>176</v>
      </c>
      <c r="P333" s="17" t="s">
        <v>830</v>
      </c>
      <c r="Q333" s="17" t="s">
        <v>824</v>
      </c>
      <c r="R333" s="17" t="s">
        <v>229</v>
      </c>
      <c r="S333" s="17" t="s">
        <v>229</v>
      </c>
      <c r="T333" s="17" t="s">
        <v>324</v>
      </c>
      <c r="U333" s="17" t="s">
        <v>824</v>
      </c>
      <c r="V333" s="17" t="s">
        <v>229</v>
      </c>
      <c r="W333" s="17" t="s">
        <v>229</v>
      </c>
      <c r="X333" s="17" t="s">
        <v>255</v>
      </c>
      <c r="Y333" s="177" t="str">
        <f>VLOOKUP($X333,'[10]Ley Transparencia'!$G$4:$H$18,2,0)</f>
        <v>INFORMACIÓN PÚBLICA</v>
      </c>
      <c r="Z333" s="17" t="s">
        <v>256</v>
      </c>
      <c r="AA333" s="17" t="s">
        <v>256</v>
      </c>
      <c r="AB333" s="39" t="s">
        <v>176</v>
      </c>
      <c r="AC333" s="40">
        <v>44197</v>
      </c>
      <c r="AD333" s="33" t="str">
        <f>LOOKUP($Y333,'[10]Ley Transparencia'!$H$4:$H$17,'[10]Ley Transparencia'!$I$4:$I$17)</f>
        <v>Ilimitada</v>
      </c>
      <c r="AE333" s="26" t="str">
        <f t="shared" si="78"/>
        <v>Baja</v>
      </c>
      <c r="AF333" s="18">
        <f t="shared" si="79"/>
        <v>1</v>
      </c>
      <c r="AG333" s="18" t="s">
        <v>239</v>
      </c>
      <c r="AH333" s="18">
        <f t="shared" si="80"/>
        <v>1</v>
      </c>
      <c r="AI333" s="18" t="s">
        <v>239</v>
      </c>
      <c r="AJ333" s="18">
        <f t="shared" si="81"/>
        <v>1</v>
      </c>
      <c r="AK333" s="18">
        <f t="shared" si="82"/>
        <v>3</v>
      </c>
      <c r="AL333" s="44" t="str">
        <f t="shared" si="83"/>
        <v>BAJA</v>
      </c>
      <c r="AM333" s="39" t="s">
        <v>184</v>
      </c>
      <c r="AN333" s="39" t="s">
        <v>388</v>
      </c>
      <c r="AO333" s="39" t="s">
        <v>184</v>
      </c>
      <c r="AP333" s="39" t="s">
        <v>184</v>
      </c>
      <c r="AQ333" s="39" t="s">
        <v>184</v>
      </c>
      <c r="AR333" s="18"/>
      <c r="AS333" s="18"/>
      <c r="AT333" s="39" t="s">
        <v>184</v>
      </c>
      <c r="AU333" s="39" t="s">
        <v>184</v>
      </c>
      <c r="AV333" s="39" t="s">
        <v>388</v>
      </c>
      <c r="AW333" s="39" t="s">
        <v>388</v>
      </c>
      <c r="AX333" s="39" t="s">
        <v>388</v>
      </c>
      <c r="AY333" s="39" t="s">
        <v>388</v>
      </c>
      <c r="AZ333" s="39" t="s">
        <v>388</v>
      </c>
      <c r="BA333" s="39" t="s">
        <v>184</v>
      </c>
      <c r="BB333" s="39" t="s">
        <v>388</v>
      </c>
      <c r="BC333" s="39"/>
      <c r="BD333" s="39" t="s">
        <v>388</v>
      </c>
      <c r="BE333" s="39" t="s">
        <v>184</v>
      </c>
      <c r="BF333" s="39" t="s">
        <v>184</v>
      </c>
      <c r="BG333" s="39" t="s">
        <v>184</v>
      </c>
      <c r="BH333" s="39" t="s">
        <v>388</v>
      </c>
      <c r="BI333" s="39" t="s">
        <v>388</v>
      </c>
      <c r="BJ333" s="39" t="s">
        <v>184</v>
      </c>
      <c r="BK333" s="39" t="s">
        <v>184</v>
      </c>
      <c r="BL333" s="39" t="s">
        <v>184</v>
      </c>
      <c r="BM333" s="39"/>
      <c r="BN333" s="289"/>
      <c r="BO333" s="45"/>
      <c r="BP333" s="45"/>
    </row>
    <row r="334" spans="1:68" s="158" customFormat="1" ht="60" customHeight="1" x14ac:dyDescent="0.35">
      <c r="A334" s="46" t="str">
        <f t="shared" si="77"/>
        <v>OCID-147</v>
      </c>
      <c r="B334" s="17" t="str">
        <f>VLOOKUP($D334,[10]Responsables!$L$1:$M$37,2,0)</f>
        <v>OCID</v>
      </c>
      <c r="C334" s="162" t="s">
        <v>1230</v>
      </c>
      <c r="D334" s="17" t="s">
        <v>824</v>
      </c>
      <c r="E334" s="17" t="s">
        <v>825</v>
      </c>
      <c r="F334" s="17" t="s">
        <v>826</v>
      </c>
      <c r="G334" s="17" t="s">
        <v>900</v>
      </c>
      <c r="H334" s="17" t="s">
        <v>901</v>
      </c>
      <c r="I334" s="17" t="s">
        <v>253</v>
      </c>
      <c r="J334" s="18" t="s">
        <v>254</v>
      </c>
      <c r="K334" s="18" t="s">
        <v>829</v>
      </c>
      <c r="L334" s="18" t="s">
        <v>336</v>
      </c>
      <c r="M334" s="18" t="s">
        <v>321</v>
      </c>
      <c r="N334" s="18" t="s">
        <v>451</v>
      </c>
      <c r="O334" s="17" t="s">
        <v>176</v>
      </c>
      <c r="P334" s="17" t="s">
        <v>830</v>
      </c>
      <c r="Q334" s="17" t="s">
        <v>824</v>
      </c>
      <c r="R334" s="17" t="s">
        <v>229</v>
      </c>
      <c r="S334" s="17" t="s">
        <v>229</v>
      </c>
      <c r="T334" s="17" t="s">
        <v>324</v>
      </c>
      <c r="U334" s="17" t="s">
        <v>824</v>
      </c>
      <c r="V334" s="17" t="s">
        <v>229</v>
      </c>
      <c r="W334" s="17" t="s">
        <v>229</v>
      </c>
      <c r="X334" s="17" t="s">
        <v>255</v>
      </c>
      <c r="Y334" s="177" t="str">
        <f>VLOOKUP($X334,'[10]Ley Transparencia'!$G$4:$H$18,2,0)</f>
        <v>INFORMACIÓN PÚBLICA</v>
      </c>
      <c r="Z334" s="17" t="s">
        <v>256</v>
      </c>
      <c r="AA334" s="17" t="s">
        <v>256</v>
      </c>
      <c r="AB334" s="39" t="s">
        <v>176</v>
      </c>
      <c r="AC334" s="40">
        <v>44197</v>
      </c>
      <c r="AD334" s="33" t="str">
        <f>LOOKUP($Y334,'[10]Ley Transparencia'!$H$4:$H$17,'[10]Ley Transparencia'!$I$4:$I$17)</f>
        <v>Ilimitada</v>
      </c>
      <c r="AE334" s="26" t="str">
        <f t="shared" si="78"/>
        <v>Baja</v>
      </c>
      <c r="AF334" s="18">
        <f t="shared" si="79"/>
        <v>1</v>
      </c>
      <c r="AG334" s="18" t="s">
        <v>239</v>
      </c>
      <c r="AH334" s="18">
        <f t="shared" si="80"/>
        <v>1</v>
      </c>
      <c r="AI334" s="18" t="s">
        <v>239</v>
      </c>
      <c r="AJ334" s="18">
        <f t="shared" si="81"/>
        <v>1</v>
      </c>
      <c r="AK334" s="18">
        <f t="shared" si="82"/>
        <v>3</v>
      </c>
      <c r="AL334" s="44" t="str">
        <f t="shared" si="83"/>
        <v>BAJA</v>
      </c>
      <c r="AM334" s="39" t="s">
        <v>184</v>
      </c>
      <c r="AN334" s="39" t="s">
        <v>388</v>
      </c>
      <c r="AO334" s="39" t="s">
        <v>184</v>
      </c>
      <c r="AP334" s="39" t="s">
        <v>184</v>
      </c>
      <c r="AQ334" s="39" t="s">
        <v>184</v>
      </c>
      <c r="AR334" s="18"/>
      <c r="AS334" s="18"/>
      <c r="AT334" s="39" t="s">
        <v>184</v>
      </c>
      <c r="AU334" s="39" t="s">
        <v>184</v>
      </c>
      <c r="AV334" s="39" t="s">
        <v>388</v>
      </c>
      <c r="AW334" s="39" t="s">
        <v>388</v>
      </c>
      <c r="AX334" s="39" t="s">
        <v>388</v>
      </c>
      <c r="AY334" s="39" t="s">
        <v>388</v>
      </c>
      <c r="AZ334" s="39" t="s">
        <v>388</v>
      </c>
      <c r="BA334" s="39" t="s">
        <v>184</v>
      </c>
      <c r="BB334" s="39" t="s">
        <v>388</v>
      </c>
      <c r="BC334" s="39"/>
      <c r="BD334" s="39" t="s">
        <v>388</v>
      </c>
      <c r="BE334" s="39" t="s">
        <v>184</v>
      </c>
      <c r="BF334" s="39" t="s">
        <v>184</v>
      </c>
      <c r="BG334" s="39" t="s">
        <v>184</v>
      </c>
      <c r="BH334" s="39" t="s">
        <v>388</v>
      </c>
      <c r="BI334" s="39" t="s">
        <v>388</v>
      </c>
      <c r="BJ334" s="39" t="s">
        <v>184</v>
      </c>
      <c r="BK334" s="39" t="s">
        <v>184</v>
      </c>
      <c r="BL334" s="39" t="s">
        <v>184</v>
      </c>
      <c r="BM334" s="39"/>
      <c r="BN334" s="289"/>
      <c r="BO334" s="45"/>
      <c r="BP334" s="45"/>
    </row>
    <row r="335" spans="1:68" s="158" customFormat="1" ht="60" customHeight="1" x14ac:dyDescent="0.35">
      <c r="A335" s="46" t="str">
        <f t="shared" si="77"/>
        <v>OCID-148</v>
      </c>
      <c r="B335" s="17" t="str">
        <f>VLOOKUP($D335,[10]Responsables!$L$1:$M$37,2,0)</f>
        <v>OCID</v>
      </c>
      <c r="C335" s="162" t="s">
        <v>1231</v>
      </c>
      <c r="D335" s="17" t="s">
        <v>824</v>
      </c>
      <c r="E335" s="17" t="s">
        <v>825</v>
      </c>
      <c r="F335" s="17" t="s">
        <v>826</v>
      </c>
      <c r="G335" s="17" t="s">
        <v>902</v>
      </c>
      <c r="H335" s="17" t="s">
        <v>1232</v>
      </c>
      <c r="I335" s="17" t="s">
        <v>253</v>
      </c>
      <c r="J335" s="18" t="s">
        <v>254</v>
      </c>
      <c r="K335" s="18" t="s">
        <v>829</v>
      </c>
      <c r="L335" s="18" t="s">
        <v>336</v>
      </c>
      <c r="M335" s="18" t="s">
        <v>321</v>
      </c>
      <c r="N335" s="18" t="s">
        <v>451</v>
      </c>
      <c r="O335" s="17" t="s">
        <v>176</v>
      </c>
      <c r="P335" s="17" t="s">
        <v>830</v>
      </c>
      <c r="Q335" s="17" t="s">
        <v>824</v>
      </c>
      <c r="R335" s="17" t="s">
        <v>229</v>
      </c>
      <c r="S335" s="17" t="s">
        <v>229</v>
      </c>
      <c r="T335" s="17" t="s">
        <v>324</v>
      </c>
      <c r="U335" s="17" t="s">
        <v>824</v>
      </c>
      <c r="V335" s="17" t="s">
        <v>229</v>
      </c>
      <c r="W335" s="17" t="s">
        <v>229</v>
      </c>
      <c r="X335" s="17" t="s">
        <v>255</v>
      </c>
      <c r="Y335" s="177" t="str">
        <f>VLOOKUP($X335,'[10]Ley Transparencia'!$G$4:$H$18,2,0)</f>
        <v>INFORMACIÓN PÚBLICA</v>
      </c>
      <c r="Z335" s="17" t="s">
        <v>256</v>
      </c>
      <c r="AA335" s="17" t="s">
        <v>256</v>
      </c>
      <c r="AB335" s="39" t="s">
        <v>176</v>
      </c>
      <c r="AC335" s="40">
        <v>44197</v>
      </c>
      <c r="AD335" s="33" t="str">
        <f>LOOKUP($Y335,'[10]Ley Transparencia'!$H$4:$H$17,'[10]Ley Transparencia'!$I$4:$I$17)</f>
        <v>Ilimitada</v>
      </c>
      <c r="AE335" s="26" t="str">
        <f t="shared" si="78"/>
        <v>Baja</v>
      </c>
      <c r="AF335" s="18">
        <f t="shared" si="79"/>
        <v>1</v>
      </c>
      <c r="AG335" s="18" t="s">
        <v>239</v>
      </c>
      <c r="AH335" s="18">
        <f t="shared" si="80"/>
        <v>1</v>
      </c>
      <c r="AI335" s="18" t="s">
        <v>239</v>
      </c>
      <c r="AJ335" s="18">
        <f t="shared" si="81"/>
        <v>1</v>
      </c>
      <c r="AK335" s="18">
        <f t="shared" si="82"/>
        <v>3</v>
      </c>
      <c r="AL335" s="44" t="str">
        <f t="shared" si="83"/>
        <v>BAJA</v>
      </c>
      <c r="AM335" s="39" t="s">
        <v>184</v>
      </c>
      <c r="AN335" s="39" t="s">
        <v>388</v>
      </c>
      <c r="AO335" s="39" t="s">
        <v>184</v>
      </c>
      <c r="AP335" s="39" t="s">
        <v>184</v>
      </c>
      <c r="AQ335" s="39" t="s">
        <v>184</v>
      </c>
      <c r="AR335" s="18"/>
      <c r="AS335" s="18"/>
      <c r="AT335" s="39" t="s">
        <v>184</v>
      </c>
      <c r="AU335" s="39" t="s">
        <v>184</v>
      </c>
      <c r="AV335" s="39" t="s">
        <v>388</v>
      </c>
      <c r="AW335" s="39" t="s">
        <v>388</v>
      </c>
      <c r="AX335" s="39" t="s">
        <v>388</v>
      </c>
      <c r="AY335" s="39" t="s">
        <v>388</v>
      </c>
      <c r="AZ335" s="39" t="s">
        <v>388</v>
      </c>
      <c r="BA335" s="39" t="s">
        <v>184</v>
      </c>
      <c r="BB335" s="39" t="s">
        <v>388</v>
      </c>
      <c r="BC335" s="39"/>
      <c r="BD335" s="39" t="s">
        <v>388</v>
      </c>
      <c r="BE335" s="39" t="s">
        <v>184</v>
      </c>
      <c r="BF335" s="39" t="s">
        <v>184</v>
      </c>
      <c r="BG335" s="39" t="s">
        <v>184</v>
      </c>
      <c r="BH335" s="39" t="s">
        <v>388</v>
      </c>
      <c r="BI335" s="39" t="s">
        <v>388</v>
      </c>
      <c r="BJ335" s="39" t="s">
        <v>184</v>
      </c>
      <c r="BK335" s="39" t="s">
        <v>184</v>
      </c>
      <c r="BL335" s="39" t="s">
        <v>184</v>
      </c>
      <c r="BM335" s="39"/>
      <c r="BN335" s="289"/>
      <c r="BO335" s="45"/>
      <c r="BP335" s="45"/>
    </row>
    <row r="336" spans="1:68" s="158" customFormat="1" ht="60" customHeight="1" x14ac:dyDescent="0.35">
      <c r="A336" s="46" t="str">
        <f t="shared" si="77"/>
        <v>OCID-149</v>
      </c>
      <c r="B336" s="17" t="str">
        <f>VLOOKUP($D336,[10]Responsables!$L$1:$M$37,2,0)</f>
        <v>OCID</v>
      </c>
      <c r="C336" s="162" t="s">
        <v>1233</v>
      </c>
      <c r="D336" s="17" t="s">
        <v>824</v>
      </c>
      <c r="E336" s="17" t="s">
        <v>825</v>
      </c>
      <c r="F336" s="17" t="s">
        <v>826</v>
      </c>
      <c r="G336" s="17" t="s">
        <v>904</v>
      </c>
      <c r="H336" s="17" t="s">
        <v>905</v>
      </c>
      <c r="I336" s="17" t="s">
        <v>253</v>
      </c>
      <c r="J336" s="18" t="s">
        <v>254</v>
      </c>
      <c r="K336" s="18" t="s">
        <v>829</v>
      </c>
      <c r="L336" s="18" t="s">
        <v>336</v>
      </c>
      <c r="M336" s="18" t="s">
        <v>321</v>
      </c>
      <c r="N336" s="18" t="s">
        <v>451</v>
      </c>
      <c r="O336" s="17" t="s">
        <v>176</v>
      </c>
      <c r="P336" s="17" t="s">
        <v>830</v>
      </c>
      <c r="Q336" s="17" t="s">
        <v>824</v>
      </c>
      <c r="R336" s="17" t="s">
        <v>229</v>
      </c>
      <c r="S336" s="17" t="s">
        <v>229</v>
      </c>
      <c r="T336" s="17" t="s">
        <v>324</v>
      </c>
      <c r="U336" s="17" t="s">
        <v>824</v>
      </c>
      <c r="V336" s="17" t="s">
        <v>229</v>
      </c>
      <c r="W336" s="17" t="s">
        <v>229</v>
      </c>
      <c r="X336" s="17" t="s">
        <v>255</v>
      </c>
      <c r="Y336" s="177" t="str">
        <f>VLOOKUP($X336,'[10]Ley Transparencia'!$G$4:$H$18,2,0)</f>
        <v>INFORMACIÓN PÚBLICA</v>
      </c>
      <c r="Z336" s="17" t="s">
        <v>256</v>
      </c>
      <c r="AA336" s="17" t="s">
        <v>256</v>
      </c>
      <c r="AB336" s="39" t="s">
        <v>176</v>
      </c>
      <c r="AC336" s="40">
        <v>44197</v>
      </c>
      <c r="AD336" s="33" t="str">
        <f>LOOKUP($Y336,'[10]Ley Transparencia'!$H$4:$H$17,'[10]Ley Transparencia'!$I$4:$I$17)</f>
        <v>Ilimitada</v>
      </c>
      <c r="AE336" s="26" t="str">
        <f t="shared" si="78"/>
        <v>Baja</v>
      </c>
      <c r="AF336" s="18">
        <f t="shared" si="79"/>
        <v>1</v>
      </c>
      <c r="AG336" s="18" t="s">
        <v>239</v>
      </c>
      <c r="AH336" s="18">
        <f t="shared" si="80"/>
        <v>1</v>
      </c>
      <c r="AI336" s="18" t="s">
        <v>239</v>
      </c>
      <c r="AJ336" s="18">
        <f t="shared" si="81"/>
        <v>1</v>
      </c>
      <c r="AK336" s="18">
        <f t="shared" si="82"/>
        <v>3</v>
      </c>
      <c r="AL336" s="44" t="str">
        <f t="shared" si="83"/>
        <v>BAJA</v>
      </c>
      <c r="AM336" s="39" t="s">
        <v>184</v>
      </c>
      <c r="AN336" s="39" t="s">
        <v>388</v>
      </c>
      <c r="AO336" s="39" t="s">
        <v>184</v>
      </c>
      <c r="AP336" s="39" t="s">
        <v>184</v>
      </c>
      <c r="AQ336" s="39" t="s">
        <v>184</v>
      </c>
      <c r="AR336" s="18"/>
      <c r="AS336" s="18"/>
      <c r="AT336" s="39" t="s">
        <v>184</v>
      </c>
      <c r="AU336" s="39" t="s">
        <v>184</v>
      </c>
      <c r="AV336" s="39" t="s">
        <v>388</v>
      </c>
      <c r="AW336" s="39" t="s">
        <v>388</v>
      </c>
      <c r="AX336" s="39" t="s">
        <v>388</v>
      </c>
      <c r="AY336" s="39" t="s">
        <v>388</v>
      </c>
      <c r="AZ336" s="39" t="s">
        <v>388</v>
      </c>
      <c r="BA336" s="39" t="s">
        <v>184</v>
      </c>
      <c r="BB336" s="39" t="s">
        <v>388</v>
      </c>
      <c r="BC336" s="39"/>
      <c r="BD336" s="39" t="s">
        <v>388</v>
      </c>
      <c r="BE336" s="39" t="s">
        <v>184</v>
      </c>
      <c r="BF336" s="39" t="s">
        <v>184</v>
      </c>
      <c r="BG336" s="39" t="s">
        <v>184</v>
      </c>
      <c r="BH336" s="39" t="s">
        <v>388</v>
      </c>
      <c r="BI336" s="39" t="s">
        <v>388</v>
      </c>
      <c r="BJ336" s="39" t="s">
        <v>184</v>
      </c>
      <c r="BK336" s="39" t="s">
        <v>184</v>
      </c>
      <c r="BL336" s="39" t="s">
        <v>184</v>
      </c>
      <c r="BM336" s="39"/>
      <c r="BN336" s="289"/>
      <c r="BO336" s="45"/>
      <c r="BP336" s="45"/>
    </row>
    <row r="337" spans="1:68" s="158" customFormat="1" ht="60" customHeight="1" x14ac:dyDescent="0.35">
      <c r="A337" s="46" t="str">
        <f t="shared" si="77"/>
        <v>OCID-150</v>
      </c>
      <c r="B337" s="17" t="str">
        <f>VLOOKUP($D337,[10]Responsables!$L$1:$M$37,2,0)</f>
        <v>OCID</v>
      </c>
      <c r="C337" s="162" t="s">
        <v>1234</v>
      </c>
      <c r="D337" s="17" t="s">
        <v>824</v>
      </c>
      <c r="E337" s="17" t="s">
        <v>825</v>
      </c>
      <c r="F337" s="17" t="s">
        <v>826</v>
      </c>
      <c r="G337" s="17" t="s">
        <v>906</v>
      </c>
      <c r="H337" s="17" t="s">
        <v>907</v>
      </c>
      <c r="I337" s="17" t="s">
        <v>253</v>
      </c>
      <c r="J337" s="18" t="s">
        <v>254</v>
      </c>
      <c r="K337" s="18" t="s">
        <v>829</v>
      </c>
      <c r="L337" s="18" t="s">
        <v>336</v>
      </c>
      <c r="M337" s="18" t="s">
        <v>321</v>
      </c>
      <c r="N337" s="18" t="s">
        <v>451</v>
      </c>
      <c r="O337" s="17" t="s">
        <v>176</v>
      </c>
      <c r="P337" s="17" t="s">
        <v>830</v>
      </c>
      <c r="Q337" s="17" t="s">
        <v>824</v>
      </c>
      <c r="R337" s="17" t="s">
        <v>229</v>
      </c>
      <c r="S337" s="17" t="s">
        <v>229</v>
      </c>
      <c r="T337" s="17" t="s">
        <v>324</v>
      </c>
      <c r="U337" s="17" t="s">
        <v>824</v>
      </c>
      <c r="V337" s="17" t="s">
        <v>229</v>
      </c>
      <c r="W337" s="17" t="s">
        <v>229</v>
      </c>
      <c r="X337" s="17" t="s">
        <v>255</v>
      </c>
      <c r="Y337" s="177" t="str">
        <f>VLOOKUP($X337,'[10]Ley Transparencia'!$G$4:$H$18,2,0)</f>
        <v>INFORMACIÓN PÚBLICA</v>
      </c>
      <c r="Z337" s="17" t="s">
        <v>256</v>
      </c>
      <c r="AA337" s="17" t="s">
        <v>256</v>
      </c>
      <c r="AB337" s="39" t="s">
        <v>176</v>
      </c>
      <c r="AC337" s="40">
        <v>44197</v>
      </c>
      <c r="AD337" s="33" t="str">
        <f>LOOKUP($Y337,'[10]Ley Transparencia'!$H$4:$H$17,'[10]Ley Transparencia'!$I$4:$I$17)</f>
        <v>Ilimitada</v>
      </c>
      <c r="AE337" s="26" t="str">
        <f t="shared" si="78"/>
        <v>Baja</v>
      </c>
      <c r="AF337" s="18">
        <f t="shared" si="79"/>
        <v>1</v>
      </c>
      <c r="AG337" s="18" t="s">
        <v>239</v>
      </c>
      <c r="AH337" s="18">
        <f t="shared" si="80"/>
        <v>1</v>
      </c>
      <c r="AI337" s="18" t="s">
        <v>239</v>
      </c>
      <c r="AJ337" s="18">
        <f t="shared" si="81"/>
        <v>1</v>
      </c>
      <c r="AK337" s="18">
        <f t="shared" si="82"/>
        <v>3</v>
      </c>
      <c r="AL337" s="44" t="str">
        <f t="shared" si="83"/>
        <v>BAJA</v>
      </c>
      <c r="AM337" s="39" t="s">
        <v>184</v>
      </c>
      <c r="AN337" s="39" t="s">
        <v>388</v>
      </c>
      <c r="AO337" s="39" t="s">
        <v>184</v>
      </c>
      <c r="AP337" s="39" t="s">
        <v>184</v>
      </c>
      <c r="AQ337" s="39" t="s">
        <v>184</v>
      </c>
      <c r="AR337" s="18"/>
      <c r="AS337" s="18"/>
      <c r="AT337" s="39" t="s">
        <v>184</v>
      </c>
      <c r="AU337" s="39" t="s">
        <v>184</v>
      </c>
      <c r="AV337" s="39" t="s">
        <v>388</v>
      </c>
      <c r="AW337" s="39" t="s">
        <v>388</v>
      </c>
      <c r="AX337" s="39" t="s">
        <v>388</v>
      </c>
      <c r="AY337" s="39" t="s">
        <v>388</v>
      </c>
      <c r="AZ337" s="39" t="s">
        <v>388</v>
      </c>
      <c r="BA337" s="39" t="s">
        <v>184</v>
      </c>
      <c r="BB337" s="39" t="s">
        <v>388</v>
      </c>
      <c r="BC337" s="39"/>
      <c r="BD337" s="39" t="s">
        <v>388</v>
      </c>
      <c r="BE337" s="39" t="s">
        <v>184</v>
      </c>
      <c r="BF337" s="39" t="s">
        <v>184</v>
      </c>
      <c r="BG337" s="39" t="s">
        <v>184</v>
      </c>
      <c r="BH337" s="39" t="s">
        <v>388</v>
      </c>
      <c r="BI337" s="39" t="s">
        <v>388</v>
      </c>
      <c r="BJ337" s="39" t="s">
        <v>184</v>
      </c>
      <c r="BK337" s="39" t="s">
        <v>184</v>
      </c>
      <c r="BL337" s="39" t="s">
        <v>184</v>
      </c>
      <c r="BM337" s="39"/>
      <c r="BN337" s="289"/>
      <c r="BO337" s="45"/>
      <c r="BP337" s="45"/>
    </row>
    <row r="338" spans="1:68" s="158" customFormat="1" ht="60" customHeight="1" x14ac:dyDescent="0.35">
      <c r="A338" s="46" t="str">
        <f t="shared" si="77"/>
        <v>OCID-151</v>
      </c>
      <c r="B338" s="17" t="str">
        <f>VLOOKUP($D338,[10]Responsables!$L$1:$M$37,2,0)</f>
        <v>OCID</v>
      </c>
      <c r="C338" s="162" t="s">
        <v>1235</v>
      </c>
      <c r="D338" s="17" t="s">
        <v>824</v>
      </c>
      <c r="E338" s="17" t="s">
        <v>825</v>
      </c>
      <c r="F338" s="17" t="s">
        <v>826</v>
      </c>
      <c r="G338" s="17" t="s">
        <v>908</v>
      </c>
      <c r="H338" s="17" t="s">
        <v>909</v>
      </c>
      <c r="I338" s="17" t="s">
        <v>253</v>
      </c>
      <c r="J338" s="18" t="s">
        <v>254</v>
      </c>
      <c r="K338" s="18" t="s">
        <v>829</v>
      </c>
      <c r="L338" s="18" t="s">
        <v>336</v>
      </c>
      <c r="M338" s="18" t="s">
        <v>321</v>
      </c>
      <c r="N338" s="18" t="s">
        <v>451</v>
      </c>
      <c r="O338" s="17" t="s">
        <v>176</v>
      </c>
      <c r="P338" s="17" t="s">
        <v>830</v>
      </c>
      <c r="Q338" s="17" t="s">
        <v>824</v>
      </c>
      <c r="R338" s="17" t="s">
        <v>229</v>
      </c>
      <c r="S338" s="17" t="s">
        <v>229</v>
      </c>
      <c r="T338" s="17" t="s">
        <v>324</v>
      </c>
      <c r="U338" s="17" t="s">
        <v>824</v>
      </c>
      <c r="V338" s="17" t="s">
        <v>229</v>
      </c>
      <c r="W338" s="17" t="s">
        <v>229</v>
      </c>
      <c r="X338" s="17" t="s">
        <v>255</v>
      </c>
      <c r="Y338" s="177" t="str">
        <f>VLOOKUP($X338,'[10]Ley Transparencia'!$G$4:$H$18,2,0)</f>
        <v>INFORMACIÓN PÚBLICA</v>
      </c>
      <c r="Z338" s="17" t="s">
        <v>256</v>
      </c>
      <c r="AA338" s="17" t="s">
        <v>256</v>
      </c>
      <c r="AB338" s="39" t="s">
        <v>176</v>
      </c>
      <c r="AC338" s="40">
        <v>44197</v>
      </c>
      <c r="AD338" s="33" t="str">
        <f>LOOKUP($Y338,'[10]Ley Transparencia'!$H$4:$H$17,'[10]Ley Transparencia'!$I$4:$I$17)</f>
        <v>Ilimitada</v>
      </c>
      <c r="AE338" s="26" t="str">
        <f t="shared" si="78"/>
        <v>Baja</v>
      </c>
      <c r="AF338" s="18">
        <f t="shared" si="79"/>
        <v>1</v>
      </c>
      <c r="AG338" s="18" t="s">
        <v>239</v>
      </c>
      <c r="AH338" s="18">
        <f t="shared" si="80"/>
        <v>1</v>
      </c>
      <c r="AI338" s="18" t="s">
        <v>239</v>
      </c>
      <c r="AJ338" s="18">
        <f t="shared" si="81"/>
        <v>1</v>
      </c>
      <c r="AK338" s="18">
        <f t="shared" si="82"/>
        <v>3</v>
      </c>
      <c r="AL338" s="44" t="str">
        <f t="shared" si="83"/>
        <v>BAJA</v>
      </c>
      <c r="AM338" s="39" t="s">
        <v>184</v>
      </c>
      <c r="AN338" s="39" t="s">
        <v>388</v>
      </c>
      <c r="AO338" s="39" t="s">
        <v>184</v>
      </c>
      <c r="AP338" s="39" t="s">
        <v>184</v>
      </c>
      <c r="AQ338" s="39" t="s">
        <v>184</v>
      </c>
      <c r="AR338" s="18"/>
      <c r="AS338" s="18"/>
      <c r="AT338" s="39" t="s">
        <v>184</v>
      </c>
      <c r="AU338" s="39" t="s">
        <v>184</v>
      </c>
      <c r="AV338" s="39" t="s">
        <v>388</v>
      </c>
      <c r="AW338" s="39" t="s">
        <v>388</v>
      </c>
      <c r="AX338" s="39" t="s">
        <v>388</v>
      </c>
      <c r="AY338" s="39" t="s">
        <v>388</v>
      </c>
      <c r="AZ338" s="39" t="s">
        <v>388</v>
      </c>
      <c r="BA338" s="39" t="s">
        <v>184</v>
      </c>
      <c r="BB338" s="39" t="s">
        <v>388</v>
      </c>
      <c r="BC338" s="39"/>
      <c r="BD338" s="39" t="s">
        <v>388</v>
      </c>
      <c r="BE338" s="39" t="s">
        <v>184</v>
      </c>
      <c r="BF338" s="39" t="s">
        <v>184</v>
      </c>
      <c r="BG338" s="39" t="s">
        <v>184</v>
      </c>
      <c r="BH338" s="39" t="s">
        <v>388</v>
      </c>
      <c r="BI338" s="39" t="s">
        <v>388</v>
      </c>
      <c r="BJ338" s="39" t="s">
        <v>184</v>
      </c>
      <c r="BK338" s="39" t="s">
        <v>184</v>
      </c>
      <c r="BL338" s="39" t="s">
        <v>184</v>
      </c>
      <c r="BM338" s="39"/>
      <c r="BN338" s="289"/>
      <c r="BO338" s="45"/>
      <c r="BP338" s="45"/>
    </row>
    <row r="339" spans="1:68" s="158" customFormat="1" ht="60" customHeight="1" x14ac:dyDescent="0.35">
      <c r="A339" s="46" t="str">
        <f t="shared" si="77"/>
        <v>OCID-152</v>
      </c>
      <c r="B339" s="17" t="str">
        <f>VLOOKUP($D339,[10]Responsables!$L$1:$M$37,2,0)</f>
        <v>OCID</v>
      </c>
      <c r="C339" s="162" t="s">
        <v>1236</v>
      </c>
      <c r="D339" s="17" t="s">
        <v>824</v>
      </c>
      <c r="E339" s="17" t="s">
        <v>825</v>
      </c>
      <c r="F339" s="17" t="s">
        <v>826</v>
      </c>
      <c r="G339" s="17" t="s">
        <v>910</v>
      </c>
      <c r="H339" s="17" t="s">
        <v>911</v>
      </c>
      <c r="I339" s="17" t="s">
        <v>253</v>
      </c>
      <c r="J339" s="18" t="s">
        <v>254</v>
      </c>
      <c r="K339" s="18" t="s">
        <v>829</v>
      </c>
      <c r="L339" s="18" t="s">
        <v>336</v>
      </c>
      <c r="M339" s="18" t="s">
        <v>321</v>
      </c>
      <c r="N339" s="18" t="s">
        <v>451</v>
      </c>
      <c r="O339" s="17" t="s">
        <v>176</v>
      </c>
      <c r="P339" s="17" t="s">
        <v>830</v>
      </c>
      <c r="Q339" s="17" t="s">
        <v>824</v>
      </c>
      <c r="R339" s="17" t="s">
        <v>229</v>
      </c>
      <c r="S339" s="17" t="s">
        <v>229</v>
      </c>
      <c r="T339" s="17" t="s">
        <v>324</v>
      </c>
      <c r="U339" s="17" t="s">
        <v>824</v>
      </c>
      <c r="V339" s="17" t="s">
        <v>229</v>
      </c>
      <c r="W339" s="17" t="s">
        <v>229</v>
      </c>
      <c r="X339" s="17" t="s">
        <v>255</v>
      </c>
      <c r="Y339" s="177" t="str">
        <f>VLOOKUP($X339,'[10]Ley Transparencia'!$G$4:$H$18,2,0)</f>
        <v>INFORMACIÓN PÚBLICA</v>
      </c>
      <c r="Z339" s="17" t="s">
        <v>256</v>
      </c>
      <c r="AA339" s="17" t="s">
        <v>256</v>
      </c>
      <c r="AB339" s="39" t="s">
        <v>176</v>
      </c>
      <c r="AC339" s="40">
        <v>44197</v>
      </c>
      <c r="AD339" s="33" t="str">
        <f>LOOKUP($Y339,'[10]Ley Transparencia'!$H$4:$H$17,'[10]Ley Transparencia'!$I$4:$I$17)</f>
        <v>Ilimitada</v>
      </c>
      <c r="AE339" s="26" t="str">
        <f t="shared" si="78"/>
        <v>Baja</v>
      </c>
      <c r="AF339" s="18">
        <f t="shared" si="79"/>
        <v>1</v>
      </c>
      <c r="AG339" s="18" t="s">
        <v>239</v>
      </c>
      <c r="AH339" s="18">
        <f t="shared" si="80"/>
        <v>1</v>
      </c>
      <c r="AI339" s="18" t="s">
        <v>239</v>
      </c>
      <c r="AJ339" s="18">
        <f t="shared" si="81"/>
        <v>1</v>
      </c>
      <c r="AK339" s="18">
        <f t="shared" si="82"/>
        <v>3</v>
      </c>
      <c r="AL339" s="44" t="str">
        <f t="shared" si="83"/>
        <v>BAJA</v>
      </c>
      <c r="AM339" s="39" t="s">
        <v>184</v>
      </c>
      <c r="AN339" s="39" t="s">
        <v>388</v>
      </c>
      <c r="AO339" s="39" t="s">
        <v>184</v>
      </c>
      <c r="AP339" s="39" t="s">
        <v>184</v>
      </c>
      <c r="AQ339" s="39" t="s">
        <v>184</v>
      </c>
      <c r="AR339" s="18"/>
      <c r="AS339" s="18"/>
      <c r="AT339" s="39" t="s">
        <v>184</v>
      </c>
      <c r="AU339" s="39" t="s">
        <v>184</v>
      </c>
      <c r="AV339" s="39" t="s">
        <v>388</v>
      </c>
      <c r="AW339" s="39" t="s">
        <v>388</v>
      </c>
      <c r="AX339" s="39" t="s">
        <v>388</v>
      </c>
      <c r="AY339" s="39" t="s">
        <v>388</v>
      </c>
      <c r="AZ339" s="39" t="s">
        <v>388</v>
      </c>
      <c r="BA339" s="39" t="s">
        <v>184</v>
      </c>
      <c r="BB339" s="39" t="s">
        <v>388</v>
      </c>
      <c r="BC339" s="39"/>
      <c r="BD339" s="39" t="s">
        <v>388</v>
      </c>
      <c r="BE339" s="39" t="s">
        <v>184</v>
      </c>
      <c r="BF339" s="39" t="s">
        <v>184</v>
      </c>
      <c r="BG339" s="39" t="s">
        <v>184</v>
      </c>
      <c r="BH339" s="39" t="s">
        <v>388</v>
      </c>
      <c r="BI339" s="39" t="s">
        <v>388</v>
      </c>
      <c r="BJ339" s="39" t="s">
        <v>184</v>
      </c>
      <c r="BK339" s="39" t="s">
        <v>184</v>
      </c>
      <c r="BL339" s="39" t="s">
        <v>184</v>
      </c>
      <c r="BM339" s="39"/>
      <c r="BN339" s="289"/>
      <c r="BO339" s="45"/>
      <c r="BP339" s="45"/>
    </row>
    <row r="340" spans="1:68" s="158" customFormat="1" ht="60" customHeight="1" x14ac:dyDescent="0.35">
      <c r="A340" s="46" t="str">
        <f t="shared" si="77"/>
        <v>OCID-153</v>
      </c>
      <c r="B340" s="17" t="str">
        <f>VLOOKUP($D340,[10]Responsables!$L$1:$M$37,2,0)</f>
        <v>OCID</v>
      </c>
      <c r="C340" s="162" t="s">
        <v>1237</v>
      </c>
      <c r="D340" s="17" t="s">
        <v>824</v>
      </c>
      <c r="E340" s="17" t="s">
        <v>825</v>
      </c>
      <c r="F340" s="17" t="s">
        <v>826</v>
      </c>
      <c r="G340" s="17" t="s">
        <v>912</v>
      </c>
      <c r="H340" s="17" t="s">
        <v>913</v>
      </c>
      <c r="I340" s="17" t="s">
        <v>253</v>
      </c>
      <c r="J340" s="18" t="s">
        <v>254</v>
      </c>
      <c r="K340" s="18" t="s">
        <v>829</v>
      </c>
      <c r="L340" s="18" t="s">
        <v>336</v>
      </c>
      <c r="M340" s="18" t="s">
        <v>321</v>
      </c>
      <c r="N340" s="18" t="s">
        <v>451</v>
      </c>
      <c r="O340" s="17" t="s">
        <v>176</v>
      </c>
      <c r="P340" s="17" t="s">
        <v>830</v>
      </c>
      <c r="Q340" s="17" t="s">
        <v>824</v>
      </c>
      <c r="R340" s="17" t="s">
        <v>229</v>
      </c>
      <c r="S340" s="17" t="s">
        <v>229</v>
      </c>
      <c r="T340" s="17" t="s">
        <v>324</v>
      </c>
      <c r="U340" s="17" t="s">
        <v>824</v>
      </c>
      <c r="V340" s="17" t="s">
        <v>229</v>
      </c>
      <c r="W340" s="17" t="s">
        <v>229</v>
      </c>
      <c r="X340" s="17" t="s">
        <v>255</v>
      </c>
      <c r="Y340" s="177" t="str">
        <f>VLOOKUP($X340,'[10]Ley Transparencia'!$G$4:$H$18,2,0)</f>
        <v>INFORMACIÓN PÚBLICA</v>
      </c>
      <c r="Z340" s="17" t="s">
        <v>256</v>
      </c>
      <c r="AA340" s="17" t="s">
        <v>256</v>
      </c>
      <c r="AB340" s="39" t="s">
        <v>176</v>
      </c>
      <c r="AC340" s="40">
        <v>44197</v>
      </c>
      <c r="AD340" s="33" t="str">
        <f>LOOKUP($Y340,'[10]Ley Transparencia'!$H$4:$H$17,'[10]Ley Transparencia'!$I$4:$I$17)</f>
        <v>Ilimitada</v>
      </c>
      <c r="AE340" s="26" t="str">
        <f t="shared" si="78"/>
        <v>Baja</v>
      </c>
      <c r="AF340" s="18">
        <f t="shared" si="79"/>
        <v>1</v>
      </c>
      <c r="AG340" s="18" t="s">
        <v>239</v>
      </c>
      <c r="AH340" s="18">
        <f t="shared" si="80"/>
        <v>1</v>
      </c>
      <c r="AI340" s="18" t="s">
        <v>239</v>
      </c>
      <c r="AJ340" s="18">
        <f t="shared" si="81"/>
        <v>1</v>
      </c>
      <c r="AK340" s="18">
        <f t="shared" si="82"/>
        <v>3</v>
      </c>
      <c r="AL340" s="44" t="str">
        <f t="shared" si="83"/>
        <v>BAJA</v>
      </c>
      <c r="AM340" s="39" t="s">
        <v>184</v>
      </c>
      <c r="AN340" s="39" t="s">
        <v>388</v>
      </c>
      <c r="AO340" s="39" t="s">
        <v>184</v>
      </c>
      <c r="AP340" s="39" t="s">
        <v>184</v>
      </c>
      <c r="AQ340" s="39" t="s">
        <v>184</v>
      </c>
      <c r="AR340" s="18"/>
      <c r="AS340" s="18"/>
      <c r="AT340" s="39" t="s">
        <v>184</v>
      </c>
      <c r="AU340" s="39" t="s">
        <v>184</v>
      </c>
      <c r="AV340" s="39" t="s">
        <v>388</v>
      </c>
      <c r="AW340" s="39" t="s">
        <v>388</v>
      </c>
      <c r="AX340" s="39" t="s">
        <v>388</v>
      </c>
      <c r="AY340" s="39" t="s">
        <v>388</v>
      </c>
      <c r="AZ340" s="39" t="s">
        <v>388</v>
      </c>
      <c r="BA340" s="39" t="s">
        <v>184</v>
      </c>
      <c r="BB340" s="39" t="s">
        <v>388</v>
      </c>
      <c r="BC340" s="39"/>
      <c r="BD340" s="39" t="s">
        <v>388</v>
      </c>
      <c r="BE340" s="39" t="s">
        <v>184</v>
      </c>
      <c r="BF340" s="39" t="s">
        <v>184</v>
      </c>
      <c r="BG340" s="39" t="s">
        <v>184</v>
      </c>
      <c r="BH340" s="39" t="s">
        <v>388</v>
      </c>
      <c r="BI340" s="39" t="s">
        <v>388</v>
      </c>
      <c r="BJ340" s="39" t="s">
        <v>184</v>
      </c>
      <c r="BK340" s="39" t="s">
        <v>184</v>
      </c>
      <c r="BL340" s="39" t="s">
        <v>184</v>
      </c>
      <c r="BM340" s="39"/>
      <c r="BN340" s="289"/>
      <c r="BO340" s="45"/>
      <c r="BP340" s="45"/>
    </row>
    <row r="341" spans="1:68" s="158" customFormat="1" ht="60" customHeight="1" x14ac:dyDescent="0.35">
      <c r="A341" s="46" t="str">
        <f t="shared" si="77"/>
        <v>OCID-154</v>
      </c>
      <c r="B341" s="17" t="str">
        <f>VLOOKUP($D341,[10]Responsables!$L$1:$M$37,2,0)</f>
        <v>OCID</v>
      </c>
      <c r="C341" s="162" t="s">
        <v>1238</v>
      </c>
      <c r="D341" s="17" t="s">
        <v>824</v>
      </c>
      <c r="E341" s="17" t="s">
        <v>825</v>
      </c>
      <c r="F341" s="17" t="s">
        <v>826</v>
      </c>
      <c r="G341" s="17" t="s">
        <v>914</v>
      </c>
      <c r="H341" s="17" t="s">
        <v>915</v>
      </c>
      <c r="I341" s="17" t="s">
        <v>253</v>
      </c>
      <c r="J341" s="18" t="s">
        <v>254</v>
      </c>
      <c r="K341" s="18" t="s">
        <v>829</v>
      </c>
      <c r="L341" s="18" t="s">
        <v>336</v>
      </c>
      <c r="M341" s="18" t="s">
        <v>590</v>
      </c>
      <c r="N341" s="18" t="s">
        <v>451</v>
      </c>
      <c r="O341" s="17" t="s">
        <v>176</v>
      </c>
      <c r="P341" s="17" t="s">
        <v>830</v>
      </c>
      <c r="Q341" s="17" t="s">
        <v>824</v>
      </c>
      <c r="R341" s="17" t="s">
        <v>229</v>
      </c>
      <c r="S341" s="17" t="s">
        <v>229</v>
      </c>
      <c r="T341" s="17" t="s">
        <v>324</v>
      </c>
      <c r="U341" s="17" t="s">
        <v>824</v>
      </c>
      <c r="V341" s="17" t="s">
        <v>229</v>
      </c>
      <c r="W341" s="17" t="s">
        <v>229</v>
      </c>
      <c r="X341" s="17" t="s">
        <v>255</v>
      </c>
      <c r="Y341" s="177" t="str">
        <f>VLOOKUP($X341,'[10]Ley Transparencia'!$G$4:$H$18,2,0)</f>
        <v>INFORMACIÓN PÚBLICA</v>
      </c>
      <c r="Z341" s="17" t="s">
        <v>256</v>
      </c>
      <c r="AA341" s="17" t="s">
        <v>256</v>
      </c>
      <c r="AB341" s="39" t="s">
        <v>176</v>
      </c>
      <c r="AC341" s="40">
        <v>44197</v>
      </c>
      <c r="AD341" s="33" t="str">
        <f>LOOKUP($Y341,'[10]Ley Transparencia'!$H$4:$H$17,'[10]Ley Transparencia'!$I$4:$I$17)</f>
        <v>Ilimitada</v>
      </c>
      <c r="AE341" s="26" t="str">
        <f t="shared" si="78"/>
        <v>Baja</v>
      </c>
      <c r="AF341" s="18">
        <f t="shared" si="79"/>
        <v>1</v>
      </c>
      <c r="AG341" s="18" t="s">
        <v>239</v>
      </c>
      <c r="AH341" s="18">
        <f t="shared" si="80"/>
        <v>1</v>
      </c>
      <c r="AI341" s="18" t="s">
        <v>239</v>
      </c>
      <c r="AJ341" s="18">
        <f t="shared" si="81"/>
        <v>1</v>
      </c>
      <c r="AK341" s="18">
        <f t="shared" si="82"/>
        <v>3</v>
      </c>
      <c r="AL341" s="44" t="str">
        <f t="shared" si="83"/>
        <v>BAJA</v>
      </c>
      <c r="AM341" s="39" t="s">
        <v>184</v>
      </c>
      <c r="AN341" s="39" t="s">
        <v>388</v>
      </c>
      <c r="AO341" s="39" t="s">
        <v>184</v>
      </c>
      <c r="AP341" s="39" t="s">
        <v>184</v>
      </c>
      <c r="AQ341" s="39" t="s">
        <v>184</v>
      </c>
      <c r="AR341" s="18"/>
      <c r="AS341" s="18"/>
      <c r="AT341" s="39" t="s">
        <v>184</v>
      </c>
      <c r="AU341" s="39" t="s">
        <v>184</v>
      </c>
      <c r="AV341" s="39" t="s">
        <v>388</v>
      </c>
      <c r="AW341" s="39" t="s">
        <v>388</v>
      </c>
      <c r="AX341" s="39" t="s">
        <v>388</v>
      </c>
      <c r="AY341" s="39" t="s">
        <v>388</v>
      </c>
      <c r="AZ341" s="39" t="s">
        <v>388</v>
      </c>
      <c r="BA341" s="39" t="s">
        <v>184</v>
      </c>
      <c r="BB341" s="39" t="s">
        <v>388</v>
      </c>
      <c r="BC341" s="39"/>
      <c r="BD341" s="39" t="s">
        <v>388</v>
      </c>
      <c r="BE341" s="39" t="s">
        <v>184</v>
      </c>
      <c r="BF341" s="39" t="s">
        <v>184</v>
      </c>
      <c r="BG341" s="39" t="s">
        <v>184</v>
      </c>
      <c r="BH341" s="39" t="s">
        <v>388</v>
      </c>
      <c r="BI341" s="39" t="s">
        <v>388</v>
      </c>
      <c r="BJ341" s="39" t="s">
        <v>184</v>
      </c>
      <c r="BK341" s="39" t="s">
        <v>184</v>
      </c>
      <c r="BL341" s="39" t="s">
        <v>184</v>
      </c>
      <c r="BM341" s="39"/>
      <c r="BN341" s="289"/>
      <c r="BO341" s="45"/>
      <c r="BP341" s="45"/>
    </row>
    <row r="342" spans="1:68" s="158" customFormat="1" ht="60" customHeight="1" x14ac:dyDescent="0.35">
      <c r="A342" s="46" t="str">
        <f t="shared" si="77"/>
        <v>OCID-155</v>
      </c>
      <c r="B342" s="17" t="str">
        <f>VLOOKUP($D342,[10]Responsables!$L$1:$M$37,2,0)</f>
        <v>OCID</v>
      </c>
      <c r="C342" s="162" t="s">
        <v>1239</v>
      </c>
      <c r="D342" s="17" t="s">
        <v>824</v>
      </c>
      <c r="E342" s="17" t="s">
        <v>825</v>
      </c>
      <c r="F342" s="17" t="s">
        <v>826</v>
      </c>
      <c r="G342" s="17" t="s">
        <v>916</v>
      </c>
      <c r="H342" s="17" t="s">
        <v>917</v>
      </c>
      <c r="I342" s="17" t="s">
        <v>253</v>
      </c>
      <c r="J342" s="18" t="s">
        <v>254</v>
      </c>
      <c r="K342" s="18" t="s">
        <v>829</v>
      </c>
      <c r="L342" s="18" t="s">
        <v>336</v>
      </c>
      <c r="M342" s="18" t="s">
        <v>321</v>
      </c>
      <c r="N342" s="18" t="s">
        <v>451</v>
      </c>
      <c r="O342" s="17" t="s">
        <v>176</v>
      </c>
      <c r="P342" s="17" t="s">
        <v>830</v>
      </c>
      <c r="Q342" s="17" t="s">
        <v>824</v>
      </c>
      <c r="R342" s="17" t="s">
        <v>229</v>
      </c>
      <c r="S342" s="17" t="s">
        <v>229</v>
      </c>
      <c r="T342" s="17" t="s">
        <v>324</v>
      </c>
      <c r="U342" s="17" t="s">
        <v>824</v>
      </c>
      <c r="V342" s="17" t="s">
        <v>229</v>
      </c>
      <c r="W342" s="17" t="s">
        <v>229</v>
      </c>
      <c r="X342" s="17" t="s">
        <v>255</v>
      </c>
      <c r="Y342" s="177" t="str">
        <f>VLOOKUP($X342,'[10]Ley Transparencia'!$G$4:$H$18,2,0)</f>
        <v>INFORMACIÓN PÚBLICA</v>
      </c>
      <c r="Z342" s="17" t="s">
        <v>256</v>
      </c>
      <c r="AA342" s="17" t="s">
        <v>256</v>
      </c>
      <c r="AB342" s="39" t="s">
        <v>176</v>
      </c>
      <c r="AC342" s="40">
        <v>44197</v>
      </c>
      <c r="AD342" s="33" t="str">
        <f>LOOKUP($Y342,'[10]Ley Transparencia'!$H$4:$H$17,'[10]Ley Transparencia'!$I$4:$I$17)</f>
        <v>Ilimitada</v>
      </c>
      <c r="AE342" s="26" t="str">
        <f t="shared" si="78"/>
        <v>Baja</v>
      </c>
      <c r="AF342" s="18">
        <f t="shared" si="79"/>
        <v>1</v>
      </c>
      <c r="AG342" s="18" t="s">
        <v>239</v>
      </c>
      <c r="AH342" s="18">
        <f t="shared" si="80"/>
        <v>1</v>
      </c>
      <c r="AI342" s="18" t="s">
        <v>239</v>
      </c>
      <c r="AJ342" s="18">
        <f t="shared" si="81"/>
        <v>1</v>
      </c>
      <c r="AK342" s="18">
        <f t="shared" si="82"/>
        <v>3</v>
      </c>
      <c r="AL342" s="44" t="str">
        <f t="shared" si="83"/>
        <v>BAJA</v>
      </c>
      <c r="AM342" s="39" t="s">
        <v>184</v>
      </c>
      <c r="AN342" s="39" t="s">
        <v>388</v>
      </c>
      <c r="AO342" s="39" t="s">
        <v>184</v>
      </c>
      <c r="AP342" s="39" t="s">
        <v>184</v>
      </c>
      <c r="AQ342" s="39" t="s">
        <v>184</v>
      </c>
      <c r="AR342" s="18"/>
      <c r="AS342" s="18"/>
      <c r="AT342" s="39" t="s">
        <v>184</v>
      </c>
      <c r="AU342" s="39" t="s">
        <v>184</v>
      </c>
      <c r="AV342" s="39" t="s">
        <v>388</v>
      </c>
      <c r="AW342" s="39" t="s">
        <v>388</v>
      </c>
      <c r="AX342" s="39" t="s">
        <v>388</v>
      </c>
      <c r="AY342" s="39" t="s">
        <v>388</v>
      </c>
      <c r="AZ342" s="39" t="s">
        <v>388</v>
      </c>
      <c r="BA342" s="39" t="s">
        <v>184</v>
      </c>
      <c r="BB342" s="39" t="s">
        <v>388</v>
      </c>
      <c r="BC342" s="39"/>
      <c r="BD342" s="39" t="s">
        <v>388</v>
      </c>
      <c r="BE342" s="39" t="s">
        <v>184</v>
      </c>
      <c r="BF342" s="39" t="s">
        <v>184</v>
      </c>
      <c r="BG342" s="39" t="s">
        <v>184</v>
      </c>
      <c r="BH342" s="39" t="s">
        <v>388</v>
      </c>
      <c r="BI342" s="39" t="s">
        <v>388</v>
      </c>
      <c r="BJ342" s="39" t="s">
        <v>184</v>
      </c>
      <c r="BK342" s="39" t="s">
        <v>184</v>
      </c>
      <c r="BL342" s="39" t="s">
        <v>184</v>
      </c>
      <c r="BM342" s="39"/>
      <c r="BN342" s="289"/>
      <c r="BO342" s="45"/>
      <c r="BP342" s="45"/>
    </row>
    <row r="343" spans="1:68" s="158" customFormat="1" ht="60" customHeight="1" x14ac:dyDescent="0.35">
      <c r="A343" s="46" t="str">
        <f t="shared" si="77"/>
        <v>OCID-156</v>
      </c>
      <c r="B343" s="17" t="str">
        <f>VLOOKUP($D343,[10]Responsables!$L$1:$M$37,2,0)</f>
        <v>OCID</v>
      </c>
      <c r="C343" s="162" t="s">
        <v>1240</v>
      </c>
      <c r="D343" s="17" t="s">
        <v>824</v>
      </c>
      <c r="E343" s="17" t="s">
        <v>825</v>
      </c>
      <c r="F343" s="17" t="s">
        <v>826</v>
      </c>
      <c r="G343" s="17" t="s">
        <v>918</v>
      </c>
      <c r="H343" s="17" t="s">
        <v>919</v>
      </c>
      <c r="I343" s="17" t="s">
        <v>253</v>
      </c>
      <c r="J343" s="18" t="s">
        <v>254</v>
      </c>
      <c r="K343" s="18" t="s">
        <v>829</v>
      </c>
      <c r="L343" s="18" t="s">
        <v>336</v>
      </c>
      <c r="M343" s="18" t="s">
        <v>321</v>
      </c>
      <c r="N343" s="18" t="s">
        <v>451</v>
      </c>
      <c r="O343" s="17" t="s">
        <v>176</v>
      </c>
      <c r="P343" s="17" t="s">
        <v>830</v>
      </c>
      <c r="Q343" s="17" t="s">
        <v>824</v>
      </c>
      <c r="R343" s="17" t="s">
        <v>229</v>
      </c>
      <c r="S343" s="17" t="s">
        <v>229</v>
      </c>
      <c r="T343" s="17" t="s">
        <v>324</v>
      </c>
      <c r="U343" s="17" t="s">
        <v>824</v>
      </c>
      <c r="V343" s="17" t="s">
        <v>229</v>
      </c>
      <c r="W343" s="17" t="s">
        <v>229</v>
      </c>
      <c r="X343" s="17" t="s">
        <v>255</v>
      </c>
      <c r="Y343" s="177" t="str">
        <f>VLOOKUP($X343,'[10]Ley Transparencia'!$G$4:$H$18,2,0)</f>
        <v>INFORMACIÓN PÚBLICA</v>
      </c>
      <c r="Z343" s="17" t="s">
        <v>256</v>
      </c>
      <c r="AA343" s="17" t="s">
        <v>256</v>
      </c>
      <c r="AB343" s="39" t="s">
        <v>176</v>
      </c>
      <c r="AC343" s="40">
        <v>44197</v>
      </c>
      <c r="AD343" s="33" t="str">
        <f>LOOKUP($Y343,'[10]Ley Transparencia'!$H$4:$H$17,'[10]Ley Transparencia'!$I$4:$I$17)</f>
        <v>Ilimitada</v>
      </c>
      <c r="AE343" s="26" t="str">
        <f t="shared" si="78"/>
        <v>Baja</v>
      </c>
      <c r="AF343" s="18">
        <f t="shared" si="79"/>
        <v>1</v>
      </c>
      <c r="AG343" s="18" t="s">
        <v>239</v>
      </c>
      <c r="AH343" s="18">
        <f t="shared" si="80"/>
        <v>1</v>
      </c>
      <c r="AI343" s="18" t="s">
        <v>239</v>
      </c>
      <c r="AJ343" s="18">
        <f t="shared" si="81"/>
        <v>1</v>
      </c>
      <c r="AK343" s="18">
        <f t="shared" si="82"/>
        <v>3</v>
      </c>
      <c r="AL343" s="44" t="str">
        <f t="shared" si="83"/>
        <v>BAJA</v>
      </c>
      <c r="AM343" s="39" t="s">
        <v>184</v>
      </c>
      <c r="AN343" s="39" t="s">
        <v>388</v>
      </c>
      <c r="AO343" s="39" t="s">
        <v>184</v>
      </c>
      <c r="AP343" s="39" t="s">
        <v>184</v>
      </c>
      <c r="AQ343" s="39" t="s">
        <v>184</v>
      </c>
      <c r="AR343" s="18"/>
      <c r="AS343" s="18"/>
      <c r="AT343" s="39" t="s">
        <v>184</v>
      </c>
      <c r="AU343" s="39" t="s">
        <v>184</v>
      </c>
      <c r="AV343" s="39" t="s">
        <v>388</v>
      </c>
      <c r="AW343" s="39" t="s">
        <v>388</v>
      </c>
      <c r="AX343" s="39" t="s">
        <v>388</v>
      </c>
      <c r="AY343" s="39" t="s">
        <v>388</v>
      </c>
      <c r="AZ343" s="39" t="s">
        <v>388</v>
      </c>
      <c r="BA343" s="39" t="s">
        <v>184</v>
      </c>
      <c r="BB343" s="39" t="s">
        <v>388</v>
      </c>
      <c r="BC343" s="39"/>
      <c r="BD343" s="39" t="s">
        <v>388</v>
      </c>
      <c r="BE343" s="39" t="s">
        <v>184</v>
      </c>
      <c r="BF343" s="39" t="s">
        <v>184</v>
      </c>
      <c r="BG343" s="39" t="s">
        <v>184</v>
      </c>
      <c r="BH343" s="39" t="s">
        <v>388</v>
      </c>
      <c r="BI343" s="39" t="s">
        <v>388</v>
      </c>
      <c r="BJ343" s="39" t="s">
        <v>184</v>
      </c>
      <c r="BK343" s="39" t="s">
        <v>184</v>
      </c>
      <c r="BL343" s="39" t="s">
        <v>184</v>
      </c>
      <c r="BM343" s="39"/>
      <c r="BN343" s="289"/>
      <c r="BO343" s="45"/>
      <c r="BP343" s="45"/>
    </row>
    <row r="344" spans="1:68" s="158" customFormat="1" ht="60" customHeight="1" x14ac:dyDescent="0.35">
      <c r="A344" s="46" t="str">
        <f t="shared" si="77"/>
        <v>OCID-157</v>
      </c>
      <c r="B344" s="17" t="str">
        <f>VLOOKUP($D344,[10]Responsables!$L$1:$M$37,2,0)</f>
        <v>OCID</v>
      </c>
      <c r="C344" s="162" t="s">
        <v>1241</v>
      </c>
      <c r="D344" s="17" t="s">
        <v>824</v>
      </c>
      <c r="E344" s="17" t="s">
        <v>825</v>
      </c>
      <c r="F344" s="17" t="s">
        <v>826</v>
      </c>
      <c r="G344" s="17" t="s">
        <v>920</v>
      </c>
      <c r="H344" s="17" t="s">
        <v>921</v>
      </c>
      <c r="I344" s="17" t="s">
        <v>253</v>
      </c>
      <c r="J344" s="18" t="s">
        <v>254</v>
      </c>
      <c r="K344" s="18" t="s">
        <v>829</v>
      </c>
      <c r="L344" s="18" t="s">
        <v>336</v>
      </c>
      <c r="M344" s="18" t="s">
        <v>321</v>
      </c>
      <c r="N344" s="18" t="s">
        <v>451</v>
      </c>
      <c r="O344" s="17" t="s">
        <v>176</v>
      </c>
      <c r="P344" s="17" t="s">
        <v>830</v>
      </c>
      <c r="Q344" s="17" t="s">
        <v>824</v>
      </c>
      <c r="R344" s="17" t="s">
        <v>229</v>
      </c>
      <c r="S344" s="17" t="s">
        <v>229</v>
      </c>
      <c r="T344" s="17" t="s">
        <v>324</v>
      </c>
      <c r="U344" s="17" t="s">
        <v>824</v>
      </c>
      <c r="V344" s="17" t="s">
        <v>229</v>
      </c>
      <c r="W344" s="17" t="s">
        <v>229</v>
      </c>
      <c r="X344" s="17" t="s">
        <v>255</v>
      </c>
      <c r="Y344" s="177" t="str">
        <f>VLOOKUP($X344,'[10]Ley Transparencia'!$G$4:$H$18,2,0)</f>
        <v>INFORMACIÓN PÚBLICA</v>
      </c>
      <c r="Z344" s="17" t="s">
        <v>256</v>
      </c>
      <c r="AA344" s="17" t="s">
        <v>256</v>
      </c>
      <c r="AB344" s="39" t="s">
        <v>176</v>
      </c>
      <c r="AC344" s="40">
        <v>44197</v>
      </c>
      <c r="AD344" s="33" t="str">
        <f>LOOKUP($Y344,'[10]Ley Transparencia'!$H$4:$H$17,'[10]Ley Transparencia'!$I$4:$I$17)</f>
        <v>Ilimitada</v>
      </c>
      <c r="AE344" s="26" t="str">
        <f t="shared" si="78"/>
        <v>Baja</v>
      </c>
      <c r="AF344" s="18">
        <f t="shared" si="79"/>
        <v>1</v>
      </c>
      <c r="AG344" s="18" t="s">
        <v>239</v>
      </c>
      <c r="AH344" s="18">
        <f t="shared" si="80"/>
        <v>1</v>
      </c>
      <c r="AI344" s="18" t="s">
        <v>239</v>
      </c>
      <c r="AJ344" s="18">
        <f t="shared" si="81"/>
        <v>1</v>
      </c>
      <c r="AK344" s="18">
        <f t="shared" si="82"/>
        <v>3</v>
      </c>
      <c r="AL344" s="44" t="str">
        <f t="shared" si="83"/>
        <v>BAJA</v>
      </c>
      <c r="AM344" s="39" t="s">
        <v>184</v>
      </c>
      <c r="AN344" s="39" t="s">
        <v>388</v>
      </c>
      <c r="AO344" s="39" t="s">
        <v>184</v>
      </c>
      <c r="AP344" s="39" t="s">
        <v>184</v>
      </c>
      <c r="AQ344" s="39" t="s">
        <v>184</v>
      </c>
      <c r="AR344" s="18"/>
      <c r="AS344" s="18"/>
      <c r="AT344" s="39" t="s">
        <v>184</v>
      </c>
      <c r="AU344" s="39" t="s">
        <v>184</v>
      </c>
      <c r="AV344" s="39" t="s">
        <v>388</v>
      </c>
      <c r="AW344" s="39" t="s">
        <v>388</v>
      </c>
      <c r="AX344" s="39" t="s">
        <v>388</v>
      </c>
      <c r="AY344" s="39" t="s">
        <v>388</v>
      </c>
      <c r="AZ344" s="39" t="s">
        <v>388</v>
      </c>
      <c r="BA344" s="39" t="s">
        <v>184</v>
      </c>
      <c r="BB344" s="39" t="s">
        <v>388</v>
      </c>
      <c r="BC344" s="39"/>
      <c r="BD344" s="39" t="s">
        <v>388</v>
      </c>
      <c r="BE344" s="39" t="s">
        <v>184</v>
      </c>
      <c r="BF344" s="39" t="s">
        <v>184</v>
      </c>
      <c r="BG344" s="39" t="s">
        <v>184</v>
      </c>
      <c r="BH344" s="39" t="s">
        <v>388</v>
      </c>
      <c r="BI344" s="39" t="s">
        <v>388</v>
      </c>
      <c r="BJ344" s="39" t="s">
        <v>184</v>
      </c>
      <c r="BK344" s="39" t="s">
        <v>184</v>
      </c>
      <c r="BL344" s="39" t="s">
        <v>184</v>
      </c>
      <c r="BM344" s="39"/>
      <c r="BN344" s="289"/>
      <c r="BO344" s="45"/>
      <c r="BP344" s="45"/>
    </row>
    <row r="345" spans="1:68" s="158" customFormat="1" ht="60" customHeight="1" x14ac:dyDescent="0.35">
      <c r="A345" s="46" t="str">
        <f t="shared" si="77"/>
        <v>OCID-158</v>
      </c>
      <c r="B345" s="17" t="str">
        <f>VLOOKUP($D345,[10]Responsables!$L$1:$M$37,2,0)</f>
        <v>OCID</v>
      </c>
      <c r="C345" s="162" t="s">
        <v>1242</v>
      </c>
      <c r="D345" s="17" t="s">
        <v>824</v>
      </c>
      <c r="E345" s="17" t="s">
        <v>825</v>
      </c>
      <c r="F345" s="17" t="s">
        <v>826</v>
      </c>
      <c r="G345" s="17" t="s">
        <v>922</v>
      </c>
      <c r="H345" s="17" t="s">
        <v>923</v>
      </c>
      <c r="I345" s="17" t="s">
        <v>253</v>
      </c>
      <c r="J345" s="18" t="s">
        <v>254</v>
      </c>
      <c r="K345" s="18" t="s">
        <v>829</v>
      </c>
      <c r="L345" s="18" t="s">
        <v>336</v>
      </c>
      <c r="M345" s="18" t="s">
        <v>321</v>
      </c>
      <c r="N345" s="18" t="s">
        <v>451</v>
      </c>
      <c r="O345" s="17" t="s">
        <v>176</v>
      </c>
      <c r="P345" s="17" t="s">
        <v>830</v>
      </c>
      <c r="Q345" s="17" t="s">
        <v>824</v>
      </c>
      <c r="R345" s="17" t="s">
        <v>229</v>
      </c>
      <c r="S345" s="17" t="s">
        <v>229</v>
      </c>
      <c r="T345" s="17" t="s">
        <v>324</v>
      </c>
      <c r="U345" s="17" t="s">
        <v>824</v>
      </c>
      <c r="V345" s="17" t="s">
        <v>229</v>
      </c>
      <c r="W345" s="17" t="s">
        <v>229</v>
      </c>
      <c r="X345" s="17" t="s">
        <v>255</v>
      </c>
      <c r="Y345" s="177" t="str">
        <f>VLOOKUP($X345,'[10]Ley Transparencia'!$G$4:$H$18,2,0)</f>
        <v>INFORMACIÓN PÚBLICA</v>
      </c>
      <c r="Z345" s="17" t="s">
        <v>256</v>
      </c>
      <c r="AA345" s="17" t="s">
        <v>256</v>
      </c>
      <c r="AB345" s="39" t="s">
        <v>176</v>
      </c>
      <c r="AC345" s="40">
        <v>44197</v>
      </c>
      <c r="AD345" s="33" t="str">
        <f>LOOKUP($Y345,'[10]Ley Transparencia'!$H$4:$H$17,'[10]Ley Transparencia'!$I$4:$I$17)</f>
        <v>Ilimitada</v>
      </c>
      <c r="AE345" s="26" t="str">
        <f t="shared" si="78"/>
        <v>Baja</v>
      </c>
      <c r="AF345" s="18">
        <f t="shared" si="79"/>
        <v>1</v>
      </c>
      <c r="AG345" s="18" t="s">
        <v>239</v>
      </c>
      <c r="AH345" s="18">
        <f t="shared" si="80"/>
        <v>1</v>
      </c>
      <c r="AI345" s="18" t="s">
        <v>239</v>
      </c>
      <c r="AJ345" s="18">
        <f t="shared" si="81"/>
        <v>1</v>
      </c>
      <c r="AK345" s="18">
        <f t="shared" si="82"/>
        <v>3</v>
      </c>
      <c r="AL345" s="44" t="str">
        <f t="shared" si="83"/>
        <v>BAJA</v>
      </c>
      <c r="AM345" s="39" t="s">
        <v>184</v>
      </c>
      <c r="AN345" s="39" t="s">
        <v>388</v>
      </c>
      <c r="AO345" s="39" t="s">
        <v>184</v>
      </c>
      <c r="AP345" s="39" t="s">
        <v>184</v>
      </c>
      <c r="AQ345" s="39" t="s">
        <v>184</v>
      </c>
      <c r="AR345" s="18"/>
      <c r="AS345" s="18"/>
      <c r="AT345" s="39" t="s">
        <v>184</v>
      </c>
      <c r="AU345" s="39" t="s">
        <v>184</v>
      </c>
      <c r="AV345" s="39" t="s">
        <v>388</v>
      </c>
      <c r="AW345" s="39" t="s">
        <v>388</v>
      </c>
      <c r="AX345" s="39" t="s">
        <v>388</v>
      </c>
      <c r="AY345" s="39" t="s">
        <v>388</v>
      </c>
      <c r="AZ345" s="39" t="s">
        <v>388</v>
      </c>
      <c r="BA345" s="39" t="s">
        <v>184</v>
      </c>
      <c r="BB345" s="39" t="s">
        <v>388</v>
      </c>
      <c r="BC345" s="39"/>
      <c r="BD345" s="39" t="s">
        <v>388</v>
      </c>
      <c r="BE345" s="39" t="s">
        <v>184</v>
      </c>
      <c r="BF345" s="39" t="s">
        <v>184</v>
      </c>
      <c r="BG345" s="39" t="s">
        <v>184</v>
      </c>
      <c r="BH345" s="39" t="s">
        <v>388</v>
      </c>
      <c r="BI345" s="39" t="s">
        <v>388</v>
      </c>
      <c r="BJ345" s="39" t="s">
        <v>184</v>
      </c>
      <c r="BK345" s="39" t="s">
        <v>184</v>
      </c>
      <c r="BL345" s="39" t="s">
        <v>184</v>
      </c>
      <c r="BM345" s="39"/>
      <c r="BN345" s="289"/>
      <c r="BO345" s="45"/>
      <c r="BP345" s="45"/>
    </row>
    <row r="346" spans="1:68" s="158" customFormat="1" ht="60" customHeight="1" x14ac:dyDescent="0.35">
      <c r="A346" s="46" t="str">
        <f t="shared" si="77"/>
        <v>OCID-159</v>
      </c>
      <c r="B346" s="17" t="str">
        <f>VLOOKUP($D346,[10]Responsables!$L$1:$M$37,2,0)</f>
        <v>OCID</v>
      </c>
      <c r="C346" s="162" t="s">
        <v>1243</v>
      </c>
      <c r="D346" s="17" t="s">
        <v>824</v>
      </c>
      <c r="E346" s="17" t="s">
        <v>825</v>
      </c>
      <c r="F346" s="17" t="s">
        <v>826</v>
      </c>
      <c r="G346" s="17" t="s">
        <v>924</v>
      </c>
      <c r="H346" s="17" t="s">
        <v>925</v>
      </c>
      <c r="I346" s="17" t="s">
        <v>253</v>
      </c>
      <c r="J346" s="18" t="s">
        <v>254</v>
      </c>
      <c r="K346" s="18" t="s">
        <v>829</v>
      </c>
      <c r="L346" s="18" t="s">
        <v>336</v>
      </c>
      <c r="M346" s="18" t="s">
        <v>321</v>
      </c>
      <c r="N346" s="18" t="s">
        <v>451</v>
      </c>
      <c r="O346" s="17" t="s">
        <v>176</v>
      </c>
      <c r="P346" s="17" t="s">
        <v>830</v>
      </c>
      <c r="Q346" s="17" t="s">
        <v>824</v>
      </c>
      <c r="R346" s="17" t="s">
        <v>229</v>
      </c>
      <c r="S346" s="17" t="s">
        <v>229</v>
      </c>
      <c r="T346" s="17" t="s">
        <v>324</v>
      </c>
      <c r="U346" s="17" t="s">
        <v>824</v>
      </c>
      <c r="V346" s="17" t="s">
        <v>229</v>
      </c>
      <c r="W346" s="17" t="s">
        <v>229</v>
      </c>
      <c r="X346" s="17" t="s">
        <v>255</v>
      </c>
      <c r="Y346" s="177" t="str">
        <f>VLOOKUP($X346,'[10]Ley Transparencia'!$G$4:$H$18,2,0)</f>
        <v>INFORMACIÓN PÚBLICA</v>
      </c>
      <c r="Z346" s="17" t="s">
        <v>256</v>
      </c>
      <c r="AA346" s="17" t="s">
        <v>256</v>
      </c>
      <c r="AB346" s="39" t="s">
        <v>176</v>
      </c>
      <c r="AC346" s="40">
        <v>44197</v>
      </c>
      <c r="AD346" s="33" t="str">
        <f>LOOKUP($Y346,'[10]Ley Transparencia'!$H$4:$H$17,'[10]Ley Transparencia'!$I$4:$I$17)</f>
        <v>Ilimitada</v>
      </c>
      <c r="AE346" s="26" t="str">
        <f t="shared" si="78"/>
        <v>Baja</v>
      </c>
      <c r="AF346" s="18">
        <f t="shared" si="79"/>
        <v>1</v>
      </c>
      <c r="AG346" s="18" t="s">
        <v>239</v>
      </c>
      <c r="AH346" s="18">
        <f t="shared" si="80"/>
        <v>1</v>
      </c>
      <c r="AI346" s="18" t="s">
        <v>239</v>
      </c>
      <c r="AJ346" s="18">
        <f t="shared" si="81"/>
        <v>1</v>
      </c>
      <c r="AK346" s="18">
        <f t="shared" si="82"/>
        <v>3</v>
      </c>
      <c r="AL346" s="44" t="str">
        <f t="shared" si="83"/>
        <v>BAJA</v>
      </c>
      <c r="AM346" s="39" t="s">
        <v>184</v>
      </c>
      <c r="AN346" s="39" t="s">
        <v>388</v>
      </c>
      <c r="AO346" s="39" t="s">
        <v>184</v>
      </c>
      <c r="AP346" s="39" t="s">
        <v>184</v>
      </c>
      <c r="AQ346" s="39" t="s">
        <v>184</v>
      </c>
      <c r="AR346" s="18"/>
      <c r="AS346" s="18"/>
      <c r="AT346" s="39" t="s">
        <v>184</v>
      </c>
      <c r="AU346" s="39" t="s">
        <v>184</v>
      </c>
      <c r="AV346" s="39" t="s">
        <v>388</v>
      </c>
      <c r="AW346" s="39" t="s">
        <v>388</v>
      </c>
      <c r="AX346" s="39" t="s">
        <v>388</v>
      </c>
      <c r="AY346" s="39" t="s">
        <v>388</v>
      </c>
      <c r="AZ346" s="39" t="s">
        <v>388</v>
      </c>
      <c r="BA346" s="39" t="s">
        <v>184</v>
      </c>
      <c r="BB346" s="39" t="s">
        <v>388</v>
      </c>
      <c r="BC346" s="39"/>
      <c r="BD346" s="39" t="s">
        <v>388</v>
      </c>
      <c r="BE346" s="39" t="s">
        <v>184</v>
      </c>
      <c r="BF346" s="39" t="s">
        <v>184</v>
      </c>
      <c r="BG346" s="39" t="s">
        <v>184</v>
      </c>
      <c r="BH346" s="39" t="s">
        <v>388</v>
      </c>
      <c r="BI346" s="39" t="s">
        <v>388</v>
      </c>
      <c r="BJ346" s="39" t="s">
        <v>184</v>
      </c>
      <c r="BK346" s="39" t="s">
        <v>184</v>
      </c>
      <c r="BL346" s="39" t="s">
        <v>184</v>
      </c>
      <c r="BM346" s="39"/>
      <c r="BN346" s="289"/>
      <c r="BO346" s="45"/>
      <c r="BP346" s="45"/>
    </row>
    <row r="347" spans="1:68" s="158" customFormat="1" ht="60" customHeight="1" x14ac:dyDescent="0.35">
      <c r="A347" s="46" t="str">
        <f t="shared" si="77"/>
        <v>OCID-160</v>
      </c>
      <c r="B347" s="17" t="str">
        <f>VLOOKUP($D347,[10]Responsables!$L$1:$M$37,2,0)</f>
        <v>OCID</v>
      </c>
      <c r="C347" s="162" t="s">
        <v>1244</v>
      </c>
      <c r="D347" s="17" t="s">
        <v>824</v>
      </c>
      <c r="E347" s="17" t="s">
        <v>825</v>
      </c>
      <c r="F347" s="17" t="s">
        <v>826</v>
      </c>
      <c r="G347" s="17" t="s">
        <v>926</v>
      </c>
      <c r="H347" s="17" t="s">
        <v>927</v>
      </c>
      <c r="I347" s="17" t="s">
        <v>253</v>
      </c>
      <c r="J347" s="18" t="s">
        <v>254</v>
      </c>
      <c r="K347" s="18" t="s">
        <v>829</v>
      </c>
      <c r="L347" s="18" t="s">
        <v>336</v>
      </c>
      <c r="M347" s="18" t="s">
        <v>321</v>
      </c>
      <c r="N347" s="18" t="s">
        <v>451</v>
      </c>
      <c r="O347" s="17" t="s">
        <v>176</v>
      </c>
      <c r="P347" s="17" t="s">
        <v>830</v>
      </c>
      <c r="Q347" s="17" t="s">
        <v>824</v>
      </c>
      <c r="R347" s="17" t="s">
        <v>229</v>
      </c>
      <c r="S347" s="17" t="s">
        <v>229</v>
      </c>
      <c r="T347" s="17" t="s">
        <v>324</v>
      </c>
      <c r="U347" s="17" t="s">
        <v>824</v>
      </c>
      <c r="V347" s="17" t="s">
        <v>229</v>
      </c>
      <c r="W347" s="17" t="s">
        <v>229</v>
      </c>
      <c r="X347" s="17" t="s">
        <v>255</v>
      </c>
      <c r="Y347" s="177" t="str">
        <f>VLOOKUP($X347,'[10]Ley Transparencia'!$G$4:$H$18,2,0)</f>
        <v>INFORMACIÓN PÚBLICA</v>
      </c>
      <c r="Z347" s="17" t="s">
        <v>256</v>
      </c>
      <c r="AA347" s="17" t="s">
        <v>256</v>
      </c>
      <c r="AB347" s="39" t="s">
        <v>176</v>
      </c>
      <c r="AC347" s="40">
        <v>44197</v>
      </c>
      <c r="AD347" s="33" t="str">
        <f>LOOKUP($Y347,'[10]Ley Transparencia'!$H$4:$H$17,'[10]Ley Transparencia'!$I$4:$I$17)</f>
        <v>Ilimitada</v>
      </c>
      <c r="AE347" s="26" t="str">
        <f t="shared" si="78"/>
        <v>Baja</v>
      </c>
      <c r="AF347" s="18">
        <f t="shared" si="79"/>
        <v>1</v>
      </c>
      <c r="AG347" s="18" t="s">
        <v>239</v>
      </c>
      <c r="AH347" s="18">
        <f t="shared" si="80"/>
        <v>1</v>
      </c>
      <c r="AI347" s="18" t="s">
        <v>239</v>
      </c>
      <c r="AJ347" s="18">
        <f t="shared" si="81"/>
        <v>1</v>
      </c>
      <c r="AK347" s="18">
        <f t="shared" si="82"/>
        <v>3</v>
      </c>
      <c r="AL347" s="44" t="str">
        <f t="shared" si="83"/>
        <v>BAJA</v>
      </c>
      <c r="AM347" s="39" t="s">
        <v>184</v>
      </c>
      <c r="AN347" s="39" t="s">
        <v>388</v>
      </c>
      <c r="AO347" s="39" t="s">
        <v>184</v>
      </c>
      <c r="AP347" s="39" t="s">
        <v>184</v>
      </c>
      <c r="AQ347" s="39" t="s">
        <v>184</v>
      </c>
      <c r="AR347" s="18"/>
      <c r="AS347" s="18"/>
      <c r="AT347" s="39" t="s">
        <v>184</v>
      </c>
      <c r="AU347" s="39" t="s">
        <v>184</v>
      </c>
      <c r="AV347" s="39" t="s">
        <v>388</v>
      </c>
      <c r="AW347" s="39" t="s">
        <v>388</v>
      </c>
      <c r="AX347" s="39" t="s">
        <v>388</v>
      </c>
      <c r="AY347" s="39" t="s">
        <v>388</v>
      </c>
      <c r="AZ347" s="39" t="s">
        <v>388</v>
      </c>
      <c r="BA347" s="39" t="s">
        <v>184</v>
      </c>
      <c r="BB347" s="39" t="s">
        <v>388</v>
      </c>
      <c r="BC347" s="39"/>
      <c r="BD347" s="39" t="s">
        <v>388</v>
      </c>
      <c r="BE347" s="39" t="s">
        <v>184</v>
      </c>
      <c r="BF347" s="39" t="s">
        <v>184</v>
      </c>
      <c r="BG347" s="39" t="s">
        <v>184</v>
      </c>
      <c r="BH347" s="39" t="s">
        <v>388</v>
      </c>
      <c r="BI347" s="39" t="s">
        <v>388</v>
      </c>
      <c r="BJ347" s="39" t="s">
        <v>184</v>
      </c>
      <c r="BK347" s="39" t="s">
        <v>184</v>
      </c>
      <c r="BL347" s="39" t="s">
        <v>184</v>
      </c>
      <c r="BM347" s="39"/>
      <c r="BN347" s="289"/>
      <c r="BO347" s="45"/>
      <c r="BP347" s="45"/>
    </row>
    <row r="348" spans="1:68" s="158" customFormat="1" ht="60" customHeight="1" x14ac:dyDescent="0.35">
      <c r="A348" s="46" t="str">
        <f t="shared" si="77"/>
        <v>OCID-161</v>
      </c>
      <c r="B348" s="17" t="str">
        <f>VLOOKUP($D348,[10]Responsables!$L$1:$M$37,2,0)</f>
        <v>OCID</v>
      </c>
      <c r="C348" s="162" t="s">
        <v>1245</v>
      </c>
      <c r="D348" s="17" t="s">
        <v>824</v>
      </c>
      <c r="E348" s="17" t="s">
        <v>825</v>
      </c>
      <c r="F348" s="17" t="s">
        <v>826</v>
      </c>
      <c r="G348" s="17" t="s">
        <v>928</v>
      </c>
      <c r="H348" s="17" t="s">
        <v>929</v>
      </c>
      <c r="I348" s="17" t="s">
        <v>253</v>
      </c>
      <c r="J348" s="18" t="s">
        <v>254</v>
      </c>
      <c r="K348" s="18" t="s">
        <v>829</v>
      </c>
      <c r="L348" s="18" t="s">
        <v>320</v>
      </c>
      <c r="M348" s="18" t="s">
        <v>321</v>
      </c>
      <c r="N348" s="18" t="s">
        <v>451</v>
      </c>
      <c r="O348" s="17" t="s">
        <v>176</v>
      </c>
      <c r="P348" s="17" t="s">
        <v>830</v>
      </c>
      <c r="Q348" s="17" t="s">
        <v>824</v>
      </c>
      <c r="R348" s="17" t="s">
        <v>229</v>
      </c>
      <c r="S348" s="17" t="s">
        <v>229</v>
      </c>
      <c r="T348" s="17" t="s">
        <v>324</v>
      </c>
      <c r="U348" s="17" t="s">
        <v>824</v>
      </c>
      <c r="V348" s="17" t="s">
        <v>229</v>
      </c>
      <c r="W348" s="17" t="s">
        <v>229</v>
      </c>
      <c r="X348" s="18" t="s">
        <v>831</v>
      </c>
      <c r="Y348" s="177" t="str">
        <f>VLOOKUP($X348,'[10]Ley Transparencia'!$G$4:$H$18,2,0)</f>
        <v>Artículo 19 - INFORMACIÓN PÚBLICA RESERVADA</v>
      </c>
      <c r="Z348" s="17" t="s">
        <v>1221</v>
      </c>
      <c r="AA348" s="17" t="s">
        <v>833</v>
      </c>
      <c r="AB348" s="39" t="s">
        <v>182</v>
      </c>
      <c r="AC348" s="40">
        <v>44197</v>
      </c>
      <c r="AD348" s="33" t="str">
        <f>LOOKUP($Y348,'[10]Ley Transparencia'!$H$4:$H$17,'[10]Ley Transparencia'!$I$4:$I$17)</f>
        <v>Mayor a 15 años</v>
      </c>
      <c r="AE348" s="26" t="str">
        <f t="shared" si="78"/>
        <v>Alta</v>
      </c>
      <c r="AF348" s="18">
        <f t="shared" si="79"/>
        <v>3</v>
      </c>
      <c r="AG348" s="18" t="s">
        <v>239</v>
      </c>
      <c r="AH348" s="18">
        <f t="shared" si="80"/>
        <v>1</v>
      </c>
      <c r="AI348" s="18" t="s">
        <v>239</v>
      </c>
      <c r="AJ348" s="18">
        <f t="shared" si="81"/>
        <v>1</v>
      </c>
      <c r="AK348" s="18">
        <f t="shared" si="82"/>
        <v>5</v>
      </c>
      <c r="AL348" s="44" t="str">
        <f t="shared" si="83"/>
        <v>ALTA</v>
      </c>
      <c r="AM348" s="39" t="s">
        <v>184</v>
      </c>
      <c r="AN348" s="39" t="s">
        <v>388</v>
      </c>
      <c r="AO348" s="39" t="s">
        <v>184</v>
      </c>
      <c r="AP348" s="39" t="s">
        <v>184</v>
      </c>
      <c r="AQ348" s="39" t="s">
        <v>184</v>
      </c>
      <c r="AR348" s="18"/>
      <c r="AS348" s="18"/>
      <c r="AT348" s="39" t="s">
        <v>184</v>
      </c>
      <c r="AU348" s="39" t="s">
        <v>184</v>
      </c>
      <c r="AV348" s="39" t="s">
        <v>388</v>
      </c>
      <c r="AW348" s="39" t="s">
        <v>388</v>
      </c>
      <c r="AX348" s="39" t="s">
        <v>388</v>
      </c>
      <c r="AY348" s="39" t="s">
        <v>388</v>
      </c>
      <c r="AZ348" s="39" t="s">
        <v>388</v>
      </c>
      <c r="BA348" s="39" t="s">
        <v>184</v>
      </c>
      <c r="BB348" s="39" t="s">
        <v>388</v>
      </c>
      <c r="BC348" s="39"/>
      <c r="BD348" s="39" t="s">
        <v>388</v>
      </c>
      <c r="BE348" s="39" t="s">
        <v>184</v>
      </c>
      <c r="BF348" s="39" t="s">
        <v>184</v>
      </c>
      <c r="BG348" s="39" t="s">
        <v>184</v>
      </c>
      <c r="BH348" s="39" t="s">
        <v>388</v>
      </c>
      <c r="BI348" s="39" t="s">
        <v>388</v>
      </c>
      <c r="BJ348" s="39" t="s">
        <v>184</v>
      </c>
      <c r="BK348" s="39" t="s">
        <v>184</v>
      </c>
      <c r="BL348" s="39" t="s">
        <v>184</v>
      </c>
      <c r="BM348" s="39"/>
      <c r="BN348" s="289"/>
      <c r="BO348" s="45"/>
      <c r="BP348" s="45"/>
    </row>
    <row r="349" spans="1:68" s="158" customFormat="1" ht="60" customHeight="1" x14ac:dyDescent="0.35">
      <c r="A349" s="46" t="str">
        <f t="shared" si="77"/>
        <v>OCID-162</v>
      </c>
      <c r="B349" s="17" t="str">
        <f>VLOOKUP($D349,[10]Responsables!$L$1:$M$37,2,0)</f>
        <v>OCID</v>
      </c>
      <c r="C349" s="162" t="s">
        <v>1246</v>
      </c>
      <c r="D349" s="17" t="s">
        <v>824</v>
      </c>
      <c r="E349" s="17" t="s">
        <v>825</v>
      </c>
      <c r="F349" s="17" t="s">
        <v>826</v>
      </c>
      <c r="G349" s="17" t="s">
        <v>930</v>
      </c>
      <c r="H349" s="17" t="s">
        <v>931</v>
      </c>
      <c r="I349" s="17" t="s">
        <v>253</v>
      </c>
      <c r="J349" s="18" t="s">
        <v>254</v>
      </c>
      <c r="K349" s="18" t="s">
        <v>829</v>
      </c>
      <c r="L349" s="18" t="s">
        <v>336</v>
      </c>
      <c r="M349" s="18" t="s">
        <v>321</v>
      </c>
      <c r="N349" s="18" t="s">
        <v>451</v>
      </c>
      <c r="O349" s="17" t="s">
        <v>176</v>
      </c>
      <c r="P349" s="17" t="s">
        <v>830</v>
      </c>
      <c r="Q349" s="17" t="s">
        <v>824</v>
      </c>
      <c r="R349" s="17" t="s">
        <v>229</v>
      </c>
      <c r="S349" s="17" t="s">
        <v>229</v>
      </c>
      <c r="T349" s="17" t="s">
        <v>324</v>
      </c>
      <c r="U349" s="17" t="s">
        <v>824</v>
      </c>
      <c r="V349" s="17" t="s">
        <v>229</v>
      </c>
      <c r="W349" s="17" t="s">
        <v>229</v>
      </c>
      <c r="X349" s="18" t="s">
        <v>831</v>
      </c>
      <c r="Y349" s="177" t="str">
        <f>VLOOKUP($X349,'[10]Ley Transparencia'!$G$4:$H$18,2,0)</f>
        <v>Artículo 19 - INFORMACIÓN PÚBLICA RESERVADA</v>
      </c>
      <c r="Z349" s="17" t="s">
        <v>1247</v>
      </c>
      <c r="AA349" s="17" t="s">
        <v>833</v>
      </c>
      <c r="AB349" s="39" t="s">
        <v>182</v>
      </c>
      <c r="AC349" s="40">
        <v>44197</v>
      </c>
      <c r="AD349" s="33" t="str">
        <f>LOOKUP($Y349,'[10]Ley Transparencia'!$H$4:$H$17,'[10]Ley Transparencia'!$I$4:$I$17)</f>
        <v>Mayor a 15 años</v>
      </c>
      <c r="AE349" s="26" t="str">
        <f t="shared" si="78"/>
        <v>Alta</v>
      </c>
      <c r="AF349" s="18">
        <f t="shared" si="79"/>
        <v>3</v>
      </c>
      <c r="AG349" s="18" t="s">
        <v>239</v>
      </c>
      <c r="AH349" s="18">
        <f t="shared" si="80"/>
        <v>1</v>
      </c>
      <c r="AI349" s="18" t="s">
        <v>239</v>
      </c>
      <c r="AJ349" s="18">
        <f t="shared" si="81"/>
        <v>1</v>
      </c>
      <c r="AK349" s="18">
        <f t="shared" si="82"/>
        <v>5</v>
      </c>
      <c r="AL349" s="44" t="str">
        <f t="shared" si="83"/>
        <v>ALTA</v>
      </c>
      <c r="AM349" s="39" t="s">
        <v>184</v>
      </c>
      <c r="AN349" s="39" t="s">
        <v>388</v>
      </c>
      <c r="AO349" s="39" t="s">
        <v>184</v>
      </c>
      <c r="AP349" s="39" t="s">
        <v>184</v>
      </c>
      <c r="AQ349" s="39" t="s">
        <v>184</v>
      </c>
      <c r="AR349" s="18"/>
      <c r="AS349" s="18"/>
      <c r="AT349" s="39" t="s">
        <v>184</v>
      </c>
      <c r="AU349" s="39" t="s">
        <v>184</v>
      </c>
      <c r="AV349" s="39" t="s">
        <v>388</v>
      </c>
      <c r="AW349" s="39" t="s">
        <v>388</v>
      </c>
      <c r="AX349" s="39" t="s">
        <v>388</v>
      </c>
      <c r="AY349" s="39" t="s">
        <v>388</v>
      </c>
      <c r="AZ349" s="39" t="s">
        <v>388</v>
      </c>
      <c r="BA349" s="39" t="s">
        <v>184</v>
      </c>
      <c r="BB349" s="39" t="s">
        <v>388</v>
      </c>
      <c r="BC349" s="39"/>
      <c r="BD349" s="39" t="s">
        <v>388</v>
      </c>
      <c r="BE349" s="39" t="s">
        <v>184</v>
      </c>
      <c r="BF349" s="39" t="s">
        <v>184</v>
      </c>
      <c r="BG349" s="39" t="s">
        <v>184</v>
      </c>
      <c r="BH349" s="39" t="s">
        <v>388</v>
      </c>
      <c r="BI349" s="39" t="s">
        <v>388</v>
      </c>
      <c r="BJ349" s="39" t="s">
        <v>184</v>
      </c>
      <c r="BK349" s="39" t="s">
        <v>184</v>
      </c>
      <c r="BL349" s="39" t="s">
        <v>184</v>
      </c>
      <c r="BM349" s="39"/>
      <c r="BN349" s="289"/>
      <c r="BO349" s="45"/>
      <c r="BP349" s="45"/>
    </row>
    <row r="350" spans="1:68" s="158" customFormat="1" ht="60" customHeight="1" x14ac:dyDescent="0.35">
      <c r="A350" s="46" t="str">
        <f t="shared" si="77"/>
        <v>OCID-163</v>
      </c>
      <c r="B350" s="17" t="str">
        <f>VLOOKUP($D350,[10]Responsables!$L$1:$M$37,2,0)</f>
        <v>OCID</v>
      </c>
      <c r="C350" s="162" t="s">
        <v>1248</v>
      </c>
      <c r="D350" s="17" t="s">
        <v>824</v>
      </c>
      <c r="E350" s="17" t="s">
        <v>825</v>
      </c>
      <c r="F350" s="17" t="s">
        <v>826</v>
      </c>
      <c r="G350" s="17" t="s">
        <v>933</v>
      </c>
      <c r="H350" s="17" t="s">
        <v>934</v>
      </c>
      <c r="I350" s="17" t="s">
        <v>253</v>
      </c>
      <c r="J350" s="18" t="s">
        <v>254</v>
      </c>
      <c r="K350" s="18" t="s">
        <v>829</v>
      </c>
      <c r="L350" s="18" t="s">
        <v>336</v>
      </c>
      <c r="M350" s="18" t="s">
        <v>321</v>
      </c>
      <c r="N350" s="18" t="s">
        <v>451</v>
      </c>
      <c r="O350" s="17" t="s">
        <v>176</v>
      </c>
      <c r="P350" s="17" t="s">
        <v>830</v>
      </c>
      <c r="Q350" s="17" t="s">
        <v>824</v>
      </c>
      <c r="R350" s="17" t="s">
        <v>229</v>
      </c>
      <c r="S350" s="17" t="s">
        <v>229</v>
      </c>
      <c r="T350" s="17" t="s">
        <v>324</v>
      </c>
      <c r="U350" s="17" t="s">
        <v>824</v>
      </c>
      <c r="V350" s="17" t="s">
        <v>229</v>
      </c>
      <c r="W350" s="17" t="s">
        <v>229</v>
      </c>
      <c r="X350" s="18" t="s">
        <v>831</v>
      </c>
      <c r="Y350" s="177" t="str">
        <f>VLOOKUP($X350,'[10]Ley Transparencia'!$G$4:$H$18,2,0)</f>
        <v>Artículo 19 - INFORMACIÓN PÚBLICA RESERVADA</v>
      </c>
      <c r="Z350" s="17" t="s">
        <v>1249</v>
      </c>
      <c r="AA350" s="17" t="s">
        <v>833</v>
      </c>
      <c r="AB350" s="39" t="s">
        <v>182</v>
      </c>
      <c r="AC350" s="40">
        <v>44197</v>
      </c>
      <c r="AD350" s="33" t="str">
        <f>LOOKUP($Y350,'[10]Ley Transparencia'!$H$4:$H$17,'[10]Ley Transparencia'!$I$4:$I$17)</f>
        <v>Mayor a 15 años</v>
      </c>
      <c r="AE350" s="26" t="str">
        <f t="shared" si="78"/>
        <v>Alta</v>
      </c>
      <c r="AF350" s="18">
        <f t="shared" si="79"/>
        <v>3</v>
      </c>
      <c r="AG350" s="18" t="s">
        <v>239</v>
      </c>
      <c r="AH350" s="18">
        <f t="shared" si="80"/>
        <v>1</v>
      </c>
      <c r="AI350" s="18" t="s">
        <v>239</v>
      </c>
      <c r="AJ350" s="18">
        <f t="shared" si="81"/>
        <v>1</v>
      </c>
      <c r="AK350" s="18">
        <f t="shared" si="82"/>
        <v>5</v>
      </c>
      <c r="AL350" s="44" t="str">
        <f t="shared" si="83"/>
        <v>ALTA</v>
      </c>
      <c r="AM350" s="39" t="s">
        <v>184</v>
      </c>
      <c r="AN350" s="39" t="s">
        <v>388</v>
      </c>
      <c r="AO350" s="39" t="s">
        <v>184</v>
      </c>
      <c r="AP350" s="39" t="s">
        <v>184</v>
      </c>
      <c r="AQ350" s="39" t="s">
        <v>184</v>
      </c>
      <c r="AR350" s="18"/>
      <c r="AS350" s="18"/>
      <c r="AT350" s="39" t="s">
        <v>184</v>
      </c>
      <c r="AU350" s="39" t="s">
        <v>184</v>
      </c>
      <c r="AV350" s="39" t="s">
        <v>388</v>
      </c>
      <c r="AW350" s="39" t="s">
        <v>388</v>
      </c>
      <c r="AX350" s="39" t="s">
        <v>388</v>
      </c>
      <c r="AY350" s="39" t="s">
        <v>388</v>
      </c>
      <c r="AZ350" s="39" t="s">
        <v>388</v>
      </c>
      <c r="BA350" s="39" t="s">
        <v>184</v>
      </c>
      <c r="BB350" s="39" t="s">
        <v>388</v>
      </c>
      <c r="BC350" s="39"/>
      <c r="BD350" s="39" t="s">
        <v>388</v>
      </c>
      <c r="BE350" s="39" t="s">
        <v>184</v>
      </c>
      <c r="BF350" s="39" t="s">
        <v>184</v>
      </c>
      <c r="BG350" s="39" t="s">
        <v>184</v>
      </c>
      <c r="BH350" s="39" t="s">
        <v>388</v>
      </c>
      <c r="BI350" s="39" t="s">
        <v>388</v>
      </c>
      <c r="BJ350" s="39" t="s">
        <v>184</v>
      </c>
      <c r="BK350" s="39" t="s">
        <v>184</v>
      </c>
      <c r="BL350" s="39" t="s">
        <v>184</v>
      </c>
      <c r="BM350" s="39"/>
      <c r="BN350" s="289"/>
      <c r="BO350" s="45"/>
      <c r="BP350" s="45"/>
    </row>
    <row r="351" spans="1:68" s="158" customFormat="1" ht="60" customHeight="1" x14ac:dyDescent="0.35">
      <c r="A351" s="46" t="str">
        <f t="shared" si="77"/>
        <v>OCID-164</v>
      </c>
      <c r="B351" s="17" t="str">
        <f>VLOOKUP($D351,[10]Responsables!$L$1:$M$37,2,0)</f>
        <v>OCID</v>
      </c>
      <c r="C351" s="162" t="s">
        <v>1250</v>
      </c>
      <c r="D351" s="17" t="s">
        <v>824</v>
      </c>
      <c r="E351" s="17" t="s">
        <v>825</v>
      </c>
      <c r="F351" s="17" t="s">
        <v>826</v>
      </c>
      <c r="G351" s="17" t="s">
        <v>936</v>
      </c>
      <c r="H351" s="17" t="s">
        <v>937</v>
      </c>
      <c r="I351" s="17" t="s">
        <v>253</v>
      </c>
      <c r="J351" s="18" t="s">
        <v>254</v>
      </c>
      <c r="K351" s="18" t="s">
        <v>829</v>
      </c>
      <c r="L351" s="18" t="s">
        <v>336</v>
      </c>
      <c r="M351" s="18" t="s">
        <v>321</v>
      </c>
      <c r="N351" s="18" t="s">
        <v>451</v>
      </c>
      <c r="O351" s="17" t="s">
        <v>176</v>
      </c>
      <c r="P351" s="17" t="s">
        <v>830</v>
      </c>
      <c r="Q351" s="17" t="s">
        <v>824</v>
      </c>
      <c r="R351" s="17" t="s">
        <v>229</v>
      </c>
      <c r="S351" s="17" t="s">
        <v>229</v>
      </c>
      <c r="T351" s="17" t="s">
        <v>324</v>
      </c>
      <c r="U351" s="17" t="s">
        <v>824</v>
      </c>
      <c r="V351" s="17" t="s">
        <v>229</v>
      </c>
      <c r="W351" s="17" t="s">
        <v>229</v>
      </c>
      <c r="X351" s="18" t="s">
        <v>831</v>
      </c>
      <c r="Y351" s="177" t="str">
        <f>VLOOKUP($X351,'[10]Ley Transparencia'!$G$4:$H$18,2,0)</f>
        <v>Artículo 19 - INFORMACIÓN PÚBLICA RESERVADA</v>
      </c>
      <c r="Z351" s="17" t="s">
        <v>1251</v>
      </c>
      <c r="AA351" s="17" t="s">
        <v>833</v>
      </c>
      <c r="AB351" s="39" t="s">
        <v>182</v>
      </c>
      <c r="AC351" s="40">
        <v>44197</v>
      </c>
      <c r="AD351" s="33" t="str">
        <f>LOOKUP($Y351,'[10]Ley Transparencia'!$H$4:$H$17,'[10]Ley Transparencia'!$I$4:$I$17)</f>
        <v>Mayor a 15 años</v>
      </c>
      <c r="AE351" s="26" t="str">
        <f t="shared" si="78"/>
        <v>Alta</v>
      </c>
      <c r="AF351" s="18">
        <f t="shared" si="79"/>
        <v>3</v>
      </c>
      <c r="AG351" s="18" t="s">
        <v>239</v>
      </c>
      <c r="AH351" s="18">
        <f t="shared" si="80"/>
        <v>1</v>
      </c>
      <c r="AI351" s="18" t="s">
        <v>239</v>
      </c>
      <c r="AJ351" s="18">
        <f t="shared" si="81"/>
        <v>1</v>
      </c>
      <c r="AK351" s="18">
        <f t="shared" si="82"/>
        <v>5</v>
      </c>
      <c r="AL351" s="44" t="str">
        <f t="shared" si="83"/>
        <v>ALTA</v>
      </c>
      <c r="AM351" s="39" t="s">
        <v>184</v>
      </c>
      <c r="AN351" s="39" t="s">
        <v>388</v>
      </c>
      <c r="AO351" s="39" t="s">
        <v>184</v>
      </c>
      <c r="AP351" s="39" t="s">
        <v>184</v>
      </c>
      <c r="AQ351" s="39" t="s">
        <v>184</v>
      </c>
      <c r="AR351" s="18"/>
      <c r="AS351" s="18"/>
      <c r="AT351" s="39" t="s">
        <v>184</v>
      </c>
      <c r="AU351" s="39" t="s">
        <v>184</v>
      </c>
      <c r="AV351" s="39" t="s">
        <v>388</v>
      </c>
      <c r="AW351" s="39" t="s">
        <v>388</v>
      </c>
      <c r="AX351" s="39" t="s">
        <v>388</v>
      </c>
      <c r="AY351" s="39" t="s">
        <v>388</v>
      </c>
      <c r="AZ351" s="39" t="s">
        <v>388</v>
      </c>
      <c r="BA351" s="39" t="s">
        <v>184</v>
      </c>
      <c r="BB351" s="39" t="s">
        <v>388</v>
      </c>
      <c r="BC351" s="39"/>
      <c r="BD351" s="39" t="s">
        <v>388</v>
      </c>
      <c r="BE351" s="39" t="s">
        <v>184</v>
      </c>
      <c r="BF351" s="39" t="s">
        <v>184</v>
      </c>
      <c r="BG351" s="39" t="s">
        <v>184</v>
      </c>
      <c r="BH351" s="39" t="s">
        <v>388</v>
      </c>
      <c r="BI351" s="39" t="s">
        <v>388</v>
      </c>
      <c r="BJ351" s="39" t="s">
        <v>184</v>
      </c>
      <c r="BK351" s="39" t="s">
        <v>184</v>
      </c>
      <c r="BL351" s="39" t="s">
        <v>184</v>
      </c>
      <c r="BM351" s="39"/>
      <c r="BN351" s="289"/>
      <c r="BO351" s="45"/>
      <c r="BP351" s="45"/>
    </row>
    <row r="352" spans="1:68" s="158" customFormat="1" ht="60" customHeight="1" x14ac:dyDescent="0.35">
      <c r="A352" s="46" t="str">
        <f t="shared" si="77"/>
        <v>OCID-165</v>
      </c>
      <c r="B352" s="17" t="str">
        <f>VLOOKUP($D352,[10]Responsables!$L$1:$M$37,2,0)</f>
        <v>OCID</v>
      </c>
      <c r="C352" s="162" t="s">
        <v>1252</v>
      </c>
      <c r="D352" s="17" t="s">
        <v>824</v>
      </c>
      <c r="E352" s="17" t="s">
        <v>825</v>
      </c>
      <c r="F352" s="17" t="s">
        <v>826</v>
      </c>
      <c r="G352" s="17" t="s">
        <v>939</v>
      </c>
      <c r="H352" s="17" t="s">
        <v>940</v>
      </c>
      <c r="I352" s="17" t="s">
        <v>253</v>
      </c>
      <c r="J352" s="18" t="s">
        <v>254</v>
      </c>
      <c r="K352" s="18" t="s">
        <v>829</v>
      </c>
      <c r="L352" s="18" t="s">
        <v>320</v>
      </c>
      <c r="M352" s="18" t="s">
        <v>321</v>
      </c>
      <c r="N352" s="18" t="s">
        <v>451</v>
      </c>
      <c r="O352" s="17" t="s">
        <v>176</v>
      </c>
      <c r="P352" s="17" t="s">
        <v>830</v>
      </c>
      <c r="Q352" s="17" t="s">
        <v>824</v>
      </c>
      <c r="R352" s="17" t="s">
        <v>229</v>
      </c>
      <c r="S352" s="17" t="s">
        <v>229</v>
      </c>
      <c r="T352" s="17" t="s">
        <v>324</v>
      </c>
      <c r="U352" s="17" t="s">
        <v>824</v>
      </c>
      <c r="V352" s="17" t="s">
        <v>229</v>
      </c>
      <c r="W352" s="17" t="s">
        <v>229</v>
      </c>
      <c r="X352" s="18" t="s">
        <v>831</v>
      </c>
      <c r="Y352" s="177" t="str">
        <f>VLOOKUP($X352,'[10]Ley Transparencia'!$G$4:$H$18,2,0)</f>
        <v>Artículo 19 - INFORMACIÓN PÚBLICA RESERVADA</v>
      </c>
      <c r="Z352" s="17" t="s">
        <v>1253</v>
      </c>
      <c r="AA352" s="17" t="s">
        <v>833</v>
      </c>
      <c r="AB352" s="39" t="s">
        <v>182</v>
      </c>
      <c r="AC352" s="40">
        <v>44197</v>
      </c>
      <c r="AD352" s="33" t="str">
        <f>LOOKUP($Y352,'[10]Ley Transparencia'!$H$4:$H$17,'[10]Ley Transparencia'!$I$4:$I$17)</f>
        <v>Mayor a 15 años</v>
      </c>
      <c r="AE352" s="26" t="str">
        <f t="shared" si="78"/>
        <v>Alta</v>
      </c>
      <c r="AF352" s="18">
        <f t="shared" si="79"/>
        <v>3</v>
      </c>
      <c r="AG352" s="18" t="s">
        <v>239</v>
      </c>
      <c r="AH352" s="18">
        <f t="shared" si="80"/>
        <v>1</v>
      </c>
      <c r="AI352" s="18" t="s">
        <v>239</v>
      </c>
      <c r="AJ352" s="18">
        <f t="shared" si="81"/>
        <v>1</v>
      </c>
      <c r="AK352" s="18">
        <f t="shared" si="82"/>
        <v>5</v>
      </c>
      <c r="AL352" s="44" t="str">
        <f t="shared" si="83"/>
        <v>ALTA</v>
      </c>
      <c r="AM352" s="39" t="s">
        <v>184</v>
      </c>
      <c r="AN352" s="39" t="s">
        <v>388</v>
      </c>
      <c r="AO352" s="39" t="s">
        <v>184</v>
      </c>
      <c r="AP352" s="39" t="s">
        <v>184</v>
      </c>
      <c r="AQ352" s="39" t="s">
        <v>184</v>
      </c>
      <c r="AR352" s="18"/>
      <c r="AS352" s="18"/>
      <c r="AT352" s="39" t="s">
        <v>184</v>
      </c>
      <c r="AU352" s="39" t="s">
        <v>184</v>
      </c>
      <c r="AV352" s="39" t="s">
        <v>388</v>
      </c>
      <c r="AW352" s="39" t="s">
        <v>388</v>
      </c>
      <c r="AX352" s="39" t="s">
        <v>388</v>
      </c>
      <c r="AY352" s="39" t="s">
        <v>388</v>
      </c>
      <c r="AZ352" s="39" t="s">
        <v>388</v>
      </c>
      <c r="BA352" s="39" t="s">
        <v>184</v>
      </c>
      <c r="BB352" s="39" t="s">
        <v>388</v>
      </c>
      <c r="BC352" s="39"/>
      <c r="BD352" s="39" t="s">
        <v>388</v>
      </c>
      <c r="BE352" s="39" t="s">
        <v>184</v>
      </c>
      <c r="BF352" s="39" t="s">
        <v>184</v>
      </c>
      <c r="BG352" s="39" t="s">
        <v>184</v>
      </c>
      <c r="BH352" s="39" t="s">
        <v>388</v>
      </c>
      <c r="BI352" s="39" t="s">
        <v>388</v>
      </c>
      <c r="BJ352" s="39" t="s">
        <v>184</v>
      </c>
      <c r="BK352" s="39" t="s">
        <v>184</v>
      </c>
      <c r="BL352" s="39" t="s">
        <v>184</v>
      </c>
      <c r="BM352" s="39"/>
      <c r="BN352" s="289"/>
      <c r="BO352" s="45"/>
      <c r="BP352" s="45"/>
    </row>
    <row r="353" spans="1:68" s="158" customFormat="1" ht="60" customHeight="1" x14ac:dyDescent="0.35">
      <c r="A353" s="46" t="str">
        <f t="shared" si="77"/>
        <v>OCID-166</v>
      </c>
      <c r="B353" s="17" t="str">
        <f>VLOOKUP($D353,[10]Responsables!$L$1:$M$37,2,0)</f>
        <v>OCID</v>
      </c>
      <c r="C353" s="162" t="s">
        <v>1254</v>
      </c>
      <c r="D353" s="17" t="s">
        <v>824</v>
      </c>
      <c r="E353" s="17" t="s">
        <v>825</v>
      </c>
      <c r="F353" s="17" t="s">
        <v>826</v>
      </c>
      <c r="G353" s="17" t="s">
        <v>943</v>
      </c>
      <c r="H353" s="17" t="s">
        <v>944</v>
      </c>
      <c r="I353" s="17" t="s">
        <v>253</v>
      </c>
      <c r="J353" s="18" t="s">
        <v>254</v>
      </c>
      <c r="K353" s="18" t="s">
        <v>829</v>
      </c>
      <c r="L353" s="18" t="s">
        <v>336</v>
      </c>
      <c r="M353" s="18" t="s">
        <v>321</v>
      </c>
      <c r="N353" s="18" t="s">
        <v>451</v>
      </c>
      <c r="O353" s="17" t="s">
        <v>176</v>
      </c>
      <c r="P353" s="17" t="s">
        <v>830</v>
      </c>
      <c r="Q353" s="17" t="s">
        <v>824</v>
      </c>
      <c r="R353" s="17" t="s">
        <v>229</v>
      </c>
      <c r="S353" s="17" t="s">
        <v>229</v>
      </c>
      <c r="T353" s="17" t="s">
        <v>324</v>
      </c>
      <c r="U353" s="17" t="s">
        <v>824</v>
      </c>
      <c r="V353" s="17" t="s">
        <v>229</v>
      </c>
      <c r="W353" s="17" t="s">
        <v>229</v>
      </c>
      <c r="X353" s="18" t="s">
        <v>831</v>
      </c>
      <c r="Y353" s="177" t="str">
        <f>VLOOKUP($X353,'[10]Ley Transparencia'!$G$4:$H$18,2,0)</f>
        <v>Artículo 19 - INFORMACIÓN PÚBLICA RESERVADA</v>
      </c>
      <c r="Z353" s="17" t="s">
        <v>1255</v>
      </c>
      <c r="AA353" s="17" t="s">
        <v>833</v>
      </c>
      <c r="AB353" s="39" t="s">
        <v>182</v>
      </c>
      <c r="AC353" s="40">
        <v>44197</v>
      </c>
      <c r="AD353" s="33" t="str">
        <f>LOOKUP($Y353,'[10]Ley Transparencia'!$H$4:$H$17,'[10]Ley Transparencia'!$I$4:$I$17)</f>
        <v>Mayor a 15 años</v>
      </c>
      <c r="AE353" s="26" t="str">
        <f t="shared" si="78"/>
        <v>Alta</v>
      </c>
      <c r="AF353" s="18">
        <f t="shared" si="79"/>
        <v>3</v>
      </c>
      <c r="AG353" s="18" t="s">
        <v>239</v>
      </c>
      <c r="AH353" s="18">
        <f t="shared" si="80"/>
        <v>1</v>
      </c>
      <c r="AI353" s="18" t="s">
        <v>239</v>
      </c>
      <c r="AJ353" s="18">
        <f t="shared" si="81"/>
        <v>1</v>
      </c>
      <c r="AK353" s="18">
        <f t="shared" si="82"/>
        <v>5</v>
      </c>
      <c r="AL353" s="44" t="str">
        <f t="shared" si="83"/>
        <v>ALTA</v>
      </c>
      <c r="AM353" s="39" t="s">
        <v>184</v>
      </c>
      <c r="AN353" s="39" t="s">
        <v>388</v>
      </c>
      <c r="AO353" s="39" t="s">
        <v>184</v>
      </c>
      <c r="AP353" s="39" t="s">
        <v>184</v>
      </c>
      <c r="AQ353" s="39" t="s">
        <v>184</v>
      </c>
      <c r="AR353" s="18"/>
      <c r="AS353" s="18"/>
      <c r="AT353" s="39" t="s">
        <v>184</v>
      </c>
      <c r="AU353" s="39" t="s">
        <v>184</v>
      </c>
      <c r="AV353" s="39" t="s">
        <v>388</v>
      </c>
      <c r="AW353" s="39" t="s">
        <v>388</v>
      </c>
      <c r="AX353" s="39" t="s">
        <v>388</v>
      </c>
      <c r="AY353" s="39" t="s">
        <v>388</v>
      </c>
      <c r="AZ353" s="39" t="s">
        <v>388</v>
      </c>
      <c r="BA353" s="39" t="s">
        <v>184</v>
      </c>
      <c r="BB353" s="39" t="s">
        <v>388</v>
      </c>
      <c r="BC353" s="39"/>
      <c r="BD353" s="39" t="s">
        <v>388</v>
      </c>
      <c r="BE353" s="39" t="s">
        <v>184</v>
      </c>
      <c r="BF353" s="39" t="s">
        <v>184</v>
      </c>
      <c r="BG353" s="39" t="s">
        <v>184</v>
      </c>
      <c r="BH353" s="39" t="s">
        <v>388</v>
      </c>
      <c r="BI353" s="39" t="s">
        <v>388</v>
      </c>
      <c r="BJ353" s="39" t="s">
        <v>184</v>
      </c>
      <c r="BK353" s="39" t="s">
        <v>184</v>
      </c>
      <c r="BL353" s="39" t="s">
        <v>184</v>
      </c>
      <c r="BM353" s="39"/>
      <c r="BN353" s="289"/>
      <c r="BO353" s="45"/>
      <c r="BP353" s="45"/>
    </row>
    <row r="354" spans="1:68" s="158" customFormat="1" ht="60" customHeight="1" x14ac:dyDescent="0.35">
      <c r="A354" s="46" t="str">
        <f t="shared" si="77"/>
        <v>OCID-167</v>
      </c>
      <c r="B354" s="17" t="str">
        <f>VLOOKUP($D354,[10]Responsables!$L$1:$M$37,2,0)</f>
        <v>OCID</v>
      </c>
      <c r="C354" s="162" t="s">
        <v>1256</v>
      </c>
      <c r="D354" s="17" t="s">
        <v>824</v>
      </c>
      <c r="E354" s="17" t="s">
        <v>825</v>
      </c>
      <c r="F354" s="17" t="s">
        <v>826</v>
      </c>
      <c r="G354" s="17" t="s">
        <v>947</v>
      </c>
      <c r="H354" s="17" t="s">
        <v>948</v>
      </c>
      <c r="I354" s="17" t="s">
        <v>253</v>
      </c>
      <c r="J354" s="18" t="s">
        <v>254</v>
      </c>
      <c r="K354" s="18" t="s">
        <v>829</v>
      </c>
      <c r="L354" s="18" t="s">
        <v>320</v>
      </c>
      <c r="M354" s="18" t="s">
        <v>321</v>
      </c>
      <c r="N354" s="18" t="s">
        <v>451</v>
      </c>
      <c r="O354" s="17" t="s">
        <v>176</v>
      </c>
      <c r="P354" s="17" t="s">
        <v>830</v>
      </c>
      <c r="Q354" s="17" t="s">
        <v>824</v>
      </c>
      <c r="R354" s="17" t="s">
        <v>229</v>
      </c>
      <c r="S354" s="17" t="s">
        <v>229</v>
      </c>
      <c r="T354" s="17" t="s">
        <v>324</v>
      </c>
      <c r="U354" s="17" t="s">
        <v>824</v>
      </c>
      <c r="V354" s="17" t="s">
        <v>229</v>
      </c>
      <c r="W354" s="17" t="s">
        <v>229</v>
      </c>
      <c r="X354" s="18" t="s">
        <v>831</v>
      </c>
      <c r="Y354" s="177" t="str">
        <f>VLOOKUP($X354,'[10]Ley Transparencia'!$G$4:$H$18,2,0)</f>
        <v>Artículo 19 - INFORMACIÓN PÚBLICA RESERVADA</v>
      </c>
      <c r="Z354" s="17" t="s">
        <v>1257</v>
      </c>
      <c r="AA354" s="17" t="s">
        <v>833</v>
      </c>
      <c r="AB354" s="39" t="s">
        <v>182</v>
      </c>
      <c r="AC354" s="40">
        <v>44197</v>
      </c>
      <c r="AD354" s="33" t="str">
        <f>LOOKUP($Y354,'[10]Ley Transparencia'!$H$4:$H$17,'[10]Ley Transparencia'!$I$4:$I$17)</f>
        <v>Mayor a 15 años</v>
      </c>
      <c r="AE354" s="26" t="str">
        <f t="shared" si="78"/>
        <v>Alta</v>
      </c>
      <c r="AF354" s="18">
        <f t="shared" si="79"/>
        <v>3</v>
      </c>
      <c r="AG354" s="18" t="s">
        <v>239</v>
      </c>
      <c r="AH354" s="18">
        <f t="shared" si="80"/>
        <v>1</v>
      </c>
      <c r="AI354" s="18" t="s">
        <v>239</v>
      </c>
      <c r="AJ354" s="18">
        <f t="shared" si="81"/>
        <v>1</v>
      </c>
      <c r="AK354" s="18">
        <f t="shared" si="82"/>
        <v>5</v>
      </c>
      <c r="AL354" s="44" t="str">
        <f t="shared" si="83"/>
        <v>ALTA</v>
      </c>
      <c r="AM354" s="39" t="s">
        <v>184</v>
      </c>
      <c r="AN354" s="39" t="s">
        <v>388</v>
      </c>
      <c r="AO354" s="39" t="s">
        <v>184</v>
      </c>
      <c r="AP354" s="39" t="s">
        <v>184</v>
      </c>
      <c r="AQ354" s="39" t="s">
        <v>184</v>
      </c>
      <c r="AR354" s="18"/>
      <c r="AS354" s="18"/>
      <c r="AT354" s="39" t="s">
        <v>184</v>
      </c>
      <c r="AU354" s="39" t="s">
        <v>184</v>
      </c>
      <c r="AV354" s="39" t="s">
        <v>388</v>
      </c>
      <c r="AW354" s="39" t="s">
        <v>388</v>
      </c>
      <c r="AX354" s="39" t="s">
        <v>388</v>
      </c>
      <c r="AY354" s="39" t="s">
        <v>388</v>
      </c>
      <c r="AZ354" s="39" t="s">
        <v>388</v>
      </c>
      <c r="BA354" s="39" t="s">
        <v>184</v>
      </c>
      <c r="BB354" s="39" t="s">
        <v>388</v>
      </c>
      <c r="BC354" s="39"/>
      <c r="BD354" s="39" t="s">
        <v>388</v>
      </c>
      <c r="BE354" s="39" t="s">
        <v>184</v>
      </c>
      <c r="BF354" s="39" t="s">
        <v>184</v>
      </c>
      <c r="BG354" s="39" t="s">
        <v>184</v>
      </c>
      <c r="BH354" s="39" t="s">
        <v>388</v>
      </c>
      <c r="BI354" s="39" t="s">
        <v>388</v>
      </c>
      <c r="BJ354" s="39" t="s">
        <v>184</v>
      </c>
      <c r="BK354" s="39" t="s">
        <v>184</v>
      </c>
      <c r="BL354" s="39" t="s">
        <v>184</v>
      </c>
      <c r="BM354" s="39"/>
      <c r="BN354" s="289"/>
      <c r="BO354" s="45"/>
      <c r="BP354" s="45"/>
    </row>
    <row r="355" spans="1:68" s="158" customFormat="1" ht="60" customHeight="1" x14ac:dyDescent="0.35">
      <c r="A355" s="46" t="str">
        <f t="shared" si="77"/>
        <v>OCID-168</v>
      </c>
      <c r="B355" s="17" t="str">
        <f>VLOOKUP($D355,[10]Responsables!$L$1:$M$37,2,0)</f>
        <v>OCID</v>
      </c>
      <c r="C355" s="162" t="s">
        <v>1258</v>
      </c>
      <c r="D355" s="17" t="s">
        <v>824</v>
      </c>
      <c r="E355" s="17" t="s">
        <v>825</v>
      </c>
      <c r="F355" s="17" t="s">
        <v>826</v>
      </c>
      <c r="G355" s="17" t="s">
        <v>951</v>
      </c>
      <c r="H355" s="17" t="s">
        <v>952</v>
      </c>
      <c r="I355" s="17" t="s">
        <v>253</v>
      </c>
      <c r="J355" s="18" t="s">
        <v>254</v>
      </c>
      <c r="K355" s="18" t="s">
        <v>829</v>
      </c>
      <c r="L355" s="18" t="s">
        <v>336</v>
      </c>
      <c r="M355" s="18" t="s">
        <v>321</v>
      </c>
      <c r="N355" s="18" t="s">
        <v>451</v>
      </c>
      <c r="O355" s="17" t="s">
        <v>176</v>
      </c>
      <c r="P355" s="17" t="s">
        <v>830</v>
      </c>
      <c r="Q355" s="17" t="s">
        <v>824</v>
      </c>
      <c r="R355" s="17" t="s">
        <v>229</v>
      </c>
      <c r="S355" s="17" t="s">
        <v>229</v>
      </c>
      <c r="T355" s="17" t="s">
        <v>324</v>
      </c>
      <c r="U355" s="17" t="s">
        <v>824</v>
      </c>
      <c r="V355" s="17" t="s">
        <v>229</v>
      </c>
      <c r="W355" s="17" t="s">
        <v>229</v>
      </c>
      <c r="X355" s="18" t="s">
        <v>831</v>
      </c>
      <c r="Y355" s="177" t="str">
        <f>VLOOKUP($X355,'[10]Ley Transparencia'!$G$4:$H$18,2,0)</f>
        <v>Artículo 19 - INFORMACIÓN PÚBLICA RESERVADA</v>
      </c>
      <c r="Z355" s="17" t="s">
        <v>1259</v>
      </c>
      <c r="AA355" s="17" t="s">
        <v>833</v>
      </c>
      <c r="AB355" s="39" t="s">
        <v>182</v>
      </c>
      <c r="AC355" s="40">
        <v>44197</v>
      </c>
      <c r="AD355" s="33" t="str">
        <f>LOOKUP($Y355,'[10]Ley Transparencia'!$H$4:$H$17,'[10]Ley Transparencia'!$I$4:$I$17)</f>
        <v>Mayor a 15 años</v>
      </c>
      <c r="AE355" s="26" t="str">
        <f t="shared" si="78"/>
        <v>Alta</v>
      </c>
      <c r="AF355" s="18">
        <f t="shared" si="79"/>
        <v>3</v>
      </c>
      <c r="AG355" s="18" t="s">
        <v>239</v>
      </c>
      <c r="AH355" s="18">
        <f t="shared" si="80"/>
        <v>1</v>
      </c>
      <c r="AI355" s="18" t="s">
        <v>239</v>
      </c>
      <c r="AJ355" s="18">
        <f t="shared" si="81"/>
        <v>1</v>
      </c>
      <c r="AK355" s="18">
        <f t="shared" si="82"/>
        <v>5</v>
      </c>
      <c r="AL355" s="44" t="str">
        <f t="shared" si="83"/>
        <v>ALTA</v>
      </c>
      <c r="AM355" s="39" t="s">
        <v>184</v>
      </c>
      <c r="AN355" s="39" t="s">
        <v>388</v>
      </c>
      <c r="AO355" s="39" t="s">
        <v>184</v>
      </c>
      <c r="AP355" s="39" t="s">
        <v>184</v>
      </c>
      <c r="AQ355" s="39" t="s">
        <v>184</v>
      </c>
      <c r="AR355" s="18"/>
      <c r="AS355" s="18"/>
      <c r="AT355" s="39" t="s">
        <v>184</v>
      </c>
      <c r="AU355" s="39" t="s">
        <v>184</v>
      </c>
      <c r="AV355" s="39" t="s">
        <v>388</v>
      </c>
      <c r="AW355" s="39" t="s">
        <v>388</v>
      </c>
      <c r="AX355" s="39" t="s">
        <v>388</v>
      </c>
      <c r="AY355" s="39" t="s">
        <v>388</v>
      </c>
      <c r="AZ355" s="39" t="s">
        <v>388</v>
      </c>
      <c r="BA355" s="39" t="s">
        <v>184</v>
      </c>
      <c r="BB355" s="39" t="s">
        <v>388</v>
      </c>
      <c r="BC355" s="39"/>
      <c r="BD355" s="39" t="s">
        <v>388</v>
      </c>
      <c r="BE355" s="39" t="s">
        <v>184</v>
      </c>
      <c r="BF355" s="39" t="s">
        <v>184</v>
      </c>
      <c r="BG355" s="39" t="s">
        <v>184</v>
      </c>
      <c r="BH355" s="39" t="s">
        <v>388</v>
      </c>
      <c r="BI355" s="39" t="s">
        <v>388</v>
      </c>
      <c r="BJ355" s="39" t="s">
        <v>184</v>
      </c>
      <c r="BK355" s="39" t="s">
        <v>184</v>
      </c>
      <c r="BL355" s="39" t="s">
        <v>184</v>
      </c>
      <c r="BM355" s="39"/>
      <c r="BN355" s="289"/>
      <c r="BO355" s="45"/>
      <c r="BP355" s="45"/>
    </row>
    <row r="356" spans="1:68" s="158" customFormat="1" ht="60" customHeight="1" x14ac:dyDescent="0.35">
      <c r="A356" s="46" t="str">
        <f t="shared" si="77"/>
        <v>OCID-169</v>
      </c>
      <c r="B356" s="17" t="str">
        <f>VLOOKUP($D356,[10]Responsables!$L$1:$M$37,2,0)</f>
        <v>OCID</v>
      </c>
      <c r="C356" s="162" t="s">
        <v>1260</v>
      </c>
      <c r="D356" s="17" t="s">
        <v>824</v>
      </c>
      <c r="E356" s="17" t="s">
        <v>825</v>
      </c>
      <c r="F356" s="17" t="s">
        <v>826</v>
      </c>
      <c r="G356" s="17" t="s">
        <v>955</v>
      </c>
      <c r="H356" s="17" t="s">
        <v>956</v>
      </c>
      <c r="I356" s="17" t="s">
        <v>253</v>
      </c>
      <c r="J356" s="18" t="s">
        <v>254</v>
      </c>
      <c r="K356" s="18" t="s">
        <v>829</v>
      </c>
      <c r="L356" s="18" t="s">
        <v>320</v>
      </c>
      <c r="M356" s="18" t="s">
        <v>321</v>
      </c>
      <c r="N356" s="18" t="s">
        <v>451</v>
      </c>
      <c r="O356" s="17" t="s">
        <v>176</v>
      </c>
      <c r="P356" s="17" t="s">
        <v>830</v>
      </c>
      <c r="Q356" s="17" t="s">
        <v>824</v>
      </c>
      <c r="R356" s="17" t="s">
        <v>229</v>
      </c>
      <c r="S356" s="17" t="s">
        <v>229</v>
      </c>
      <c r="T356" s="17" t="s">
        <v>324</v>
      </c>
      <c r="U356" s="17" t="s">
        <v>824</v>
      </c>
      <c r="V356" s="17" t="s">
        <v>229</v>
      </c>
      <c r="W356" s="17" t="s">
        <v>229</v>
      </c>
      <c r="X356" s="18" t="s">
        <v>831</v>
      </c>
      <c r="Y356" s="177" t="str">
        <f>VLOOKUP($X356,'[10]Ley Transparencia'!$G$4:$H$18,2,0)</f>
        <v>Artículo 19 - INFORMACIÓN PÚBLICA RESERVADA</v>
      </c>
      <c r="Z356" s="17" t="s">
        <v>1261</v>
      </c>
      <c r="AA356" s="17" t="s">
        <v>833</v>
      </c>
      <c r="AB356" s="39" t="s">
        <v>182</v>
      </c>
      <c r="AC356" s="40">
        <v>44197</v>
      </c>
      <c r="AD356" s="33" t="str">
        <f>LOOKUP($Y356,'[10]Ley Transparencia'!$H$4:$H$17,'[10]Ley Transparencia'!$I$4:$I$17)</f>
        <v>Mayor a 15 años</v>
      </c>
      <c r="AE356" s="26" t="str">
        <f t="shared" si="78"/>
        <v>Alta</v>
      </c>
      <c r="AF356" s="18">
        <f t="shared" si="79"/>
        <v>3</v>
      </c>
      <c r="AG356" s="18" t="s">
        <v>239</v>
      </c>
      <c r="AH356" s="18">
        <f t="shared" si="80"/>
        <v>1</v>
      </c>
      <c r="AI356" s="18" t="s">
        <v>239</v>
      </c>
      <c r="AJ356" s="18">
        <f t="shared" si="81"/>
        <v>1</v>
      </c>
      <c r="AK356" s="18">
        <f t="shared" si="82"/>
        <v>5</v>
      </c>
      <c r="AL356" s="44" t="str">
        <f t="shared" si="83"/>
        <v>ALTA</v>
      </c>
      <c r="AM356" s="39" t="s">
        <v>184</v>
      </c>
      <c r="AN356" s="39" t="s">
        <v>388</v>
      </c>
      <c r="AO356" s="39" t="s">
        <v>184</v>
      </c>
      <c r="AP356" s="39" t="s">
        <v>184</v>
      </c>
      <c r="AQ356" s="39" t="s">
        <v>184</v>
      </c>
      <c r="AR356" s="18"/>
      <c r="AS356" s="18"/>
      <c r="AT356" s="39" t="s">
        <v>184</v>
      </c>
      <c r="AU356" s="39" t="s">
        <v>184</v>
      </c>
      <c r="AV356" s="39" t="s">
        <v>388</v>
      </c>
      <c r="AW356" s="39" t="s">
        <v>388</v>
      </c>
      <c r="AX356" s="39" t="s">
        <v>388</v>
      </c>
      <c r="AY356" s="39" t="s">
        <v>388</v>
      </c>
      <c r="AZ356" s="39" t="s">
        <v>388</v>
      </c>
      <c r="BA356" s="39" t="s">
        <v>184</v>
      </c>
      <c r="BB356" s="39" t="s">
        <v>388</v>
      </c>
      <c r="BC356" s="39"/>
      <c r="BD356" s="39" t="s">
        <v>388</v>
      </c>
      <c r="BE356" s="39" t="s">
        <v>184</v>
      </c>
      <c r="BF356" s="39" t="s">
        <v>184</v>
      </c>
      <c r="BG356" s="39" t="s">
        <v>184</v>
      </c>
      <c r="BH356" s="39" t="s">
        <v>388</v>
      </c>
      <c r="BI356" s="39" t="s">
        <v>388</v>
      </c>
      <c r="BJ356" s="39" t="s">
        <v>184</v>
      </c>
      <c r="BK356" s="39" t="s">
        <v>184</v>
      </c>
      <c r="BL356" s="39" t="s">
        <v>184</v>
      </c>
      <c r="BM356" s="39"/>
      <c r="BN356" s="289"/>
      <c r="BO356" s="45"/>
      <c r="BP356" s="45"/>
    </row>
    <row r="357" spans="1:68" s="158" customFormat="1" ht="60" customHeight="1" x14ac:dyDescent="0.35">
      <c r="A357" s="46" t="str">
        <f t="shared" si="77"/>
        <v>OCID-170</v>
      </c>
      <c r="B357" s="17" t="str">
        <f>VLOOKUP($D357,[10]Responsables!$L$1:$M$37,2,0)</f>
        <v>OCID</v>
      </c>
      <c r="C357" s="162" t="s">
        <v>1262</v>
      </c>
      <c r="D357" s="17" t="s">
        <v>824</v>
      </c>
      <c r="E357" s="17" t="s">
        <v>825</v>
      </c>
      <c r="F357" s="17" t="s">
        <v>826</v>
      </c>
      <c r="G357" s="17" t="s">
        <v>959</v>
      </c>
      <c r="H357" s="17" t="s">
        <v>960</v>
      </c>
      <c r="I357" s="17" t="s">
        <v>253</v>
      </c>
      <c r="J357" s="18" t="s">
        <v>254</v>
      </c>
      <c r="K357" s="18" t="s">
        <v>829</v>
      </c>
      <c r="L357" s="18" t="s">
        <v>320</v>
      </c>
      <c r="M357" s="18" t="s">
        <v>321</v>
      </c>
      <c r="N357" s="18" t="s">
        <v>451</v>
      </c>
      <c r="O357" s="17" t="s">
        <v>176</v>
      </c>
      <c r="P357" s="17" t="s">
        <v>830</v>
      </c>
      <c r="Q357" s="17" t="s">
        <v>824</v>
      </c>
      <c r="R357" s="17" t="s">
        <v>229</v>
      </c>
      <c r="S357" s="17" t="s">
        <v>229</v>
      </c>
      <c r="T357" s="17" t="s">
        <v>324</v>
      </c>
      <c r="U357" s="17" t="s">
        <v>824</v>
      </c>
      <c r="V357" s="17" t="s">
        <v>229</v>
      </c>
      <c r="W357" s="17" t="s">
        <v>229</v>
      </c>
      <c r="X357" s="18" t="s">
        <v>831</v>
      </c>
      <c r="Y357" s="177" t="str">
        <f>VLOOKUP($X357,'[10]Ley Transparencia'!$G$4:$H$18,2,0)</f>
        <v>Artículo 19 - INFORMACIÓN PÚBLICA RESERVADA</v>
      </c>
      <c r="Z357" s="17" t="s">
        <v>1263</v>
      </c>
      <c r="AA357" s="17" t="s">
        <v>833</v>
      </c>
      <c r="AB357" s="39" t="s">
        <v>182</v>
      </c>
      <c r="AC357" s="40">
        <v>44197</v>
      </c>
      <c r="AD357" s="33" t="str">
        <f>LOOKUP($Y357,'[10]Ley Transparencia'!$H$4:$H$17,'[10]Ley Transparencia'!$I$4:$I$17)</f>
        <v>Mayor a 15 años</v>
      </c>
      <c r="AE357" s="26" t="str">
        <f t="shared" si="78"/>
        <v>Alta</v>
      </c>
      <c r="AF357" s="18">
        <f t="shared" si="79"/>
        <v>3</v>
      </c>
      <c r="AG357" s="18" t="s">
        <v>239</v>
      </c>
      <c r="AH357" s="18">
        <f t="shared" si="80"/>
        <v>1</v>
      </c>
      <c r="AI357" s="18" t="s">
        <v>239</v>
      </c>
      <c r="AJ357" s="18">
        <f t="shared" si="81"/>
        <v>1</v>
      </c>
      <c r="AK357" s="18">
        <f t="shared" si="82"/>
        <v>5</v>
      </c>
      <c r="AL357" s="44" t="str">
        <f t="shared" si="83"/>
        <v>ALTA</v>
      </c>
      <c r="AM357" s="39" t="s">
        <v>184</v>
      </c>
      <c r="AN357" s="39" t="s">
        <v>388</v>
      </c>
      <c r="AO357" s="39" t="s">
        <v>184</v>
      </c>
      <c r="AP357" s="39" t="s">
        <v>184</v>
      </c>
      <c r="AQ357" s="39" t="s">
        <v>184</v>
      </c>
      <c r="AR357" s="18"/>
      <c r="AS357" s="18"/>
      <c r="AT357" s="39" t="s">
        <v>184</v>
      </c>
      <c r="AU357" s="39" t="s">
        <v>184</v>
      </c>
      <c r="AV357" s="39" t="s">
        <v>388</v>
      </c>
      <c r="AW357" s="39" t="s">
        <v>388</v>
      </c>
      <c r="AX357" s="39" t="s">
        <v>388</v>
      </c>
      <c r="AY357" s="39" t="s">
        <v>388</v>
      </c>
      <c r="AZ357" s="39" t="s">
        <v>388</v>
      </c>
      <c r="BA357" s="39" t="s">
        <v>184</v>
      </c>
      <c r="BB357" s="39" t="s">
        <v>388</v>
      </c>
      <c r="BC357" s="39"/>
      <c r="BD357" s="39" t="s">
        <v>388</v>
      </c>
      <c r="BE357" s="39" t="s">
        <v>184</v>
      </c>
      <c r="BF357" s="39" t="s">
        <v>184</v>
      </c>
      <c r="BG357" s="39" t="s">
        <v>184</v>
      </c>
      <c r="BH357" s="39" t="s">
        <v>388</v>
      </c>
      <c r="BI357" s="39" t="s">
        <v>388</v>
      </c>
      <c r="BJ357" s="39" t="s">
        <v>184</v>
      </c>
      <c r="BK357" s="39" t="s">
        <v>184</v>
      </c>
      <c r="BL357" s="39" t="s">
        <v>184</v>
      </c>
      <c r="BM357" s="39"/>
      <c r="BN357" s="289"/>
      <c r="BO357" s="45"/>
      <c r="BP357" s="45"/>
    </row>
    <row r="358" spans="1:68" s="158" customFormat="1" ht="60" customHeight="1" x14ac:dyDescent="0.35">
      <c r="A358" s="46" t="str">
        <f t="shared" si="77"/>
        <v>OCID-171</v>
      </c>
      <c r="B358" s="17" t="str">
        <f>VLOOKUP($D358,[10]Responsables!$L$1:$M$37,2,0)</f>
        <v>OCID</v>
      </c>
      <c r="C358" s="162" t="s">
        <v>1264</v>
      </c>
      <c r="D358" s="17" t="s">
        <v>824</v>
      </c>
      <c r="E358" s="17" t="s">
        <v>825</v>
      </c>
      <c r="F358" s="17" t="s">
        <v>826</v>
      </c>
      <c r="G358" s="17" t="s">
        <v>963</v>
      </c>
      <c r="H358" s="17" t="s">
        <v>964</v>
      </c>
      <c r="I358" s="17" t="s">
        <v>253</v>
      </c>
      <c r="J358" s="18" t="s">
        <v>254</v>
      </c>
      <c r="K358" s="18" t="s">
        <v>829</v>
      </c>
      <c r="L358" s="18" t="s">
        <v>336</v>
      </c>
      <c r="M358" s="18" t="s">
        <v>321</v>
      </c>
      <c r="N358" s="18" t="s">
        <v>451</v>
      </c>
      <c r="O358" s="17" t="s">
        <v>176</v>
      </c>
      <c r="P358" s="17" t="s">
        <v>830</v>
      </c>
      <c r="Q358" s="17" t="s">
        <v>824</v>
      </c>
      <c r="R358" s="17" t="s">
        <v>229</v>
      </c>
      <c r="S358" s="17" t="s">
        <v>229</v>
      </c>
      <c r="T358" s="17" t="s">
        <v>324</v>
      </c>
      <c r="U358" s="17" t="s">
        <v>824</v>
      </c>
      <c r="V358" s="17" t="s">
        <v>229</v>
      </c>
      <c r="W358" s="17" t="s">
        <v>229</v>
      </c>
      <c r="X358" s="18" t="s">
        <v>831</v>
      </c>
      <c r="Y358" s="177" t="str">
        <f>VLOOKUP($X358,'[10]Ley Transparencia'!$G$4:$H$18,2,0)</f>
        <v>Artículo 19 - INFORMACIÓN PÚBLICA RESERVADA</v>
      </c>
      <c r="Z358" s="17" t="s">
        <v>1265</v>
      </c>
      <c r="AA358" s="17" t="s">
        <v>833</v>
      </c>
      <c r="AB358" s="39" t="s">
        <v>182</v>
      </c>
      <c r="AC358" s="40">
        <v>44197</v>
      </c>
      <c r="AD358" s="33" t="str">
        <f>LOOKUP($Y358,'[10]Ley Transparencia'!$H$4:$H$17,'[10]Ley Transparencia'!$I$4:$I$17)</f>
        <v>Mayor a 15 años</v>
      </c>
      <c r="AE358" s="26" t="str">
        <f t="shared" si="78"/>
        <v>Alta</v>
      </c>
      <c r="AF358" s="18">
        <f t="shared" si="79"/>
        <v>3</v>
      </c>
      <c r="AG358" s="18" t="s">
        <v>239</v>
      </c>
      <c r="AH358" s="18">
        <f t="shared" si="80"/>
        <v>1</v>
      </c>
      <c r="AI358" s="18" t="s">
        <v>239</v>
      </c>
      <c r="AJ358" s="18">
        <f t="shared" si="81"/>
        <v>1</v>
      </c>
      <c r="AK358" s="18">
        <f t="shared" si="82"/>
        <v>5</v>
      </c>
      <c r="AL358" s="44" t="str">
        <f t="shared" si="83"/>
        <v>ALTA</v>
      </c>
      <c r="AM358" s="39" t="s">
        <v>184</v>
      </c>
      <c r="AN358" s="39" t="s">
        <v>388</v>
      </c>
      <c r="AO358" s="39" t="s">
        <v>184</v>
      </c>
      <c r="AP358" s="39" t="s">
        <v>184</v>
      </c>
      <c r="AQ358" s="39" t="s">
        <v>184</v>
      </c>
      <c r="AR358" s="18"/>
      <c r="AS358" s="18"/>
      <c r="AT358" s="39" t="s">
        <v>184</v>
      </c>
      <c r="AU358" s="39" t="s">
        <v>184</v>
      </c>
      <c r="AV358" s="39" t="s">
        <v>388</v>
      </c>
      <c r="AW358" s="39" t="s">
        <v>388</v>
      </c>
      <c r="AX358" s="39" t="s">
        <v>388</v>
      </c>
      <c r="AY358" s="39" t="s">
        <v>388</v>
      </c>
      <c r="AZ358" s="39" t="s">
        <v>388</v>
      </c>
      <c r="BA358" s="39" t="s">
        <v>184</v>
      </c>
      <c r="BB358" s="39" t="s">
        <v>388</v>
      </c>
      <c r="BC358" s="39"/>
      <c r="BD358" s="39" t="s">
        <v>388</v>
      </c>
      <c r="BE358" s="39" t="s">
        <v>184</v>
      </c>
      <c r="BF358" s="39" t="s">
        <v>184</v>
      </c>
      <c r="BG358" s="39" t="s">
        <v>184</v>
      </c>
      <c r="BH358" s="39" t="s">
        <v>388</v>
      </c>
      <c r="BI358" s="39" t="s">
        <v>388</v>
      </c>
      <c r="BJ358" s="39" t="s">
        <v>184</v>
      </c>
      <c r="BK358" s="39" t="s">
        <v>184</v>
      </c>
      <c r="BL358" s="39" t="s">
        <v>184</v>
      </c>
      <c r="BM358" s="39"/>
      <c r="BN358" s="289"/>
      <c r="BO358" s="45"/>
      <c r="BP358" s="45"/>
    </row>
    <row r="359" spans="1:68" s="158" customFormat="1" ht="60" customHeight="1" x14ac:dyDescent="0.35">
      <c r="A359" s="46" t="str">
        <f t="shared" si="77"/>
        <v>OCID-172</v>
      </c>
      <c r="B359" s="17" t="str">
        <f>VLOOKUP($D359,[10]Responsables!$L$1:$M$37,2,0)</f>
        <v>OCID</v>
      </c>
      <c r="C359" s="162" t="s">
        <v>1266</v>
      </c>
      <c r="D359" s="17" t="s">
        <v>824</v>
      </c>
      <c r="E359" s="17" t="s">
        <v>825</v>
      </c>
      <c r="F359" s="17" t="s">
        <v>826</v>
      </c>
      <c r="G359" s="17" t="s">
        <v>967</v>
      </c>
      <c r="H359" s="17" t="s">
        <v>968</v>
      </c>
      <c r="I359" s="17" t="s">
        <v>253</v>
      </c>
      <c r="J359" s="18" t="s">
        <v>254</v>
      </c>
      <c r="K359" s="18" t="s">
        <v>829</v>
      </c>
      <c r="L359" s="18" t="s">
        <v>320</v>
      </c>
      <c r="M359" s="18" t="s">
        <v>321</v>
      </c>
      <c r="N359" s="18" t="s">
        <v>451</v>
      </c>
      <c r="O359" s="17" t="s">
        <v>176</v>
      </c>
      <c r="P359" s="17" t="s">
        <v>830</v>
      </c>
      <c r="Q359" s="17" t="s">
        <v>824</v>
      </c>
      <c r="R359" s="17" t="s">
        <v>229</v>
      </c>
      <c r="S359" s="17" t="s">
        <v>229</v>
      </c>
      <c r="T359" s="17" t="s">
        <v>324</v>
      </c>
      <c r="U359" s="17" t="s">
        <v>824</v>
      </c>
      <c r="V359" s="17" t="s">
        <v>229</v>
      </c>
      <c r="W359" s="17" t="s">
        <v>229</v>
      </c>
      <c r="X359" s="17" t="s">
        <v>255</v>
      </c>
      <c r="Y359" s="177" t="str">
        <f>VLOOKUP($X359,'[10]Ley Transparencia'!$G$4:$H$18,2,0)</f>
        <v>INFORMACIÓN PÚBLICA</v>
      </c>
      <c r="Z359" s="17" t="s">
        <v>256</v>
      </c>
      <c r="AA359" s="17" t="s">
        <v>256</v>
      </c>
      <c r="AB359" s="39" t="s">
        <v>176</v>
      </c>
      <c r="AC359" s="40">
        <v>44197</v>
      </c>
      <c r="AD359" s="33" t="str">
        <f>LOOKUP($Y359,'[10]Ley Transparencia'!$H$4:$H$17,'[10]Ley Transparencia'!$I$4:$I$17)</f>
        <v>Ilimitada</v>
      </c>
      <c r="AE359" s="26" t="str">
        <f t="shared" si="78"/>
        <v>Baja</v>
      </c>
      <c r="AF359" s="18">
        <f t="shared" si="79"/>
        <v>1</v>
      </c>
      <c r="AG359" s="18" t="s">
        <v>239</v>
      </c>
      <c r="AH359" s="18">
        <f t="shared" si="80"/>
        <v>1</v>
      </c>
      <c r="AI359" s="18" t="s">
        <v>239</v>
      </c>
      <c r="AJ359" s="18">
        <f t="shared" si="81"/>
        <v>1</v>
      </c>
      <c r="AK359" s="18">
        <f t="shared" si="82"/>
        <v>3</v>
      </c>
      <c r="AL359" s="44" t="str">
        <f t="shared" si="83"/>
        <v>BAJA</v>
      </c>
      <c r="AM359" s="39" t="s">
        <v>184</v>
      </c>
      <c r="AN359" s="39" t="s">
        <v>388</v>
      </c>
      <c r="AO359" s="39" t="s">
        <v>184</v>
      </c>
      <c r="AP359" s="39" t="s">
        <v>184</v>
      </c>
      <c r="AQ359" s="39" t="s">
        <v>184</v>
      </c>
      <c r="AR359" s="18"/>
      <c r="AS359" s="18"/>
      <c r="AT359" s="39" t="s">
        <v>184</v>
      </c>
      <c r="AU359" s="39" t="s">
        <v>184</v>
      </c>
      <c r="AV359" s="39" t="s">
        <v>388</v>
      </c>
      <c r="AW359" s="39" t="s">
        <v>388</v>
      </c>
      <c r="AX359" s="39" t="s">
        <v>388</v>
      </c>
      <c r="AY359" s="39" t="s">
        <v>388</v>
      </c>
      <c r="AZ359" s="39" t="s">
        <v>388</v>
      </c>
      <c r="BA359" s="39" t="s">
        <v>184</v>
      </c>
      <c r="BB359" s="39" t="s">
        <v>388</v>
      </c>
      <c r="BC359" s="39"/>
      <c r="BD359" s="39" t="s">
        <v>388</v>
      </c>
      <c r="BE359" s="39" t="s">
        <v>184</v>
      </c>
      <c r="BF359" s="39" t="s">
        <v>184</v>
      </c>
      <c r="BG359" s="39" t="s">
        <v>184</v>
      </c>
      <c r="BH359" s="39" t="s">
        <v>388</v>
      </c>
      <c r="BI359" s="39" t="s">
        <v>388</v>
      </c>
      <c r="BJ359" s="39" t="s">
        <v>184</v>
      </c>
      <c r="BK359" s="39" t="s">
        <v>184</v>
      </c>
      <c r="BL359" s="39" t="s">
        <v>184</v>
      </c>
      <c r="BM359" s="39"/>
      <c r="BN359" s="289"/>
      <c r="BO359" s="45"/>
      <c r="BP359" s="45"/>
    </row>
    <row r="360" spans="1:68" s="158" customFormat="1" ht="60" customHeight="1" x14ac:dyDescent="0.35">
      <c r="A360" s="46" t="str">
        <f t="shared" si="77"/>
        <v>OCID-173</v>
      </c>
      <c r="B360" s="17" t="str">
        <f>VLOOKUP($D360,[10]Responsables!$L$1:$M$37,2,0)</f>
        <v>OCID</v>
      </c>
      <c r="C360" s="162" t="s">
        <v>1267</v>
      </c>
      <c r="D360" s="17" t="s">
        <v>824</v>
      </c>
      <c r="E360" s="17" t="s">
        <v>825</v>
      </c>
      <c r="F360" s="17" t="s">
        <v>826</v>
      </c>
      <c r="G360" s="17" t="s">
        <v>970</v>
      </c>
      <c r="H360" s="17" t="s">
        <v>971</v>
      </c>
      <c r="I360" s="17" t="s">
        <v>253</v>
      </c>
      <c r="J360" s="18" t="s">
        <v>254</v>
      </c>
      <c r="K360" s="18" t="s">
        <v>829</v>
      </c>
      <c r="L360" s="18" t="s">
        <v>336</v>
      </c>
      <c r="M360" s="18" t="s">
        <v>321</v>
      </c>
      <c r="N360" s="18" t="s">
        <v>451</v>
      </c>
      <c r="O360" s="17" t="s">
        <v>176</v>
      </c>
      <c r="P360" s="17" t="s">
        <v>830</v>
      </c>
      <c r="Q360" s="17" t="s">
        <v>824</v>
      </c>
      <c r="R360" s="17" t="s">
        <v>229</v>
      </c>
      <c r="S360" s="17" t="s">
        <v>229</v>
      </c>
      <c r="T360" s="17" t="s">
        <v>324</v>
      </c>
      <c r="U360" s="17" t="s">
        <v>824</v>
      </c>
      <c r="V360" s="17" t="s">
        <v>229</v>
      </c>
      <c r="W360" s="17" t="s">
        <v>229</v>
      </c>
      <c r="X360" s="17" t="s">
        <v>255</v>
      </c>
      <c r="Y360" s="177" t="str">
        <f>VLOOKUP($X360,'[10]Ley Transparencia'!$G$4:$H$18,2,0)</f>
        <v>INFORMACIÓN PÚBLICA</v>
      </c>
      <c r="Z360" s="17" t="s">
        <v>256</v>
      </c>
      <c r="AA360" s="17" t="s">
        <v>256</v>
      </c>
      <c r="AB360" s="39" t="s">
        <v>176</v>
      </c>
      <c r="AC360" s="40">
        <v>44197</v>
      </c>
      <c r="AD360" s="33" t="str">
        <f>LOOKUP($Y360,'[10]Ley Transparencia'!$H$4:$H$17,'[10]Ley Transparencia'!$I$4:$I$17)</f>
        <v>Ilimitada</v>
      </c>
      <c r="AE360" s="26" t="str">
        <f t="shared" si="78"/>
        <v>Baja</v>
      </c>
      <c r="AF360" s="18">
        <f t="shared" si="79"/>
        <v>1</v>
      </c>
      <c r="AG360" s="18" t="s">
        <v>239</v>
      </c>
      <c r="AH360" s="18">
        <f t="shared" si="80"/>
        <v>1</v>
      </c>
      <c r="AI360" s="18" t="s">
        <v>239</v>
      </c>
      <c r="AJ360" s="18">
        <f t="shared" si="81"/>
        <v>1</v>
      </c>
      <c r="AK360" s="18">
        <f t="shared" si="82"/>
        <v>3</v>
      </c>
      <c r="AL360" s="44" t="str">
        <f t="shared" si="83"/>
        <v>BAJA</v>
      </c>
      <c r="AM360" s="39" t="s">
        <v>184</v>
      </c>
      <c r="AN360" s="39" t="s">
        <v>388</v>
      </c>
      <c r="AO360" s="39" t="s">
        <v>184</v>
      </c>
      <c r="AP360" s="39" t="s">
        <v>184</v>
      </c>
      <c r="AQ360" s="39" t="s">
        <v>184</v>
      </c>
      <c r="AR360" s="18"/>
      <c r="AS360" s="18"/>
      <c r="AT360" s="39" t="s">
        <v>184</v>
      </c>
      <c r="AU360" s="39" t="s">
        <v>184</v>
      </c>
      <c r="AV360" s="39" t="s">
        <v>388</v>
      </c>
      <c r="AW360" s="39" t="s">
        <v>388</v>
      </c>
      <c r="AX360" s="39" t="s">
        <v>388</v>
      </c>
      <c r="AY360" s="39" t="s">
        <v>388</v>
      </c>
      <c r="AZ360" s="39" t="s">
        <v>388</v>
      </c>
      <c r="BA360" s="39" t="s">
        <v>184</v>
      </c>
      <c r="BB360" s="39" t="s">
        <v>388</v>
      </c>
      <c r="BC360" s="39"/>
      <c r="BD360" s="39" t="s">
        <v>388</v>
      </c>
      <c r="BE360" s="39" t="s">
        <v>184</v>
      </c>
      <c r="BF360" s="39" t="s">
        <v>184</v>
      </c>
      <c r="BG360" s="39" t="s">
        <v>184</v>
      </c>
      <c r="BH360" s="39" t="s">
        <v>388</v>
      </c>
      <c r="BI360" s="39" t="s">
        <v>388</v>
      </c>
      <c r="BJ360" s="39" t="s">
        <v>184</v>
      </c>
      <c r="BK360" s="39" t="s">
        <v>184</v>
      </c>
      <c r="BL360" s="39" t="s">
        <v>184</v>
      </c>
      <c r="BM360" s="39"/>
      <c r="BN360" s="289"/>
      <c r="BO360" s="45"/>
      <c r="BP360" s="45"/>
    </row>
    <row r="361" spans="1:68" s="158" customFormat="1" ht="60" customHeight="1" x14ac:dyDescent="0.35">
      <c r="A361" s="46" t="str">
        <f t="shared" si="77"/>
        <v>OCID-174</v>
      </c>
      <c r="B361" s="17" t="str">
        <f>VLOOKUP($D361,[10]Responsables!$L$1:$M$37,2,0)</f>
        <v>OCID</v>
      </c>
      <c r="C361" s="162" t="s">
        <v>1268</v>
      </c>
      <c r="D361" s="17" t="s">
        <v>824</v>
      </c>
      <c r="E361" s="17" t="s">
        <v>825</v>
      </c>
      <c r="F361" s="17" t="s">
        <v>826</v>
      </c>
      <c r="G361" s="17" t="s">
        <v>973</v>
      </c>
      <c r="H361" s="17" t="s">
        <v>974</v>
      </c>
      <c r="I361" s="17" t="s">
        <v>253</v>
      </c>
      <c r="J361" s="18" t="s">
        <v>254</v>
      </c>
      <c r="K361" s="18" t="s">
        <v>829</v>
      </c>
      <c r="L361" s="18" t="s">
        <v>336</v>
      </c>
      <c r="M361" s="18" t="s">
        <v>321</v>
      </c>
      <c r="N361" s="18" t="s">
        <v>451</v>
      </c>
      <c r="O361" s="17" t="s">
        <v>176</v>
      </c>
      <c r="P361" s="17" t="s">
        <v>830</v>
      </c>
      <c r="Q361" s="17" t="s">
        <v>824</v>
      </c>
      <c r="R361" s="17" t="s">
        <v>229</v>
      </c>
      <c r="S361" s="17" t="s">
        <v>229</v>
      </c>
      <c r="T361" s="17" t="s">
        <v>324</v>
      </c>
      <c r="U361" s="17" t="s">
        <v>824</v>
      </c>
      <c r="V361" s="17" t="s">
        <v>229</v>
      </c>
      <c r="W361" s="17" t="s">
        <v>229</v>
      </c>
      <c r="X361" s="17" t="s">
        <v>255</v>
      </c>
      <c r="Y361" s="177" t="str">
        <f>VLOOKUP($X361,'[10]Ley Transparencia'!$G$4:$H$18,2,0)</f>
        <v>INFORMACIÓN PÚBLICA</v>
      </c>
      <c r="Z361" s="17" t="s">
        <v>256</v>
      </c>
      <c r="AA361" s="17" t="s">
        <v>256</v>
      </c>
      <c r="AB361" s="39" t="s">
        <v>176</v>
      </c>
      <c r="AC361" s="40">
        <v>44197</v>
      </c>
      <c r="AD361" s="33" t="str">
        <f>LOOKUP($Y361,'[10]Ley Transparencia'!$H$4:$H$17,'[10]Ley Transparencia'!$I$4:$I$17)</f>
        <v>Ilimitada</v>
      </c>
      <c r="AE361" s="26" t="str">
        <f t="shared" si="78"/>
        <v>Baja</v>
      </c>
      <c r="AF361" s="18">
        <f t="shared" si="79"/>
        <v>1</v>
      </c>
      <c r="AG361" s="18" t="s">
        <v>239</v>
      </c>
      <c r="AH361" s="18">
        <f t="shared" si="80"/>
        <v>1</v>
      </c>
      <c r="AI361" s="18" t="s">
        <v>239</v>
      </c>
      <c r="AJ361" s="18">
        <f t="shared" si="81"/>
        <v>1</v>
      </c>
      <c r="AK361" s="18">
        <f t="shared" si="82"/>
        <v>3</v>
      </c>
      <c r="AL361" s="44" t="str">
        <f t="shared" si="83"/>
        <v>BAJA</v>
      </c>
      <c r="AM361" s="39" t="s">
        <v>184</v>
      </c>
      <c r="AN361" s="39" t="s">
        <v>388</v>
      </c>
      <c r="AO361" s="39" t="s">
        <v>184</v>
      </c>
      <c r="AP361" s="39" t="s">
        <v>184</v>
      </c>
      <c r="AQ361" s="39" t="s">
        <v>184</v>
      </c>
      <c r="AR361" s="18"/>
      <c r="AS361" s="18"/>
      <c r="AT361" s="39" t="s">
        <v>184</v>
      </c>
      <c r="AU361" s="39" t="s">
        <v>184</v>
      </c>
      <c r="AV361" s="39" t="s">
        <v>388</v>
      </c>
      <c r="AW361" s="39" t="s">
        <v>388</v>
      </c>
      <c r="AX361" s="39" t="s">
        <v>388</v>
      </c>
      <c r="AY361" s="39" t="s">
        <v>388</v>
      </c>
      <c r="AZ361" s="39" t="s">
        <v>388</v>
      </c>
      <c r="BA361" s="39" t="s">
        <v>184</v>
      </c>
      <c r="BB361" s="39" t="s">
        <v>388</v>
      </c>
      <c r="BC361" s="39"/>
      <c r="BD361" s="39" t="s">
        <v>388</v>
      </c>
      <c r="BE361" s="39" t="s">
        <v>184</v>
      </c>
      <c r="BF361" s="39" t="s">
        <v>184</v>
      </c>
      <c r="BG361" s="39" t="s">
        <v>184</v>
      </c>
      <c r="BH361" s="39" t="s">
        <v>388</v>
      </c>
      <c r="BI361" s="39" t="s">
        <v>388</v>
      </c>
      <c r="BJ361" s="39" t="s">
        <v>184</v>
      </c>
      <c r="BK361" s="39" t="s">
        <v>184</v>
      </c>
      <c r="BL361" s="39" t="s">
        <v>184</v>
      </c>
      <c r="BM361" s="39"/>
      <c r="BN361" s="289"/>
      <c r="BO361" s="45"/>
      <c r="BP361" s="45"/>
    </row>
    <row r="362" spans="1:68" s="158" customFormat="1" ht="60" customHeight="1" x14ac:dyDescent="0.35">
      <c r="A362" s="46" t="str">
        <f t="shared" si="77"/>
        <v>OCID-175</v>
      </c>
      <c r="B362" s="17" t="str">
        <f>VLOOKUP($D362,[10]Responsables!$L$1:$M$37,2,0)</f>
        <v>OCID</v>
      </c>
      <c r="C362" s="162" t="s">
        <v>1269</v>
      </c>
      <c r="D362" s="17" t="s">
        <v>824</v>
      </c>
      <c r="E362" s="17" t="s">
        <v>825</v>
      </c>
      <c r="F362" s="17" t="s">
        <v>826</v>
      </c>
      <c r="G362" s="17" t="s">
        <v>976</v>
      </c>
      <c r="H362" s="17" t="s">
        <v>977</v>
      </c>
      <c r="I362" s="17" t="s">
        <v>253</v>
      </c>
      <c r="J362" s="18" t="s">
        <v>254</v>
      </c>
      <c r="K362" s="18" t="s">
        <v>829</v>
      </c>
      <c r="L362" s="18" t="s">
        <v>320</v>
      </c>
      <c r="M362" s="18" t="s">
        <v>590</v>
      </c>
      <c r="N362" s="18" t="s">
        <v>451</v>
      </c>
      <c r="O362" s="17" t="s">
        <v>176</v>
      </c>
      <c r="P362" s="17" t="s">
        <v>830</v>
      </c>
      <c r="Q362" s="17" t="s">
        <v>824</v>
      </c>
      <c r="R362" s="17" t="s">
        <v>229</v>
      </c>
      <c r="S362" s="17" t="s">
        <v>229</v>
      </c>
      <c r="T362" s="17" t="s">
        <v>324</v>
      </c>
      <c r="U362" s="17" t="s">
        <v>824</v>
      </c>
      <c r="V362" s="17" t="s">
        <v>229</v>
      </c>
      <c r="W362" s="17" t="s">
        <v>229</v>
      </c>
      <c r="X362" s="17" t="s">
        <v>255</v>
      </c>
      <c r="Y362" s="177" t="str">
        <f>VLOOKUP($X362,'[10]Ley Transparencia'!$G$4:$H$18,2,0)</f>
        <v>INFORMACIÓN PÚBLICA</v>
      </c>
      <c r="Z362" s="17" t="s">
        <v>256</v>
      </c>
      <c r="AA362" s="17" t="s">
        <v>256</v>
      </c>
      <c r="AB362" s="39" t="s">
        <v>176</v>
      </c>
      <c r="AC362" s="40">
        <v>44197</v>
      </c>
      <c r="AD362" s="33" t="str">
        <f>LOOKUP($Y362,'[10]Ley Transparencia'!$H$4:$H$17,'[10]Ley Transparencia'!$I$4:$I$17)</f>
        <v>Ilimitada</v>
      </c>
      <c r="AE362" s="26" t="str">
        <f t="shared" si="78"/>
        <v>Baja</v>
      </c>
      <c r="AF362" s="18">
        <f t="shared" si="79"/>
        <v>1</v>
      </c>
      <c r="AG362" s="18" t="s">
        <v>239</v>
      </c>
      <c r="AH362" s="18">
        <f t="shared" si="80"/>
        <v>1</v>
      </c>
      <c r="AI362" s="18" t="s">
        <v>239</v>
      </c>
      <c r="AJ362" s="18">
        <f t="shared" si="81"/>
        <v>1</v>
      </c>
      <c r="AK362" s="18">
        <f t="shared" si="82"/>
        <v>3</v>
      </c>
      <c r="AL362" s="44" t="str">
        <f t="shared" si="83"/>
        <v>BAJA</v>
      </c>
      <c r="AM362" s="39" t="s">
        <v>184</v>
      </c>
      <c r="AN362" s="39" t="s">
        <v>388</v>
      </c>
      <c r="AO362" s="39" t="s">
        <v>184</v>
      </c>
      <c r="AP362" s="39" t="s">
        <v>184</v>
      </c>
      <c r="AQ362" s="39" t="s">
        <v>184</v>
      </c>
      <c r="AR362" s="18"/>
      <c r="AS362" s="18"/>
      <c r="AT362" s="39" t="s">
        <v>184</v>
      </c>
      <c r="AU362" s="39" t="s">
        <v>184</v>
      </c>
      <c r="AV362" s="39" t="s">
        <v>388</v>
      </c>
      <c r="AW362" s="39" t="s">
        <v>388</v>
      </c>
      <c r="AX362" s="39" t="s">
        <v>388</v>
      </c>
      <c r="AY362" s="39" t="s">
        <v>388</v>
      </c>
      <c r="AZ362" s="39" t="s">
        <v>388</v>
      </c>
      <c r="BA362" s="39" t="s">
        <v>184</v>
      </c>
      <c r="BB362" s="39" t="s">
        <v>388</v>
      </c>
      <c r="BC362" s="39"/>
      <c r="BD362" s="39" t="s">
        <v>388</v>
      </c>
      <c r="BE362" s="39" t="s">
        <v>184</v>
      </c>
      <c r="BF362" s="39" t="s">
        <v>184</v>
      </c>
      <c r="BG362" s="39" t="s">
        <v>184</v>
      </c>
      <c r="BH362" s="39" t="s">
        <v>388</v>
      </c>
      <c r="BI362" s="39" t="s">
        <v>388</v>
      </c>
      <c r="BJ362" s="39" t="s">
        <v>184</v>
      </c>
      <c r="BK362" s="39" t="s">
        <v>184</v>
      </c>
      <c r="BL362" s="39" t="s">
        <v>184</v>
      </c>
      <c r="BM362" s="39"/>
      <c r="BN362" s="289"/>
      <c r="BO362" s="45"/>
      <c r="BP362" s="45"/>
    </row>
    <row r="363" spans="1:68" s="158" customFormat="1" ht="60" customHeight="1" x14ac:dyDescent="0.35">
      <c r="A363" s="46" t="str">
        <f t="shared" si="77"/>
        <v>OCID-176</v>
      </c>
      <c r="B363" s="17" t="str">
        <f>VLOOKUP($D363,[10]Responsables!$L$1:$M$37,2,0)</f>
        <v>OCID</v>
      </c>
      <c r="C363" s="162" t="s">
        <v>1270</v>
      </c>
      <c r="D363" s="17" t="s">
        <v>824</v>
      </c>
      <c r="E363" s="17" t="s">
        <v>825</v>
      </c>
      <c r="F363" s="17" t="s">
        <v>826</v>
      </c>
      <c r="G363" s="17" t="s">
        <v>979</v>
      </c>
      <c r="H363" s="17" t="s">
        <v>980</v>
      </c>
      <c r="I363" s="17" t="s">
        <v>253</v>
      </c>
      <c r="J363" s="18" t="s">
        <v>254</v>
      </c>
      <c r="K363" s="18" t="s">
        <v>829</v>
      </c>
      <c r="L363" s="18" t="s">
        <v>320</v>
      </c>
      <c r="M363" s="18" t="s">
        <v>321</v>
      </c>
      <c r="N363" s="18" t="s">
        <v>451</v>
      </c>
      <c r="O363" s="17" t="s">
        <v>176</v>
      </c>
      <c r="P363" s="17" t="s">
        <v>830</v>
      </c>
      <c r="Q363" s="17" t="s">
        <v>824</v>
      </c>
      <c r="R363" s="17" t="s">
        <v>229</v>
      </c>
      <c r="S363" s="17" t="s">
        <v>229</v>
      </c>
      <c r="T363" s="17" t="s">
        <v>324</v>
      </c>
      <c r="U363" s="17" t="s">
        <v>824</v>
      </c>
      <c r="V363" s="17" t="s">
        <v>229</v>
      </c>
      <c r="W363" s="17" t="s">
        <v>229</v>
      </c>
      <c r="X363" s="17" t="s">
        <v>255</v>
      </c>
      <c r="Y363" s="177" t="str">
        <f>VLOOKUP($X363,'[10]Ley Transparencia'!$G$4:$H$18,2,0)</f>
        <v>INFORMACIÓN PÚBLICA</v>
      </c>
      <c r="Z363" s="17" t="s">
        <v>256</v>
      </c>
      <c r="AA363" s="17" t="s">
        <v>256</v>
      </c>
      <c r="AB363" s="39" t="s">
        <v>176</v>
      </c>
      <c r="AC363" s="40">
        <v>44197</v>
      </c>
      <c r="AD363" s="33" t="str">
        <f>LOOKUP($Y363,'[10]Ley Transparencia'!$H$4:$H$17,'[10]Ley Transparencia'!$I$4:$I$17)</f>
        <v>Ilimitada</v>
      </c>
      <c r="AE363" s="26" t="str">
        <f t="shared" si="78"/>
        <v>Baja</v>
      </c>
      <c r="AF363" s="18">
        <f t="shared" si="79"/>
        <v>1</v>
      </c>
      <c r="AG363" s="18" t="s">
        <v>239</v>
      </c>
      <c r="AH363" s="18">
        <f t="shared" si="80"/>
        <v>1</v>
      </c>
      <c r="AI363" s="18" t="s">
        <v>239</v>
      </c>
      <c r="AJ363" s="18">
        <f t="shared" si="81"/>
        <v>1</v>
      </c>
      <c r="AK363" s="18">
        <f t="shared" si="82"/>
        <v>3</v>
      </c>
      <c r="AL363" s="44" t="str">
        <f t="shared" si="83"/>
        <v>BAJA</v>
      </c>
      <c r="AM363" s="39" t="s">
        <v>184</v>
      </c>
      <c r="AN363" s="39" t="s">
        <v>388</v>
      </c>
      <c r="AO363" s="39" t="s">
        <v>184</v>
      </c>
      <c r="AP363" s="39" t="s">
        <v>184</v>
      </c>
      <c r="AQ363" s="39" t="s">
        <v>184</v>
      </c>
      <c r="AR363" s="18"/>
      <c r="AS363" s="18"/>
      <c r="AT363" s="39" t="s">
        <v>184</v>
      </c>
      <c r="AU363" s="39" t="s">
        <v>184</v>
      </c>
      <c r="AV363" s="39" t="s">
        <v>388</v>
      </c>
      <c r="AW363" s="39" t="s">
        <v>388</v>
      </c>
      <c r="AX363" s="39" t="s">
        <v>388</v>
      </c>
      <c r="AY363" s="39" t="s">
        <v>388</v>
      </c>
      <c r="AZ363" s="39" t="s">
        <v>388</v>
      </c>
      <c r="BA363" s="39" t="s">
        <v>184</v>
      </c>
      <c r="BB363" s="39" t="s">
        <v>388</v>
      </c>
      <c r="BC363" s="39"/>
      <c r="BD363" s="39" t="s">
        <v>388</v>
      </c>
      <c r="BE363" s="39" t="s">
        <v>184</v>
      </c>
      <c r="BF363" s="39" t="s">
        <v>184</v>
      </c>
      <c r="BG363" s="39" t="s">
        <v>184</v>
      </c>
      <c r="BH363" s="39" t="s">
        <v>388</v>
      </c>
      <c r="BI363" s="39" t="s">
        <v>388</v>
      </c>
      <c r="BJ363" s="39" t="s">
        <v>184</v>
      </c>
      <c r="BK363" s="39" t="s">
        <v>184</v>
      </c>
      <c r="BL363" s="39" t="s">
        <v>184</v>
      </c>
      <c r="BM363" s="39"/>
      <c r="BN363" s="289"/>
      <c r="BO363" s="45"/>
      <c r="BP363" s="45"/>
    </row>
    <row r="364" spans="1:68" s="158" customFormat="1" ht="60" customHeight="1" x14ac:dyDescent="0.35">
      <c r="A364" s="46" t="str">
        <f t="shared" si="77"/>
        <v>OCID-177</v>
      </c>
      <c r="B364" s="17" t="str">
        <f>VLOOKUP($D364,[10]Responsables!$L$1:$M$37,2,0)</f>
        <v>OCID</v>
      </c>
      <c r="C364" s="162" t="s">
        <v>1271</v>
      </c>
      <c r="D364" s="17" t="s">
        <v>824</v>
      </c>
      <c r="E364" s="17" t="s">
        <v>825</v>
      </c>
      <c r="F364" s="17" t="s">
        <v>826</v>
      </c>
      <c r="G364" s="17" t="s">
        <v>982</v>
      </c>
      <c r="H364" s="17" t="s">
        <v>983</v>
      </c>
      <c r="I364" s="17" t="s">
        <v>253</v>
      </c>
      <c r="J364" s="18" t="s">
        <v>254</v>
      </c>
      <c r="K364" s="18" t="s">
        <v>829</v>
      </c>
      <c r="L364" s="18" t="s">
        <v>336</v>
      </c>
      <c r="M364" s="18" t="s">
        <v>321</v>
      </c>
      <c r="N364" s="18" t="s">
        <v>451</v>
      </c>
      <c r="O364" s="17" t="s">
        <v>176</v>
      </c>
      <c r="P364" s="17" t="s">
        <v>830</v>
      </c>
      <c r="Q364" s="17" t="s">
        <v>824</v>
      </c>
      <c r="R364" s="17" t="s">
        <v>229</v>
      </c>
      <c r="S364" s="17" t="s">
        <v>229</v>
      </c>
      <c r="T364" s="17" t="s">
        <v>324</v>
      </c>
      <c r="U364" s="17" t="s">
        <v>824</v>
      </c>
      <c r="V364" s="17" t="s">
        <v>229</v>
      </c>
      <c r="W364" s="17" t="s">
        <v>229</v>
      </c>
      <c r="X364" s="17" t="s">
        <v>255</v>
      </c>
      <c r="Y364" s="177" t="str">
        <f>VLOOKUP($X364,'[10]Ley Transparencia'!$G$4:$H$18,2,0)</f>
        <v>INFORMACIÓN PÚBLICA</v>
      </c>
      <c r="Z364" s="17" t="s">
        <v>256</v>
      </c>
      <c r="AA364" s="17" t="s">
        <v>256</v>
      </c>
      <c r="AB364" s="39" t="s">
        <v>176</v>
      </c>
      <c r="AC364" s="40">
        <v>44197</v>
      </c>
      <c r="AD364" s="33" t="str">
        <f>LOOKUP($Y364,'[10]Ley Transparencia'!$H$4:$H$17,'[10]Ley Transparencia'!$I$4:$I$17)</f>
        <v>Ilimitada</v>
      </c>
      <c r="AE364" s="26" t="str">
        <f t="shared" si="78"/>
        <v>Baja</v>
      </c>
      <c r="AF364" s="18">
        <f t="shared" si="79"/>
        <v>1</v>
      </c>
      <c r="AG364" s="18" t="s">
        <v>239</v>
      </c>
      <c r="AH364" s="18">
        <f t="shared" si="80"/>
        <v>1</v>
      </c>
      <c r="AI364" s="18" t="s">
        <v>239</v>
      </c>
      <c r="AJ364" s="18">
        <f t="shared" si="81"/>
        <v>1</v>
      </c>
      <c r="AK364" s="18">
        <f t="shared" si="82"/>
        <v>3</v>
      </c>
      <c r="AL364" s="44" t="str">
        <f t="shared" si="83"/>
        <v>BAJA</v>
      </c>
      <c r="AM364" s="39" t="s">
        <v>184</v>
      </c>
      <c r="AN364" s="39" t="s">
        <v>388</v>
      </c>
      <c r="AO364" s="39" t="s">
        <v>184</v>
      </c>
      <c r="AP364" s="39" t="s">
        <v>184</v>
      </c>
      <c r="AQ364" s="39" t="s">
        <v>184</v>
      </c>
      <c r="AR364" s="18"/>
      <c r="AS364" s="18"/>
      <c r="AT364" s="39" t="s">
        <v>184</v>
      </c>
      <c r="AU364" s="39" t="s">
        <v>184</v>
      </c>
      <c r="AV364" s="39" t="s">
        <v>388</v>
      </c>
      <c r="AW364" s="39" t="s">
        <v>388</v>
      </c>
      <c r="AX364" s="39" t="s">
        <v>388</v>
      </c>
      <c r="AY364" s="39" t="s">
        <v>388</v>
      </c>
      <c r="AZ364" s="39" t="s">
        <v>388</v>
      </c>
      <c r="BA364" s="39" t="s">
        <v>184</v>
      </c>
      <c r="BB364" s="39" t="s">
        <v>388</v>
      </c>
      <c r="BC364" s="39"/>
      <c r="BD364" s="39" t="s">
        <v>388</v>
      </c>
      <c r="BE364" s="39" t="s">
        <v>184</v>
      </c>
      <c r="BF364" s="39" t="s">
        <v>184</v>
      </c>
      <c r="BG364" s="39" t="s">
        <v>184</v>
      </c>
      <c r="BH364" s="39" t="s">
        <v>388</v>
      </c>
      <c r="BI364" s="39" t="s">
        <v>388</v>
      </c>
      <c r="BJ364" s="39" t="s">
        <v>184</v>
      </c>
      <c r="BK364" s="39" t="s">
        <v>184</v>
      </c>
      <c r="BL364" s="39" t="s">
        <v>184</v>
      </c>
      <c r="BM364" s="39"/>
      <c r="BN364" s="289"/>
      <c r="BO364" s="45"/>
      <c r="BP364" s="45"/>
    </row>
    <row r="365" spans="1:68" s="158" customFormat="1" ht="60" customHeight="1" x14ac:dyDescent="0.35">
      <c r="A365" s="46" t="str">
        <f t="shared" si="77"/>
        <v>OCID-178</v>
      </c>
      <c r="B365" s="17" t="str">
        <f>VLOOKUP($D365,[10]Responsables!$L$1:$M$37,2,0)</f>
        <v>OCID</v>
      </c>
      <c r="C365" s="162" t="s">
        <v>1272</v>
      </c>
      <c r="D365" s="17" t="s">
        <v>824</v>
      </c>
      <c r="E365" s="17" t="s">
        <v>825</v>
      </c>
      <c r="F365" s="17" t="s">
        <v>826</v>
      </c>
      <c r="G365" s="17" t="s">
        <v>985</v>
      </c>
      <c r="H365" s="17" t="s">
        <v>986</v>
      </c>
      <c r="I365" s="17" t="s">
        <v>253</v>
      </c>
      <c r="J365" s="18" t="s">
        <v>254</v>
      </c>
      <c r="K365" s="18" t="s">
        <v>829</v>
      </c>
      <c r="L365" s="18" t="s">
        <v>320</v>
      </c>
      <c r="M365" s="18" t="s">
        <v>321</v>
      </c>
      <c r="N365" s="18" t="s">
        <v>451</v>
      </c>
      <c r="O365" s="17" t="s">
        <v>176</v>
      </c>
      <c r="P365" s="17" t="s">
        <v>830</v>
      </c>
      <c r="Q365" s="17" t="s">
        <v>824</v>
      </c>
      <c r="R365" s="17" t="s">
        <v>229</v>
      </c>
      <c r="S365" s="17" t="s">
        <v>229</v>
      </c>
      <c r="T365" s="17" t="s">
        <v>324</v>
      </c>
      <c r="U365" s="17" t="s">
        <v>824</v>
      </c>
      <c r="V365" s="17" t="s">
        <v>229</v>
      </c>
      <c r="W365" s="17" t="s">
        <v>229</v>
      </c>
      <c r="X365" s="17" t="s">
        <v>255</v>
      </c>
      <c r="Y365" s="177" t="str">
        <f>VLOOKUP($X365,'[10]Ley Transparencia'!$G$4:$H$18,2,0)</f>
        <v>INFORMACIÓN PÚBLICA</v>
      </c>
      <c r="Z365" s="17" t="s">
        <v>256</v>
      </c>
      <c r="AA365" s="17" t="s">
        <v>256</v>
      </c>
      <c r="AB365" s="39" t="s">
        <v>176</v>
      </c>
      <c r="AC365" s="40">
        <v>44197</v>
      </c>
      <c r="AD365" s="33" t="str">
        <f>LOOKUP($Y365,'[10]Ley Transparencia'!$H$4:$H$17,'[10]Ley Transparencia'!$I$4:$I$17)</f>
        <v>Ilimitada</v>
      </c>
      <c r="AE365" s="26" t="str">
        <f t="shared" si="78"/>
        <v>Baja</v>
      </c>
      <c r="AF365" s="18">
        <f t="shared" si="79"/>
        <v>1</v>
      </c>
      <c r="AG365" s="18" t="s">
        <v>239</v>
      </c>
      <c r="AH365" s="18">
        <f t="shared" si="80"/>
        <v>1</v>
      </c>
      <c r="AI365" s="18" t="s">
        <v>239</v>
      </c>
      <c r="AJ365" s="18">
        <f t="shared" si="81"/>
        <v>1</v>
      </c>
      <c r="AK365" s="18">
        <f t="shared" si="82"/>
        <v>3</v>
      </c>
      <c r="AL365" s="44" t="str">
        <f t="shared" si="83"/>
        <v>BAJA</v>
      </c>
      <c r="AM365" s="39" t="s">
        <v>184</v>
      </c>
      <c r="AN365" s="39" t="s">
        <v>388</v>
      </c>
      <c r="AO365" s="39" t="s">
        <v>184</v>
      </c>
      <c r="AP365" s="39" t="s">
        <v>184</v>
      </c>
      <c r="AQ365" s="39" t="s">
        <v>184</v>
      </c>
      <c r="AR365" s="18"/>
      <c r="AS365" s="18"/>
      <c r="AT365" s="39" t="s">
        <v>184</v>
      </c>
      <c r="AU365" s="39" t="s">
        <v>184</v>
      </c>
      <c r="AV365" s="39" t="s">
        <v>388</v>
      </c>
      <c r="AW365" s="39" t="s">
        <v>388</v>
      </c>
      <c r="AX365" s="39" t="s">
        <v>388</v>
      </c>
      <c r="AY365" s="39" t="s">
        <v>388</v>
      </c>
      <c r="AZ365" s="39" t="s">
        <v>388</v>
      </c>
      <c r="BA365" s="39" t="s">
        <v>184</v>
      </c>
      <c r="BB365" s="39" t="s">
        <v>388</v>
      </c>
      <c r="BC365" s="39"/>
      <c r="BD365" s="39" t="s">
        <v>388</v>
      </c>
      <c r="BE365" s="39" t="s">
        <v>184</v>
      </c>
      <c r="BF365" s="39" t="s">
        <v>184</v>
      </c>
      <c r="BG365" s="39" t="s">
        <v>184</v>
      </c>
      <c r="BH365" s="39" t="s">
        <v>388</v>
      </c>
      <c r="BI365" s="39" t="s">
        <v>388</v>
      </c>
      <c r="BJ365" s="39" t="s">
        <v>184</v>
      </c>
      <c r="BK365" s="39" t="s">
        <v>184</v>
      </c>
      <c r="BL365" s="39" t="s">
        <v>184</v>
      </c>
      <c r="BM365" s="39"/>
      <c r="BN365" s="289"/>
      <c r="BO365" s="45"/>
      <c r="BP365" s="45"/>
    </row>
    <row r="366" spans="1:68" s="158" customFormat="1" ht="60" customHeight="1" x14ac:dyDescent="0.35">
      <c r="A366" s="46" t="str">
        <f t="shared" si="77"/>
        <v>OCID-179</v>
      </c>
      <c r="B366" s="17" t="str">
        <f>VLOOKUP($D366,[10]Responsables!$L$1:$M$37,2,0)</f>
        <v>OCID</v>
      </c>
      <c r="C366" s="162" t="s">
        <v>1273</v>
      </c>
      <c r="D366" s="17" t="s">
        <v>824</v>
      </c>
      <c r="E366" s="17" t="s">
        <v>825</v>
      </c>
      <c r="F366" s="17" t="s">
        <v>826</v>
      </c>
      <c r="G366" s="17" t="s">
        <v>988</v>
      </c>
      <c r="H366" s="17" t="s">
        <v>989</v>
      </c>
      <c r="I366" s="17" t="s">
        <v>253</v>
      </c>
      <c r="J366" s="18" t="s">
        <v>254</v>
      </c>
      <c r="K366" s="18" t="s">
        <v>829</v>
      </c>
      <c r="L366" s="18" t="s">
        <v>336</v>
      </c>
      <c r="M366" s="18" t="s">
        <v>321</v>
      </c>
      <c r="N366" s="18" t="s">
        <v>451</v>
      </c>
      <c r="O366" s="17" t="s">
        <v>176</v>
      </c>
      <c r="P366" s="17" t="s">
        <v>830</v>
      </c>
      <c r="Q366" s="17" t="s">
        <v>824</v>
      </c>
      <c r="R366" s="17" t="s">
        <v>229</v>
      </c>
      <c r="S366" s="17" t="s">
        <v>229</v>
      </c>
      <c r="T366" s="17" t="s">
        <v>324</v>
      </c>
      <c r="U366" s="17" t="s">
        <v>824</v>
      </c>
      <c r="V366" s="17" t="s">
        <v>229</v>
      </c>
      <c r="W366" s="17" t="s">
        <v>229</v>
      </c>
      <c r="X366" s="17" t="s">
        <v>255</v>
      </c>
      <c r="Y366" s="177" t="str">
        <f>VLOOKUP($X366,'[10]Ley Transparencia'!$G$4:$H$18,2,0)</f>
        <v>INFORMACIÓN PÚBLICA</v>
      </c>
      <c r="Z366" s="17" t="s">
        <v>256</v>
      </c>
      <c r="AA366" s="17" t="s">
        <v>256</v>
      </c>
      <c r="AB366" s="39" t="s">
        <v>176</v>
      </c>
      <c r="AC366" s="40">
        <v>44197</v>
      </c>
      <c r="AD366" s="33" t="str">
        <f>LOOKUP($Y366,'[10]Ley Transparencia'!$H$4:$H$17,'[10]Ley Transparencia'!$I$4:$I$17)</f>
        <v>Ilimitada</v>
      </c>
      <c r="AE366" s="26" t="str">
        <f t="shared" si="78"/>
        <v>Baja</v>
      </c>
      <c r="AF366" s="18">
        <f t="shared" si="79"/>
        <v>1</v>
      </c>
      <c r="AG366" s="18" t="s">
        <v>239</v>
      </c>
      <c r="AH366" s="18">
        <f t="shared" si="80"/>
        <v>1</v>
      </c>
      <c r="AI366" s="18" t="s">
        <v>239</v>
      </c>
      <c r="AJ366" s="18">
        <f t="shared" si="81"/>
        <v>1</v>
      </c>
      <c r="AK366" s="18">
        <f t="shared" si="82"/>
        <v>3</v>
      </c>
      <c r="AL366" s="44" t="str">
        <f t="shared" si="83"/>
        <v>BAJA</v>
      </c>
      <c r="AM366" s="39" t="s">
        <v>184</v>
      </c>
      <c r="AN366" s="39" t="s">
        <v>388</v>
      </c>
      <c r="AO366" s="39" t="s">
        <v>184</v>
      </c>
      <c r="AP366" s="39" t="s">
        <v>184</v>
      </c>
      <c r="AQ366" s="39" t="s">
        <v>184</v>
      </c>
      <c r="AR366" s="18"/>
      <c r="AS366" s="18"/>
      <c r="AT366" s="39" t="s">
        <v>184</v>
      </c>
      <c r="AU366" s="39" t="s">
        <v>184</v>
      </c>
      <c r="AV366" s="39" t="s">
        <v>388</v>
      </c>
      <c r="AW366" s="39" t="s">
        <v>388</v>
      </c>
      <c r="AX366" s="39" t="s">
        <v>388</v>
      </c>
      <c r="AY366" s="39" t="s">
        <v>388</v>
      </c>
      <c r="AZ366" s="39" t="s">
        <v>388</v>
      </c>
      <c r="BA366" s="39" t="s">
        <v>184</v>
      </c>
      <c r="BB366" s="39" t="s">
        <v>388</v>
      </c>
      <c r="BC366" s="39"/>
      <c r="BD366" s="39" t="s">
        <v>388</v>
      </c>
      <c r="BE366" s="39" t="s">
        <v>184</v>
      </c>
      <c r="BF366" s="39" t="s">
        <v>184</v>
      </c>
      <c r="BG366" s="39" t="s">
        <v>184</v>
      </c>
      <c r="BH366" s="39" t="s">
        <v>388</v>
      </c>
      <c r="BI366" s="39" t="s">
        <v>388</v>
      </c>
      <c r="BJ366" s="39" t="s">
        <v>184</v>
      </c>
      <c r="BK366" s="39" t="s">
        <v>184</v>
      </c>
      <c r="BL366" s="39" t="s">
        <v>184</v>
      </c>
      <c r="BM366" s="39"/>
      <c r="BN366" s="289"/>
      <c r="BO366" s="45"/>
      <c r="BP366" s="45"/>
    </row>
    <row r="367" spans="1:68" s="158" customFormat="1" ht="60" customHeight="1" x14ac:dyDescent="0.35">
      <c r="A367" s="46" t="str">
        <f t="shared" si="77"/>
        <v>OCID-180</v>
      </c>
      <c r="B367" s="17" t="str">
        <f>VLOOKUP($D367,[10]Responsables!$L$1:$M$37,2,0)</f>
        <v>OCID</v>
      </c>
      <c r="C367" s="162" t="s">
        <v>1274</v>
      </c>
      <c r="D367" s="17" t="s">
        <v>824</v>
      </c>
      <c r="E367" s="17" t="s">
        <v>825</v>
      </c>
      <c r="F367" s="17" t="s">
        <v>826</v>
      </c>
      <c r="G367" s="17" t="s">
        <v>991</v>
      </c>
      <c r="H367" s="17" t="s">
        <v>992</v>
      </c>
      <c r="I367" s="17" t="s">
        <v>253</v>
      </c>
      <c r="J367" s="18" t="s">
        <v>254</v>
      </c>
      <c r="K367" s="18" t="s">
        <v>829</v>
      </c>
      <c r="L367" s="18" t="s">
        <v>320</v>
      </c>
      <c r="M367" s="18" t="s">
        <v>321</v>
      </c>
      <c r="N367" s="18" t="s">
        <v>451</v>
      </c>
      <c r="O367" s="17" t="s">
        <v>176</v>
      </c>
      <c r="P367" s="17" t="s">
        <v>830</v>
      </c>
      <c r="Q367" s="17" t="s">
        <v>824</v>
      </c>
      <c r="R367" s="17" t="s">
        <v>229</v>
      </c>
      <c r="S367" s="17" t="s">
        <v>229</v>
      </c>
      <c r="T367" s="17" t="s">
        <v>324</v>
      </c>
      <c r="U367" s="17" t="s">
        <v>824</v>
      </c>
      <c r="V367" s="17" t="s">
        <v>229</v>
      </c>
      <c r="W367" s="17" t="s">
        <v>229</v>
      </c>
      <c r="X367" s="17" t="s">
        <v>255</v>
      </c>
      <c r="Y367" s="177" t="str">
        <f>VLOOKUP($X367,'[10]Ley Transparencia'!$G$4:$H$18,2,0)</f>
        <v>INFORMACIÓN PÚBLICA</v>
      </c>
      <c r="Z367" s="17" t="s">
        <v>256</v>
      </c>
      <c r="AA367" s="17" t="s">
        <v>256</v>
      </c>
      <c r="AB367" s="39" t="s">
        <v>176</v>
      </c>
      <c r="AC367" s="40">
        <v>44197</v>
      </c>
      <c r="AD367" s="33" t="str">
        <f>LOOKUP($Y367,'[10]Ley Transparencia'!$H$4:$H$17,'[10]Ley Transparencia'!$I$4:$I$17)</f>
        <v>Ilimitada</v>
      </c>
      <c r="AE367" s="26" t="str">
        <f t="shared" si="78"/>
        <v>Baja</v>
      </c>
      <c r="AF367" s="18">
        <f t="shared" si="79"/>
        <v>1</v>
      </c>
      <c r="AG367" s="18" t="s">
        <v>239</v>
      </c>
      <c r="AH367" s="18">
        <f t="shared" si="80"/>
        <v>1</v>
      </c>
      <c r="AI367" s="18" t="s">
        <v>239</v>
      </c>
      <c r="AJ367" s="18">
        <f t="shared" si="81"/>
        <v>1</v>
      </c>
      <c r="AK367" s="18">
        <f t="shared" si="82"/>
        <v>3</v>
      </c>
      <c r="AL367" s="44" t="str">
        <f t="shared" si="83"/>
        <v>BAJA</v>
      </c>
      <c r="AM367" s="39" t="s">
        <v>184</v>
      </c>
      <c r="AN367" s="39" t="s">
        <v>388</v>
      </c>
      <c r="AO367" s="39" t="s">
        <v>184</v>
      </c>
      <c r="AP367" s="39" t="s">
        <v>184</v>
      </c>
      <c r="AQ367" s="39" t="s">
        <v>184</v>
      </c>
      <c r="AR367" s="18"/>
      <c r="AS367" s="18"/>
      <c r="AT367" s="39" t="s">
        <v>184</v>
      </c>
      <c r="AU367" s="39" t="s">
        <v>184</v>
      </c>
      <c r="AV367" s="39" t="s">
        <v>388</v>
      </c>
      <c r="AW367" s="39" t="s">
        <v>388</v>
      </c>
      <c r="AX367" s="39" t="s">
        <v>388</v>
      </c>
      <c r="AY367" s="39" t="s">
        <v>388</v>
      </c>
      <c r="AZ367" s="39" t="s">
        <v>388</v>
      </c>
      <c r="BA367" s="39" t="s">
        <v>184</v>
      </c>
      <c r="BB367" s="39" t="s">
        <v>388</v>
      </c>
      <c r="BC367" s="39"/>
      <c r="BD367" s="39" t="s">
        <v>388</v>
      </c>
      <c r="BE367" s="39" t="s">
        <v>184</v>
      </c>
      <c r="BF367" s="39" t="s">
        <v>184</v>
      </c>
      <c r="BG367" s="39" t="s">
        <v>184</v>
      </c>
      <c r="BH367" s="39" t="s">
        <v>388</v>
      </c>
      <c r="BI367" s="39" t="s">
        <v>388</v>
      </c>
      <c r="BJ367" s="39" t="s">
        <v>184</v>
      </c>
      <c r="BK367" s="39" t="s">
        <v>184</v>
      </c>
      <c r="BL367" s="39" t="s">
        <v>184</v>
      </c>
      <c r="BM367" s="39"/>
      <c r="BN367" s="289"/>
      <c r="BO367" s="45"/>
      <c r="BP367" s="45"/>
    </row>
    <row r="368" spans="1:68" s="158" customFormat="1" ht="60" customHeight="1" x14ac:dyDescent="0.35">
      <c r="A368" s="46" t="str">
        <f t="shared" si="77"/>
        <v>OCID-181</v>
      </c>
      <c r="B368" s="17" t="str">
        <f>VLOOKUP($D368,[10]Responsables!$L$1:$M$37,2,0)</f>
        <v>OCID</v>
      </c>
      <c r="C368" s="162" t="s">
        <v>1275</v>
      </c>
      <c r="D368" s="17" t="s">
        <v>824</v>
      </c>
      <c r="E368" s="17" t="s">
        <v>825</v>
      </c>
      <c r="F368" s="17" t="s">
        <v>826</v>
      </c>
      <c r="G368" s="17" t="s">
        <v>994</v>
      </c>
      <c r="H368" s="17" t="s">
        <v>995</v>
      </c>
      <c r="I368" s="17" t="s">
        <v>253</v>
      </c>
      <c r="J368" s="18" t="s">
        <v>254</v>
      </c>
      <c r="K368" s="18" t="s">
        <v>829</v>
      </c>
      <c r="L368" s="18" t="s">
        <v>320</v>
      </c>
      <c r="M368" s="18" t="s">
        <v>321</v>
      </c>
      <c r="N368" s="18" t="s">
        <v>451</v>
      </c>
      <c r="O368" s="17" t="s">
        <v>176</v>
      </c>
      <c r="P368" s="17" t="s">
        <v>830</v>
      </c>
      <c r="Q368" s="17" t="s">
        <v>824</v>
      </c>
      <c r="R368" s="17" t="s">
        <v>229</v>
      </c>
      <c r="S368" s="17" t="s">
        <v>229</v>
      </c>
      <c r="T368" s="17" t="s">
        <v>324</v>
      </c>
      <c r="U368" s="17" t="s">
        <v>824</v>
      </c>
      <c r="V368" s="17" t="s">
        <v>229</v>
      </c>
      <c r="W368" s="17" t="s">
        <v>229</v>
      </c>
      <c r="X368" s="17" t="s">
        <v>255</v>
      </c>
      <c r="Y368" s="177" t="str">
        <f>VLOOKUP($X368,'[10]Ley Transparencia'!$G$4:$H$18,2,0)</f>
        <v>INFORMACIÓN PÚBLICA</v>
      </c>
      <c r="Z368" s="17" t="s">
        <v>256</v>
      </c>
      <c r="AA368" s="17" t="s">
        <v>256</v>
      </c>
      <c r="AB368" s="39" t="s">
        <v>176</v>
      </c>
      <c r="AC368" s="40">
        <v>44197</v>
      </c>
      <c r="AD368" s="33" t="str">
        <f>LOOKUP($Y368,'[10]Ley Transparencia'!$H$4:$H$17,'[10]Ley Transparencia'!$I$4:$I$17)</f>
        <v>Ilimitada</v>
      </c>
      <c r="AE368" s="26" t="str">
        <f t="shared" si="78"/>
        <v>Baja</v>
      </c>
      <c r="AF368" s="18">
        <f t="shared" si="79"/>
        <v>1</v>
      </c>
      <c r="AG368" s="18" t="s">
        <v>239</v>
      </c>
      <c r="AH368" s="18">
        <f t="shared" si="80"/>
        <v>1</v>
      </c>
      <c r="AI368" s="18" t="s">
        <v>239</v>
      </c>
      <c r="AJ368" s="18">
        <f t="shared" si="81"/>
        <v>1</v>
      </c>
      <c r="AK368" s="18">
        <f t="shared" si="82"/>
        <v>3</v>
      </c>
      <c r="AL368" s="44" t="str">
        <f t="shared" si="83"/>
        <v>BAJA</v>
      </c>
      <c r="AM368" s="39" t="s">
        <v>184</v>
      </c>
      <c r="AN368" s="39" t="s">
        <v>388</v>
      </c>
      <c r="AO368" s="39" t="s">
        <v>184</v>
      </c>
      <c r="AP368" s="39" t="s">
        <v>184</v>
      </c>
      <c r="AQ368" s="39" t="s">
        <v>184</v>
      </c>
      <c r="AR368" s="18"/>
      <c r="AS368" s="18"/>
      <c r="AT368" s="39" t="s">
        <v>184</v>
      </c>
      <c r="AU368" s="39" t="s">
        <v>184</v>
      </c>
      <c r="AV368" s="39" t="s">
        <v>388</v>
      </c>
      <c r="AW368" s="39" t="s">
        <v>388</v>
      </c>
      <c r="AX368" s="39" t="s">
        <v>388</v>
      </c>
      <c r="AY368" s="39" t="s">
        <v>388</v>
      </c>
      <c r="AZ368" s="39" t="s">
        <v>388</v>
      </c>
      <c r="BA368" s="39" t="s">
        <v>184</v>
      </c>
      <c r="BB368" s="39" t="s">
        <v>388</v>
      </c>
      <c r="BC368" s="39"/>
      <c r="BD368" s="39" t="s">
        <v>388</v>
      </c>
      <c r="BE368" s="39" t="s">
        <v>184</v>
      </c>
      <c r="BF368" s="39" t="s">
        <v>184</v>
      </c>
      <c r="BG368" s="39" t="s">
        <v>184</v>
      </c>
      <c r="BH368" s="39" t="s">
        <v>388</v>
      </c>
      <c r="BI368" s="39" t="s">
        <v>388</v>
      </c>
      <c r="BJ368" s="39" t="s">
        <v>184</v>
      </c>
      <c r="BK368" s="39" t="s">
        <v>184</v>
      </c>
      <c r="BL368" s="39" t="s">
        <v>184</v>
      </c>
      <c r="BM368" s="39"/>
      <c r="BN368" s="289"/>
      <c r="BO368" s="45"/>
      <c r="BP368" s="45"/>
    </row>
    <row r="369" spans="1:68" s="158" customFormat="1" ht="60" customHeight="1" x14ac:dyDescent="0.35">
      <c r="A369" s="46" t="str">
        <f t="shared" si="77"/>
        <v>OCID-182</v>
      </c>
      <c r="B369" s="17" t="str">
        <f>VLOOKUP($D369,[10]Responsables!$L$1:$M$37,2,0)</f>
        <v>OCID</v>
      </c>
      <c r="C369" s="162" t="s">
        <v>1276</v>
      </c>
      <c r="D369" s="17" t="s">
        <v>824</v>
      </c>
      <c r="E369" s="17" t="s">
        <v>825</v>
      </c>
      <c r="F369" s="17" t="s">
        <v>826</v>
      </c>
      <c r="G369" s="17" t="s">
        <v>997</v>
      </c>
      <c r="H369" s="17" t="s">
        <v>998</v>
      </c>
      <c r="I369" s="17" t="s">
        <v>253</v>
      </c>
      <c r="J369" s="18" t="s">
        <v>254</v>
      </c>
      <c r="K369" s="18" t="s">
        <v>829</v>
      </c>
      <c r="L369" s="18" t="s">
        <v>320</v>
      </c>
      <c r="M369" s="18" t="s">
        <v>321</v>
      </c>
      <c r="N369" s="18" t="s">
        <v>451</v>
      </c>
      <c r="O369" s="17" t="s">
        <v>176</v>
      </c>
      <c r="P369" s="17" t="s">
        <v>830</v>
      </c>
      <c r="Q369" s="17" t="s">
        <v>824</v>
      </c>
      <c r="R369" s="17" t="s">
        <v>229</v>
      </c>
      <c r="S369" s="17" t="s">
        <v>229</v>
      </c>
      <c r="T369" s="17" t="s">
        <v>324</v>
      </c>
      <c r="U369" s="17" t="s">
        <v>824</v>
      </c>
      <c r="V369" s="17" t="s">
        <v>229</v>
      </c>
      <c r="W369" s="17" t="s">
        <v>229</v>
      </c>
      <c r="X369" s="17" t="s">
        <v>255</v>
      </c>
      <c r="Y369" s="177" t="str">
        <f>VLOOKUP($X369,'[10]Ley Transparencia'!$G$4:$H$18,2,0)</f>
        <v>INFORMACIÓN PÚBLICA</v>
      </c>
      <c r="Z369" s="17" t="s">
        <v>256</v>
      </c>
      <c r="AA369" s="17" t="s">
        <v>256</v>
      </c>
      <c r="AB369" s="39" t="s">
        <v>176</v>
      </c>
      <c r="AC369" s="40">
        <v>44197</v>
      </c>
      <c r="AD369" s="33" t="str">
        <f>LOOKUP($Y369,'[10]Ley Transparencia'!$H$4:$H$17,'[10]Ley Transparencia'!$I$4:$I$17)</f>
        <v>Ilimitada</v>
      </c>
      <c r="AE369" s="26" t="str">
        <f t="shared" si="78"/>
        <v>Baja</v>
      </c>
      <c r="AF369" s="18">
        <f t="shared" si="79"/>
        <v>1</v>
      </c>
      <c r="AG369" s="18" t="s">
        <v>239</v>
      </c>
      <c r="AH369" s="18">
        <f t="shared" si="80"/>
        <v>1</v>
      </c>
      <c r="AI369" s="18" t="s">
        <v>239</v>
      </c>
      <c r="AJ369" s="18">
        <f t="shared" si="81"/>
        <v>1</v>
      </c>
      <c r="AK369" s="18">
        <f t="shared" si="82"/>
        <v>3</v>
      </c>
      <c r="AL369" s="44" t="str">
        <f t="shared" si="83"/>
        <v>BAJA</v>
      </c>
      <c r="AM369" s="39" t="s">
        <v>184</v>
      </c>
      <c r="AN369" s="39" t="s">
        <v>388</v>
      </c>
      <c r="AO369" s="39" t="s">
        <v>184</v>
      </c>
      <c r="AP369" s="39" t="s">
        <v>184</v>
      </c>
      <c r="AQ369" s="39" t="s">
        <v>184</v>
      </c>
      <c r="AR369" s="18"/>
      <c r="AS369" s="18"/>
      <c r="AT369" s="39" t="s">
        <v>184</v>
      </c>
      <c r="AU369" s="39" t="s">
        <v>184</v>
      </c>
      <c r="AV369" s="39" t="s">
        <v>388</v>
      </c>
      <c r="AW369" s="39" t="s">
        <v>388</v>
      </c>
      <c r="AX369" s="39" t="s">
        <v>388</v>
      </c>
      <c r="AY369" s="39" t="s">
        <v>388</v>
      </c>
      <c r="AZ369" s="39" t="s">
        <v>388</v>
      </c>
      <c r="BA369" s="39" t="s">
        <v>184</v>
      </c>
      <c r="BB369" s="39" t="s">
        <v>388</v>
      </c>
      <c r="BC369" s="39"/>
      <c r="BD369" s="39" t="s">
        <v>388</v>
      </c>
      <c r="BE369" s="39" t="s">
        <v>184</v>
      </c>
      <c r="BF369" s="39" t="s">
        <v>184</v>
      </c>
      <c r="BG369" s="39" t="s">
        <v>184</v>
      </c>
      <c r="BH369" s="39" t="s">
        <v>388</v>
      </c>
      <c r="BI369" s="39" t="s">
        <v>388</v>
      </c>
      <c r="BJ369" s="39" t="s">
        <v>184</v>
      </c>
      <c r="BK369" s="39" t="s">
        <v>184</v>
      </c>
      <c r="BL369" s="39" t="s">
        <v>184</v>
      </c>
      <c r="BM369" s="39"/>
      <c r="BN369" s="289"/>
      <c r="BO369" s="45"/>
      <c r="BP369" s="45"/>
    </row>
    <row r="370" spans="1:68" s="158" customFormat="1" ht="60" customHeight="1" x14ac:dyDescent="0.35">
      <c r="A370" s="46" t="str">
        <f t="shared" si="77"/>
        <v>OCID-183</v>
      </c>
      <c r="B370" s="17" t="str">
        <f>VLOOKUP($D370,[10]Responsables!$L$1:$M$37,2,0)</f>
        <v>OCID</v>
      </c>
      <c r="C370" s="162" t="s">
        <v>1277</v>
      </c>
      <c r="D370" s="17" t="s">
        <v>824</v>
      </c>
      <c r="E370" s="17" t="s">
        <v>825</v>
      </c>
      <c r="F370" s="17" t="s">
        <v>826</v>
      </c>
      <c r="G370" s="17" t="s">
        <v>1000</v>
      </c>
      <c r="H370" s="17" t="s">
        <v>1001</v>
      </c>
      <c r="I370" s="17" t="s">
        <v>253</v>
      </c>
      <c r="J370" s="18" t="s">
        <v>254</v>
      </c>
      <c r="K370" s="18" t="s">
        <v>829</v>
      </c>
      <c r="L370" s="18" t="s">
        <v>320</v>
      </c>
      <c r="M370" s="18" t="s">
        <v>321</v>
      </c>
      <c r="N370" s="18" t="s">
        <v>451</v>
      </c>
      <c r="O370" s="17" t="s">
        <v>176</v>
      </c>
      <c r="P370" s="17" t="s">
        <v>830</v>
      </c>
      <c r="Q370" s="17" t="s">
        <v>824</v>
      </c>
      <c r="R370" s="17" t="s">
        <v>229</v>
      </c>
      <c r="S370" s="17" t="s">
        <v>229</v>
      </c>
      <c r="T370" s="17" t="s">
        <v>324</v>
      </c>
      <c r="U370" s="17" t="s">
        <v>824</v>
      </c>
      <c r="V370" s="17" t="s">
        <v>229</v>
      </c>
      <c r="W370" s="17" t="s">
        <v>229</v>
      </c>
      <c r="X370" s="17" t="s">
        <v>255</v>
      </c>
      <c r="Y370" s="177" t="str">
        <f>VLOOKUP($X370,'[10]Ley Transparencia'!$G$4:$H$18,2,0)</f>
        <v>INFORMACIÓN PÚBLICA</v>
      </c>
      <c r="Z370" s="17" t="s">
        <v>256</v>
      </c>
      <c r="AA370" s="17" t="s">
        <v>256</v>
      </c>
      <c r="AB370" s="39" t="s">
        <v>176</v>
      </c>
      <c r="AC370" s="40">
        <v>44197</v>
      </c>
      <c r="AD370" s="33" t="str">
        <f>LOOKUP($Y370,'[10]Ley Transparencia'!$H$4:$H$17,'[10]Ley Transparencia'!$I$4:$I$17)</f>
        <v>Ilimitada</v>
      </c>
      <c r="AE370" s="26" t="str">
        <f t="shared" si="78"/>
        <v>Baja</v>
      </c>
      <c r="AF370" s="18">
        <f t="shared" si="79"/>
        <v>1</v>
      </c>
      <c r="AG370" s="18" t="s">
        <v>239</v>
      </c>
      <c r="AH370" s="18">
        <f t="shared" si="80"/>
        <v>1</v>
      </c>
      <c r="AI370" s="18" t="s">
        <v>239</v>
      </c>
      <c r="AJ370" s="18">
        <f t="shared" si="81"/>
        <v>1</v>
      </c>
      <c r="AK370" s="18">
        <f t="shared" si="82"/>
        <v>3</v>
      </c>
      <c r="AL370" s="44" t="str">
        <f t="shared" si="83"/>
        <v>BAJA</v>
      </c>
      <c r="AM370" s="39" t="s">
        <v>184</v>
      </c>
      <c r="AN370" s="39" t="s">
        <v>388</v>
      </c>
      <c r="AO370" s="39" t="s">
        <v>184</v>
      </c>
      <c r="AP370" s="39" t="s">
        <v>184</v>
      </c>
      <c r="AQ370" s="39" t="s">
        <v>184</v>
      </c>
      <c r="AR370" s="18"/>
      <c r="AS370" s="18"/>
      <c r="AT370" s="39" t="s">
        <v>184</v>
      </c>
      <c r="AU370" s="39" t="s">
        <v>184</v>
      </c>
      <c r="AV370" s="39" t="s">
        <v>388</v>
      </c>
      <c r="AW370" s="39" t="s">
        <v>388</v>
      </c>
      <c r="AX370" s="39" t="s">
        <v>388</v>
      </c>
      <c r="AY370" s="39" t="s">
        <v>388</v>
      </c>
      <c r="AZ370" s="39" t="s">
        <v>388</v>
      </c>
      <c r="BA370" s="39" t="s">
        <v>184</v>
      </c>
      <c r="BB370" s="39" t="s">
        <v>388</v>
      </c>
      <c r="BC370" s="39"/>
      <c r="BD370" s="39" t="s">
        <v>388</v>
      </c>
      <c r="BE370" s="39" t="s">
        <v>184</v>
      </c>
      <c r="BF370" s="39" t="s">
        <v>184</v>
      </c>
      <c r="BG370" s="39" t="s">
        <v>184</v>
      </c>
      <c r="BH370" s="39" t="s">
        <v>388</v>
      </c>
      <c r="BI370" s="39" t="s">
        <v>388</v>
      </c>
      <c r="BJ370" s="39" t="s">
        <v>184</v>
      </c>
      <c r="BK370" s="39" t="s">
        <v>184</v>
      </c>
      <c r="BL370" s="39" t="s">
        <v>184</v>
      </c>
      <c r="BM370" s="39"/>
      <c r="BN370" s="289"/>
      <c r="BO370" s="45"/>
      <c r="BP370" s="45"/>
    </row>
    <row r="371" spans="1:68" s="158" customFormat="1" ht="60" customHeight="1" x14ac:dyDescent="0.35">
      <c r="A371" s="46" t="str">
        <f t="shared" si="77"/>
        <v>OCID-184</v>
      </c>
      <c r="B371" s="17" t="str">
        <f>VLOOKUP($D371,[10]Responsables!$L$1:$M$37,2,0)</f>
        <v>OCID</v>
      </c>
      <c r="C371" s="162" t="s">
        <v>1278</v>
      </c>
      <c r="D371" s="17" t="s">
        <v>824</v>
      </c>
      <c r="E371" s="17" t="s">
        <v>825</v>
      </c>
      <c r="F371" s="17" t="s">
        <v>826</v>
      </c>
      <c r="G371" s="17" t="s">
        <v>1003</v>
      </c>
      <c r="H371" s="17" t="s">
        <v>1004</v>
      </c>
      <c r="I371" s="17" t="s">
        <v>253</v>
      </c>
      <c r="J371" s="18" t="s">
        <v>254</v>
      </c>
      <c r="K371" s="18" t="s">
        <v>829</v>
      </c>
      <c r="L371" s="18" t="s">
        <v>320</v>
      </c>
      <c r="M371" s="18" t="s">
        <v>321</v>
      </c>
      <c r="N371" s="18" t="s">
        <v>451</v>
      </c>
      <c r="O371" s="17" t="s">
        <v>176</v>
      </c>
      <c r="P371" s="17" t="s">
        <v>830</v>
      </c>
      <c r="Q371" s="17" t="s">
        <v>824</v>
      </c>
      <c r="R371" s="17" t="s">
        <v>229</v>
      </c>
      <c r="S371" s="17" t="s">
        <v>229</v>
      </c>
      <c r="T371" s="17" t="s">
        <v>324</v>
      </c>
      <c r="U371" s="17" t="s">
        <v>824</v>
      </c>
      <c r="V371" s="17" t="s">
        <v>229</v>
      </c>
      <c r="W371" s="17" t="s">
        <v>229</v>
      </c>
      <c r="X371" s="17" t="s">
        <v>255</v>
      </c>
      <c r="Y371" s="177" t="str">
        <f>VLOOKUP($X371,'[10]Ley Transparencia'!$G$4:$H$18,2,0)</f>
        <v>INFORMACIÓN PÚBLICA</v>
      </c>
      <c r="Z371" s="17" t="s">
        <v>256</v>
      </c>
      <c r="AA371" s="17" t="s">
        <v>256</v>
      </c>
      <c r="AB371" s="39" t="s">
        <v>176</v>
      </c>
      <c r="AC371" s="40">
        <v>44197</v>
      </c>
      <c r="AD371" s="33" t="str">
        <f>LOOKUP($Y371,'[10]Ley Transparencia'!$H$4:$H$17,'[10]Ley Transparencia'!$I$4:$I$17)</f>
        <v>Ilimitada</v>
      </c>
      <c r="AE371" s="26" t="str">
        <f t="shared" si="78"/>
        <v>Baja</v>
      </c>
      <c r="AF371" s="18">
        <f t="shared" si="79"/>
        <v>1</v>
      </c>
      <c r="AG371" s="18" t="s">
        <v>239</v>
      </c>
      <c r="AH371" s="18">
        <f t="shared" si="80"/>
        <v>1</v>
      </c>
      <c r="AI371" s="18" t="s">
        <v>239</v>
      </c>
      <c r="AJ371" s="18">
        <f t="shared" si="81"/>
        <v>1</v>
      </c>
      <c r="AK371" s="18">
        <f t="shared" si="82"/>
        <v>3</v>
      </c>
      <c r="AL371" s="44" t="str">
        <f t="shared" si="83"/>
        <v>BAJA</v>
      </c>
      <c r="AM371" s="39" t="s">
        <v>184</v>
      </c>
      <c r="AN371" s="39" t="s">
        <v>388</v>
      </c>
      <c r="AO371" s="39" t="s">
        <v>184</v>
      </c>
      <c r="AP371" s="39" t="s">
        <v>184</v>
      </c>
      <c r="AQ371" s="39" t="s">
        <v>184</v>
      </c>
      <c r="AR371" s="18"/>
      <c r="AS371" s="18"/>
      <c r="AT371" s="39" t="s">
        <v>184</v>
      </c>
      <c r="AU371" s="39" t="s">
        <v>184</v>
      </c>
      <c r="AV371" s="39" t="s">
        <v>388</v>
      </c>
      <c r="AW371" s="39" t="s">
        <v>388</v>
      </c>
      <c r="AX371" s="39" t="s">
        <v>388</v>
      </c>
      <c r="AY371" s="39" t="s">
        <v>388</v>
      </c>
      <c r="AZ371" s="39" t="s">
        <v>388</v>
      </c>
      <c r="BA371" s="39" t="s">
        <v>184</v>
      </c>
      <c r="BB371" s="39" t="s">
        <v>388</v>
      </c>
      <c r="BC371" s="39"/>
      <c r="BD371" s="39" t="s">
        <v>388</v>
      </c>
      <c r="BE371" s="39" t="s">
        <v>184</v>
      </c>
      <c r="BF371" s="39" t="s">
        <v>184</v>
      </c>
      <c r="BG371" s="39" t="s">
        <v>184</v>
      </c>
      <c r="BH371" s="39" t="s">
        <v>388</v>
      </c>
      <c r="BI371" s="39" t="s">
        <v>388</v>
      </c>
      <c r="BJ371" s="39" t="s">
        <v>184</v>
      </c>
      <c r="BK371" s="39" t="s">
        <v>184</v>
      </c>
      <c r="BL371" s="39" t="s">
        <v>184</v>
      </c>
      <c r="BM371" s="39"/>
      <c r="BN371" s="289"/>
      <c r="BO371" s="45"/>
      <c r="BP371" s="45"/>
    </row>
    <row r="372" spans="1:68" s="158" customFormat="1" ht="60" customHeight="1" x14ac:dyDescent="0.35">
      <c r="A372" s="46" t="str">
        <f t="shared" si="77"/>
        <v>OCID-185</v>
      </c>
      <c r="B372" s="17" t="str">
        <f>VLOOKUP($D372,[10]Responsables!$L$1:$M$37,2,0)</f>
        <v>OCID</v>
      </c>
      <c r="C372" s="162" t="s">
        <v>1279</v>
      </c>
      <c r="D372" s="17" t="s">
        <v>824</v>
      </c>
      <c r="E372" s="17" t="s">
        <v>825</v>
      </c>
      <c r="F372" s="17" t="s">
        <v>826</v>
      </c>
      <c r="G372" s="17" t="s">
        <v>1006</v>
      </c>
      <c r="H372" s="17" t="s">
        <v>1007</v>
      </c>
      <c r="I372" s="17" t="s">
        <v>253</v>
      </c>
      <c r="J372" s="18" t="s">
        <v>254</v>
      </c>
      <c r="K372" s="18" t="s">
        <v>829</v>
      </c>
      <c r="L372" s="18" t="s">
        <v>320</v>
      </c>
      <c r="M372" s="18" t="s">
        <v>321</v>
      </c>
      <c r="N372" s="18" t="s">
        <v>451</v>
      </c>
      <c r="O372" s="17" t="s">
        <v>176</v>
      </c>
      <c r="P372" s="17" t="s">
        <v>830</v>
      </c>
      <c r="Q372" s="17" t="s">
        <v>824</v>
      </c>
      <c r="R372" s="17" t="s">
        <v>229</v>
      </c>
      <c r="S372" s="17" t="s">
        <v>229</v>
      </c>
      <c r="T372" s="17" t="s">
        <v>324</v>
      </c>
      <c r="U372" s="17" t="s">
        <v>824</v>
      </c>
      <c r="V372" s="17" t="s">
        <v>229</v>
      </c>
      <c r="W372" s="17" t="s">
        <v>229</v>
      </c>
      <c r="X372" s="17" t="s">
        <v>255</v>
      </c>
      <c r="Y372" s="177" t="str">
        <f>VLOOKUP($X372,'[10]Ley Transparencia'!$G$4:$H$18,2,0)</f>
        <v>INFORMACIÓN PÚBLICA</v>
      </c>
      <c r="Z372" s="17" t="s">
        <v>256</v>
      </c>
      <c r="AA372" s="17" t="s">
        <v>256</v>
      </c>
      <c r="AB372" s="39" t="s">
        <v>176</v>
      </c>
      <c r="AC372" s="40">
        <v>44197</v>
      </c>
      <c r="AD372" s="33" t="str">
        <f>LOOKUP($Y372,'[10]Ley Transparencia'!$H$4:$H$17,'[10]Ley Transparencia'!$I$4:$I$17)</f>
        <v>Ilimitada</v>
      </c>
      <c r="AE372" s="26" t="str">
        <f t="shared" si="78"/>
        <v>Baja</v>
      </c>
      <c r="AF372" s="18">
        <f t="shared" si="79"/>
        <v>1</v>
      </c>
      <c r="AG372" s="18" t="s">
        <v>239</v>
      </c>
      <c r="AH372" s="18">
        <f t="shared" si="80"/>
        <v>1</v>
      </c>
      <c r="AI372" s="18" t="s">
        <v>239</v>
      </c>
      <c r="AJ372" s="18">
        <f t="shared" si="81"/>
        <v>1</v>
      </c>
      <c r="AK372" s="18">
        <f t="shared" si="82"/>
        <v>3</v>
      </c>
      <c r="AL372" s="44" t="str">
        <f t="shared" si="83"/>
        <v>BAJA</v>
      </c>
      <c r="AM372" s="39" t="s">
        <v>184</v>
      </c>
      <c r="AN372" s="39" t="s">
        <v>388</v>
      </c>
      <c r="AO372" s="39" t="s">
        <v>184</v>
      </c>
      <c r="AP372" s="39" t="s">
        <v>184</v>
      </c>
      <c r="AQ372" s="39" t="s">
        <v>184</v>
      </c>
      <c r="AR372" s="18"/>
      <c r="AS372" s="18"/>
      <c r="AT372" s="39" t="s">
        <v>184</v>
      </c>
      <c r="AU372" s="39" t="s">
        <v>184</v>
      </c>
      <c r="AV372" s="39" t="s">
        <v>388</v>
      </c>
      <c r="AW372" s="39" t="s">
        <v>388</v>
      </c>
      <c r="AX372" s="39" t="s">
        <v>388</v>
      </c>
      <c r="AY372" s="39" t="s">
        <v>388</v>
      </c>
      <c r="AZ372" s="39" t="s">
        <v>388</v>
      </c>
      <c r="BA372" s="39" t="s">
        <v>184</v>
      </c>
      <c r="BB372" s="39" t="s">
        <v>388</v>
      </c>
      <c r="BC372" s="39"/>
      <c r="BD372" s="39" t="s">
        <v>388</v>
      </c>
      <c r="BE372" s="39" t="s">
        <v>184</v>
      </c>
      <c r="BF372" s="39" t="s">
        <v>184</v>
      </c>
      <c r="BG372" s="39" t="s">
        <v>184</v>
      </c>
      <c r="BH372" s="39" t="s">
        <v>388</v>
      </c>
      <c r="BI372" s="39" t="s">
        <v>388</v>
      </c>
      <c r="BJ372" s="39" t="s">
        <v>184</v>
      </c>
      <c r="BK372" s="39" t="s">
        <v>184</v>
      </c>
      <c r="BL372" s="39" t="s">
        <v>184</v>
      </c>
      <c r="BM372" s="39"/>
      <c r="BN372" s="289"/>
      <c r="BO372" s="45"/>
      <c r="BP372" s="45"/>
    </row>
    <row r="373" spans="1:68" s="158" customFormat="1" ht="60" customHeight="1" x14ac:dyDescent="0.35">
      <c r="A373" s="46" t="str">
        <f t="shared" si="77"/>
        <v>OCID-186</v>
      </c>
      <c r="B373" s="17" t="str">
        <f>VLOOKUP($D373,[10]Responsables!$L$1:$M$37,2,0)</f>
        <v>OCID</v>
      </c>
      <c r="C373" s="162" t="s">
        <v>1280</v>
      </c>
      <c r="D373" s="17" t="s">
        <v>824</v>
      </c>
      <c r="E373" s="17" t="s">
        <v>825</v>
      </c>
      <c r="F373" s="17" t="s">
        <v>826</v>
      </c>
      <c r="G373" s="17" t="s">
        <v>1009</v>
      </c>
      <c r="H373" s="17" t="s">
        <v>1010</v>
      </c>
      <c r="I373" s="17" t="s">
        <v>253</v>
      </c>
      <c r="J373" s="18" t="s">
        <v>254</v>
      </c>
      <c r="K373" s="18" t="s">
        <v>829</v>
      </c>
      <c r="L373" s="18" t="s">
        <v>320</v>
      </c>
      <c r="M373" s="18" t="s">
        <v>321</v>
      </c>
      <c r="N373" s="18" t="s">
        <v>451</v>
      </c>
      <c r="O373" s="17" t="s">
        <v>176</v>
      </c>
      <c r="P373" s="17" t="s">
        <v>830</v>
      </c>
      <c r="Q373" s="17" t="s">
        <v>824</v>
      </c>
      <c r="R373" s="17" t="s">
        <v>229</v>
      </c>
      <c r="S373" s="17" t="s">
        <v>229</v>
      </c>
      <c r="T373" s="17" t="s">
        <v>324</v>
      </c>
      <c r="U373" s="17" t="s">
        <v>824</v>
      </c>
      <c r="V373" s="17" t="s">
        <v>229</v>
      </c>
      <c r="W373" s="17" t="s">
        <v>229</v>
      </c>
      <c r="X373" s="17" t="s">
        <v>255</v>
      </c>
      <c r="Y373" s="177" t="str">
        <f>VLOOKUP($X373,'[10]Ley Transparencia'!$G$4:$H$18,2,0)</f>
        <v>INFORMACIÓN PÚBLICA</v>
      </c>
      <c r="Z373" s="17" t="s">
        <v>256</v>
      </c>
      <c r="AA373" s="17" t="s">
        <v>256</v>
      </c>
      <c r="AB373" s="39" t="s">
        <v>176</v>
      </c>
      <c r="AC373" s="40">
        <v>44197</v>
      </c>
      <c r="AD373" s="33" t="str">
        <f>LOOKUP($Y373,'[10]Ley Transparencia'!$H$4:$H$17,'[10]Ley Transparencia'!$I$4:$I$17)</f>
        <v>Ilimitada</v>
      </c>
      <c r="AE373" s="26" t="str">
        <f t="shared" si="78"/>
        <v>Baja</v>
      </c>
      <c r="AF373" s="18">
        <f t="shared" si="79"/>
        <v>1</v>
      </c>
      <c r="AG373" s="18" t="s">
        <v>239</v>
      </c>
      <c r="AH373" s="18">
        <f t="shared" si="80"/>
        <v>1</v>
      </c>
      <c r="AI373" s="18" t="s">
        <v>239</v>
      </c>
      <c r="AJ373" s="18">
        <f t="shared" si="81"/>
        <v>1</v>
      </c>
      <c r="AK373" s="18">
        <f t="shared" si="82"/>
        <v>3</v>
      </c>
      <c r="AL373" s="44" t="str">
        <f t="shared" si="83"/>
        <v>BAJA</v>
      </c>
      <c r="AM373" s="39" t="s">
        <v>184</v>
      </c>
      <c r="AN373" s="39" t="s">
        <v>388</v>
      </c>
      <c r="AO373" s="39" t="s">
        <v>184</v>
      </c>
      <c r="AP373" s="39" t="s">
        <v>184</v>
      </c>
      <c r="AQ373" s="39" t="s">
        <v>184</v>
      </c>
      <c r="AR373" s="18"/>
      <c r="AS373" s="18"/>
      <c r="AT373" s="39" t="s">
        <v>184</v>
      </c>
      <c r="AU373" s="39" t="s">
        <v>184</v>
      </c>
      <c r="AV373" s="39" t="s">
        <v>388</v>
      </c>
      <c r="AW373" s="39" t="s">
        <v>388</v>
      </c>
      <c r="AX373" s="39" t="s">
        <v>388</v>
      </c>
      <c r="AY373" s="39" t="s">
        <v>388</v>
      </c>
      <c r="AZ373" s="39" t="s">
        <v>388</v>
      </c>
      <c r="BA373" s="39" t="s">
        <v>184</v>
      </c>
      <c r="BB373" s="39" t="s">
        <v>388</v>
      </c>
      <c r="BC373" s="39"/>
      <c r="BD373" s="39" t="s">
        <v>388</v>
      </c>
      <c r="BE373" s="39" t="s">
        <v>184</v>
      </c>
      <c r="BF373" s="39" t="s">
        <v>184</v>
      </c>
      <c r="BG373" s="39" t="s">
        <v>184</v>
      </c>
      <c r="BH373" s="39" t="s">
        <v>388</v>
      </c>
      <c r="BI373" s="39" t="s">
        <v>388</v>
      </c>
      <c r="BJ373" s="39" t="s">
        <v>184</v>
      </c>
      <c r="BK373" s="39" t="s">
        <v>184</v>
      </c>
      <c r="BL373" s="39" t="s">
        <v>184</v>
      </c>
      <c r="BM373" s="39"/>
      <c r="BN373" s="289"/>
      <c r="BO373" s="45"/>
      <c r="BP373" s="45"/>
    </row>
    <row r="374" spans="1:68" s="158" customFormat="1" ht="60" customHeight="1" x14ac:dyDescent="0.35">
      <c r="A374" s="46" t="str">
        <f t="shared" si="77"/>
        <v>OCID-187</v>
      </c>
      <c r="B374" s="17" t="str">
        <f>VLOOKUP($D374,[10]Responsables!$L$1:$M$37,2,0)</f>
        <v>OCID</v>
      </c>
      <c r="C374" s="162" t="s">
        <v>1281</v>
      </c>
      <c r="D374" s="17" t="s">
        <v>824</v>
      </c>
      <c r="E374" s="17" t="s">
        <v>825</v>
      </c>
      <c r="F374" s="17" t="s">
        <v>826</v>
      </c>
      <c r="G374" s="17" t="s">
        <v>1012</v>
      </c>
      <c r="H374" s="17" t="s">
        <v>1013</v>
      </c>
      <c r="I374" s="17" t="s">
        <v>253</v>
      </c>
      <c r="J374" s="18" t="s">
        <v>254</v>
      </c>
      <c r="K374" s="18" t="s">
        <v>829</v>
      </c>
      <c r="L374" s="18" t="s">
        <v>336</v>
      </c>
      <c r="M374" s="18" t="s">
        <v>321</v>
      </c>
      <c r="N374" s="18" t="s">
        <v>451</v>
      </c>
      <c r="O374" s="17" t="s">
        <v>176</v>
      </c>
      <c r="P374" s="17" t="s">
        <v>830</v>
      </c>
      <c r="Q374" s="17" t="s">
        <v>824</v>
      </c>
      <c r="R374" s="17" t="s">
        <v>229</v>
      </c>
      <c r="S374" s="17" t="s">
        <v>229</v>
      </c>
      <c r="T374" s="17" t="s">
        <v>324</v>
      </c>
      <c r="U374" s="17" t="s">
        <v>824</v>
      </c>
      <c r="V374" s="17" t="s">
        <v>229</v>
      </c>
      <c r="W374" s="17" t="s">
        <v>229</v>
      </c>
      <c r="X374" s="17" t="s">
        <v>255</v>
      </c>
      <c r="Y374" s="177" t="str">
        <f>VLOOKUP($X374,'[10]Ley Transparencia'!$G$4:$H$18,2,0)</f>
        <v>INFORMACIÓN PÚBLICA</v>
      </c>
      <c r="Z374" s="17" t="s">
        <v>256</v>
      </c>
      <c r="AA374" s="17" t="s">
        <v>256</v>
      </c>
      <c r="AB374" s="39" t="s">
        <v>176</v>
      </c>
      <c r="AC374" s="40">
        <v>44197</v>
      </c>
      <c r="AD374" s="33" t="str">
        <f>LOOKUP($Y374,'[10]Ley Transparencia'!$H$4:$H$17,'[10]Ley Transparencia'!$I$4:$I$17)</f>
        <v>Ilimitada</v>
      </c>
      <c r="AE374" s="26" t="str">
        <f t="shared" si="78"/>
        <v>Baja</v>
      </c>
      <c r="AF374" s="18">
        <f t="shared" si="79"/>
        <v>1</v>
      </c>
      <c r="AG374" s="18" t="s">
        <v>239</v>
      </c>
      <c r="AH374" s="18">
        <f t="shared" si="80"/>
        <v>1</v>
      </c>
      <c r="AI374" s="18" t="s">
        <v>239</v>
      </c>
      <c r="AJ374" s="18">
        <f t="shared" si="81"/>
        <v>1</v>
      </c>
      <c r="AK374" s="18">
        <f t="shared" si="82"/>
        <v>3</v>
      </c>
      <c r="AL374" s="44" t="str">
        <f t="shared" si="83"/>
        <v>BAJA</v>
      </c>
      <c r="AM374" s="39" t="s">
        <v>184</v>
      </c>
      <c r="AN374" s="39" t="s">
        <v>388</v>
      </c>
      <c r="AO374" s="39" t="s">
        <v>184</v>
      </c>
      <c r="AP374" s="39" t="s">
        <v>184</v>
      </c>
      <c r="AQ374" s="39" t="s">
        <v>184</v>
      </c>
      <c r="AR374" s="18"/>
      <c r="AS374" s="18"/>
      <c r="AT374" s="39" t="s">
        <v>184</v>
      </c>
      <c r="AU374" s="39" t="s">
        <v>184</v>
      </c>
      <c r="AV374" s="39" t="s">
        <v>388</v>
      </c>
      <c r="AW374" s="39" t="s">
        <v>388</v>
      </c>
      <c r="AX374" s="39" t="s">
        <v>388</v>
      </c>
      <c r="AY374" s="39" t="s">
        <v>388</v>
      </c>
      <c r="AZ374" s="39" t="s">
        <v>388</v>
      </c>
      <c r="BA374" s="39" t="s">
        <v>184</v>
      </c>
      <c r="BB374" s="39" t="s">
        <v>388</v>
      </c>
      <c r="BC374" s="39"/>
      <c r="BD374" s="39" t="s">
        <v>388</v>
      </c>
      <c r="BE374" s="39" t="s">
        <v>184</v>
      </c>
      <c r="BF374" s="39" t="s">
        <v>184</v>
      </c>
      <c r="BG374" s="39" t="s">
        <v>184</v>
      </c>
      <c r="BH374" s="39" t="s">
        <v>388</v>
      </c>
      <c r="BI374" s="39" t="s">
        <v>388</v>
      </c>
      <c r="BJ374" s="39" t="s">
        <v>184</v>
      </c>
      <c r="BK374" s="39" t="s">
        <v>184</v>
      </c>
      <c r="BL374" s="39" t="s">
        <v>184</v>
      </c>
      <c r="BM374" s="39"/>
      <c r="BN374" s="289"/>
      <c r="BO374" s="45"/>
      <c r="BP374" s="45"/>
    </row>
    <row r="375" spans="1:68" s="158" customFormat="1" ht="60" customHeight="1" x14ac:dyDescent="0.35">
      <c r="A375" s="46" t="str">
        <f t="shared" si="77"/>
        <v>OCID-188</v>
      </c>
      <c r="B375" s="17" t="str">
        <f>VLOOKUP($D375,[10]Responsables!$L$1:$M$37,2,0)</f>
        <v>OCID</v>
      </c>
      <c r="C375" s="162" t="s">
        <v>1282</v>
      </c>
      <c r="D375" s="17" t="s">
        <v>824</v>
      </c>
      <c r="E375" s="17" t="s">
        <v>825</v>
      </c>
      <c r="F375" s="17" t="s">
        <v>826</v>
      </c>
      <c r="G375" s="17" t="s">
        <v>1016</v>
      </c>
      <c r="H375" s="17" t="s">
        <v>1017</v>
      </c>
      <c r="I375" s="17" t="s">
        <v>253</v>
      </c>
      <c r="J375" s="18" t="s">
        <v>254</v>
      </c>
      <c r="K375" s="18" t="s">
        <v>829</v>
      </c>
      <c r="L375" s="18" t="s">
        <v>320</v>
      </c>
      <c r="M375" s="18" t="s">
        <v>321</v>
      </c>
      <c r="N375" s="18" t="s">
        <v>451</v>
      </c>
      <c r="O375" s="17" t="s">
        <v>176</v>
      </c>
      <c r="P375" s="17" t="s">
        <v>830</v>
      </c>
      <c r="Q375" s="17" t="s">
        <v>824</v>
      </c>
      <c r="R375" s="17" t="s">
        <v>229</v>
      </c>
      <c r="S375" s="17" t="s">
        <v>229</v>
      </c>
      <c r="T375" s="17" t="s">
        <v>324</v>
      </c>
      <c r="U375" s="17" t="s">
        <v>824</v>
      </c>
      <c r="V375" s="17" t="s">
        <v>229</v>
      </c>
      <c r="W375" s="17" t="s">
        <v>229</v>
      </c>
      <c r="X375" s="17" t="s">
        <v>255</v>
      </c>
      <c r="Y375" s="177" t="str">
        <f>VLOOKUP($X375,'[10]Ley Transparencia'!$G$4:$H$18,2,0)</f>
        <v>INFORMACIÓN PÚBLICA</v>
      </c>
      <c r="Z375" s="17" t="s">
        <v>256</v>
      </c>
      <c r="AA375" s="17" t="s">
        <v>256</v>
      </c>
      <c r="AB375" s="39" t="s">
        <v>176</v>
      </c>
      <c r="AC375" s="40">
        <v>44197</v>
      </c>
      <c r="AD375" s="33" t="str">
        <f>LOOKUP($Y375,'[10]Ley Transparencia'!$H$4:$H$17,'[10]Ley Transparencia'!$I$4:$I$17)</f>
        <v>Ilimitada</v>
      </c>
      <c r="AE375" s="26" t="str">
        <f t="shared" si="78"/>
        <v>Baja</v>
      </c>
      <c r="AF375" s="18">
        <f t="shared" si="79"/>
        <v>1</v>
      </c>
      <c r="AG375" s="18" t="s">
        <v>239</v>
      </c>
      <c r="AH375" s="18">
        <f t="shared" si="80"/>
        <v>1</v>
      </c>
      <c r="AI375" s="18" t="s">
        <v>239</v>
      </c>
      <c r="AJ375" s="18">
        <f t="shared" si="81"/>
        <v>1</v>
      </c>
      <c r="AK375" s="18">
        <f t="shared" si="82"/>
        <v>3</v>
      </c>
      <c r="AL375" s="44" t="str">
        <f t="shared" si="83"/>
        <v>BAJA</v>
      </c>
      <c r="AM375" s="39" t="s">
        <v>184</v>
      </c>
      <c r="AN375" s="39" t="s">
        <v>388</v>
      </c>
      <c r="AO375" s="39" t="s">
        <v>184</v>
      </c>
      <c r="AP375" s="39" t="s">
        <v>184</v>
      </c>
      <c r="AQ375" s="39" t="s">
        <v>184</v>
      </c>
      <c r="AR375" s="18"/>
      <c r="AS375" s="18"/>
      <c r="AT375" s="39" t="s">
        <v>184</v>
      </c>
      <c r="AU375" s="39" t="s">
        <v>184</v>
      </c>
      <c r="AV375" s="39" t="s">
        <v>388</v>
      </c>
      <c r="AW375" s="39" t="s">
        <v>388</v>
      </c>
      <c r="AX375" s="39" t="s">
        <v>388</v>
      </c>
      <c r="AY375" s="39" t="s">
        <v>388</v>
      </c>
      <c r="AZ375" s="39" t="s">
        <v>388</v>
      </c>
      <c r="BA375" s="39" t="s">
        <v>184</v>
      </c>
      <c r="BB375" s="39" t="s">
        <v>388</v>
      </c>
      <c r="BC375" s="39"/>
      <c r="BD375" s="39" t="s">
        <v>388</v>
      </c>
      <c r="BE375" s="39" t="s">
        <v>184</v>
      </c>
      <c r="BF375" s="39" t="s">
        <v>184</v>
      </c>
      <c r="BG375" s="39" t="s">
        <v>184</v>
      </c>
      <c r="BH375" s="39" t="s">
        <v>388</v>
      </c>
      <c r="BI375" s="39" t="s">
        <v>388</v>
      </c>
      <c r="BJ375" s="39" t="s">
        <v>184</v>
      </c>
      <c r="BK375" s="39" t="s">
        <v>184</v>
      </c>
      <c r="BL375" s="39" t="s">
        <v>184</v>
      </c>
      <c r="BM375" s="39"/>
      <c r="BN375" s="289"/>
      <c r="BO375" s="45"/>
      <c r="BP375" s="45"/>
    </row>
    <row r="376" spans="1:68" s="158" customFormat="1" ht="60" customHeight="1" x14ac:dyDescent="0.35">
      <c r="A376" s="46" t="str">
        <f t="shared" si="77"/>
        <v>OCID-189</v>
      </c>
      <c r="B376" s="17" t="str">
        <f>VLOOKUP($D376,[10]Responsables!$L$1:$M$37,2,0)</f>
        <v>OCID</v>
      </c>
      <c r="C376" s="162" t="s">
        <v>1283</v>
      </c>
      <c r="D376" s="17" t="s">
        <v>824</v>
      </c>
      <c r="E376" s="17" t="s">
        <v>825</v>
      </c>
      <c r="F376" s="17" t="s">
        <v>826</v>
      </c>
      <c r="G376" s="17" t="s">
        <v>1020</v>
      </c>
      <c r="H376" s="17" t="s">
        <v>1021</v>
      </c>
      <c r="I376" s="17" t="s">
        <v>253</v>
      </c>
      <c r="J376" s="18" t="s">
        <v>254</v>
      </c>
      <c r="K376" s="18" t="s">
        <v>829</v>
      </c>
      <c r="L376" s="18" t="s">
        <v>336</v>
      </c>
      <c r="M376" s="18" t="s">
        <v>321</v>
      </c>
      <c r="N376" s="18" t="s">
        <v>451</v>
      </c>
      <c r="O376" s="17" t="s">
        <v>176</v>
      </c>
      <c r="P376" s="17" t="s">
        <v>830</v>
      </c>
      <c r="Q376" s="17" t="s">
        <v>824</v>
      </c>
      <c r="R376" s="17" t="s">
        <v>229</v>
      </c>
      <c r="S376" s="17" t="s">
        <v>229</v>
      </c>
      <c r="T376" s="17" t="s">
        <v>324</v>
      </c>
      <c r="U376" s="17" t="s">
        <v>824</v>
      </c>
      <c r="V376" s="17" t="s">
        <v>229</v>
      </c>
      <c r="W376" s="17" t="s">
        <v>229</v>
      </c>
      <c r="X376" s="17" t="s">
        <v>255</v>
      </c>
      <c r="Y376" s="177" t="str">
        <f>VLOOKUP($X376,'[10]Ley Transparencia'!$G$4:$H$18,2,0)</f>
        <v>INFORMACIÓN PÚBLICA</v>
      </c>
      <c r="Z376" s="17" t="s">
        <v>256</v>
      </c>
      <c r="AA376" s="17" t="s">
        <v>256</v>
      </c>
      <c r="AB376" s="39" t="s">
        <v>176</v>
      </c>
      <c r="AC376" s="40">
        <v>44197</v>
      </c>
      <c r="AD376" s="33" t="str">
        <f>LOOKUP($Y376,'[10]Ley Transparencia'!$H$4:$H$17,'[10]Ley Transparencia'!$I$4:$I$17)</f>
        <v>Ilimitada</v>
      </c>
      <c r="AE376" s="26" t="str">
        <f t="shared" si="78"/>
        <v>Baja</v>
      </c>
      <c r="AF376" s="18">
        <f t="shared" si="79"/>
        <v>1</v>
      </c>
      <c r="AG376" s="18" t="s">
        <v>239</v>
      </c>
      <c r="AH376" s="18">
        <f t="shared" si="80"/>
        <v>1</v>
      </c>
      <c r="AI376" s="18" t="s">
        <v>233</v>
      </c>
      <c r="AJ376" s="18">
        <f t="shared" si="81"/>
        <v>2</v>
      </c>
      <c r="AK376" s="18">
        <f t="shared" si="82"/>
        <v>4</v>
      </c>
      <c r="AL376" s="44" t="str">
        <f t="shared" si="83"/>
        <v>MEDIA</v>
      </c>
      <c r="AM376" s="39" t="s">
        <v>184</v>
      </c>
      <c r="AN376" s="39" t="s">
        <v>388</v>
      </c>
      <c r="AO376" s="39" t="s">
        <v>184</v>
      </c>
      <c r="AP376" s="39" t="s">
        <v>184</v>
      </c>
      <c r="AQ376" s="39" t="s">
        <v>184</v>
      </c>
      <c r="AR376" s="18"/>
      <c r="AS376" s="18"/>
      <c r="AT376" s="39" t="s">
        <v>184</v>
      </c>
      <c r="AU376" s="39" t="s">
        <v>184</v>
      </c>
      <c r="AV376" s="39" t="s">
        <v>388</v>
      </c>
      <c r="AW376" s="39" t="s">
        <v>388</v>
      </c>
      <c r="AX376" s="39" t="s">
        <v>388</v>
      </c>
      <c r="AY376" s="39" t="s">
        <v>388</v>
      </c>
      <c r="AZ376" s="39" t="s">
        <v>388</v>
      </c>
      <c r="BA376" s="39" t="s">
        <v>184</v>
      </c>
      <c r="BB376" s="39" t="s">
        <v>388</v>
      </c>
      <c r="BC376" s="39"/>
      <c r="BD376" s="39" t="s">
        <v>388</v>
      </c>
      <c r="BE376" s="39" t="s">
        <v>184</v>
      </c>
      <c r="BF376" s="39" t="s">
        <v>184</v>
      </c>
      <c r="BG376" s="39" t="s">
        <v>184</v>
      </c>
      <c r="BH376" s="39" t="s">
        <v>388</v>
      </c>
      <c r="BI376" s="39" t="s">
        <v>388</v>
      </c>
      <c r="BJ376" s="39" t="s">
        <v>184</v>
      </c>
      <c r="BK376" s="39" t="s">
        <v>184</v>
      </c>
      <c r="BL376" s="39" t="s">
        <v>184</v>
      </c>
      <c r="BM376" s="39"/>
      <c r="BN376" s="289"/>
      <c r="BO376" s="45"/>
      <c r="BP376" s="45"/>
    </row>
    <row r="377" spans="1:68" s="158" customFormat="1" ht="60" customHeight="1" x14ac:dyDescent="0.35">
      <c r="A377" s="46" t="str">
        <f t="shared" si="77"/>
        <v>OCID-190</v>
      </c>
      <c r="B377" s="17" t="str">
        <f>VLOOKUP($D377,[10]Responsables!$L$1:$M$37,2,0)</f>
        <v>OCID</v>
      </c>
      <c r="C377" s="162" t="s">
        <v>1284</v>
      </c>
      <c r="D377" s="17" t="s">
        <v>824</v>
      </c>
      <c r="E377" s="17" t="s">
        <v>825</v>
      </c>
      <c r="F377" s="17" t="s">
        <v>826</v>
      </c>
      <c r="G377" s="17" t="s">
        <v>1024</v>
      </c>
      <c r="H377" s="17" t="s">
        <v>1021</v>
      </c>
      <c r="I377" s="17" t="s">
        <v>253</v>
      </c>
      <c r="J377" s="18" t="s">
        <v>254</v>
      </c>
      <c r="K377" s="18" t="s">
        <v>829</v>
      </c>
      <c r="L377" s="18" t="s">
        <v>336</v>
      </c>
      <c r="M377" s="18" t="s">
        <v>321</v>
      </c>
      <c r="N377" s="18" t="s">
        <v>451</v>
      </c>
      <c r="O377" s="17" t="s">
        <v>176</v>
      </c>
      <c r="P377" s="17" t="s">
        <v>830</v>
      </c>
      <c r="Q377" s="17" t="s">
        <v>824</v>
      </c>
      <c r="R377" s="17" t="s">
        <v>229</v>
      </c>
      <c r="S377" s="17" t="s">
        <v>229</v>
      </c>
      <c r="T377" s="17" t="s">
        <v>324</v>
      </c>
      <c r="U377" s="17" t="s">
        <v>824</v>
      </c>
      <c r="V377" s="17" t="s">
        <v>229</v>
      </c>
      <c r="W377" s="17" t="s">
        <v>229</v>
      </c>
      <c r="X377" s="17" t="s">
        <v>255</v>
      </c>
      <c r="Y377" s="177" t="str">
        <f>VLOOKUP($X377,'[10]Ley Transparencia'!$G$4:$H$18,2,0)</f>
        <v>INFORMACIÓN PÚBLICA</v>
      </c>
      <c r="Z377" s="17" t="s">
        <v>256</v>
      </c>
      <c r="AA377" s="17" t="s">
        <v>256</v>
      </c>
      <c r="AB377" s="39" t="s">
        <v>176</v>
      </c>
      <c r="AC377" s="40">
        <v>44197</v>
      </c>
      <c r="AD377" s="33" t="str">
        <f>LOOKUP($Y377,'[10]Ley Transparencia'!$H$4:$H$17,'[10]Ley Transparencia'!$I$4:$I$17)</f>
        <v>Ilimitada</v>
      </c>
      <c r="AE377" s="26" t="str">
        <f t="shared" si="78"/>
        <v>Baja</v>
      </c>
      <c r="AF377" s="18">
        <f t="shared" si="79"/>
        <v>1</v>
      </c>
      <c r="AG377" s="18" t="s">
        <v>239</v>
      </c>
      <c r="AH377" s="18">
        <f t="shared" si="80"/>
        <v>1</v>
      </c>
      <c r="AI377" s="18" t="s">
        <v>239</v>
      </c>
      <c r="AJ377" s="18">
        <f t="shared" si="81"/>
        <v>1</v>
      </c>
      <c r="AK377" s="18">
        <f t="shared" si="82"/>
        <v>3</v>
      </c>
      <c r="AL377" s="44" t="str">
        <f t="shared" si="83"/>
        <v>BAJA</v>
      </c>
      <c r="AM377" s="39" t="s">
        <v>184</v>
      </c>
      <c r="AN377" s="39" t="s">
        <v>388</v>
      </c>
      <c r="AO377" s="39" t="s">
        <v>184</v>
      </c>
      <c r="AP377" s="39" t="s">
        <v>184</v>
      </c>
      <c r="AQ377" s="39" t="s">
        <v>184</v>
      </c>
      <c r="AR377" s="18"/>
      <c r="AS377" s="18"/>
      <c r="AT377" s="39" t="s">
        <v>184</v>
      </c>
      <c r="AU377" s="39" t="s">
        <v>184</v>
      </c>
      <c r="AV377" s="39" t="s">
        <v>388</v>
      </c>
      <c r="AW377" s="39" t="s">
        <v>388</v>
      </c>
      <c r="AX377" s="39" t="s">
        <v>388</v>
      </c>
      <c r="AY377" s="39" t="s">
        <v>388</v>
      </c>
      <c r="AZ377" s="39" t="s">
        <v>388</v>
      </c>
      <c r="BA377" s="39" t="s">
        <v>184</v>
      </c>
      <c r="BB377" s="39" t="s">
        <v>388</v>
      </c>
      <c r="BC377" s="39"/>
      <c r="BD377" s="39" t="s">
        <v>388</v>
      </c>
      <c r="BE377" s="39" t="s">
        <v>184</v>
      </c>
      <c r="BF377" s="39" t="s">
        <v>184</v>
      </c>
      <c r="BG377" s="39" t="s">
        <v>184</v>
      </c>
      <c r="BH377" s="39" t="s">
        <v>388</v>
      </c>
      <c r="BI377" s="39" t="s">
        <v>388</v>
      </c>
      <c r="BJ377" s="39" t="s">
        <v>184</v>
      </c>
      <c r="BK377" s="39" t="s">
        <v>184</v>
      </c>
      <c r="BL377" s="39" t="s">
        <v>184</v>
      </c>
      <c r="BM377" s="39"/>
      <c r="BN377" s="289"/>
      <c r="BO377" s="45"/>
      <c r="BP377" s="45"/>
    </row>
    <row r="378" spans="1:68" s="158" customFormat="1" ht="60" customHeight="1" x14ac:dyDescent="0.35">
      <c r="A378" s="46" t="str">
        <f t="shared" si="77"/>
        <v>OCID-191</v>
      </c>
      <c r="B378" s="17" t="str">
        <f>VLOOKUP($D378,[10]Responsables!$L$1:$M$37,2,0)</f>
        <v>OCID</v>
      </c>
      <c r="C378" s="162" t="s">
        <v>1285</v>
      </c>
      <c r="D378" s="17" t="s">
        <v>824</v>
      </c>
      <c r="E378" s="17" t="s">
        <v>825</v>
      </c>
      <c r="F378" s="17" t="s">
        <v>826</v>
      </c>
      <c r="G378" s="17" t="s">
        <v>1028</v>
      </c>
      <c r="H378" s="17" t="s">
        <v>1029</v>
      </c>
      <c r="I378" s="17" t="s">
        <v>253</v>
      </c>
      <c r="J378" s="18" t="s">
        <v>254</v>
      </c>
      <c r="K378" s="18" t="s">
        <v>829</v>
      </c>
      <c r="L378" s="18" t="s">
        <v>336</v>
      </c>
      <c r="M378" s="18" t="s">
        <v>321</v>
      </c>
      <c r="N378" s="18" t="s">
        <v>451</v>
      </c>
      <c r="O378" s="17" t="s">
        <v>176</v>
      </c>
      <c r="P378" s="17" t="s">
        <v>830</v>
      </c>
      <c r="Q378" s="17" t="s">
        <v>824</v>
      </c>
      <c r="R378" s="17" t="s">
        <v>229</v>
      </c>
      <c r="S378" s="17" t="s">
        <v>229</v>
      </c>
      <c r="T378" s="17" t="s">
        <v>324</v>
      </c>
      <c r="U378" s="17" t="s">
        <v>824</v>
      </c>
      <c r="V378" s="17" t="s">
        <v>229</v>
      </c>
      <c r="W378" s="17" t="s">
        <v>229</v>
      </c>
      <c r="X378" s="17" t="s">
        <v>255</v>
      </c>
      <c r="Y378" s="177" t="str">
        <f>VLOOKUP($X378,'[10]Ley Transparencia'!$G$4:$H$18,2,0)</f>
        <v>INFORMACIÓN PÚBLICA</v>
      </c>
      <c r="Z378" s="17" t="s">
        <v>256</v>
      </c>
      <c r="AA378" s="17" t="s">
        <v>256</v>
      </c>
      <c r="AB378" s="39" t="s">
        <v>176</v>
      </c>
      <c r="AC378" s="40">
        <v>44197</v>
      </c>
      <c r="AD378" s="33" t="str">
        <f>LOOKUP($Y378,'[10]Ley Transparencia'!$H$4:$H$17,'[10]Ley Transparencia'!$I$4:$I$17)</f>
        <v>Ilimitada</v>
      </c>
      <c r="AE378" s="26" t="str">
        <f t="shared" si="78"/>
        <v>Baja</v>
      </c>
      <c r="AF378" s="18">
        <f t="shared" si="79"/>
        <v>1</v>
      </c>
      <c r="AG378" s="18" t="s">
        <v>239</v>
      </c>
      <c r="AH378" s="18">
        <f t="shared" si="80"/>
        <v>1</v>
      </c>
      <c r="AI378" s="18" t="s">
        <v>239</v>
      </c>
      <c r="AJ378" s="18">
        <f t="shared" si="81"/>
        <v>1</v>
      </c>
      <c r="AK378" s="18">
        <f t="shared" si="82"/>
        <v>3</v>
      </c>
      <c r="AL378" s="44" t="str">
        <f t="shared" si="83"/>
        <v>BAJA</v>
      </c>
      <c r="AM378" s="39" t="s">
        <v>184</v>
      </c>
      <c r="AN378" s="39" t="s">
        <v>388</v>
      </c>
      <c r="AO378" s="39" t="s">
        <v>184</v>
      </c>
      <c r="AP378" s="39" t="s">
        <v>184</v>
      </c>
      <c r="AQ378" s="39" t="s">
        <v>184</v>
      </c>
      <c r="AR378" s="18"/>
      <c r="AS378" s="18"/>
      <c r="AT378" s="39" t="s">
        <v>184</v>
      </c>
      <c r="AU378" s="39" t="s">
        <v>184</v>
      </c>
      <c r="AV378" s="39" t="s">
        <v>388</v>
      </c>
      <c r="AW378" s="39" t="s">
        <v>388</v>
      </c>
      <c r="AX378" s="39" t="s">
        <v>388</v>
      </c>
      <c r="AY378" s="39" t="s">
        <v>388</v>
      </c>
      <c r="AZ378" s="39" t="s">
        <v>388</v>
      </c>
      <c r="BA378" s="39" t="s">
        <v>184</v>
      </c>
      <c r="BB378" s="39" t="s">
        <v>388</v>
      </c>
      <c r="BC378" s="39"/>
      <c r="BD378" s="39" t="s">
        <v>388</v>
      </c>
      <c r="BE378" s="39" t="s">
        <v>184</v>
      </c>
      <c r="BF378" s="39" t="s">
        <v>184</v>
      </c>
      <c r="BG378" s="39" t="s">
        <v>184</v>
      </c>
      <c r="BH378" s="39" t="s">
        <v>388</v>
      </c>
      <c r="BI378" s="39" t="s">
        <v>388</v>
      </c>
      <c r="BJ378" s="39" t="s">
        <v>184</v>
      </c>
      <c r="BK378" s="39" t="s">
        <v>184</v>
      </c>
      <c r="BL378" s="39" t="s">
        <v>184</v>
      </c>
      <c r="BM378" s="39"/>
      <c r="BN378" s="289"/>
      <c r="BO378" s="45"/>
      <c r="BP378" s="45"/>
    </row>
    <row r="379" spans="1:68" s="158" customFormat="1" ht="60" customHeight="1" x14ac:dyDescent="0.35">
      <c r="A379" s="46" t="str">
        <f t="shared" si="77"/>
        <v>OCID-192</v>
      </c>
      <c r="B379" s="17" t="str">
        <f>VLOOKUP($D379,[10]Responsables!$L$1:$M$37,2,0)</f>
        <v>OCID</v>
      </c>
      <c r="C379" s="162" t="s">
        <v>1286</v>
      </c>
      <c r="D379" s="17" t="s">
        <v>824</v>
      </c>
      <c r="E379" s="17" t="s">
        <v>825</v>
      </c>
      <c r="F379" s="17" t="s">
        <v>826</v>
      </c>
      <c r="G379" s="17" t="s">
        <v>1032</v>
      </c>
      <c r="H379" s="17" t="s">
        <v>1033</v>
      </c>
      <c r="I379" s="17" t="s">
        <v>253</v>
      </c>
      <c r="J379" s="18" t="s">
        <v>254</v>
      </c>
      <c r="K379" s="18" t="s">
        <v>829</v>
      </c>
      <c r="L379" s="18" t="s">
        <v>336</v>
      </c>
      <c r="M379" s="18" t="s">
        <v>321</v>
      </c>
      <c r="N379" s="18" t="s">
        <v>451</v>
      </c>
      <c r="O379" s="17" t="s">
        <v>176</v>
      </c>
      <c r="P379" s="17" t="s">
        <v>830</v>
      </c>
      <c r="Q379" s="17" t="s">
        <v>824</v>
      </c>
      <c r="R379" s="17" t="s">
        <v>229</v>
      </c>
      <c r="S379" s="17" t="s">
        <v>229</v>
      </c>
      <c r="T379" s="17" t="s">
        <v>324</v>
      </c>
      <c r="U379" s="17" t="s">
        <v>824</v>
      </c>
      <c r="V379" s="17" t="s">
        <v>229</v>
      </c>
      <c r="W379" s="17" t="s">
        <v>229</v>
      </c>
      <c r="X379" s="17" t="s">
        <v>255</v>
      </c>
      <c r="Y379" s="177" t="str">
        <f>VLOOKUP($X379,'[10]Ley Transparencia'!$G$4:$H$18,2,0)</f>
        <v>INFORMACIÓN PÚBLICA</v>
      </c>
      <c r="Z379" s="17" t="s">
        <v>256</v>
      </c>
      <c r="AA379" s="17" t="s">
        <v>256</v>
      </c>
      <c r="AB379" s="39" t="s">
        <v>176</v>
      </c>
      <c r="AC379" s="40">
        <v>44197</v>
      </c>
      <c r="AD379" s="33" t="str">
        <f>LOOKUP($Y379,'[10]Ley Transparencia'!$H$4:$H$17,'[10]Ley Transparencia'!$I$4:$I$17)</f>
        <v>Ilimitada</v>
      </c>
      <c r="AE379" s="26" t="str">
        <f t="shared" si="78"/>
        <v>Baja</v>
      </c>
      <c r="AF379" s="18">
        <f t="shared" si="79"/>
        <v>1</v>
      </c>
      <c r="AG379" s="18" t="s">
        <v>239</v>
      </c>
      <c r="AH379" s="18">
        <f t="shared" si="80"/>
        <v>1</v>
      </c>
      <c r="AI379" s="18" t="s">
        <v>239</v>
      </c>
      <c r="AJ379" s="18">
        <f t="shared" si="81"/>
        <v>1</v>
      </c>
      <c r="AK379" s="18">
        <f t="shared" si="82"/>
        <v>3</v>
      </c>
      <c r="AL379" s="44" t="str">
        <f t="shared" si="83"/>
        <v>BAJA</v>
      </c>
      <c r="AM379" s="39" t="s">
        <v>184</v>
      </c>
      <c r="AN379" s="39" t="s">
        <v>388</v>
      </c>
      <c r="AO379" s="39" t="s">
        <v>184</v>
      </c>
      <c r="AP379" s="39" t="s">
        <v>184</v>
      </c>
      <c r="AQ379" s="39" t="s">
        <v>184</v>
      </c>
      <c r="AR379" s="18"/>
      <c r="AS379" s="18"/>
      <c r="AT379" s="39" t="s">
        <v>184</v>
      </c>
      <c r="AU379" s="39" t="s">
        <v>184</v>
      </c>
      <c r="AV379" s="39" t="s">
        <v>388</v>
      </c>
      <c r="AW379" s="39" t="s">
        <v>388</v>
      </c>
      <c r="AX379" s="39" t="s">
        <v>388</v>
      </c>
      <c r="AY379" s="39" t="s">
        <v>388</v>
      </c>
      <c r="AZ379" s="39" t="s">
        <v>388</v>
      </c>
      <c r="BA379" s="39" t="s">
        <v>184</v>
      </c>
      <c r="BB379" s="39" t="s">
        <v>388</v>
      </c>
      <c r="BC379" s="39"/>
      <c r="BD379" s="39" t="s">
        <v>388</v>
      </c>
      <c r="BE379" s="39" t="s">
        <v>184</v>
      </c>
      <c r="BF379" s="39" t="s">
        <v>184</v>
      </c>
      <c r="BG379" s="39" t="s">
        <v>184</v>
      </c>
      <c r="BH379" s="39" t="s">
        <v>388</v>
      </c>
      <c r="BI379" s="39" t="s">
        <v>388</v>
      </c>
      <c r="BJ379" s="39" t="s">
        <v>184</v>
      </c>
      <c r="BK379" s="39" t="s">
        <v>184</v>
      </c>
      <c r="BL379" s="39" t="s">
        <v>184</v>
      </c>
      <c r="BM379" s="39"/>
      <c r="BN379" s="289"/>
      <c r="BO379" s="45"/>
      <c r="BP379" s="45"/>
    </row>
    <row r="380" spans="1:68" s="158" customFormat="1" ht="60" customHeight="1" x14ac:dyDescent="0.35">
      <c r="A380" s="46" t="str">
        <f t="shared" si="77"/>
        <v>OCID-193</v>
      </c>
      <c r="B380" s="17" t="str">
        <f>VLOOKUP($D380,[10]Responsables!$L$1:$M$37,2,0)</f>
        <v>OCID</v>
      </c>
      <c r="C380" s="162" t="s">
        <v>1287</v>
      </c>
      <c r="D380" s="17" t="s">
        <v>824</v>
      </c>
      <c r="E380" s="17" t="s">
        <v>825</v>
      </c>
      <c r="F380" s="17" t="s">
        <v>826</v>
      </c>
      <c r="G380" s="17" t="s">
        <v>1036</v>
      </c>
      <c r="H380" s="17" t="s">
        <v>1037</v>
      </c>
      <c r="I380" s="17" t="s">
        <v>253</v>
      </c>
      <c r="J380" s="18" t="s">
        <v>254</v>
      </c>
      <c r="K380" s="18" t="s">
        <v>829</v>
      </c>
      <c r="L380" s="18" t="s">
        <v>336</v>
      </c>
      <c r="M380" s="18" t="s">
        <v>321</v>
      </c>
      <c r="N380" s="18" t="s">
        <v>451</v>
      </c>
      <c r="O380" s="17" t="s">
        <v>176</v>
      </c>
      <c r="P380" s="17" t="s">
        <v>830</v>
      </c>
      <c r="Q380" s="17" t="s">
        <v>824</v>
      </c>
      <c r="R380" s="17" t="s">
        <v>229</v>
      </c>
      <c r="S380" s="17" t="s">
        <v>229</v>
      </c>
      <c r="T380" s="17" t="s">
        <v>324</v>
      </c>
      <c r="U380" s="17" t="s">
        <v>824</v>
      </c>
      <c r="V380" s="17" t="s">
        <v>229</v>
      </c>
      <c r="W380" s="17" t="s">
        <v>229</v>
      </c>
      <c r="X380" s="17" t="s">
        <v>255</v>
      </c>
      <c r="Y380" s="177" t="str">
        <f>VLOOKUP($X380,'[10]Ley Transparencia'!$G$4:$H$18,2,0)</f>
        <v>INFORMACIÓN PÚBLICA</v>
      </c>
      <c r="Z380" s="17" t="s">
        <v>256</v>
      </c>
      <c r="AA380" s="17" t="s">
        <v>256</v>
      </c>
      <c r="AB380" s="39" t="s">
        <v>176</v>
      </c>
      <c r="AC380" s="40">
        <v>44197</v>
      </c>
      <c r="AD380" s="33" t="str">
        <f>LOOKUP($Y380,'[10]Ley Transparencia'!$H$4:$H$17,'[10]Ley Transparencia'!$I$4:$I$17)</f>
        <v>Ilimitada</v>
      </c>
      <c r="AE380" s="26" t="str">
        <f t="shared" si="78"/>
        <v>Baja</v>
      </c>
      <c r="AF380" s="18">
        <f t="shared" si="79"/>
        <v>1</v>
      </c>
      <c r="AG380" s="18" t="s">
        <v>239</v>
      </c>
      <c r="AH380" s="18">
        <f t="shared" si="80"/>
        <v>1</v>
      </c>
      <c r="AI380" s="18" t="s">
        <v>239</v>
      </c>
      <c r="AJ380" s="18">
        <f t="shared" si="81"/>
        <v>1</v>
      </c>
      <c r="AK380" s="18">
        <f t="shared" si="82"/>
        <v>3</v>
      </c>
      <c r="AL380" s="44" t="str">
        <f t="shared" si="83"/>
        <v>BAJA</v>
      </c>
      <c r="AM380" s="39" t="s">
        <v>184</v>
      </c>
      <c r="AN380" s="39" t="s">
        <v>388</v>
      </c>
      <c r="AO380" s="39" t="s">
        <v>184</v>
      </c>
      <c r="AP380" s="39" t="s">
        <v>184</v>
      </c>
      <c r="AQ380" s="39" t="s">
        <v>184</v>
      </c>
      <c r="AR380" s="18"/>
      <c r="AS380" s="18"/>
      <c r="AT380" s="39" t="s">
        <v>184</v>
      </c>
      <c r="AU380" s="39" t="s">
        <v>184</v>
      </c>
      <c r="AV380" s="39" t="s">
        <v>388</v>
      </c>
      <c r="AW380" s="39" t="s">
        <v>388</v>
      </c>
      <c r="AX380" s="39" t="s">
        <v>388</v>
      </c>
      <c r="AY380" s="39" t="s">
        <v>388</v>
      </c>
      <c r="AZ380" s="39" t="s">
        <v>388</v>
      </c>
      <c r="BA380" s="39" t="s">
        <v>184</v>
      </c>
      <c r="BB380" s="39" t="s">
        <v>388</v>
      </c>
      <c r="BC380" s="39"/>
      <c r="BD380" s="39" t="s">
        <v>388</v>
      </c>
      <c r="BE380" s="39" t="s">
        <v>184</v>
      </c>
      <c r="BF380" s="39" t="s">
        <v>184</v>
      </c>
      <c r="BG380" s="39" t="s">
        <v>184</v>
      </c>
      <c r="BH380" s="39" t="s">
        <v>388</v>
      </c>
      <c r="BI380" s="39" t="s">
        <v>388</v>
      </c>
      <c r="BJ380" s="39" t="s">
        <v>184</v>
      </c>
      <c r="BK380" s="39" t="s">
        <v>184</v>
      </c>
      <c r="BL380" s="39" t="s">
        <v>184</v>
      </c>
      <c r="BM380" s="39"/>
      <c r="BN380" s="289"/>
      <c r="BO380" s="45"/>
      <c r="BP380" s="45"/>
    </row>
    <row r="381" spans="1:68" s="158" customFormat="1" ht="60" customHeight="1" x14ac:dyDescent="0.35">
      <c r="A381" s="46" t="str">
        <f t="shared" ref="A381:A433" si="84">CONCATENATE($B381,"-",$C381)</f>
        <v>OCID-194</v>
      </c>
      <c r="B381" s="17" t="str">
        <f>VLOOKUP($D381,[10]Responsables!$L$1:$M$37,2,0)</f>
        <v>OCID</v>
      </c>
      <c r="C381" s="162" t="s">
        <v>1288</v>
      </c>
      <c r="D381" s="17" t="s">
        <v>824</v>
      </c>
      <c r="E381" s="17" t="s">
        <v>825</v>
      </c>
      <c r="F381" s="17" t="s">
        <v>826</v>
      </c>
      <c r="G381" s="17" t="s">
        <v>1040</v>
      </c>
      <c r="H381" s="17" t="s">
        <v>1041</v>
      </c>
      <c r="I381" s="17" t="s">
        <v>253</v>
      </c>
      <c r="J381" s="18" t="s">
        <v>254</v>
      </c>
      <c r="K381" s="18" t="s">
        <v>829</v>
      </c>
      <c r="L381" s="18" t="s">
        <v>336</v>
      </c>
      <c r="M381" s="18" t="s">
        <v>321</v>
      </c>
      <c r="N381" s="18" t="s">
        <v>451</v>
      </c>
      <c r="O381" s="17" t="s">
        <v>176</v>
      </c>
      <c r="P381" s="17" t="s">
        <v>830</v>
      </c>
      <c r="Q381" s="17" t="s">
        <v>824</v>
      </c>
      <c r="R381" s="17" t="s">
        <v>229</v>
      </c>
      <c r="S381" s="17" t="s">
        <v>229</v>
      </c>
      <c r="T381" s="17" t="s">
        <v>324</v>
      </c>
      <c r="U381" s="17" t="s">
        <v>824</v>
      </c>
      <c r="V381" s="17" t="s">
        <v>229</v>
      </c>
      <c r="W381" s="17" t="s">
        <v>229</v>
      </c>
      <c r="X381" s="17" t="s">
        <v>255</v>
      </c>
      <c r="Y381" s="177" t="str">
        <f>VLOOKUP($X381,'[10]Ley Transparencia'!$G$4:$H$18,2,0)</f>
        <v>INFORMACIÓN PÚBLICA</v>
      </c>
      <c r="Z381" s="17" t="s">
        <v>256</v>
      </c>
      <c r="AA381" s="17" t="s">
        <v>256</v>
      </c>
      <c r="AB381" s="39" t="s">
        <v>176</v>
      </c>
      <c r="AC381" s="40">
        <v>44197</v>
      </c>
      <c r="AD381" s="33" t="str">
        <f>LOOKUP($Y381,'[10]Ley Transparencia'!$H$4:$H$17,'[10]Ley Transparencia'!$I$4:$I$17)</f>
        <v>Ilimitada</v>
      </c>
      <c r="AE381" s="26" t="str">
        <f t="shared" ref="AE381:AE433" si="85">IF(Y381="Artículo 19 - INFORMACIÓN PÚBLICA RESERVADA","Alta",IF(Y381="Artículo 18 - INFORMACIÓN PÚBLICA CLASIFICADA","Media",IF(Y381="INFORMACIÓN PÚBLICA","Baja")))</f>
        <v>Baja</v>
      </c>
      <c r="AF381" s="18">
        <f t="shared" ref="AF381:AF433" si="86">IF(AE381="Baja",1,IF(AE381="Media",2,IF(AE381="Alta",3,"")))</f>
        <v>1</v>
      </c>
      <c r="AG381" s="18" t="s">
        <v>239</v>
      </c>
      <c r="AH381" s="18">
        <f t="shared" ref="AH381:AH433" si="87">IF(AG381="Baja",1,IF(AG381="Media",2,IF(AG381="Alta",3,"")))</f>
        <v>1</v>
      </c>
      <c r="AI381" s="18" t="s">
        <v>239</v>
      </c>
      <c r="AJ381" s="18">
        <f t="shared" ref="AJ381:AJ433" si="88">IF(AI381="Baja",1,IF(AI381="Media",2,IF(AI381="Alta",3,"")))</f>
        <v>1</v>
      </c>
      <c r="AK381" s="18">
        <f t="shared" ref="AK381:AK433" si="89">IFERROR(SUM(+AF381+AH381+AJ381),"")</f>
        <v>3</v>
      </c>
      <c r="AL381" s="44" t="str">
        <f t="shared" ref="AL381:AL433" si="90">IF(AND(AE381="ALTA"),"ALTA",IF(AND(AG381="ALTA",AI381="ALTA"),"ALTA",IF(AND(AE381="MEDIA",AG381="ALTA",AI381="MEDIA"),"MEDIA",IF(AND(AE381="MEDIA",AG381="MEDIA",AI381="ALTA"),"MEDIA",IF(AND(AE381="MEDIA",AG381="MEDIA",AI381="BAJA"),"MEDIA",IF(AND(AE381="MEDIA",AG381="MEDIA",AI381="MEDIA"),"MEDIA",IF(AND(AE381="MEDIA",AG381="BAJA",AI381="MEDIA"),"MEDIA",IF(AND(AE381="BAJA",AG381="MEDIA",AI381="MEDIA"),"MEDIA",IF(AND(AE381="BAJA",AG381="BAJA",AI381="MEDIA"),"MEDIA",IF(AND(AE381="BAJA",AG381="MEDIA",AI381="BAJA"),"MEDIA",IF(AND(AE381="MEDIA",AG381="BAJA",AI381="BAJA"),"MEDIA",IF(AND(AE381="BAJA",AG381="ALTA",AI381="BAJA"),"MEDIA",IF(AND(AE381="BAJA",AG381="BAJA",AI381="ALTA"),"MEDIA",IF(AND(AE381="MEDIA",AG381="ALTA",AI381="BAJA"),"MEDIA",IF(AND(AE381="MEDIA",AG381="BAJA",AI381="ALTA"),"MEDIA",IF(AND(AE381="BAJA",AG381="ALTA",AI381="MEDIA"),"MEDIA",IF(AND(AE381="BAJA",AG381="MEDIA",AI381="ALTA"),"MEDIA",IF(AND(AE381="BAJA",AG381="BAJA",AI381="BAJA"),"BAJA","Por Clasificar"))))))))))))))))))</f>
        <v>BAJA</v>
      </c>
      <c r="AM381" s="39" t="s">
        <v>184</v>
      </c>
      <c r="AN381" s="39" t="s">
        <v>388</v>
      </c>
      <c r="AO381" s="39" t="s">
        <v>184</v>
      </c>
      <c r="AP381" s="39" t="s">
        <v>184</v>
      </c>
      <c r="AQ381" s="39" t="s">
        <v>184</v>
      </c>
      <c r="AR381" s="18"/>
      <c r="AS381" s="18"/>
      <c r="AT381" s="39" t="s">
        <v>184</v>
      </c>
      <c r="AU381" s="39" t="s">
        <v>184</v>
      </c>
      <c r="AV381" s="39" t="s">
        <v>388</v>
      </c>
      <c r="AW381" s="39" t="s">
        <v>388</v>
      </c>
      <c r="AX381" s="39" t="s">
        <v>388</v>
      </c>
      <c r="AY381" s="39" t="s">
        <v>388</v>
      </c>
      <c r="AZ381" s="39" t="s">
        <v>388</v>
      </c>
      <c r="BA381" s="39" t="s">
        <v>184</v>
      </c>
      <c r="BB381" s="39" t="s">
        <v>388</v>
      </c>
      <c r="BC381" s="39"/>
      <c r="BD381" s="39" t="s">
        <v>388</v>
      </c>
      <c r="BE381" s="39" t="s">
        <v>184</v>
      </c>
      <c r="BF381" s="39" t="s">
        <v>184</v>
      </c>
      <c r="BG381" s="39" t="s">
        <v>184</v>
      </c>
      <c r="BH381" s="39" t="s">
        <v>388</v>
      </c>
      <c r="BI381" s="39" t="s">
        <v>388</v>
      </c>
      <c r="BJ381" s="39" t="s">
        <v>184</v>
      </c>
      <c r="BK381" s="39" t="s">
        <v>184</v>
      </c>
      <c r="BL381" s="39" t="s">
        <v>184</v>
      </c>
      <c r="BM381" s="39"/>
      <c r="BN381" s="289"/>
      <c r="BO381" s="45"/>
      <c r="BP381" s="45"/>
    </row>
    <row r="382" spans="1:68" s="158" customFormat="1" ht="60" customHeight="1" x14ac:dyDescent="0.35">
      <c r="A382" s="46" t="str">
        <f t="shared" si="84"/>
        <v>OCID-195</v>
      </c>
      <c r="B382" s="17" t="str">
        <f>VLOOKUP($D382,[10]Responsables!$L$1:$M$37,2,0)</f>
        <v>OCID</v>
      </c>
      <c r="C382" s="162" t="s">
        <v>1289</v>
      </c>
      <c r="D382" s="17" t="s">
        <v>824</v>
      </c>
      <c r="E382" s="17" t="s">
        <v>825</v>
      </c>
      <c r="F382" s="17" t="s">
        <v>826</v>
      </c>
      <c r="G382" s="17" t="s">
        <v>1044</v>
      </c>
      <c r="H382" s="17" t="s">
        <v>1045</v>
      </c>
      <c r="I382" s="17" t="s">
        <v>253</v>
      </c>
      <c r="J382" s="18" t="s">
        <v>254</v>
      </c>
      <c r="K382" s="18" t="s">
        <v>829</v>
      </c>
      <c r="L382" s="18" t="s">
        <v>336</v>
      </c>
      <c r="M382" s="18" t="s">
        <v>321</v>
      </c>
      <c r="N382" s="18" t="s">
        <v>451</v>
      </c>
      <c r="O382" s="17" t="s">
        <v>176</v>
      </c>
      <c r="P382" s="17" t="s">
        <v>830</v>
      </c>
      <c r="Q382" s="17" t="s">
        <v>824</v>
      </c>
      <c r="R382" s="17" t="s">
        <v>229</v>
      </c>
      <c r="S382" s="17" t="s">
        <v>229</v>
      </c>
      <c r="T382" s="17" t="s">
        <v>324</v>
      </c>
      <c r="U382" s="17" t="s">
        <v>824</v>
      </c>
      <c r="V382" s="17" t="s">
        <v>229</v>
      </c>
      <c r="W382" s="17" t="s">
        <v>229</v>
      </c>
      <c r="X382" s="17" t="s">
        <v>255</v>
      </c>
      <c r="Y382" s="177" t="str">
        <f>VLOOKUP($X382,'[10]Ley Transparencia'!$G$4:$H$18,2,0)</f>
        <v>INFORMACIÓN PÚBLICA</v>
      </c>
      <c r="Z382" s="17" t="s">
        <v>256</v>
      </c>
      <c r="AA382" s="17" t="s">
        <v>256</v>
      </c>
      <c r="AB382" s="39" t="s">
        <v>176</v>
      </c>
      <c r="AC382" s="40">
        <v>44197</v>
      </c>
      <c r="AD382" s="33" t="str">
        <f>LOOKUP($Y382,'[10]Ley Transparencia'!$H$4:$H$17,'[10]Ley Transparencia'!$I$4:$I$17)</f>
        <v>Ilimitada</v>
      </c>
      <c r="AE382" s="26" t="str">
        <f t="shared" si="85"/>
        <v>Baja</v>
      </c>
      <c r="AF382" s="18">
        <f t="shared" si="86"/>
        <v>1</v>
      </c>
      <c r="AG382" s="18" t="s">
        <v>239</v>
      </c>
      <c r="AH382" s="18">
        <f t="shared" si="87"/>
        <v>1</v>
      </c>
      <c r="AI382" s="18" t="s">
        <v>239</v>
      </c>
      <c r="AJ382" s="18">
        <f t="shared" si="88"/>
        <v>1</v>
      </c>
      <c r="AK382" s="18">
        <f t="shared" si="89"/>
        <v>3</v>
      </c>
      <c r="AL382" s="44" t="str">
        <f t="shared" si="90"/>
        <v>BAJA</v>
      </c>
      <c r="AM382" s="39" t="s">
        <v>184</v>
      </c>
      <c r="AN382" s="39" t="s">
        <v>388</v>
      </c>
      <c r="AO382" s="39" t="s">
        <v>184</v>
      </c>
      <c r="AP382" s="39" t="s">
        <v>184</v>
      </c>
      <c r="AQ382" s="39" t="s">
        <v>184</v>
      </c>
      <c r="AR382" s="18"/>
      <c r="AS382" s="18"/>
      <c r="AT382" s="39" t="s">
        <v>184</v>
      </c>
      <c r="AU382" s="39" t="s">
        <v>184</v>
      </c>
      <c r="AV382" s="39" t="s">
        <v>388</v>
      </c>
      <c r="AW382" s="39" t="s">
        <v>388</v>
      </c>
      <c r="AX382" s="39" t="s">
        <v>388</v>
      </c>
      <c r="AY382" s="39" t="s">
        <v>388</v>
      </c>
      <c r="AZ382" s="39" t="s">
        <v>388</v>
      </c>
      <c r="BA382" s="39" t="s">
        <v>184</v>
      </c>
      <c r="BB382" s="39" t="s">
        <v>388</v>
      </c>
      <c r="BC382" s="39"/>
      <c r="BD382" s="39" t="s">
        <v>388</v>
      </c>
      <c r="BE382" s="39" t="s">
        <v>184</v>
      </c>
      <c r="BF382" s="39" t="s">
        <v>184</v>
      </c>
      <c r="BG382" s="39" t="s">
        <v>184</v>
      </c>
      <c r="BH382" s="39" t="s">
        <v>388</v>
      </c>
      <c r="BI382" s="39" t="s">
        <v>388</v>
      </c>
      <c r="BJ382" s="39" t="s">
        <v>184</v>
      </c>
      <c r="BK382" s="39" t="s">
        <v>184</v>
      </c>
      <c r="BL382" s="39" t="s">
        <v>184</v>
      </c>
      <c r="BM382" s="39"/>
      <c r="BN382" s="289"/>
      <c r="BO382" s="45"/>
      <c r="BP382" s="45"/>
    </row>
    <row r="383" spans="1:68" s="158" customFormat="1" ht="60" customHeight="1" x14ac:dyDescent="0.35">
      <c r="A383" s="46" t="str">
        <f t="shared" si="84"/>
        <v>OCID-196</v>
      </c>
      <c r="B383" s="17" t="str">
        <f>VLOOKUP($D383,[10]Responsables!$L$1:$M$37,2,0)</f>
        <v>OCID</v>
      </c>
      <c r="C383" s="162" t="s">
        <v>1290</v>
      </c>
      <c r="D383" s="17" t="s">
        <v>824</v>
      </c>
      <c r="E383" s="17" t="s">
        <v>825</v>
      </c>
      <c r="F383" s="17" t="s">
        <v>826</v>
      </c>
      <c r="G383" s="17" t="s">
        <v>1048</v>
      </c>
      <c r="H383" s="17" t="s">
        <v>1049</v>
      </c>
      <c r="I383" s="17" t="s">
        <v>253</v>
      </c>
      <c r="J383" s="18" t="s">
        <v>254</v>
      </c>
      <c r="K383" s="18" t="s">
        <v>829</v>
      </c>
      <c r="L383" s="18" t="s">
        <v>336</v>
      </c>
      <c r="M383" s="18" t="s">
        <v>321</v>
      </c>
      <c r="N383" s="18" t="s">
        <v>451</v>
      </c>
      <c r="O383" s="17" t="s">
        <v>176</v>
      </c>
      <c r="P383" s="17" t="s">
        <v>830</v>
      </c>
      <c r="Q383" s="17" t="s">
        <v>824</v>
      </c>
      <c r="R383" s="17" t="s">
        <v>229</v>
      </c>
      <c r="S383" s="17" t="s">
        <v>229</v>
      </c>
      <c r="T383" s="17" t="s">
        <v>324</v>
      </c>
      <c r="U383" s="17" t="s">
        <v>824</v>
      </c>
      <c r="V383" s="17" t="s">
        <v>229</v>
      </c>
      <c r="W383" s="17" t="s">
        <v>229</v>
      </c>
      <c r="X383" s="17" t="s">
        <v>255</v>
      </c>
      <c r="Y383" s="177" t="str">
        <f>VLOOKUP($X383,'[10]Ley Transparencia'!$G$4:$H$18,2,0)</f>
        <v>INFORMACIÓN PÚBLICA</v>
      </c>
      <c r="Z383" s="17" t="s">
        <v>256</v>
      </c>
      <c r="AA383" s="17" t="s">
        <v>256</v>
      </c>
      <c r="AB383" s="39" t="s">
        <v>176</v>
      </c>
      <c r="AC383" s="40">
        <v>44197</v>
      </c>
      <c r="AD383" s="33" t="str">
        <f>LOOKUP($Y383,'[10]Ley Transparencia'!$H$4:$H$17,'[10]Ley Transparencia'!$I$4:$I$17)</f>
        <v>Ilimitada</v>
      </c>
      <c r="AE383" s="26" t="str">
        <f t="shared" si="85"/>
        <v>Baja</v>
      </c>
      <c r="AF383" s="18">
        <f t="shared" si="86"/>
        <v>1</v>
      </c>
      <c r="AG383" s="18" t="s">
        <v>239</v>
      </c>
      <c r="AH383" s="18">
        <f t="shared" si="87"/>
        <v>1</v>
      </c>
      <c r="AI383" s="18" t="s">
        <v>239</v>
      </c>
      <c r="AJ383" s="18">
        <f t="shared" si="88"/>
        <v>1</v>
      </c>
      <c r="AK383" s="18">
        <f t="shared" si="89"/>
        <v>3</v>
      </c>
      <c r="AL383" s="44" t="str">
        <f t="shared" si="90"/>
        <v>BAJA</v>
      </c>
      <c r="AM383" s="39" t="s">
        <v>184</v>
      </c>
      <c r="AN383" s="39" t="s">
        <v>388</v>
      </c>
      <c r="AO383" s="39" t="s">
        <v>184</v>
      </c>
      <c r="AP383" s="39" t="s">
        <v>184</v>
      </c>
      <c r="AQ383" s="39" t="s">
        <v>184</v>
      </c>
      <c r="AR383" s="18"/>
      <c r="AS383" s="18"/>
      <c r="AT383" s="39" t="s">
        <v>184</v>
      </c>
      <c r="AU383" s="39" t="s">
        <v>184</v>
      </c>
      <c r="AV383" s="39" t="s">
        <v>388</v>
      </c>
      <c r="AW383" s="39" t="s">
        <v>388</v>
      </c>
      <c r="AX383" s="39" t="s">
        <v>388</v>
      </c>
      <c r="AY383" s="39" t="s">
        <v>388</v>
      </c>
      <c r="AZ383" s="39" t="s">
        <v>388</v>
      </c>
      <c r="BA383" s="39" t="s">
        <v>184</v>
      </c>
      <c r="BB383" s="39" t="s">
        <v>388</v>
      </c>
      <c r="BC383" s="39"/>
      <c r="BD383" s="39" t="s">
        <v>388</v>
      </c>
      <c r="BE383" s="39" t="s">
        <v>184</v>
      </c>
      <c r="BF383" s="39" t="s">
        <v>184</v>
      </c>
      <c r="BG383" s="39" t="s">
        <v>184</v>
      </c>
      <c r="BH383" s="39" t="s">
        <v>388</v>
      </c>
      <c r="BI383" s="39" t="s">
        <v>388</v>
      </c>
      <c r="BJ383" s="39" t="s">
        <v>184</v>
      </c>
      <c r="BK383" s="39" t="s">
        <v>184</v>
      </c>
      <c r="BL383" s="39" t="s">
        <v>184</v>
      </c>
      <c r="BM383" s="39"/>
      <c r="BN383" s="289"/>
      <c r="BO383" s="45"/>
      <c r="BP383" s="45"/>
    </row>
    <row r="384" spans="1:68" s="158" customFormat="1" ht="60" customHeight="1" x14ac:dyDescent="0.35">
      <c r="A384" s="46" t="str">
        <f t="shared" si="84"/>
        <v>OCID-197</v>
      </c>
      <c r="B384" s="17" t="str">
        <f>VLOOKUP($D384,[10]Responsables!$L$1:$M$37,2,0)</f>
        <v>OCID</v>
      </c>
      <c r="C384" s="162" t="s">
        <v>1291</v>
      </c>
      <c r="D384" s="17" t="s">
        <v>824</v>
      </c>
      <c r="E384" s="17" t="s">
        <v>825</v>
      </c>
      <c r="F384" s="17" t="s">
        <v>826</v>
      </c>
      <c r="G384" s="17" t="s">
        <v>1052</v>
      </c>
      <c r="H384" s="17" t="s">
        <v>1053</v>
      </c>
      <c r="I384" s="17" t="s">
        <v>253</v>
      </c>
      <c r="J384" s="18" t="s">
        <v>254</v>
      </c>
      <c r="K384" s="18" t="s">
        <v>829</v>
      </c>
      <c r="L384" s="18" t="s">
        <v>320</v>
      </c>
      <c r="M384" s="18" t="s">
        <v>321</v>
      </c>
      <c r="N384" s="18" t="s">
        <v>451</v>
      </c>
      <c r="O384" s="17" t="s">
        <v>176</v>
      </c>
      <c r="P384" s="17" t="s">
        <v>830</v>
      </c>
      <c r="Q384" s="17" t="s">
        <v>824</v>
      </c>
      <c r="R384" s="17" t="s">
        <v>229</v>
      </c>
      <c r="S384" s="17" t="s">
        <v>229</v>
      </c>
      <c r="T384" s="17" t="s">
        <v>324</v>
      </c>
      <c r="U384" s="17" t="s">
        <v>824</v>
      </c>
      <c r="V384" s="17" t="s">
        <v>229</v>
      </c>
      <c r="W384" s="17" t="s">
        <v>229</v>
      </c>
      <c r="X384" s="17" t="s">
        <v>255</v>
      </c>
      <c r="Y384" s="177" t="str">
        <f>VLOOKUP($X384,'[10]Ley Transparencia'!$G$4:$H$18,2,0)</f>
        <v>INFORMACIÓN PÚBLICA</v>
      </c>
      <c r="Z384" s="17" t="s">
        <v>256</v>
      </c>
      <c r="AA384" s="17" t="s">
        <v>256</v>
      </c>
      <c r="AB384" s="39" t="s">
        <v>176</v>
      </c>
      <c r="AC384" s="40">
        <v>44197</v>
      </c>
      <c r="AD384" s="33" t="str">
        <f>LOOKUP($Y384,'[10]Ley Transparencia'!$H$4:$H$17,'[10]Ley Transparencia'!$I$4:$I$17)</f>
        <v>Ilimitada</v>
      </c>
      <c r="AE384" s="26" t="str">
        <f t="shared" si="85"/>
        <v>Baja</v>
      </c>
      <c r="AF384" s="18">
        <f t="shared" si="86"/>
        <v>1</v>
      </c>
      <c r="AG384" s="18" t="s">
        <v>239</v>
      </c>
      <c r="AH384" s="18">
        <f t="shared" si="87"/>
        <v>1</v>
      </c>
      <c r="AI384" s="18" t="s">
        <v>239</v>
      </c>
      <c r="AJ384" s="18">
        <f t="shared" si="88"/>
        <v>1</v>
      </c>
      <c r="AK384" s="18">
        <f t="shared" si="89"/>
        <v>3</v>
      </c>
      <c r="AL384" s="44" t="str">
        <f t="shared" si="90"/>
        <v>BAJA</v>
      </c>
      <c r="AM384" s="39" t="s">
        <v>184</v>
      </c>
      <c r="AN384" s="39" t="s">
        <v>388</v>
      </c>
      <c r="AO384" s="39" t="s">
        <v>184</v>
      </c>
      <c r="AP384" s="39" t="s">
        <v>184</v>
      </c>
      <c r="AQ384" s="39" t="s">
        <v>184</v>
      </c>
      <c r="AR384" s="18"/>
      <c r="AS384" s="18"/>
      <c r="AT384" s="39" t="s">
        <v>184</v>
      </c>
      <c r="AU384" s="39" t="s">
        <v>184</v>
      </c>
      <c r="AV384" s="39" t="s">
        <v>388</v>
      </c>
      <c r="AW384" s="39" t="s">
        <v>388</v>
      </c>
      <c r="AX384" s="39" t="s">
        <v>388</v>
      </c>
      <c r="AY384" s="39" t="s">
        <v>388</v>
      </c>
      <c r="AZ384" s="39" t="s">
        <v>388</v>
      </c>
      <c r="BA384" s="39" t="s">
        <v>184</v>
      </c>
      <c r="BB384" s="39" t="s">
        <v>388</v>
      </c>
      <c r="BC384" s="39"/>
      <c r="BD384" s="39" t="s">
        <v>388</v>
      </c>
      <c r="BE384" s="39" t="s">
        <v>184</v>
      </c>
      <c r="BF384" s="39" t="s">
        <v>184</v>
      </c>
      <c r="BG384" s="39" t="s">
        <v>184</v>
      </c>
      <c r="BH384" s="39" t="s">
        <v>388</v>
      </c>
      <c r="BI384" s="39" t="s">
        <v>388</v>
      </c>
      <c r="BJ384" s="39" t="s">
        <v>184</v>
      </c>
      <c r="BK384" s="39" t="s">
        <v>184</v>
      </c>
      <c r="BL384" s="39" t="s">
        <v>184</v>
      </c>
      <c r="BM384" s="39"/>
      <c r="BN384" s="289"/>
      <c r="BO384" s="45"/>
      <c r="BP384" s="45"/>
    </row>
    <row r="385" spans="1:68" s="158" customFormat="1" ht="60" customHeight="1" x14ac:dyDescent="0.35">
      <c r="A385" s="46" t="str">
        <f t="shared" si="84"/>
        <v>OCID-198</v>
      </c>
      <c r="B385" s="17" t="str">
        <f>VLOOKUP($D385,[10]Responsables!$L$1:$M$37,2,0)</f>
        <v>OCID</v>
      </c>
      <c r="C385" s="162" t="s">
        <v>1292</v>
      </c>
      <c r="D385" s="17" t="s">
        <v>824</v>
      </c>
      <c r="E385" s="17" t="s">
        <v>825</v>
      </c>
      <c r="F385" s="17" t="s">
        <v>826</v>
      </c>
      <c r="G385" s="17" t="s">
        <v>1069</v>
      </c>
      <c r="H385" s="17" t="s">
        <v>1070</v>
      </c>
      <c r="I385" s="17" t="s">
        <v>253</v>
      </c>
      <c r="J385" s="18" t="s">
        <v>254</v>
      </c>
      <c r="K385" s="18" t="s">
        <v>829</v>
      </c>
      <c r="L385" s="18" t="s">
        <v>320</v>
      </c>
      <c r="M385" s="18" t="s">
        <v>321</v>
      </c>
      <c r="N385" s="18" t="s">
        <v>451</v>
      </c>
      <c r="O385" s="17" t="s">
        <v>176</v>
      </c>
      <c r="P385" s="17" t="s">
        <v>830</v>
      </c>
      <c r="Q385" s="17" t="s">
        <v>824</v>
      </c>
      <c r="R385" s="17" t="s">
        <v>229</v>
      </c>
      <c r="S385" s="17" t="s">
        <v>229</v>
      </c>
      <c r="T385" s="17" t="s">
        <v>324</v>
      </c>
      <c r="U385" s="17" t="s">
        <v>824</v>
      </c>
      <c r="V385" s="17" t="s">
        <v>229</v>
      </c>
      <c r="W385" s="17" t="s">
        <v>229</v>
      </c>
      <c r="X385" s="18" t="s">
        <v>831</v>
      </c>
      <c r="Y385" s="177" t="str">
        <f>VLOOKUP($X385,'[10]Ley Transparencia'!$G$4:$H$18,2,0)</f>
        <v>Artículo 19 - INFORMACIÓN PÚBLICA RESERVADA</v>
      </c>
      <c r="Z385" s="17" t="s">
        <v>1261</v>
      </c>
      <c r="AA385" s="17" t="s">
        <v>833</v>
      </c>
      <c r="AB385" s="39" t="s">
        <v>182</v>
      </c>
      <c r="AC385" s="40">
        <v>44197</v>
      </c>
      <c r="AD385" s="33" t="str">
        <f>LOOKUP($Y385,'[10]Ley Transparencia'!$H$4:$H$17,'[10]Ley Transparencia'!$I$4:$I$17)</f>
        <v>Mayor a 15 años</v>
      </c>
      <c r="AE385" s="26" t="str">
        <f t="shared" si="85"/>
        <v>Alta</v>
      </c>
      <c r="AF385" s="18">
        <f t="shared" si="86"/>
        <v>3</v>
      </c>
      <c r="AG385" s="18" t="s">
        <v>239</v>
      </c>
      <c r="AH385" s="18">
        <f t="shared" si="87"/>
        <v>1</v>
      </c>
      <c r="AI385" s="18" t="s">
        <v>239</v>
      </c>
      <c r="AJ385" s="18">
        <f t="shared" si="88"/>
        <v>1</v>
      </c>
      <c r="AK385" s="18">
        <f t="shared" si="89"/>
        <v>5</v>
      </c>
      <c r="AL385" s="44" t="str">
        <f t="shared" si="90"/>
        <v>ALTA</v>
      </c>
      <c r="AM385" s="39" t="s">
        <v>184</v>
      </c>
      <c r="AN385" s="39" t="s">
        <v>388</v>
      </c>
      <c r="AO385" s="39" t="s">
        <v>184</v>
      </c>
      <c r="AP385" s="39" t="s">
        <v>184</v>
      </c>
      <c r="AQ385" s="39" t="s">
        <v>184</v>
      </c>
      <c r="AR385" s="18"/>
      <c r="AS385" s="18"/>
      <c r="AT385" s="39" t="s">
        <v>184</v>
      </c>
      <c r="AU385" s="39" t="s">
        <v>184</v>
      </c>
      <c r="AV385" s="39" t="s">
        <v>388</v>
      </c>
      <c r="AW385" s="39" t="s">
        <v>388</v>
      </c>
      <c r="AX385" s="39" t="s">
        <v>388</v>
      </c>
      <c r="AY385" s="39" t="s">
        <v>388</v>
      </c>
      <c r="AZ385" s="39" t="s">
        <v>388</v>
      </c>
      <c r="BA385" s="39" t="s">
        <v>184</v>
      </c>
      <c r="BB385" s="39" t="s">
        <v>388</v>
      </c>
      <c r="BC385" s="39"/>
      <c r="BD385" s="39" t="s">
        <v>388</v>
      </c>
      <c r="BE385" s="39" t="s">
        <v>184</v>
      </c>
      <c r="BF385" s="39" t="s">
        <v>184</v>
      </c>
      <c r="BG385" s="39" t="s">
        <v>184</v>
      </c>
      <c r="BH385" s="39" t="s">
        <v>388</v>
      </c>
      <c r="BI385" s="39" t="s">
        <v>388</v>
      </c>
      <c r="BJ385" s="39" t="s">
        <v>184</v>
      </c>
      <c r="BK385" s="39" t="s">
        <v>184</v>
      </c>
      <c r="BL385" s="39" t="s">
        <v>184</v>
      </c>
      <c r="BM385" s="39"/>
      <c r="BN385" s="289"/>
      <c r="BO385" s="45"/>
      <c r="BP385" s="45"/>
    </row>
    <row r="386" spans="1:68" s="158" customFormat="1" ht="60" customHeight="1" x14ac:dyDescent="0.35">
      <c r="A386" s="46" t="str">
        <f t="shared" si="84"/>
        <v>OCID-199</v>
      </c>
      <c r="B386" s="17" t="str">
        <f>VLOOKUP($D386,[10]Responsables!$L$1:$M$37,2,0)</f>
        <v>OCID</v>
      </c>
      <c r="C386" s="162" t="s">
        <v>1293</v>
      </c>
      <c r="D386" s="17" t="s">
        <v>824</v>
      </c>
      <c r="E386" s="17" t="s">
        <v>825</v>
      </c>
      <c r="F386" s="17" t="s">
        <v>826</v>
      </c>
      <c r="G386" s="17" t="s">
        <v>1073</v>
      </c>
      <c r="H386" s="17" t="s">
        <v>1074</v>
      </c>
      <c r="I386" s="17" t="s">
        <v>253</v>
      </c>
      <c r="J386" s="18" t="s">
        <v>254</v>
      </c>
      <c r="K386" s="18" t="s">
        <v>829</v>
      </c>
      <c r="L386" s="18" t="s">
        <v>320</v>
      </c>
      <c r="M386" s="18" t="s">
        <v>321</v>
      </c>
      <c r="N386" s="18" t="s">
        <v>451</v>
      </c>
      <c r="O386" s="17" t="s">
        <v>176</v>
      </c>
      <c r="P386" s="17" t="s">
        <v>830</v>
      </c>
      <c r="Q386" s="17" t="s">
        <v>824</v>
      </c>
      <c r="R386" s="17" t="s">
        <v>229</v>
      </c>
      <c r="S386" s="17" t="s">
        <v>229</v>
      </c>
      <c r="T386" s="17" t="s">
        <v>324</v>
      </c>
      <c r="U386" s="17" t="s">
        <v>824</v>
      </c>
      <c r="V386" s="17" t="s">
        <v>229</v>
      </c>
      <c r="W386" s="17" t="s">
        <v>229</v>
      </c>
      <c r="X386" s="18" t="s">
        <v>831</v>
      </c>
      <c r="Y386" s="177" t="str">
        <f>VLOOKUP($X386,'[10]Ley Transparencia'!$G$4:$H$18,2,0)</f>
        <v>Artículo 19 - INFORMACIÓN PÚBLICA RESERVADA</v>
      </c>
      <c r="Z386" s="17" t="s">
        <v>1263</v>
      </c>
      <c r="AA386" s="17" t="s">
        <v>833</v>
      </c>
      <c r="AB386" s="39" t="s">
        <v>182</v>
      </c>
      <c r="AC386" s="40">
        <v>44197</v>
      </c>
      <c r="AD386" s="33" t="str">
        <f>LOOKUP($Y386,'[10]Ley Transparencia'!$H$4:$H$17,'[10]Ley Transparencia'!$I$4:$I$17)</f>
        <v>Mayor a 15 años</v>
      </c>
      <c r="AE386" s="26" t="str">
        <f t="shared" si="85"/>
        <v>Alta</v>
      </c>
      <c r="AF386" s="18">
        <f t="shared" si="86"/>
        <v>3</v>
      </c>
      <c r="AG386" s="18" t="s">
        <v>239</v>
      </c>
      <c r="AH386" s="18">
        <f t="shared" si="87"/>
        <v>1</v>
      </c>
      <c r="AI386" s="18" t="s">
        <v>239</v>
      </c>
      <c r="AJ386" s="18">
        <f t="shared" si="88"/>
        <v>1</v>
      </c>
      <c r="AK386" s="18">
        <f t="shared" si="89"/>
        <v>5</v>
      </c>
      <c r="AL386" s="44" t="str">
        <f t="shared" si="90"/>
        <v>ALTA</v>
      </c>
      <c r="AM386" s="39" t="s">
        <v>184</v>
      </c>
      <c r="AN386" s="39" t="s">
        <v>388</v>
      </c>
      <c r="AO386" s="39" t="s">
        <v>184</v>
      </c>
      <c r="AP386" s="39" t="s">
        <v>184</v>
      </c>
      <c r="AQ386" s="39" t="s">
        <v>184</v>
      </c>
      <c r="AR386" s="18"/>
      <c r="AS386" s="18"/>
      <c r="AT386" s="39" t="s">
        <v>184</v>
      </c>
      <c r="AU386" s="39" t="s">
        <v>184</v>
      </c>
      <c r="AV386" s="39" t="s">
        <v>388</v>
      </c>
      <c r="AW386" s="39" t="s">
        <v>388</v>
      </c>
      <c r="AX386" s="39" t="s">
        <v>388</v>
      </c>
      <c r="AY386" s="39" t="s">
        <v>388</v>
      </c>
      <c r="AZ386" s="39" t="s">
        <v>388</v>
      </c>
      <c r="BA386" s="39" t="s">
        <v>184</v>
      </c>
      <c r="BB386" s="39" t="s">
        <v>388</v>
      </c>
      <c r="BC386" s="39"/>
      <c r="BD386" s="39" t="s">
        <v>388</v>
      </c>
      <c r="BE386" s="39" t="s">
        <v>184</v>
      </c>
      <c r="BF386" s="39" t="s">
        <v>184</v>
      </c>
      <c r="BG386" s="39" t="s">
        <v>184</v>
      </c>
      <c r="BH386" s="39" t="s">
        <v>388</v>
      </c>
      <c r="BI386" s="39" t="s">
        <v>388</v>
      </c>
      <c r="BJ386" s="39" t="s">
        <v>184</v>
      </c>
      <c r="BK386" s="39" t="s">
        <v>184</v>
      </c>
      <c r="BL386" s="39" t="s">
        <v>184</v>
      </c>
      <c r="BM386" s="39"/>
      <c r="BN386" s="289"/>
      <c r="BO386" s="45"/>
      <c r="BP386" s="45"/>
    </row>
    <row r="387" spans="1:68" s="158" customFormat="1" ht="60" customHeight="1" x14ac:dyDescent="0.35">
      <c r="A387" s="46" t="str">
        <f t="shared" si="84"/>
        <v>OCID-200</v>
      </c>
      <c r="B387" s="17" t="str">
        <f>VLOOKUP($D387,[10]Responsables!$L$1:$M$37,2,0)</f>
        <v>OCID</v>
      </c>
      <c r="C387" s="162" t="s">
        <v>1294</v>
      </c>
      <c r="D387" s="17" t="s">
        <v>824</v>
      </c>
      <c r="E387" s="17" t="s">
        <v>825</v>
      </c>
      <c r="F387" s="17" t="s">
        <v>826</v>
      </c>
      <c r="G387" s="17" t="s">
        <v>1077</v>
      </c>
      <c r="H387" s="17" t="s">
        <v>1078</v>
      </c>
      <c r="I387" s="17" t="s">
        <v>253</v>
      </c>
      <c r="J387" s="18" t="s">
        <v>254</v>
      </c>
      <c r="K387" s="18" t="s">
        <v>829</v>
      </c>
      <c r="L387" s="18" t="s">
        <v>320</v>
      </c>
      <c r="M387" s="18" t="s">
        <v>321</v>
      </c>
      <c r="N387" s="18" t="s">
        <v>451</v>
      </c>
      <c r="O387" s="17" t="s">
        <v>176</v>
      </c>
      <c r="P387" s="17" t="s">
        <v>830</v>
      </c>
      <c r="Q387" s="17" t="s">
        <v>824</v>
      </c>
      <c r="R387" s="17" t="s">
        <v>229</v>
      </c>
      <c r="S387" s="17" t="s">
        <v>229</v>
      </c>
      <c r="T387" s="17" t="s">
        <v>324</v>
      </c>
      <c r="U387" s="17" t="s">
        <v>824</v>
      </c>
      <c r="V387" s="17" t="s">
        <v>229</v>
      </c>
      <c r="W387" s="17" t="s">
        <v>229</v>
      </c>
      <c r="X387" s="17" t="s">
        <v>255</v>
      </c>
      <c r="Y387" s="177" t="str">
        <f>VLOOKUP($X387,'[10]Ley Transparencia'!$G$4:$H$18,2,0)</f>
        <v>INFORMACIÓN PÚBLICA</v>
      </c>
      <c r="Z387" s="17" t="s">
        <v>256</v>
      </c>
      <c r="AA387" s="17" t="s">
        <v>256</v>
      </c>
      <c r="AB387" s="39" t="s">
        <v>176</v>
      </c>
      <c r="AC387" s="40">
        <v>44197</v>
      </c>
      <c r="AD387" s="33" t="str">
        <f>LOOKUP($Y387,'[10]Ley Transparencia'!$H$4:$H$17,'[10]Ley Transparencia'!$I$4:$I$17)</f>
        <v>Ilimitada</v>
      </c>
      <c r="AE387" s="26" t="str">
        <f t="shared" si="85"/>
        <v>Baja</v>
      </c>
      <c r="AF387" s="18">
        <f t="shared" si="86"/>
        <v>1</v>
      </c>
      <c r="AG387" s="18" t="s">
        <v>239</v>
      </c>
      <c r="AH387" s="18">
        <f t="shared" si="87"/>
        <v>1</v>
      </c>
      <c r="AI387" s="18" t="s">
        <v>239</v>
      </c>
      <c r="AJ387" s="18">
        <f t="shared" si="88"/>
        <v>1</v>
      </c>
      <c r="AK387" s="18">
        <f t="shared" si="89"/>
        <v>3</v>
      </c>
      <c r="AL387" s="44" t="str">
        <f t="shared" si="90"/>
        <v>BAJA</v>
      </c>
      <c r="AM387" s="39" t="s">
        <v>184</v>
      </c>
      <c r="AN387" s="39" t="s">
        <v>388</v>
      </c>
      <c r="AO387" s="39" t="s">
        <v>184</v>
      </c>
      <c r="AP387" s="39" t="s">
        <v>184</v>
      </c>
      <c r="AQ387" s="39" t="s">
        <v>184</v>
      </c>
      <c r="AR387" s="18"/>
      <c r="AS387" s="18"/>
      <c r="AT387" s="39" t="s">
        <v>184</v>
      </c>
      <c r="AU387" s="39" t="s">
        <v>184</v>
      </c>
      <c r="AV387" s="39" t="s">
        <v>388</v>
      </c>
      <c r="AW387" s="39" t="s">
        <v>388</v>
      </c>
      <c r="AX387" s="39" t="s">
        <v>388</v>
      </c>
      <c r="AY387" s="39" t="s">
        <v>388</v>
      </c>
      <c r="AZ387" s="39" t="s">
        <v>388</v>
      </c>
      <c r="BA387" s="39" t="s">
        <v>184</v>
      </c>
      <c r="BB387" s="39" t="s">
        <v>388</v>
      </c>
      <c r="BC387" s="39"/>
      <c r="BD387" s="39" t="s">
        <v>388</v>
      </c>
      <c r="BE387" s="39" t="s">
        <v>184</v>
      </c>
      <c r="BF387" s="39" t="s">
        <v>184</v>
      </c>
      <c r="BG387" s="39" t="s">
        <v>184</v>
      </c>
      <c r="BH387" s="39" t="s">
        <v>388</v>
      </c>
      <c r="BI387" s="39" t="s">
        <v>388</v>
      </c>
      <c r="BJ387" s="39" t="s">
        <v>184</v>
      </c>
      <c r="BK387" s="39" t="s">
        <v>184</v>
      </c>
      <c r="BL387" s="39" t="s">
        <v>184</v>
      </c>
      <c r="BM387" s="39"/>
      <c r="BN387" s="289"/>
      <c r="BO387" s="45"/>
      <c r="BP387" s="45"/>
    </row>
    <row r="388" spans="1:68" s="158" customFormat="1" ht="60" customHeight="1" x14ac:dyDescent="0.35">
      <c r="A388" s="46" t="str">
        <f t="shared" si="84"/>
        <v>OCID-201</v>
      </c>
      <c r="B388" s="17" t="str">
        <f>VLOOKUP($D388,[10]Responsables!$L$1:$M$37,2,0)</f>
        <v>OCID</v>
      </c>
      <c r="C388" s="162" t="s">
        <v>1295</v>
      </c>
      <c r="D388" s="17" t="s">
        <v>824</v>
      </c>
      <c r="E388" s="17" t="s">
        <v>825</v>
      </c>
      <c r="F388" s="17" t="s">
        <v>826</v>
      </c>
      <c r="G388" s="17" t="s">
        <v>1080</v>
      </c>
      <c r="H388" s="17" t="s">
        <v>1081</v>
      </c>
      <c r="I388" s="17" t="s">
        <v>253</v>
      </c>
      <c r="J388" s="18" t="s">
        <v>254</v>
      </c>
      <c r="K388" s="18" t="s">
        <v>829</v>
      </c>
      <c r="L388" s="18" t="s">
        <v>320</v>
      </c>
      <c r="M388" s="18" t="s">
        <v>321</v>
      </c>
      <c r="N388" s="18" t="s">
        <v>451</v>
      </c>
      <c r="O388" s="17" t="s">
        <v>176</v>
      </c>
      <c r="P388" s="17" t="s">
        <v>830</v>
      </c>
      <c r="Q388" s="17" t="s">
        <v>824</v>
      </c>
      <c r="R388" s="17" t="s">
        <v>229</v>
      </c>
      <c r="S388" s="17" t="s">
        <v>229</v>
      </c>
      <c r="T388" s="17" t="s">
        <v>324</v>
      </c>
      <c r="U388" s="17" t="s">
        <v>824</v>
      </c>
      <c r="V388" s="17" t="s">
        <v>229</v>
      </c>
      <c r="W388" s="17" t="s">
        <v>229</v>
      </c>
      <c r="X388" s="17" t="s">
        <v>255</v>
      </c>
      <c r="Y388" s="177" t="str">
        <f>VLOOKUP($X388,'[10]Ley Transparencia'!$G$4:$H$18,2,0)</f>
        <v>INFORMACIÓN PÚBLICA</v>
      </c>
      <c r="Z388" s="17" t="s">
        <v>256</v>
      </c>
      <c r="AA388" s="17" t="s">
        <v>256</v>
      </c>
      <c r="AB388" s="39" t="s">
        <v>176</v>
      </c>
      <c r="AC388" s="40">
        <v>44197</v>
      </c>
      <c r="AD388" s="33" t="str">
        <f>LOOKUP($Y388,'[10]Ley Transparencia'!$H$4:$H$17,'[10]Ley Transparencia'!$I$4:$I$17)</f>
        <v>Ilimitada</v>
      </c>
      <c r="AE388" s="26" t="str">
        <f t="shared" si="85"/>
        <v>Baja</v>
      </c>
      <c r="AF388" s="18">
        <f t="shared" si="86"/>
        <v>1</v>
      </c>
      <c r="AG388" s="18" t="s">
        <v>239</v>
      </c>
      <c r="AH388" s="18">
        <f t="shared" si="87"/>
        <v>1</v>
      </c>
      <c r="AI388" s="18" t="s">
        <v>239</v>
      </c>
      <c r="AJ388" s="18">
        <f t="shared" si="88"/>
        <v>1</v>
      </c>
      <c r="AK388" s="18">
        <f t="shared" si="89"/>
        <v>3</v>
      </c>
      <c r="AL388" s="44" t="str">
        <f t="shared" si="90"/>
        <v>BAJA</v>
      </c>
      <c r="AM388" s="39" t="s">
        <v>184</v>
      </c>
      <c r="AN388" s="39" t="s">
        <v>388</v>
      </c>
      <c r="AO388" s="39" t="s">
        <v>184</v>
      </c>
      <c r="AP388" s="39" t="s">
        <v>184</v>
      </c>
      <c r="AQ388" s="39" t="s">
        <v>184</v>
      </c>
      <c r="AR388" s="18"/>
      <c r="AS388" s="18"/>
      <c r="AT388" s="39" t="s">
        <v>184</v>
      </c>
      <c r="AU388" s="39" t="s">
        <v>184</v>
      </c>
      <c r="AV388" s="39" t="s">
        <v>388</v>
      </c>
      <c r="AW388" s="39" t="s">
        <v>388</v>
      </c>
      <c r="AX388" s="39" t="s">
        <v>388</v>
      </c>
      <c r="AY388" s="39" t="s">
        <v>388</v>
      </c>
      <c r="AZ388" s="39" t="s">
        <v>388</v>
      </c>
      <c r="BA388" s="39" t="s">
        <v>184</v>
      </c>
      <c r="BB388" s="39" t="s">
        <v>388</v>
      </c>
      <c r="BC388" s="39"/>
      <c r="BD388" s="39" t="s">
        <v>388</v>
      </c>
      <c r="BE388" s="39" t="s">
        <v>184</v>
      </c>
      <c r="BF388" s="39" t="s">
        <v>184</v>
      </c>
      <c r="BG388" s="39" t="s">
        <v>184</v>
      </c>
      <c r="BH388" s="39" t="s">
        <v>388</v>
      </c>
      <c r="BI388" s="39" t="s">
        <v>388</v>
      </c>
      <c r="BJ388" s="39" t="s">
        <v>184</v>
      </c>
      <c r="BK388" s="39" t="s">
        <v>184</v>
      </c>
      <c r="BL388" s="39" t="s">
        <v>184</v>
      </c>
      <c r="BM388" s="39"/>
      <c r="BN388" s="289"/>
      <c r="BO388" s="45"/>
      <c r="BP388" s="45"/>
    </row>
    <row r="389" spans="1:68" s="158" customFormat="1" ht="60" customHeight="1" x14ac:dyDescent="0.35">
      <c r="A389" s="46" t="str">
        <f t="shared" si="84"/>
        <v>OCID-202</v>
      </c>
      <c r="B389" s="17" t="str">
        <f>VLOOKUP($D389,[10]Responsables!$L$1:$M$37,2,0)</f>
        <v>OCID</v>
      </c>
      <c r="C389" s="162" t="s">
        <v>1296</v>
      </c>
      <c r="D389" s="17" t="s">
        <v>824</v>
      </c>
      <c r="E389" s="17" t="s">
        <v>825</v>
      </c>
      <c r="F389" s="17" t="s">
        <v>826</v>
      </c>
      <c r="G389" s="17" t="s">
        <v>1083</v>
      </c>
      <c r="H389" s="17" t="s">
        <v>1084</v>
      </c>
      <c r="I389" s="17" t="s">
        <v>253</v>
      </c>
      <c r="J389" s="18" t="s">
        <v>254</v>
      </c>
      <c r="K389" s="18" t="s">
        <v>829</v>
      </c>
      <c r="L389" s="18" t="s">
        <v>320</v>
      </c>
      <c r="M389" s="18" t="s">
        <v>321</v>
      </c>
      <c r="N389" s="18" t="s">
        <v>451</v>
      </c>
      <c r="O389" s="17" t="s">
        <v>176</v>
      </c>
      <c r="P389" s="17" t="s">
        <v>830</v>
      </c>
      <c r="Q389" s="17" t="s">
        <v>824</v>
      </c>
      <c r="R389" s="17" t="s">
        <v>229</v>
      </c>
      <c r="S389" s="17" t="s">
        <v>229</v>
      </c>
      <c r="T389" s="17" t="s">
        <v>324</v>
      </c>
      <c r="U389" s="17" t="s">
        <v>824</v>
      </c>
      <c r="V389" s="17" t="s">
        <v>229</v>
      </c>
      <c r="W389" s="17" t="s">
        <v>229</v>
      </c>
      <c r="X389" s="17" t="s">
        <v>831</v>
      </c>
      <c r="Y389" s="177" t="str">
        <f>VLOOKUP($X389,'[10]Ley Transparencia'!$G$4:$H$18,2,0)</f>
        <v>Artículo 19 - INFORMACIÓN PÚBLICA RESERVADA</v>
      </c>
      <c r="Z389" s="17" t="s">
        <v>1263</v>
      </c>
      <c r="AA389" s="17" t="s">
        <v>833</v>
      </c>
      <c r="AB389" s="39" t="s">
        <v>182</v>
      </c>
      <c r="AC389" s="40">
        <v>44197</v>
      </c>
      <c r="AD389" s="33" t="str">
        <f>LOOKUP($Y389,'[10]Ley Transparencia'!$H$4:$H$17,'[10]Ley Transparencia'!$I$4:$I$17)</f>
        <v>Mayor a 15 años</v>
      </c>
      <c r="AE389" s="26" t="str">
        <f t="shared" si="85"/>
        <v>Alta</v>
      </c>
      <c r="AF389" s="18">
        <f t="shared" si="86"/>
        <v>3</v>
      </c>
      <c r="AG389" s="18" t="s">
        <v>239</v>
      </c>
      <c r="AH389" s="18">
        <f t="shared" si="87"/>
        <v>1</v>
      </c>
      <c r="AI389" s="18" t="s">
        <v>239</v>
      </c>
      <c r="AJ389" s="18">
        <f t="shared" si="88"/>
        <v>1</v>
      </c>
      <c r="AK389" s="18">
        <f t="shared" si="89"/>
        <v>5</v>
      </c>
      <c r="AL389" s="44" t="str">
        <f t="shared" si="90"/>
        <v>ALTA</v>
      </c>
      <c r="AM389" s="39" t="s">
        <v>184</v>
      </c>
      <c r="AN389" s="39" t="s">
        <v>388</v>
      </c>
      <c r="AO389" s="39" t="s">
        <v>184</v>
      </c>
      <c r="AP389" s="39" t="s">
        <v>184</v>
      </c>
      <c r="AQ389" s="39" t="s">
        <v>184</v>
      </c>
      <c r="AR389" s="18"/>
      <c r="AS389" s="18"/>
      <c r="AT389" s="39" t="s">
        <v>184</v>
      </c>
      <c r="AU389" s="39" t="s">
        <v>184</v>
      </c>
      <c r="AV389" s="39" t="s">
        <v>388</v>
      </c>
      <c r="AW389" s="39" t="s">
        <v>388</v>
      </c>
      <c r="AX389" s="39" t="s">
        <v>388</v>
      </c>
      <c r="AY389" s="39" t="s">
        <v>388</v>
      </c>
      <c r="AZ389" s="39" t="s">
        <v>388</v>
      </c>
      <c r="BA389" s="39" t="s">
        <v>184</v>
      </c>
      <c r="BB389" s="39" t="s">
        <v>388</v>
      </c>
      <c r="BC389" s="39"/>
      <c r="BD389" s="39" t="s">
        <v>388</v>
      </c>
      <c r="BE389" s="39" t="s">
        <v>184</v>
      </c>
      <c r="BF389" s="39" t="s">
        <v>184</v>
      </c>
      <c r="BG389" s="39" t="s">
        <v>184</v>
      </c>
      <c r="BH389" s="39" t="s">
        <v>388</v>
      </c>
      <c r="BI389" s="39" t="s">
        <v>388</v>
      </c>
      <c r="BJ389" s="39" t="s">
        <v>184</v>
      </c>
      <c r="BK389" s="39" t="s">
        <v>184</v>
      </c>
      <c r="BL389" s="39" t="s">
        <v>184</v>
      </c>
      <c r="BM389" s="39"/>
      <c r="BN389" s="289"/>
      <c r="BO389" s="45"/>
      <c r="BP389" s="45"/>
    </row>
    <row r="390" spans="1:68" s="158" customFormat="1" ht="60" customHeight="1" x14ac:dyDescent="0.35">
      <c r="A390" s="46" t="str">
        <f t="shared" si="84"/>
        <v>OCID-203</v>
      </c>
      <c r="B390" s="17" t="str">
        <f>VLOOKUP($D390,[10]Responsables!$L$1:$M$37,2,0)</f>
        <v>OCID</v>
      </c>
      <c r="C390" s="162" t="s">
        <v>1297</v>
      </c>
      <c r="D390" s="17" t="s">
        <v>824</v>
      </c>
      <c r="E390" s="17" t="s">
        <v>825</v>
      </c>
      <c r="F390" s="17" t="s">
        <v>826</v>
      </c>
      <c r="G390" s="17" t="s">
        <v>1086</v>
      </c>
      <c r="H390" s="17" t="s">
        <v>1087</v>
      </c>
      <c r="I390" s="17" t="s">
        <v>253</v>
      </c>
      <c r="J390" s="18" t="s">
        <v>254</v>
      </c>
      <c r="K390" s="18" t="s">
        <v>829</v>
      </c>
      <c r="L390" s="18" t="s">
        <v>320</v>
      </c>
      <c r="M390" s="18" t="s">
        <v>321</v>
      </c>
      <c r="N390" s="18" t="s">
        <v>451</v>
      </c>
      <c r="O390" s="17" t="s">
        <v>176</v>
      </c>
      <c r="P390" s="17" t="s">
        <v>830</v>
      </c>
      <c r="Q390" s="17" t="s">
        <v>824</v>
      </c>
      <c r="R390" s="17" t="s">
        <v>229</v>
      </c>
      <c r="S390" s="17" t="s">
        <v>229</v>
      </c>
      <c r="T390" s="17" t="s">
        <v>324</v>
      </c>
      <c r="U390" s="17" t="s">
        <v>824</v>
      </c>
      <c r="V390" s="17" t="s">
        <v>229</v>
      </c>
      <c r="W390" s="17" t="s">
        <v>229</v>
      </c>
      <c r="X390" s="17" t="s">
        <v>255</v>
      </c>
      <c r="Y390" s="177" t="str">
        <f>VLOOKUP($X390,'[10]Ley Transparencia'!$G$4:$H$18,2,0)</f>
        <v>INFORMACIÓN PÚBLICA</v>
      </c>
      <c r="Z390" s="17" t="s">
        <v>256</v>
      </c>
      <c r="AA390" s="17" t="s">
        <v>256</v>
      </c>
      <c r="AB390" s="39" t="s">
        <v>176</v>
      </c>
      <c r="AC390" s="40">
        <v>44197</v>
      </c>
      <c r="AD390" s="33" t="str">
        <f>LOOKUP($Y390,'[10]Ley Transparencia'!$H$4:$H$17,'[10]Ley Transparencia'!$I$4:$I$17)</f>
        <v>Ilimitada</v>
      </c>
      <c r="AE390" s="26" t="str">
        <f t="shared" si="85"/>
        <v>Baja</v>
      </c>
      <c r="AF390" s="18">
        <f t="shared" si="86"/>
        <v>1</v>
      </c>
      <c r="AG390" s="18" t="s">
        <v>239</v>
      </c>
      <c r="AH390" s="18">
        <f t="shared" si="87"/>
        <v>1</v>
      </c>
      <c r="AI390" s="18" t="s">
        <v>239</v>
      </c>
      <c r="AJ390" s="18">
        <f t="shared" si="88"/>
        <v>1</v>
      </c>
      <c r="AK390" s="18">
        <f t="shared" si="89"/>
        <v>3</v>
      </c>
      <c r="AL390" s="44" t="str">
        <f t="shared" si="90"/>
        <v>BAJA</v>
      </c>
      <c r="AM390" s="39" t="s">
        <v>184</v>
      </c>
      <c r="AN390" s="39" t="s">
        <v>388</v>
      </c>
      <c r="AO390" s="39" t="s">
        <v>184</v>
      </c>
      <c r="AP390" s="39" t="s">
        <v>184</v>
      </c>
      <c r="AQ390" s="39" t="s">
        <v>184</v>
      </c>
      <c r="AR390" s="18"/>
      <c r="AS390" s="18"/>
      <c r="AT390" s="39" t="s">
        <v>184</v>
      </c>
      <c r="AU390" s="39" t="s">
        <v>184</v>
      </c>
      <c r="AV390" s="39" t="s">
        <v>388</v>
      </c>
      <c r="AW390" s="39" t="s">
        <v>388</v>
      </c>
      <c r="AX390" s="39" t="s">
        <v>388</v>
      </c>
      <c r="AY390" s="39" t="s">
        <v>388</v>
      </c>
      <c r="AZ390" s="39" t="s">
        <v>388</v>
      </c>
      <c r="BA390" s="39" t="s">
        <v>184</v>
      </c>
      <c r="BB390" s="39" t="s">
        <v>388</v>
      </c>
      <c r="BC390" s="39"/>
      <c r="BD390" s="39" t="s">
        <v>388</v>
      </c>
      <c r="BE390" s="39" t="s">
        <v>184</v>
      </c>
      <c r="BF390" s="39" t="s">
        <v>184</v>
      </c>
      <c r="BG390" s="39" t="s">
        <v>184</v>
      </c>
      <c r="BH390" s="39" t="s">
        <v>388</v>
      </c>
      <c r="BI390" s="39" t="s">
        <v>388</v>
      </c>
      <c r="BJ390" s="39" t="s">
        <v>184</v>
      </c>
      <c r="BK390" s="39" t="s">
        <v>184</v>
      </c>
      <c r="BL390" s="39" t="s">
        <v>184</v>
      </c>
      <c r="BM390" s="39"/>
      <c r="BN390" s="289"/>
      <c r="BO390" s="45"/>
      <c r="BP390" s="45"/>
    </row>
    <row r="391" spans="1:68" s="158" customFormat="1" ht="60" customHeight="1" x14ac:dyDescent="0.35">
      <c r="A391" s="46" t="str">
        <f t="shared" si="84"/>
        <v>OCID-204</v>
      </c>
      <c r="B391" s="17" t="str">
        <f>VLOOKUP($D391,[10]Responsables!$L$1:$M$37,2,0)</f>
        <v>OCID</v>
      </c>
      <c r="C391" s="162" t="s">
        <v>1298</v>
      </c>
      <c r="D391" s="17" t="s">
        <v>824</v>
      </c>
      <c r="E391" s="17" t="s">
        <v>825</v>
      </c>
      <c r="F391" s="17" t="s">
        <v>826</v>
      </c>
      <c r="G391" s="17" t="s">
        <v>1089</v>
      </c>
      <c r="H391" s="17" t="s">
        <v>1090</v>
      </c>
      <c r="I391" s="17" t="s">
        <v>253</v>
      </c>
      <c r="J391" s="18" t="s">
        <v>254</v>
      </c>
      <c r="K391" s="18" t="s">
        <v>829</v>
      </c>
      <c r="L391" s="18" t="s">
        <v>320</v>
      </c>
      <c r="M391" s="18" t="s">
        <v>337</v>
      </c>
      <c r="N391" s="18" t="s">
        <v>451</v>
      </c>
      <c r="O391" s="17" t="s">
        <v>176</v>
      </c>
      <c r="P391" s="17" t="s">
        <v>830</v>
      </c>
      <c r="Q391" s="17" t="s">
        <v>824</v>
      </c>
      <c r="R391" s="17" t="s">
        <v>229</v>
      </c>
      <c r="S391" s="17" t="s">
        <v>229</v>
      </c>
      <c r="T391" s="17" t="s">
        <v>324</v>
      </c>
      <c r="U391" s="17" t="s">
        <v>824</v>
      </c>
      <c r="V391" s="17" t="s">
        <v>229</v>
      </c>
      <c r="W391" s="17" t="s">
        <v>229</v>
      </c>
      <c r="X391" s="17" t="s">
        <v>831</v>
      </c>
      <c r="Y391" s="177" t="str">
        <f>VLOOKUP($X391,'[10]Ley Transparencia'!$G$4:$H$18,2,0)</f>
        <v>Artículo 19 - INFORMACIÓN PÚBLICA RESERVADA</v>
      </c>
      <c r="Z391" s="17" t="s">
        <v>1263</v>
      </c>
      <c r="AA391" s="17" t="s">
        <v>833</v>
      </c>
      <c r="AB391" s="39" t="s">
        <v>182</v>
      </c>
      <c r="AC391" s="40">
        <v>44197</v>
      </c>
      <c r="AD391" s="33" t="str">
        <f>LOOKUP($Y391,'[10]Ley Transparencia'!$H$4:$H$17,'[10]Ley Transparencia'!$I$4:$I$17)</f>
        <v>Mayor a 15 años</v>
      </c>
      <c r="AE391" s="26" t="str">
        <f t="shared" si="85"/>
        <v>Alta</v>
      </c>
      <c r="AF391" s="18">
        <f t="shared" si="86"/>
        <v>3</v>
      </c>
      <c r="AG391" s="18" t="s">
        <v>239</v>
      </c>
      <c r="AH391" s="18">
        <f t="shared" si="87"/>
        <v>1</v>
      </c>
      <c r="AI391" s="18" t="s">
        <v>239</v>
      </c>
      <c r="AJ391" s="18">
        <f t="shared" si="88"/>
        <v>1</v>
      </c>
      <c r="AK391" s="18">
        <f t="shared" si="89"/>
        <v>5</v>
      </c>
      <c r="AL391" s="44" t="str">
        <f t="shared" si="90"/>
        <v>ALTA</v>
      </c>
      <c r="AM391" s="39" t="s">
        <v>184</v>
      </c>
      <c r="AN391" s="39" t="s">
        <v>388</v>
      </c>
      <c r="AO391" s="39" t="s">
        <v>184</v>
      </c>
      <c r="AP391" s="39" t="s">
        <v>184</v>
      </c>
      <c r="AQ391" s="39" t="s">
        <v>184</v>
      </c>
      <c r="AR391" s="18"/>
      <c r="AS391" s="18"/>
      <c r="AT391" s="39" t="s">
        <v>184</v>
      </c>
      <c r="AU391" s="39" t="s">
        <v>184</v>
      </c>
      <c r="AV391" s="39" t="s">
        <v>388</v>
      </c>
      <c r="AW391" s="39" t="s">
        <v>388</v>
      </c>
      <c r="AX391" s="39" t="s">
        <v>388</v>
      </c>
      <c r="AY391" s="39" t="s">
        <v>388</v>
      </c>
      <c r="AZ391" s="39" t="s">
        <v>388</v>
      </c>
      <c r="BA391" s="39" t="s">
        <v>184</v>
      </c>
      <c r="BB391" s="39" t="s">
        <v>388</v>
      </c>
      <c r="BC391" s="39"/>
      <c r="BD391" s="39" t="s">
        <v>388</v>
      </c>
      <c r="BE391" s="39" t="s">
        <v>184</v>
      </c>
      <c r="BF391" s="39" t="s">
        <v>184</v>
      </c>
      <c r="BG391" s="39" t="s">
        <v>184</v>
      </c>
      <c r="BH391" s="39" t="s">
        <v>388</v>
      </c>
      <c r="BI391" s="39" t="s">
        <v>388</v>
      </c>
      <c r="BJ391" s="39" t="s">
        <v>184</v>
      </c>
      <c r="BK391" s="39" t="s">
        <v>184</v>
      </c>
      <c r="BL391" s="39" t="s">
        <v>184</v>
      </c>
      <c r="BM391" s="39"/>
      <c r="BN391" s="289"/>
      <c r="BO391" s="45"/>
      <c r="BP391" s="45"/>
    </row>
    <row r="392" spans="1:68" s="158" customFormat="1" ht="60" customHeight="1" x14ac:dyDescent="0.35">
      <c r="A392" s="46" t="str">
        <f t="shared" si="84"/>
        <v>OCID-205</v>
      </c>
      <c r="B392" s="17" t="str">
        <f>VLOOKUP($D392,[10]Responsables!$L$1:$M$37,2,0)</f>
        <v>OCID</v>
      </c>
      <c r="C392" s="162" t="s">
        <v>1299</v>
      </c>
      <c r="D392" s="17" t="s">
        <v>824</v>
      </c>
      <c r="E392" s="17" t="s">
        <v>825</v>
      </c>
      <c r="F392" s="17" t="s">
        <v>826</v>
      </c>
      <c r="G392" s="17" t="s">
        <v>1092</v>
      </c>
      <c r="H392" s="17" t="s">
        <v>1093</v>
      </c>
      <c r="I392" s="17" t="s">
        <v>253</v>
      </c>
      <c r="J392" s="18" t="s">
        <v>254</v>
      </c>
      <c r="K392" s="18" t="s">
        <v>829</v>
      </c>
      <c r="L392" s="18" t="s">
        <v>320</v>
      </c>
      <c r="M392" s="18" t="s">
        <v>321</v>
      </c>
      <c r="N392" s="18" t="s">
        <v>451</v>
      </c>
      <c r="O392" s="17" t="s">
        <v>176</v>
      </c>
      <c r="P392" s="17" t="s">
        <v>830</v>
      </c>
      <c r="Q392" s="17" t="s">
        <v>824</v>
      </c>
      <c r="R392" s="17" t="s">
        <v>229</v>
      </c>
      <c r="S392" s="17" t="s">
        <v>229</v>
      </c>
      <c r="T392" s="17" t="s">
        <v>324</v>
      </c>
      <c r="U392" s="17" t="s">
        <v>824</v>
      </c>
      <c r="V392" s="17" t="s">
        <v>229</v>
      </c>
      <c r="W392" s="17" t="s">
        <v>229</v>
      </c>
      <c r="X392" s="17" t="s">
        <v>831</v>
      </c>
      <c r="Y392" s="177" t="str">
        <f>VLOOKUP($X392,'[10]Ley Transparencia'!$G$4:$H$18,2,0)</f>
        <v>Artículo 19 - INFORMACIÓN PÚBLICA RESERVADA</v>
      </c>
      <c r="Z392" s="17" t="s">
        <v>1263</v>
      </c>
      <c r="AA392" s="17" t="s">
        <v>833</v>
      </c>
      <c r="AB392" s="39" t="s">
        <v>182</v>
      </c>
      <c r="AC392" s="40">
        <v>44197</v>
      </c>
      <c r="AD392" s="33" t="str">
        <f>LOOKUP($Y392,'[10]Ley Transparencia'!$H$4:$H$17,'[10]Ley Transparencia'!$I$4:$I$17)</f>
        <v>Mayor a 15 años</v>
      </c>
      <c r="AE392" s="26" t="str">
        <f t="shared" si="85"/>
        <v>Alta</v>
      </c>
      <c r="AF392" s="18">
        <f t="shared" si="86"/>
        <v>3</v>
      </c>
      <c r="AG392" s="18" t="s">
        <v>239</v>
      </c>
      <c r="AH392" s="18">
        <f t="shared" si="87"/>
        <v>1</v>
      </c>
      <c r="AI392" s="18" t="s">
        <v>239</v>
      </c>
      <c r="AJ392" s="18">
        <f t="shared" si="88"/>
        <v>1</v>
      </c>
      <c r="AK392" s="18">
        <f t="shared" si="89"/>
        <v>5</v>
      </c>
      <c r="AL392" s="44" t="str">
        <f t="shared" si="90"/>
        <v>ALTA</v>
      </c>
      <c r="AM392" s="39" t="s">
        <v>184</v>
      </c>
      <c r="AN392" s="39" t="s">
        <v>388</v>
      </c>
      <c r="AO392" s="39" t="s">
        <v>184</v>
      </c>
      <c r="AP392" s="39" t="s">
        <v>184</v>
      </c>
      <c r="AQ392" s="39" t="s">
        <v>184</v>
      </c>
      <c r="AR392" s="18"/>
      <c r="AS392" s="18"/>
      <c r="AT392" s="39" t="s">
        <v>184</v>
      </c>
      <c r="AU392" s="39" t="s">
        <v>184</v>
      </c>
      <c r="AV392" s="39" t="s">
        <v>388</v>
      </c>
      <c r="AW392" s="39" t="s">
        <v>388</v>
      </c>
      <c r="AX392" s="39" t="s">
        <v>388</v>
      </c>
      <c r="AY392" s="39" t="s">
        <v>388</v>
      </c>
      <c r="AZ392" s="39" t="s">
        <v>388</v>
      </c>
      <c r="BA392" s="39" t="s">
        <v>184</v>
      </c>
      <c r="BB392" s="39" t="s">
        <v>388</v>
      </c>
      <c r="BC392" s="39"/>
      <c r="BD392" s="39" t="s">
        <v>388</v>
      </c>
      <c r="BE392" s="39" t="s">
        <v>184</v>
      </c>
      <c r="BF392" s="39" t="s">
        <v>184</v>
      </c>
      <c r="BG392" s="39" t="s">
        <v>184</v>
      </c>
      <c r="BH392" s="39" t="s">
        <v>388</v>
      </c>
      <c r="BI392" s="39" t="s">
        <v>388</v>
      </c>
      <c r="BJ392" s="39" t="s">
        <v>184</v>
      </c>
      <c r="BK392" s="39" t="s">
        <v>184</v>
      </c>
      <c r="BL392" s="39" t="s">
        <v>184</v>
      </c>
      <c r="BM392" s="39"/>
      <c r="BN392" s="289"/>
      <c r="BO392" s="45"/>
      <c r="BP392" s="45"/>
    </row>
    <row r="393" spans="1:68" s="158" customFormat="1" ht="60" customHeight="1" x14ac:dyDescent="0.35">
      <c r="A393" s="46" t="str">
        <f t="shared" si="84"/>
        <v>OCID-206</v>
      </c>
      <c r="B393" s="17" t="str">
        <f>VLOOKUP($D393,[10]Responsables!$L$1:$M$37,2,0)</f>
        <v>OCID</v>
      </c>
      <c r="C393" s="162" t="s">
        <v>1300</v>
      </c>
      <c r="D393" s="17" t="s">
        <v>824</v>
      </c>
      <c r="E393" s="17" t="s">
        <v>825</v>
      </c>
      <c r="F393" s="17" t="s">
        <v>826</v>
      </c>
      <c r="G393" s="17" t="s">
        <v>1095</v>
      </c>
      <c r="H393" s="17" t="s">
        <v>1096</v>
      </c>
      <c r="I393" s="17" t="s">
        <v>253</v>
      </c>
      <c r="J393" s="18" t="s">
        <v>254</v>
      </c>
      <c r="K393" s="18" t="s">
        <v>829</v>
      </c>
      <c r="L393" s="18" t="s">
        <v>320</v>
      </c>
      <c r="M393" s="18" t="s">
        <v>321</v>
      </c>
      <c r="N393" s="18" t="s">
        <v>451</v>
      </c>
      <c r="O393" s="17" t="s">
        <v>176</v>
      </c>
      <c r="P393" s="17" t="s">
        <v>830</v>
      </c>
      <c r="Q393" s="17" t="s">
        <v>824</v>
      </c>
      <c r="R393" s="17" t="s">
        <v>229</v>
      </c>
      <c r="S393" s="17" t="s">
        <v>229</v>
      </c>
      <c r="T393" s="17" t="s">
        <v>324</v>
      </c>
      <c r="U393" s="17" t="s">
        <v>824</v>
      </c>
      <c r="V393" s="17" t="s">
        <v>229</v>
      </c>
      <c r="W393" s="17" t="s">
        <v>229</v>
      </c>
      <c r="X393" s="17" t="s">
        <v>255</v>
      </c>
      <c r="Y393" s="177" t="str">
        <f>VLOOKUP($X393,'[10]Ley Transparencia'!$G$4:$H$18,2,0)</f>
        <v>INFORMACIÓN PÚBLICA</v>
      </c>
      <c r="Z393" s="17" t="s">
        <v>256</v>
      </c>
      <c r="AA393" s="17" t="s">
        <v>256</v>
      </c>
      <c r="AB393" s="39" t="s">
        <v>176</v>
      </c>
      <c r="AC393" s="40">
        <v>44197</v>
      </c>
      <c r="AD393" s="33" t="str">
        <f>LOOKUP($Y393,'[10]Ley Transparencia'!$H$4:$H$17,'[10]Ley Transparencia'!$I$4:$I$17)</f>
        <v>Ilimitada</v>
      </c>
      <c r="AE393" s="26" t="str">
        <f t="shared" si="85"/>
        <v>Baja</v>
      </c>
      <c r="AF393" s="18">
        <f t="shared" si="86"/>
        <v>1</v>
      </c>
      <c r="AG393" s="18" t="s">
        <v>239</v>
      </c>
      <c r="AH393" s="18">
        <f t="shared" si="87"/>
        <v>1</v>
      </c>
      <c r="AI393" s="18" t="s">
        <v>239</v>
      </c>
      <c r="AJ393" s="18">
        <f t="shared" si="88"/>
        <v>1</v>
      </c>
      <c r="AK393" s="18">
        <f t="shared" si="89"/>
        <v>3</v>
      </c>
      <c r="AL393" s="44" t="str">
        <f t="shared" si="90"/>
        <v>BAJA</v>
      </c>
      <c r="AM393" s="39" t="s">
        <v>184</v>
      </c>
      <c r="AN393" s="39" t="s">
        <v>388</v>
      </c>
      <c r="AO393" s="39" t="s">
        <v>184</v>
      </c>
      <c r="AP393" s="39" t="s">
        <v>184</v>
      </c>
      <c r="AQ393" s="39" t="s">
        <v>184</v>
      </c>
      <c r="AR393" s="18"/>
      <c r="AS393" s="18"/>
      <c r="AT393" s="39" t="s">
        <v>184</v>
      </c>
      <c r="AU393" s="39" t="s">
        <v>184</v>
      </c>
      <c r="AV393" s="39" t="s">
        <v>388</v>
      </c>
      <c r="AW393" s="39" t="s">
        <v>388</v>
      </c>
      <c r="AX393" s="39" t="s">
        <v>388</v>
      </c>
      <c r="AY393" s="39" t="s">
        <v>388</v>
      </c>
      <c r="AZ393" s="39" t="s">
        <v>388</v>
      </c>
      <c r="BA393" s="39" t="s">
        <v>184</v>
      </c>
      <c r="BB393" s="39" t="s">
        <v>388</v>
      </c>
      <c r="BC393" s="39"/>
      <c r="BD393" s="39" t="s">
        <v>388</v>
      </c>
      <c r="BE393" s="39" t="s">
        <v>184</v>
      </c>
      <c r="BF393" s="39" t="s">
        <v>184</v>
      </c>
      <c r="BG393" s="39" t="s">
        <v>184</v>
      </c>
      <c r="BH393" s="39" t="s">
        <v>388</v>
      </c>
      <c r="BI393" s="39" t="s">
        <v>388</v>
      </c>
      <c r="BJ393" s="39" t="s">
        <v>184</v>
      </c>
      <c r="BK393" s="39" t="s">
        <v>184</v>
      </c>
      <c r="BL393" s="39" t="s">
        <v>184</v>
      </c>
      <c r="BM393" s="39"/>
      <c r="BN393" s="289"/>
      <c r="BO393" s="45"/>
      <c r="BP393" s="45"/>
    </row>
    <row r="394" spans="1:68" s="158" customFormat="1" ht="60" customHeight="1" x14ac:dyDescent="0.35">
      <c r="A394" s="46" t="str">
        <f t="shared" si="84"/>
        <v>OCID-207</v>
      </c>
      <c r="B394" s="17" t="str">
        <f>VLOOKUP($D394,[10]Responsables!$L$1:$M$37,2,0)</f>
        <v>OCID</v>
      </c>
      <c r="C394" s="162" t="s">
        <v>1301</v>
      </c>
      <c r="D394" s="17" t="s">
        <v>824</v>
      </c>
      <c r="E394" s="17" t="s">
        <v>825</v>
      </c>
      <c r="F394" s="17" t="s">
        <v>826</v>
      </c>
      <c r="G394" s="17" t="s">
        <v>1098</v>
      </c>
      <c r="H394" s="17" t="s">
        <v>1099</v>
      </c>
      <c r="I394" s="17" t="s">
        <v>253</v>
      </c>
      <c r="J394" s="18" t="s">
        <v>254</v>
      </c>
      <c r="K394" s="18" t="s">
        <v>829</v>
      </c>
      <c r="L394" s="18" t="s">
        <v>320</v>
      </c>
      <c r="M394" s="18" t="s">
        <v>321</v>
      </c>
      <c r="N394" s="18" t="s">
        <v>451</v>
      </c>
      <c r="O394" s="17" t="s">
        <v>176</v>
      </c>
      <c r="P394" s="17" t="s">
        <v>830</v>
      </c>
      <c r="Q394" s="17" t="s">
        <v>824</v>
      </c>
      <c r="R394" s="17" t="s">
        <v>229</v>
      </c>
      <c r="S394" s="17" t="s">
        <v>229</v>
      </c>
      <c r="T394" s="17" t="s">
        <v>324</v>
      </c>
      <c r="U394" s="17" t="s">
        <v>824</v>
      </c>
      <c r="V394" s="17" t="s">
        <v>229</v>
      </c>
      <c r="W394" s="17" t="s">
        <v>229</v>
      </c>
      <c r="X394" s="17" t="s">
        <v>255</v>
      </c>
      <c r="Y394" s="177" t="str">
        <f>VLOOKUP($X394,'[10]Ley Transparencia'!$G$4:$H$18,2,0)</f>
        <v>INFORMACIÓN PÚBLICA</v>
      </c>
      <c r="Z394" s="17" t="s">
        <v>256</v>
      </c>
      <c r="AA394" s="17" t="s">
        <v>256</v>
      </c>
      <c r="AB394" s="39" t="s">
        <v>176</v>
      </c>
      <c r="AC394" s="40">
        <v>44197</v>
      </c>
      <c r="AD394" s="33" t="str">
        <f>LOOKUP($Y394,'[10]Ley Transparencia'!$H$4:$H$17,'[10]Ley Transparencia'!$I$4:$I$17)</f>
        <v>Ilimitada</v>
      </c>
      <c r="AE394" s="26" t="str">
        <f t="shared" si="85"/>
        <v>Baja</v>
      </c>
      <c r="AF394" s="18">
        <f t="shared" si="86"/>
        <v>1</v>
      </c>
      <c r="AG394" s="18" t="s">
        <v>239</v>
      </c>
      <c r="AH394" s="18">
        <f t="shared" si="87"/>
        <v>1</v>
      </c>
      <c r="AI394" s="18" t="s">
        <v>239</v>
      </c>
      <c r="AJ394" s="18">
        <f t="shared" si="88"/>
        <v>1</v>
      </c>
      <c r="AK394" s="18">
        <f t="shared" si="89"/>
        <v>3</v>
      </c>
      <c r="AL394" s="44" t="str">
        <f t="shared" si="90"/>
        <v>BAJA</v>
      </c>
      <c r="AM394" s="39" t="s">
        <v>184</v>
      </c>
      <c r="AN394" s="39" t="s">
        <v>388</v>
      </c>
      <c r="AO394" s="39" t="s">
        <v>184</v>
      </c>
      <c r="AP394" s="39" t="s">
        <v>184</v>
      </c>
      <c r="AQ394" s="39" t="s">
        <v>184</v>
      </c>
      <c r="AR394" s="18"/>
      <c r="AS394" s="18"/>
      <c r="AT394" s="39" t="s">
        <v>184</v>
      </c>
      <c r="AU394" s="39" t="s">
        <v>184</v>
      </c>
      <c r="AV394" s="39" t="s">
        <v>388</v>
      </c>
      <c r="AW394" s="39" t="s">
        <v>388</v>
      </c>
      <c r="AX394" s="39" t="s">
        <v>388</v>
      </c>
      <c r="AY394" s="39" t="s">
        <v>388</v>
      </c>
      <c r="AZ394" s="39" t="s">
        <v>388</v>
      </c>
      <c r="BA394" s="39" t="s">
        <v>184</v>
      </c>
      <c r="BB394" s="39" t="s">
        <v>388</v>
      </c>
      <c r="BC394" s="39"/>
      <c r="BD394" s="39" t="s">
        <v>388</v>
      </c>
      <c r="BE394" s="39" t="s">
        <v>184</v>
      </c>
      <c r="BF394" s="39" t="s">
        <v>184</v>
      </c>
      <c r="BG394" s="39" t="s">
        <v>184</v>
      </c>
      <c r="BH394" s="39" t="s">
        <v>388</v>
      </c>
      <c r="BI394" s="39" t="s">
        <v>388</v>
      </c>
      <c r="BJ394" s="39" t="s">
        <v>184</v>
      </c>
      <c r="BK394" s="39" t="s">
        <v>184</v>
      </c>
      <c r="BL394" s="39" t="s">
        <v>184</v>
      </c>
      <c r="BM394" s="39"/>
      <c r="BN394" s="289"/>
      <c r="BO394" s="45"/>
      <c r="BP394" s="45"/>
    </row>
    <row r="395" spans="1:68" s="158" customFormat="1" ht="60" customHeight="1" x14ac:dyDescent="0.35">
      <c r="A395" s="46" t="str">
        <f t="shared" si="84"/>
        <v>OCID-208</v>
      </c>
      <c r="B395" s="17" t="str">
        <f>VLOOKUP($D395,[10]Responsables!$L$1:$M$37,2,0)</f>
        <v>OCID</v>
      </c>
      <c r="C395" s="162" t="s">
        <v>1302</v>
      </c>
      <c r="D395" s="17" t="s">
        <v>824</v>
      </c>
      <c r="E395" s="17" t="s">
        <v>825</v>
      </c>
      <c r="F395" s="17" t="s">
        <v>826</v>
      </c>
      <c r="G395" s="17" t="s">
        <v>1101</v>
      </c>
      <c r="H395" s="17" t="s">
        <v>1102</v>
      </c>
      <c r="I395" s="17" t="s">
        <v>253</v>
      </c>
      <c r="J395" s="18" t="s">
        <v>254</v>
      </c>
      <c r="K395" s="18" t="s">
        <v>829</v>
      </c>
      <c r="L395" s="18" t="s">
        <v>320</v>
      </c>
      <c r="M395" s="18" t="s">
        <v>321</v>
      </c>
      <c r="N395" s="18" t="s">
        <v>451</v>
      </c>
      <c r="O395" s="17" t="s">
        <v>176</v>
      </c>
      <c r="P395" s="17" t="s">
        <v>830</v>
      </c>
      <c r="Q395" s="17" t="s">
        <v>824</v>
      </c>
      <c r="R395" s="17" t="s">
        <v>229</v>
      </c>
      <c r="S395" s="17" t="s">
        <v>229</v>
      </c>
      <c r="T395" s="17" t="s">
        <v>324</v>
      </c>
      <c r="U395" s="17" t="s">
        <v>824</v>
      </c>
      <c r="V395" s="17" t="s">
        <v>229</v>
      </c>
      <c r="W395" s="17" t="s">
        <v>229</v>
      </c>
      <c r="X395" s="17" t="s">
        <v>255</v>
      </c>
      <c r="Y395" s="177" t="str">
        <f>VLOOKUP($X395,'[10]Ley Transparencia'!$G$4:$H$18,2,0)</f>
        <v>INFORMACIÓN PÚBLICA</v>
      </c>
      <c r="Z395" s="17" t="s">
        <v>256</v>
      </c>
      <c r="AA395" s="17" t="s">
        <v>256</v>
      </c>
      <c r="AB395" s="39" t="s">
        <v>176</v>
      </c>
      <c r="AC395" s="40">
        <v>44197</v>
      </c>
      <c r="AD395" s="33" t="str">
        <f>LOOKUP($Y395,'[10]Ley Transparencia'!$H$4:$H$17,'[10]Ley Transparencia'!$I$4:$I$17)</f>
        <v>Ilimitada</v>
      </c>
      <c r="AE395" s="26" t="str">
        <f t="shared" si="85"/>
        <v>Baja</v>
      </c>
      <c r="AF395" s="18">
        <f t="shared" si="86"/>
        <v>1</v>
      </c>
      <c r="AG395" s="18" t="s">
        <v>239</v>
      </c>
      <c r="AH395" s="18">
        <f t="shared" si="87"/>
        <v>1</v>
      </c>
      <c r="AI395" s="18" t="s">
        <v>239</v>
      </c>
      <c r="AJ395" s="18">
        <f t="shared" si="88"/>
        <v>1</v>
      </c>
      <c r="AK395" s="18">
        <f t="shared" si="89"/>
        <v>3</v>
      </c>
      <c r="AL395" s="44" t="str">
        <f t="shared" si="90"/>
        <v>BAJA</v>
      </c>
      <c r="AM395" s="39" t="s">
        <v>184</v>
      </c>
      <c r="AN395" s="39" t="s">
        <v>388</v>
      </c>
      <c r="AO395" s="39" t="s">
        <v>184</v>
      </c>
      <c r="AP395" s="39" t="s">
        <v>184</v>
      </c>
      <c r="AQ395" s="39" t="s">
        <v>184</v>
      </c>
      <c r="AR395" s="18"/>
      <c r="AS395" s="18"/>
      <c r="AT395" s="39" t="s">
        <v>184</v>
      </c>
      <c r="AU395" s="39" t="s">
        <v>184</v>
      </c>
      <c r="AV395" s="39" t="s">
        <v>388</v>
      </c>
      <c r="AW395" s="39" t="s">
        <v>388</v>
      </c>
      <c r="AX395" s="39" t="s">
        <v>388</v>
      </c>
      <c r="AY395" s="39" t="s">
        <v>388</v>
      </c>
      <c r="AZ395" s="39" t="s">
        <v>388</v>
      </c>
      <c r="BA395" s="39" t="s">
        <v>184</v>
      </c>
      <c r="BB395" s="39" t="s">
        <v>388</v>
      </c>
      <c r="BC395" s="39"/>
      <c r="BD395" s="39" t="s">
        <v>388</v>
      </c>
      <c r="BE395" s="39" t="s">
        <v>184</v>
      </c>
      <c r="BF395" s="39" t="s">
        <v>184</v>
      </c>
      <c r="BG395" s="39" t="s">
        <v>184</v>
      </c>
      <c r="BH395" s="39" t="s">
        <v>388</v>
      </c>
      <c r="BI395" s="39" t="s">
        <v>388</v>
      </c>
      <c r="BJ395" s="39" t="s">
        <v>184</v>
      </c>
      <c r="BK395" s="39" t="s">
        <v>184</v>
      </c>
      <c r="BL395" s="39" t="s">
        <v>184</v>
      </c>
      <c r="BM395" s="39"/>
      <c r="BN395" s="289"/>
      <c r="BO395" s="45"/>
      <c r="BP395" s="45"/>
    </row>
    <row r="396" spans="1:68" s="158" customFormat="1" ht="60" customHeight="1" x14ac:dyDescent="0.35">
      <c r="A396" s="46" t="str">
        <f t="shared" si="84"/>
        <v>OCID-209</v>
      </c>
      <c r="B396" s="17" t="str">
        <f>VLOOKUP($D396,[10]Responsables!$L$1:$M$37,2,0)</f>
        <v>OCID</v>
      </c>
      <c r="C396" s="162" t="s">
        <v>1303</v>
      </c>
      <c r="D396" s="17" t="s">
        <v>824</v>
      </c>
      <c r="E396" s="17" t="s">
        <v>825</v>
      </c>
      <c r="F396" s="17" t="s">
        <v>826</v>
      </c>
      <c r="G396" s="17" t="s">
        <v>1104</v>
      </c>
      <c r="H396" s="17" t="s">
        <v>1105</v>
      </c>
      <c r="I396" s="17" t="s">
        <v>253</v>
      </c>
      <c r="J396" s="18" t="s">
        <v>254</v>
      </c>
      <c r="K396" s="18" t="s">
        <v>829</v>
      </c>
      <c r="L396" s="18" t="s">
        <v>320</v>
      </c>
      <c r="M396" s="18" t="s">
        <v>321</v>
      </c>
      <c r="N396" s="18" t="s">
        <v>451</v>
      </c>
      <c r="O396" s="17" t="s">
        <v>176</v>
      </c>
      <c r="P396" s="17" t="s">
        <v>830</v>
      </c>
      <c r="Q396" s="17" t="s">
        <v>824</v>
      </c>
      <c r="R396" s="17" t="s">
        <v>229</v>
      </c>
      <c r="S396" s="17" t="s">
        <v>229</v>
      </c>
      <c r="T396" s="17" t="s">
        <v>324</v>
      </c>
      <c r="U396" s="17" t="s">
        <v>824</v>
      </c>
      <c r="V396" s="17" t="s">
        <v>229</v>
      </c>
      <c r="W396" s="17" t="s">
        <v>229</v>
      </c>
      <c r="X396" s="17" t="s">
        <v>255</v>
      </c>
      <c r="Y396" s="177" t="str">
        <f>VLOOKUP($X396,'[10]Ley Transparencia'!$G$4:$H$18,2,0)</f>
        <v>INFORMACIÓN PÚBLICA</v>
      </c>
      <c r="Z396" s="17" t="s">
        <v>256</v>
      </c>
      <c r="AA396" s="17" t="s">
        <v>256</v>
      </c>
      <c r="AB396" s="39" t="s">
        <v>176</v>
      </c>
      <c r="AC396" s="40">
        <v>44197</v>
      </c>
      <c r="AD396" s="33" t="str">
        <f>LOOKUP($Y396,'[10]Ley Transparencia'!$H$4:$H$17,'[10]Ley Transparencia'!$I$4:$I$17)</f>
        <v>Ilimitada</v>
      </c>
      <c r="AE396" s="26" t="str">
        <f t="shared" si="85"/>
        <v>Baja</v>
      </c>
      <c r="AF396" s="18">
        <f t="shared" si="86"/>
        <v>1</v>
      </c>
      <c r="AG396" s="18" t="s">
        <v>239</v>
      </c>
      <c r="AH396" s="18">
        <f t="shared" si="87"/>
        <v>1</v>
      </c>
      <c r="AI396" s="18" t="s">
        <v>239</v>
      </c>
      <c r="AJ396" s="18">
        <f t="shared" si="88"/>
        <v>1</v>
      </c>
      <c r="AK396" s="18">
        <f t="shared" si="89"/>
        <v>3</v>
      </c>
      <c r="AL396" s="44" t="str">
        <f t="shared" si="90"/>
        <v>BAJA</v>
      </c>
      <c r="AM396" s="39" t="s">
        <v>184</v>
      </c>
      <c r="AN396" s="39" t="s">
        <v>388</v>
      </c>
      <c r="AO396" s="39" t="s">
        <v>184</v>
      </c>
      <c r="AP396" s="39" t="s">
        <v>184</v>
      </c>
      <c r="AQ396" s="39" t="s">
        <v>184</v>
      </c>
      <c r="AR396" s="18"/>
      <c r="AS396" s="18"/>
      <c r="AT396" s="39" t="s">
        <v>184</v>
      </c>
      <c r="AU396" s="39" t="s">
        <v>184</v>
      </c>
      <c r="AV396" s="39" t="s">
        <v>388</v>
      </c>
      <c r="AW396" s="39" t="s">
        <v>388</v>
      </c>
      <c r="AX396" s="39" t="s">
        <v>388</v>
      </c>
      <c r="AY396" s="39" t="s">
        <v>388</v>
      </c>
      <c r="AZ396" s="39" t="s">
        <v>388</v>
      </c>
      <c r="BA396" s="39" t="s">
        <v>184</v>
      </c>
      <c r="BB396" s="39" t="s">
        <v>388</v>
      </c>
      <c r="BC396" s="39"/>
      <c r="BD396" s="39" t="s">
        <v>388</v>
      </c>
      <c r="BE396" s="39" t="s">
        <v>184</v>
      </c>
      <c r="BF396" s="39" t="s">
        <v>184</v>
      </c>
      <c r="BG396" s="39" t="s">
        <v>184</v>
      </c>
      <c r="BH396" s="39" t="s">
        <v>388</v>
      </c>
      <c r="BI396" s="39" t="s">
        <v>388</v>
      </c>
      <c r="BJ396" s="39" t="s">
        <v>184</v>
      </c>
      <c r="BK396" s="39" t="s">
        <v>184</v>
      </c>
      <c r="BL396" s="39" t="s">
        <v>184</v>
      </c>
      <c r="BM396" s="39"/>
      <c r="BN396" s="289"/>
      <c r="BO396" s="45"/>
      <c r="BP396" s="45"/>
    </row>
    <row r="397" spans="1:68" s="158" customFormat="1" ht="60" customHeight="1" x14ac:dyDescent="0.35">
      <c r="A397" s="46" t="str">
        <f t="shared" si="84"/>
        <v>OCID-210</v>
      </c>
      <c r="B397" s="17" t="str">
        <f>VLOOKUP($D397,[10]Responsables!$L$1:$M$37,2,0)</f>
        <v>OCID</v>
      </c>
      <c r="C397" s="162" t="s">
        <v>1304</v>
      </c>
      <c r="D397" s="17" t="s">
        <v>824</v>
      </c>
      <c r="E397" s="17" t="s">
        <v>825</v>
      </c>
      <c r="F397" s="17" t="s">
        <v>826</v>
      </c>
      <c r="G397" s="17" t="s">
        <v>1107</v>
      </c>
      <c r="H397" s="17" t="s">
        <v>1108</v>
      </c>
      <c r="I397" s="17" t="s">
        <v>253</v>
      </c>
      <c r="J397" s="18" t="s">
        <v>254</v>
      </c>
      <c r="K397" s="18" t="s">
        <v>829</v>
      </c>
      <c r="L397" s="18" t="s">
        <v>320</v>
      </c>
      <c r="M397" s="18" t="s">
        <v>321</v>
      </c>
      <c r="N397" s="18" t="s">
        <v>451</v>
      </c>
      <c r="O397" s="17" t="s">
        <v>176</v>
      </c>
      <c r="P397" s="17" t="s">
        <v>830</v>
      </c>
      <c r="Q397" s="17" t="s">
        <v>824</v>
      </c>
      <c r="R397" s="17" t="s">
        <v>229</v>
      </c>
      <c r="S397" s="17" t="s">
        <v>229</v>
      </c>
      <c r="T397" s="17" t="s">
        <v>324</v>
      </c>
      <c r="U397" s="17" t="s">
        <v>824</v>
      </c>
      <c r="V397" s="17" t="s">
        <v>229</v>
      </c>
      <c r="W397" s="17" t="s">
        <v>229</v>
      </c>
      <c r="X397" s="17" t="s">
        <v>255</v>
      </c>
      <c r="Y397" s="177" t="str">
        <f>VLOOKUP($X397,'[10]Ley Transparencia'!$G$4:$H$18,2,0)</f>
        <v>INFORMACIÓN PÚBLICA</v>
      </c>
      <c r="Z397" s="17" t="s">
        <v>256</v>
      </c>
      <c r="AA397" s="17" t="s">
        <v>256</v>
      </c>
      <c r="AB397" s="39" t="s">
        <v>176</v>
      </c>
      <c r="AC397" s="40">
        <v>44197</v>
      </c>
      <c r="AD397" s="33" t="str">
        <f>LOOKUP($Y397,'[10]Ley Transparencia'!$H$4:$H$17,'[10]Ley Transparencia'!$I$4:$I$17)</f>
        <v>Ilimitada</v>
      </c>
      <c r="AE397" s="26" t="str">
        <f t="shared" si="85"/>
        <v>Baja</v>
      </c>
      <c r="AF397" s="18">
        <f t="shared" si="86"/>
        <v>1</v>
      </c>
      <c r="AG397" s="18" t="s">
        <v>239</v>
      </c>
      <c r="AH397" s="18">
        <f t="shared" si="87"/>
        <v>1</v>
      </c>
      <c r="AI397" s="18" t="s">
        <v>239</v>
      </c>
      <c r="AJ397" s="18">
        <f t="shared" si="88"/>
        <v>1</v>
      </c>
      <c r="AK397" s="18">
        <f t="shared" si="89"/>
        <v>3</v>
      </c>
      <c r="AL397" s="44" t="str">
        <f t="shared" si="90"/>
        <v>BAJA</v>
      </c>
      <c r="AM397" s="39" t="s">
        <v>184</v>
      </c>
      <c r="AN397" s="39" t="s">
        <v>388</v>
      </c>
      <c r="AO397" s="39" t="s">
        <v>184</v>
      </c>
      <c r="AP397" s="39" t="s">
        <v>184</v>
      </c>
      <c r="AQ397" s="39" t="s">
        <v>184</v>
      </c>
      <c r="AR397" s="18"/>
      <c r="AS397" s="18"/>
      <c r="AT397" s="39" t="s">
        <v>184</v>
      </c>
      <c r="AU397" s="39" t="s">
        <v>184</v>
      </c>
      <c r="AV397" s="39" t="s">
        <v>388</v>
      </c>
      <c r="AW397" s="39" t="s">
        <v>388</v>
      </c>
      <c r="AX397" s="39" t="s">
        <v>388</v>
      </c>
      <c r="AY397" s="39" t="s">
        <v>388</v>
      </c>
      <c r="AZ397" s="39" t="s">
        <v>388</v>
      </c>
      <c r="BA397" s="39" t="s">
        <v>184</v>
      </c>
      <c r="BB397" s="39" t="s">
        <v>388</v>
      </c>
      <c r="BC397" s="39"/>
      <c r="BD397" s="39" t="s">
        <v>388</v>
      </c>
      <c r="BE397" s="39" t="s">
        <v>184</v>
      </c>
      <c r="BF397" s="39" t="s">
        <v>184</v>
      </c>
      <c r="BG397" s="39" t="s">
        <v>184</v>
      </c>
      <c r="BH397" s="39" t="s">
        <v>388</v>
      </c>
      <c r="BI397" s="39" t="s">
        <v>388</v>
      </c>
      <c r="BJ397" s="39" t="s">
        <v>184</v>
      </c>
      <c r="BK397" s="39" t="s">
        <v>184</v>
      </c>
      <c r="BL397" s="39" t="s">
        <v>184</v>
      </c>
      <c r="BM397" s="39"/>
      <c r="BN397" s="289"/>
      <c r="BO397" s="45"/>
      <c r="BP397" s="45"/>
    </row>
    <row r="398" spans="1:68" s="158" customFormat="1" ht="60" customHeight="1" x14ac:dyDescent="0.35">
      <c r="A398" s="46" t="str">
        <f t="shared" si="84"/>
        <v>OCID-211</v>
      </c>
      <c r="B398" s="17" t="str">
        <f>VLOOKUP($D398,[10]Responsables!$L$1:$M$37,2,0)</f>
        <v>OCID</v>
      </c>
      <c r="C398" s="162" t="s">
        <v>1305</v>
      </c>
      <c r="D398" s="17" t="s">
        <v>824</v>
      </c>
      <c r="E398" s="17" t="s">
        <v>825</v>
      </c>
      <c r="F398" s="17" t="s">
        <v>826</v>
      </c>
      <c r="G398" s="17" t="s">
        <v>1110</v>
      </c>
      <c r="H398" s="17" t="s">
        <v>1111</v>
      </c>
      <c r="I398" s="17" t="s">
        <v>253</v>
      </c>
      <c r="J398" s="18" t="s">
        <v>254</v>
      </c>
      <c r="K398" s="18" t="s">
        <v>829</v>
      </c>
      <c r="L398" s="18" t="s">
        <v>320</v>
      </c>
      <c r="M398" s="18" t="s">
        <v>321</v>
      </c>
      <c r="N398" s="18" t="s">
        <v>451</v>
      </c>
      <c r="O398" s="17" t="s">
        <v>176</v>
      </c>
      <c r="P398" s="17" t="s">
        <v>830</v>
      </c>
      <c r="Q398" s="17" t="s">
        <v>824</v>
      </c>
      <c r="R398" s="17" t="s">
        <v>229</v>
      </c>
      <c r="S398" s="17" t="s">
        <v>229</v>
      </c>
      <c r="T398" s="17" t="s">
        <v>324</v>
      </c>
      <c r="U398" s="17" t="s">
        <v>824</v>
      </c>
      <c r="V398" s="17" t="s">
        <v>229</v>
      </c>
      <c r="W398" s="17" t="s">
        <v>229</v>
      </c>
      <c r="X398" s="17" t="s">
        <v>255</v>
      </c>
      <c r="Y398" s="177" t="str">
        <f>VLOOKUP($X398,'[10]Ley Transparencia'!$G$4:$H$18,2,0)</f>
        <v>INFORMACIÓN PÚBLICA</v>
      </c>
      <c r="Z398" s="17" t="s">
        <v>256</v>
      </c>
      <c r="AA398" s="17" t="s">
        <v>256</v>
      </c>
      <c r="AB398" s="39" t="s">
        <v>176</v>
      </c>
      <c r="AC398" s="40">
        <v>44197</v>
      </c>
      <c r="AD398" s="33" t="str">
        <f>LOOKUP($Y398,'[10]Ley Transparencia'!$H$4:$H$17,'[10]Ley Transparencia'!$I$4:$I$17)</f>
        <v>Ilimitada</v>
      </c>
      <c r="AE398" s="26" t="str">
        <f t="shared" si="85"/>
        <v>Baja</v>
      </c>
      <c r="AF398" s="18">
        <f t="shared" si="86"/>
        <v>1</v>
      </c>
      <c r="AG398" s="18" t="s">
        <v>239</v>
      </c>
      <c r="AH398" s="18">
        <f t="shared" si="87"/>
        <v>1</v>
      </c>
      <c r="AI398" s="18" t="s">
        <v>239</v>
      </c>
      <c r="AJ398" s="18">
        <f t="shared" si="88"/>
        <v>1</v>
      </c>
      <c r="AK398" s="18">
        <f t="shared" si="89"/>
        <v>3</v>
      </c>
      <c r="AL398" s="44" t="str">
        <f t="shared" si="90"/>
        <v>BAJA</v>
      </c>
      <c r="AM398" s="39" t="s">
        <v>184</v>
      </c>
      <c r="AN398" s="39" t="s">
        <v>388</v>
      </c>
      <c r="AO398" s="39" t="s">
        <v>184</v>
      </c>
      <c r="AP398" s="39" t="s">
        <v>184</v>
      </c>
      <c r="AQ398" s="39" t="s">
        <v>184</v>
      </c>
      <c r="AR398" s="18"/>
      <c r="AS398" s="18"/>
      <c r="AT398" s="39" t="s">
        <v>184</v>
      </c>
      <c r="AU398" s="39" t="s">
        <v>184</v>
      </c>
      <c r="AV398" s="39" t="s">
        <v>388</v>
      </c>
      <c r="AW398" s="39" t="s">
        <v>388</v>
      </c>
      <c r="AX398" s="39" t="s">
        <v>388</v>
      </c>
      <c r="AY398" s="39" t="s">
        <v>388</v>
      </c>
      <c r="AZ398" s="39" t="s">
        <v>388</v>
      </c>
      <c r="BA398" s="39" t="s">
        <v>184</v>
      </c>
      <c r="BB398" s="39" t="s">
        <v>388</v>
      </c>
      <c r="BC398" s="39"/>
      <c r="BD398" s="39" t="s">
        <v>388</v>
      </c>
      <c r="BE398" s="39" t="s">
        <v>184</v>
      </c>
      <c r="BF398" s="39" t="s">
        <v>184</v>
      </c>
      <c r="BG398" s="39" t="s">
        <v>184</v>
      </c>
      <c r="BH398" s="39" t="s">
        <v>388</v>
      </c>
      <c r="BI398" s="39" t="s">
        <v>388</v>
      </c>
      <c r="BJ398" s="39" t="s">
        <v>184</v>
      </c>
      <c r="BK398" s="39" t="s">
        <v>184</v>
      </c>
      <c r="BL398" s="39" t="s">
        <v>184</v>
      </c>
      <c r="BM398" s="39"/>
      <c r="BN398" s="289"/>
      <c r="BO398" s="45"/>
      <c r="BP398" s="45"/>
    </row>
    <row r="399" spans="1:68" s="158" customFormat="1" ht="60" customHeight="1" x14ac:dyDescent="0.35">
      <c r="A399" s="46" t="str">
        <f t="shared" si="84"/>
        <v>OCID-212</v>
      </c>
      <c r="B399" s="17" t="str">
        <f>VLOOKUP($D399,[10]Responsables!$L$1:$M$37,2,0)</f>
        <v>OCID</v>
      </c>
      <c r="C399" s="162" t="s">
        <v>1306</v>
      </c>
      <c r="D399" s="17" t="s">
        <v>824</v>
      </c>
      <c r="E399" s="17" t="s">
        <v>825</v>
      </c>
      <c r="F399" s="17" t="s">
        <v>826</v>
      </c>
      <c r="G399" s="17" t="s">
        <v>1113</v>
      </c>
      <c r="H399" s="17" t="s">
        <v>1114</v>
      </c>
      <c r="I399" s="17" t="s">
        <v>253</v>
      </c>
      <c r="J399" s="18" t="s">
        <v>254</v>
      </c>
      <c r="K399" s="18" t="s">
        <v>829</v>
      </c>
      <c r="L399" s="18" t="s">
        <v>320</v>
      </c>
      <c r="M399" s="18" t="s">
        <v>321</v>
      </c>
      <c r="N399" s="18" t="s">
        <v>451</v>
      </c>
      <c r="O399" s="17" t="s">
        <v>176</v>
      </c>
      <c r="P399" s="17" t="s">
        <v>830</v>
      </c>
      <c r="Q399" s="17" t="s">
        <v>824</v>
      </c>
      <c r="R399" s="17" t="s">
        <v>229</v>
      </c>
      <c r="S399" s="17" t="s">
        <v>229</v>
      </c>
      <c r="T399" s="17" t="s">
        <v>324</v>
      </c>
      <c r="U399" s="17" t="s">
        <v>824</v>
      </c>
      <c r="V399" s="17" t="s">
        <v>229</v>
      </c>
      <c r="W399" s="17" t="s">
        <v>229</v>
      </c>
      <c r="X399" s="17" t="s">
        <v>255</v>
      </c>
      <c r="Y399" s="177" t="str">
        <f>VLOOKUP($X399,'[10]Ley Transparencia'!$G$4:$H$18,2,0)</f>
        <v>INFORMACIÓN PÚBLICA</v>
      </c>
      <c r="Z399" s="17" t="s">
        <v>256</v>
      </c>
      <c r="AA399" s="17" t="s">
        <v>256</v>
      </c>
      <c r="AB399" s="39" t="s">
        <v>176</v>
      </c>
      <c r="AC399" s="40">
        <v>44197</v>
      </c>
      <c r="AD399" s="33" t="str">
        <f>LOOKUP($Y399,'[10]Ley Transparencia'!$H$4:$H$17,'[10]Ley Transparencia'!$I$4:$I$17)</f>
        <v>Ilimitada</v>
      </c>
      <c r="AE399" s="26" t="str">
        <f t="shared" si="85"/>
        <v>Baja</v>
      </c>
      <c r="AF399" s="18">
        <f t="shared" si="86"/>
        <v>1</v>
      </c>
      <c r="AG399" s="18" t="s">
        <v>239</v>
      </c>
      <c r="AH399" s="18">
        <f t="shared" si="87"/>
        <v>1</v>
      </c>
      <c r="AI399" s="18" t="s">
        <v>239</v>
      </c>
      <c r="AJ399" s="18">
        <f t="shared" si="88"/>
        <v>1</v>
      </c>
      <c r="AK399" s="18">
        <f t="shared" si="89"/>
        <v>3</v>
      </c>
      <c r="AL399" s="44" t="str">
        <f t="shared" si="90"/>
        <v>BAJA</v>
      </c>
      <c r="AM399" s="39" t="s">
        <v>184</v>
      </c>
      <c r="AN399" s="39" t="s">
        <v>388</v>
      </c>
      <c r="AO399" s="39" t="s">
        <v>184</v>
      </c>
      <c r="AP399" s="39" t="s">
        <v>184</v>
      </c>
      <c r="AQ399" s="39" t="s">
        <v>184</v>
      </c>
      <c r="AR399" s="18"/>
      <c r="AS399" s="18"/>
      <c r="AT399" s="39" t="s">
        <v>184</v>
      </c>
      <c r="AU399" s="39" t="s">
        <v>184</v>
      </c>
      <c r="AV399" s="39" t="s">
        <v>388</v>
      </c>
      <c r="AW399" s="39" t="s">
        <v>388</v>
      </c>
      <c r="AX399" s="39" t="s">
        <v>388</v>
      </c>
      <c r="AY399" s="39" t="s">
        <v>388</v>
      </c>
      <c r="AZ399" s="39" t="s">
        <v>388</v>
      </c>
      <c r="BA399" s="39" t="s">
        <v>184</v>
      </c>
      <c r="BB399" s="39" t="s">
        <v>388</v>
      </c>
      <c r="BC399" s="39"/>
      <c r="BD399" s="39" t="s">
        <v>388</v>
      </c>
      <c r="BE399" s="39" t="s">
        <v>184</v>
      </c>
      <c r="BF399" s="39" t="s">
        <v>184</v>
      </c>
      <c r="BG399" s="39" t="s">
        <v>184</v>
      </c>
      <c r="BH399" s="39" t="s">
        <v>388</v>
      </c>
      <c r="BI399" s="39" t="s">
        <v>388</v>
      </c>
      <c r="BJ399" s="39" t="s">
        <v>184</v>
      </c>
      <c r="BK399" s="39" t="s">
        <v>184</v>
      </c>
      <c r="BL399" s="39" t="s">
        <v>184</v>
      </c>
      <c r="BM399" s="39"/>
      <c r="BN399" s="289"/>
      <c r="BO399" s="45"/>
      <c r="BP399" s="45"/>
    </row>
    <row r="400" spans="1:68" s="158" customFormat="1" ht="60" customHeight="1" x14ac:dyDescent="0.35">
      <c r="A400" s="46" t="str">
        <f t="shared" si="84"/>
        <v>OCID-213</v>
      </c>
      <c r="B400" s="17" t="str">
        <f>VLOOKUP($D400,[10]Responsables!$L$1:$M$37,2,0)</f>
        <v>OCID</v>
      </c>
      <c r="C400" s="162" t="s">
        <v>1307</v>
      </c>
      <c r="D400" s="17" t="s">
        <v>824</v>
      </c>
      <c r="E400" s="17" t="s">
        <v>825</v>
      </c>
      <c r="F400" s="17" t="s">
        <v>826</v>
      </c>
      <c r="G400" s="17" t="s">
        <v>1116</v>
      </c>
      <c r="H400" s="17" t="s">
        <v>1117</v>
      </c>
      <c r="I400" s="17" t="s">
        <v>253</v>
      </c>
      <c r="J400" s="18" t="s">
        <v>254</v>
      </c>
      <c r="K400" s="18" t="s">
        <v>829</v>
      </c>
      <c r="L400" s="18" t="s">
        <v>336</v>
      </c>
      <c r="M400" s="18" t="s">
        <v>321</v>
      </c>
      <c r="N400" s="18" t="s">
        <v>451</v>
      </c>
      <c r="O400" s="17" t="s">
        <v>176</v>
      </c>
      <c r="P400" s="17" t="s">
        <v>830</v>
      </c>
      <c r="Q400" s="17" t="s">
        <v>824</v>
      </c>
      <c r="R400" s="17" t="s">
        <v>229</v>
      </c>
      <c r="S400" s="17" t="s">
        <v>229</v>
      </c>
      <c r="T400" s="17" t="s">
        <v>324</v>
      </c>
      <c r="U400" s="17" t="s">
        <v>824</v>
      </c>
      <c r="V400" s="17" t="s">
        <v>229</v>
      </c>
      <c r="W400" s="17" t="s">
        <v>229</v>
      </c>
      <c r="X400" s="17" t="s">
        <v>831</v>
      </c>
      <c r="Y400" s="177" t="str">
        <f>VLOOKUP($X400,'[10]Ley Transparencia'!$G$4:$H$18,2,0)</f>
        <v>Artículo 19 - INFORMACIÓN PÚBLICA RESERVADA</v>
      </c>
      <c r="Z400" s="17" t="s">
        <v>1263</v>
      </c>
      <c r="AA400" s="17" t="s">
        <v>833</v>
      </c>
      <c r="AB400" s="39" t="s">
        <v>176</v>
      </c>
      <c r="AC400" s="40">
        <v>44197</v>
      </c>
      <c r="AD400" s="33" t="str">
        <f>LOOKUP($Y400,'[10]Ley Transparencia'!$H$4:$H$17,'[10]Ley Transparencia'!$I$4:$I$17)</f>
        <v>Mayor a 15 años</v>
      </c>
      <c r="AE400" s="26" t="str">
        <f t="shared" si="85"/>
        <v>Alta</v>
      </c>
      <c r="AF400" s="18">
        <f t="shared" si="86"/>
        <v>3</v>
      </c>
      <c r="AG400" s="18" t="s">
        <v>239</v>
      </c>
      <c r="AH400" s="18">
        <f t="shared" si="87"/>
        <v>1</v>
      </c>
      <c r="AI400" s="18" t="s">
        <v>239</v>
      </c>
      <c r="AJ400" s="18">
        <f t="shared" si="88"/>
        <v>1</v>
      </c>
      <c r="AK400" s="18">
        <f t="shared" si="89"/>
        <v>5</v>
      </c>
      <c r="AL400" s="44" t="str">
        <f t="shared" si="90"/>
        <v>ALTA</v>
      </c>
      <c r="AM400" s="39" t="s">
        <v>184</v>
      </c>
      <c r="AN400" s="39" t="s">
        <v>388</v>
      </c>
      <c r="AO400" s="39" t="s">
        <v>184</v>
      </c>
      <c r="AP400" s="39" t="s">
        <v>184</v>
      </c>
      <c r="AQ400" s="39" t="s">
        <v>184</v>
      </c>
      <c r="AR400" s="18"/>
      <c r="AS400" s="18"/>
      <c r="AT400" s="39" t="s">
        <v>184</v>
      </c>
      <c r="AU400" s="39" t="s">
        <v>184</v>
      </c>
      <c r="AV400" s="39" t="s">
        <v>388</v>
      </c>
      <c r="AW400" s="39" t="s">
        <v>388</v>
      </c>
      <c r="AX400" s="39" t="s">
        <v>388</v>
      </c>
      <c r="AY400" s="39" t="s">
        <v>388</v>
      </c>
      <c r="AZ400" s="39" t="s">
        <v>388</v>
      </c>
      <c r="BA400" s="39" t="s">
        <v>184</v>
      </c>
      <c r="BB400" s="39" t="s">
        <v>388</v>
      </c>
      <c r="BC400" s="39"/>
      <c r="BD400" s="39" t="s">
        <v>388</v>
      </c>
      <c r="BE400" s="39" t="s">
        <v>184</v>
      </c>
      <c r="BF400" s="39" t="s">
        <v>184</v>
      </c>
      <c r="BG400" s="39" t="s">
        <v>184</v>
      </c>
      <c r="BH400" s="39" t="s">
        <v>388</v>
      </c>
      <c r="BI400" s="39" t="s">
        <v>388</v>
      </c>
      <c r="BJ400" s="39" t="s">
        <v>184</v>
      </c>
      <c r="BK400" s="39" t="s">
        <v>184</v>
      </c>
      <c r="BL400" s="39" t="s">
        <v>184</v>
      </c>
      <c r="BM400" s="39"/>
      <c r="BN400" s="289"/>
      <c r="BO400" s="45"/>
      <c r="BP400" s="45"/>
    </row>
    <row r="401" spans="1:68" s="158" customFormat="1" ht="60" customHeight="1" x14ac:dyDescent="0.35">
      <c r="A401" s="46" t="str">
        <f t="shared" si="84"/>
        <v>OCID-214</v>
      </c>
      <c r="B401" s="17" t="str">
        <f>VLOOKUP($D401,[10]Responsables!$L$1:$M$37,2,0)</f>
        <v>OCID</v>
      </c>
      <c r="C401" s="162" t="s">
        <v>1308</v>
      </c>
      <c r="D401" s="17" t="s">
        <v>824</v>
      </c>
      <c r="E401" s="17" t="s">
        <v>825</v>
      </c>
      <c r="F401" s="17" t="s">
        <v>826</v>
      </c>
      <c r="G401" s="17" t="s">
        <v>1119</v>
      </c>
      <c r="H401" s="17" t="s">
        <v>1120</v>
      </c>
      <c r="I401" s="17" t="s">
        <v>253</v>
      </c>
      <c r="J401" s="18" t="s">
        <v>254</v>
      </c>
      <c r="K401" s="18" t="s">
        <v>829</v>
      </c>
      <c r="L401" s="18" t="s">
        <v>320</v>
      </c>
      <c r="M401" s="18" t="s">
        <v>321</v>
      </c>
      <c r="N401" s="18" t="s">
        <v>451</v>
      </c>
      <c r="O401" s="17" t="s">
        <v>176</v>
      </c>
      <c r="P401" s="17" t="s">
        <v>830</v>
      </c>
      <c r="Q401" s="17" t="s">
        <v>824</v>
      </c>
      <c r="R401" s="17" t="s">
        <v>229</v>
      </c>
      <c r="S401" s="17" t="s">
        <v>229</v>
      </c>
      <c r="T401" s="17" t="s">
        <v>324</v>
      </c>
      <c r="U401" s="17" t="s">
        <v>824</v>
      </c>
      <c r="V401" s="17" t="s">
        <v>229</v>
      </c>
      <c r="W401" s="17" t="s">
        <v>229</v>
      </c>
      <c r="X401" s="17" t="s">
        <v>831</v>
      </c>
      <c r="Y401" s="177" t="str">
        <f>VLOOKUP($X401,'[10]Ley Transparencia'!$G$4:$H$18,2,0)</f>
        <v>Artículo 19 - INFORMACIÓN PÚBLICA RESERVADA</v>
      </c>
      <c r="Z401" s="17" t="s">
        <v>1263</v>
      </c>
      <c r="AA401" s="17" t="s">
        <v>833</v>
      </c>
      <c r="AB401" s="39" t="s">
        <v>176</v>
      </c>
      <c r="AC401" s="40">
        <v>44197</v>
      </c>
      <c r="AD401" s="33" t="str">
        <f>LOOKUP($Y401,'[10]Ley Transparencia'!$H$4:$H$17,'[10]Ley Transparencia'!$I$4:$I$17)</f>
        <v>Mayor a 15 años</v>
      </c>
      <c r="AE401" s="26" t="str">
        <f t="shared" si="85"/>
        <v>Alta</v>
      </c>
      <c r="AF401" s="18">
        <f t="shared" si="86"/>
        <v>3</v>
      </c>
      <c r="AG401" s="18" t="s">
        <v>239</v>
      </c>
      <c r="AH401" s="18">
        <f t="shared" si="87"/>
        <v>1</v>
      </c>
      <c r="AI401" s="18" t="s">
        <v>239</v>
      </c>
      <c r="AJ401" s="18">
        <f t="shared" si="88"/>
        <v>1</v>
      </c>
      <c r="AK401" s="18">
        <f t="shared" si="89"/>
        <v>5</v>
      </c>
      <c r="AL401" s="44" t="str">
        <f t="shared" si="90"/>
        <v>ALTA</v>
      </c>
      <c r="AM401" s="39" t="s">
        <v>184</v>
      </c>
      <c r="AN401" s="39" t="s">
        <v>388</v>
      </c>
      <c r="AO401" s="39" t="s">
        <v>184</v>
      </c>
      <c r="AP401" s="39" t="s">
        <v>184</v>
      </c>
      <c r="AQ401" s="39" t="s">
        <v>184</v>
      </c>
      <c r="AR401" s="18"/>
      <c r="AS401" s="18"/>
      <c r="AT401" s="39" t="s">
        <v>184</v>
      </c>
      <c r="AU401" s="39" t="s">
        <v>184</v>
      </c>
      <c r="AV401" s="39" t="s">
        <v>388</v>
      </c>
      <c r="AW401" s="39" t="s">
        <v>388</v>
      </c>
      <c r="AX401" s="39" t="s">
        <v>388</v>
      </c>
      <c r="AY401" s="39" t="s">
        <v>388</v>
      </c>
      <c r="AZ401" s="39" t="s">
        <v>388</v>
      </c>
      <c r="BA401" s="39" t="s">
        <v>184</v>
      </c>
      <c r="BB401" s="39" t="s">
        <v>388</v>
      </c>
      <c r="BC401" s="39"/>
      <c r="BD401" s="39" t="s">
        <v>388</v>
      </c>
      <c r="BE401" s="39" t="s">
        <v>184</v>
      </c>
      <c r="BF401" s="39" t="s">
        <v>184</v>
      </c>
      <c r="BG401" s="39" t="s">
        <v>184</v>
      </c>
      <c r="BH401" s="39" t="s">
        <v>388</v>
      </c>
      <c r="BI401" s="39" t="s">
        <v>388</v>
      </c>
      <c r="BJ401" s="39" t="s">
        <v>184</v>
      </c>
      <c r="BK401" s="39" t="s">
        <v>184</v>
      </c>
      <c r="BL401" s="39" t="s">
        <v>184</v>
      </c>
      <c r="BM401" s="39"/>
      <c r="BN401" s="289"/>
      <c r="BO401" s="45"/>
      <c r="BP401" s="45"/>
    </row>
    <row r="402" spans="1:68" s="158" customFormat="1" ht="60" customHeight="1" x14ac:dyDescent="0.35">
      <c r="A402" s="46" t="str">
        <f t="shared" si="84"/>
        <v>OCID-215</v>
      </c>
      <c r="B402" s="17" t="str">
        <f>VLOOKUP($D402,[10]Responsables!$L$1:$M$37,2,0)</f>
        <v>OCID</v>
      </c>
      <c r="C402" s="162" t="s">
        <v>1309</v>
      </c>
      <c r="D402" s="17" t="s">
        <v>824</v>
      </c>
      <c r="E402" s="17" t="s">
        <v>825</v>
      </c>
      <c r="F402" s="17" t="s">
        <v>826</v>
      </c>
      <c r="G402" s="17" t="s">
        <v>1130</v>
      </c>
      <c r="H402" s="17" t="s">
        <v>1131</v>
      </c>
      <c r="I402" s="17" t="s">
        <v>253</v>
      </c>
      <c r="J402" s="18" t="s">
        <v>254</v>
      </c>
      <c r="K402" s="18" t="s">
        <v>829</v>
      </c>
      <c r="L402" s="18" t="s">
        <v>320</v>
      </c>
      <c r="M402" s="18" t="s">
        <v>321</v>
      </c>
      <c r="N402" s="18" t="s">
        <v>451</v>
      </c>
      <c r="O402" s="17" t="s">
        <v>176</v>
      </c>
      <c r="P402" s="17" t="s">
        <v>830</v>
      </c>
      <c r="Q402" s="17" t="s">
        <v>824</v>
      </c>
      <c r="R402" s="17" t="s">
        <v>229</v>
      </c>
      <c r="S402" s="17" t="s">
        <v>229</v>
      </c>
      <c r="T402" s="17" t="s">
        <v>324</v>
      </c>
      <c r="U402" s="17" t="s">
        <v>824</v>
      </c>
      <c r="V402" s="17" t="s">
        <v>229</v>
      </c>
      <c r="W402" s="17" t="s">
        <v>229</v>
      </c>
      <c r="X402" s="17" t="s">
        <v>831</v>
      </c>
      <c r="Y402" s="177" t="str">
        <f>VLOOKUP($X402,'[10]Ley Transparencia'!$G$4:$H$18,2,0)</f>
        <v>Artículo 19 - INFORMACIÓN PÚBLICA RESERVADA</v>
      </c>
      <c r="Z402" s="17" t="s">
        <v>1263</v>
      </c>
      <c r="AA402" s="17" t="s">
        <v>833</v>
      </c>
      <c r="AB402" s="39" t="s">
        <v>182</v>
      </c>
      <c r="AC402" s="40">
        <v>44197</v>
      </c>
      <c r="AD402" s="33" t="str">
        <f>LOOKUP($Y402,'[10]Ley Transparencia'!$H$4:$H$17,'[10]Ley Transparencia'!$I$4:$I$17)</f>
        <v>Mayor a 15 años</v>
      </c>
      <c r="AE402" s="26" t="str">
        <f t="shared" si="85"/>
        <v>Alta</v>
      </c>
      <c r="AF402" s="18">
        <f t="shared" si="86"/>
        <v>3</v>
      </c>
      <c r="AG402" s="18" t="s">
        <v>239</v>
      </c>
      <c r="AH402" s="18">
        <f t="shared" si="87"/>
        <v>1</v>
      </c>
      <c r="AI402" s="18" t="s">
        <v>239</v>
      </c>
      <c r="AJ402" s="18">
        <f t="shared" si="88"/>
        <v>1</v>
      </c>
      <c r="AK402" s="18">
        <f t="shared" si="89"/>
        <v>5</v>
      </c>
      <c r="AL402" s="44" t="str">
        <f t="shared" si="90"/>
        <v>ALTA</v>
      </c>
      <c r="AM402" s="39" t="s">
        <v>184</v>
      </c>
      <c r="AN402" s="39" t="s">
        <v>388</v>
      </c>
      <c r="AO402" s="39" t="s">
        <v>184</v>
      </c>
      <c r="AP402" s="39" t="s">
        <v>184</v>
      </c>
      <c r="AQ402" s="39" t="s">
        <v>184</v>
      </c>
      <c r="AR402" s="18"/>
      <c r="AS402" s="18"/>
      <c r="AT402" s="39" t="s">
        <v>184</v>
      </c>
      <c r="AU402" s="39" t="s">
        <v>184</v>
      </c>
      <c r="AV402" s="39" t="s">
        <v>388</v>
      </c>
      <c r="AW402" s="39" t="s">
        <v>388</v>
      </c>
      <c r="AX402" s="39" t="s">
        <v>388</v>
      </c>
      <c r="AY402" s="39" t="s">
        <v>388</v>
      </c>
      <c r="AZ402" s="39" t="s">
        <v>388</v>
      </c>
      <c r="BA402" s="39" t="s">
        <v>184</v>
      </c>
      <c r="BB402" s="39" t="s">
        <v>388</v>
      </c>
      <c r="BC402" s="39"/>
      <c r="BD402" s="39" t="s">
        <v>388</v>
      </c>
      <c r="BE402" s="39" t="s">
        <v>184</v>
      </c>
      <c r="BF402" s="39" t="s">
        <v>184</v>
      </c>
      <c r="BG402" s="39" t="s">
        <v>184</v>
      </c>
      <c r="BH402" s="39" t="s">
        <v>388</v>
      </c>
      <c r="BI402" s="39" t="s">
        <v>388</v>
      </c>
      <c r="BJ402" s="39" t="s">
        <v>184</v>
      </c>
      <c r="BK402" s="39" t="s">
        <v>184</v>
      </c>
      <c r="BL402" s="39" t="s">
        <v>184</v>
      </c>
      <c r="BM402" s="39"/>
      <c r="BN402" s="289"/>
      <c r="BO402" s="45"/>
      <c r="BP402" s="45"/>
    </row>
    <row r="403" spans="1:68" s="158" customFormat="1" ht="60" customHeight="1" x14ac:dyDescent="0.35">
      <c r="A403" s="46" t="str">
        <f t="shared" si="84"/>
        <v>OCID-216</v>
      </c>
      <c r="B403" s="17" t="str">
        <f>VLOOKUP($D403,[10]Responsables!$L$1:$M$37,2,0)</f>
        <v>OCID</v>
      </c>
      <c r="C403" s="162" t="s">
        <v>1310</v>
      </c>
      <c r="D403" s="17" t="s">
        <v>824</v>
      </c>
      <c r="E403" s="17" t="s">
        <v>825</v>
      </c>
      <c r="F403" s="17" t="s">
        <v>826</v>
      </c>
      <c r="G403" s="17" t="s">
        <v>1134</v>
      </c>
      <c r="H403" s="17" t="s">
        <v>1135</v>
      </c>
      <c r="I403" s="17" t="s">
        <v>253</v>
      </c>
      <c r="J403" s="18" t="s">
        <v>254</v>
      </c>
      <c r="K403" s="18" t="s">
        <v>829</v>
      </c>
      <c r="L403" s="18" t="s">
        <v>320</v>
      </c>
      <c r="M403" s="18" t="s">
        <v>321</v>
      </c>
      <c r="N403" s="18" t="s">
        <v>451</v>
      </c>
      <c r="O403" s="17" t="s">
        <v>176</v>
      </c>
      <c r="P403" s="17" t="s">
        <v>830</v>
      </c>
      <c r="Q403" s="17" t="s">
        <v>824</v>
      </c>
      <c r="R403" s="17" t="s">
        <v>229</v>
      </c>
      <c r="S403" s="17" t="s">
        <v>229</v>
      </c>
      <c r="T403" s="17" t="s">
        <v>324</v>
      </c>
      <c r="U403" s="17" t="s">
        <v>824</v>
      </c>
      <c r="V403" s="17" t="s">
        <v>229</v>
      </c>
      <c r="W403" s="17" t="s">
        <v>229</v>
      </c>
      <c r="X403" s="17" t="s">
        <v>255</v>
      </c>
      <c r="Y403" s="177" t="str">
        <f>VLOOKUP($X403,'[10]Ley Transparencia'!$G$4:$H$18,2,0)</f>
        <v>INFORMACIÓN PÚBLICA</v>
      </c>
      <c r="Z403" s="17" t="s">
        <v>256</v>
      </c>
      <c r="AA403" s="17" t="s">
        <v>256</v>
      </c>
      <c r="AB403" s="39" t="s">
        <v>176</v>
      </c>
      <c r="AC403" s="40">
        <v>44197</v>
      </c>
      <c r="AD403" s="33" t="str">
        <f>LOOKUP($Y403,'[10]Ley Transparencia'!$H$4:$H$17,'[10]Ley Transparencia'!$I$4:$I$17)</f>
        <v>Ilimitada</v>
      </c>
      <c r="AE403" s="26" t="str">
        <f t="shared" si="85"/>
        <v>Baja</v>
      </c>
      <c r="AF403" s="18">
        <f t="shared" si="86"/>
        <v>1</v>
      </c>
      <c r="AG403" s="18" t="s">
        <v>239</v>
      </c>
      <c r="AH403" s="18">
        <f t="shared" si="87"/>
        <v>1</v>
      </c>
      <c r="AI403" s="18" t="s">
        <v>239</v>
      </c>
      <c r="AJ403" s="18">
        <f t="shared" si="88"/>
        <v>1</v>
      </c>
      <c r="AK403" s="18">
        <f t="shared" si="89"/>
        <v>3</v>
      </c>
      <c r="AL403" s="44" t="str">
        <f t="shared" si="90"/>
        <v>BAJA</v>
      </c>
      <c r="AM403" s="39" t="s">
        <v>184</v>
      </c>
      <c r="AN403" s="39" t="s">
        <v>388</v>
      </c>
      <c r="AO403" s="39" t="s">
        <v>184</v>
      </c>
      <c r="AP403" s="39" t="s">
        <v>184</v>
      </c>
      <c r="AQ403" s="39" t="s">
        <v>184</v>
      </c>
      <c r="AR403" s="18"/>
      <c r="AS403" s="18"/>
      <c r="AT403" s="39" t="s">
        <v>184</v>
      </c>
      <c r="AU403" s="39" t="s">
        <v>184</v>
      </c>
      <c r="AV403" s="39" t="s">
        <v>388</v>
      </c>
      <c r="AW403" s="39" t="s">
        <v>388</v>
      </c>
      <c r="AX403" s="39" t="s">
        <v>388</v>
      </c>
      <c r="AY403" s="39" t="s">
        <v>388</v>
      </c>
      <c r="AZ403" s="39" t="s">
        <v>388</v>
      </c>
      <c r="BA403" s="39" t="s">
        <v>184</v>
      </c>
      <c r="BB403" s="39" t="s">
        <v>388</v>
      </c>
      <c r="BC403" s="39"/>
      <c r="BD403" s="39" t="s">
        <v>388</v>
      </c>
      <c r="BE403" s="39" t="s">
        <v>184</v>
      </c>
      <c r="BF403" s="39" t="s">
        <v>184</v>
      </c>
      <c r="BG403" s="39" t="s">
        <v>184</v>
      </c>
      <c r="BH403" s="39" t="s">
        <v>388</v>
      </c>
      <c r="BI403" s="39" t="s">
        <v>388</v>
      </c>
      <c r="BJ403" s="39" t="s">
        <v>184</v>
      </c>
      <c r="BK403" s="39" t="s">
        <v>184</v>
      </c>
      <c r="BL403" s="39" t="s">
        <v>184</v>
      </c>
      <c r="BM403" s="39"/>
      <c r="BN403" s="289"/>
      <c r="BO403" s="45"/>
      <c r="BP403" s="45"/>
    </row>
    <row r="404" spans="1:68" s="158" customFormat="1" ht="60" customHeight="1" x14ac:dyDescent="0.35">
      <c r="A404" s="46" t="str">
        <f t="shared" si="84"/>
        <v>OCID-217</v>
      </c>
      <c r="B404" s="17" t="str">
        <f>VLOOKUP($D404,[10]Responsables!$L$1:$M$37,2,0)</f>
        <v>OCID</v>
      </c>
      <c r="C404" s="162" t="s">
        <v>1311</v>
      </c>
      <c r="D404" s="17" t="s">
        <v>824</v>
      </c>
      <c r="E404" s="17" t="s">
        <v>825</v>
      </c>
      <c r="F404" s="17" t="s">
        <v>826</v>
      </c>
      <c r="G404" s="17" t="s">
        <v>1137</v>
      </c>
      <c r="H404" s="17" t="s">
        <v>1138</v>
      </c>
      <c r="I404" s="17" t="s">
        <v>253</v>
      </c>
      <c r="J404" s="18" t="s">
        <v>254</v>
      </c>
      <c r="K404" s="18" t="s">
        <v>829</v>
      </c>
      <c r="L404" s="18" t="s">
        <v>320</v>
      </c>
      <c r="M404" s="18" t="s">
        <v>321</v>
      </c>
      <c r="N404" s="18" t="s">
        <v>451</v>
      </c>
      <c r="O404" s="17" t="s">
        <v>176</v>
      </c>
      <c r="P404" s="17" t="s">
        <v>830</v>
      </c>
      <c r="Q404" s="17" t="s">
        <v>824</v>
      </c>
      <c r="R404" s="17" t="s">
        <v>229</v>
      </c>
      <c r="S404" s="17" t="s">
        <v>229</v>
      </c>
      <c r="T404" s="17" t="s">
        <v>324</v>
      </c>
      <c r="U404" s="17" t="s">
        <v>824</v>
      </c>
      <c r="V404" s="17" t="s">
        <v>229</v>
      </c>
      <c r="W404" s="17" t="s">
        <v>229</v>
      </c>
      <c r="X404" s="17" t="s">
        <v>255</v>
      </c>
      <c r="Y404" s="177" t="str">
        <f>VLOOKUP($X404,'[10]Ley Transparencia'!$G$4:$H$18,2,0)</f>
        <v>INFORMACIÓN PÚBLICA</v>
      </c>
      <c r="Z404" s="17" t="s">
        <v>256</v>
      </c>
      <c r="AA404" s="17" t="s">
        <v>256</v>
      </c>
      <c r="AB404" s="39" t="s">
        <v>176</v>
      </c>
      <c r="AC404" s="40">
        <v>44197</v>
      </c>
      <c r="AD404" s="33" t="str">
        <f>LOOKUP($Y404,'[10]Ley Transparencia'!$H$4:$H$17,'[10]Ley Transparencia'!$I$4:$I$17)</f>
        <v>Ilimitada</v>
      </c>
      <c r="AE404" s="26" t="str">
        <f t="shared" si="85"/>
        <v>Baja</v>
      </c>
      <c r="AF404" s="18">
        <f t="shared" si="86"/>
        <v>1</v>
      </c>
      <c r="AG404" s="18" t="s">
        <v>239</v>
      </c>
      <c r="AH404" s="18">
        <f t="shared" si="87"/>
        <v>1</v>
      </c>
      <c r="AI404" s="18" t="s">
        <v>239</v>
      </c>
      <c r="AJ404" s="18">
        <f t="shared" si="88"/>
        <v>1</v>
      </c>
      <c r="AK404" s="18">
        <f t="shared" si="89"/>
        <v>3</v>
      </c>
      <c r="AL404" s="44" t="str">
        <f t="shared" si="90"/>
        <v>BAJA</v>
      </c>
      <c r="AM404" s="39" t="s">
        <v>184</v>
      </c>
      <c r="AN404" s="39" t="s">
        <v>388</v>
      </c>
      <c r="AO404" s="39" t="s">
        <v>184</v>
      </c>
      <c r="AP404" s="39" t="s">
        <v>184</v>
      </c>
      <c r="AQ404" s="39" t="s">
        <v>184</v>
      </c>
      <c r="AR404" s="18"/>
      <c r="AS404" s="18"/>
      <c r="AT404" s="39" t="s">
        <v>184</v>
      </c>
      <c r="AU404" s="39" t="s">
        <v>184</v>
      </c>
      <c r="AV404" s="39" t="s">
        <v>388</v>
      </c>
      <c r="AW404" s="39" t="s">
        <v>388</v>
      </c>
      <c r="AX404" s="39" t="s">
        <v>388</v>
      </c>
      <c r="AY404" s="39" t="s">
        <v>388</v>
      </c>
      <c r="AZ404" s="39" t="s">
        <v>388</v>
      </c>
      <c r="BA404" s="39" t="s">
        <v>184</v>
      </c>
      <c r="BB404" s="39" t="s">
        <v>388</v>
      </c>
      <c r="BC404" s="39"/>
      <c r="BD404" s="39" t="s">
        <v>388</v>
      </c>
      <c r="BE404" s="39" t="s">
        <v>184</v>
      </c>
      <c r="BF404" s="39" t="s">
        <v>184</v>
      </c>
      <c r="BG404" s="39" t="s">
        <v>184</v>
      </c>
      <c r="BH404" s="39" t="s">
        <v>388</v>
      </c>
      <c r="BI404" s="39" t="s">
        <v>388</v>
      </c>
      <c r="BJ404" s="39" t="s">
        <v>184</v>
      </c>
      <c r="BK404" s="39" t="s">
        <v>184</v>
      </c>
      <c r="BL404" s="39" t="s">
        <v>184</v>
      </c>
      <c r="BM404" s="39"/>
      <c r="BN404" s="289"/>
      <c r="BO404" s="45"/>
      <c r="BP404" s="45"/>
    </row>
    <row r="405" spans="1:68" s="158" customFormat="1" ht="60" customHeight="1" x14ac:dyDescent="0.35">
      <c r="A405" s="46" t="str">
        <f t="shared" si="84"/>
        <v>OCID-218</v>
      </c>
      <c r="B405" s="17" t="str">
        <f>VLOOKUP($D405,[10]Responsables!$L$1:$M$37,2,0)</f>
        <v>OCID</v>
      </c>
      <c r="C405" s="162" t="s">
        <v>1312</v>
      </c>
      <c r="D405" s="17" t="s">
        <v>824</v>
      </c>
      <c r="E405" s="17" t="s">
        <v>825</v>
      </c>
      <c r="F405" s="17" t="s">
        <v>826</v>
      </c>
      <c r="G405" s="17" t="s">
        <v>1140</v>
      </c>
      <c r="H405" s="17" t="s">
        <v>1141</v>
      </c>
      <c r="I405" s="17" t="s">
        <v>253</v>
      </c>
      <c r="J405" s="18" t="s">
        <v>254</v>
      </c>
      <c r="K405" s="18" t="s">
        <v>829</v>
      </c>
      <c r="L405" s="18" t="s">
        <v>336</v>
      </c>
      <c r="M405" s="18" t="s">
        <v>321</v>
      </c>
      <c r="N405" s="18" t="s">
        <v>451</v>
      </c>
      <c r="O405" s="17" t="s">
        <v>176</v>
      </c>
      <c r="P405" s="17" t="s">
        <v>830</v>
      </c>
      <c r="Q405" s="17" t="s">
        <v>824</v>
      </c>
      <c r="R405" s="17" t="s">
        <v>229</v>
      </c>
      <c r="S405" s="17" t="s">
        <v>229</v>
      </c>
      <c r="T405" s="17" t="s">
        <v>324</v>
      </c>
      <c r="U405" s="17" t="s">
        <v>824</v>
      </c>
      <c r="V405" s="17" t="s">
        <v>229</v>
      </c>
      <c r="W405" s="17" t="s">
        <v>229</v>
      </c>
      <c r="X405" s="17" t="s">
        <v>831</v>
      </c>
      <c r="Y405" s="177" t="str">
        <f>VLOOKUP($X405,'[10]Ley Transparencia'!$G$4:$H$18,2,0)</f>
        <v>Artículo 19 - INFORMACIÓN PÚBLICA RESERVADA</v>
      </c>
      <c r="Z405" s="17" t="s">
        <v>1263</v>
      </c>
      <c r="AA405" s="17" t="s">
        <v>833</v>
      </c>
      <c r="AB405" s="39" t="s">
        <v>182</v>
      </c>
      <c r="AC405" s="40">
        <v>44197</v>
      </c>
      <c r="AD405" s="33" t="str">
        <f>LOOKUP($Y405,'[10]Ley Transparencia'!$H$4:$H$17,'[10]Ley Transparencia'!$I$4:$I$17)</f>
        <v>Mayor a 15 años</v>
      </c>
      <c r="AE405" s="26" t="str">
        <f t="shared" si="85"/>
        <v>Alta</v>
      </c>
      <c r="AF405" s="18">
        <f t="shared" si="86"/>
        <v>3</v>
      </c>
      <c r="AG405" s="18" t="s">
        <v>239</v>
      </c>
      <c r="AH405" s="18">
        <f t="shared" si="87"/>
        <v>1</v>
      </c>
      <c r="AI405" s="18" t="s">
        <v>239</v>
      </c>
      <c r="AJ405" s="18">
        <f t="shared" si="88"/>
        <v>1</v>
      </c>
      <c r="AK405" s="18">
        <f t="shared" si="89"/>
        <v>5</v>
      </c>
      <c r="AL405" s="44" t="str">
        <f t="shared" si="90"/>
        <v>ALTA</v>
      </c>
      <c r="AM405" s="39" t="s">
        <v>184</v>
      </c>
      <c r="AN405" s="39" t="s">
        <v>388</v>
      </c>
      <c r="AO405" s="39" t="s">
        <v>184</v>
      </c>
      <c r="AP405" s="39" t="s">
        <v>184</v>
      </c>
      <c r="AQ405" s="39" t="s">
        <v>184</v>
      </c>
      <c r="AR405" s="18"/>
      <c r="AS405" s="18"/>
      <c r="AT405" s="39" t="s">
        <v>184</v>
      </c>
      <c r="AU405" s="39" t="s">
        <v>184</v>
      </c>
      <c r="AV405" s="39" t="s">
        <v>388</v>
      </c>
      <c r="AW405" s="39" t="s">
        <v>388</v>
      </c>
      <c r="AX405" s="39" t="s">
        <v>388</v>
      </c>
      <c r="AY405" s="39" t="s">
        <v>388</v>
      </c>
      <c r="AZ405" s="39" t="s">
        <v>388</v>
      </c>
      <c r="BA405" s="39" t="s">
        <v>184</v>
      </c>
      <c r="BB405" s="39" t="s">
        <v>388</v>
      </c>
      <c r="BC405" s="39"/>
      <c r="BD405" s="39" t="s">
        <v>388</v>
      </c>
      <c r="BE405" s="39" t="s">
        <v>184</v>
      </c>
      <c r="BF405" s="39" t="s">
        <v>184</v>
      </c>
      <c r="BG405" s="39" t="s">
        <v>184</v>
      </c>
      <c r="BH405" s="39" t="s">
        <v>388</v>
      </c>
      <c r="BI405" s="39" t="s">
        <v>388</v>
      </c>
      <c r="BJ405" s="39" t="s">
        <v>184</v>
      </c>
      <c r="BK405" s="39" t="s">
        <v>184</v>
      </c>
      <c r="BL405" s="39" t="s">
        <v>184</v>
      </c>
      <c r="BM405" s="39"/>
      <c r="BN405" s="289"/>
      <c r="BO405" s="45"/>
      <c r="BP405" s="45"/>
    </row>
    <row r="406" spans="1:68" s="158" customFormat="1" ht="60" customHeight="1" x14ac:dyDescent="0.35">
      <c r="A406" s="46" t="str">
        <f t="shared" si="84"/>
        <v>OCID-219</v>
      </c>
      <c r="B406" s="17" t="str">
        <f>VLOOKUP($D406,[10]Responsables!$L$1:$M$37,2,0)</f>
        <v>OCID</v>
      </c>
      <c r="C406" s="162" t="s">
        <v>1313</v>
      </c>
      <c r="D406" s="17" t="s">
        <v>824</v>
      </c>
      <c r="E406" s="17" t="s">
        <v>825</v>
      </c>
      <c r="F406" s="17" t="s">
        <v>826</v>
      </c>
      <c r="G406" s="17" t="s">
        <v>1143</v>
      </c>
      <c r="H406" s="17" t="s">
        <v>1144</v>
      </c>
      <c r="I406" s="17" t="s">
        <v>253</v>
      </c>
      <c r="J406" s="18" t="s">
        <v>254</v>
      </c>
      <c r="K406" s="18" t="s">
        <v>829</v>
      </c>
      <c r="L406" s="18" t="s">
        <v>320</v>
      </c>
      <c r="M406" s="18" t="s">
        <v>321</v>
      </c>
      <c r="N406" s="18" t="s">
        <v>451</v>
      </c>
      <c r="O406" s="17" t="s">
        <v>176</v>
      </c>
      <c r="P406" s="17" t="s">
        <v>830</v>
      </c>
      <c r="Q406" s="17" t="s">
        <v>824</v>
      </c>
      <c r="R406" s="17" t="s">
        <v>229</v>
      </c>
      <c r="S406" s="17" t="s">
        <v>229</v>
      </c>
      <c r="T406" s="17" t="s">
        <v>324</v>
      </c>
      <c r="U406" s="17" t="s">
        <v>824</v>
      </c>
      <c r="V406" s="17" t="s">
        <v>229</v>
      </c>
      <c r="W406" s="17" t="s">
        <v>229</v>
      </c>
      <c r="X406" s="17" t="s">
        <v>831</v>
      </c>
      <c r="Y406" s="177" t="str">
        <f>VLOOKUP($X406,'[10]Ley Transparencia'!$G$4:$H$18,2,0)</f>
        <v>Artículo 19 - INFORMACIÓN PÚBLICA RESERVADA</v>
      </c>
      <c r="Z406" s="17" t="s">
        <v>1263</v>
      </c>
      <c r="AA406" s="17" t="s">
        <v>833</v>
      </c>
      <c r="AB406" s="39" t="s">
        <v>182</v>
      </c>
      <c r="AC406" s="40">
        <v>44197</v>
      </c>
      <c r="AD406" s="33" t="str">
        <f>LOOKUP($Y406,'[10]Ley Transparencia'!$H$4:$H$17,'[10]Ley Transparencia'!$I$4:$I$17)</f>
        <v>Mayor a 15 años</v>
      </c>
      <c r="AE406" s="26" t="str">
        <f t="shared" si="85"/>
        <v>Alta</v>
      </c>
      <c r="AF406" s="18">
        <f t="shared" si="86"/>
        <v>3</v>
      </c>
      <c r="AG406" s="18" t="s">
        <v>239</v>
      </c>
      <c r="AH406" s="18">
        <f t="shared" si="87"/>
        <v>1</v>
      </c>
      <c r="AI406" s="18" t="s">
        <v>239</v>
      </c>
      <c r="AJ406" s="18">
        <f t="shared" si="88"/>
        <v>1</v>
      </c>
      <c r="AK406" s="18">
        <f t="shared" si="89"/>
        <v>5</v>
      </c>
      <c r="AL406" s="44" t="str">
        <f t="shared" si="90"/>
        <v>ALTA</v>
      </c>
      <c r="AM406" s="39" t="s">
        <v>184</v>
      </c>
      <c r="AN406" s="39" t="s">
        <v>388</v>
      </c>
      <c r="AO406" s="39" t="s">
        <v>184</v>
      </c>
      <c r="AP406" s="39" t="s">
        <v>184</v>
      </c>
      <c r="AQ406" s="39" t="s">
        <v>184</v>
      </c>
      <c r="AR406" s="18"/>
      <c r="AS406" s="18"/>
      <c r="AT406" s="39" t="s">
        <v>184</v>
      </c>
      <c r="AU406" s="39" t="s">
        <v>184</v>
      </c>
      <c r="AV406" s="39" t="s">
        <v>388</v>
      </c>
      <c r="AW406" s="39" t="s">
        <v>388</v>
      </c>
      <c r="AX406" s="39" t="s">
        <v>388</v>
      </c>
      <c r="AY406" s="39" t="s">
        <v>388</v>
      </c>
      <c r="AZ406" s="39" t="s">
        <v>388</v>
      </c>
      <c r="BA406" s="39" t="s">
        <v>184</v>
      </c>
      <c r="BB406" s="39" t="s">
        <v>388</v>
      </c>
      <c r="BC406" s="39"/>
      <c r="BD406" s="39" t="s">
        <v>388</v>
      </c>
      <c r="BE406" s="39" t="s">
        <v>184</v>
      </c>
      <c r="BF406" s="39" t="s">
        <v>184</v>
      </c>
      <c r="BG406" s="39" t="s">
        <v>184</v>
      </c>
      <c r="BH406" s="39" t="s">
        <v>388</v>
      </c>
      <c r="BI406" s="39" t="s">
        <v>388</v>
      </c>
      <c r="BJ406" s="39" t="s">
        <v>184</v>
      </c>
      <c r="BK406" s="39" t="s">
        <v>184</v>
      </c>
      <c r="BL406" s="39" t="s">
        <v>184</v>
      </c>
      <c r="BM406" s="39"/>
      <c r="BN406" s="289"/>
      <c r="BO406" s="45"/>
      <c r="BP406" s="45"/>
    </row>
    <row r="407" spans="1:68" s="158" customFormat="1" ht="60" customHeight="1" x14ac:dyDescent="0.35">
      <c r="A407" s="46" t="str">
        <f t="shared" si="84"/>
        <v>OCID-220</v>
      </c>
      <c r="B407" s="17" t="str">
        <f>VLOOKUP($D407,[10]Responsables!$L$1:$M$37,2,0)</f>
        <v>OCID</v>
      </c>
      <c r="C407" s="162" t="s">
        <v>1314</v>
      </c>
      <c r="D407" s="17" t="s">
        <v>824</v>
      </c>
      <c r="E407" s="17" t="s">
        <v>825</v>
      </c>
      <c r="F407" s="17" t="s">
        <v>826</v>
      </c>
      <c r="G407" s="17" t="s">
        <v>1146</v>
      </c>
      <c r="H407" s="17" t="s">
        <v>1147</v>
      </c>
      <c r="I407" s="17" t="s">
        <v>253</v>
      </c>
      <c r="J407" s="18" t="s">
        <v>254</v>
      </c>
      <c r="K407" s="18" t="s">
        <v>829</v>
      </c>
      <c r="L407" s="18" t="s">
        <v>336</v>
      </c>
      <c r="M407" s="18" t="s">
        <v>321</v>
      </c>
      <c r="N407" s="18" t="s">
        <v>451</v>
      </c>
      <c r="O407" s="17" t="s">
        <v>176</v>
      </c>
      <c r="P407" s="17" t="s">
        <v>830</v>
      </c>
      <c r="Q407" s="17" t="s">
        <v>824</v>
      </c>
      <c r="R407" s="17" t="s">
        <v>229</v>
      </c>
      <c r="S407" s="17" t="s">
        <v>229</v>
      </c>
      <c r="T407" s="17" t="s">
        <v>324</v>
      </c>
      <c r="U407" s="17" t="s">
        <v>824</v>
      </c>
      <c r="V407" s="17" t="s">
        <v>229</v>
      </c>
      <c r="W407" s="17" t="s">
        <v>229</v>
      </c>
      <c r="X407" s="17" t="s">
        <v>255</v>
      </c>
      <c r="Y407" s="177" t="str">
        <f>VLOOKUP($X407,'[10]Ley Transparencia'!$G$4:$H$18,2,0)</f>
        <v>INFORMACIÓN PÚBLICA</v>
      </c>
      <c r="Z407" s="17" t="s">
        <v>256</v>
      </c>
      <c r="AA407" s="17" t="s">
        <v>256</v>
      </c>
      <c r="AB407" s="39" t="s">
        <v>176</v>
      </c>
      <c r="AC407" s="40">
        <v>44197</v>
      </c>
      <c r="AD407" s="33" t="str">
        <f>LOOKUP($Y407,'[10]Ley Transparencia'!$H$4:$H$17,'[10]Ley Transparencia'!$I$4:$I$17)</f>
        <v>Ilimitada</v>
      </c>
      <c r="AE407" s="26" t="str">
        <f t="shared" si="85"/>
        <v>Baja</v>
      </c>
      <c r="AF407" s="18">
        <f t="shared" si="86"/>
        <v>1</v>
      </c>
      <c r="AG407" s="18" t="s">
        <v>239</v>
      </c>
      <c r="AH407" s="18">
        <f t="shared" si="87"/>
        <v>1</v>
      </c>
      <c r="AI407" s="18" t="s">
        <v>239</v>
      </c>
      <c r="AJ407" s="18">
        <f t="shared" si="88"/>
        <v>1</v>
      </c>
      <c r="AK407" s="18">
        <f t="shared" si="89"/>
        <v>3</v>
      </c>
      <c r="AL407" s="44" t="str">
        <f t="shared" si="90"/>
        <v>BAJA</v>
      </c>
      <c r="AM407" s="39" t="s">
        <v>184</v>
      </c>
      <c r="AN407" s="39" t="s">
        <v>388</v>
      </c>
      <c r="AO407" s="39" t="s">
        <v>184</v>
      </c>
      <c r="AP407" s="39" t="s">
        <v>184</v>
      </c>
      <c r="AQ407" s="39" t="s">
        <v>184</v>
      </c>
      <c r="AR407" s="18"/>
      <c r="AS407" s="18"/>
      <c r="AT407" s="39" t="s">
        <v>184</v>
      </c>
      <c r="AU407" s="39" t="s">
        <v>184</v>
      </c>
      <c r="AV407" s="39" t="s">
        <v>388</v>
      </c>
      <c r="AW407" s="39" t="s">
        <v>388</v>
      </c>
      <c r="AX407" s="39" t="s">
        <v>388</v>
      </c>
      <c r="AY407" s="39" t="s">
        <v>388</v>
      </c>
      <c r="AZ407" s="39" t="s">
        <v>388</v>
      </c>
      <c r="BA407" s="39" t="s">
        <v>184</v>
      </c>
      <c r="BB407" s="39" t="s">
        <v>388</v>
      </c>
      <c r="BC407" s="39"/>
      <c r="BD407" s="39" t="s">
        <v>388</v>
      </c>
      <c r="BE407" s="39" t="s">
        <v>184</v>
      </c>
      <c r="BF407" s="39" t="s">
        <v>184</v>
      </c>
      <c r="BG407" s="39" t="s">
        <v>184</v>
      </c>
      <c r="BH407" s="39" t="s">
        <v>388</v>
      </c>
      <c r="BI407" s="39" t="s">
        <v>388</v>
      </c>
      <c r="BJ407" s="39" t="s">
        <v>184</v>
      </c>
      <c r="BK407" s="39" t="s">
        <v>184</v>
      </c>
      <c r="BL407" s="39" t="s">
        <v>184</v>
      </c>
      <c r="BM407" s="39"/>
      <c r="BN407" s="289"/>
      <c r="BO407" s="45"/>
      <c r="BP407" s="45"/>
    </row>
    <row r="408" spans="1:68" s="158" customFormat="1" ht="60" customHeight="1" x14ac:dyDescent="0.35">
      <c r="A408" s="46" t="str">
        <f t="shared" si="84"/>
        <v>OCID-221</v>
      </c>
      <c r="B408" s="17" t="str">
        <f>VLOOKUP($D408,[10]Responsables!$L$1:$M$37,2,0)</f>
        <v>OCID</v>
      </c>
      <c r="C408" s="162" t="s">
        <v>1315</v>
      </c>
      <c r="D408" s="17" t="s">
        <v>824</v>
      </c>
      <c r="E408" s="17" t="s">
        <v>825</v>
      </c>
      <c r="F408" s="17" t="s">
        <v>826</v>
      </c>
      <c r="G408" s="17" t="s">
        <v>1149</v>
      </c>
      <c r="H408" s="17" t="s">
        <v>1316</v>
      </c>
      <c r="I408" s="17" t="s">
        <v>253</v>
      </c>
      <c r="J408" s="18" t="s">
        <v>254</v>
      </c>
      <c r="K408" s="18" t="s">
        <v>829</v>
      </c>
      <c r="L408" s="18" t="s">
        <v>320</v>
      </c>
      <c r="M408" s="18" t="s">
        <v>321</v>
      </c>
      <c r="N408" s="18" t="s">
        <v>451</v>
      </c>
      <c r="O408" s="17" t="s">
        <v>176</v>
      </c>
      <c r="P408" s="17" t="s">
        <v>830</v>
      </c>
      <c r="Q408" s="17" t="s">
        <v>824</v>
      </c>
      <c r="R408" s="17" t="s">
        <v>229</v>
      </c>
      <c r="S408" s="17" t="s">
        <v>229</v>
      </c>
      <c r="T408" s="17" t="s">
        <v>324</v>
      </c>
      <c r="U408" s="17" t="s">
        <v>824</v>
      </c>
      <c r="V408" s="17" t="s">
        <v>229</v>
      </c>
      <c r="W408" s="17" t="s">
        <v>229</v>
      </c>
      <c r="X408" s="17" t="s">
        <v>831</v>
      </c>
      <c r="Y408" s="177" t="str">
        <f>VLOOKUP($X408,'[10]Ley Transparencia'!$G$4:$H$18,2,0)</f>
        <v>Artículo 19 - INFORMACIÓN PÚBLICA RESERVADA</v>
      </c>
      <c r="Z408" s="17" t="s">
        <v>1263</v>
      </c>
      <c r="AA408" s="17" t="s">
        <v>833</v>
      </c>
      <c r="AB408" s="39" t="s">
        <v>182</v>
      </c>
      <c r="AC408" s="40">
        <v>44197</v>
      </c>
      <c r="AD408" s="33" t="str">
        <f>LOOKUP($Y408,'[10]Ley Transparencia'!$H$4:$H$17,'[10]Ley Transparencia'!$I$4:$I$17)</f>
        <v>Mayor a 15 años</v>
      </c>
      <c r="AE408" s="26" t="str">
        <f t="shared" si="85"/>
        <v>Alta</v>
      </c>
      <c r="AF408" s="18">
        <f t="shared" si="86"/>
        <v>3</v>
      </c>
      <c r="AG408" s="18" t="s">
        <v>239</v>
      </c>
      <c r="AH408" s="18">
        <f t="shared" si="87"/>
        <v>1</v>
      </c>
      <c r="AI408" s="18" t="s">
        <v>239</v>
      </c>
      <c r="AJ408" s="18">
        <f t="shared" si="88"/>
        <v>1</v>
      </c>
      <c r="AK408" s="18">
        <f t="shared" si="89"/>
        <v>5</v>
      </c>
      <c r="AL408" s="44" t="str">
        <f t="shared" si="90"/>
        <v>ALTA</v>
      </c>
      <c r="AM408" s="39" t="s">
        <v>184</v>
      </c>
      <c r="AN408" s="39" t="s">
        <v>388</v>
      </c>
      <c r="AO408" s="39" t="s">
        <v>184</v>
      </c>
      <c r="AP408" s="39" t="s">
        <v>184</v>
      </c>
      <c r="AQ408" s="39" t="s">
        <v>184</v>
      </c>
      <c r="AR408" s="18"/>
      <c r="AS408" s="18"/>
      <c r="AT408" s="39" t="s">
        <v>184</v>
      </c>
      <c r="AU408" s="39" t="s">
        <v>184</v>
      </c>
      <c r="AV408" s="39" t="s">
        <v>388</v>
      </c>
      <c r="AW408" s="39" t="s">
        <v>388</v>
      </c>
      <c r="AX408" s="39" t="s">
        <v>388</v>
      </c>
      <c r="AY408" s="39" t="s">
        <v>388</v>
      </c>
      <c r="AZ408" s="39" t="s">
        <v>388</v>
      </c>
      <c r="BA408" s="39" t="s">
        <v>184</v>
      </c>
      <c r="BB408" s="39" t="s">
        <v>388</v>
      </c>
      <c r="BC408" s="39"/>
      <c r="BD408" s="39" t="s">
        <v>388</v>
      </c>
      <c r="BE408" s="39" t="s">
        <v>184</v>
      </c>
      <c r="BF408" s="39" t="s">
        <v>184</v>
      </c>
      <c r="BG408" s="39" t="s">
        <v>184</v>
      </c>
      <c r="BH408" s="39" t="s">
        <v>388</v>
      </c>
      <c r="BI408" s="39" t="s">
        <v>388</v>
      </c>
      <c r="BJ408" s="39" t="s">
        <v>184</v>
      </c>
      <c r="BK408" s="39" t="s">
        <v>184</v>
      </c>
      <c r="BL408" s="39" t="s">
        <v>184</v>
      </c>
      <c r="BM408" s="39"/>
      <c r="BN408" s="289"/>
      <c r="BO408" s="45"/>
      <c r="BP408" s="45"/>
    </row>
    <row r="409" spans="1:68" s="158" customFormat="1" ht="60" customHeight="1" x14ac:dyDescent="0.35">
      <c r="A409" s="46" t="str">
        <f t="shared" si="84"/>
        <v>OCID-222</v>
      </c>
      <c r="B409" s="17" t="str">
        <f>VLOOKUP($D409,[10]Responsables!$L$1:$M$37,2,0)</f>
        <v>OCID</v>
      </c>
      <c r="C409" s="162" t="s">
        <v>1317</v>
      </c>
      <c r="D409" s="17" t="s">
        <v>824</v>
      </c>
      <c r="E409" s="17" t="s">
        <v>825</v>
      </c>
      <c r="F409" s="17" t="s">
        <v>826</v>
      </c>
      <c r="G409" s="17" t="s">
        <v>1152</v>
      </c>
      <c r="H409" s="17" t="s">
        <v>1153</v>
      </c>
      <c r="I409" s="17" t="s">
        <v>253</v>
      </c>
      <c r="J409" s="18" t="s">
        <v>254</v>
      </c>
      <c r="K409" s="18" t="s">
        <v>829</v>
      </c>
      <c r="L409" s="18" t="s">
        <v>336</v>
      </c>
      <c r="M409" s="18" t="s">
        <v>321</v>
      </c>
      <c r="N409" s="18" t="s">
        <v>451</v>
      </c>
      <c r="O409" s="17" t="s">
        <v>176</v>
      </c>
      <c r="P409" s="17" t="s">
        <v>830</v>
      </c>
      <c r="Q409" s="17" t="s">
        <v>824</v>
      </c>
      <c r="R409" s="17" t="s">
        <v>229</v>
      </c>
      <c r="S409" s="17" t="s">
        <v>229</v>
      </c>
      <c r="T409" s="17" t="s">
        <v>324</v>
      </c>
      <c r="U409" s="17" t="s">
        <v>824</v>
      </c>
      <c r="V409" s="17" t="s">
        <v>229</v>
      </c>
      <c r="W409" s="17" t="s">
        <v>229</v>
      </c>
      <c r="X409" s="17" t="s">
        <v>255</v>
      </c>
      <c r="Y409" s="177" t="str">
        <f>VLOOKUP($X409,'[10]Ley Transparencia'!$G$4:$H$18,2,0)</f>
        <v>INFORMACIÓN PÚBLICA</v>
      </c>
      <c r="Z409" s="17" t="s">
        <v>256</v>
      </c>
      <c r="AA409" s="17" t="s">
        <v>256</v>
      </c>
      <c r="AB409" s="39" t="s">
        <v>176</v>
      </c>
      <c r="AC409" s="40">
        <v>44197</v>
      </c>
      <c r="AD409" s="33" t="str">
        <f>LOOKUP($Y409,'[10]Ley Transparencia'!$H$4:$H$17,'[10]Ley Transparencia'!$I$4:$I$17)</f>
        <v>Ilimitada</v>
      </c>
      <c r="AE409" s="26" t="str">
        <f t="shared" si="85"/>
        <v>Baja</v>
      </c>
      <c r="AF409" s="18">
        <f t="shared" si="86"/>
        <v>1</v>
      </c>
      <c r="AG409" s="18" t="s">
        <v>239</v>
      </c>
      <c r="AH409" s="18">
        <f t="shared" si="87"/>
        <v>1</v>
      </c>
      <c r="AI409" s="18" t="s">
        <v>239</v>
      </c>
      <c r="AJ409" s="18">
        <f t="shared" si="88"/>
        <v>1</v>
      </c>
      <c r="AK409" s="18">
        <f t="shared" si="89"/>
        <v>3</v>
      </c>
      <c r="AL409" s="44" t="str">
        <f t="shared" si="90"/>
        <v>BAJA</v>
      </c>
      <c r="AM409" s="39" t="s">
        <v>184</v>
      </c>
      <c r="AN409" s="39" t="s">
        <v>388</v>
      </c>
      <c r="AO409" s="39" t="s">
        <v>184</v>
      </c>
      <c r="AP409" s="39" t="s">
        <v>184</v>
      </c>
      <c r="AQ409" s="39" t="s">
        <v>184</v>
      </c>
      <c r="AR409" s="18"/>
      <c r="AS409" s="18"/>
      <c r="AT409" s="39" t="s">
        <v>184</v>
      </c>
      <c r="AU409" s="39" t="s">
        <v>184</v>
      </c>
      <c r="AV409" s="39" t="s">
        <v>388</v>
      </c>
      <c r="AW409" s="39" t="s">
        <v>388</v>
      </c>
      <c r="AX409" s="39" t="s">
        <v>388</v>
      </c>
      <c r="AY409" s="39" t="s">
        <v>388</v>
      </c>
      <c r="AZ409" s="39" t="s">
        <v>388</v>
      </c>
      <c r="BA409" s="39" t="s">
        <v>184</v>
      </c>
      <c r="BB409" s="39" t="s">
        <v>388</v>
      </c>
      <c r="BC409" s="39"/>
      <c r="BD409" s="39" t="s">
        <v>388</v>
      </c>
      <c r="BE409" s="39" t="s">
        <v>184</v>
      </c>
      <c r="BF409" s="39" t="s">
        <v>184</v>
      </c>
      <c r="BG409" s="39" t="s">
        <v>184</v>
      </c>
      <c r="BH409" s="39" t="s">
        <v>388</v>
      </c>
      <c r="BI409" s="39" t="s">
        <v>388</v>
      </c>
      <c r="BJ409" s="39" t="s">
        <v>184</v>
      </c>
      <c r="BK409" s="39" t="s">
        <v>184</v>
      </c>
      <c r="BL409" s="39" t="s">
        <v>184</v>
      </c>
      <c r="BM409" s="39"/>
      <c r="BN409" s="289"/>
      <c r="BO409" s="45"/>
      <c r="BP409" s="45"/>
    </row>
    <row r="410" spans="1:68" s="158" customFormat="1" ht="60" customHeight="1" x14ac:dyDescent="0.35">
      <c r="A410" s="46" t="str">
        <f t="shared" si="84"/>
        <v>OCID-223</v>
      </c>
      <c r="B410" s="17" t="str">
        <f>VLOOKUP($D410,[10]Responsables!$L$1:$M$37,2,0)</f>
        <v>OCID</v>
      </c>
      <c r="C410" s="162" t="s">
        <v>1318</v>
      </c>
      <c r="D410" s="17" t="s">
        <v>824</v>
      </c>
      <c r="E410" s="17" t="s">
        <v>825</v>
      </c>
      <c r="F410" s="17" t="s">
        <v>826</v>
      </c>
      <c r="G410" s="17" t="s">
        <v>1155</v>
      </c>
      <c r="H410" s="17" t="s">
        <v>1156</v>
      </c>
      <c r="I410" s="17" t="s">
        <v>253</v>
      </c>
      <c r="J410" s="18" t="s">
        <v>254</v>
      </c>
      <c r="K410" s="18" t="s">
        <v>829</v>
      </c>
      <c r="L410" s="18" t="s">
        <v>336</v>
      </c>
      <c r="M410" s="18" t="s">
        <v>321</v>
      </c>
      <c r="N410" s="18" t="s">
        <v>451</v>
      </c>
      <c r="O410" s="17" t="s">
        <v>176</v>
      </c>
      <c r="P410" s="17" t="s">
        <v>830</v>
      </c>
      <c r="Q410" s="17" t="s">
        <v>824</v>
      </c>
      <c r="R410" s="17" t="s">
        <v>229</v>
      </c>
      <c r="S410" s="17" t="s">
        <v>229</v>
      </c>
      <c r="T410" s="17" t="s">
        <v>324</v>
      </c>
      <c r="U410" s="17" t="s">
        <v>824</v>
      </c>
      <c r="V410" s="17" t="s">
        <v>229</v>
      </c>
      <c r="W410" s="17" t="s">
        <v>229</v>
      </c>
      <c r="X410" s="17" t="s">
        <v>255</v>
      </c>
      <c r="Y410" s="177" t="str">
        <f>VLOOKUP($X410,'[10]Ley Transparencia'!$G$4:$H$18,2,0)</f>
        <v>INFORMACIÓN PÚBLICA</v>
      </c>
      <c r="Z410" s="17" t="s">
        <v>256</v>
      </c>
      <c r="AA410" s="17" t="s">
        <v>256</v>
      </c>
      <c r="AB410" s="39" t="s">
        <v>176</v>
      </c>
      <c r="AC410" s="40">
        <v>44197</v>
      </c>
      <c r="AD410" s="33" t="str">
        <f>LOOKUP($Y410,'[10]Ley Transparencia'!$H$4:$H$17,'[10]Ley Transparencia'!$I$4:$I$17)</f>
        <v>Ilimitada</v>
      </c>
      <c r="AE410" s="26" t="str">
        <f t="shared" si="85"/>
        <v>Baja</v>
      </c>
      <c r="AF410" s="18">
        <f t="shared" si="86"/>
        <v>1</v>
      </c>
      <c r="AG410" s="18" t="s">
        <v>239</v>
      </c>
      <c r="AH410" s="18">
        <f t="shared" si="87"/>
        <v>1</v>
      </c>
      <c r="AI410" s="18" t="s">
        <v>239</v>
      </c>
      <c r="AJ410" s="18">
        <f t="shared" si="88"/>
        <v>1</v>
      </c>
      <c r="AK410" s="18">
        <f t="shared" si="89"/>
        <v>3</v>
      </c>
      <c r="AL410" s="44" t="str">
        <f t="shared" si="90"/>
        <v>BAJA</v>
      </c>
      <c r="AM410" s="39" t="s">
        <v>184</v>
      </c>
      <c r="AN410" s="39" t="s">
        <v>388</v>
      </c>
      <c r="AO410" s="39" t="s">
        <v>184</v>
      </c>
      <c r="AP410" s="39" t="s">
        <v>184</v>
      </c>
      <c r="AQ410" s="39" t="s">
        <v>184</v>
      </c>
      <c r="AR410" s="18"/>
      <c r="AS410" s="18"/>
      <c r="AT410" s="39" t="s">
        <v>184</v>
      </c>
      <c r="AU410" s="39" t="s">
        <v>184</v>
      </c>
      <c r="AV410" s="39" t="s">
        <v>388</v>
      </c>
      <c r="AW410" s="39" t="s">
        <v>388</v>
      </c>
      <c r="AX410" s="39" t="s">
        <v>388</v>
      </c>
      <c r="AY410" s="39" t="s">
        <v>388</v>
      </c>
      <c r="AZ410" s="39" t="s">
        <v>388</v>
      </c>
      <c r="BA410" s="39" t="s">
        <v>184</v>
      </c>
      <c r="BB410" s="39" t="s">
        <v>388</v>
      </c>
      <c r="BC410" s="39"/>
      <c r="BD410" s="39" t="s">
        <v>388</v>
      </c>
      <c r="BE410" s="39" t="s">
        <v>184</v>
      </c>
      <c r="BF410" s="39" t="s">
        <v>184</v>
      </c>
      <c r="BG410" s="39" t="s">
        <v>184</v>
      </c>
      <c r="BH410" s="39" t="s">
        <v>388</v>
      </c>
      <c r="BI410" s="39" t="s">
        <v>388</v>
      </c>
      <c r="BJ410" s="39" t="s">
        <v>184</v>
      </c>
      <c r="BK410" s="39" t="s">
        <v>184</v>
      </c>
      <c r="BL410" s="39" t="s">
        <v>184</v>
      </c>
      <c r="BM410" s="39"/>
      <c r="BN410" s="289"/>
      <c r="BO410" s="45"/>
      <c r="BP410" s="45"/>
    </row>
    <row r="411" spans="1:68" s="158" customFormat="1" ht="60" customHeight="1" x14ac:dyDescent="0.35">
      <c r="A411" s="46" t="str">
        <f t="shared" si="84"/>
        <v>OCID-224</v>
      </c>
      <c r="B411" s="17" t="str">
        <f>VLOOKUP($D411,[10]Responsables!$L$1:$M$37,2,0)</f>
        <v>OCID</v>
      </c>
      <c r="C411" s="162" t="s">
        <v>1319</v>
      </c>
      <c r="D411" s="17" t="s">
        <v>824</v>
      </c>
      <c r="E411" s="17" t="s">
        <v>825</v>
      </c>
      <c r="F411" s="17" t="s">
        <v>826</v>
      </c>
      <c r="G411" s="17" t="s">
        <v>1158</v>
      </c>
      <c r="H411" s="17" t="s">
        <v>1159</v>
      </c>
      <c r="I411" s="17" t="s">
        <v>253</v>
      </c>
      <c r="J411" s="18" t="s">
        <v>254</v>
      </c>
      <c r="K411" s="18" t="s">
        <v>829</v>
      </c>
      <c r="L411" s="18" t="s">
        <v>320</v>
      </c>
      <c r="M411" s="18" t="s">
        <v>321</v>
      </c>
      <c r="N411" s="18" t="s">
        <v>451</v>
      </c>
      <c r="O411" s="17" t="s">
        <v>176</v>
      </c>
      <c r="P411" s="17" t="s">
        <v>830</v>
      </c>
      <c r="Q411" s="17" t="s">
        <v>824</v>
      </c>
      <c r="R411" s="17" t="s">
        <v>229</v>
      </c>
      <c r="S411" s="17" t="s">
        <v>229</v>
      </c>
      <c r="T411" s="17" t="s">
        <v>324</v>
      </c>
      <c r="U411" s="17" t="s">
        <v>824</v>
      </c>
      <c r="V411" s="17" t="s">
        <v>229</v>
      </c>
      <c r="W411" s="17" t="s">
        <v>229</v>
      </c>
      <c r="X411" s="17" t="s">
        <v>831</v>
      </c>
      <c r="Y411" s="177" t="str">
        <f>VLOOKUP($X411,'[10]Ley Transparencia'!$G$4:$H$18,2,0)</f>
        <v>Artículo 19 - INFORMACIÓN PÚBLICA RESERVADA</v>
      </c>
      <c r="Z411" s="17" t="s">
        <v>1263</v>
      </c>
      <c r="AA411" s="17" t="s">
        <v>833</v>
      </c>
      <c r="AB411" s="39" t="s">
        <v>182</v>
      </c>
      <c r="AC411" s="40">
        <v>44197</v>
      </c>
      <c r="AD411" s="33" t="str">
        <f>LOOKUP($Y411,'[10]Ley Transparencia'!$H$4:$H$17,'[10]Ley Transparencia'!$I$4:$I$17)</f>
        <v>Mayor a 15 años</v>
      </c>
      <c r="AE411" s="26" t="str">
        <f t="shared" si="85"/>
        <v>Alta</v>
      </c>
      <c r="AF411" s="18">
        <f t="shared" si="86"/>
        <v>3</v>
      </c>
      <c r="AG411" s="18" t="s">
        <v>239</v>
      </c>
      <c r="AH411" s="18">
        <f t="shared" si="87"/>
        <v>1</v>
      </c>
      <c r="AI411" s="18" t="s">
        <v>239</v>
      </c>
      <c r="AJ411" s="18">
        <f t="shared" si="88"/>
        <v>1</v>
      </c>
      <c r="AK411" s="18">
        <f t="shared" si="89"/>
        <v>5</v>
      </c>
      <c r="AL411" s="44" t="str">
        <f t="shared" si="90"/>
        <v>ALTA</v>
      </c>
      <c r="AM411" s="39" t="s">
        <v>184</v>
      </c>
      <c r="AN411" s="39" t="s">
        <v>388</v>
      </c>
      <c r="AO411" s="39" t="s">
        <v>184</v>
      </c>
      <c r="AP411" s="39" t="s">
        <v>184</v>
      </c>
      <c r="AQ411" s="39" t="s">
        <v>184</v>
      </c>
      <c r="AR411" s="18"/>
      <c r="AS411" s="18"/>
      <c r="AT411" s="39" t="s">
        <v>184</v>
      </c>
      <c r="AU411" s="39" t="s">
        <v>184</v>
      </c>
      <c r="AV411" s="39" t="s">
        <v>388</v>
      </c>
      <c r="AW411" s="39" t="s">
        <v>388</v>
      </c>
      <c r="AX411" s="39" t="s">
        <v>388</v>
      </c>
      <c r="AY411" s="39" t="s">
        <v>388</v>
      </c>
      <c r="AZ411" s="39" t="s">
        <v>388</v>
      </c>
      <c r="BA411" s="39" t="s">
        <v>184</v>
      </c>
      <c r="BB411" s="39" t="s">
        <v>388</v>
      </c>
      <c r="BC411" s="39"/>
      <c r="BD411" s="39" t="s">
        <v>388</v>
      </c>
      <c r="BE411" s="39" t="s">
        <v>184</v>
      </c>
      <c r="BF411" s="39" t="s">
        <v>184</v>
      </c>
      <c r="BG411" s="39" t="s">
        <v>184</v>
      </c>
      <c r="BH411" s="39" t="s">
        <v>388</v>
      </c>
      <c r="BI411" s="39" t="s">
        <v>388</v>
      </c>
      <c r="BJ411" s="39" t="s">
        <v>184</v>
      </c>
      <c r="BK411" s="39" t="s">
        <v>184</v>
      </c>
      <c r="BL411" s="39" t="s">
        <v>184</v>
      </c>
      <c r="BM411" s="39"/>
      <c r="BN411" s="289"/>
      <c r="BO411" s="45"/>
      <c r="BP411" s="45"/>
    </row>
    <row r="412" spans="1:68" s="158" customFormat="1" ht="60" customHeight="1" x14ac:dyDescent="0.35">
      <c r="A412" s="46" t="str">
        <f t="shared" si="84"/>
        <v>OCID-225</v>
      </c>
      <c r="B412" s="17" t="str">
        <f>VLOOKUP($D412,[10]Responsables!$L$1:$M$37,2,0)</f>
        <v>OCID</v>
      </c>
      <c r="C412" s="162" t="s">
        <v>1320</v>
      </c>
      <c r="D412" s="17" t="s">
        <v>824</v>
      </c>
      <c r="E412" s="17" t="s">
        <v>825</v>
      </c>
      <c r="F412" s="17" t="s">
        <v>826</v>
      </c>
      <c r="G412" s="17" t="s">
        <v>1161</v>
      </c>
      <c r="H412" s="17" t="s">
        <v>1162</v>
      </c>
      <c r="I412" s="17" t="s">
        <v>253</v>
      </c>
      <c r="J412" s="18" t="s">
        <v>254</v>
      </c>
      <c r="K412" s="18" t="s">
        <v>829</v>
      </c>
      <c r="L412" s="18" t="s">
        <v>320</v>
      </c>
      <c r="M412" s="18" t="s">
        <v>321</v>
      </c>
      <c r="N412" s="18" t="s">
        <v>451</v>
      </c>
      <c r="O412" s="17" t="s">
        <v>176</v>
      </c>
      <c r="P412" s="17" t="s">
        <v>830</v>
      </c>
      <c r="Q412" s="17" t="s">
        <v>824</v>
      </c>
      <c r="R412" s="17" t="s">
        <v>229</v>
      </c>
      <c r="S412" s="17" t="s">
        <v>229</v>
      </c>
      <c r="T412" s="17" t="s">
        <v>324</v>
      </c>
      <c r="U412" s="17" t="s">
        <v>824</v>
      </c>
      <c r="V412" s="17" t="s">
        <v>229</v>
      </c>
      <c r="W412" s="17" t="s">
        <v>229</v>
      </c>
      <c r="X412" s="17" t="s">
        <v>831</v>
      </c>
      <c r="Y412" s="177" t="str">
        <f>VLOOKUP($X412,'[10]Ley Transparencia'!$G$4:$H$18,2,0)</f>
        <v>Artículo 19 - INFORMACIÓN PÚBLICA RESERVADA</v>
      </c>
      <c r="Z412" s="17" t="s">
        <v>1265</v>
      </c>
      <c r="AA412" s="17" t="s">
        <v>833</v>
      </c>
      <c r="AB412" s="39" t="s">
        <v>182</v>
      </c>
      <c r="AC412" s="40">
        <v>44197</v>
      </c>
      <c r="AD412" s="33" t="str">
        <f>LOOKUP($Y412,'[10]Ley Transparencia'!$H$4:$H$17,'[10]Ley Transparencia'!$I$4:$I$17)</f>
        <v>Mayor a 15 años</v>
      </c>
      <c r="AE412" s="26" t="str">
        <f t="shared" si="85"/>
        <v>Alta</v>
      </c>
      <c r="AF412" s="18">
        <f t="shared" si="86"/>
        <v>3</v>
      </c>
      <c r="AG412" s="18" t="s">
        <v>239</v>
      </c>
      <c r="AH412" s="18">
        <f t="shared" si="87"/>
        <v>1</v>
      </c>
      <c r="AI412" s="18" t="s">
        <v>239</v>
      </c>
      <c r="AJ412" s="18">
        <f t="shared" si="88"/>
        <v>1</v>
      </c>
      <c r="AK412" s="18">
        <f t="shared" si="89"/>
        <v>5</v>
      </c>
      <c r="AL412" s="44" t="str">
        <f t="shared" si="90"/>
        <v>ALTA</v>
      </c>
      <c r="AM412" s="39" t="s">
        <v>184</v>
      </c>
      <c r="AN412" s="39" t="s">
        <v>388</v>
      </c>
      <c r="AO412" s="39" t="s">
        <v>184</v>
      </c>
      <c r="AP412" s="39" t="s">
        <v>184</v>
      </c>
      <c r="AQ412" s="39" t="s">
        <v>184</v>
      </c>
      <c r="AR412" s="18"/>
      <c r="AS412" s="18"/>
      <c r="AT412" s="39" t="s">
        <v>184</v>
      </c>
      <c r="AU412" s="39" t="s">
        <v>184</v>
      </c>
      <c r="AV412" s="39" t="s">
        <v>388</v>
      </c>
      <c r="AW412" s="39" t="s">
        <v>388</v>
      </c>
      <c r="AX412" s="39" t="s">
        <v>388</v>
      </c>
      <c r="AY412" s="39" t="s">
        <v>388</v>
      </c>
      <c r="AZ412" s="39" t="s">
        <v>388</v>
      </c>
      <c r="BA412" s="39" t="s">
        <v>184</v>
      </c>
      <c r="BB412" s="39" t="s">
        <v>388</v>
      </c>
      <c r="BC412" s="39"/>
      <c r="BD412" s="39" t="s">
        <v>388</v>
      </c>
      <c r="BE412" s="39" t="s">
        <v>184</v>
      </c>
      <c r="BF412" s="39" t="s">
        <v>184</v>
      </c>
      <c r="BG412" s="39" t="s">
        <v>184</v>
      </c>
      <c r="BH412" s="39" t="s">
        <v>388</v>
      </c>
      <c r="BI412" s="39" t="s">
        <v>388</v>
      </c>
      <c r="BJ412" s="39" t="s">
        <v>184</v>
      </c>
      <c r="BK412" s="39" t="s">
        <v>184</v>
      </c>
      <c r="BL412" s="39" t="s">
        <v>184</v>
      </c>
      <c r="BM412" s="39"/>
      <c r="BN412" s="289"/>
      <c r="BO412" s="45"/>
      <c r="BP412" s="45"/>
    </row>
    <row r="413" spans="1:68" s="158" customFormat="1" ht="60" customHeight="1" x14ac:dyDescent="0.35">
      <c r="A413" s="46" t="str">
        <f t="shared" si="84"/>
        <v>OCID-226</v>
      </c>
      <c r="B413" s="17" t="str">
        <f>VLOOKUP($D413,[10]Responsables!$L$1:$M$37,2,0)</f>
        <v>OCID</v>
      </c>
      <c r="C413" s="162" t="s">
        <v>1321</v>
      </c>
      <c r="D413" s="17" t="s">
        <v>824</v>
      </c>
      <c r="E413" s="17" t="s">
        <v>825</v>
      </c>
      <c r="F413" s="17" t="s">
        <v>826</v>
      </c>
      <c r="G413" s="17" t="s">
        <v>1165</v>
      </c>
      <c r="H413" s="17" t="s">
        <v>1166</v>
      </c>
      <c r="I413" s="17" t="s">
        <v>253</v>
      </c>
      <c r="J413" s="18" t="s">
        <v>254</v>
      </c>
      <c r="K413" s="18" t="s">
        <v>829</v>
      </c>
      <c r="L413" s="18" t="s">
        <v>336</v>
      </c>
      <c r="M413" s="18" t="s">
        <v>321</v>
      </c>
      <c r="N413" s="18" t="s">
        <v>451</v>
      </c>
      <c r="O413" s="17" t="s">
        <v>176</v>
      </c>
      <c r="P413" s="17" t="s">
        <v>830</v>
      </c>
      <c r="Q413" s="17" t="s">
        <v>824</v>
      </c>
      <c r="R413" s="17" t="s">
        <v>229</v>
      </c>
      <c r="S413" s="17" t="s">
        <v>229</v>
      </c>
      <c r="T413" s="17" t="s">
        <v>324</v>
      </c>
      <c r="U413" s="17" t="s">
        <v>824</v>
      </c>
      <c r="V413" s="17" t="s">
        <v>229</v>
      </c>
      <c r="W413" s="17" t="s">
        <v>229</v>
      </c>
      <c r="X413" s="17" t="s">
        <v>831</v>
      </c>
      <c r="Y413" s="177" t="str">
        <f>VLOOKUP($X413,'[10]Ley Transparencia'!$G$4:$H$18,2,0)</f>
        <v>Artículo 19 - INFORMACIÓN PÚBLICA RESERVADA</v>
      </c>
      <c r="Z413" s="17" t="s">
        <v>1322</v>
      </c>
      <c r="AA413" s="17" t="s">
        <v>833</v>
      </c>
      <c r="AB413" s="39" t="s">
        <v>182</v>
      </c>
      <c r="AC413" s="40">
        <v>44197</v>
      </c>
      <c r="AD413" s="33" t="str">
        <f>LOOKUP($Y413,'[10]Ley Transparencia'!$H$4:$H$17,'[10]Ley Transparencia'!$I$4:$I$17)</f>
        <v>Mayor a 15 años</v>
      </c>
      <c r="AE413" s="26" t="str">
        <f t="shared" si="85"/>
        <v>Alta</v>
      </c>
      <c r="AF413" s="18">
        <f t="shared" si="86"/>
        <v>3</v>
      </c>
      <c r="AG413" s="18" t="s">
        <v>239</v>
      </c>
      <c r="AH413" s="18">
        <f t="shared" si="87"/>
        <v>1</v>
      </c>
      <c r="AI413" s="18" t="s">
        <v>239</v>
      </c>
      <c r="AJ413" s="18">
        <f t="shared" si="88"/>
        <v>1</v>
      </c>
      <c r="AK413" s="18">
        <f t="shared" si="89"/>
        <v>5</v>
      </c>
      <c r="AL413" s="44" t="str">
        <f t="shared" si="90"/>
        <v>ALTA</v>
      </c>
      <c r="AM413" s="39" t="s">
        <v>184</v>
      </c>
      <c r="AN413" s="39" t="s">
        <v>388</v>
      </c>
      <c r="AO413" s="39" t="s">
        <v>184</v>
      </c>
      <c r="AP413" s="39" t="s">
        <v>184</v>
      </c>
      <c r="AQ413" s="39" t="s">
        <v>184</v>
      </c>
      <c r="AR413" s="18"/>
      <c r="AS413" s="18"/>
      <c r="AT413" s="39" t="s">
        <v>184</v>
      </c>
      <c r="AU413" s="39" t="s">
        <v>184</v>
      </c>
      <c r="AV413" s="39" t="s">
        <v>388</v>
      </c>
      <c r="AW413" s="39" t="s">
        <v>388</v>
      </c>
      <c r="AX413" s="39" t="s">
        <v>388</v>
      </c>
      <c r="AY413" s="39" t="s">
        <v>388</v>
      </c>
      <c r="AZ413" s="39" t="s">
        <v>388</v>
      </c>
      <c r="BA413" s="39" t="s">
        <v>184</v>
      </c>
      <c r="BB413" s="39" t="s">
        <v>388</v>
      </c>
      <c r="BC413" s="39"/>
      <c r="BD413" s="39" t="s">
        <v>388</v>
      </c>
      <c r="BE413" s="39" t="s">
        <v>184</v>
      </c>
      <c r="BF413" s="39" t="s">
        <v>184</v>
      </c>
      <c r="BG413" s="39" t="s">
        <v>184</v>
      </c>
      <c r="BH413" s="39" t="s">
        <v>388</v>
      </c>
      <c r="BI413" s="39" t="s">
        <v>388</v>
      </c>
      <c r="BJ413" s="39" t="s">
        <v>184</v>
      </c>
      <c r="BK413" s="39" t="s">
        <v>184</v>
      </c>
      <c r="BL413" s="39" t="s">
        <v>184</v>
      </c>
      <c r="BM413" s="39"/>
      <c r="BN413" s="289"/>
      <c r="BO413" s="45"/>
      <c r="BP413" s="45"/>
    </row>
    <row r="414" spans="1:68" s="158" customFormat="1" ht="60" customHeight="1" x14ac:dyDescent="0.35">
      <c r="A414" s="46" t="str">
        <f t="shared" si="84"/>
        <v>OCID-227</v>
      </c>
      <c r="B414" s="17" t="str">
        <f>VLOOKUP($D414,[10]Responsables!$L$1:$M$37,2,0)</f>
        <v>OCID</v>
      </c>
      <c r="C414" s="162" t="s">
        <v>1323</v>
      </c>
      <c r="D414" s="17" t="s">
        <v>824</v>
      </c>
      <c r="E414" s="17" t="s">
        <v>825</v>
      </c>
      <c r="F414" s="17" t="s">
        <v>826</v>
      </c>
      <c r="G414" s="17" t="s">
        <v>1169</v>
      </c>
      <c r="H414" s="17" t="s">
        <v>1170</v>
      </c>
      <c r="I414" s="17" t="s">
        <v>253</v>
      </c>
      <c r="J414" s="18" t="s">
        <v>254</v>
      </c>
      <c r="K414" s="18" t="s">
        <v>829</v>
      </c>
      <c r="L414" s="18" t="s">
        <v>320</v>
      </c>
      <c r="M414" s="18" t="s">
        <v>321</v>
      </c>
      <c r="N414" s="18" t="s">
        <v>451</v>
      </c>
      <c r="O414" s="17" t="s">
        <v>176</v>
      </c>
      <c r="P414" s="17" t="s">
        <v>830</v>
      </c>
      <c r="Q414" s="17" t="s">
        <v>824</v>
      </c>
      <c r="R414" s="17" t="s">
        <v>229</v>
      </c>
      <c r="S414" s="17" t="s">
        <v>229</v>
      </c>
      <c r="T414" s="17" t="s">
        <v>324</v>
      </c>
      <c r="U414" s="17" t="s">
        <v>824</v>
      </c>
      <c r="V414" s="17" t="s">
        <v>229</v>
      </c>
      <c r="W414" s="17" t="s">
        <v>229</v>
      </c>
      <c r="X414" s="17" t="s">
        <v>255</v>
      </c>
      <c r="Y414" s="177" t="str">
        <f>VLOOKUP($X414,'[10]Ley Transparencia'!$G$4:$H$18,2,0)</f>
        <v>INFORMACIÓN PÚBLICA</v>
      </c>
      <c r="Z414" s="17" t="s">
        <v>256</v>
      </c>
      <c r="AA414" s="17" t="s">
        <v>256</v>
      </c>
      <c r="AB414" s="39" t="s">
        <v>176</v>
      </c>
      <c r="AC414" s="40">
        <v>44197</v>
      </c>
      <c r="AD414" s="33" t="str">
        <f>LOOKUP($Y414,'[10]Ley Transparencia'!$H$4:$H$17,'[10]Ley Transparencia'!$I$4:$I$17)</f>
        <v>Ilimitada</v>
      </c>
      <c r="AE414" s="26" t="str">
        <f t="shared" si="85"/>
        <v>Baja</v>
      </c>
      <c r="AF414" s="18">
        <f t="shared" si="86"/>
        <v>1</v>
      </c>
      <c r="AG414" s="18" t="s">
        <v>239</v>
      </c>
      <c r="AH414" s="18">
        <f t="shared" si="87"/>
        <v>1</v>
      </c>
      <c r="AI414" s="18" t="s">
        <v>239</v>
      </c>
      <c r="AJ414" s="18">
        <f t="shared" si="88"/>
        <v>1</v>
      </c>
      <c r="AK414" s="18">
        <f t="shared" si="89"/>
        <v>3</v>
      </c>
      <c r="AL414" s="44" t="str">
        <f t="shared" si="90"/>
        <v>BAJA</v>
      </c>
      <c r="AM414" s="39" t="s">
        <v>184</v>
      </c>
      <c r="AN414" s="39" t="s">
        <v>388</v>
      </c>
      <c r="AO414" s="39" t="s">
        <v>184</v>
      </c>
      <c r="AP414" s="39" t="s">
        <v>184</v>
      </c>
      <c r="AQ414" s="39" t="s">
        <v>184</v>
      </c>
      <c r="AR414" s="18"/>
      <c r="AS414" s="18"/>
      <c r="AT414" s="39" t="s">
        <v>184</v>
      </c>
      <c r="AU414" s="39" t="s">
        <v>184</v>
      </c>
      <c r="AV414" s="39" t="s">
        <v>388</v>
      </c>
      <c r="AW414" s="39" t="s">
        <v>388</v>
      </c>
      <c r="AX414" s="39" t="s">
        <v>388</v>
      </c>
      <c r="AY414" s="39" t="s">
        <v>388</v>
      </c>
      <c r="AZ414" s="39" t="s">
        <v>388</v>
      </c>
      <c r="BA414" s="39" t="s">
        <v>184</v>
      </c>
      <c r="BB414" s="39" t="s">
        <v>388</v>
      </c>
      <c r="BC414" s="39"/>
      <c r="BD414" s="39" t="s">
        <v>388</v>
      </c>
      <c r="BE414" s="39" t="s">
        <v>184</v>
      </c>
      <c r="BF414" s="39" t="s">
        <v>184</v>
      </c>
      <c r="BG414" s="39" t="s">
        <v>184</v>
      </c>
      <c r="BH414" s="39" t="s">
        <v>388</v>
      </c>
      <c r="BI414" s="39" t="s">
        <v>388</v>
      </c>
      <c r="BJ414" s="39" t="s">
        <v>184</v>
      </c>
      <c r="BK414" s="39" t="s">
        <v>184</v>
      </c>
      <c r="BL414" s="39" t="s">
        <v>184</v>
      </c>
      <c r="BM414" s="39"/>
      <c r="BN414" s="289"/>
      <c r="BO414" s="45"/>
      <c r="BP414" s="45"/>
    </row>
    <row r="415" spans="1:68" s="158" customFormat="1" ht="60" customHeight="1" x14ac:dyDescent="0.35">
      <c r="A415" s="46" t="str">
        <f t="shared" si="84"/>
        <v>OCID-228</v>
      </c>
      <c r="B415" s="17" t="str">
        <f>VLOOKUP($D415,[10]Responsables!$L$1:$M$37,2,0)</f>
        <v>OCID</v>
      </c>
      <c r="C415" s="162" t="s">
        <v>1324</v>
      </c>
      <c r="D415" s="17" t="s">
        <v>824</v>
      </c>
      <c r="E415" s="17" t="s">
        <v>825</v>
      </c>
      <c r="F415" s="17" t="s">
        <v>826</v>
      </c>
      <c r="G415" s="17" t="s">
        <v>1172</v>
      </c>
      <c r="H415" s="17" t="s">
        <v>1173</v>
      </c>
      <c r="I415" s="17" t="s">
        <v>253</v>
      </c>
      <c r="J415" s="18" t="s">
        <v>254</v>
      </c>
      <c r="K415" s="18" t="s">
        <v>829</v>
      </c>
      <c r="L415" s="18" t="s">
        <v>336</v>
      </c>
      <c r="M415" s="18" t="s">
        <v>321</v>
      </c>
      <c r="N415" s="18" t="s">
        <v>451</v>
      </c>
      <c r="O415" s="17" t="s">
        <v>176</v>
      </c>
      <c r="P415" s="17" t="s">
        <v>830</v>
      </c>
      <c r="Q415" s="17" t="s">
        <v>824</v>
      </c>
      <c r="R415" s="17" t="s">
        <v>229</v>
      </c>
      <c r="S415" s="17" t="s">
        <v>229</v>
      </c>
      <c r="T415" s="17" t="s">
        <v>324</v>
      </c>
      <c r="U415" s="17" t="s">
        <v>824</v>
      </c>
      <c r="V415" s="17" t="s">
        <v>229</v>
      </c>
      <c r="W415" s="17" t="s">
        <v>229</v>
      </c>
      <c r="X415" s="17" t="s">
        <v>831</v>
      </c>
      <c r="Y415" s="177" t="str">
        <f>VLOOKUP($X415,'[10]Ley Transparencia'!$G$4:$H$18,2,0)</f>
        <v>Artículo 19 - INFORMACIÓN PÚBLICA RESERVADA</v>
      </c>
      <c r="Z415" s="17" t="s">
        <v>1322</v>
      </c>
      <c r="AA415" s="17" t="s">
        <v>833</v>
      </c>
      <c r="AB415" s="39" t="s">
        <v>182</v>
      </c>
      <c r="AC415" s="40">
        <v>44197</v>
      </c>
      <c r="AD415" s="33" t="str">
        <f>LOOKUP($Y415,'[10]Ley Transparencia'!$H$4:$H$17,'[10]Ley Transparencia'!$I$4:$I$17)</f>
        <v>Mayor a 15 años</v>
      </c>
      <c r="AE415" s="26" t="str">
        <f t="shared" si="85"/>
        <v>Alta</v>
      </c>
      <c r="AF415" s="18">
        <f t="shared" si="86"/>
        <v>3</v>
      </c>
      <c r="AG415" s="18" t="s">
        <v>239</v>
      </c>
      <c r="AH415" s="18">
        <f t="shared" si="87"/>
        <v>1</v>
      </c>
      <c r="AI415" s="18" t="s">
        <v>239</v>
      </c>
      <c r="AJ415" s="18">
        <f t="shared" si="88"/>
        <v>1</v>
      </c>
      <c r="AK415" s="18">
        <f t="shared" si="89"/>
        <v>5</v>
      </c>
      <c r="AL415" s="44" t="str">
        <f t="shared" si="90"/>
        <v>ALTA</v>
      </c>
      <c r="AM415" s="39" t="s">
        <v>184</v>
      </c>
      <c r="AN415" s="39" t="s">
        <v>388</v>
      </c>
      <c r="AO415" s="39" t="s">
        <v>184</v>
      </c>
      <c r="AP415" s="39" t="s">
        <v>184</v>
      </c>
      <c r="AQ415" s="39" t="s">
        <v>184</v>
      </c>
      <c r="AR415" s="18"/>
      <c r="AS415" s="18"/>
      <c r="AT415" s="39" t="s">
        <v>184</v>
      </c>
      <c r="AU415" s="39" t="s">
        <v>184</v>
      </c>
      <c r="AV415" s="39" t="s">
        <v>388</v>
      </c>
      <c r="AW415" s="39" t="s">
        <v>388</v>
      </c>
      <c r="AX415" s="39" t="s">
        <v>388</v>
      </c>
      <c r="AY415" s="39" t="s">
        <v>388</v>
      </c>
      <c r="AZ415" s="39" t="s">
        <v>388</v>
      </c>
      <c r="BA415" s="39" t="s">
        <v>184</v>
      </c>
      <c r="BB415" s="39" t="s">
        <v>388</v>
      </c>
      <c r="BC415" s="39"/>
      <c r="BD415" s="39" t="s">
        <v>388</v>
      </c>
      <c r="BE415" s="39" t="s">
        <v>184</v>
      </c>
      <c r="BF415" s="39" t="s">
        <v>184</v>
      </c>
      <c r="BG415" s="39" t="s">
        <v>184</v>
      </c>
      <c r="BH415" s="39" t="s">
        <v>388</v>
      </c>
      <c r="BI415" s="39" t="s">
        <v>388</v>
      </c>
      <c r="BJ415" s="39" t="s">
        <v>184</v>
      </c>
      <c r="BK415" s="39" t="s">
        <v>184</v>
      </c>
      <c r="BL415" s="39" t="s">
        <v>184</v>
      </c>
      <c r="BM415" s="39"/>
      <c r="BN415" s="289"/>
      <c r="BO415" s="45"/>
      <c r="BP415" s="45"/>
    </row>
    <row r="416" spans="1:68" s="158" customFormat="1" ht="60" customHeight="1" x14ac:dyDescent="0.35">
      <c r="A416" s="46" t="str">
        <f t="shared" si="84"/>
        <v>OCID-229</v>
      </c>
      <c r="B416" s="17" t="str">
        <f>VLOOKUP($D416,[10]Responsables!$L$1:$M$37,2,0)</f>
        <v>OCID</v>
      </c>
      <c r="C416" s="162" t="s">
        <v>1325</v>
      </c>
      <c r="D416" s="17" t="s">
        <v>824</v>
      </c>
      <c r="E416" s="17" t="s">
        <v>825</v>
      </c>
      <c r="F416" s="17" t="s">
        <v>826</v>
      </c>
      <c r="G416" s="17" t="s">
        <v>1175</v>
      </c>
      <c r="H416" s="17" t="s">
        <v>1176</v>
      </c>
      <c r="I416" s="17" t="s">
        <v>253</v>
      </c>
      <c r="J416" s="18" t="s">
        <v>254</v>
      </c>
      <c r="K416" s="18" t="s">
        <v>829</v>
      </c>
      <c r="L416" s="18" t="s">
        <v>336</v>
      </c>
      <c r="M416" s="18" t="s">
        <v>321</v>
      </c>
      <c r="N416" s="18" t="s">
        <v>451</v>
      </c>
      <c r="O416" s="17" t="s">
        <v>176</v>
      </c>
      <c r="P416" s="17" t="s">
        <v>830</v>
      </c>
      <c r="Q416" s="17" t="s">
        <v>824</v>
      </c>
      <c r="R416" s="17" t="s">
        <v>229</v>
      </c>
      <c r="S416" s="17" t="s">
        <v>229</v>
      </c>
      <c r="T416" s="17" t="s">
        <v>324</v>
      </c>
      <c r="U416" s="17" t="s">
        <v>824</v>
      </c>
      <c r="V416" s="17" t="s">
        <v>229</v>
      </c>
      <c r="W416" s="17" t="s">
        <v>229</v>
      </c>
      <c r="X416" s="17" t="s">
        <v>831</v>
      </c>
      <c r="Y416" s="177" t="str">
        <f>VLOOKUP($X416,'[10]Ley Transparencia'!$G$4:$H$18,2,0)</f>
        <v>Artículo 19 - INFORMACIÓN PÚBLICA RESERVADA</v>
      </c>
      <c r="Z416" s="17" t="s">
        <v>1326</v>
      </c>
      <c r="AA416" s="17" t="s">
        <v>833</v>
      </c>
      <c r="AB416" s="39" t="s">
        <v>182</v>
      </c>
      <c r="AC416" s="40">
        <v>44197</v>
      </c>
      <c r="AD416" s="33" t="str">
        <f>LOOKUP($Y416,'[10]Ley Transparencia'!$H$4:$H$17,'[10]Ley Transparencia'!$I$4:$I$17)</f>
        <v>Mayor a 15 años</v>
      </c>
      <c r="AE416" s="26" t="str">
        <f t="shared" si="85"/>
        <v>Alta</v>
      </c>
      <c r="AF416" s="18">
        <f t="shared" si="86"/>
        <v>3</v>
      </c>
      <c r="AG416" s="18" t="s">
        <v>239</v>
      </c>
      <c r="AH416" s="18">
        <f t="shared" si="87"/>
        <v>1</v>
      </c>
      <c r="AI416" s="18" t="s">
        <v>239</v>
      </c>
      <c r="AJ416" s="18">
        <f t="shared" si="88"/>
        <v>1</v>
      </c>
      <c r="AK416" s="18">
        <f t="shared" si="89"/>
        <v>5</v>
      </c>
      <c r="AL416" s="44" t="str">
        <f t="shared" si="90"/>
        <v>ALTA</v>
      </c>
      <c r="AM416" s="39" t="s">
        <v>184</v>
      </c>
      <c r="AN416" s="39" t="s">
        <v>388</v>
      </c>
      <c r="AO416" s="39" t="s">
        <v>184</v>
      </c>
      <c r="AP416" s="39" t="s">
        <v>184</v>
      </c>
      <c r="AQ416" s="39" t="s">
        <v>184</v>
      </c>
      <c r="AR416" s="18"/>
      <c r="AS416" s="18"/>
      <c r="AT416" s="39" t="s">
        <v>184</v>
      </c>
      <c r="AU416" s="39" t="s">
        <v>184</v>
      </c>
      <c r="AV416" s="39" t="s">
        <v>388</v>
      </c>
      <c r="AW416" s="39" t="s">
        <v>388</v>
      </c>
      <c r="AX416" s="39" t="s">
        <v>388</v>
      </c>
      <c r="AY416" s="39" t="s">
        <v>388</v>
      </c>
      <c r="AZ416" s="39" t="s">
        <v>388</v>
      </c>
      <c r="BA416" s="39" t="s">
        <v>184</v>
      </c>
      <c r="BB416" s="39" t="s">
        <v>388</v>
      </c>
      <c r="BC416" s="39"/>
      <c r="BD416" s="39" t="s">
        <v>388</v>
      </c>
      <c r="BE416" s="39" t="s">
        <v>184</v>
      </c>
      <c r="BF416" s="39" t="s">
        <v>184</v>
      </c>
      <c r="BG416" s="39" t="s">
        <v>184</v>
      </c>
      <c r="BH416" s="39" t="s">
        <v>388</v>
      </c>
      <c r="BI416" s="39" t="s">
        <v>388</v>
      </c>
      <c r="BJ416" s="39" t="s">
        <v>184</v>
      </c>
      <c r="BK416" s="39" t="s">
        <v>184</v>
      </c>
      <c r="BL416" s="39" t="s">
        <v>184</v>
      </c>
      <c r="BM416" s="39"/>
      <c r="BN416" s="289"/>
      <c r="BO416" s="45"/>
      <c r="BP416" s="45"/>
    </row>
    <row r="417" spans="1:68" s="158" customFormat="1" ht="60" customHeight="1" x14ac:dyDescent="0.35">
      <c r="A417" s="46" t="str">
        <f t="shared" si="84"/>
        <v>OCID-230</v>
      </c>
      <c r="B417" s="17" t="str">
        <f>VLOOKUP($D417,[10]Responsables!$L$1:$M$37,2,0)</f>
        <v>OCID</v>
      </c>
      <c r="C417" s="162" t="s">
        <v>1327</v>
      </c>
      <c r="D417" s="17" t="s">
        <v>824</v>
      </c>
      <c r="E417" s="17" t="s">
        <v>825</v>
      </c>
      <c r="F417" s="17" t="s">
        <v>826</v>
      </c>
      <c r="G417" s="17" t="s">
        <v>1178</v>
      </c>
      <c r="H417" s="17" t="s">
        <v>1179</v>
      </c>
      <c r="I417" s="17" t="s">
        <v>253</v>
      </c>
      <c r="J417" s="18" t="s">
        <v>254</v>
      </c>
      <c r="K417" s="18" t="s">
        <v>829</v>
      </c>
      <c r="L417" s="18" t="s">
        <v>320</v>
      </c>
      <c r="M417" s="18" t="s">
        <v>321</v>
      </c>
      <c r="N417" s="18" t="s">
        <v>451</v>
      </c>
      <c r="O417" s="17" t="s">
        <v>176</v>
      </c>
      <c r="P417" s="17" t="s">
        <v>830</v>
      </c>
      <c r="Q417" s="17" t="s">
        <v>824</v>
      </c>
      <c r="R417" s="17" t="s">
        <v>229</v>
      </c>
      <c r="S417" s="17" t="s">
        <v>229</v>
      </c>
      <c r="T417" s="17" t="s">
        <v>324</v>
      </c>
      <c r="U417" s="17" t="s">
        <v>824</v>
      </c>
      <c r="V417" s="17" t="s">
        <v>229</v>
      </c>
      <c r="W417" s="17" t="s">
        <v>229</v>
      </c>
      <c r="X417" s="17" t="s">
        <v>255</v>
      </c>
      <c r="Y417" s="177" t="str">
        <f>VLOOKUP($X417,'[10]Ley Transparencia'!$G$4:$H$18,2,0)</f>
        <v>INFORMACIÓN PÚBLICA</v>
      </c>
      <c r="Z417" s="17" t="s">
        <v>256</v>
      </c>
      <c r="AA417" s="17" t="s">
        <v>256</v>
      </c>
      <c r="AB417" s="39" t="s">
        <v>176</v>
      </c>
      <c r="AC417" s="40">
        <v>44197</v>
      </c>
      <c r="AD417" s="33" t="str">
        <f>LOOKUP($Y417,'[10]Ley Transparencia'!$H$4:$H$17,'[10]Ley Transparencia'!$I$4:$I$17)</f>
        <v>Ilimitada</v>
      </c>
      <c r="AE417" s="26" t="str">
        <f t="shared" si="85"/>
        <v>Baja</v>
      </c>
      <c r="AF417" s="18">
        <f t="shared" si="86"/>
        <v>1</v>
      </c>
      <c r="AG417" s="18" t="s">
        <v>239</v>
      </c>
      <c r="AH417" s="18">
        <f t="shared" si="87"/>
        <v>1</v>
      </c>
      <c r="AI417" s="18" t="s">
        <v>233</v>
      </c>
      <c r="AJ417" s="18">
        <f t="shared" si="88"/>
        <v>2</v>
      </c>
      <c r="AK417" s="18">
        <f t="shared" si="89"/>
        <v>4</v>
      </c>
      <c r="AL417" s="44" t="str">
        <f t="shared" si="90"/>
        <v>MEDIA</v>
      </c>
      <c r="AM417" s="39" t="s">
        <v>184</v>
      </c>
      <c r="AN417" s="39" t="s">
        <v>388</v>
      </c>
      <c r="AO417" s="39" t="s">
        <v>184</v>
      </c>
      <c r="AP417" s="39" t="s">
        <v>184</v>
      </c>
      <c r="AQ417" s="39" t="s">
        <v>184</v>
      </c>
      <c r="AR417" s="18"/>
      <c r="AS417" s="18"/>
      <c r="AT417" s="39" t="s">
        <v>184</v>
      </c>
      <c r="AU417" s="39" t="s">
        <v>184</v>
      </c>
      <c r="AV417" s="39" t="s">
        <v>388</v>
      </c>
      <c r="AW417" s="39" t="s">
        <v>388</v>
      </c>
      <c r="AX417" s="39" t="s">
        <v>388</v>
      </c>
      <c r="AY417" s="39" t="s">
        <v>388</v>
      </c>
      <c r="AZ417" s="39" t="s">
        <v>388</v>
      </c>
      <c r="BA417" s="39" t="s">
        <v>184</v>
      </c>
      <c r="BB417" s="39" t="s">
        <v>388</v>
      </c>
      <c r="BC417" s="39"/>
      <c r="BD417" s="39" t="s">
        <v>388</v>
      </c>
      <c r="BE417" s="39" t="s">
        <v>184</v>
      </c>
      <c r="BF417" s="39" t="s">
        <v>184</v>
      </c>
      <c r="BG417" s="39" t="s">
        <v>184</v>
      </c>
      <c r="BH417" s="39" t="s">
        <v>388</v>
      </c>
      <c r="BI417" s="39" t="s">
        <v>388</v>
      </c>
      <c r="BJ417" s="39" t="s">
        <v>184</v>
      </c>
      <c r="BK417" s="39" t="s">
        <v>184</v>
      </c>
      <c r="BL417" s="39" t="s">
        <v>184</v>
      </c>
      <c r="BM417" s="39"/>
      <c r="BN417" s="289"/>
      <c r="BO417" s="45"/>
      <c r="BP417" s="45"/>
    </row>
    <row r="418" spans="1:68" s="158" customFormat="1" ht="60" customHeight="1" x14ac:dyDescent="0.35">
      <c r="A418" s="46" t="str">
        <f t="shared" si="84"/>
        <v>OCID-231</v>
      </c>
      <c r="B418" s="17" t="str">
        <f>VLOOKUP($D418,[10]Responsables!$L$1:$M$37,2,0)</f>
        <v>OCID</v>
      </c>
      <c r="C418" s="162" t="s">
        <v>1328</v>
      </c>
      <c r="D418" s="17" t="s">
        <v>824</v>
      </c>
      <c r="E418" s="17" t="s">
        <v>825</v>
      </c>
      <c r="F418" s="17" t="s">
        <v>826</v>
      </c>
      <c r="G418" s="17" t="s">
        <v>1181</v>
      </c>
      <c r="H418" s="17" t="s">
        <v>1182</v>
      </c>
      <c r="I418" s="17" t="s">
        <v>253</v>
      </c>
      <c r="J418" s="18" t="s">
        <v>254</v>
      </c>
      <c r="K418" s="18" t="s">
        <v>829</v>
      </c>
      <c r="L418" s="18" t="s">
        <v>320</v>
      </c>
      <c r="M418" s="18" t="s">
        <v>321</v>
      </c>
      <c r="N418" s="18" t="s">
        <v>451</v>
      </c>
      <c r="O418" s="17" t="s">
        <v>176</v>
      </c>
      <c r="P418" s="17" t="s">
        <v>830</v>
      </c>
      <c r="Q418" s="17" t="s">
        <v>824</v>
      </c>
      <c r="R418" s="17" t="s">
        <v>229</v>
      </c>
      <c r="S418" s="17" t="s">
        <v>229</v>
      </c>
      <c r="T418" s="17" t="s">
        <v>324</v>
      </c>
      <c r="U418" s="17" t="s">
        <v>824</v>
      </c>
      <c r="V418" s="17" t="s">
        <v>229</v>
      </c>
      <c r="W418" s="17" t="s">
        <v>229</v>
      </c>
      <c r="X418" s="17" t="s">
        <v>255</v>
      </c>
      <c r="Y418" s="177" t="str">
        <f>VLOOKUP($X418,'[10]Ley Transparencia'!$G$4:$H$18,2,0)</f>
        <v>INFORMACIÓN PÚBLICA</v>
      </c>
      <c r="Z418" s="17" t="s">
        <v>256</v>
      </c>
      <c r="AA418" s="17" t="s">
        <v>256</v>
      </c>
      <c r="AB418" s="39" t="s">
        <v>176</v>
      </c>
      <c r="AC418" s="40">
        <v>44197</v>
      </c>
      <c r="AD418" s="33" t="str">
        <f>LOOKUP($Y418,'[10]Ley Transparencia'!$H$4:$H$17,'[10]Ley Transparencia'!$I$4:$I$17)</f>
        <v>Ilimitada</v>
      </c>
      <c r="AE418" s="26" t="str">
        <f t="shared" si="85"/>
        <v>Baja</v>
      </c>
      <c r="AF418" s="18">
        <f t="shared" si="86"/>
        <v>1</v>
      </c>
      <c r="AG418" s="18" t="s">
        <v>239</v>
      </c>
      <c r="AH418" s="18">
        <f t="shared" si="87"/>
        <v>1</v>
      </c>
      <c r="AI418" s="18" t="s">
        <v>239</v>
      </c>
      <c r="AJ418" s="18">
        <f t="shared" si="88"/>
        <v>1</v>
      </c>
      <c r="AK418" s="18">
        <f t="shared" si="89"/>
        <v>3</v>
      </c>
      <c r="AL418" s="44" t="str">
        <f t="shared" si="90"/>
        <v>BAJA</v>
      </c>
      <c r="AM418" s="39" t="s">
        <v>184</v>
      </c>
      <c r="AN418" s="39" t="s">
        <v>388</v>
      </c>
      <c r="AO418" s="39" t="s">
        <v>184</v>
      </c>
      <c r="AP418" s="39" t="s">
        <v>184</v>
      </c>
      <c r="AQ418" s="39" t="s">
        <v>184</v>
      </c>
      <c r="AR418" s="18"/>
      <c r="AS418" s="18"/>
      <c r="AT418" s="39" t="s">
        <v>184</v>
      </c>
      <c r="AU418" s="39" t="s">
        <v>184</v>
      </c>
      <c r="AV418" s="39" t="s">
        <v>388</v>
      </c>
      <c r="AW418" s="39" t="s">
        <v>388</v>
      </c>
      <c r="AX418" s="39" t="s">
        <v>388</v>
      </c>
      <c r="AY418" s="39" t="s">
        <v>388</v>
      </c>
      <c r="AZ418" s="39" t="s">
        <v>388</v>
      </c>
      <c r="BA418" s="39" t="s">
        <v>184</v>
      </c>
      <c r="BB418" s="39" t="s">
        <v>388</v>
      </c>
      <c r="BC418" s="39"/>
      <c r="BD418" s="39" t="s">
        <v>388</v>
      </c>
      <c r="BE418" s="39" t="s">
        <v>184</v>
      </c>
      <c r="BF418" s="39" t="s">
        <v>184</v>
      </c>
      <c r="BG418" s="39" t="s">
        <v>184</v>
      </c>
      <c r="BH418" s="39" t="s">
        <v>388</v>
      </c>
      <c r="BI418" s="39" t="s">
        <v>388</v>
      </c>
      <c r="BJ418" s="39" t="s">
        <v>184</v>
      </c>
      <c r="BK418" s="39" t="s">
        <v>184</v>
      </c>
      <c r="BL418" s="39" t="s">
        <v>184</v>
      </c>
      <c r="BM418" s="39"/>
      <c r="BN418" s="289"/>
      <c r="BO418" s="45"/>
      <c r="BP418" s="45"/>
    </row>
    <row r="419" spans="1:68" s="158" customFormat="1" ht="60" customHeight="1" x14ac:dyDescent="0.35">
      <c r="A419" s="46" t="str">
        <f t="shared" si="84"/>
        <v>OCID-232</v>
      </c>
      <c r="B419" s="17" t="str">
        <f>VLOOKUP($D419,[10]Responsables!$L$1:$M$37,2,0)</f>
        <v>OCID</v>
      </c>
      <c r="C419" s="162" t="s">
        <v>1329</v>
      </c>
      <c r="D419" s="17" t="s">
        <v>824</v>
      </c>
      <c r="E419" s="17" t="s">
        <v>1330</v>
      </c>
      <c r="F419" s="17" t="s">
        <v>333</v>
      </c>
      <c r="G419" s="17" t="s">
        <v>1331</v>
      </c>
      <c r="H419" s="17" t="s">
        <v>1332</v>
      </c>
      <c r="I419" s="17" t="s">
        <v>253</v>
      </c>
      <c r="J419" s="18" t="s">
        <v>254</v>
      </c>
      <c r="K419" s="18" t="s">
        <v>829</v>
      </c>
      <c r="L419" s="18" t="s">
        <v>336</v>
      </c>
      <c r="M419" s="18" t="s">
        <v>337</v>
      </c>
      <c r="N419" s="18" t="s">
        <v>1333</v>
      </c>
      <c r="O419" s="17" t="s">
        <v>176</v>
      </c>
      <c r="P419" s="17" t="s">
        <v>193</v>
      </c>
      <c r="Q419" s="17" t="s">
        <v>824</v>
      </c>
      <c r="R419" s="17" t="s">
        <v>229</v>
      </c>
      <c r="S419" s="17" t="s">
        <v>229</v>
      </c>
      <c r="T419" s="17" t="s">
        <v>324</v>
      </c>
      <c r="U419" s="17" t="s">
        <v>824</v>
      </c>
      <c r="V419" s="17" t="s">
        <v>229</v>
      </c>
      <c r="W419" s="17" t="s">
        <v>229</v>
      </c>
      <c r="X419" s="17" t="s">
        <v>255</v>
      </c>
      <c r="Y419" s="177" t="str">
        <f>VLOOKUP($X419,'[10]Ley Transparencia'!$G$4:$H$18,2,0)</f>
        <v>INFORMACIÓN PÚBLICA</v>
      </c>
      <c r="Z419" s="17" t="s">
        <v>256</v>
      </c>
      <c r="AA419" s="17" t="s">
        <v>256</v>
      </c>
      <c r="AB419" s="39" t="s">
        <v>176</v>
      </c>
      <c r="AC419" s="40">
        <v>44197</v>
      </c>
      <c r="AD419" s="33" t="str">
        <f>LOOKUP($Y419,'[10]Ley Transparencia'!$H$4:$H$17,'[10]Ley Transparencia'!$I$4:$I$17)</f>
        <v>Ilimitada</v>
      </c>
      <c r="AE419" s="26" t="str">
        <f t="shared" si="85"/>
        <v>Baja</v>
      </c>
      <c r="AF419" s="18">
        <f t="shared" si="86"/>
        <v>1</v>
      </c>
      <c r="AG419" s="18" t="s">
        <v>239</v>
      </c>
      <c r="AH419" s="18">
        <f t="shared" si="87"/>
        <v>1</v>
      </c>
      <c r="AI419" s="18" t="s">
        <v>239</v>
      </c>
      <c r="AJ419" s="18">
        <f t="shared" si="88"/>
        <v>1</v>
      </c>
      <c r="AK419" s="18">
        <f t="shared" si="89"/>
        <v>3</v>
      </c>
      <c r="AL419" s="44" t="str">
        <f t="shared" si="90"/>
        <v>BAJA</v>
      </c>
      <c r="AM419" s="39" t="s">
        <v>184</v>
      </c>
      <c r="AN419" s="39" t="s">
        <v>388</v>
      </c>
      <c r="AO419" s="39" t="s">
        <v>184</v>
      </c>
      <c r="AP419" s="39" t="s">
        <v>184</v>
      </c>
      <c r="AQ419" s="39" t="s">
        <v>184</v>
      </c>
      <c r="AR419" s="18"/>
      <c r="AS419" s="18"/>
      <c r="AT419" s="39" t="s">
        <v>184</v>
      </c>
      <c r="AU419" s="39" t="s">
        <v>184</v>
      </c>
      <c r="AV419" s="39" t="s">
        <v>388</v>
      </c>
      <c r="AW419" s="39" t="s">
        <v>388</v>
      </c>
      <c r="AX419" s="39" t="s">
        <v>388</v>
      </c>
      <c r="AY419" s="39" t="s">
        <v>388</v>
      </c>
      <c r="AZ419" s="39" t="s">
        <v>388</v>
      </c>
      <c r="BA419" s="39" t="s">
        <v>184</v>
      </c>
      <c r="BB419" s="39" t="s">
        <v>388</v>
      </c>
      <c r="BC419" s="39"/>
      <c r="BD419" s="39" t="s">
        <v>388</v>
      </c>
      <c r="BE419" s="39" t="s">
        <v>184</v>
      </c>
      <c r="BF419" s="39" t="s">
        <v>184</v>
      </c>
      <c r="BG419" s="39" t="s">
        <v>184</v>
      </c>
      <c r="BH419" s="39" t="s">
        <v>388</v>
      </c>
      <c r="BI419" s="39" t="s">
        <v>388</v>
      </c>
      <c r="BJ419" s="39" t="s">
        <v>184</v>
      </c>
      <c r="BK419" s="39" t="s">
        <v>184</v>
      </c>
      <c r="BL419" s="39" t="s">
        <v>184</v>
      </c>
      <c r="BM419" s="39"/>
      <c r="BN419" s="289"/>
      <c r="BO419" s="45"/>
      <c r="BP419" s="45"/>
    </row>
    <row r="420" spans="1:68" s="158" customFormat="1" ht="60" customHeight="1" x14ac:dyDescent="0.35">
      <c r="A420" s="46" t="str">
        <f t="shared" si="84"/>
        <v>OCID-233</v>
      </c>
      <c r="B420" s="17" t="str">
        <f>VLOOKUP($D420,[10]Responsables!$L$1:$M$37,2,0)</f>
        <v>OCID</v>
      </c>
      <c r="C420" s="162" t="s">
        <v>1334</v>
      </c>
      <c r="D420" s="17" t="s">
        <v>824</v>
      </c>
      <c r="E420" s="17" t="s">
        <v>1330</v>
      </c>
      <c r="F420" s="17" t="s">
        <v>333</v>
      </c>
      <c r="G420" s="17" t="s">
        <v>1335</v>
      </c>
      <c r="H420" s="17" t="s">
        <v>1336</v>
      </c>
      <c r="I420" s="17" t="s">
        <v>253</v>
      </c>
      <c r="J420" s="18" t="s">
        <v>254</v>
      </c>
      <c r="K420" s="18" t="s">
        <v>829</v>
      </c>
      <c r="L420" s="18" t="s">
        <v>336</v>
      </c>
      <c r="M420" s="18" t="s">
        <v>321</v>
      </c>
      <c r="N420" s="18" t="s">
        <v>1337</v>
      </c>
      <c r="O420" s="17" t="s">
        <v>176</v>
      </c>
      <c r="P420" s="17" t="s">
        <v>193</v>
      </c>
      <c r="Q420" s="17" t="s">
        <v>824</v>
      </c>
      <c r="R420" s="17" t="s">
        <v>229</v>
      </c>
      <c r="S420" s="17" t="s">
        <v>229</v>
      </c>
      <c r="T420" s="17" t="s">
        <v>324</v>
      </c>
      <c r="U420" s="17" t="s">
        <v>824</v>
      </c>
      <c r="V420" s="17" t="s">
        <v>229</v>
      </c>
      <c r="W420" s="17" t="s">
        <v>229</v>
      </c>
      <c r="X420" s="17" t="s">
        <v>255</v>
      </c>
      <c r="Y420" s="177" t="str">
        <f>VLOOKUP($X420,'[10]Ley Transparencia'!$G$4:$H$18,2,0)</f>
        <v>INFORMACIÓN PÚBLICA</v>
      </c>
      <c r="Z420" s="17" t="s">
        <v>256</v>
      </c>
      <c r="AA420" s="17" t="s">
        <v>256</v>
      </c>
      <c r="AB420" s="39" t="s">
        <v>176</v>
      </c>
      <c r="AC420" s="40">
        <v>44197</v>
      </c>
      <c r="AD420" s="33" t="str">
        <f>LOOKUP($Y420,'[10]Ley Transparencia'!$H$4:$H$17,'[10]Ley Transparencia'!$I$4:$I$17)</f>
        <v>Ilimitada</v>
      </c>
      <c r="AE420" s="26" t="str">
        <f t="shared" si="85"/>
        <v>Baja</v>
      </c>
      <c r="AF420" s="18">
        <f t="shared" si="86"/>
        <v>1</v>
      </c>
      <c r="AG420" s="18" t="s">
        <v>239</v>
      </c>
      <c r="AH420" s="18">
        <f t="shared" si="87"/>
        <v>1</v>
      </c>
      <c r="AI420" s="18" t="s">
        <v>239</v>
      </c>
      <c r="AJ420" s="18">
        <f t="shared" si="88"/>
        <v>1</v>
      </c>
      <c r="AK420" s="18">
        <f t="shared" si="89"/>
        <v>3</v>
      </c>
      <c r="AL420" s="44" t="str">
        <f t="shared" si="90"/>
        <v>BAJA</v>
      </c>
      <c r="AM420" s="39" t="s">
        <v>184</v>
      </c>
      <c r="AN420" s="39" t="s">
        <v>388</v>
      </c>
      <c r="AO420" s="39" t="s">
        <v>184</v>
      </c>
      <c r="AP420" s="39" t="s">
        <v>184</v>
      </c>
      <c r="AQ420" s="39" t="s">
        <v>184</v>
      </c>
      <c r="AR420" s="18"/>
      <c r="AS420" s="18"/>
      <c r="AT420" s="39" t="s">
        <v>184</v>
      </c>
      <c r="AU420" s="39" t="s">
        <v>184</v>
      </c>
      <c r="AV420" s="39" t="s">
        <v>388</v>
      </c>
      <c r="AW420" s="39" t="s">
        <v>388</v>
      </c>
      <c r="AX420" s="39" t="s">
        <v>388</v>
      </c>
      <c r="AY420" s="39" t="s">
        <v>388</v>
      </c>
      <c r="AZ420" s="39" t="s">
        <v>388</v>
      </c>
      <c r="BA420" s="39" t="s">
        <v>184</v>
      </c>
      <c r="BB420" s="39" t="s">
        <v>388</v>
      </c>
      <c r="BC420" s="39"/>
      <c r="BD420" s="39" t="s">
        <v>388</v>
      </c>
      <c r="BE420" s="39" t="s">
        <v>184</v>
      </c>
      <c r="BF420" s="39" t="s">
        <v>184</v>
      </c>
      <c r="BG420" s="39" t="s">
        <v>184</v>
      </c>
      <c r="BH420" s="39" t="s">
        <v>388</v>
      </c>
      <c r="BI420" s="39" t="s">
        <v>388</v>
      </c>
      <c r="BJ420" s="39" t="s">
        <v>184</v>
      </c>
      <c r="BK420" s="39" t="s">
        <v>184</v>
      </c>
      <c r="BL420" s="39" t="s">
        <v>184</v>
      </c>
      <c r="BM420" s="39"/>
      <c r="BN420" s="289"/>
      <c r="BO420" s="45"/>
      <c r="BP420" s="45"/>
    </row>
    <row r="421" spans="1:68" s="158" customFormat="1" ht="60" customHeight="1" x14ac:dyDescent="0.35">
      <c r="A421" s="46" t="str">
        <f t="shared" si="84"/>
        <v>OCID-234</v>
      </c>
      <c r="B421" s="17" t="str">
        <f>VLOOKUP($D421,[10]Responsables!$L$1:$M$37,2,0)</f>
        <v>OCID</v>
      </c>
      <c r="C421" s="162" t="s">
        <v>1338</v>
      </c>
      <c r="D421" s="17" t="s">
        <v>824</v>
      </c>
      <c r="E421" s="17" t="s">
        <v>1330</v>
      </c>
      <c r="F421" s="17" t="s">
        <v>333</v>
      </c>
      <c r="G421" s="17" t="s">
        <v>1339</v>
      </c>
      <c r="H421" s="17" t="s">
        <v>1340</v>
      </c>
      <c r="I421" s="17" t="s">
        <v>253</v>
      </c>
      <c r="J421" s="18" t="s">
        <v>254</v>
      </c>
      <c r="K421" s="18" t="s">
        <v>829</v>
      </c>
      <c r="L421" s="18" t="s">
        <v>336</v>
      </c>
      <c r="M421" s="18" t="s">
        <v>321</v>
      </c>
      <c r="N421" s="18" t="s">
        <v>1337</v>
      </c>
      <c r="O421" s="17" t="s">
        <v>176</v>
      </c>
      <c r="P421" s="17" t="s">
        <v>193</v>
      </c>
      <c r="Q421" s="17" t="s">
        <v>824</v>
      </c>
      <c r="R421" s="17" t="s">
        <v>229</v>
      </c>
      <c r="S421" s="17" t="s">
        <v>229</v>
      </c>
      <c r="T421" s="17" t="s">
        <v>324</v>
      </c>
      <c r="U421" s="17" t="s">
        <v>824</v>
      </c>
      <c r="V421" s="17" t="s">
        <v>229</v>
      </c>
      <c r="W421" s="17" t="s">
        <v>229</v>
      </c>
      <c r="X421" s="17" t="s">
        <v>255</v>
      </c>
      <c r="Y421" s="177" t="str">
        <f>VLOOKUP($X421,'[10]Ley Transparencia'!$G$4:$H$18,2,0)</f>
        <v>INFORMACIÓN PÚBLICA</v>
      </c>
      <c r="Z421" s="17" t="s">
        <v>256</v>
      </c>
      <c r="AA421" s="17" t="s">
        <v>256</v>
      </c>
      <c r="AB421" s="39" t="s">
        <v>176</v>
      </c>
      <c r="AC421" s="40">
        <v>44197</v>
      </c>
      <c r="AD421" s="33" t="str">
        <f>LOOKUP($Y421,'[10]Ley Transparencia'!$H$4:$H$17,'[10]Ley Transparencia'!$I$4:$I$17)</f>
        <v>Ilimitada</v>
      </c>
      <c r="AE421" s="26" t="str">
        <f t="shared" si="85"/>
        <v>Baja</v>
      </c>
      <c r="AF421" s="18">
        <f t="shared" si="86"/>
        <v>1</v>
      </c>
      <c r="AG421" s="18" t="s">
        <v>239</v>
      </c>
      <c r="AH421" s="18">
        <f t="shared" si="87"/>
        <v>1</v>
      </c>
      <c r="AI421" s="18" t="s">
        <v>239</v>
      </c>
      <c r="AJ421" s="18">
        <f t="shared" si="88"/>
        <v>1</v>
      </c>
      <c r="AK421" s="18">
        <f t="shared" si="89"/>
        <v>3</v>
      </c>
      <c r="AL421" s="44" t="str">
        <f t="shared" si="90"/>
        <v>BAJA</v>
      </c>
      <c r="AM421" s="39" t="s">
        <v>184</v>
      </c>
      <c r="AN421" s="39" t="s">
        <v>388</v>
      </c>
      <c r="AO421" s="39" t="s">
        <v>184</v>
      </c>
      <c r="AP421" s="39" t="s">
        <v>184</v>
      </c>
      <c r="AQ421" s="39" t="s">
        <v>184</v>
      </c>
      <c r="AR421" s="18"/>
      <c r="AS421" s="18"/>
      <c r="AT421" s="39" t="s">
        <v>184</v>
      </c>
      <c r="AU421" s="39" t="s">
        <v>184</v>
      </c>
      <c r="AV421" s="39" t="s">
        <v>388</v>
      </c>
      <c r="AW421" s="39" t="s">
        <v>388</v>
      </c>
      <c r="AX421" s="39" t="s">
        <v>388</v>
      </c>
      <c r="AY421" s="39" t="s">
        <v>388</v>
      </c>
      <c r="AZ421" s="39" t="s">
        <v>388</v>
      </c>
      <c r="BA421" s="39" t="s">
        <v>184</v>
      </c>
      <c r="BB421" s="39" t="s">
        <v>388</v>
      </c>
      <c r="BC421" s="39"/>
      <c r="BD421" s="39" t="s">
        <v>388</v>
      </c>
      <c r="BE421" s="39" t="s">
        <v>184</v>
      </c>
      <c r="BF421" s="39" t="s">
        <v>184</v>
      </c>
      <c r="BG421" s="39" t="s">
        <v>184</v>
      </c>
      <c r="BH421" s="39" t="s">
        <v>388</v>
      </c>
      <c r="BI421" s="39" t="s">
        <v>388</v>
      </c>
      <c r="BJ421" s="39" t="s">
        <v>184</v>
      </c>
      <c r="BK421" s="39" t="s">
        <v>184</v>
      </c>
      <c r="BL421" s="39" t="s">
        <v>184</v>
      </c>
      <c r="BM421" s="39"/>
      <c r="BN421" s="289"/>
      <c r="BO421" s="45"/>
      <c r="BP421" s="45"/>
    </row>
    <row r="422" spans="1:68" s="158" customFormat="1" ht="60" customHeight="1" x14ac:dyDescent="0.35">
      <c r="A422" s="46" t="str">
        <f t="shared" si="84"/>
        <v>OCID-235</v>
      </c>
      <c r="B422" s="17" t="str">
        <f>VLOOKUP($D422,[10]Responsables!$L$1:$M$37,2,0)</f>
        <v>OCID</v>
      </c>
      <c r="C422" s="162" t="s">
        <v>1341</v>
      </c>
      <c r="D422" s="17" t="s">
        <v>824</v>
      </c>
      <c r="E422" s="17" t="s">
        <v>1330</v>
      </c>
      <c r="F422" s="17" t="s">
        <v>333</v>
      </c>
      <c r="G422" s="17" t="s">
        <v>1342</v>
      </c>
      <c r="H422" s="17" t="s">
        <v>1343</v>
      </c>
      <c r="I422" s="17" t="s">
        <v>253</v>
      </c>
      <c r="J422" s="18" t="s">
        <v>254</v>
      </c>
      <c r="K422" s="18" t="s">
        <v>829</v>
      </c>
      <c r="L422" s="18" t="s">
        <v>336</v>
      </c>
      <c r="M422" s="18" t="s">
        <v>321</v>
      </c>
      <c r="N422" s="18" t="s">
        <v>1333</v>
      </c>
      <c r="O422" s="17" t="s">
        <v>176</v>
      </c>
      <c r="P422" s="17" t="s">
        <v>193</v>
      </c>
      <c r="Q422" s="17" t="s">
        <v>824</v>
      </c>
      <c r="R422" s="17" t="s">
        <v>229</v>
      </c>
      <c r="S422" s="17" t="s">
        <v>229</v>
      </c>
      <c r="T422" s="17" t="s">
        <v>324</v>
      </c>
      <c r="U422" s="17" t="s">
        <v>824</v>
      </c>
      <c r="V422" s="17" t="s">
        <v>229</v>
      </c>
      <c r="W422" s="17" t="s">
        <v>229</v>
      </c>
      <c r="X422" s="17" t="s">
        <v>255</v>
      </c>
      <c r="Y422" s="177" t="str">
        <f>VLOOKUP($X422,'[10]Ley Transparencia'!$G$4:$H$18,2,0)</f>
        <v>INFORMACIÓN PÚBLICA</v>
      </c>
      <c r="Z422" s="17" t="s">
        <v>256</v>
      </c>
      <c r="AA422" s="17" t="s">
        <v>256</v>
      </c>
      <c r="AB422" s="39" t="s">
        <v>176</v>
      </c>
      <c r="AC422" s="40">
        <v>44197</v>
      </c>
      <c r="AD422" s="33" t="str">
        <f>LOOKUP($Y422,'[10]Ley Transparencia'!$H$4:$H$17,'[10]Ley Transparencia'!$I$4:$I$17)</f>
        <v>Ilimitada</v>
      </c>
      <c r="AE422" s="26" t="str">
        <f t="shared" si="85"/>
        <v>Baja</v>
      </c>
      <c r="AF422" s="18">
        <f t="shared" si="86"/>
        <v>1</v>
      </c>
      <c r="AG422" s="18" t="s">
        <v>239</v>
      </c>
      <c r="AH422" s="18">
        <f t="shared" si="87"/>
        <v>1</v>
      </c>
      <c r="AI422" s="18" t="s">
        <v>239</v>
      </c>
      <c r="AJ422" s="18">
        <f t="shared" si="88"/>
        <v>1</v>
      </c>
      <c r="AK422" s="18">
        <f t="shared" si="89"/>
        <v>3</v>
      </c>
      <c r="AL422" s="44" t="str">
        <f t="shared" si="90"/>
        <v>BAJA</v>
      </c>
      <c r="AM422" s="39" t="s">
        <v>184</v>
      </c>
      <c r="AN422" s="39" t="s">
        <v>388</v>
      </c>
      <c r="AO422" s="39" t="s">
        <v>184</v>
      </c>
      <c r="AP422" s="39" t="s">
        <v>184</v>
      </c>
      <c r="AQ422" s="39" t="s">
        <v>184</v>
      </c>
      <c r="AR422" s="18"/>
      <c r="AS422" s="18"/>
      <c r="AT422" s="39" t="s">
        <v>184</v>
      </c>
      <c r="AU422" s="39" t="s">
        <v>184</v>
      </c>
      <c r="AV422" s="39" t="s">
        <v>388</v>
      </c>
      <c r="AW422" s="39" t="s">
        <v>388</v>
      </c>
      <c r="AX422" s="39" t="s">
        <v>388</v>
      </c>
      <c r="AY422" s="39" t="s">
        <v>388</v>
      </c>
      <c r="AZ422" s="39" t="s">
        <v>388</v>
      </c>
      <c r="BA422" s="39" t="s">
        <v>184</v>
      </c>
      <c r="BB422" s="39" t="s">
        <v>388</v>
      </c>
      <c r="BC422" s="39"/>
      <c r="BD422" s="39" t="s">
        <v>388</v>
      </c>
      <c r="BE422" s="39" t="s">
        <v>184</v>
      </c>
      <c r="BF422" s="39" t="s">
        <v>184</v>
      </c>
      <c r="BG422" s="39" t="s">
        <v>184</v>
      </c>
      <c r="BH422" s="39" t="s">
        <v>388</v>
      </c>
      <c r="BI422" s="39" t="s">
        <v>388</v>
      </c>
      <c r="BJ422" s="39" t="s">
        <v>184</v>
      </c>
      <c r="BK422" s="39" t="s">
        <v>184</v>
      </c>
      <c r="BL422" s="39" t="s">
        <v>184</v>
      </c>
      <c r="BM422" s="39"/>
      <c r="BN422" s="289"/>
      <c r="BO422" s="45"/>
      <c r="BP422" s="45"/>
    </row>
    <row r="423" spans="1:68" s="158" customFormat="1" ht="60" customHeight="1" x14ac:dyDescent="0.35">
      <c r="A423" s="46" t="str">
        <f t="shared" si="84"/>
        <v>OCID-236</v>
      </c>
      <c r="B423" s="17" t="str">
        <f>VLOOKUP($D423,[10]Responsables!$L$1:$M$37,2,0)</f>
        <v>OCID</v>
      </c>
      <c r="C423" s="162" t="s">
        <v>1344</v>
      </c>
      <c r="D423" s="17" t="s">
        <v>824</v>
      </c>
      <c r="E423" s="17" t="s">
        <v>1330</v>
      </c>
      <c r="F423" s="17" t="s">
        <v>333</v>
      </c>
      <c r="G423" s="17" t="s">
        <v>1345</v>
      </c>
      <c r="H423" s="17" t="s">
        <v>1346</v>
      </c>
      <c r="I423" s="17" t="s">
        <v>253</v>
      </c>
      <c r="J423" s="18" t="s">
        <v>254</v>
      </c>
      <c r="K423" s="18" t="s">
        <v>829</v>
      </c>
      <c r="L423" s="18" t="s">
        <v>336</v>
      </c>
      <c r="M423" s="18" t="s">
        <v>321</v>
      </c>
      <c r="N423" s="18" t="s">
        <v>1333</v>
      </c>
      <c r="O423" s="17" t="s">
        <v>176</v>
      </c>
      <c r="P423" s="17" t="s">
        <v>193</v>
      </c>
      <c r="Q423" s="17" t="s">
        <v>824</v>
      </c>
      <c r="R423" s="17" t="s">
        <v>229</v>
      </c>
      <c r="S423" s="17" t="s">
        <v>229</v>
      </c>
      <c r="T423" s="17" t="s">
        <v>324</v>
      </c>
      <c r="U423" s="17" t="s">
        <v>824</v>
      </c>
      <c r="V423" s="17" t="s">
        <v>229</v>
      </c>
      <c r="W423" s="17" t="s">
        <v>229</v>
      </c>
      <c r="X423" s="17" t="s">
        <v>255</v>
      </c>
      <c r="Y423" s="177" t="str">
        <f>VLOOKUP($X423,'[10]Ley Transparencia'!$G$4:$H$18,2,0)</f>
        <v>INFORMACIÓN PÚBLICA</v>
      </c>
      <c r="Z423" s="17" t="s">
        <v>256</v>
      </c>
      <c r="AA423" s="17" t="s">
        <v>256</v>
      </c>
      <c r="AB423" s="39" t="s">
        <v>176</v>
      </c>
      <c r="AC423" s="40">
        <v>44197</v>
      </c>
      <c r="AD423" s="33" t="str">
        <f>LOOKUP($Y423,'[10]Ley Transparencia'!$H$4:$H$17,'[10]Ley Transparencia'!$I$4:$I$17)</f>
        <v>Ilimitada</v>
      </c>
      <c r="AE423" s="26" t="str">
        <f t="shared" si="85"/>
        <v>Baja</v>
      </c>
      <c r="AF423" s="18">
        <f t="shared" si="86"/>
        <v>1</v>
      </c>
      <c r="AG423" s="18" t="s">
        <v>239</v>
      </c>
      <c r="AH423" s="18">
        <f t="shared" si="87"/>
        <v>1</v>
      </c>
      <c r="AI423" s="18" t="s">
        <v>239</v>
      </c>
      <c r="AJ423" s="18">
        <f t="shared" si="88"/>
        <v>1</v>
      </c>
      <c r="AK423" s="18">
        <f t="shared" si="89"/>
        <v>3</v>
      </c>
      <c r="AL423" s="44" t="str">
        <f t="shared" si="90"/>
        <v>BAJA</v>
      </c>
      <c r="AM423" s="39" t="s">
        <v>184</v>
      </c>
      <c r="AN423" s="39" t="s">
        <v>388</v>
      </c>
      <c r="AO423" s="39" t="s">
        <v>184</v>
      </c>
      <c r="AP423" s="39" t="s">
        <v>184</v>
      </c>
      <c r="AQ423" s="39" t="s">
        <v>184</v>
      </c>
      <c r="AR423" s="18"/>
      <c r="AS423" s="18"/>
      <c r="AT423" s="39" t="s">
        <v>184</v>
      </c>
      <c r="AU423" s="39" t="s">
        <v>184</v>
      </c>
      <c r="AV423" s="39" t="s">
        <v>388</v>
      </c>
      <c r="AW423" s="39" t="s">
        <v>388</v>
      </c>
      <c r="AX423" s="39" t="s">
        <v>388</v>
      </c>
      <c r="AY423" s="39" t="s">
        <v>388</v>
      </c>
      <c r="AZ423" s="39" t="s">
        <v>388</v>
      </c>
      <c r="BA423" s="39" t="s">
        <v>184</v>
      </c>
      <c r="BB423" s="39" t="s">
        <v>388</v>
      </c>
      <c r="BC423" s="39"/>
      <c r="BD423" s="39" t="s">
        <v>388</v>
      </c>
      <c r="BE423" s="39" t="s">
        <v>184</v>
      </c>
      <c r="BF423" s="39" t="s">
        <v>184</v>
      </c>
      <c r="BG423" s="39" t="s">
        <v>184</v>
      </c>
      <c r="BH423" s="39" t="s">
        <v>388</v>
      </c>
      <c r="BI423" s="39" t="s">
        <v>388</v>
      </c>
      <c r="BJ423" s="39" t="s">
        <v>184</v>
      </c>
      <c r="BK423" s="39" t="s">
        <v>184</v>
      </c>
      <c r="BL423" s="39" t="s">
        <v>184</v>
      </c>
      <c r="BM423" s="39"/>
      <c r="BN423" s="289"/>
      <c r="BO423" s="45"/>
      <c r="BP423" s="45"/>
    </row>
    <row r="424" spans="1:68" s="158" customFormat="1" ht="60" customHeight="1" x14ac:dyDescent="0.35">
      <c r="A424" s="46" t="str">
        <f t="shared" si="84"/>
        <v>OCID-237</v>
      </c>
      <c r="B424" s="17" t="str">
        <f>VLOOKUP($D424,[10]Responsables!$L$1:$M$37,2,0)</f>
        <v>OCID</v>
      </c>
      <c r="C424" s="162" t="s">
        <v>1347</v>
      </c>
      <c r="D424" s="17" t="s">
        <v>824</v>
      </c>
      <c r="E424" s="17" t="s">
        <v>1330</v>
      </c>
      <c r="F424" s="17" t="s">
        <v>333</v>
      </c>
      <c r="G424" s="17" t="s">
        <v>1348</v>
      </c>
      <c r="H424" s="17" t="s">
        <v>1349</v>
      </c>
      <c r="I424" s="17" t="s">
        <v>253</v>
      </c>
      <c r="J424" s="18" t="s">
        <v>254</v>
      </c>
      <c r="K424" s="18" t="s">
        <v>829</v>
      </c>
      <c r="L424" s="18" t="s">
        <v>336</v>
      </c>
      <c r="M424" s="18" t="s">
        <v>321</v>
      </c>
      <c r="N424" s="18" t="s">
        <v>1333</v>
      </c>
      <c r="O424" s="17" t="s">
        <v>176</v>
      </c>
      <c r="P424" s="17" t="s">
        <v>193</v>
      </c>
      <c r="Q424" s="17" t="s">
        <v>824</v>
      </c>
      <c r="R424" s="17" t="s">
        <v>229</v>
      </c>
      <c r="S424" s="17" t="s">
        <v>229</v>
      </c>
      <c r="T424" s="17" t="s">
        <v>324</v>
      </c>
      <c r="U424" s="17" t="s">
        <v>824</v>
      </c>
      <c r="V424" s="17" t="s">
        <v>229</v>
      </c>
      <c r="W424" s="17" t="s">
        <v>229</v>
      </c>
      <c r="X424" s="17" t="s">
        <v>255</v>
      </c>
      <c r="Y424" s="177" t="str">
        <f>VLOOKUP($X424,'[10]Ley Transparencia'!$G$4:$H$18,2,0)</f>
        <v>INFORMACIÓN PÚBLICA</v>
      </c>
      <c r="Z424" s="17" t="s">
        <v>256</v>
      </c>
      <c r="AA424" s="17" t="s">
        <v>256</v>
      </c>
      <c r="AB424" s="39" t="s">
        <v>176</v>
      </c>
      <c r="AC424" s="40">
        <v>44197</v>
      </c>
      <c r="AD424" s="33" t="str">
        <f>LOOKUP($Y424,'[10]Ley Transparencia'!$H$4:$H$17,'[10]Ley Transparencia'!$I$4:$I$17)</f>
        <v>Ilimitada</v>
      </c>
      <c r="AE424" s="26" t="str">
        <f t="shared" si="85"/>
        <v>Baja</v>
      </c>
      <c r="AF424" s="18">
        <f t="shared" si="86"/>
        <v>1</v>
      </c>
      <c r="AG424" s="18" t="s">
        <v>239</v>
      </c>
      <c r="AH424" s="18">
        <f t="shared" si="87"/>
        <v>1</v>
      </c>
      <c r="AI424" s="18" t="s">
        <v>239</v>
      </c>
      <c r="AJ424" s="18">
        <f t="shared" si="88"/>
        <v>1</v>
      </c>
      <c r="AK424" s="18">
        <f t="shared" si="89"/>
        <v>3</v>
      </c>
      <c r="AL424" s="44" t="str">
        <f t="shared" si="90"/>
        <v>BAJA</v>
      </c>
      <c r="AM424" s="39" t="s">
        <v>184</v>
      </c>
      <c r="AN424" s="39" t="s">
        <v>388</v>
      </c>
      <c r="AO424" s="39" t="s">
        <v>184</v>
      </c>
      <c r="AP424" s="39" t="s">
        <v>184</v>
      </c>
      <c r="AQ424" s="39" t="s">
        <v>184</v>
      </c>
      <c r="AR424" s="18"/>
      <c r="AS424" s="18"/>
      <c r="AT424" s="39" t="s">
        <v>184</v>
      </c>
      <c r="AU424" s="39" t="s">
        <v>184</v>
      </c>
      <c r="AV424" s="39" t="s">
        <v>388</v>
      </c>
      <c r="AW424" s="39" t="s">
        <v>388</v>
      </c>
      <c r="AX424" s="39" t="s">
        <v>388</v>
      </c>
      <c r="AY424" s="39" t="s">
        <v>388</v>
      </c>
      <c r="AZ424" s="39" t="s">
        <v>388</v>
      </c>
      <c r="BA424" s="39" t="s">
        <v>184</v>
      </c>
      <c r="BB424" s="39" t="s">
        <v>388</v>
      </c>
      <c r="BC424" s="39"/>
      <c r="BD424" s="39" t="s">
        <v>388</v>
      </c>
      <c r="BE424" s="39" t="s">
        <v>184</v>
      </c>
      <c r="BF424" s="39" t="s">
        <v>184</v>
      </c>
      <c r="BG424" s="39" t="s">
        <v>184</v>
      </c>
      <c r="BH424" s="39" t="s">
        <v>388</v>
      </c>
      <c r="BI424" s="39" t="s">
        <v>388</v>
      </c>
      <c r="BJ424" s="39" t="s">
        <v>184</v>
      </c>
      <c r="BK424" s="39" t="s">
        <v>184</v>
      </c>
      <c r="BL424" s="39" t="s">
        <v>184</v>
      </c>
      <c r="BM424" s="39"/>
      <c r="BN424" s="289"/>
      <c r="BO424" s="45"/>
      <c r="BP424" s="45"/>
    </row>
    <row r="425" spans="1:68" s="158" customFormat="1" ht="60" customHeight="1" x14ac:dyDescent="0.35">
      <c r="A425" s="46" t="str">
        <f t="shared" si="84"/>
        <v>OCID-238</v>
      </c>
      <c r="B425" s="17" t="str">
        <f>VLOOKUP($D425,[10]Responsables!$L$1:$M$37,2,0)</f>
        <v>OCID</v>
      </c>
      <c r="C425" s="162" t="s">
        <v>1350</v>
      </c>
      <c r="D425" s="17" t="s">
        <v>824</v>
      </c>
      <c r="E425" s="17" t="s">
        <v>347</v>
      </c>
      <c r="F425" s="17" t="s">
        <v>1351</v>
      </c>
      <c r="G425" s="17" t="s">
        <v>1352</v>
      </c>
      <c r="H425" s="17" t="s">
        <v>1353</v>
      </c>
      <c r="I425" s="17" t="s">
        <v>253</v>
      </c>
      <c r="J425" s="18" t="s">
        <v>254</v>
      </c>
      <c r="K425" s="18" t="s">
        <v>829</v>
      </c>
      <c r="L425" s="18" t="s">
        <v>320</v>
      </c>
      <c r="M425" s="18" t="s">
        <v>321</v>
      </c>
      <c r="N425" s="18" t="s">
        <v>1337</v>
      </c>
      <c r="O425" s="17" t="s">
        <v>176</v>
      </c>
      <c r="P425" s="17" t="s">
        <v>193</v>
      </c>
      <c r="Q425" s="17" t="s">
        <v>824</v>
      </c>
      <c r="R425" s="17" t="s">
        <v>229</v>
      </c>
      <c r="S425" s="17" t="s">
        <v>229</v>
      </c>
      <c r="T425" s="17" t="s">
        <v>324</v>
      </c>
      <c r="U425" s="17" t="s">
        <v>824</v>
      </c>
      <c r="V425" s="17" t="s">
        <v>229</v>
      </c>
      <c r="W425" s="17" t="s">
        <v>229</v>
      </c>
      <c r="X425" s="17" t="s">
        <v>255</v>
      </c>
      <c r="Y425" s="177" t="str">
        <f>VLOOKUP($X425,'[10]Ley Transparencia'!$G$4:$H$18,2,0)</f>
        <v>INFORMACIÓN PÚBLICA</v>
      </c>
      <c r="Z425" s="17" t="s">
        <v>256</v>
      </c>
      <c r="AA425" s="17" t="s">
        <v>256</v>
      </c>
      <c r="AB425" s="39" t="s">
        <v>176</v>
      </c>
      <c r="AC425" s="40">
        <v>44197</v>
      </c>
      <c r="AD425" s="33" t="str">
        <f>LOOKUP($Y425,'[10]Ley Transparencia'!$H$4:$H$17,'[10]Ley Transparencia'!$I$4:$I$17)</f>
        <v>Ilimitada</v>
      </c>
      <c r="AE425" s="26" t="str">
        <f t="shared" si="85"/>
        <v>Baja</v>
      </c>
      <c r="AF425" s="18">
        <f t="shared" si="86"/>
        <v>1</v>
      </c>
      <c r="AG425" s="18" t="s">
        <v>239</v>
      </c>
      <c r="AH425" s="18">
        <f t="shared" si="87"/>
        <v>1</v>
      </c>
      <c r="AI425" s="18" t="s">
        <v>233</v>
      </c>
      <c r="AJ425" s="18">
        <f t="shared" si="88"/>
        <v>2</v>
      </c>
      <c r="AK425" s="18">
        <f t="shared" si="89"/>
        <v>4</v>
      </c>
      <c r="AL425" s="44" t="str">
        <f t="shared" si="90"/>
        <v>MEDIA</v>
      </c>
      <c r="AM425" s="39" t="s">
        <v>184</v>
      </c>
      <c r="AN425" s="39" t="s">
        <v>388</v>
      </c>
      <c r="AO425" s="39" t="s">
        <v>184</v>
      </c>
      <c r="AP425" s="39" t="s">
        <v>184</v>
      </c>
      <c r="AQ425" s="39" t="s">
        <v>184</v>
      </c>
      <c r="AR425" s="18"/>
      <c r="AS425" s="18"/>
      <c r="AT425" s="39" t="s">
        <v>184</v>
      </c>
      <c r="AU425" s="39" t="s">
        <v>184</v>
      </c>
      <c r="AV425" s="39" t="s">
        <v>388</v>
      </c>
      <c r="AW425" s="39" t="s">
        <v>388</v>
      </c>
      <c r="AX425" s="39" t="s">
        <v>388</v>
      </c>
      <c r="AY425" s="39" t="s">
        <v>388</v>
      </c>
      <c r="AZ425" s="39" t="s">
        <v>388</v>
      </c>
      <c r="BA425" s="39" t="s">
        <v>184</v>
      </c>
      <c r="BB425" s="39" t="s">
        <v>388</v>
      </c>
      <c r="BC425" s="39"/>
      <c r="BD425" s="39" t="s">
        <v>388</v>
      </c>
      <c r="BE425" s="39" t="s">
        <v>184</v>
      </c>
      <c r="BF425" s="39" t="s">
        <v>184</v>
      </c>
      <c r="BG425" s="39" t="s">
        <v>184</v>
      </c>
      <c r="BH425" s="39" t="s">
        <v>388</v>
      </c>
      <c r="BI425" s="39" t="s">
        <v>388</v>
      </c>
      <c r="BJ425" s="39" t="s">
        <v>184</v>
      </c>
      <c r="BK425" s="39" t="s">
        <v>184</v>
      </c>
      <c r="BL425" s="39" t="s">
        <v>184</v>
      </c>
      <c r="BM425" s="39"/>
      <c r="BN425" s="289"/>
      <c r="BO425" s="45"/>
      <c r="BP425" s="45"/>
    </row>
    <row r="426" spans="1:68" s="158" customFormat="1" ht="60" customHeight="1" x14ac:dyDescent="0.35">
      <c r="A426" s="46" t="str">
        <f t="shared" si="84"/>
        <v>OCID-239</v>
      </c>
      <c r="B426" s="17" t="str">
        <f>VLOOKUP($D426,[10]Responsables!$L$1:$M$37,2,0)</f>
        <v>OCID</v>
      </c>
      <c r="C426" s="162" t="s">
        <v>1354</v>
      </c>
      <c r="D426" s="17" t="s">
        <v>824</v>
      </c>
      <c r="E426" s="17" t="s">
        <v>347</v>
      </c>
      <c r="F426" s="17" t="s">
        <v>759</v>
      </c>
      <c r="G426" s="17" t="s">
        <v>1355</v>
      </c>
      <c r="H426" s="17" t="s">
        <v>1356</v>
      </c>
      <c r="I426" s="17" t="s">
        <v>253</v>
      </c>
      <c r="J426" s="18" t="s">
        <v>254</v>
      </c>
      <c r="K426" s="18" t="s">
        <v>829</v>
      </c>
      <c r="L426" s="18" t="s">
        <v>320</v>
      </c>
      <c r="M426" s="18" t="s">
        <v>590</v>
      </c>
      <c r="N426" s="18" t="s">
        <v>356</v>
      </c>
      <c r="O426" s="17" t="s">
        <v>176</v>
      </c>
      <c r="P426" s="17" t="s">
        <v>193</v>
      </c>
      <c r="Q426" s="17" t="s">
        <v>824</v>
      </c>
      <c r="R426" s="17" t="s">
        <v>229</v>
      </c>
      <c r="S426" s="17" t="s">
        <v>229</v>
      </c>
      <c r="T426" s="17" t="s">
        <v>324</v>
      </c>
      <c r="U426" s="17" t="s">
        <v>824</v>
      </c>
      <c r="V426" s="17" t="s">
        <v>229</v>
      </c>
      <c r="W426" s="17" t="s">
        <v>229</v>
      </c>
      <c r="X426" s="17" t="s">
        <v>255</v>
      </c>
      <c r="Y426" s="177" t="str">
        <f>VLOOKUP($X426,'[10]Ley Transparencia'!$G$4:$H$18,2,0)</f>
        <v>INFORMACIÓN PÚBLICA</v>
      </c>
      <c r="Z426" s="17" t="s">
        <v>256</v>
      </c>
      <c r="AA426" s="17" t="s">
        <v>256</v>
      </c>
      <c r="AB426" s="39" t="s">
        <v>176</v>
      </c>
      <c r="AC426" s="40">
        <v>44197</v>
      </c>
      <c r="AD426" s="33" t="str">
        <f>LOOKUP($Y426,'[10]Ley Transparencia'!$H$4:$H$17,'[10]Ley Transparencia'!$I$4:$I$17)</f>
        <v>Ilimitada</v>
      </c>
      <c r="AE426" s="26" t="str">
        <f t="shared" si="85"/>
        <v>Baja</v>
      </c>
      <c r="AF426" s="18">
        <f t="shared" si="86"/>
        <v>1</v>
      </c>
      <c r="AG426" s="18" t="s">
        <v>239</v>
      </c>
      <c r="AH426" s="18">
        <f t="shared" si="87"/>
        <v>1</v>
      </c>
      <c r="AI426" s="18" t="s">
        <v>239</v>
      </c>
      <c r="AJ426" s="18">
        <f t="shared" si="88"/>
        <v>1</v>
      </c>
      <c r="AK426" s="18">
        <f t="shared" si="89"/>
        <v>3</v>
      </c>
      <c r="AL426" s="44" t="str">
        <f t="shared" si="90"/>
        <v>BAJA</v>
      </c>
      <c r="AM426" s="39" t="s">
        <v>184</v>
      </c>
      <c r="AN426" s="39" t="s">
        <v>388</v>
      </c>
      <c r="AO426" s="39" t="s">
        <v>184</v>
      </c>
      <c r="AP426" s="39" t="s">
        <v>184</v>
      </c>
      <c r="AQ426" s="39" t="s">
        <v>184</v>
      </c>
      <c r="AR426" s="18"/>
      <c r="AS426" s="18"/>
      <c r="AT426" s="39" t="s">
        <v>184</v>
      </c>
      <c r="AU426" s="39" t="s">
        <v>184</v>
      </c>
      <c r="AV426" s="39" t="s">
        <v>388</v>
      </c>
      <c r="AW426" s="39" t="s">
        <v>388</v>
      </c>
      <c r="AX426" s="39" t="s">
        <v>388</v>
      </c>
      <c r="AY426" s="39" t="s">
        <v>388</v>
      </c>
      <c r="AZ426" s="39" t="s">
        <v>388</v>
      </c>
      <c r="BA426" s="39" t="s">
        <v>184</v>
      </c>
      <c r="BB426" s="39" t="s">
        <v>388</v>
      </c>
      <c r="BC426" s="39"/>
      <c r="BD426" s="39" t="s">
        <v>388</v>
      </c>
      <c r="BE426" s="39" t="s">
        <v>184</v>
      </c>
      <c r="BF426" s="39" t="s">
        <v>184</v>
      </c>
      <c r="BG426" s="39" t="s">
        <v>184</v>
      </c>
      <c r="BH426" s="39" t="s">
        <v>388</v>
      </c>
      <c r="BI426" s="39" t="s">
        <v>388</v>
      </c>
      <c r="BJ426" s="39" t="s">
        <v>184</v>
      </c>
      <c r="BK426" s="39" t="s">
        <v>184</v>
      </c>
      <c r="BL426" s="39" t="s">
        <v>184</v>
      </c>
      <c r="BM426" s="39"/>
      <c r="BN426" s="289"/>
      <c r="BO426" s="45"/>
      <c r="BP426" s="45"/>
    </row>
    <row r="427" spans="1:68" s="158" customFormat="1" ht="60" customHeight="1" x14ac:dyDescent="0.35">
      <c r="A427" s="46" t="str">
        <f t="shared" si="84"/>
        <v>OCID-240</v>
      </c>
      <c r="B427" s="17" t="str">
        <f>VLOOKUP($D427,[10]Responsables!$L$1:$M$37,2,0)</f>
        <v>OCID</v>
      </c>
      <c r="C427" s="162" t="s">
        <v>1357</v>
      </c>
      <c r="D427" s="17" t="s">
        <v>824</v>
      </c>
      <c r="E427" s="17" t="s">
        <v>347</v>
      </c>
      <c r="F427" s="17" t="s">
        <v>759</v>
      </c>
      <c r="G427" s="17" t="s">
        <v>1358</v>
      </c>
      <c r="H427" s="17" t="s">
        <v>1359</v>
      </c>
      <c r="I427" s="17" t="s">
        <v>253</v>
      </c>
      <c r="J427" s="18" t="s">
        <v>254</v>
      </c>
      <c r="K427" s="18" t="s">
        <v>829</v>
      </c>
      <c r="L427" s="18" t="s">
        <v>320</v>
      </c>
      <c r="M427" s="18" t="s">
        <v>590</v>
      </c>
      <c r="N427" s="18" t="s">
        <v>356</v>
      </c>
      <c r="O427" s="17" t="s">
        <v>176</v>
      </c>
      <c r="P427" s="17" t="s">
        <v>193</v>
      </c>
      <c r="Q427" s="17" t="s">
        <v>824</v>
      </c>
      <c r="R427" s="17" t="s">
        <v>229</v>
      </c>
      <c r="S427" s="17" t="s">
        <v>229</v>
      </c>
      <c r="T427" s="17" t="s">
        <v>324</v>
      </c>
      <c r="U427" s="17" t="s">
        <v>824</v>
      </c>
      <c r="V427" s="17" t="s">
        <v>229</v>
      </c>
      <c r="W427" s="17" t="s">
        <v>229</v>
      </c>
      <c r="X427" s="17" t="s">
        <v>255</v>
      </c>
      <c r="Y427" s="177" t="str">
        <f>VLOOKUP($X427,'[10]Ley Transparencia'!$G$4:$H$18,2,0)</f>
        <v>INFORMACIÓN PÚBLICA</v>
      </c>
      <c r="Z427" s="17" t="s">
        <v>256</v>
      </c>
      <c r="AA427" s="17" t="s">
        <v>256</v>
      </c>
      <c r="AB427" s="39" t="s">
        <v>176</v>
      </c>
      <c r="AC427" s="40">
        <v>44197</v>
      </c>
      <c r="AD427" s="33" t="str">
        <f>LOOKUP($Y427,'[10]Ley Transparencia'!$H$4:$H$17,'[10]Ley Transparencia'!$I$4:$I$17)</f>
        <v>Ilimitada</v>
      </c>
      <c r="AE427" s="26" t="str">
        <f t="shared" si="85"/>
        <v>Baja</v>
      </c>
      <c r="AF427" s="18">
        <f t="shared" si="86"/>
        <v>1</v>
      </c>
      <c r="AG427" s="18" t="s">
        <v>239</v>
      </c>
      <c r="AH427" s="18">
        <f t="shared" si="87"/>
        <v>1</v>
      </c>
      <c r="AI427" s="18" t="s">
        <v>239</v>
      </c>
      <c r="AJ427" s="18">
        <f t="shared" si="88"/>
        <v>1</v>
      </c>
      <c r="AK427" s="18">
        <f t="shared" si="89"/>
        <v>3</v>
      </c>
      <c r="AL427" s="44" t="str">
        <f t="shared" si="90"/>
        <v>BAJA</v>
      </c>
      <c r="AM427" s="39" t="s">
        <v>184</v>
      </c>
      <c r="AN427" s="39" t="s">
        <v>388</v>
      </c>
      <c r="AO427" s="39" t="s">
        <v>184</v>
      </c>
      <c r="AP427" s="39" t="s">
        <v>184</v>
      </c>
      <c r="AQ427" s="39" t="s">
        <v>184</v>
      </c>
      <c r="AR427" s="18"/>
      <c r="AS427" s="18"/>
      <c r="AT427" s="39" t="s">
        <v>184</v>
      </c>
      <c r="AU427" s="39" t="s">
        <v>184</v>
      </c>
      <c r="AV427" s="39" t="s">
        <v>388</v>
      </c>
      <c r="AW427" s="39" t="s">
        <v>388</v>
      </c>
      <c r="AX427" s="39" t="s">
        <v>388</v>
      </c>
      <c r="AY427" s="39" t="s">
        <v>388</v>
      </c>
      <c r="AZ427" s="39" t="s">
        <v>388</v>
      </c>
      <c r="BA427" s="39" t="s">
        <v>184</v>
      </c>
      <c r="BB427" s="39" t="s">
        <v>388</v>
      </c>
      <c r="BC427" s="39"/>
      <c r="BD427" s="39" t="s">
        <v>388</v>
      </c>
      <c r="BE427" s="39" t="s">
        <v>184</v>
      </c>
      <c r="BF427" s="39" t="s">
        <v>184</v>
      </c>
      <c r="BG427" s="39" t="s">
        <v>184</v>
      </c>
      <c r="BH427" s="39" t="s">
        <v>388</v>
      </c>
      <c r="BI427" s="39" t="s">
        <v>388</v>
      </c>
      <c r="BJ427" s="39" t="s">
        <v>184</v>
      </c>
      <c r="BK427" s="39" t="s">
        <v>184</v>
      </c>
      <c r="BL427" s="39" t="s">
        <v>184</v>
      </c>
      <c r="BM427" s="39"/>
      <c r="BN427" s="289"/>
      <c r="BO427" s="45"/>
      <c r="BP427" s="45"/>
    </row>
    <row r="428" spans="1:68" s="158" customFormat="1" ht="60" customHeight="1" x14ac:dyDescent="0.35">
      <c r="A428" s="46" t="str">
        <f t="shared" si="84"/>
        <v>OCID-241</v>
      </c>
      <c r="B428" s="17" t="str">
        <f>VLOOKUP($D428,[10]Responsables!$L$1:$M$37,2,0)</f>
        <v>OCID</v>
      </c>
      <c r="C428" s="162" t="s">
        <v>1360</v>
      </c>
      <c r="D428" s="17" t="s">
        <v>824</v>
      </c>
      <c r="E428" s="17" t="s">
        <v>347</v>
      </c>
      <c r="F428" s="17" t="s">
        <v>759</v>
      </c>
      <c r="G428" s="17" t="s">
        <v>1361</v>
      </c>
      <c r="H428" s="17" t="s">
        <v>1362</v>
      </c>
      <c r="I428" s="17" t="s">
        <v>253</v>
      </c>
      <c r="J428" s="18" t="s">
        <v>254</v>
      </c>
      <c r="K428" s="18" t="s">
        <v>829</v>
      </c>
      <c r="L428" s="18" t="s">
        <v>336</v>
      </c>
      <c r="M428" s="18" t="s">
        <v>337</v>
      </c>
      <c r="N428" s="18" t="s">
        <v>356</v>
      </c>
      <c r="O428" s="17" t="s">
        <v>176</v>
      </c>
      <c r="P428" s="17" t="s">
        <v>193</v>
      </c>
      <c r="Q428" s="17" t="s">
        <v>824</v>
      </c>
      <c r="R428" s="17" t="s">
        <v>229</v>
      </c>
      <c r="S428" s="17" t="s">
        <v>229</v>
      </c>
      <c r="T428" s="17" t="s">
        <v>324</v>
      </c>
      <c r="U428" s="17" t="s">
        <v>824</v>
      </c>
      <c r="V428" s="17" t="s">
        <v>229</v>
      </c>
      <c r="W428" s="17" t="s">
        <v>229</v>
      </c>
      <c r="X428" s="17" t="s">
        <v>255</v>
      </c>
      <c r="Y428" s="177" t="str">
        <f>VLOOKUP($X428,'[10]Ley Transparencia'!$G$4:$H$18,2,0)</f>
        <v>INFORMACIÓN PÚBLICA</v>
      </c>
      <c r="Z428" s="17" t="s">
        <v>256</v>
      </c>
      <c r="AA428" s="17" t="s">
        <v>256</v>
      </c>
      <c r="AB428" s="39" t="s">
        <v>176</v>
      </c>
      <c r="AC428" s="40">
        <v>44197</v>
      </c>
      <c r="AD428" s="33" t="str">
        <f>LOOKUP($Y428,'[10]Ley Transparencia'!$H$4:$H$17,'[10]Ley Transparencia'!$I$4:$I$17)</f>
        <v>Ilimitada</v>
      </c>
      <c r="AE428" s="26" t="str">
        <f t="shared" si="85"/>
        <v>Baja</v>
      </c>
      <c r="AF428" s="18">
        <f t="shared" si="86"/>
        <v>1</v>
      </c>
      <c r="AG428" s="18" t="s">
        <v>239</v>
      </c>
      <c r="AH428" s="18">
        <f t="shared" si="87"/>
        <v>1</v>
      </c>
      <c r="AI428" s="18" t="s">
        <v>239</v>
      </c>
      <c r="AJ428" s="18">
        <f t="shared" si="88"/>
        <v>1</v>
      </c>
      <c r="AK428" s="18">
        <f t="shared" si="89"/>
        <v>3</v>
      </c>
      <c r="AL428" s="44" t="str">
        <f t="shared" si="90"/>
        <v>BAJA</v>
      </c>
      <c r="AM428" s="39" t="s">
        <v>184</v>
      </c>
      <c r="AN428" s="39" t="s">
        <v>388</v>
      </c>
      <c r="AO428" s="39" t="s">
        <v>184</v>
      </c>
      <c r="AP428" s="39" t="s">
        <v>184</v>
      </c>
      <c r="AQ428" s="39" t="s">
        <v>184</v>
      </c>
      <c r="AR428" s="18"/>
      <c r="AS428" s="18"/>
      <c r="AT428" s="39" t="s">
        <v>184</v>
      </c>
      <c r="AU428" s="39" t="s">
        <v>184</v>
      </c>
      <c r="AV428" s="39" t="s">
        <v>388</v>
      </c>
      <c r="AW428" s="39" t="s">
        <v>388</v>
      </c>
      <c r="AX428" s="39" t="s">
        <v>388</v>
      </c>
      <c r="AY428" s="39" t="s">
        <v>388</v>
      </c>
      <c r="AZ428" s="39" t="s">
        <v>388</v>
      </c>
      <c r="BA428" s="39" t="s">
        <v>184</v>
      </c>
      <c r="BB428" s="39" t="s">
        <v>388</v>
      </c>
      <c r="BC428" s="39"/>
      <c r="BD428" s="39" t="s">
        <v>388</v>
      </c>
      <c r="BE428" s="39" t="s">
        <v>184</v>
      </c>
      <c r="BF428" s="39" t="s">
        <v>184</v>
      </c>
      <c r="BG428" s="39" t="s">
        <v>184</v>
      </c>
      <c r="BH428" s="39" t="s">
        <v>388</v>
      </c>
      <c r="BI428" s="39" t="s">
        <v>388</v>
      </c>
      <c r="BJ428" s="39" t="s">
        <v>184</v>
      </c>
      <c r="BK428" s="39" t="s">
        <v>184</v>
      </c>
      <c r="BL428" s="39" t="s">
        <v>184</v>
      </c>
      <c r="BM428" s="39"/>
      <c r="BN428" s="289"/>
      <c r="BO428" s="45"/>
      <c r="BP428" s="45"/>
    </row>
    <row r="429" spans="1:68" s="158" customFormat="1" ht="60" customHeight="1" x14ac:dyDescent="0.35">
      <c r="A429" s="46" t="str">
        <f t="shared" si="84"/>
        <v>OCID-242</v>
      </c>
      <c r="B429" s="17" t="str">
        <f>VLOOKUP($D429,[10]Responsables!$L$1:$M$37,2,0)</f>
        <v>OCID</v>
      </c>
      <c r="C429" s="162" t="s">
        <v>1363</v>
      </c>
      <c r="D429" s="17" t="s">
        <v>824</v>
      </c>
      <c r="E429" s="17" t="s">
        <v>347</v>
      </c>
      <c r="F429" s="17" t="s">
        <v>759</v>
      </c>
      <c r="G429" s="17" t="s">
        <v>1364</v>
      </c>
      <c r="H429" s="17" t="s">
        <v>1365</v>
      </c>
      <c r="I429" s="17" t="s">
        <v>253</v>
      </c>
      <c r="J429" s="18" t="s">
        <v>254</v>
      </c>
      <c r="K429" s="18" t="s">
        <v>829</v>
      </c>
      <c r="L429" s="18" t="s">
        <v>336</v>
      </c>
      <c r="M429" s="18" t="s">
        <v>321</v>
      </c>
      <c r="N429" s="18" t="s">
        <v>356</v>
      </c>
      <c r="O429" s="17" t="s">
        <v>176</v>
      </c>
      <c r="P429" s="17" t="s">
        <v>193</v>
      </c>
      <c r="Q429" s="17" t="s">
        <v>824</v>
      </c>
      <c r="R429" s="17" t="s">
        <v>229</v>
      </c>
      <c r="S429" s="17" t="s">
        <v>229</v>
      </c>
      <c r="T429" s="17" t="s">
        <v>324</v>
      </c>
      <c r="U429" s="17" t="s">
        <v>824</v>
      </c>
      <c r="V429" s="17" t="s">
        <v>229</v>
      </c>
      <c r="W429" s="17" t="s">
        <v>229</v>
      </c>
      <c r="X429" s="17" t="s">
        <v>255</v>
      </c>
      <c r="Y429" s="177" t="str">
        <f>VLOOKUP($X429,'[10]Ley Transparencia'!$G$4:$H$18,2,0)</f>
        <v>INFORMACIÓN PÚBLICA</v>
      </c>
      <c r="Z429" s="17" t="s">
        <v>256</v>
      </c>
      <c r="AA429" s="17" t="s">
        <v>256</v>
      </c>
      <c r="AB429" s="39" t="s">
        <v>176</v>
      </c>
      <c r="AC429" s="40">
        <v>44197</v>
      </c>
      <c r="AD429" s="33" t="str">
        <f>LOOKUP($Y429,'[10]Ley Transparencia'!$H$4:$H$17,'[10]Ley Transparencia'!$I$4:$I$17)</f>
        <v>Ilimitada</v>
      </c>
      <c r="AE429" s="26" t="str">
        <f t="shared" si="85"/>
        <v>Baja</v>
      </c>
      <c r="AF429" s="18">
        <f t="shared" si="86"/>
        <v>1</v>
      </c>
      <c r="AG429" s="18" t="s">
        <v>239</v>
      </c>
      <c r="AH429" s="18">
        <f t="shared" si="87"/>
        <v>1</v>
      </c>
      <c r="AI429" s="18" t="s">
        <v>239</v>
      </c>
      <c r="AJ429" s="18">
        <f t="shared" si="88"/>
        <v>1</v>
      </c>
      <c r="AK429" s="18">
        <f t="shared" si="89"/>
        <v>3</v>
      </c>
      <c r="AL429" s="44" t="str">
        <f t="shared" si="90"/>
        <v>BAJA</v>
      </c>
      <c r="AM429" s="39" t="s">
        <v>184</v>
      </c>
      <c r="AN429" s="39" t="s">
        <v>388</v>
      </c>
      <c r="AO429" s="39" t="s">
        <v>184</v>
      </c>
      <c r="AP429" s="39" t="s">
        <v>184</v>
      </c>
      <c r="AQ429" s="39" t="s">
        <v>184</v>
      </c>
      <c r="AR429" s="18"/>
      <c r="AS429" s="18"/>
      <c r="AT429" s="39" t="s">
        <v>184</v>
      </c>
      <c r="AU429" s="39" t="s">
        <v>184</v>
      </c>
      <c r="AV429" s="39" t="s">
        <v>388</v>
      </c>
      <c r="AW429" s="39" t="s">
        <v>388</v>
      </c>
      <c r="AX429" s="39" t="s">
        <v>388</v>
      </c>
      <c r="AY429" s="39" t="s">
        <v>388</v>
      </c>
      <c r="AZ429" s="39" t="s">
        <v>388</v>
      </c>
      <c r="BA429" s="39" t="s">
        <v>184</v>
      </c>
      <c r="BB429" s="39" t="s">
        <v>388</v>
      </c>
      <c r="BC429" s="39"/>
      <c r="BD429" s="39" t="s">
        <v>388</v>
      </c>
      <c r="BE429" s="39" t="s">
        <v>184</v>
      </c>
      <c r="BF429" s="39" t="s">
        <v>184</v>
      </c>
      <c r="BG429" s="39" t="s">
        <v>184</v>
      </c>
      <c r="BH429" s="39" t="s">
        <v>388</v>
      </c>
      <c r="BI429" s="39" t="s">
        <v>388</v>
      </c>
      <c r="BJ429" s="39" t="s">
        <v>184</v>
      </c>
      <c r="BK429" s="39" t="s">
        <v>184</v>
      </c>
      <c r="BL429" s="39" t="s">
        <v>184</v>
      </c>
      <c r="BM429" s="39"/>
      <c r="BN429" s="289"/>
      <c r="BO429" s="45"/>
      <c r="BP429" s="45"/>
    </row>
    <row r="430" spans="1:68" s="158" customFormat="1" ht="60" customHeight="1" x14ac:dyDescent="0.35">
      <c r="A430" s="46" t="str">
        <f t="shared" si="84"/>
        <v>OCID-243</v>
      </c>
      <c r="B430" s="17" t="str">
        <f>VLOOKUP($D430,[10]Responsables!$L$1:$M$37,2,0)</f>
        <v>OCID</v>
      </c>
      <c r="C430" s="162" t="s">
        <v>1366</v>
      </c>
      <c r="D430" s="17" t="s">
        <v>824</v>
      </c>
      <c r="E430" s="17" t="s">
        <v>347</v>
      </c>
      <c r="F430" s="17" t="s">
        <v>759</v>
      </c>
      <c r="G430" s="17" t="s">
        <v>1367</v>
      </c>
      <c r="H430" s="17" t="s">
        <v>1368</v>
      </c>
      <c r="I430" s="17" t="s">
        <v>253</v>
      </c>
      <c r="J430" s="18" t="s">
        <v>254</v>
      </c>
      <c r="K430" s="18" t="s">
        <v>829</v>
      </c>
      <c r="L430" s="18" t="s">
        <v>336</v>
      </c>
      <c r="M430" s="18" t="s">
        <v>321</v>
      </c>
      <c r="N430" s="18" t="s">
        <v>356</v>
      </c>
      <c r="O430" s="17" t="s">
        <v>176</v>
      </c>
      <c r="P430" s="17" t="s">
        <v>193</v>
      </c>
      <c r="Q430" s="17" t="s">
        <v>824</v>
      </c>
      <c r="R430" s="17" t="s">
        <v>229</v>
      </c>
      <c r="S430" s="17" t="s">
        <v>229</v>
      </c>
      <c r="T430" s="17" t="s">
        <v>324</v>
      </c>
      <c r="U430" s="17" t="s">
        <v>824</v>
      </c>
      <c r="V430" s="17" t="s">
        <v>229</v>
      </c>
      <c r="W430" s="17" t="s">
        <v>229</v>
      </c>
      <c r="X430" s="17" t="s">
        <v>255</v>
      </c>
      <c r="Y430" s="177" t="str">
        <f>VLOOKUP($X430,'[10]Ley Transparencia'!$G$4:$H$18,2,0)</f>
        <v>INFORMACIÓN PÚBLICA</v>
      </c>
      <c r="Z430" s="17" t="s">
        <v>256</v>
      </c>
      <c r="AA430" s="17" t="s">
        <v>256</v>
      </c>
      <c r="AB430" s="39" t="s">
        <v>176</v>
      </c>
      <c r="AC430" s="40">
        <v>44197</v>
      </c>
      <c r="AD430" s="33" t="str">
        <f>LOOKUP($Y430,'[10]Ley Transparencia'!$H$4:$H$17,'[10]Ley Transparencia'!$I$4:$I$17)</f>
        <v>Ilimitada</v>
      </c>
      <c r="AE430" s="26" t="str">
        <f t="shared" si="85"/>
        <v>Baja</v>
      </c>
      <c r="AF430" s="18">
        <f t="shared" si="86"/>
        <v>1</v>
      </c>
      <c r="AG430" s="18" t="s">
        <v>239</v>
      </c>
      <c r="AH430" s="18">
        <f t="shared" si="87"/>
        <v>1</v>
      </c>
      <c r="AI430" s="18" t="s">
        <v>239</v>
      </c>
      <c r="AJ430" s="18">
        <f t="shared" si="88"/>
        <v>1</v>
      </c>
      <c r="AK430" s="18">
        <f t="shared" si="89"/>
        <v>3</v>
      </c>
      <c r="AL430" s="44" t="str">
        <f t="shared" si="90"/>
        <v>BAJA</v>
      </c>
      <c r="AM430" s="39" t="s">
        <v>184</v>
      </c>
      <c r="AN430" s="39" t="s">
        <v>388</v>
      </c>
      <c r="AO430" s="39" t="s">
        <v>184</v>
      </c>
      <c r="AP430" s="39" t="s">
        <v>184</v>
      </c>
      <c r="AQ430" s="39" t="s">
        <v>184</v>
      </c>
      <c r="AR430" s="18"/>
      <c r="AS430" s="18"/>
      <c r="AT430" s="39" t="s">
        <v>184</v>
      </c>
      <c r="AU430" s="39" t="s">
        <v>184</v>
      </c>
      <c r="AV430" s="39" t="s">
        <v>388</v>
      </c>
      <c r="AW430" s="39" t="s">
        <v>388</v>
      </c>
      <c r="AX430" s="39" t="s">
        <v>388</v>
      </c>
      <c r="AY430" s="39" t="s">
        <v>388</v>
      </c>
      <c r="AZ430" s="39" t="s">
        <v>388</v>
      </c>
      <c r="BA430" s="39" t="s">
        <v>184</v>
      </c>
      <c r="BB430" s="39" t="s">
        <v>388</v>
      </c>
      <c r="BC430" s="39"/>
      <c r="BD430" s="39" t="s">
        <v>388</v>
      </c>
      <c r="BE430" s="39" t="s">
        <v>184</v>
      </c>
      <c r="BF430" s="39" t="s">
        <v>184</v>
      </c>
      <c r="BG430" s="39" t="s">
        <v>184</v>
      </c>
      <c r="BH430" s="39" t="s">
        <v>388</v>
      </c>
      <c r="BI430" s="39" t="s">
        <v>388</v>
      </c>
      <c r="BJ430" s="39" t="s">
        <v>184</v>
      </c>
      <c r="BK430" s="39" t="s">
        <v>184</v>
      </c>
      <c r="BL430" s="39" t="s">
        <v>184</v>
      </c>
      <c r="BM430" s="39"/>
      <c r="BN430" s="289"/>
      <c r="BO430" s="45"/>
      <c r="BP430" s="45"/>
    </row>
    <row r="431" spans="1:68" s="158" customFormat="1" ht="60" customHeight="1" x14ac:dyDescent="0.35">
      <c r="A431" s="46" t="str">
        <f t="shared" si="84"/>
        <v>OCID-244</v>
      </c>
      <c r="B431" s="17" t="str">
        <f>VLOOKUP($D431,[10]Responsables!$L$1:$M$37,2,0)</f>
        <v>OCID</v>
      </c>
      <c r="C431" s="162" t="s">
        <v>1369</v>
      </c>
      <c r="D431" s="17" t="s">
        <v>824</v>
      </c>
      <c r="E431" s="17" t="s">
        <v>229</v>
      </c>
      <c r="F431" s="17" t="s">
        <v>229</v>
      </c>
      <c r="G431" s="17" t="s">
        <v>1370</v>
      </c>
      <c r="H431" s="17" t="s">
        <v>1371</v>
      </c>
      <c r="I431" s="17" t="s">
        <v>312</v>
      </c>
      <c r="J431" s="17" t="s">
        <v>176</v>
      </c>
      <c r="K431" s="17" t="s">
        <v>176</v>
      </c>
      <c r="L431" s="17" t="s">
        <v>176</v>
      </c>
      <c r="M431" s="17" t="s">
        <v>176</v>
      </c>
      <c r="N431" s="17" t="s">
        <v>176</v>
      </c>
      <c r="O431" s="17" t="s">
        <v>176</v>
      </c>
      <c r="P431" s="17" t="s">
        <v>193</v>
      </c>
      <c r="Q431" s="17" t="s">
        <v>824</v>
      </c>
      <c r="R431" s="17" t="s">
        <v>229</v>
      </c>
      <c r="S431" s="17" t="s">
        <v>229</v>
      </c>
      <c r="T431" s="17" t="s">
        <v>229</v>
      </c>
      <c r="U431" s="17" t="s">
        <v>229</v>
      </c>
      <c r="V431" s="17" t="s">
        <v>229</v>
      </c>
      <c r="W431" s="17" t="s">
        <v>229</v>
      </c>
      <c r="X431" s="17" t="s">
        <v>831</v>
      </c>
      <c r="Y431" s="177" t="str">
        <f>VLOOKUP($X431,'[10]Ley Transparencia'!$G$4:$H$18,2,0)</f>
        <v>Artículo 19 - INFORMACIÓN PÚBLICA RESERVADA</v>
      </c>
      <c r="Z431" s="17" t="s">
        <v>1322</v>
      </c>
      <c r="AA431" s="17" t="s">
        <v>833</v>
      </c>
      <c r="AB431" s="39" t="s">
        <v>182</v>
      </c>
      <c r="AC431" s="40">
        <v>45085</v>
      </c>
      <c r="AD431" s="33" t="str">
        <f>LOOKUP($Y431,'[10]Ley Transparencia'!$H$4:$H$17,'[10]Ley Transparencia'!$I$4:$I$17)</f>
        <v>Mayor a 15 años</v>
      </c>
      <c r="AE431" s="26" t="str">
        <f t="shared" si="85"/>
        <v>Alta</v>
      </c>
      <c r="AF431" s="18">
        <f t="shared" si="86"/>
        <v>3</v>
      </c>
      <c r="AG431" s="18" t="s">
        <v>239</v>
      </c>
      <c r="AH431" s="18">
        <f t="shared" si="87"/>
        <v>1</v>
      </c>
      <c r="AI431" s="18" t="s">
        <v>239</v>
      </c>
      <c r="AJ431" s="18">
        <f t="shared" si="88"/>
        <v>1</v>
      </c>
      <c r="AK431" s="18">
        <f t="shared" si="89"/>
        <v>5</v>
      </c>
      <c r="AL431" s="44" t="str">
        <f t="shared" si="90"/>
        <v>ALTA</v>
      </c>
      <c r="AM431" s="39" t="s">
        <v>184</v>
      </c>
      <c r="AN431" s="39" t="s">
        <v>388</v>
      </c>
      <c r="AO431" s="39" t="s">
        <v>184</v>
      </c>
      <c r="AP431" s="39" t="s">
        <v>184</v>
      </c>
      <c r="AQ431" s="39" t="s">
        <v>184</v>
      </c>
      <c r="AR431" s="18"/>
      <c r="AS431" s="18"/>
      <c r="AT431" s="39" t="s">
        <v>184</v>
      </c>
      <c r="AU431" s="39" t="s">
        <v>184</v>
      </c>
      <c r="AV431" s="39" t="s">
        <v>388</v>
      </c>
      <c r="AW431" s="39" t="s">
        <v>388</v>
      </c>
      <c r="AX431" s="39" t="s">
        <v>388</v>
      </c>
      <c r="AY431" s="39" t="s">
        <v>388</v>
      </c>
      <c r="AZ431" s="39" t="s">
        <v>388</v>
      </c>
      <c r="BA431" s="39" t="s">
        <v>184</v>
      </c>
      <c r="BB431" s="39" t="s">
        <v>388</v>
      </c>
      <c r="BC431" s="39"/>
      <c r="BD431" s="39" t="s">
        <v>388</v>
      </c>
      <c r="BE431" s="39" t="s">
        <v>184</v>
      </c>
      <c r="BF431" s="39" t="s">
        <v>184</v>
      </c>
      <c r="BG431" s="39" t="s">
        <v>184</v>
      </c>
      <c r="BH431" s="39" t="s">
        <v>388</v>
      </c>
      <c r="BI431" s="39" t="s">
        <v>388</v>
      </c>
      <c r="BJ431" s="39" t="s">
        <v>184</v>
      </c>
      <c r="BK431" s="39" t="s">
        <v>184</v>
      </c>
      <c r="BL431" s="39" t="s">
        <v>184</v>
      </c>
      <c r="BM431" s="39"/>
      <c r="BN431" s="289"/>
      <c r="BO431" s="45"/>
      <c r="BP431" s="45"/>
    </row>
    <row r="432" spans="1:68" s="158" customFormat="1" ht="60" customHeight="1" x14ac:dyDescent="0.35">
      <c r="A432" s="46" t="str">
        <f t="shared" si="84"/>
        <v>OCID-245</v>
      </c>
      <c r="B432" s="17" t="str">
        <f>VLOOKUP($D432,[10]Responsables!$L$1:$M$37,2,0)</f>
        <v>OCID</v>
      </c>
      <c r="C432" s="162" t="s">
        <v>1372</v>
      </c>
      <c r="D432" s="17" t="s">
        <v>824</v>
      </c>
      <c r="E432" s="17" t="s">
        <v>229</v>
      </c>
      <c r="F432" s="17" t="s">
        <v>229</v>
      </c>
      <c r="G432" s="17" t="s">
        <v>1373</v>
      </c>
      <c r="H432" s="17" t="s">
        <v>1374</v>
      </c>
      <c r="I432" s="17" t="s">
        <v>695</v>
      </c>
      <c r="J432" s="17" t="s">
        <v>176</v>
      </c>
      <c r="K432" s="17" t="s">
        <v>176</v>
      </c>
      <c r="L432" s="17" t="s">
        <v>176</v>
      </c>
      <c r="M432" s="17" t="s">
        <v>176</v>
      </c>
      <c r="N432" s="17" t="s">
        <v>176</v>
      </c>
      <c r="O432" s="17" t="s">
        <v>176</v>
      </c>
      <c r="P432" s="17" t="s">
        <v>229</v>
      </c>
      <c r="Q432" s="17" t="s">
        <v>824</v>
      </c>
      <c r="R432" s="17" t="s">
        <v>229</v>
      </c>
      <c r="S432" s="17" t="s">
        <v>229</v>
      </c>
      <c r="T432" s="17" t="s">
        <v>229</v>
      </c>
      <c r="U432" s="17" t="s">
        <v>229</v>
      </c>
      <c r="V432" s="17" t="s">
        <v>229</v>
      </c>
      <c r="W432" s="17" t="s">
        <v>229</v>
      </c>
      <c r="X432" s="17" t="s">
        <v>831</v>
      </c>
      <c r="Y432" s="177" t="str">
        <f>VLOOKUP($X432,'[10]Ley Transparencia'!$G$4:$H$18,2,0)</f>
        <v>Artículo 19 - INFORMACIÓN PÚBLICA RESERVADA</v>
      </c>
      <c r="Z432" s="17" t="s">
        <v>1322</v>
      </c>
      <c r="AA432" s="17" t="s">
        <v>833</v>
      </c>
      <c r="AB432" s="39" t="s">
        <v>182</v>
      </c>
      <c r="AC432" s="40">
        <v>45085</v>
      </c>
      <c r="AD432" s="33" t="str">
        <f>LOOKUP($Y432,'[10]Ley Transparencia'!$H$4:$H$17,'[10]Ley Transparencia'!$I$4:$I$17)</f>
        <v>Mayor a 15 años</v>
      </c>
      <c r="AE432" s="26" t="str">
        <f t="shared" si="85"/>
        <v>Alta</v>
      </c>
      <c r="AF432" s="18">
        <f t="shared" si="86"/>
        <v>3</v>
      </c>
      <c r="AG432" s="18" t="s">
        <v>239</v>
      </c>
      <c r="AH432" s="18">
        <f t="shared" si="87"/>
        <v>1</v>
      </c>
      <c r="AI432" s="18" t="s">
        <v>239</v>
      </c>
      <c r="AJ432" s="18">
        <f t="shared" si="88"/>
        <v>1</v>
      </c>
      <c r="AK432" s="18">
        <f t="shared" si="89"/>
        <v>5</v>
      </c>
      <c r="AL432" s="44" t="str">
        <f t="shared" si="90"/>
        <v>ALTA</v>
      </c>
      <c r="AM432" s="39" t="s">
        <v>184</v>
      </c>
      <c r="AN432" s="39" t="s">
        <v>388</v>
      </c>
      <c r="AO432" s="39" t="s">
        <v>184</v>
      </c>
      <c r="AP432" s="39" t="s">
        <v>184</v>
      </c>
      <c r="AQ432" s="39" t="s">
        <v>184</v>
      </c>
      <c r="AR432" s="18"/>
      <c r="AS432" s="18"/>
      <c r="AT432" s="39" t="s">
        <v>184</v>
      </c>
      <c r="AU432" s="39" t="s">
        <v>184</v>
      </c>
      <c r="AV432" s="39" t="s">
        <v>388</v>
      </c>
      <c r="AW432" s="39" t="s">
        <v>388</v>
      </c>
      <c r="AX432" s="39" t="s">
        <v>388</v>
      </c>
      <c r="AY432" s="39" t="s">
        <v>388</v>
      </c>
      <c r="AZ432" s="39" t="s">
        <v>388</v>
      </c>
      <c r="BA432" s="39" t="s">
        <v>184</v>
      </c>
      <c r="BB432" s="39" t="s">
        <v>388</v>
      </c>
      <c r="BC432" s="39"/>
      <c r="BD432" s="39" t="s">
        <v>388</v>
      </c>
      <c r="BE432" s="39" t="s">
        <v>184</v>
      </c>
      <c r="BF432" s="39" t="s">
        <v>184</v>
      </c>
      <c r="BG432" s="39" t="s">
        <v>184</v>
      </c>
      <c r="BH432" s="39" t="s">
        <v>388</v>
      </c>
      <c r="BI432" s="39" t="s">
        <v>388</v>
      </c>
      <c r="BJ432" s="39" t="s">
        <v>184</v>
      </c>
      <c r="BK432" s="39" t="s">
        <v>184</v>
      </c>
      <c r="BL432" s="39" t="s">
        <v>184</v>
      </c>
      <c r="BM432" s="39"/>
      <c r="BN432" s="289"/>
      <c r="BO432" s="45"/>
      <c r="BP432" s="45"/>
    </row>
    <row r="433" spans="1:70" s="158" customFormat="1" ht="60" customHeight="1" x14ac:dyDescent="0.35">
      <c r="A433" s="46" t="str">
        <f t="shared" si="84"/>
        <v>OCID-246</v>
      </c>
      <c r="B433" s="17" t="str">
        <f>VLOOKUP($D433,[10]Responsables!$L$1:$M$37,2,0)</f>
        <v>OCID</v>
      </c>
      <c r="C433" s="162" t="s">
        <v>1375</v>
      </c>
      <c r="D433" s="17" t="s">
        <v>824</v>
      </c>
      <c r="E433" s="17" t="s">
        <v>229</v>
      </c>
      <c r="F433" s="17" t="s">
        <v>229</v>
      </c>
      <c r="G433" s="17" t="s">
        <v>1376</v>
      </c>
      <c r="H433" s="17" t="s">
        <v>1377</v>
      </c>
      <c r="I433" s="17" t="s">
        <v>175</v>
      </c>
      <c r="J433" s="17" t="s">
        <v>176</v>
      </c>
      <c r="K433" s="17" t="s">
        <v>176</v>
      </c>
      <c r="L433" s="17" t="s">
        <v>176</v>
      </c>
      <c r="M433" s="17" t="s">
        <v>176</v>
      </c>
      <c r="N433" s="17" t="s">
        <v>176</v>
      </c>
      <c r="O433" s="17" t="s">
        <v>176</v>
      </c>
      <c r="P433" s="17" t="s">
        <v>193</v>
      </c>
      <c r="Q433" s="17" t="s">
        <v>824</v>
      </c>
      <c r="R433" s="17" t="s">
        <v>1378</v>
      </c>
      <c r="S433" s="17" t="s">
        <v>824</v>
      </c>
      <c r="T433" s="17" t="s">
        <v>1378</v>
      </c>
      <c r="U433" s="17" t="s">
        <v>824</v>
      </c>
      <c r="V433" s="17" t="s">
        <v>229</v>
      </c>
      <c r="W433" s="17" t="s">
        <v>229</v>
      </c>
      <c r="X433" s="17" t="s">
        <v>831</v>
      </c>
      <c r="Y433" s="177" t="str">
        <f>VLOOKUP($X433,'[10]Ley Transparencia'!$G$4:$H$18,2,0)</f>
        <v>Artículo 19 - INFORMACIÓN PÚBLICA RESERVADA</v>
      </c>
      <c r="Z433" s="17" t="s">
        <v>1322</v>
      </c>
      <c r="AA433" s="17" t="s">
        <v>833</v>
      </c>
      <c r="AB433" s="39" t="s">
        <v>182</v>
      </c>
      <c r="AC433" s="279">
        <v>45471</v>
      </c>
      <c r="AD433" s="33" t="str">
        <f>LOOKUP($Y433,'[10]Ley Transparencia'!$H$4:$H$17,'[10]Ley Transparencia'!$I$4:$I$17)</f>
        <v>Mayor a 15 años</v>
      </c>
      <c r="AE433" s="26" t="str">
        <f t="shared" si="85"/>
        <v>Alta</v>
      </c>
      <c r="AF433" s="18">
        <f t="shared" si="86"/>
        <v>3</v>
      </c>
      <c r="AG433" s="18" t="s">
        <v>239</v>
      </c>
      <c r="AH433" s="18">
        <f t="shared" si="87"/>
        <v>1</v>
      </c>
      <c r="AI433" s="18" t="s">
        <v>239</v>
      </c>
      <c r="AJ433" s="18">
        <f t="shared" si="88"/>
        <v>1</v>
      </c>
      <c r="AK433" s="18">
        <f t="shared" si="89"/>
        <v>5</v>
      </c>
      <c r="AL433" s="44" t="str">
        <f t="shared" si="90"/>
        <v>ALTA</v>
      </c>
      <c r="AM433" s="17"/>
      <c r="AN433" s="17"/>
      <c r="AO433" s="17"/>
      <c r="AP433" s="17"/>
      <c r="AQ433" s="17"/>
      <c r="AR433" s="18"/>
      <c r="AS433" s="18"/>
      <c r="AT433" s="17"/>
      <c r="AU433" s="17"/>
      <c r="AV433" s="17"/>
      <c r="AW433" s="17"/>
      <c r="AX433" s="17"/>
      <c r="AY433" s="17"/>
      <c r="AZ433" s="17"/>
      <c r="BA433" s="17"/>
      <c r="BB433" s="17"/>
      <c r="BC433" s="17"/>
      <c r="BD433" s="17"/>
      <c r="BE433" s="17"/>
      <c r="BF433" s="17"/>
      <c r="BG433" s="17"/>
      <c r="BH433" s="17"/>
      <c r="BI433" s="17"/>
      <c r="BJ433" s="17"/>
      <c r="BK433" s="17"/>
      <c r="BL433" s="17"/>
      <c r="BM433" s="17"/>
      <c r="BN433" s="289"/>
      <c r="BO433" s="45"/>
      <c r="BP433" s="45"/>
    </row>
    <row r="434" spans="1:70" s="158" customFormat="1" ht="60" customHeight="1" x14ac:dyDescent="0.35">
      <c r="A434" s="24" t="str">
        <f>CONCATENATE($B434,"-",$C434)</f>
        <v>OCI-001</v>
      </c>
      <c r="B434" s="25" t="str">
        <f>VLOOKUP($D434,[11]Responsables!$L$1:$M$37,2,0)</f>
        <v>OCI</v>
      </c>
      <c r="C434" s="159" t="s">
        <v>169</v>
      </c>
      <c r="D434" s="41" t="s">
        <v>725</v>
      </c>
      <c r="E434" s="41" t="s">
        <v>722</v>
      </c>
      <c r="F434" s="41" t="s">
        <v>316</v>
      </c>
      <c r="G434" s="39" t="s">
        <v>1352</v>
      </c>
      <c r="H434" s="41" t="s">
        <v>1353</v>
      </c>
      <c r="I434" s="41" t="s">
        <v>253</v>
      </c>
      <c r="J434" s="39" t="s">
        <v>254</v>
      </c>
      <c r="K434" s="39" t="s">
        <v>514</v>
      </c>
      <c r="L434" s="39" t="s">
        <v>320</v>
      </c>
      <c r="M434" s="18" t="s">
        <v>321</v>
      </c>
      <c r="N434" s="39" t="s">
        <v>492</v>
      </c>
      <c r="O434" s="18" t="s">
        <v>1379</v>
      </c>
      <c r="P434" s="41" t="s">
        <v>193</v>
      </c>
      <c r="Q434" s="41" t="s">
        <v>725</v>
      </c>
      <c r="R434" s="41" t="s">
        <v>1380</v>
      </c>
      <c r="S434" s="41" t="s">
        <v>725</v>
      </c>
      <c r="T434" s="41" t="s">
        <v>1380</v>
      </c>
      <c r="U434" s="41" t="s">
        <v>725</v>
      </c>
      <c r="V434" s="41" t="s">
        <v>229</v>
      </c>
      <c r="W434" s="41" t="s">
        <v>229</v>
      </c>
      <c r="X434" s="39" t="s">
        <v>255</v>
      </c>
      <c r="Y434" s="177" t="str">
        <f>VLOOKUP($X434,'[11]Ley Transparencia'!$G$4:$H$18,2,0)</f>
        <v>INFORMACIÓN PÚBLICA</v>
      </c>
      <c r="Z434" s="17" t="s">
        <v>256</v>
      </c>
      <c r="AA434" s="17" t="s">
        <v>256</v>
      </c>
      <c r="AB434" s="18" t="s">
        <v>176</v>
      </c>
      <c r="AC434" s="48">
        <v>43567</v>
      </c>
      <c r="AD434" s="33" t="str">
        <f>LOOKUP($Y434,'[11]Ley Transparencia'!$H$4:$H$17,'[11]Ley Transparencia'!$I$4:$I$17)</f>
        <v>Ilimitada</v>
      </c>
      <c r="AE434" s="26" t="str">
        <f>IF(Y434="Artículo 19 - INFORMACIÓN PÚBLICA RESERVADA","Alta",IF(Y434="Artículo 18 - INFORMACIÓN PÚBLICA CLASIFICADA","Media",IF(Y434="INFORMACIÓN PÚBLICA","Baja")))</f>
        <v>Baja</v>
      </c>
      <c r="AF434" s="18">
        <f>IF(AE434="Baja",1,IF(AE434="Media",2,IF(AE434="Alta",3,"")))</f>
        <v>1</v>
      </c>
      <c r="AG434" s="18" t="s">
        <v>239</v>
      </c>
      <c r="AH434" s="18">
        <f>IF(AG434="Baja",1,IF(AG434="Media",2,IF(AG434="Alta",3,"")))</f>
        <v>1</v>
      </c>
      <c r="AI434" s="18" t="s">
        <v>239</v>
      </c>
      <c r="AJ434" s="18">
        <f>IF(AI434="Baja",1,IF(AI434="Media",2,IF(AI434="Alta",3,"")))</f>
        <v>1</v>
      </c>
      <c r="AK434" s="18">
        <f>IFERROR(SUM(+AF434+AH434+AJ434),"")</f>
        <v>3</v>
      </c>
      <c r="AL434" s="44" t="str">
        <f>IF(AND(AE434="ALTA"),"ALTA",IF(AND(AG434="ALTA",AI434="ALTA"),"ALTA",IF(AND(AE434="MEDIA",AG434="ALTA",AI434="MEDIA"),"MEDIA",IF(AND(AE434="MEDIA",AG434="MEDIA",AI434="ALTA"),"MEDIA",IF(AND(AE434="MEDIA",AG434="MEDIA",AI434="BAJA"),"MEDIA",IF(AND(AE434="MEDIA",AG434="MEDIA",AI434="MEDIA"),"MEDIA",IF(AND(AE434="MEDIA",AG434="BAJA",AI434="MEDIA"),"MEDIA",IF(AND(AE434="BAJA",AG434="MEDIA",AI434="MEDIA"),"MEDIA",IF(AND(AE434="BAJA",AG434="BAJA",AI434="MEDIA"),"MEDIA",IF(AND(AE434="BAJA",AG434="MEDIA",AI434="BAJA"),"MEDIA",IF(AND(AE434="MEDIA",AG434="BAJA",AI434="BAJA"),"MEDIA",IF(AND(AE434="BAJA",AG434="ALTA",AI434="BAJA"),"MEDIA",IF(AND(AE434="BAJA",AG434="BAJA",AI434="ALTA"),"MEDIA",IF(AND(AE434="MEDIA",AG434="ALTA",AI434="BAJA"),"MEDIA",IF(AND(AE434="MEDIA",AG434="BAJA",AI434="ALTA"),"MEDIA",IF(AND(AE434="BAJA",AG434="ALTA",AI434="MEDIA"),"MEDIA",IF(AND(AE434="BAJA",AG434="MEDIA",AI434="ALTA"),"MEDIA",IF(AND(AE434="BAJA",AG434="BAJA",AI434="BAJA"),"BAJA","Por Clasificar"))))))))))))))))))</f>
        <v>BAJA</v>
      </c>
      <c r="AM434" s="39" t="s">
        <v>184</v>
      </c>
      <c r="AN434" s="39" t="s">
        <v>184</v>
      </c>
      <c r="AO434" s="39" t="s">
        <v>184</v>
      </c>
      <c r="AP434" s="39" t="s">
        <v>184</v>
      </c>
      <c r="AQ434" s="39" t="s">
        <v>184</v>
      </c>
      <c r="AR434" s="39"/>
      <c r="AS434" s="39" t="s">
        <v>184</v>
      </c>
      <c r="AT434" s="39" t="s">
        <v>184</v>
      </c>
      <c r="AU434" s="39" t="s">
        <v>184</v>
      </c>
      <c r="AV434" s="39" t="s">
        <v>184</v>
      </c>
      <c r="AW434" s="39" t="s">
        <v>184</v>
      </c>
      <c r="AX434" s="39" t="s">
        <v>184</v>
      </c>
      <c r="AY434" s="39" t="s">
        <v>184</v>
      </c>
      <c r="AZ434" s="39" t="s">
        <v>184</v>
      </c>
      <c r="BA434" s="39" t="s">
        <v>184</v>
      </c>
      <c r="BB434" s="39" t="s">
        <v>184</v>
      </c>
      <c r="BC434" s="39" t="s">
        <v>184</v>
      </c>
      <c r="BD434" s="39" t="s">
        <v>184</v>
      </c>
      <c r="BE434" s="39" t="s">
        <v>184</v>
      </c>
      <c r="BF434" s="39" t="s">
        <v>184</v>
      </c>
      <c r="BG434" s="39" t="s">
        <v>184</v>
      </c>
      <c r="BH434" s="39" t="s">
        <v>184</v>
      </c>
      <c r="BI434" s="39" t="s">
        <v>184</v>
      </c>
      <c r="BJ434" s="39" t="s">
        <v>184</v>
      </c>
      <c r="BK434" s="39" t="s">
        <v>184</v>
      </c>
      <c r="BL434" s="39" t="s">
        <v>184</v>
      </c>
      <c r="BM434" s="18"/>
      <c r="BN434" s="34"/>
    </row>
    <row r="435" spans="1:70" s="158" customFormat="1" ht="60" customHeight="1" x14ac:dyDescent="0.35">
      <c r="A435" s="24" t="str">
        <f t="shared" ref="A435:A444" si="91">CONCATENATE($B435,"-",$C435)</f>
        <v>OCI-002</v>
      </c>
      <c r="B435" s="25" t="str">
        <f>VLOOKUP($D435,[11]Responsables!$L$1:$M$37,2,0)</f>
        <v>OCI</v>
      </c>
      <c r="C435" s="159" t="s">
        <v>185</v>
      </c>
      <c r="D435" s="41" t="s">
        <v>725</v>
      </c>
      <c r="E435" s="41" t="s">
        <v>722</v>
      </c>
      <c r="F435" s="41" t="s">
        <v>316</v>
      </c>
      <c r="G435" s="39" t="s">
        <v>1381</v>
      </c>
      <c r="H435" s="41" t="s">
        <v>1382</v>
      </c>
      <c r="I435" s="41" t="s">
        <v>253</v>
      </c>
      <c r="J435" s="39" t="s">
        <v>254</v>
      </c>
      <c r="K435" s="39" t="s">
        <v>514</v>
      </c>
      <c r="L435" s="39" t="s">
        <v>320</v>
      </c>
      <c r="M435" s="18" t="s">
        <v>321</v>
      </c>
      <c r="N435" s="39" t="s">
        <v>492</v>
      </c>
      <c r="O435" s="18" t="s">
        <v>1383</v>
      </c>
      <c r="P435" s="41" t="s">
        <v>193</v>
      </c>
      <c r="Q435" s="41" t="s">
        <v>725</v>
      </c>
      <c r="R435" s="41" t="s">
        <v>194</v>
      </c>
      <c r="S435" s="41" t="s">
        <v>725</v>
      </c>
      <c r="T435" s="41" t="s">
        <v>1380</v>
      </c>
      <c r="U435" s="41" t="s">
        <v>725</v>
      </c>
      <c r="V435" s="41" t="s">
        <v>229</v>
      </c>
      <c r="W435" s="41" t="s">
        <v>229</v>
      </c>
      <c r="X435" s="39" t="s">
        <v>255</v>
      </c>
      <c r="Y435" s="177" t="str">
        <f>VLOOKUP($X435,'[11]Ley Transparencia'!$G$4:$H$18,2,0)</f>
        <v>INFORMACIÓN PÚBLICA</v>
      </c>
      <c r="Z435" s="17" t="s">
        <v>256</v>
      </c>
      <c r="AA435" s="17" t="s">
        <v>256</v>
      </c>
      <c r="AB435" s="18" t="s">
        <v>176</v>
      </c>
      <c r="AC435" s="48">
        <v>39326</v>
      </c>
      <c r="AD435" s="33" t="str">
        <f>LOOKUP($Y435,'[11]Ley Transparencia'!$H$4:$H$17,'[11]Ley Transparencia'!$I$4:$I$17)</f>
        <v>Ilimitada</v>
      </c>
      <c r="AE435" s="26" t="str">
        <f t="shared" ref="AE435:AE444" si="92">IF(Y435="Artículo 19 - INFORMACIÓN PÚBLICA RESERVADA","Alta",IF(Y435="Artículo 18 - INFORMACIÓN PÚBLICA CLASIFICADA","Media",IF(Y435="INFORMACIÓN PÚBLICA","Baja")))</f>
        <v>Baja</v>
      </c>
      <c r="AF435" s="18">
        <f t="shared" ref="AF435:AF444" si="93">IF(AE435="Baja",1,IF(AE435="Media",2,IF(AE435="Alta",3,"")))</f>
        <v>1</v>
      </c>
      <c r="AG435" s="18" t="s">
        <v>239</v>
      </c>
      <c r="AH435" s="18">
        <f t="shared" ref="AH435:AH444" si="94">IF(AG435="Baja",1,IF(AG435="Media",2,IF(AG435="Alta",3,"")))</f>
        <v>1</v>
      </c>
      <c r="AI435" s="18" t="s">
        <v>239</v>
      </c>
      <c r="AJ435" s="18">
        <f t="shared" ref="AJ435:AJ444" si="95">IF(AI435="Baja",1,IF(AI435="Media",2,IF(AI435="Alta",3,"")))</f>
        <v>1</v>
      </c>
      <c r="AK435" s="18">
        <f t="shared" ref="AK435:AK444" si="96">IFERROR(SUM(+AF435+AH435+AJ435),"")</f>
        <v>3</v>
      </c>
      <c r="AL435" s="44" t="str">
        <f t="shared" ref="AL435:AL444" si="97">IF(AND(AE435="ALTA"),"ALTA",IF(AND(AG435="ALTA",AI435="ALTA"),"ALTA",IF(AND(AE435="MEDIA",AG435="ALTA",AI435="MEDIA"),"MEDIA",IF(AND(AE435="MEDIA",AG435="MEDIA",AI435="ALTA"),"MEDIA",IF(AND(AE435="MEDIA",AG435="MEDIA",AI435="BAJA"),"MEDIA",IF(AND(AE435="MEDIA",AG435="MEDIA",AI435="MEDIA"),"MEDIA",IF(AND(AE435="MEDIA",AG435="BAJA",AI435="MEDIA"),"MEDIA",IF(AND(AE435="BAJA",AG435="MEDIA",AI435="MEDIA"),"MEDIA",IF(AND(AE435="BAJA",AG435="BAJA",AI435="MEDIA"),"MEDIA",IF(AND(AE435="BAJA",AG435="MEDIA",AI435="BAJA"),"MEDIA",IF(AND(AE435="MEDIA",AG435="BAJA",AI435="BAJA"),"MEDIA",IF(AND(AE435="BAJA",AG435="ALTA",AI435="BAJA"),"MEDIA",IF(AND(AE435="BAJA",AG435="BAJA",AI435="ALTA"),"MEDIA",IF(AND(AE435="MEDIA",AG435="ALTA",AI435="BAJA"),"MEDIA",IF(AND(AE435="MEDIA",AG435="BAJA",AI435="ALTA"),"MEDIA",IF(AND(AE435="BAJA",AG435="ALTA",AI435="MEDIA"),"MEDIA",IF(AND(AE435="BAJA",AG435="MEDIA",AI435="ALTA"),"MEDIA",IF(AND(AE435="BAJA",AG435="BAJA",AI435="BAJA"),"BAJA","Por Clasificar"))))))))))))))))))</f>
        <v>BAJA</v>
      </c>
      <c r="AM435" s="39" t="s">
        <v>184</v>
      </c>
      <c r="AN435" s="39" t="s">
        <v>184</v>
      </c>
      <c r="AO435" s="39" t="s">
        <v>184</v>
      </c>
      <c r="AP435" s="39" t="s">
        <v>184</v>
      </c>
      <c r="AQ435" s="39" t="s">
        <v>184</v>
      </c>
      <c r="AR435" s="39"/>
      <c r="AS435" s="39" t="s">
        <v>184</v>
      </c>
      <c r="AT435" s="39" t="s">
        <v>184</v>
      </c>
      <c r="AU435" s="39" t="s">
        <v>184</v>
      </c>
      <c r="AV435" s="39" t="s">
        <v>184</v>
      </c>
      <c r="AW435" s="39" t="s">
        <v>184</v>
      </c>
      <c r="AX435" s="39" t="s">
        <v>184</v>
      </c>
      <c r="AY435" s="39" t="s">
        <v>184</v>
      </c>
      <c r="AZ435" s="39" t="s">
        <v>184</v>
      </c>
      <c r="BA435" s="39" t="s">
        <v>184</v>
      </c>
      <c r="BB435" s="39" t="s">
        <v>184</v>
      </c>
      <c r="BC435" s="39" t="s">
        <v>184</v>
      </c>
      <c r="BD435" s="39" t="s">
        <v>184</v>
      </c>
      <c r="BE435" s="39" t="s">
        <v>184</v>
      </c>
      <c r="BF435" s="39" t="s">
        <v>184</v>
      </c>
      <c r="BG435" s="39" t="s">
        <v>184</v>
      </c>
      <c r="BH435" s="39" t="s">
        <v>184</v>
      </c>
      <c r="BI435" s="39" t="s">
        <v>184</v>
      </c>
      <c r="BJ435" s="39" t="s">
        <v>184</v>
      </c>
      <c r="BK435" s="39" t="s">
        <v>184</v>
      </c>
      <c r="BL435" s="39" t="s">
        <v>184</v>
      </c>
      <c r="BM435" s="18"/>
      <c r="BN435" s="34"/>
    </row>
    <row r="436" spans="1:70" s="158" customFormat="1" ht="60" customHeight="1" x14ac:dyDescent="0.35">
      <c r="A436" s="24" t="str">
        <f t="shared" si="91"/>
        <v>OCI-003</v>
      </c>
      <c r="B436" s="25" t="str">
        <f>VLOOKUP($D436,[11]Responsables!$L$1:$M$37,2,0)</f>
        <v>OCI</v>
      </c>
      <c r="C436" s="159" t="s">
        <v>190</v>
      </c>
      <c r="D436" s="41" t="s">
        <v>725</v>
      </c>
      <c r="E436" s="41" t="s">
        <v>722</v>
      </c>
      <c r="F436" s="41" t="s">
        <v>316</v>
      </c>
      <c r="G436" s="39" t="s">
        <v>1384</v>
      </c>
      <c r="H436" s="41" t="s">
        <v>1385</v>
      </c>
      <c r="I436" s="41" t="s">
        <v>253</v>
      </c>
      <c r="J436" s="39" t="s">
        <v>254</v>
      </c>
      <c r="K436" s="39" t="s">
        <v>514</v>
      </c>
      <c r="L436" s="39" t="s">
        <v>320</v>
      </c>
      <c r="M436" s="18" t="s">
        <v>337</v>
      </c>
      <c r="N436" s="39" t="s">
        <v>492</v>
      </c>
      <c r="O436" s="17" t="s">
        <v>176</v>
      </c>
      <c r="P436" s="41" t="s">
        <v>193</v>
      </c>
      <c r="Q436" s="41" t="s">
        <v>725</v>
      </c>
      <c r="R436" s="41" t="s">
        <v>193</v>
      </c>
      <c r="S436" s="41" t="s">
        <v>725</v>
      </c>
      <c r="T436" s="41" t="s">
        <v>1380</v>
      </c>
      <c r="U436" s="41" t="s">
        <v>725</v>
      </c>
      <c r="V436" s="41" t="s">
        <v>229</v>
      </c>
      <c r="W436" s="41" t="s">
        <v>229</v>
      </c>
      <c r="X436" s="39" t="s">
        <v>255</v>
      </c>
      <c r="Y436" s="177" t="str">
        <f>VLOOKUP($X436,'[11]Ley Transparencia'!$G$4:$H$18,2,0)</f>
        <v>INFORMACIÓN PÚBLICA</v>
      </c>
      <c r="Z436" s="17" t="s">
        <v>256</v>
      </c>
      <c r="AA436" s="17" t="s">
        <v>256</v>
      </c>
      <c r="AB436" s="18" t="s">
        <v>176</v>
      </c>
      <c r="AC436" s="40">
        <v>44197</v>
      </c>
      <c r="AD436" s="33" t="str">
        <f>LOOKUP($Y436,'[11]Ley Transparencia'!$H$4:$H$17,'[11]Ley Transparencia'!$I$4:$I$17)</f>
        <v>Ilimitada</v>
      </c>
      <c r="AE436" s="26" t="str">
        <f t="shared" si="92"/>
        <v>Baja</v>
      </c>
      <c r="AF436" s="18">
        <f t="shared" si="93"/>
        <v>1</v>
      </c>
      <c r="AG436" s="18" t="s">
        <v>239</v>
      </c>
      <c r="AH436" s="18">
        <f t="shared" si="94"/>
        <v>1</v>
      </c>
      <c r="AI436" s="18" t="s">
        <v>239</v>
      </c>
      <c r="AJ436" s="18">
        <f t="shared" si="95"/>
        <v>1</v>
      </c>
      <c r="AK436" s="18">
        <f t="shared" si="96"/>
        <v>3</v>
      </c>
      <c r="AL436" s="44" t="str">
        <f t="shared" si="97"/>
        <v>BAJA</v>
      </c>
      <c r="AM436" s="39" t="s">
        <v>184</v>
      </c>
      <c r="AN436" s="39" t="s">
        <v>184</v>
      </c>
      <c r="AO436" s="39" t="s">
        <v>184</v>
      </c>
      <c r="AP436" s="39" t="s">
        <v>184</v>
      </c>
      <c r="AQ436" s="39" t="s">
        <v>184</v>
      </c>
      <c r="AR436" s="39"/>
      <c r="AS436" s="39" t="s">
        <v>184</v>
      </c>
      <c r="AT436" s="39" t="s">
        <v>184</v>
      </c>
      <c r="AU436" s="39" t="s">
        <v>184</v>
      </c>
      <c r="AV436" s="39" t="s">
        <v>184</v>
      </c>
      <c r="AW436" s="39" t="s">
        <v>184</v>
      </c>
      <c r="AX436" s="39" t="s">
        <v>184</v>
      </c>
      <c r="AY436" s="39" t="s">
        <v>184</v>
      </c>
      <c r="AZ436" s="39" t="s">
        <v>184</v>
      </c>
      <c r="BA436" s="39" t="s">
        <v>184</v>
      </c>
      <c r="BB436" s="39" t="s">
        <v>184</v>
      </c>
      <c r="BC436" s="39" t="s">
        <v>184</v>
      </c>
      <c r="BD436" s="39" t="s">
        <v>184</v>
      </c>
      <c r="BE436" s="39" t="s">
        <v>184</v>
      </c>
      <c r="BF436" s="39" t="s">
        <v>184</v>
      </c>
      <c r="BG436" s="39" t="s">
        <v>184</v>
      </c>
      <c r="BH436" s="39" t="s">
        <v>184</v>
      </c>
      <c r="BI436" s="39" t="s">
        <v>184</v>
      </c>
      <c r="BJ436" s="39" t="s">
        <v>184</v>
      </c>
      <c r="BK436" s="39" t="s">
        <v>184</v>
      </c>
      <c r="BL436" s="39" t="s">
        <v>184</v>
      </c>
      <c r="BM436" s="18"/>
      <c r="BN436" s="34"/>
    </row>
    <row r="437" spans="1:70" s="158" customFormat="1" ht="60" customHeight="1" x14ac:dyDescent="0.35">
      <c r="A437" s="24" t="str">
        <f t="shared" si="91"/>
        <v>OCI-004</v>
      </c>
      <c r="B437" s="25" t="str">
        <f>VLOOKUP($D437,[11]Responsables!$L$1:$M$37,2,0)</f>
        <v>OCI</v>
      </c>
      <c r="C437" s="159" t="s">
        <v>197</v>
      </c>
      <c r="D437" s="41" t="s">
        <v>725</v>
      </c>
      <c r="E437" s="41" t="s">
        <v>722</v>
      </c>
      <c r="F437" s="41" t="s">
        <v>759</v>
      </c>
      <c r="G437" s="39" t="s">
        <v>1386</v>
      </c>
      <c r="H437" s="41" t="s">
        <v>1387</v>
      </c>
      <c r="I437" s="41" t="s">
        <v>253</v>
      </c>
      <c r="J437" s="39" t="s">
        <v>254</v>
      </c>
      <c r="K437" s="39" t="s">
        <v>514</v>
      </c>
      <c r="L437" s="39" t="s">
        <v>336</v>
      </c>
      <c r="M437" s="18" t="s">
        <v>321</v>
      </c>
      <c r="N437" s="39" t="s">
        <v>492</v>
      </c>
      <c r="O437" s="182" t="s">
        <v>1388</v>
      </c>
      <c r="P437" s="41" t="s">
        <v>193</v>
      </c>
      <c r="Q437" s="41" t="s">
        <v>725</v>
      </c>
      <c r="R437" s="41" t="s">
        <v>289</v>
      </c>
      <c r="S437" s="41" t="s">
        <v>725</v>
      </c>
      <c r="T437" s="41" t="s">
        <v>1380</v>
      </c>
      <c r="U437" s="41" t="s">
        <v>725</v>
      </c>
      <c r="V437" s="41" t="s">
        <v>229</v>
      </c>
      <c r="W437" s="41" t="s">
        <v>229</v>
      </c>
      <c r="X437" s="39" t="s">
        <v>255</v>
      </c>
      <c r="Y437" s="177" t="str">
        <f>VLOOKUP($X437,'[11]Ley Transparencia'!$G$4:$H$18,2,0)</f>
        <v>INFORMACIÓN PÚBLICA</v>
      </c>
      <c r="Z437" s="17" t="s">
        <v>256</v>
      </c>
      <c r="AA437" s="17" t="s">
        <v>256</v>
      </c>
      <c r="AB437" s="18" t="s">
        <v>176</v>
      </c>
      <c r="AC437" s="48">
        <v>44197</v>
      </c>
      <c r="AD437" s="33" t="str">
        <f>LOOKUP($Y437,'[11]Ley Transparencia'!$H$4:$H$17,'[11]Ley Transparencia'!$I$4:$I$17)</f>
        <v>Ilimitada</v>
      </c>
      <c r="AE437" s="26" t="str">
        <f t="shared" si="92"/>
        <v>Baja</v>
      </c>
      <c r="AF437" s="18">
        <f t="shared" si="93"/>
        <v>1</v>
      </c>
      <c r="AG437" s="18" t="s">
        <v>233</v>
      </c>
      <c r="AH437" s="18">
        <f t="shared" si="94"/>
        <v>2</v>
      </c>
      <c r="AI437" s="18" t="s">
        <v>233</v>
      </c>
      <c r="AJ437" s="18">
        <f t="shared" si="95"/>
        <v>2</v>
      </c>
      <c r="AK437" s="18">
        <f t="shared" si="96"/>
        <v>5</v>
      </c>
      <c r="AL437" s="44" t="str">
        <f t="shared" si="97"/>
        <v>MEDIA</v>
      </c>
      <c r="AM437" s="39" t="s">
        <v>184</v>
      </c>
      <c r="AN437" s="39" t="s">
        <v>184</v>
      </c>
      <c r="AO437" s="39" t="s">
        <v>184</v>
      </c>
      <c r="AP437" s="39" t="s">
        <v>184</v>
      </c>
      <c r="AQ437" s="39" t="s">
        <v>184</v>
      </c>
      <c r="AR437" s="39"/>
      <c r="AS437" s="39" t="s">
        <v>184</v>
      </c>
      <c r="AT437" s="39" t="s">
        <v>184</v>
      </c>
      <c r="AU437" s="39" t="s">
        <v>184</v>
      </c>
      <c r="AV437" s="39" t="s">
        <v>184</v>
      </c>
      <c r="AW437" s="39" t="s">
        <v>184</v>
      </c>
      <c r="AX437" s="39" t="s">
        <v>184</v>
      </c>
      <c r="AY437" s="39" t="s">
        <v>184</v>
      </c>
      <c r="AZ437" s="39" t="s">
        <v>184</v>
      </c>
      <c r="BA437" s="39" t="s">
        <v>184</v>
      </c>
      <c r="BB437" s="39" t="s">
        <v>184</v>
      </c>
      <c r="BC437" s="39" t="s">
        <v>184</v>
      </c>
      <c r="BD437" s="39" t="s">
        <v>184</v>
      </c>
      <c r="BE437" s="39" t="s">
        <v>184</v>
      </c>
      <c r="BF437" s="39" t="s">
        <v>184</v>
      </c>
      <c r="BG437" s="39" t="s">
        <v>184</v>
      </c>
      <c r="BH437" s="39" t="s">
        <v>184</v>
      </c>
      <c r="BI437" s="39" t="s">
        <v>184</v>
      </c>
      <c r="BJ437" s="39" t="s">
        <v>184</v>
      </c>
      <c r="BK437" s="39" t="s">
        <v>184</v>
      </c>
      <c r="BL437" s="39" t="s">
        <v>184</v>
      </c>
      <c r="BM437" s="18"/>
      <c r="BN437" s="34"/>
    </row>
    <row r="438" spans="1:70" s="158" customFormat="1" ht="60" customHeight="1" x14ac:dyDescent="0.35">
      <c r="A438" s="24" t="str">
        <f t="shared" si="91"/>
        <v>OCI-005</v>
      </c>
      <c r="B438" s="25" t="str">
        <f>VLOOKUP($D438,[11]Responsables!$L$1:$M$37,2,0)</f>
        <v>OCI</v>
      </c>
      <c r="C438" s="159" t="s">
        <v>201</v>
      </c>
      <c r="D438" s="41" t="s">
        <v>725</v>
      </c>
      <c r="E438" s="41" t="s">
        <v>722</v>
      </c>
      <c r="F438" s="41" t="s">
        <v>759</v>
      </c>
      <c r="G438" s="39" t="s">
        <v>1389</v>
      </c>
      <c r="H438" s="41" t="s">
        <v>1390</v>
      </c>
      <c r="I438" s="41" t="s">
        <v>253</v>
      </c>
      <c r="J438" s="39" t="s">
        <v>254</v>
      </c>
      <c r="K438" s="39" t="s">
        <v>514</v>
      </c>
      <c r="L438" s="39" t="s">
        <v>330</v>
      </c>
      <c r="M438" s="18" t="s">
        <v>321</v>
      </c>
      <c r="N438" s="39" t="s">
        <v>492</v>
      </c>
      <c r="O438" s="182" t="s">
        <v>1391</v>
      </c>
      <c r="P438" s="41" t="s">
        <v>193</v>
      </c>
      <c r="Q438" s="41" t="s">
        <v>725</v>
      </c>
      <c r="R438" s="41" t="s">
        <v>228</v>
      </c>
      <c r="S438" s="41" t="s">
        <v>725</v>
      </c>
      <c r="T438" s="41" t="s">
        <v>1380</v>
      </c>
      <c r="U438" s="41" t="s">
        <v>725</v>
      </c>
      <c r="V438" s="41" t="s">
        <v>229</v>
      </c>
      <c r="W438" s="41" t="s">
        <v>229</v>
      </c>
      <c r="X438" s="39" t="s">
        <v>255</v>
      </c>
      <c r="Y438" s="177" t="str">
        <f>VLOOKUP($X438,'[11]Ley Transparencia'!$G$4:$H$18,2,0)</f>
        <v>INFORMACIÓN PÚBLICA</v>
      </c>
      <c r="Z438" s="17" t="s">
        <v>256</v>
      </c>
      <c r="AA438" s="17" t="s">
        <v>256</v>
      </c>
      <c r="AB438" s="18" t="s">
        <v>176</v>
      </c>
      <c r="AC438" s="48">
        <v>43245</v>
      </c>
      <c r="AD438" s="33" t="str">
        <f>LOOKUP($Y438,'[11]Ley Transparencia'!$H$4:$H$17,'[11]Ley Transparencia'!$I$4:$I$17)</f>
        <v>Ilimitada</v>
      </c>
      <c r="AE438" s="26" t="str">
        <f t="shared" si="92"/>
        <v>Baja</v>
      </c>
      <c r="AF438" s="18">
        <f t="shared" si="93"/>
        <v>1</v>
      </c>
      <c r="AG438" s="18" t="s">
        <v>239</v>
      </c>
      <c r="AH438" s="18">
        <f t="shared" si="94"/>
        <v>1</v>
      </c>
      <c r="AI438" s="18" t="s">
        <v>239</v>
      </c>
      <c r="AJ438" s="18">
        <f t="shared" si="95"/>
        <v>1</v>
      </c>
      <c r="AK438" s="18">
        <f t="shared" si="96"/>
        <v>3</v>
      </c>
      <c r="AL438" s="44" t="str">
        <f t="shared" si="97"/>
        <v>BAJA</v>
      </c>
      <c r="AM438" s="39" t="s">
        <v>184</v>
      </c>
      <c r="AN438" s="39" t="s">
        <v>184</v>
      </c>
      <c r="AO438" s="39" t="s">
        <v>184</v>
      </c>
      <c r="AP438" s="39" t="s">
        <v>184</v>
      </c>
      <c r="AQ438" s="39" t="s">
        <v>184</v>
      </c>
      <c r="AR438" s="39"/>
      <c r="AS438" s="39" t="s">
        <v>184</v>
      </c>
      <c r="AT438" s="39" t="s">
        <v>184</v>
      </c>
      <c r="AU438" s="39" t="s">
        <v>184</v>
      </c>
      <c r="AV438" s="39" t="s">
        <v>184</v>
      </c>
      <c r="AW438" s="39" t="s">
        <v>184</v>
      </c>
      <c r="AX438" s="39" t="s">
        <v>184</v>
      </c>
      <c r="AY438" s="39" t="s">
        <v>184</v>
      </c>
      <c r="AZ438" s="39" t="s">
        <v>184</v>
      </c>
      <c r="BA438" s="39" t="s">
        <v>184</v>
      </c>
      <c r="BB438" s="39" t="s">
        <v>184</v>
      </c>
      <c r="BC438" s="39" t="s">
        <v>184</v>
      </c>
      <c r="BD438" s="39" t="s">
        <v>184</v>
      </c>
      <c r="BE438" s="39" t="s">
        <v>184</v>
      </c>
      <c r="BF438" s="39" t="s">
        <v>184</v>
      </c>
      <c r="BG438" s="39" t="s">
        <v>184</v>
      </c>
      <c r="BH438" s="39" t="s">
        <v>184</v>
      </c>
      <c r="BI438" s="39" t="s">
        <v>184</v>
      </c>
      <c r="BJ438" s="39" t="s">
        <v>184</v>
      </c>
      <c r="BK438" s="39" t="s">
        <v>184</v>
      </c>
      <c r="BL438" s="39" t="s">
        <v>184</v>
      </c>
      <c r="BM438" s="18"/>
      <c r="BN438" s="282"/>
    </row>
    <row r="439" spans="1:70" s="158" customFormat="1" ht="60" customHeight="1" x14ac:dyDescent="0.35">
      <c r="A439" s="24" t="str">
        <f t="shared" si="91"/>
        <v>OCI-006</v>
      </c>
      <c r="B439" s="25" t="str">
        <f>VLOOKUP($D439,[11]Responsables!$L$1:$M$37,2,0)</f>
        <v>OCI</v>
      </c>
      <c r="C439" s="159" t="s">
        <v>205</v>
      </c>
      <c r="D439" s="41" t="s">
        <v>725</v>
      </c>
      <c r="E439" s="41" t="s">
        <v>722</v>
      </c>
      <c r="F439" s="41" t="s">
        <v>759</v>
      </c>
      <c r="G439" s="39" t="s">
        <v>1392</v>
      </c>
      <c r="H439" s="41" t="s">
        <v>1393</v>
      </c>
      <c r="I439" s="41" t="s">
        <v>253</v>
      </c>
      <c r="J439" s="39" t="s">
        <v>254</v>
      </c>
      <c r="K439" s="39" t="s">
        <v>514</v>
      </c>
      <c r="L439" s="39" t="s">
        <v>320</v>
      </c>
      <c r="M439" s="18" t="s">
        <v>321</v>
      </c>
      <c r="N439" s="39" t="s">
        <v>492</v>
      </c>
      <c r="O439" s="182" t="s">
        <v>1391</v>
      </c>
      <c r="P439" s="41" t="s">
        <v>193</v>
      </c>
      <c r="Q439" s="41" t="s">
        <v>725</v>
      </c>
      <c r="R439" s="41" t="s">
        <v>228</v>
      </c>
      <c r="S439" s="41" t="s">
        <v>725</v>
      </c>
      <c r="T439" s="41" t="s">
        <v>1380</v>
      </c>
      <c r="U439" s="41" t="s">
        <v>725</v>
      </c>
      <c r="V439" s="41" t="s">
        <v>229</v>
      </c>
      <c r="W439" s="41" t="s">
        <v>229</v>
      </c>
      <c r="X439" s="39" t="s">
        <v>255</v>
      </c>
      <c r="Y439" s="177" t="str">
        <f>VLOOKUP($X439,'[11]Ley Transparencia'!$G$4:$H$18,2,0)</f>
        <v>INFORMACIÓN PÚBLICA</v>
      </c>
      <c r="Z439" s="17" t="s">
        <v>256</v>
      </c>
      <c r="AA439" s="17" t="s">
        <v>256</v>
      </c>
      <c r="AB439" s="18" t="s">
        <v>176</v>
      </c>
      <c r="AC439" s="48">
        <v>39326</v>
      </c>
      <c r="AD439" s="33" t="str">
        <f>LOOKUP($Y439,'[11]Ley Transparencia'!$H$4:$H$17,'[11]Ley Transparencia'!$I$4:$I$17)</f>
        <v>Ilimitada</v>
      </c>
      <c r="AE439" s="26" t="str">
        <f t="shared" si="92"/>
        <v>Baja</v>
      </c>
      <c r="AF439" s="18">
        <f t="shared" si="93"/>
        <v>1</v>
      </c>
      <c r="AG439" s="18" t="s">
        <v>239</v>
      </c>
      <c r="AH439" s="18">
        <f t="shared" si="94"/>
        <v>1</v>
      </c>
      <c r="AI439" s="18" t="s">
        <v>239</v>
      </c>
      <c r="AJ439" s="18">
        <f t="shared" si="95"/>
        <v>1</v>
      </c>
      <c r="AK439" s="18">
        <f t="shared" si="96"/>
        <v>3</v>
      </c>
      <c r="AL439" s="44" t="str">
        <f t="shared" si="97"/>
        <v>BAJA</v>
      </c>
      <c r="AM439" s="39" t="s">
        <v>184</v>
      </c>
      <c r="AN439" s="39" t="s">
        <v>184</v>
      </c>
      <c r="AO439" s="39" t="s">
        <v>184</v>
      </c>
      <c r="AP439" s="39" t="s">
        <v>184</v>
      </c>
      <c r="AQ439" s="39" t="s">
        <v>184</v>
      </c>
      <c r="AR439" s="39"/>
      <c r="AS439" s="39" t="s">
        <v>184</v>
      </c>
      <c r="AT439" s="39" t="s">
        <v>184</v>
      </c>
      <c r="AU439" s="39" t="s">
        <v>184</v>
      </c>
      <c r="AV439" s="39" t="s">
        <v>184</v>
      </c>
      <c r="AW439" s="39" t="s">
        <v>184</v>
      </c>
      <c r="AX439" s="39" t="s">
        <v>184</v>
      </c>
      <c r="AY439" s="39" t="s">
        <v>184</v>
      </c>
      <c r="AZ439" s="39" t="s">
        <v>184</v>
      </c>
      <c r="BA439" s="39" t="s">
        <v>184</v>
      </c>
      <c r="BB439" s="39" t="s">
        <v>184</v>
      </c>
      <c r="BC439" s="39" t="s">
        <v>184</v>
      </c>
      <c r="BD439" s="39" t="s">
        <v>184</v>
      </c>
      <c r="BE439" s="39" t="s">
        <v>184</v>
      </c>
      <c r="BF439" s="39" t="s">
        <v>184</v>
      </c>
      <c r="BG439" s="39" t="s">
        <v>184</v>
      </c>
      <c r="BH439" s="39" t="s">
        <v>184</v>
      </c>
      <c r="BI439" s="39" t="s">
        <v>184</v>
      </c>
      <c r="BJ439" s="39" t="s">
        <v>184</v>
      </c>
      <c r="BK439" s="39" t="s">
        <v>184</v>
      </c>
      <c r="BL439" s="39" t="s">
        <v>184</v>
      </c>
      <c r="BM439" s="18"/>
      <c r="BN439" s="282"/>
    </row>
    <row r="440" spans="1:70" s="158" customFormat="1" ht="60" customHeight="1" x14ac:dyDescent="0.35">
      <c r="A440" s="24" t="str">
        <f t="shared" si="91"/>
        <v>OCI-007</v>
      </c>
      <c r="B440" s="25" t="str">
        <f>VLOOKUP($D440,[11]Responsables!$L$1:$M$37,2,0)</f>
        <v>OCI</v>
      </c>
      <c r="C440" s="159" t="s">
        <v>209</v>
      </c>
      <c r="D440" s="41" t="s">
        <v>725</v>
      </c>
      <c r="E440" s="41" t="s">
        <v>775</v>
      </c>
      <c r="F440" s="41" t="s">
        <v>333</v>
      </c>
      <c r="G440" s="39" t="s">
        <v>1331</v>
      </c>
      <c r="H440" s="41" t="s">
        <v>1394</v>
      </c>
      <c r="I440" s="41" t="s">
        <v>253</v>
      </c>
      <c r="J440" s="39" t="s">
        <v>254</v>
      </c>
      <c r="K440" s="39" t="s">
        <v>514</v>
      </c>
      <c r="L440" s="39" t="s">
        <v>336</v>
      </c>
      <c r="M440" s="18" t="s">
        <v>590</v>
      </c>
      <c r="N440" s="39" t="s">
        <v>1395</v>
      </c>
      <c r="O440" s="182" t="s">
        <v>338</v>
      </c>
      <c r="P440" s="41" t="s">
        <v>193</v>
      </c>
      <c r="Q440" s="41" t="s">
        <v>725</v>
      </c>
      <c r="R440" s="41" t="s">
        <v>228</v>
      </c>
      <c r="S440" s="41" t="s">
        <v>725</v>
      </c>
      <c r="T440" s="41" t="s">
        <v>1380</v>
      </c>
      <c r="U440" s="41" t="s">
        <v>725</v>
      </c>
      <c r="V440" s="41" t="s">
        <v>229</v>
      </c>
      <c r="W440" s="41" t="s">
        <v>229</v>
      </c>
      <c r="X440" s="39" t="s">
        <v>255</v>
      </c>
      <c r="Y440" s="177" t="str">
        <f>VLOOKUP($X440,'[11]Ley Transparencia'!$G$4:$H$18,2,0)</f>
        <v>INFORMACIÓN PÚBLICA</v>
      </c>
      <c r="Z440" s="17" t="s">
        <v>256</v>
      </c>
      <c r="AA440" s="17" t="s">
        <v>256</v>
      </c>
      <c r="AB440" s="18" t="s">
        <v>176</v>
      </c>
      <c r="AC440" s="48">
        <v>44197</v>
      </c>
      <c r="AD440" s="33" t="str">
        <f>LOOKUP($Y440,'[11]Ley Transparencia'!$H$4:$H$17,'[11]Ley Transparencia'!$I$4:$I$17)</f>
        <v>Ilimitada</v>
      </c>
      <c r="AE440" s="26" t="str">
        <f t="shared" si="92"/>
        <v>Baja</v>
      </c>
      <c r="AF440" s="18">
        <f t="shared" si="93"/>
        <v>1</v>
      </c>
      <c r="AG440" s="18" t="s">
        <v>233</v>
      </c>
      <c r="AH440" s="18">
        <f t="shared" si="94"/>
        <v>2</v>
      </c>
      <c r="AI440" s="18" t="s">
        <v>233</v>
      </c>
      <c r="AJ440" s="18">
        <f t="shared" si="95"/>
        <v>2</v>
      </c>
      <c r="AK440" s="18">
        <f t="shared" si="96"/>
        <v>5</v>
      </c>
      <c r="AL440" s="44" t="str">
        <f t="shared" si="97"/>
        <v>MEDIA</v>
      </c>
      <c r="AM440" s="39" t="s">
        <v>184</v>
      </c>
      <c r="AN440" s="39" t="s">
        <v>184</v>
      </c>
      <c r="AO440" s="39" t="s">
        <v>184</v>
      </c>
      <c r="AP440" s="39" t="s">
        <v>184</v>
      </c>
      <c r="AQ440" s="39" t="s">
        <v>184</v>
      </c>
      <c r="AR440" s="39"/>
      <c r="AS440" s="39" t="s">
        <v>184</v>
      </c>
      <c r="AT440" s="39" t="s">
        <v>184</v>
      </c>
      <c r="AU440" s="39" t="s">
        <v>184</v>
      </c>
      <c r="AV440" s="39" t="s">
        <v>184</v>
      </c>
      <c r="AW440" s="39" t="s">
        <v>184</v>
      </c>
      <c r="AX440" s="39" t="s">
        <v>184</v>
      </c>
      <c r="AY440" s="39" t="s">
        <v>184</v>
      </c>
      <c r="AZ440" s="39" t="s">
        <v>184</v>
      </c>
      <c r="BA440" s="39" t="s">
        <v>184</v>
      </c>
      <c r="BB440" s="39" t="s">
        <v>184</v>
      </c>
      <c r="BC440" s="39" t="s">
        <v>184</v>
      </c>
      <c r="BD440" s="39" t="s">
        <v>184</v>
      </c>
      <c r="BE440" s="39" t="s">
        <v>184</v>
      </c>
      <c r="BF440" s="39" t="s">
        <v>184</v>
      </c>
      <c r="BG440" s="39" t="s">
        <v>184</v>
      </c>
      <c r="BH440" s="39" t="s">
        <v>184</v>
      </c>
      <c r="BI440" s="39" t="s">
        <v>184</v>
      </c>
      <c r="BJ440" s="39" t="s">
        <v>184</v>
      </c>
      <c r="BK440" s="39" t="s">
        <v>184</v>
      </c>
      <c r="BL440" s="39" t="s">
        <v>184</v>
      </c>
      <c r="BM440" s="18"/>
      <c r="BN440" s="282"/>
    </row>
    <row r="441" spans="1:70" s="158" customFormat="1" ht="60" customHeight="1" x14ac:dyDescent="0.35">
      <c r="A441" s="24" t="str">
        <f t="shared" si="91"/>
        <v>OCI-008</v>
      </c>
      <c r="B441" s="25" t="str">
        <f>VLOOKUP($D441,[11]Responsables!$L$1:$M$37,2,0)</f>
        <v>OCI</v>
      </c>
      <c r="C441" s="159" t="s">
        <v>212</v>
      </c>
      <c r="D441" s="41" t="s">
        <v>725</v>
      </c>
      <c r="E441" s="41" t="s">
        <v>722</v>
      </c>
      <c r="F441" s="41" t="s">
        <v>396</v>
      </c>
      <c r="G441" s="41" t="s">
        <v>1396</v>
      </c>
      <c r="H441" s="41" t="s">
        <v>1397</v>
      </c>
      <c r="I441" s="41" t="s">
        <v>1398</v>
      </c>
      <c r="J441" s="41" t="s">
        <v>176</v>
      </c>
      <c r="K441" s="41" t="s">
        <v>176</v>
      </c>
      <c r="L441" s="41" t="s">
        <v>176</v>
      </c>
      <c r="M441" s="41" t="s">
        <v>176</v>
      </c>
      <c r="N441" s="41" t="s">
        <v>176</v>
      </c>
      <c r="O441" s="17" t="s">
        <v>176</v>
      </c>
      <c r="P441" s="41" t="s">
        <v>193</v>
      </c>
      <c r="Q441" s="41" t="s">
        <v>725</v>
      </c>
      <c r="R441" s="41" t="s">
        <v>1380</v>
      </c>
      <c r="S441" s="41" t="s">
        <v>725</v>
      </c>
      <c r="T441" s="41" t="s">
        <v>194</v>
      </c>
      <c r="U441" s="41" t="s">
        <v>170</v>
      </c>
      <c r="V441" s="41" t="s">
        <v>228</v>
      </c>
      <c r="W441" s="41" t="s">
        <v>725</v>
      </c>
      <c r="X441" s="39" t="s">
        <v>255</v>
      </c>
      <c r="Y441" s="177" t="str">
        <f>VLOOKUP($X441,'[11]Ley Transparencia'!$G$4:$H$18,2,0)</f>
        <v>INFORMACIÓN PÚBLICA</v>
      </c>
      <c r="Z441" s="17" t="s">
        <v>256</v>
      </c>
      <c r="AA441" s="17" t="s">
        <v>256</v>
      </c>
      <c r="AB441" s="18" t="s">
        <v>176</v>
      </c>
      <c r="AC441" s="40">
        <v>41640</v>
      </c>
      <c r="AD441" s="33" t="str">
        <f>LOOKUP($Y441,'[11]Ley Transparencia'!$H$4:$H$17,'[11]Ley Transparencia'!$I$4:$I$17)</f>
        <v>Ilimitada</v>
      </c>
      <c r="AE441" s="26" t="str">
        <f t="shared" si="92"/>
        <v>Baja</v>
      </c>
      <c r="AF441" s="18">
        <f t="shared" si="93"/>
        <v>1</v>
      </c>
      <c r="AG441" s="18" t="s">
        <v>233</v>
      </c>
      <c r="AH441" s="18">
        <f t="shared" si="94"/>
        <v>2</v>
      </c>
      <c r="AI441" s="18" t="s">
        <v>239</v>
      </c>
      <c r="AJ441" s="18">
        <f t="shared" si="95"/>
        <v>1</v>
      </c>
      <c r="AK441" s="18">
        <f t="shared" si="96"/>
        <v>4</v>
      </c>
      <c r="AL441" s="44" t="str">
        <f t="shared" si="97"/>
        <v>MEDIA</v>
      </c>
      <c r="AM441" s="39" t="s">
        <v>184</v>
      </c>
      <c r="AN441" s="39" t="s">
        <v>184</v>
      </c>
      <c r="AO441" s="39" t="s">
        <v>184</v>
      </c>
      <c r="AP441" s="39" t="s">
        <v>184</v>
      </c>
      <c r="AQ441" s="39" t="s">
        <v>184</v>
      </c>
      <c r="AR441" s="39"/>
      <c r="AS441" s="39" t="s">
        <v>184</v>
      </c>
      <c r="AT441" s="39" t="s">
        <v>184</v>
      </c>
      <c r="AU441" s="39" t="s">
        <v>184</v>
      </c>
      <c r="AV441" s="39" t="s">
        <v>184</v>
      </c>
      <c r="AW441" s="39" t="s">
        <v>184</v>
      </c>
      <c r="AX441" s="39" t="s">
        <v>184</v>
      </c>
      <c r="AY441" s="39" t="s">
        <v>184</v>
      </c>
      <c r="AZ441" s="39" t="s">
        <v>184</v>
      </c>
      <c r="BA441" s="39" t="s">
        <v>184</v>
      </c>
      <c r="BB441" s="39" t="s">
        <v>184</v>
      </c>
      <c r="BC441" s="39" t="s">
        <v>184</v>
      </c>
      <c r="BD441" s="39" t="s">
        <v>184</v>
      </c>
      <c r="BE441" s="39" t="s">
        <v>184</v>
      </c>
      <c r="BF441" s="39" t="s">
        <v>184</v>
      </c>
      <c r="BG441" s="39" t="s">
        <v>184</v>
      </c>
      <c r="BH441" s="39" t="s">
        <v>184</v>
      </c>
      <c r="BI441" s="39" t="s">
        <v>184</v>
      </c>
      <c r="BJ441" s="39" t="s">
        <v>184</v>
      </c>
      <c r="BK441" s="39" t="s">
        <v>184</v>
      </c>
      <c r="BL441" s="39" t="s">
        <v>184</v>
      </c>
      <c r="BM441" s="18"/>
      <c r="BN441" s="282"/>
    </row>
    <row r="442" spans="1:70" s="158" customFormat="1" ht="60" customHeight="1" x14ac:dyDescent="0.35">
      <c r="A442" s="24" t="str">
        <f t="shared" si="91"/>
        <v>OCI-009</v>
      </c>
      <c r="B442" s="25" t="str">
        <f>VLOOKUP($D442,[11]Responsables!$L$1:$M$37,2,0)</f>
        <v>OCI</v>
      </c>
      <c r="C442" s="159" t="s">
        <v>215</v>
      </c>
      <c r="D442" s="41" t="s">
        <v>725</v>
      </c>
      <c r="E442" s="41" t="s">
        <v>229</v>
      </c>
      <c r="F442" s="41" t="s">
        <v>396</v>
      </c>
      <c r="G442" s="41" t="s">
        <v>1399</v>
      </c>
      <c r="H442" s="41" t="s">
        <v>1400</v>
      </c>
      <c r="I442" s="41" t="s">
        <v>312</v>
      </c>
      <c r="J442" s="41" t="s">
        <v>254</v>
      </c>
      <c r="K442" s="41" t="s">
        <v>176</v>
      </c>
      <c r="L442" s="41" t="s">
        <v>176</v>
      </c>
      <c r="M442" s="17" t="s">
        <v>321</v>
      </c>
      <c r="N442" s="41" t="s">
        <v>176</v>
      </c>
      <c r="O442" s="17" t="s">
        <v>176</v>
      </c>
      <c r="P442" s="41" t="s">
        <v>193</v>
      </c>
      <c r="Q442" s="41" t="s">
        <v>725</v>
      </c>
      <c r="R442" s="41" t="s">
        <v>229</v>
      </c>
      <c r="S442" s="41" t="s">
        <v>725</v>
      </c>
      <c r="T442" s="41" t="s">
        <v>229</v>
      </c>
      <c r="U442" s="41" t="s">
        <v>229</v>
      </c>
      <c r="V442" s="41" t="s">
        <v>229</v>
      </c>
      <c r="W442" s="41" t="s">
        <v>229</v>
      </c>
      <c r="X442" s="39" t="s">
        <v>255</v>
      </c>
      <c r="Y442" s="177" t="str">
        <f>VLOOKUP($X442,'[11]Ley Transparencia'!$G$4:$H$18,2,0)</f>
        <v>INFORMACIÓN PÚBLICA</v>
      </c>
      <c r="Z442" s="17" t="s">
        <v>256</v>
      </c>
      <c r="AA442" s="17" t="s">
        <v>256</v>
      </c>
      <c r="AB442" s="18" t="s">
        <v>176</v>
      </c>
      <c r="AC442" s="40">
        <v>44197</v>
      </c>
      <c r="AD442" s="33" t="str">
        <f>LOOKUP($Y442,'[11]Ley Transparencia'!$H$4:$H$17,'[11]Ley Transparencia'!$I$4:$I$17)</f>
        <v>Ilimitada</v>
      </c>
      <c r="AE442" s="26" t="str">
        <f t="shared" si="92"/>
        <v>Baja</v>
      </c>
      <c r="AF442" s="18">
        <f t="shared" si="93"/>
        <v>1</v>
      </c>
      <c r="AG442" s="18" t="s">
        <v>239</v>
      </c>
      <c r="AH442" s="18">
        <f t="shared" si="94"/>
        <v>1</v>
      </c>
      <c r="AI442" s="18" t="s">
        <v>239</v>
      </c>
      <c r="AJ442" s="18">
        <f t="shared" si="95"/>
        <v>1</v>
      </c>
      <c r="AK442" s="18">
        <f t="shared" si="96"/>
        <v>3</v>
      </c>
      <c r="AL442" s="44" t="str">
        <f t="shared" si="97"/>
        <v>BAJA</v>
      </c>
      <c r="AM442" s="39" t="s">
        <v>184</v>
      </c>
      <c r="AN442" s="39" t="s">
        <v>184</v>
      </c>
      <c r="AO442" s="39" t="s">
        <v>184</v>
      </c>
      <c r="AP442" s="39" t="s">
        <v>184</v>
      </c>
      <c r="AQ442" s="39" t="s">
        <v>184</v>
      </c>
      <c r="AR442" s="39"/>
      <c r="AS442" s="39" t="s">
        <v>184</v>
      </c>
      <c r="AT442" s="39" t="s">
        <v>184</v>
      </c>
      <c r="AU442" s="39" t="s">
        <v>184</v>
      </c>
      <c r="AV442" s="39" t="s">
        <v>184</v>
      </c>
      <c r="AW442" s="39" t="s">
        <v>184</v>
      </c>
      <c r="AX442" s="39" t="s">
        <v>184</v>
      </c>
      <c r="AY442" s="39" t="s">
        <v>184</v>
      </c>
      <c r="AZ442" s="39" t="s">
        <v>184</v>
      </c>
      <c r="BA442" s="39" t="s">
        <v>184</v>
      </c>
      <c r="BB442" s="39" t="s">
        <v>184</v>
      </c>
      <c r="BC442" s="39" t="s">
        <v>184</v>
      </c>
      <c r="BD442" s="39" t="s">
        <v>184</v>
      </c>
      <c r="BE442" s="39" t="s">
        <v>184</v>
      </c>
      <c r="BF442" s="39" t="s">
        <v>184</v>
      </c>
      <c r="BG442" s="39" t="s">
        <v>184</v>
      </c>
      <c r="BH442" s="39" t="s">
        <v>184</v>
      </c>
      <c r="BI442" s="39" t="s">
        <v>184</v>
      </c>
      <c r="BJ442" s="39" t="s">
        <v>184</v>
      </c>
      <c r="BK442" s="39" t="s">
        <v>184</v>
      </c>
      <c r="BL442" s="39" t="s">
        <v>184</v>
      </c>
      <c r="BM442" s="18"/>
      <c r="BN442" s="282"/>
    </row>
    <row r="443" spans="1:70" s="158" customFormat="1" ht="60" customHeight="1" x14ac:dyDescent="0.35">
      <c r="A443" s="24" t="str">
        <f t="shared" si="91"/>
        <v>OCI-010</v>
      </c>
      <c r="B443" s="25" t="str">
        <f>VLOOKUP($D443,[11]Responsables!$L$1:$M$37,2,0)</f>
        <v>OCI</v>
      </c>
      <c r="C443" s="159" t="s">
        <v>218</v>
      </c>
      <c r="D443" s="41" t="s">
        <v>725</v>
      </c>
      <c r="E443" s="41" t="s">
        <v>229</v>
      </c>
      <c r="F443" s="41" t="s">
        <v>396</v>
      </c>
      <c r="G443" s="41" t="s">
        <v>1401</v>
      </c>
      <c r="H443" s="41" t="s">
        <v>1402</v>
      </c>
      <c r="I443" s="41" t="s">
        <v>695</v>
      </c>
      <c r="J443" s="41" t="s">
        <v>254</v>
      </c>
      <c r="K443" s="41" t="s">
        <v>176</v>
      </c>
      <c r="L443" s="41" t="s">
        <v>176</v>
      </c>
      <c r="M443" s="17" t="s">
        <v>321</v>
      </c>
      <c r="N443" s="39" t="s">
        <v>176</v>
      </c>
      <c r="O443" s="17" t="s">
        <v>176</v>
      </c>
      <c r="P443" s="41" t="s">
        <v>193</v>
      </c>
      <c r="Q443" s="41" t="s">
        <v>725</v>
      </c>
      <c r="R443" s="41" t="s">
        <v>1380</v>
      </c>
      <c r="S443" s="41" t="s">
        <v>725</v>
      </c>
      <c r="T443" s="41" t="s">
        <v>1380</v>
      </c>
      <c r="U443" s="41" t="s">
        <v>725</v>
      </c>
      <c r="V443" s="41" t="s">
        <v>229</v>
      </c>
      <c r="W443" s="41" t="s">
        <v>229</v>
      </c>
      <c r="X443" s="39" t="s">
        <v>255</v>
      </c>
      <c r="Y443" s="177" t="str">
        <f>VLOOKUP($X443,'[11]Ley Transparencia'!$G$4:$H$18,2,0)</f>
        <v>INFORMACIÓN PÚBLICA</v>
      </c>
      <c r="Z443" s="17" t="s">
        <v>256</v>
      </c>
      <c r="AA443" s="17" t="s">
        <v>256</v>
      </c>
      <c r="AB443" s="18" t="s">
        <v>176</v>
      </c>
      <c r="AC443" s="48">
        <v>43101</v>
      </c>
      <c r="AD443" s="33" t="str">
        <f>LOOKUP($Y443,'[11]Ley Transparencia'!$H$4:$H$17,'[11]Ley Transparencia'!$I$4:$I$17)</f>
        <v>Ilimitada</v>
      </c>
      <c r="AE443" s="26" t="str">
        <f t="shared" si="92"/>
        <v>Baja</v>
      </c>
      <c r="AF443" s="18">
        <f t="shared" si="93"/>
        <v>1</v>
      </c>
      <c r="AG443" s="18" t="s">
        <v>239</v>
      </c>
      <c r="AH443" s="18">
        <f t="shared" si="94"/>
        <v>1</v>
      </c>
      <c r="AI443" s="18" t="s">
        <v>239</v>
      </c>
      <c r="AJ443" s="18">
        <f t="shared" si="95"/>
        <v>1</v>
      </c>
      <c r="AK443" s="18">
        <f t="shared" si="96"/>
        <v>3</v>
      </c>
      <c r="AL443" s="44" t="str">
        <f t="shared" si="97"/>
        <v>BAJA</v>
      </c>
      <c r="AM443" s="39" t="s">
        <v>184</v>
      </c>
      <c r="AN443" s="39" t="s">
        <v>184</v>
      </c>
      <c r="AO443" s="39" t="s">
        <v>184</v>
      </c>
      <c r="AP443" s="39" t="s">
        <v>184</v>
      </c>
      <c r="AQ443" s="39" t="s">
        <v>184</v>
      </c>
      <c r="AR443" s="39"/>
      <c r="AS443" s="39" t="s">
        <v>184</v>
      </c>
      <c r="AT443" s="39" t="s">
        <v>184</v>
      </c>
      <c r="AU443" s="39" t="s">
        <v>184</v>
      </c>
      <c r="AV443" s="39" t="s">
        <v>184</v>
      </c>
      <c r="AW443" s="39" t="s">
        <v>184</v>
      </c>
      <c r="AX443" s="39" t="s">
        <v>184</v>
      </c>
      <c r="AY443" s="39" t="s">
        <v>184</v>
      </c>
      <c r="AZ443" s="39" t="s">
        <v>184</v>
      </c>
      <c r="BA443" s="39" t="s">
        <v>184</v>
      </c>
      <c r="BB443" s="39" t="s">
        <v>184</v>
      </c>
      <c r="BC443" s="39" t="s">
        <v>184</v>
      </c>
      <c r="BD443" s="39" t="s">
        <v>184</v>
      </c>
      <c r="BE443" s="39" t="s">
        <v>184</v>
      </c>
      <c r="BF443" s="39" t="s">
        <v>184</v>
      </c>
      <c r="BG443" s="39" t="s">
        <v>184</v>
      </c>
      <c r="BH443" s="39" t="s">
        <v>184</v>
      </c>
      <c r="BI443" s="39" t="s">
        <v>184</v>
      </c>
      <c r="BJ443" s="39" t="s">
        <v>184</v>
      </c>
      <c r="BK443" s="39" t="s">
        <v>184</v>
      </c>
      <c r="BL443" s="39" t="s">
        <v>184</v>
      </c>
      <c r="BM443" s="18"/>
      <c r="BN443" s="282"/>
    </row>
    <row r="444" spans="1:70" s="158" customFormat="1" ht="60" customHeight="1" x14ac:dyDescent="0.35">
      <c r="A444" s="24" t="str">
        <f t="shared" si="91"/>
        <v>OCI-011</v>
      </c>
      <c r="B444" s="25" t="str">
        <f>VLOOKUP($D444,[11]Responsables!$L$1:$M$37,2,0)</f>
        <v>OCI</v>
      </c>
      <c r="C444" s="159" t="s">
        <v>221</v>
      </c>
      <c r="D444" s="41" t="s">
        <v>725</v>
      </c>
      <c r="E444" s="41" t="s">
        <v>229</v>
      </c>
      <c r="F444" s="41" t="s">
        <v>256</v>
      </c>
      <c r="G444" s="17" t="s">
        <v>465</v>
      </c>
      <c r="H444" s="17" t="s">
        <v>1403</v>
      </c>
      <c r="I444" s="17" t="s">
        <v>175</v>
      </c>
      <c r="J444" s="17" t="s">
        <v>176</v>
      </c>
      <c r="K444" s="17" t="s">
        <v>176</v>
      </c>
      <c r="L444" s="17" t="s">
        <v>176</v>
      </c>
      <c r="M444" s="17" t="s">
        <v>590</v>
      </c>
      <c r="N444" s="17" t="s">
        <v>176</v>
      </c>
      <c r="O444" s="17" t="s">
        <v>176</v>
      </c>
      <c r="P444" s="41" t="s">
        <v>193</v>
      </c>
      <c r="Q444" s="17" t="s">
        <v>725</v>
      </c>
      <c r="R444" s="17" t="s">
        <v>1404</v>
      </c>
      <c r="S444" s="17" t="s">
        <v>725</v>
      </c>
      <c r="T444" s="17" t="s">
        <v>1404</v>
      </c>
      <c r="U444" s="17" t="s">
        <v>725</v>
      </c>
      <c r="V444" s="17" t="s">
        <v>229</v>
      </c>
      <c r="W444" s="17" t="s">
        <v>229</v>
      </c>
      <c r="X444" s="17" t="s">
        <v>255</v>
      </c>
      <c r="Y444" s="177" t="str">
        <f>VLOOKUP($X444,'[11]Ley Transparencia'!$G$4:$H$18,2,0)</f>
        <v>INFORMACIÓN PÚBLICA</v>
      </c>
      <c r="Z444" s="17" t="s">
        <v>256</v>
      </c>
      <c r="AA444" s="17" t="s">
        <v>256</v>
      </c>
      <c r="AB444" s="17" t="s">
        <v>176</v>
      </c>
      <c r="AC444" s="178">
        <v>43101</v>
      </c>
      <c r="AD444" s="177" t="str">
        <f>LOOKUP($Y444,'[11]Ley Transparencia'!$H$4:$H$17,'[11]Ley Transparencia'!$I$4:$I$17)</f>
        <v>Ilimitada</v>
      </c>
      <c r="AE444" s="192" t="str">
        <f t="shared" si="92"/>
        <v>Baja</v>
      </c>
      <c r="AF444" s="17">
        <f t="shared" si="93"/>
        <v>1</v>
      </c>
      <c r="AG444" s="17" t="s">
        <v>233</v>
      </c>
      <c r="AH444" s="17">
        <f t="shared" si="94"/>
        <v>2</v>
      </c>
      <c r="AI444" s="17" t="s">
        <v>239</v>
      </c>
      <c r="AJ444" s="17">
        <f t="shared" si="95"/>
        <v>1</v>
      </c>
      <c r="AK444" s="17">
        <f t="shared" si="96"/>
        <v>4</v>
      </c>
      <c r="AL444" s="44" t="str">
        <f t="shared" si="97"/>
        <v>MEDIA</v>
      </c>
      <c r="AM444" s="17" t="s">
        <v>184</v>
      </c>
      <c r="AN444" s="17" t="s">
        <v>184</v>
      </c>
      <c r="AO444" s="17" t="s">
        <v>184</v>
      </c>
      <c r="AP444" s="17" t="s">
        <v>184</v>
      </c>
      <c r="AQ444" s="17" t="s">
        <v>184</v>
      </c>
      <c r="AR444" s="17"/>
      <c r="AS444" s="17" t="s">
        <v>184</v>
      </c>
      <c r="AT444" s="17" t="s">
        <v>184</v>
      </c>
      <c r="AU444" s="17" t="s">
        <v>184</v>
      </c>
      <c r="AV444" s="17" t="s">
        <v>184</v>
      </c>
      <c r="AW444" s="17" t="s">
        <v>184</v>
      </c>
      <c r="AX444" s="17" t="s">
        <v>184</v>
      </c>
      <c r="AY444" s="17" t="s">
        <v>184</v>
      </c>
      <c r="AZ444" s="17" t="s">
        <v>184</v>
      </c>
      <c r="BA444" s="17" t="s">
        <v>184</v>
      </c>
      <c r="BB444" s="17" t="s">
        <v>184</v>
      </c>
      <c r="BC444" s="17" t="s">
        <v>184</v>
      </c>
      <c r="BD444" s="17" t="s">
        <v>184</v>
      </c>
      <c r="BE444" s="17" t="s">
        <v>184</v>
      </c>
      <c r="BF444" s="17" t="s">
        <v>184</v>
      </c>
      <c r="BG444" s="17" t="s">
        <v>184</v>
      </c>
      <c r="BH444" s="17" t="s">
        <v>184</v>
      </c>
      <c r="BI444" s="17" t="s">
        <v>184</v>
      </c>
      <c r="BJ444" s="17" t="s">
        <v>184</v>
      </c>
      <c r="BK444" s="17" t="s">
        <v>184</v>
      </c>
      <c r="BL444" s="17" t="s">
        <v>184</v>
      </c>
      <c r="BM444" s="17"/>
      <c r="BN444" s="282"/>
    </row>
    <row r="445" spans="1:70" s="158" customFormat="1" ht="60" customHeight="1" x14ac:dyDescent="0.35">
      <c r="A445" s="24" t="str">
        <f>CONCATENATE($B445,"-",$C445)</f>
        <v>OAJ-001</v>
      </c>
      <c r="B445" s="25" t="str">
        <f>VLOOKUP($D445,[12]Responsables!$L$1:$M$37,2,0)</f>
        <v>OAJ</v>
      </c>
      <c r="C445" s="159" t="s">
        <v>169</v>
      </c>
      <c r="D445" s="17" t="s">
        <v>1405</v>
      </c>
      <c r="E445" s="17" t="s">
        <v>1406</v>
      </c>
      <c r="F445" s="17" t="s">
        <v>1407</v>
      </c>
      <c r="G445" s="17" t="s">
        <v>1408</v>
      </c>
      <c r="H445" s="17" t="s">
        <v>1409</v>
      </c>
      <c r="I445" s="17" t="s">
        <v>253</v>
      </c>
      <c r="J445" s="18" t="s">
        <v>254</v>
      </c>
      <c r="K445" s="18" t="s">
        <v>514</v>
      </c>
      <c r="L445" s="18" t="s">
        <v>336</v>
      </c>
      <c r="M445" s="18" t="s">
        <v>337</v>
      </c>
      <c r="N445" s="18" t="s">
        <v>451</v>
      </c>
      <c r="O445" s="18" t="s">
        <v>176</v>
      </c>
      <c r="P445" s="17" t="s">
        <v>193</v>
      </c>
      <c r="Q445" s="17" t="s">
        <v>1405</v>
      </c>
      <c r="R445" s="41" t="s">
        <v>228</v>
      </c>
      <c r="S445" s="17" t="s">
        <v>1405</v>
      </c>
      <c r="T445" s="17" t="s">
        <v>193</v>
      </c>
      <c r="U445" s="17" t="s">
        <v>1405</v>
      </c>
      <c r="V445" s="17" t="s">
        <v>1410</v>
      </c>
      <c r="W445" s="17" t="s">
        <v>1405</v>
      </c>
      <c r="X445" s="18" t="s">
        <v>179</v>
      </c>
      <c r="Y445" s="177" t="str">
        <f>VLOOKUP($X445,'[12]Ley Transparencia'!$G$4:$H$18,2,0)</f>
        <v>Artículo 19 - INFORMACIÓN PÚBLICA RESERVADA</v>
      </c>
      <c r="Z445" s="17" t="s">
        <v>1411</v>
      </c>
      <c r="AA445" s="17" t="s">
        <v>1412</v>
      </c>
      <c r="AB445" s="18" t="s">
        <v>238</v>
      </c>
      <c r="AC445" s="178">
        <v>45469</v>
      </c>
      <c r="AD445" s="33" t="str">
        <f>LOOKUP($Y445,'[12]Ley Transparencia'!$H$4:$H$17,'[12]Ley Transparencia'!$I$4:$I$17)</f>
        <v>Mayor a 15 años</v>
      </c>
      <c r="AE445" s="26" t="str">
        <f>IF(Y445="Artículo 19 - INFORMACIÓN PÚBLICA RESERVADA","Alta",IF(Y445="Artículo 18 - INFORMACIÓN PÚBLICA CLASIFICADA","Media",IF(Y445="INFORMACIÓN PÚBLICA","Baja")))</f>
        <v>Alta</v>
      </c>
      <c r="AF445" s="18">
        <f>IF(AE445="Baja",1,IF(AE445="Media",2,IF(AE445="Alta",3,"")))</f>
        <v>3</v>
      </c>
      <c r="AG445" s="18" t="s">
        <v>183</v>
      </c>
      <c r="AH445" s="18">
        <f>IF(AG445="Baja",1,IF(AG445="Media",2,IF(AG445="Alta",3,"")))</f>
        <v>3</v>
      </c>
      <c r="AI445" s="18" t="s">
        <v>233</v>
      </c>
      <c r="AJ445" s="18">
        <f>IF(AI445="Baja",1,IF(AI445="Media",2,IF(AI445="Alta",3,"")))</f>
        <v>2</v>
      </c>
      <c r="AK445" s="18">
        <f>IFERROR(SUM(+AF445+AH445+AJ445),"")</f>
        <v>8</v>
      </c>
      <c r="AL445" s="44" t="str">
        <f>IF(AND(AE445="ALTA"),"ALTA",IF(AND(AG445="ALTA",AI445="ALTA"),"ALTA",IF(AND(AE445="MEDIA",AG445="ALTA",AI445="MEDIA"),"MEDIA",IF(AND(AE445="MEDIA",AG445="MEDIA",AI445="ALTA"),"MEDIA",IF(AND(AE445="MEDIA",AG445="MEDIA",AI445="BAJA"),"MEDIA",IF(AND(AE445="MEDIA",AG445="MEDIA",AI445="MEDIA"),"MEDIA",IF(AND(AE445="MEDIA",AG445="BAJA",AI445="MEDIA"),"MEDIA",IF(AND(AE445="BAJA",AG445="MEDIA",AI445="MEDIA"),"MEDIA",IF(AND(AE445="BAJA",AG445="BAJA",AI445="MEDIA"),"MEDIA",IF(AND(AE445="BAJA",AG445="MEDIA",AI445="BAJA"),"MEDIA",IF(AND(AE445="MEDIA",AG445="BAJA",AI445="BAJA"),"MEDIA",IF(AND(AE445="BAJA",AG445="ALTA",AI445="BAJA"),"MEDIA",IF(AND(AE445="BAJA",AG445="BAJA",AI445="ALTA"),"MEDIA",IF(AND(AE445="MEDIA",AG445="ALTA",AI445="BAJA"),"MEDIA",IF(AND(AE445="MEDIA",AG445="BAJA",AI445="ALTA"),"MEDIA",IF(AND(AE445="BAJA",AG445="ALTA",AI445="MEDIA"),"MEDIA",IF(AND(AE445="BAJA",AG445="MEDIA",AI445="ALTA"),"MEDIA",IF(AND(AE445="BAJA",AG445="BAJA",AI445="BAJA"),"BAJA","Por Clasificar"))))))))))))))))))</f>
        <v>ALTA</v>
      </c>
      <c r="AM445" s="18" t="s">
        <v>184</v>
      </c>
      <c r="AN445" s="18" t="s">
        <v>388</v>
      </c>
      <c r="AO445" s="18" t="s">
        <v>184</v>
      </c>
      <c r="AP445" s="18" t="s">
        <v>388</v>
      </c>
      <c r="AQ445" s="18" t="s">
        <v>184</v>
      </c>
      <c r="AR445" s="18" t="s">
        <v>184</v>
      </c>
      <c r="AS445" s="18" t="s">
        <v>256</v>
      </c>
      <c r="AT445" s="18" t="s">
        <v>388</v>
      </c>
      <c r="AU445" s="18" t="s">
        <v>184</v>
      </c>
      <c r="AV445" s="18" t="s">
        <v>388</v>
      </c>
      <c r="AW445" s="18" t="s">
        <v>388</v>
      </c>
      <c r="AX445" s="18" t="s">
        <v>388</v>
      </c>
      <c r="AY445" s="18" t="s">
        <v>388</v>
      </c>
      <c r="AZ445" s="18" t="s">
        <v>388</v>
      </c>
      <c r="BA445" s="18" t="s">
        <v>388</v>
      </c>
      <c r="BB445" s="18" t="s">
        <v>184</v>
      </c>
      <c r="BC445" s="18" t="s">
        <v>256</v>
      </c>
      <c r="BD445" s="18" t="s">
        <v>388</v>
      </c>
      <c r="BE445" s="18" t="s">
        <v>388</v>
      </c>
      <c r="BF445" s="18" t="s">
        <v>184</v>
      </c>
      <c r="BG445" s="18" t="s">
        <v>184</v>
      </c>
      <c r="BH445" s="18" t="s">
        <v>388</v>
      </c>
      <c r="BI445" s="18" t="s">
        <v>388</v>
      </c>
      <c r="BJ445" s="18" t="s">
        <v>184</v>
      </c>
      <c r="BK445" s="18" t="s">
        <v>184</v>
      </c>
      <c r="BL445" s="18" t="s">
        <v>184</v>
      </c>
      <c r="BM445" s="18" t="s">
        <v>256</v>
      </c>
      <c r="BN445" s="34" t="s">
        <v>323</v>
      </c>
      <c r="BO445" s="18" t="s">
        <v>323</v>
      </c>
      <c r="BP445" s="18" t="s">
        <v>323</v>
      </c>
      <c r="BQ445" s="18" t="s">
        <v>323</v>
      </c>
      <c r="BR445" s="18" t="s">
        <v>323</v>
      </c>
    </row>
    <row r="446" spans="1:70" s="158" customFormat="1" ht="60" customHeight="1" x14ac:dyDescent="0.35">
      <c r="A446" s="24" t="str">
        <f t="shared" ref="A446:A467" si="98">CONCATENATE($B446,"-",$C446)</f>
        <v>OAJ-002</v>
      </c>
      <c r="B446" s="25" t="str">
        <f>VLOOKUP($D446,[12]Responsables!$L$1:$M$37,2,0)</f>
        <v>OAJ</v>
      </c>
      <c r="C446" s="159" t="s">
        <v>185</v>
      </c>
      <c r="D446" s="17" t="s">
        <v>1405</v>
      </c>
      <c r="E446" s="17" t="s">
        <v>1406</v>
      </c>
      <c r="F446" s="17" t="s">
        <v>316</v>
      </c>
      <c r="G446" s="17" t="s">
        <v>1413</v>
      </c>
      <c r="H446" s="17" t="s">
        <v>1414</v>
      </c>
      <c r="I446" s="17" t="s">
        <v>253</v>
      </c>
      <c r="J446" s="18" t="s">
        <v>254</v>
      </c>
      <c r="K446" s="18" t="s">
        <v>514</v>
      </c>
      <c r="L446" s="18" t="s">
        <v>336</v>
      </c>
      <c r="M446" s="18" t="s">
        <v>337</v>
      </c>
      <c r="N446" s="18" t="s">
        <v>451</v>
      </c>
      <c r="O446" s="18" t="s">
        <v>176</v>
      </c>
      <c r="P446" s="17" t="s">
        <v>193</v>
      </c>
      <c r="Q446" s="17" t="s">
        <v>1405</v>
      </c>
      <c r="R446" s="41" t="s">
        <v>228</v>
      </c>
      <c r="S446" s="17" t="s">
        <v>1405</v>
      </c>
      <c r="T446" s="17" t="s">
        <v>193</v>
      </c>
      <c r="U446" s="17" t="s">
        <v>1405</v>
      </c>
      <c r="V446" s="17" t="s">
        <v>1410</v>
      </c>
      <c r="W446" s="17" t="s">
        <v>1405</v>
      </c>
      <c r="X446" s="18" t="s">
        <v>1415</v>
      </c>
      <c r="Y446" s="177" t="str">
        <f>VLOOKUP($X446,'[12]Ley Transparencia'!$G$4:$H$18,2,0)</f>
        <v>Artículo 19 - INFORMACIÓN PÚBLICA RESERVADA</v>
      </c>
      <c r="Z446" s="17" t="s">
        <v>1416</v>
      </c>
      <c r="AA446" s="17" t="s">
        <v>1412</v>
      </c>
      <c r="AB446" s="18" t="s">
        <v>238</v>
      </c>
      <c r="AC446" s="178">
        <v>45469</v>
      </c>
      <c r="AD446" s="33" t="str">
        <f>LOOKUP($Y446,'[12]Ley Transparencia'!$H$4:$H$17,'[12]Ley Transparencia'!$I$4:$I$17)</f>
        <v>Mayor a 15 años</v>
      </c>
      <c r="AE446" s="26" t="str">
        <f t="shared" ref="AE446:AE467" si="99">IF(Y446="Artículo 19 - INFORMACIÓN PÚBLICA RESERVADA","Alta",IF(Y446="Artículo 18 - INFORMACIÓN PÚBLICA CLASIFICADA","Media",IF(Y446="INFORMACIÓN PÚBLICA","Baja")))</f>
        <v>Alta</v>
      </c>
      <c r="AF446" s="18">
        <f t="shared" ref="AF446:AF473" si="100">IF(AE446="Baja",1,IF(AE446="Media",2,IF(AE446="Alta",3,"")))</f>
        <v>3</v>
      </c>
      <c r="AG446" s="18" t="s">
        <v>183</v>
      </c>
      <c r="AH446" s="18">
        <f t="shared" ref="AH446:AH474" si="101">IF(AG446="Baja",1,IF(AG446="Media",2,IF(AG446="Alta",3,"")))</f>
        <v>3</v>
      </c>
      <c r="AI446" s="18" t="s">
        <v>233</v>
      </c>
      <c r="AJ446" s="18">
        <f t="shared" ref="AJ446:AJ474" si="102">IF(AI446="Baja",1,IF(AI446="Media",2,IF(AI446="Alta",3,"")))</f>
        <v>2</v>
      </c>
      <c r="AK446" s="18">
        <f t="shared" ref="AK446:AK474" si="103">IFERROR(SUM(+AF446+AH446+AJ446),"")</f>
        <v>8</v>
      </c>
      <c r="AL446" s="44" t="str">
        <f t="shared" ref="AL446:AL467" si="104">IF(AND(AE446="ALTA"),"ALTA",IF(AND(AG446="ALTA",AI446="ALTA"),"ALTA",IF(AND(AE446="MEDIA",AG446="ALTA",AI446="MEDIA"),"MEDIA",IF(AND(AE446="MEDIA",AG446="MEDIA",AI446="ALTA"),"MEDIA",IF(AND(AE446="MEDIA",AG446="MEDIA",AI446="BAJA"),"MEDIA",IF(AND(AE446="MEDIA",AG446="MEDIA",AI446="MEDIA"),"MEDIA",IF(AND(AE446="MEDIA",AG446="BAJA",AI446="MEDIA"),"MEDIA",IF(AND(AE446="BAJA",AG446="MEDIA",AI446="MEDIA"),"MEDIA",IF(AND(AE446="BAJA",AG446="BAJA",AI446="MEDIA"),"MEDIA",IF(AND(AE446="BAJA",AG446="MEDIA",AI446="BAJA"),"MEDIA",IF(AND(AE446="MEDIA",AG446="BAJA",AI446="BAJA"),"MEDIA",IF(AND(AE446="BAJA",AG446="ALTA",AI446="BAJA"),"MEDIA",IF(AND(AE446="BAJA",AG446="BAJA",AI446="ALTA"),"MEDIA",IF(AND(AE446="MEDIA",AG446="ALTA",AI446="BAJA"),"MEDIA",IF(AND(AE446="MEDIA",AG446="BAJA",AI446="ALTA"),"MEDIA",IF(AND(AE446="BAJA",AG446="ALTA",AI446="MEDIA"),"MEDIA",IF(AND(AE446="BAJA",AG446="MEDIA",AI446="ALTA"),"MEDIA",IF(AND(AE446="BAJA",AG446="BAJA",AI446="BAJA"),"BAJA","Por Clasificar"))))))))))))))))))</f>
        <v>ALTA</v>
      </c>
      <c r="AM446" s="18" t="s">
        <v>184</v>
      </c>
      <c r="AN446" s="18" t="s">
        <v>388</v>
      </c>
      <c r="AO446" s="18" t="s">
        <v>184</v>
      </c>
      <c r="AP446" s="18" t="s">
        <v>388</v>
      </c>
      <c r="AQ446" s="18" t="s">
        <v>184</v>
      </c>
      <c r="AR446" s="18" t="s">
        <v>184</v>
      </c>
      <c r="AS446" s="18" t="s">
        <v>256</v>
      </c>
      <c r="AT446" s="18" t="s">
        <v>388</v>
      </c>
      <c r="AU446" s="18" t="s">
        <v>388</v>
      </c>
      <c r="AV446" s="18" t="s">
        <v>388</v>
      </c>
      <c r="AW446" s="18" t="s">
        <v>388</v>
      </c>
      <c r="AX446" s="18" t="s">
        <v>388</v>
      </c>
      <c r="AY446" s="18" t="s">
        <v>388</v>
      </c>
      <c r="AZ446" s="18" t="s">
        <v>184</v>
      </c>
      <c r="BA446" s="18" t="s">
        <v>184</v>
      </c>
      <c r="BB446" s="18" t="s">
        <v>184</v>
      </c>
      <c r="BC446" s="18" t="s">
        <v>256</v>
      </c>
      <c r="BD446" s="18" t="s">
        <v>184</v>
      </c>
      <c r="BE446" s="18" t="s">
        <v>184</v>
      </c>
      <c r="BF446" s="18" t="s">
        <v>184</v>
      </c>
      <c r="BG446" s="18" t="s">
        <v>184</v>
      </c>
      <c r="BH446" s="18" t="s">
        <v>184</v>
      </c>
      <c r="BI446" s="18" t="s">
        <v>184</v>
      </c>
      <c r="BJ446" s="18" t="s">
        <v>184</v>
      </c>
      <c r="BK446" s="18" t="s">
        <v>184</v>
      </c>
      <c r="BL446" s="18" t="s">
        <v>184</v>
      </c>
      <c r="BM446" s="18" t="s">
        <v>256</v>
      </c>
      <c r="BN446" s="34" t="s">
        <v>323</v>
      </c>
      <c r="BO446" s="18" t="s">
        <v>323</v>
      </c>
      <c r="BP446" s="18" t="s">
        <v>323</v>
      </c>
      <c r="BQ446" s="18" t="s">
        <v>323</v>
      </c>
      <c r="BR446" s="18" t="s">
        <v>323</v>
      </c>
    </row>
    <row r="447" spans="1:70" s="158" customFormat="1" ht="60" customHeight="1" x14ac:dyDescent="0.35">
      <c r="A447" s="24" t="str">
        <f t="shared" si="98"/>
        <v>OAJ-003</v>
      </c>
      <c r="B447" s="25" t="str">
        <f>VLOOKUP($D447,[12]Responsables!$L$1:$M$37,2,0)</f>
        <v>OAJ</v>
      </c>
      <c r="C447" s="159" t="s">
        <v>190</v>
      </c>
      <c r="D447" s="17" t="s">
        <v>1405</v>
      </c>
      <c r="E447" s="17" t="s">
        <v>1406</v>
      </c>
      <c r="F447" s="17" t="s">
        <v>316</v>
      </c>
      <c r="G447" s="17" t="s">
        <v>1417</v>
      </c>
      <c r="H447" s="17" t="s">
        <v>1418</v>
      </c>
      <c r="I447" s="17" t="s">
        <v>253</v>
      </c>
      <c r="J447" s="18" t="s">
        <v>254</v>
      </c>
      <c r="K447" s="18" t="s">
        <v>712</v>
      </c>
      <c r="L447" s="18" t="s">
        <v>320</v>
      </c>
      <c r="M447" s="18" t="s">
        <v>337</v>
      </c>
      <c r="N447" s="18" t="s">
        <v>451</v>
      </c>
      <c r="O447" s="182" t="s">
        <v>1419</v>
      </c>
      <c r="P447" s="17" t="s">
        <v>193</v>
      </c>
      <c r="Q447" s="17" t="s">
        <v>1405</v>
      </c>
      <c r="R447" s="41" t="s">
        <v>228</v>
      </c>
      <c r="S447" s="17" t="s">
        <v>1405</v>
      </c>
      <c r="T447" s="17" t="s">
        <v>193</v>
      </c>
      <c r="U447" s="17" t="s">
        <v>1405</v>
      </c>
      <c r="V447" s="17" t="s">
        <v>1410</v>
      </c>
      <c r="W447" s="17" t="s">
        <v>1405</v>
      </c>
      <c r="X447" s="18" t="s">
        <v>255</v>
      </c>
      <c r="Y447" s="177" t="str">
        <f>VLOOKUP($X447,'[12]Ley Transparencia'!$G$4:$H$18,2,0)</f>
        <v>INFORMACIÓN PÚBLICA</v>
      </c>
      <c r="Z447" s="17" t="s">
        <v>176</v>
      </c>
      <c r="AA447" s="17" t="s">
        <v>176</v>
      </c>
      <c r="AB447" s="18" t="s">
        <v>176</v>
      </c>
      <c r="AC447" s="178">
        <v>45469</v>
      </c>
      <c r="AD447" s="33" t="str">
        <f>LOOKUP($Y447,'[12]Ley Transparencia'!$H$4:$H$17,'[12]Ley Transparencia'!$I$4:$I$17)</f>
        <v>Ilimitada</v>
      </c>
      <c r="AE447" s="26" t="str">
        <f t="shared" si="99"/>
        <v>Baja</v>
      </c>
      <c r="AF447" s="18">
        <f t="shared" si="100"/>
        <v>1</v>
      </c>
      <c r="AG447" s="18" t="s">
        <v>233</v>
      </c>
      <c r="AH447" s="18">
        <f t="shared" si="101"/>
        <v>2</v>
      </c>
      <c r="AI447" s="18" t="s">
        <v>233</v>
      </c>
      <c r="AJ447" s="18">
        <f t="shared" si="102"/>
        <v>2</v>
      </c>
      <c r="AK447" s="18">
        <f t="shared" si="103"/>
        <v>5</v>
      </c>
      <c r="AL447" s="44" t="str">
        <f t="shared" si="104"/>
        <v>MEDIA</v>
      </c>
      <c r="AM447" s="18" t="s">
        <v>388</v>
      </c>
      <c r="AN447" s="18" t="s">
        <v>388</v>
      </c>
      <c r="AO447" s="18" t="s">
        <v>388</v>
      </c>
      <c r="AP447" s="18" t="s">
        <v>388</v>
      </c>
      <c r="AQ447" s="18" t="s">
        <v>388</v>
      </c>
      <c r="AR447" s="18" t="s">
        <v>184</v>
      </c>
      <c r="AS447" s="18" t="s">
        <v>256</v>
      </c>
      <c r="AT447" s="18" t="s">
        <v>388</v>
      </c>
      <c r="AU447" s="18" t="s">
        <v>184</v>
      </c>
      <c r="AV447" s="18" t="s">
        <v>184</v>
      </c>
      <c r="AW447" s="18" t="s">
        <v>388</v>
      </c>
      <c r="AX447" s="18" t="s">
        <v>388</v>
      </c>
      <c r="AY447" s="18" t="s">
        <v>388</v>
      </c>
      <c r="AZ447" s="18" t="s">
        <v>184</v>
      </c>
      <c r="BA447" s="18" t="s">
        <v>184</v>
      </c>
      <c r="BB447" s="18" t="s">
        <v>184</v>
      </c>
      <c r="BC447" s="18" t="s">
        <v>256</v>
      </c>
      <c r="BD447" s="18" t="s">
        <v>184</v>
      </c>
      <c r="BE447" s="18" t="s">
        <v>184</v>
      </c>
      <c r="BF447" s="18" t="s">
        <v>184</v>
      </c>
      <c r="BG447" s="18" t="s">
        <v>184</v>
      </c>
      <c r="BH447" s="18" t="s">
        <v>184</v>
      </c>
      <c r="BI447" s="18" t="s">
        <v>184</v>
      </c>
      <c r="BJ447" s="18" t="s">
        <v>184</v>
      </c>
      <c r="BK447" s="18" t="s">
        <v>184</v>
      </c>
      <c r="BL447" s="18" t="s">
        <v>184</v>
      </c>
      <c r="BM447" s="18" t="s">
        <v>256</v>
      </c>
      <c r="BN447" s="34" t="s">
        <v>323</v>
      </c>
      <c r="BO447" s="18" t="s">
        <v>323</v>
      </c>
      <c r="BP447" s="18" t="s">
        <v>323</v>
      </c>
      <c r="BQ447" s="18" t="s">
        <v>323</v>
      </c>
      <c r="BR447" s="18" t="s">
        <v>323</v>
      </c>
    </row>
    <row r="448" spans="1:70" s="158" customFormat="1" ht="60" customHeight="1" x14ac:dyDescent="0.35">
      <c r="A448" s="24" t="str">
        <f t="shared" si="98"/>
        <v>OAJ-004</v>
      </c>
      <c r="B448" s="25" t="str">
        <f>VLOOKUP($D448,[12]Responsables!$L$1:$M$37,2,0)</f>
        <v>OAJ</v>
      </c>
      <c r="C448" s="159" t="s">
        <v>197</v>
      </c>
      <c r="D448" s="17" t="s">
        <v>1405</v>
      </c>
      <c r="E448" s="17" t="s">
        <v>1406</v>
      </c>
      <c r="F448" s="17" t="s">
        <v>316</v>
      </c>
      <c r="G448" s="17" t="s">
        <v>317</v>
      </c>
      <c r="H448" s="17" t="s">
        <v>318</v>
      </c>
      <c r="I448" s="17" t="s">
        <v>253</v>
      </c>
      <c r="J448" s="18" t="s">
        <v>254</v>
      </c>
      <c r="K448" s="18" t="s">
        <v>514</v>
      </c>
      <c r="L448" s="18" t="s">
        <v>336</v>
      </c>
      <c r="M448" s="18" t="s">
        <v>337</v>
      </c>
      <c r="N448" s="18" t="s">
        <v>451</v>
      </c>
      <c r="O448" s="18" t="s">
        <v>176</v>
      </c>
      <c r="P448" s="17" t="s">
        <v>193</v>
      </c>
      <c r="Q448" s="17" t="s">
        <v>1405</v>
      </c>
      <c r="R448" s="41" t="s">
        <v>228</v>
      </c>
      <c r="S448" s="17" t="s">
        <v>1405</v>
      </c>
      <c r="T448" s="17" t="s">
        <v>193</v>
      </c>
      <c r="U448" s="17" t="s">
        <v>1405</v>
      </c>
      <c r="V448" s="17" t="s">
        <v>1410</v>
      </c>
      <c r="W448" s="17" t="s">
        <v>1405</v>
      </c>
      <c r="X448" s="18" t="s">
        <v>179</v>
      </c>
      <c r="Y448" s="177" t="str">
        <f>VLOOKUP($X448,'[12]Ley Transparencia'!$G$4:$H$18,2,0)</f>
        <v>Artículo 19 - INFORMACIÓN PÚBLICA RESERVADA</v>
      </c>
      <c r="Z448" s="17" t="s">
        <v>176</v>
      </c>
      <c r="AA448" s="17" t="s">
        <v>176</v>
      </c>
      <c r="AB448" s="18" t="s">
        <v>176</v>
      </c>
      <c r="AC448" s="178">
        <v>45469</v>
      </c>
      <c r="AD448" s="33" t="str">
        <f>LOOKUP($Y448,'[12]Ley Transparencia'!$H$4:$H$17,'[12]Ley Transparencia'!$I$4:$I$17)</f>
        <v>Mayor a 15 años</v>
      </c>
      <c r="AE448" s="26" t="str">
        <f t="shared" si="99"/>
        <v>Alta</v>
      </c>
      <c r="AF448" s="18">
        <f t="shared" si="100"/>
        <v>3</v>
      </c>
      <c r="AG448" s="18" t="s">
        <v>233</v>
      </c>
      <c r="AH448" s="18">
        <f t="shared" si="101"/>
        <v>2</v>
      </c>
      <c r="AI448" s="18" t="s">
        <v>233</v>
      </c>
      <c r="AJ448" s="18">
        <f t="shared" si="102"/>
        <v>2</v>
      </c>
      <c r="AK448" s="18">
        <f t="shared" si="103"/>
        <v>7</v>
      </c>
      <c r="AL448" s="44" t="str">
        <f t="shared" si="104"/>
        <v>ALTA</v>
      </c>
      <c r="AM448" s="18" t="s">
        <v>184</v>
      </c>
      <c r="AN448" s="18" t="s">
        <v>388</v>
      </c>
      <c r="AO448" s="18" t="s">
        <v>184</v>
      </c>
      <c r="AP448" s="18" t="s">
        <v>388</v>
      </c>
      <c r="AQ448" s="18" t="s">
        <v>184</v>
      </c>
      <c r="AR448" s="18" t="s">
        <v>184</v>
      </c>
      <c r="AS448" s="18" t="s">
        <v>256</v>
      </c>
      <c r="AT448" s="18" t="s">
        <v>184</v>
      </c>
      <c r="AU448" s="18" t="s">
        <v>184</v>
      </c>
      <c r="AV448" s="18" t="s">
        <v>184</v>
      </c>
      <c r="AW448" s="18" t="s">
        <v>184</v>
      </c>
      <c r="AX448" s="18" t="s">
        <v>184</v>
      </c>
      <c r="AY448" s="18" t="s">
        <v>184</v>
      </c>
      <c r="AZ448" s="18" t="s">
        <v>184</v>
      </c>
      <c r="BA448" s="18" t="s">
        <v>184</v>
      </c>
      <c r="BB448" s="18" t="s">
        <v>184</v>
      </c>
      <c r="BC448" s="18" t="s">
        <v>256</v>
      </c>
      <c r="BD448" s="18" t="s">
        <v>184</v>
      </c>
      <c r="BE448" s="18" t="s">
        <v>184</v>
      </c>
      <c r="BF448" s="18" t="s">
        <v>184</v>
      </c>
      <c r="BG448" s="18" t="s">
        <v>184</v>
      </c>
      <c r="BH448" s="18" t="s">
        <v>184</v>
      </c>
      <c r="BI448" s="18" t="s">
        <v>184</v>
      </c>
      <c r="BJ448" s="18" t="s">
        <v>184</v>
      </c>
      <c r="BK448" s="18" t="s">
        <v>184</v>
      </c>
      <c r="BL448" s="18" t="s">
        <v>184</v>
      </c>
      <c r="BM448" s="18" t="s">
        <v>256</v>
      </c>
      <c r="BN448" s="34" t="s">
        <v>323</v>
      </c>
      <c r="BO448" s="18" t="s">
        <v>323</v>
      </c>
      <c r="BP448" s="18" t="s">
        <v>323</v>
      </c>
      <c r="BQ448" s="18" t="s">
        <v>323</v>
      </c>
      <c r="BR448" s="18" t="s">
        <v>323</v>
      </c>
    </row>
    <row r="449" spans="1:70" s="158" customFormat="1" ht="60" customHeight="1" x14ac:dyDescent="0.35">
      <c r="A449" s="24" t="str">
        <f t="shared" si="98"/>
        <v>OAJ-005</v>
      </c>
      <c r="B449" s="25" t="str">
        <f>VLOOKUP($D449,[12]Responsables!$L$1:$M$37,2,0)</f>
        <v>OAJ</v>
      </c>
      <c r="C449" s="159" t="s">
        <v>201</v>
      </c>
      <c r="D449" s="17" t="s">
        <v>1405</v>
      </c>
      <c r="E449" s="17" t="s">
        <v>1406</v>
      </c>
      <c r="F449" s="17" t="s">
        <v>1420</v>
      </c>
      <c r="G449" s="17" t="s">
        <v>1421</v>
      </c>
      <c r="H449" s="17" t="s">
        <v>1422</v>
      </c>
      <c r="I449" s="17" t="s">
        <v>253</v>
      </c>
      <c r="J449" s="18" t="s">
        <v>254</v>
      </c>
      <c r="K449" s="18" t="s">
        <v>329</v>
      </c>
      <c r="L449" s="18" t="s">
        <v>320</v>
      </c>
      <c r="M449" s="18" t="s">
        <v>337</v>
      </c>
      <c r="N449" s="18" t="s">
        <v>451</v>
      </c>
      <c r="O449" s="182" t="s">
        <v>1423</v>
      </c>
      <c r="P449" s="17" t="s">
        <v>193</v>
      </c>
      <c r="Q449" s="17" t="s">
        <v>1405</v>
      </c>
      <c r="R449" s="41" t="s">
        <v>228</v>
      </c>
      <c r="S449" s="17" t="s">
        <v>1405</v>
      </c>
      <c r="T449" s="17" t="s">
        <v>193</v>
      </c>
      <c r="U449" s="17" t="s">
        <v>1405</v>
      </c>
      <c r="V449" s="17" t="s">
        <v>1410</v>
      </c>
      <c r="W449" s="17" t="s">
        <v>1405</v>
      </c>
      <c r="X449" s="18" t="s">
        <v>255</v>
      </c>
      <c r="Y449" s="177" t="str">
        <f>VLOOKUP($X449,'[12]Ley Transparencia'!$G$4:$H$18,2,0)</f>
        <v>INFORMACIÓN PÚBLICA</v>
      </c>
      <c r="Z449" s="17" t="s">
        <v>176</v>
      </c>
      <c r="AA449" s="17" t="s">
        <v>176</v>
      </c>
      <c r="AB449" s="18" t="s">
        <v>176</v>
      </c>
      <c r="AC449" s="178">
        <v>45469</v>
      </c>
      <c r="AD449" s="33" t="str">
        <f>LOOKUP($Y449,'[12]Ley Transparencia'!$H$4:$H$17,'[12]Ley Transparencia'!$I$4:$I$17)</f>
        <v>Ilimitada</v>
      </c>
      <c r="AE449" s="26" t="str">
        <f t="shared" si="99"/>
        <v>Baja</v>
      </c>
      <c r="AF449" s="18">
        <f t="shared" si="100"/>
        <v>1</v>
      </c>
      <c r="AG449" s="18" t="s">
        <v>239</v>
      </c>
      <c r="AH449" s="18">
        <f t="shared" si="101"/>
        <v>1</v>
      </c>
      <c r="AI449" s="18" t="s">
        <v>239</v>
      </c>
      <c r="AJ449" s="18">
        <f t="shared" si="102"/>
        <v>1</v>
      </c>
      <c r="AK449" s="18">
        <f t="shared" si="103"/>
        <v>3</v>
      </c>
      <c r="AL449" s="44" t="str">
        <f t="shared" si="104"/>
        <v>BAJA</v>
      </c>
      <c r="AM449" s="18" t="s">
        <v>184</v>
      </c>
      <c r="AN449" s="18" t="s">
        <v>388</v>
      </c>
      <c r="AO449" s="18" t="s">
        <v>184</v>
      </c>
      <c r="AP449" s="18" t="s">
        <v>388</v>
      </c>
      <c r="AQ449" s="18" t="s">
        <v>184</v>
      </c>
      <c r="AR449" s="18" t="s">
        <v>184</v>
      </c>
      <c r="AS449" s="18" t="s">
        <v>256</v>
      </c>
      <c r="AT449" s="18" t="s">
        <v>184</v>
      </c>
      <c r="AU449" s="18" t="s">
        <v>184</v>
      </c>
      <c r="AV449" s="18" t="s">
        <v>184</v>
      </c>
      <c r="AW449" s="18" t="s">
        <v>184</v>
      </c>
      <c r="AX449" s="18" t="s">
        <v>184</v>
      </c>
      <c r="AY449" s="18" t="s">
        <v>184</v>
      </c>
      <c r="AZ449" s="18" t="s">
        <v>184</v>
      </c>
      <c r="BA449" s="18" t="s">
        <v>184</v>
      </c>
      <c r="BB449" s="18" t="s">
        <v>184</v>
      </c>
      <c r="BC449" s="18" t="s">
        <v>256</v>
      </c>
      <c r="BD449" s="18" t="s">
        <v>184</v>
      </c>
      <c r="BE449" s="18" t="s">
        <v>184</v>
      </c>
      <c r="BF449" s="18" t="s">
        <v>184</v>
      </c>
      <c r="BG449" s="18" t="s">
        <v>184</v>
      </c>
      <c r="BH449" s="18" t="s">
        <v>184</v>
      </c>
      <c r="BI449" s="18" t="s">
        <v>184</v>
      </c>
      <c r="BJ449" s="18" t="s">
        <v>184</v>
      </c>
      <c r="BK449" s="18" t="s">
        <v>184</v>
      </c>
      <c r="BL449" s="18" t="s">
        <v>184</v>
      </c>
      <c r="BM449" s="18" t="s">
        <v>256</v>
      </c>
      <c r="BN449" s="34" t="s">
        <v>323</v>
      </c>
      <c r="BO449" s="18" t="s">
        <v>323</v>
      </c>
      <c r="BP449" s="18" t="s">
        <v>323</v>
      </c>
      <c r="BQ449" s="18" t="s">
        <v>323</v>
      </c>
      <c r="BR449" s="18" t="s">
        <v>323</v>
      </c>
    </row>
    <row r="450" spans="1:70" s="158" customFormat="1" ht="60" customHeight="1" x14ac:dyDescent="0.35">
      <c r="A450" s="24" t="str">
        <f t="shared" si="98"/>
        <v>OAJ-006</v>
      </c>
      <c r="B450" s="25" t="str">
        <f>VLOOKUP($D450,[12]Responsables!$L$1:$M$37,2,0)</f>
        <v>OAJ</v>
      </c>
      <c r="C450" s="159" t="s">
        <v>205</v>
      </c>
      <c r="D450" s="17" t="s">
        <v>1405</v>
      </c>
      <c r="E450" s="17" t="s">
        <v>1406</v>
      </c>
      <c r="F450" s="17" t="s">
        <v>1420</v>
      </c>
      <c r="G450" s="17" t="s">
        <v>1424</v>
      </c>
      <c r="H450" s="17" t="s">
        <v>1425</v>
      </c>
      <c r="I450" s="17" t="s">
        <v>253</v>
      </c>
      <c r="J450" s="18" t="s">
        <v>254</v>
      </c>
      <c r="K450" s="18" t="s">
        <v>329</v>
      </c>
      <c r="L450" s="18" t="s">
        <v>320</v>
      </c>
      <c r="M450" s="18" t="s">
        <v>337</v>
      </c>
      <c r="N450" s="18" t="s">
        <v>451</v>
      </c>
      <c r="O450" s="182" t="s">
        <v>1423</v>
      </c>
      <c r="P450" s="17" t="s">
        <v>193</v>
      </c>
      <c r="Q450" s="17" t="s">
        <v>1405</v>
      </c>
      <c r="R450" s="41" t="s">
        <v>228</v>
      </c>
      <c r="S450" s="17" t="s">
        <v>1405</v>
      </c>
      <c r="T450" s="17" t="s">
        <v>193</v>
      </c>
      <c r="U450" s="17" t="s">
        <v>1405</v>
      </c>
      <c r="V450" s="17" t="s">
        <v>1410</v>
      </c>
      <c r="W450" s="17" t="s">
        <v>1405</v>
      </c>
      <c r="X450" s="18" t="s">
        <v>255</v>
      </c>
      <c r="Y450" s="177" t="str">
        <f>VLOOKUP($X450,'[12]Ley Transparencia'!$G$4:$H$18,2,0)</f>
        <v>INFORMACIÓN PÚBLICA</v>
      </c>
      <c r="Z450" s="17" t="s">
        <v>176</v>
      </c>
      <c r="AA450" s="17" t="s">
        <v>176</v>
      </c>
      <c r="AB450" s="18" t="s">
        <v>176</v>
      </c>
      <c r="AC450" s="178">
        <v>45469</v>
      </c>
      <c r="AD450" s="33" t="str">
        <f>LOOKUP($Y450,'[12]Ley Transparencia'!$H$4:$H$17,'[12]Ley Transparencia'!$I$4:$I$17)</f>
        <v>Ilimitada</v>
      </c>
      <c r="AE450" s="26" t="str">
        <f t="shared" si="99"/>
        <v>Baja</v>
      </c>
      <c r="AF450" s="18">
        <f t="shared" si="100"/>
        <v>1</v>
      </c>
      <c r="AG450" s="18" t="s">
        <v>233</v>
      </c>
      <c r="AH450" s="18">
        <f t="shared" si="101"/>
        <v>2</v>
      </c>
      <c r="AI450" s="18" t="s">
        <v>233</v>
      </c>
      <c r="AJ450" s="18">
        <f t="shared" si="102"/>
        <v>2</v>
      </c>
      <c r="AK450" s="18">
        <f t="shared" si="103"/>
        <v>5</v>
      </c>
      <c r="AL450" s="44" t="str">
        <f t="shared" si="104"/>
        <v>MEDIA</v>
      </c>
      <c r="AM450" s="18" t="s">
        <v>388</v>
      </c>
      <c r="AN450" s="18" t="s">
        <v>388</v>
      </c>
      <c r="AO450" s="18" t="s">
        <v>388</v>
      </c>
      <c r="AP450" s="18" t="s">
        <v>388</v>
      </c>
      <c r="AQ450" s="18" t="s">
        <v>388</v>
      </c>
      <c r="AR450" s="18" t="s">
        <v>184</v>
      </c>
      <c r="AS450" s="18" t="s">
        <v>256</v>
      </c>
      <c r="AT450" s="18" t="s">
        <v>388</v>
      </c>
      <c r="AU450" s="18" t="s">
        <v>184</v>
      </c>
      <c r="AV450" s="18" t="s">
        <v>184</v>
      </c>
      <c r="AW450" s="18" t="s">
        <v>388</v>
      </c>
      <c r="AX450" s="18" t="s">
        <v>388</v>
      </c>
      <c r="AY450" s="18" t="s">
        <v>388</v>
      </c>
      <c r="AZ450" s="18" t="s">
        <v>184</v>
      </c>
      <c r="BA450" s="18" t="s">
        <v>184</v>
      </c>
      <c r="BB450" s="18" t="s">
        <v>184</v>
      </c>
      <c r="BC450" s="18" t="s">
        <v>256</v>
      </c>
      <c r="BD450" s="18" t="s">
        <v>184</v>
      </c>
      <c r="BE450" s="18" t="s">
        <v>184</v>
      </c>
      <c r="BF450" s="18" t="s">
        <v>184</v>
      </c>
      <c r="BG450" s="18" t="s">
        <v>184</v>
      </c>
      <c r="BH450" s="18" t="s">
        <v>184</v>
      </c>
      <c r="BI450" s="18" t="s">
        <v>184</v>
      </c>
      <c r="BJ450" s="18" t="s">
        <v>184</v>
      </c>
      <c r="BK450" s="18" t="s">
        <v>184</v>
      </c>
      <c r="BL450" s="18" t="s">
        <v>184</v>
      </c>
      <c r="BM450" s="18" t="s">
        <v>256</v>
      </c>
      <c r="BN450" s="34" t="s">
        <v>323</v>
      </c>
      <c r="BO450" s="18" t="s">
        <v>323</v>
      </c>
      <c r="BP450" s="18" t="s">
        <v>323</v>
      </c>
      <c r="BQ450" s="18" t="s">
        <v>323</v>
      </c>
      <c r="BR450" s="18" t="s">
        <v>323</v>
      </c>
    </row>
    <row r="451" spans="1:70" s="158" customFormat="1" ht="60" customHeight="1" x14ac:dyDescent="0.35">
      <c r="A451" s="24" t="str">
        <f t="shared" si="98"/>
        <v>OAJ-007</v>
      </c>
      <c r="B451" s="25" t="str">
        <f>VLOOKUP($D451,[12]Responsables!$L$1:$M$37,2,0)</f>
        <v>OAJ</v>
      </c>
      <c r="C451" s="159" t="s">
        <v>209</v>
      </c>
      <c r="D451" s="17" t="s">
        <v>1405</v>
      </c>
      <c r="E451" s="17" t="s">
        <v>1406</v>
      </c>
      <c r="F451" s="17" t="s">
        <v>1426</v>
      </c>
      <c r="G451" s="17" t="s">
        <v>1427</v>
      </c>
      <c r="H451" s="17" t="s">
        <v>1428</v>
      </c>
      <c r="I451" s="17" t="s">
        <v>253</v>
      </c>
      <c r="J451" s="18" t="s">
        <v>254</v>
      </c>
      <c r="K451" s="18" t="s">
        <v>514</v>
      </c>
      <c r="L451" s="18" t="s">
        <v>336</v>
      </c>
      <c r="M451" s="18" t="s">
        <v>337</v>
      </c>
      <c r="N451" s="18" t="s">
        <v>451</v>
      </c>
      <c r="O451" s="18" t="s">
        <v>176</v>
      </c>
      <c r="P451" s="17" t="s">
        <v>193</v>
      </c>
      <c r="Q451" s="17" t="s">
        <v>1405</v>
      </c>
      <c r="R451" s="41" t="s">
        <v>228</v>
      </c>
      <c r="S451" s="17" t="s">
        <v>1405</v>
      </c>
      <c r="T451" s="17" t="s">
        <v>193</v>
      </c>
      <c r="U451" s="17" t="s">
        <v>1405</v>
      </c>
      <c r="V451" s="17" t="s">
        <v>1410</v>
      </c>
      <c r="W451" s="17" t="s">
        <v>1405</v>
      </c>
      <c r="X451" s="18" t="s">
        <v>179</v>
      </c>
      <c r="Y451" s="177" t="str">
        <f>VLOOKUP($X451,'[12]Ley Transparencia'!$G$4:$H$18,2,0)</f>
        <v>Artículo 19 - INFORMACIÓN PÚBLICA RESERVADA</v>
      </c>
      <c r="Z451" s="17" t="s">
        <v>176</v>
      </c>
      <c r="AA451" s="17" t="s">
        <v>176</v>
      </c>
      <c r="AB451" s="18" t="s">
        <v>176</v>
      </c>
      <c r="AC451" s="178">
        <v>45469</v>
      </c>
      <c r="AD451" s="33" t="str">
        <f>LOOKUP($Y451,'[12]Ley Transparencia'!$H$4:$H$17,'[12]Ley Transparencia'!$I$4:$I$17)</f>
        <v>Mayor a 15 años</v>
      </c>
      <c r="AE451" s="26" t="str">
        <f t="shared" si="99"/>
        <v>Alta</v>
      </c>
      <c r="AF451" s="18">
        <f t="shared" si="100"/>
        <v>3</v>
      </c>
      <c r="AG451" s="18" t="s">
        <v>233</v>
      </c>
      <c r="AH451" s="18">
        <f t="shared" si="101"/>
        <v>2</v>
      </c>
      <c r="AI451" s="18" t="s">
        <v>233</v>
      </c>
      <c r="AJ451" s="18">
        <f t="shared" si="102"/>
        <v>2</v>
      </c>
      <c r="AK451" s="18">
        <f t="shared" si="103"/>
        <v>7</v>
      </c>
      <c r="AL451" s="44" t="str">
        <f t="shared" si="104"/>
        <v>ALTA</v>
      </c>
      <c r="AM451" s="18" t="s">
        <v>184</v>
      </c>
      <c r="AN451" s="18" t="s">
        <v>388</v>
      </c>
      <c r="AO451" s="18" t="s">
        <v>184</v>
      </c>
      <c r="AP451" s="18" t="s">
        <v>388</v>
      </c>
      <c r="AQ451" s="18" t="s">
        <v>184</v>
      </c>
      <c r="AR451" s="18" t="s">
        <v>184</v>
      </c>
      <c r="AS451" s="18" t="s">
        <v>256</v>
      </c>
      <c r="AT451" s="18" t="s">
        <v>184</v>
      </c>
      <c r="AU451" s="18" t="s">
        <v>184</v>
      </c>
      <c r="AV451" s="18" t="s">
        <v>184</v>
      </c>
      <c r="AW451" s="18" t="s">
        <v>184</v>
      </c>
      <c r="AX451" s="18" t="s">
        <v>184</v>
      </c>
      <c r="AY451" s="18" t="s">
        <v>184</v>
      </c>
      <c r="AZ451" s="18" t="s">
        <v>184</v>
      </c>
      <c r="BA451" s="18" t="s">
        <v>184</v>
      </c>
      <c r="BB451" s="18" t="s">
        <v>184</v>
      </c>
      <c r="BC451" s="18" t="s">
        <v>256</v>
      </c>
      <c r="BD451" s="18" t="s">
        <v>184</v>
      </c>
      <c r="BE451" s="18" t="s">
        <v>184</v>
      </c>
      <c r="BF451" s="18" t="s">
        <v>184</v>
      </c>
      <c r="BG451" s="18" t="s">
        <v>184</v>
      </c>
      <c r="BH451" s="18" t="s">
        <v>184</v>
      </c>
      <c r="BI451" s="18" t="s">
        <v>184</v>
      </c>
      <c r="BJ451" s="18" t="s">
        <v>184</v>
      </c>
      <c r="BK451" s="18" t="s">
        <v>184</v>
      </c>
      <c r="BL451" s="18" t="s">
        <v>184</v>
      </c>
      <c r="BM451" s="18" t="s">
        <v>256</v>
      </c>
      <c r="BN451" s="34" t="s">
        <v>323</v>
      </c>
      <c r="BO451" s="18" t="s">
        <v>323</v>
      </c>
      <c r="BP451" s="18" t="s">
        <v>323</v>
      </c>
      <c r="BQ451" s="18" t="s">
        <v>323</v>
      </c>
      <c r="BR451" s="18" t="s">
        <v>323</v>
      </c>
    </row>
    <row r="452" spans="1:70" s="158" customFormat="1" ht="60" customHeight="1" x14ac:dyDescent="0.35">
      <c r="A452" s="24" t="str">
        <f t="shared" si="98"/>
        <v>OAJ-008</v>
      </c>
      <c r="B452" s="25" t="str">
        <f>VLOOKUP($D452,[12]Responsables!$L$1:$M$37,2,0)</f>
        <v>OAJ</v>
      </c>
      <c r="C452" s="159" t="s">
        <v>212</v>
      </c>
      <c r="D452" s="17" t="s">
        <v>1405</v>
      </c>
      <c r="E452" s="17" t="s">
        <v>1406</v>
      </c>
      <c r="F452" s="17" t="s">
        <v>1429</v>
      </c>
      <c r="G452" s="17" t="s">
        <v>1430</v>
      </c>
      <c r="H452" s="17" t="s">
        <v>1431</v>
      </c>
      <c r="I452" s="17" t="s">
        <v>253</v>
      </c>
      <c r="J452" s="18" t="s">
        <v>254</v>
      </c>
      <c r="K452" s="18" t="s">
        <v>514</v>
      </c>
      <c r="L452" s="18" t="s">
        <v>336</v>
      </c>
      <c r="M452" s="18" t="s">
        <v>337</v>
      </c>
      <c r="N452" s="18" t="s">
        <v>451</v>
      </c>
      <c r="O452" s="18" t="s">
        <v>176</v>
      </c>
      <c r="P452" s="17" t="s">
        <v>193</v>
      </c>
      <c r="Q452" s="17" t="s">
        <v>1405</v>
      </c>
      <c r="R452" s="41" t="s">
        <v>228</v>
      </c>
      <c r="S452" s="17" t="s">
        <v>1405</v>
      </c>
      <c r="T452" s="17" t="s">
        <v>193</v>
      </c>
      <c r="U452" s="17" t="s">
        <v>1405</v>
      </c>
      <c r="V452" s="17" t="s">
        <v>1410</v>
      </c>
      <c r="W452" s="17" t="s">
        <v>1405</v>
      </c>
      <c r="X452" s="18" t="s">
        <v>255</v>
      </c>
      <c r="Y452" s="177" t="str">
        <f>VLOOKUP($X452,'[12]Ley Transparencia'!$G$4:$H$18,2,0)</f>
        <v>INFORMACIÓN PÚBLICA</v>
      </c>
      <c r="Z452" s="17" t="s">
        <v>176</v>
      </c>
      <c r="AA452" s="17" t="s">
        <v>176</v>
      </c>
      <c r="AB452" s="18" t="s">
        <v>176</v>
      </c>
      <c r="AC452" s="178">
        <v>45469</v>
      </c>
      <c r="AD452" s="33" t="str">
        <f>LOOKUP($Y452,'[12]Ley Transparencia'!$H$4:$H$17,'[12]Ley Transparencia'!$I$4:$I$17)</f>
        <v>Ilimitada</v>
      </c>
      <c r="AE452" s="26" t="str">
        <f t="shared" si="99"/>
        <v>Baja</v>
      </c>
      <c r="AF452" s="18">
        <f t="shared" si="100"/>
        <v>1</v>
      </c>
      <c r="AG452" s="18" t="s">
        <v>239</v>
      </c>
      <c r="AH452" s="18">
        <f t="shared" si="101"/>
        <v>1</v>
      </c>
      <c r="AI452" s="18" t="s">
        <v>239</v>
      </c>
      <c r="AJ452" s="18">
        <f t="shared" si="102"/>
        <v>1</v>
      </c>
      <c r="AK452" s="18">
        <f t="shared" si="103"/>
        <v>3</v>
      </c>
      <c r="AL452" s="44" t="str">
        <f t="shared" si="104"/>
        <v>BAJA</v>
      </c>
      <c r="AM452" s="18" t="s">
        <v>184</v>
      </c>
      <c r="AN452" s="18" t="s">
        <v>388</v>
      </c>
      <c r="AO452" s="18" t="s">
        <v>184</v>
      </c>
      <c r="AP452" s="18" t="s">
        <v>388</v>
      </c>
      <c r="AQ452" s="18" t="s">
        <v>184</v>
      </c>
      <c r="AR452" s="18" t="s">
        <v>184</v>
      </c>
      <c r="AS452" s="18" t="s">
        <v>256</v>
      </c>
      <c r="AT452" s="18" t="s">
        <v>184</v>
      </c>
      <c r="AU452" s="18" t="s">
        <v>184</v>
      </c>
      <c r="AV452" s="18" t="s">
        <v>184</v>
      </c>
      <c r="AW452" s="18" t="s">
        <v>184</v>
      </c>
      <c r="AX452" s="18" t="s">
        <v>184</v>
      </c>
      <c r="AY452" s="18" t="s">
        <v>184</v>
      </c>
      <c r="AZ452" s="18" t="s">
        <v>184</v>
      </c>
      <c r="BA452" s="18" t="s">
        <v>184</v>
      </c>
      <c r="BB452" s="18" t="s">
        <v>184</v>
      </c>
      <c r="BC452" s="18" t="s">
        <v>256</v>
      </c>
      <c r="BD452" s="18" t="s">
        <v>184</v>
      </c>
      <c r="BE452" s="18" t="s">
        <v>184</v>
      </c>
      <c r="BF452" s="18" t="s">
        <v>184</v>
      </c>
      <c r="BG452" s="18" t="s">
        <v>184</v>
      </c>
      <c r="BH452" s="18" t="s">
        <v>184</v>
      </c>
      <c r="BI452" s="18" t="s">
        <v>184</v>
      </c>
      <c r="BJ452" s="18" t="s">
        <v>184</v>
      </c>
      <c r="BK452" s="18" t="s">
        <v>184</v>
      </c>
      <c r="BL452" s="18" t="s">
        <v>184</v>
      </c>
      <c r="BM452" s="18" t="s">
        <v>256</v>
      </c>
      <c r="BN452" s="34" t="s">
        <v>323</v>
      </c>
      <c r="BO452" s="18" t="s">
        <v>323</v>
      </c>
      <c r="BP452" s="18" t="s">
        <v>323</v>
      </c>
      <c r="BQ452" s="18" t="s">
        <v>323</v>
      </c>
      <c r="BR452" s="18" t="s">
        <v>323</v>
      </c>
    </row>
    <row r="453" spans="1:70" s="158" customFormat="1" ht="60" customHeight="1" x14ac:dyDescent="0.35">
      <c r="A453" s="24" t="str">
        <f t="shared" si="98"/>
        <v>OAJ-009</v>
      </c>
      <c r="B453" s="25" t="str">
        <f>VLOOKUP($D453,[12]Responsables!$L$1:$M$37,2,0)</f>
        <v>OAJ</v>
      </c>
      <c r="C453" s="159" t="s">
        <v>215</v>
      </c>
      <c r="D453" s="17" t="s">
        <v>1405</v>
      </c>
      <c r="E453" s="17" t="s">
        <v>1406</v>
      </c>
      <c r="F453" s="17" t="s">
        <v>1432</v>
      </c>
      <c r="G453" s="17" t="s">
        <v>1433</v>
      </c>
      <c r="H453" s="17" t="s">
        <v>1434</v>
      </c>
      <c r="I453" s="17" t="s">
        <v>253</v>
      </c>
      <c r="J453" s="18" t="s">
        <v>254</v>
      </c>
      <c r="K453" s="18" t="s">
        <v>514</v>
      </c>
      <c r="L453" s="18" t="s">
        <v>336</v>
      </c>
      <c r="M453" s="18" t="s">
        <v>337</v>
      </c>
      <c r="N453" s="18" t="s">
        <v>451</v>
      </c>
      <c r="O453" s="18" t="s">
        <v>176</v>
      </c>
      <c r="P453" s="17" t="s">
        <v>193</v>
      </c>
      <c r="Q453" s="17" t="s">
        <v>1405</v>
      </c>
      <c r="R453" s="41" t="s">
        <v>228</v>
      </c>
      <c r="S453" s="17" t="s">
        <v>1405</v>
      </c>
      <c r="T453" s="17" t="s">
        <v>193</v>
      </c>
      <c r="U453" s="17" t="s">
        <v>1405</v>
      </c>
      <c r="V453" s="17" t="s">
        <v>1410</v>
      </c>
      <c r="W453" s="17" t="s">
        <v>1405</v>
      </c>
      <c r="X453" s="18" t="s">
        <v>1415</v>
      </c>
      <c r="Y453" s="177" t="str">
        <f>VLOOKUP($X453,'[12]Ley Transparencia'!$G$4:$H$18,2,0)</f>
        <v>Artículo 19 - INFORMACIÓN PÚBLICA RESERVADA</v>
      </c>
      <c r="Z453" s="17" t="s">
        <v>176</v>
      </c>
      <c r="AA453" s="17" t="s">
        <v>176</v>
      </c>
      <c r="AB453" s="18" t="s">
        <v>176</v>
      </c>
      <c r="AC453" s="178">
        <v>45469</v>
      </c>
      <c r="AD453" s="33" t="str">
        <f>LOOKUP($Y453,'[12]Ley Transparencia'!$H$4:$H$17,'[12]Ley Transparencia'!$I$4:$I$17)</f>
        <v>Mayor a 15 años</v>
      </c>
      <c r="AE453" s="26" t="str">
        <f t="shared" si="99"/>
        <v>Alta</v>
      </c>
      <c r="AF453" s="18">
        <f t="shared" si="100"/>
        <v>3</v>
      </c>
      <c r="AG453" s="18" t="s">
        <v>239</v>
      </c>
      <c r="AH453" s="18">
        <f t="shared" si="101"/>
        <v>1</v>
      </c>
      <c r="AI453" s="18" t="s">
        <v>239</v>
      </c>
      <c r="AJ453" s="18">
        <f t="shared" si="102"/>
        <v>1</v>
      </c>
      <c r="AK453" s="18">
        <f t="shared" si="103"/>
        <v>5</v>
      </c>
      <c r="AL453" s="44" t="str">
        <f t="shared" si="104"/>
        <v>ALTA</v>
      </c>
      <c r="AM453" s="18" t="s">
        <v>184</v>
      </c>
      <c r="AN453" s="18" t="s">
        <v>388</v>
      </c>
      <c r="AO453" s="18" t="s">
        <v>184</v>
      </c>
      <c r="AP453" s="18" t="s">
        <v>388</v>
      </c>
      <c r="AQ453" s="18" t="s">
        <v>184</v>
      </c>
      <c r="AR453" s="18" t="s">
        <v>184</v>
      </c>
      <c r="AS453" s="18" t="s">
        <v>256</v>
      </c>
      <c r="AT453" s="18" t="s">
        <v>388</v>
      </c>
      <c r="AU453" s="18" t="s">
        <v>184</v>
      </c>
      <c r="AV453" s="18" t="s">
        <v>184</v>
      </c>
      <c r="AW453" s="18" t="s">
        <v>388</v>
      </c>
      <c r="AX453" s="18" t="s">
        <v>388</v>
      </c>
      <c r="AY453" s="18" t="s">
        <v>388</v>
      </c>
      <c r="AZ453" s="18" t="s">
        <v>184</v>
      </c>
      <c r="BA453" s="18" t="s">
        <v>184</v>
      </c>
      <c r="BB453" s="18" t="s">
        <v>184</v>
      </c>
      <c r="BC453" s="18" t="s">
        <v>256</v>
      </c>
      <c r="BD453" s="18" t="s">
        <v>184</v>
      </c>
      <c r="BE453" s="18" t="s">
        <v>184</v>
      </c>
      <c r="BF453" s="18" t="s">
        <v>184</v>
      </c>
      <c r="BG453" s="18" t="s">
        <v>184</v>
      </c>
      <c r="BH453" s="18" t="s">
        <v>184</v>
      </c>
      <c r="BI453" s="18" t="s">
        <v>184</v>
      </c>
      <c r="BJ453" s="18" t="s">
        <v>184</v>
      </c>
      <c r="BK453" s="18" t="s">
        <v>184</v>
      </c>
      <c r="BL453" s="18" t="s">
        <v>184</v>
      </c>
      <c r="BM453" s="18" t="s">
        <v>256</v>
      </c>
      <c r="BN453" s="34" t="s">
        <v>323</v>
      </c>
      <c r="BO453" s="18" t="s">
        <v>323</v>
      </c>
      <c r="BP453" s="18" t="s">
        <v>323</v>
      </c>
      <c r="BQ453" s="18" t="s">
        <v>323</v>
      </c>
      <c r="BR453" s="18" t="s">
        <v>323</v>
      </c>
    </row>
    <row r="454" spans="1:70" s="158" customFormat="1" ht="60" customHeight="1" x14ac:dyDescent="0.35">
      <c r="A454" s="24" t="str">
        <f t="shared" si="98"/>
        <v>OAJ-010</v>
      </c>
      <c r="B454" s="25" t="str">
        <f>VLOOKUP($D454,[12]Responsables!$L$1:$M$37,2,0)</f>
        <v>OAJ</v>
      </c>
      <c r="C454" s="159" t="s">
        <v>218</v>
      </c>
      <c r="D454" s="17" t="s">
        <v>1405</v>
      </c>
      <c r="E454" s="17" t="s">
        <v>1406</v>
      </c>
      <c r="F454" s="17" t="s">
        <v>759</v>
      </c>
      <c r="G454" s="17" t="s">
        <v>1435</v>
      </c>
      <c r="H454" s="17" t="s">
        <v>1436</v>
      </c>
      <c r="I454" s="17" t="s">
        <v>253</v>
      </c>
      <c r="J454" s="18" t="s">
        <v>254</v>
      </c>
      <c r="K454" s="18" t="s">
        <v>514</v>
      </c>
      <c r="L454" s="18" t="s">
        <v>336</v>
      </c>
      <c r="M454" s="18" t="s">
        <v>337</v>
      </c>
      <c r="N454" s="18" t="s">
        <v>451</v>
      </c>
      <c r="O454" s="18" t="s">
        <v>176</v>
      </c>
      <c r="P454" s="17" t="s">
        <v>193</v>
      </c>
      <c r="Q454" s="17" t="s">
        <v>1405</v>
      </c>
      <c r="R454" s="41" t="s">
        <v>228</v>
      </c>
      <c r="S454" s="17" t="s">
        <v>1405</v>
      </c>
      <c r="T454" s="17" t="s">
        <v>193</v>
      </c>
      <c r="U454" s="17" t="s">
        <v>1405</v>
      </c>
      <c r="V454" s="17" t="s">
        <v>1410</v>
      </c>
      <c r="W454" s="17" t="s">
        <v>1405</v>
      </c>
      <c r="X454" s="18" t="s">
        <v>179</v>
      </c>
      <c r="Y454" s="177" t="str">
        <f>VLOOKUP($X454,'[12]Ley Transparencia'!$G$4:$H$18,2,0)</f>
        <v>Artículo 19 - INFORMACIÓN PÚBLICA RESERVADA</v>
      </c>
      <c r="Z454" s="17" t="s">
        <v>1411</v>
      </c>
      <c r="AA454" s="17" t="s">
        <v>1412</v>
      </c>
      <c r="AB454" s="18" t="s">
        <v>238</v>
      </c>
      <c r="AC454" s="178">
        <v>45469</v>
      </c>
      <c r="AD454" s="33" t="str">
        <f>LOOKUP($Y454,'[12]Ley Transparencia'!$H$4:$H$17,'[12]Ley Transparencia'!$I$4:$I$17)</f>
        <v>Mayor a 15 años</v>
      </c>
      <c r="AE454" s="26" t="str">
        <f t="shared" si="99"/>
        <v>Alta</v>
      </c>
      <c r="AF454" s="18">
        <f t="shared" si="100"/>
        <v>3</v>
      </c>
      <c r="AG454" s="18" t="s">
        <v>233</v>
      </c>
      <c r="AH454" s="18">
        <f t="shared" si="101"/>
        <v>2</v>
      </c>
      <c r="AI454" s="18" t="s">
        <v>233</v>
      </c>
      <c r="AJ454" s="18">
        <f t="shared" si="102"/>
        <v>2</v>
      </c>
      <c r="AK454" s="18">
        <f t="shared" si="103"/>
        <v>7</v>
      </c>
      <c r="AL454" s="44" t="str">
        <f t="shared" si="104"/>
        <v>ALTA</v>
      </c>
      <c r="AM454" s="18" t="s">
        <v>184</v>
      </c>
      <c r="AN454" s="18" t="s">
        <v>388</v>
      </c>
      <c r="AO454" s="18" t="s">
        <v>184</v>
      </c>
      <c r="AP454" s="18" t="s">
        <v>388</v>
      </c>
      <c r="AQ454" s="18" t="s">
        <v>184</v>
      </c>
      <c r="AR454" s="18" t="s">
        <v>184</v>
      </c>
      <c r="AS454" s="18" t="s">
        <v>256</v>
      </c>
      <c r="AT454" s="18" t="s">
        <v>388</v>
      </c>
      <c r="AU454" s="18" t="s">
        <v>184</v>
      </c>
      <c r="AV454" s="18" t="s">
        <v>184</v>
      </c>
      <c r="AW454" s="18" t="s">
        <v>388</v>
      </c>
      <c r="AX454" s="18" t="s">
        <v>388</v>
      </c>
      <c r="AY454" s="18" t="s">
        <v>388</v>
      </c>
      <c r="AZ454" s="18" t="s">
        <v>184</v>
      </c>
      <c r="BA454" s="18" t="s">
        <v>184</v>
      </c>
      <c r="BB454" s="18" t="s">
        <v>184</v>
      </c>
      <c r="BC454" s="18" t="s">
        <v>256</v>
      </c>
      <c r="BD454" s="18" t="s">
        <v>388</v>
      </c>
      <c r="BE454" s="18" t="s">
        <v>388</v>
      </c>
      <c r="BF454" s="18" t="s">
        <v>184</v>
      </c>
      <c r="BG454" s="18" t="s">
        <v>184</v>
      </c>
      <c r="BH454" s="18" t="s">
        <v>388</v>
      </c>
      <c r="BI454" s="18" t="s">
        <v>388</v>
      </c>
      <c r="BJ454" s="18" t="s">
        <v>184</v>
      </c>
      <c r="BK454" s="18" t="s">
        <v>184</v>
      </c>
      <c r="BL454" s="18" t="s">
        <v>184</v>
      </c>
      <c r="BM454" s="18" t="s">
        <v>256</v>
      </c>
      <c r="BN454" s="34" t="s">
        <v>323</v>
      </c>
      <c r="BO454" s="18" t="s">
        <v>323</v>
      </c>
      <c r="BP454" s="18" t="s">
        <v>323</v>
      </c>
      <c r="BQ454" s="18" t="s">
        <v>323</v>
      </c>
      <c r="BR454" s="18" t="s">
        <v>323</v>
      </c>
    </row>
    <row r="455" spans="1:70" s="158" customFormat="1" ht="60" customHeight="1" x14ac:dyDescent="0.35">
      <c r="A455" s="24" t="str">
        <f t="shared" si="98"/>
        <v>OAJ-011</v>
      </c>
      <c r="B455" s="25" t="str">
        <f>VLOOKUP($D455,[12]Responsables!$L$1:$M$37,2,0)</f>
        <v>OAJ</v>
      </c>
      <c r="C455" s="159" t="s">
        <v>221</v>
      </c>
      <c r="D455" s="17" t="s">
        <v>1405</v>
      </c>
      <c r="E455" s="17" t="s">
        <v>1406</v>
      </c>
      <c r="F455" s="17" t="s">
        <v>759</v>
      </c>
      <c r="G455" s="17" t="s">
        <v>1437</v>
      </c>
      <c r="H455" s="17" t="s">
        <v>1438</v>
      </c>
      <c r="I455" s="17" t="s">
        <v>253</v>
      </c>
      <c r="J455" s="18" t="s">
        <v>254</v>
      </c>
      <c r="K455" s="18" t="s">
        <v>514</v>
      </c>
      <c r="L455" s="18" t="s">
        <v>336</v>
      </c>
      <c r="M455" s="18" t="s">
        <v>337</v>
      </c>
      <c r="N455" s="18" t="s">
        <v>451</v>
      </c>
      <c r="O455" s="18" t="s">
        <v>176</v>
      </c>
      <c r="P455" s="17" t="s">
        <v>193</v>
      </c>
      <c r="Q455" s="17" t="s">
        <v>1405</v>
      </c>
      <c r="R455" s="41" t="s">
        <v>228</v>
      </c>
      <c r="S455" s="17" t="s">
        <v>1405</v>
      </c>
      <c r="T455" s="17" t="s">
        <v>193</v>
      </c>
      <c r="U455" s="17" t="s">
        <v>1405</v>
      </c>
      <c r="V455" s="17" t="s">
        <v>1410</v>
      </c>
      <c r="W455" s="17" t="s">
        <v>1405</v>
      </c>
      <c r="X455" s="18" t="s">
        <v>255</v>
      </c>
      <c r="Y455" s="177" t="str">
        <f>VLOOKUP($X455,'[12]Ley Transparencia'!$G$4:$H$18,2,0)</f>
        <v>INFORMACIÓN PÚBLICA</v>
      </c>
      <c r="Z455" s="17" t="s">
        <v>176</v>
      </c>
      <c r="AA455" s="17" t="s">
        <v>176</v>
      </c>
      <c r="AB455" s="18" t="s">
        <v>176</v>
      </c>
      <c r="AC455" s="178">
        <v>45469</v>
      </c>
      <c r="AD455" s="33" t="str">
        <f>LOOKUP($Y455,'[12]Ley Transparencia'!$H$4:$H$17,'[12]Ley Transparencia'!$I$4:$I$17)</f>
        <v>Ilimitada</v>
      </c>
      <c r="AE455" s="26" t="str">
        <f t="shared" si="99"/>
        <v>Baja</v>
      </c>
      <c r="AF455" s="18">
        <f t="shared" si="100"/>
        <v>1</v>
      </c>
      <c r="AG455" s="18" t="s">
        <v>233</v>
      </c>
      <c r="AH455" s="18">
        <f t="shared" si="101"/>
        <v>2</v>
      </c>
      <c r="AI455" s="18" t="s">
        <v>233</v>
      </c>
      <c r="AJ455" s="18">
        <f t="shared" si="102"/>
        <v>2</v>
      </c>
      <c r="AK455" s="18">
        <f t="shared" si="103"/>
        <v>5</v>
      </c>
      <c r="AL455" s="44" t="str">
        <f t="shared" si="104"/>
        <v>MEDIA</v>
      </c>
      <c r="AM455" s="18" t="s">
        <v>184</v>
      </c>
      <c r="AN455" s="18" t="s">
        <v>388</v>
      </c>
      <c r="AO455" s="18" t="s">
        <v>184</v>
      </c>
      <c r="AP455" s="18" t="s">
        <v>388</v>
      </c>
      <c r="AQ455" s="18" t="s">
        <v>184</v>
      </c>
      <c r="AR455" s="18" t="s">
        <v>184</v>
      </c>
      <c r="AS455" s="18" t="s">
        <v>256</v>
      </c>
      <c r="AT455" s="18" t="s">
        <v>388</v>
      </c>
      <c r="AU455" s="18" t="s">
        <v>184</v>
      </c>
      <c r="AV455" s="18" t="s">
        <v>184</v>
      </c>
      <c r="AW455" s="18" t="s">
        <v>388</v>
      </c>
      <c r="AX455" s="18" t="s">
        <v>388</v>
      </c>
      <c r="AY455" s="18" t="s">
        <v>388</v>
      </c>
      <c r="AZ455" s="18" t="s">
        <v>184</v>
      </c>
      <c r="BA455" s="18" t="s">
        <v>184</v>
      </c>
      <c r="BB455" s="18" t="s">
        <v>184</v>
      </c>
      <c r="BC455" s="18" t="s">
        <v>256</v>
      </c>
      <c r="BD455" s="18" t="s">
        <v>388</v>
      </c>
      <c r="BE455" s="18" t="s">
        <v>388</v>
      </c>
      <c r="BF455" s="18" t="s">
        <v>184</v>
      </c>
      <c r="BG455" s="18" t="s">
        <v>184</v>
      </c>
      <c r="BH455" s="18" t="s">
        <v>388</v>
      </c>
      <c r="BI455" s="18" t="s">
        <v>388</v>
      </c>
      <c r="BJ455" s="18" t="s">
        <v>184</v>
      </c>
      <c r="BK455" s="18" t="s">
        <v>184</v>
      </c>
      <c r="BL455" s="18" t="s">
        <v>184</v>
      </c>
      <c r="BM455" s="18" t="s">
        <v>256</v>
      </c>
      <c r="BN455" s="34" t="s">
        <v>323</v>
      </c>
      <c r="BO455" s="18" t="s">
        <v>323</v>
      </c>
      <c r="BP455" s="18" t="s">
        <v>323</v>
      </c>
      <c r="BQ455" s="18" t="s">
        <v>323</v>
      </c>
      <c r="BR455" s="18" t="s">
        <v>323</v>
      </c>
    </row>
    <row r="456" spans="1:70" s="158" customFormat="1" ht="60" customHeight="1" x14ac:dyDescent="0.35">
      <c r="A456" s="24" t="str">
        <f t="shared" si="98"/>
        <v>OAJ-012</v>
      </c>
      <c r="B456" s="25" t="str">
        <f>VLOOKUP($D456,[12]Responsables!$L$1:$M$37,2,0)</f>
        <v>OAJ</v>
      </c>
      <c r="C456" s="159" t="s">
        <v>224</v>
      </c>
      <c r="D456" s="17" t="s">
        <v>1405</v>
      </c>
      <c r="E456" s="17" t="s">
        <v>1406</v>
      </c>
      <c r="F456" s="17" t="s">
        <v>759</v>
      </c>
      <c r="G456" s="17" t="s">
        <v>1439</v>
      </c>
      <c r="H456" s="17" t="s">
        <v>1440</v>
      </c>
      <c r="I456" s="17" t="s">
        <v>253</v>
      </c>
      <c r="J456" s="18" t="s">
        <v>254</v>
      </c>
      <c r="K456" s="18" t="s">
        <v>514</v>
      </c>
      <c r="L456" s="18" t="s">
        <v>336</v>
      </c>
      <c r="M456" s="18" t="s">
        <v>337</v>
      </c>
      <c r="N456" s="18" t="s">
        <v>451</v>
      </c>
      <c r="O456" s="18" t="s">
        <v>176</v>
      </c>
      <c r="P456" s="17" t="s">
        <v>193</v>
      </c>
      <c r="Q456" s="17" t="s">
        <v>1405</v>
      </c>
      <c r="R456" s="41" t="s">
        <v>228</v>
      </c>
      <c r="S456" s="17" t="s">
        <v>1405</v>
      </c>
      <c r="T456" s="17" t="s">
        <v>193</v>
      </c>
      <c r="U456" s="17" t="s">
        <v>1405</v>
      </c>
      <c r="V456" s="17" t="s">
        <v>1410</v>
      </c>
      <c r="W456" s="17" t="s">
        <v>1405</v>
      </c>
      <c r="X456" s="18" t="s">
        <v>255</v>
      </c>
      <c r="Y456" s="177" t="str">
        <f>VLOOKUP($X456,'[12]Ley Transparencia'!$G$4:$H$18,2,0)</f>
        <v>INFORMACIÓN PÚBLICA</v>
      </c>
      <c r="Z456" s="17" t="s">
        <v>176</v>
      </c>
      <c r="AA456" s="17" t="s">
        <v>176</v>
      </c>
      <c r="AB456" s="18" t="s">
        <v>176</v>
      </c>
      <c r="AC456" s="178">
        <v>45469</v>
      </c>
      <c r="AD456" s="33" t="str">
        <f>LOOKUP($Y456,'[12]Ley Transparencia'!$H$4:$H$17,'[12]Ley Transparencia'!$I$4:$I$17)</f>
        <v>Ilimitada</v>
      </c>
      <c r="AE456" s="26" t="str">
        <f t="shared" si="99"/>
        <v>Baja</v>
      </c>
      <c r="AF456" s="18">
        <f t="shared" si="100"/>
        <v>1</v>
      </c>
      <c r="AG456" s="18" t="s">
        <v>239</v>
      </c>
      <c r="AH456" s="18">
        <f t="shared" si="101"/>
        <v>1</v>
      </c>
      <c r="AI456" s="18" t="s">
        <v>239</v>
      </c>
      <c r="AJ456" s="18">
        <f t="shared" si="102"/>
        <v>1</v>
      </c>
      <c r="AK456" s="18">
        <f t="shared" si="103"/>
        <v>3</v>
      </c>
      <c r="AL456" s="44" t="str">
        <f t="shared" si="104"/>
        <v>BAJA</v>
      </c>
      <c r="AM456" s="18" t="s">
        <v>184</v>
      </c>
      <c r="AN456" s="18" t="s">
        <v>388</v>
      </c>
      <c r="AO456" s="18" t="s">
        <v>184</v>
      </c>
      <c r="AP456" s="18" t="s">
        <v>388</v>
      </c>
      <c r="AQ456" s="18" t="s">
        <v>388</v>
      </c>
      <c r="AR456" s="18" t="s">
        <v>184</v>
      </c>
      <c r="AS456" s="18" t="s">
        <v>256</v>
      </c>
      <c r="AT456" s="18" t="s">
        <v>388</v>
      </c>
      <c r="AU456" s="18" t="s">
        <v>184</v>
      </c>
      <c r="AV456" s="18" t="s">
        <v>184</v>
      </c>
      <c r="AW456" s="18" t="s">
        <v>388</v>
      </c>
      <c r="AX456" s="18" t="s">
        <v>388</v>
      </c>
      <c r="AY456" s="18" t="s">
        <v>388</v>
      </c>
      <c r="AZ456" s="18" t="s">
        <v>184</v>
      </c>
      <c r="BA456" s="18" t="s">
        <v>184</v>
      </c>
      <c r="BB456" s="18" t="s">
        <v>184</v>
      </c>
      <c r="BC456" s="18" t="s">
        <v>256</v>
      </c>
      <c r="BD456" s="18" t="s">
        <v>184</v>
      </c>
      <c r="BE456" s="18" t="s">
        <v>184</v>
      </c>
      <c r="BF456" s="18" t="s">
        <v>184</v>
      </c>
      <c r="BG456" s="18" t="s">
        <v>184</v>
      </c>
      <c r="BH456" s="18" t="s">
        <v>184</v>
      </c>
      <c r="BI456" s="18" t="s">
        <v>184</v>
      </c>
      <c r="BJ456" s="18" t="s">
        <v>184</v>
      </c>
      <c r="BK456" s="18" t="s">
        <v>184</v>
      </c>
      <c r="BL456" s="18" t="s">
        <v>184</v>
      </c>
      <c r="BM456" s="18" t="s">
        <v>256</v>
      </c>
      <c r="BN456" s="34" t="s">
        <v>323</v>
      </c>
      <c r="BO456" s="18" t="s">
        <v>323</v>
      </c>
      <c r="BP456" s="18" t="s">
        <v>323</v>
      </c>
      <c r="BQ456" s="18" t="s">
        <v>323</v>
      </c>
      <c r="BR456" s="18" t="s">
        <v>323</v>
      </c>
    </row>
    <row r="457" spans="1:70" s="158" customFormat="1" ht="60" customHeight="1" x14ac:dyDescent="0.35">
      <c r="A457" s="24" t="str">
        <f t="shared" si="98"/>
        <v>OAJ-013</v>
      </c>
      <c r="B457" s="25" t="str">
        <f>VLOOKUP($D457,[12]Responsables!$L$1:$M$37,2,0)</f>
        <v>OAJ</v>
      </c>
      <c r="C457" s="159" t="s">
        <v>234</v>
      </c>
      <c r="D457" s="17" t="s">
        <v>1405</v>
      </c>
      <c r="E457" s="17" t="s">
        <v>1406</v>
      </c>
      <c r="F457" s="17" t="s">
        <v>333</v>
      </c>
      <c r="G457" s="17" t="s">
        <v>1441</v>
      </c>
      <c r="H457" s="17" t="s">
        <v>334</v>
      </c>
      <c r="I457" s="17" t="s">
        <v>253</v>
      </c>
      <c r="J457" s="18" t="s">
        <v>254</v>
      </c>
      <c r="K457" s="18" t="s">
        <v>514</v>
      </c>
      <c r="L457" s="18" t="s">
        <v>336</v>
      </c>
      <c r="M457" s="18" t="s">
        <v>337</v>
      </c>
      <c r="N457" s="18" t="s">
        <v>451</v>
      </c>
      <c r="O457" s="18" t="s">
        <v>176</v>
      </c>
      <c r="P457" s="17" t="s">
        <v>193</v>
      </c>
      <c r="Q457" s="17" t="s">
        <v>1405</v>
      </c>
      <c r="R457" s="41" t="s">
        <v>228</v>
      </c>
      <c r="S457" s="17" t="s">
        <v>1405</v>
      </c>
      <c r="T457" s="17" t="s">
        <v>193</v>
      </c>
      <c r="U457" s="17" t="s">
        <v>1405</v>
      </c>
      <c r="V457" s="17" t="s">
        <v>1410</v>
      </c>
      <c r="W457" s="17" t="s">
        <v>1405</v>
      </c>
      <c r="X457" s="18" t="s">
        <v>179</v>
      </c>
      <c r="Y457" s="177" t="str">
        <f>VLOOKUP($X457,'[12]Ley Transparencia'!$G$4:$H$18,2,0)</f>
        <v>Artículo 19 - INFORMACIÓN PÚBLICA RESERVADA</v>
      </c>
      <c r="Z457" s="17" t="s">
        <v>1411</v>
      </c>
      <c r="AA457" s="17" t="s">
        <v>1412</v>
      </c>
      <c r="AB457" s="18" t="s">
        <v>238</v>
      </c>
      <c r="AC457" s="178">
        <v>45469</v>
      </c>
      <c r="AD457" s="33" t="str">
        <f>LOOKUP($Y457,'[12]Ley Transparencia'!$H$4:$H$17,'[12]Ley Transparencia'!$I$4:$I$17)</f>
        <v>Mayor a 15 años</v>
      </c>
      <c r="AE457" s="26" t="str">
        <f t="shared" si="99"/>
        <v>Alta</v>
      </c>
      <c r="AF457" s="18">
        <f t="shared" si="100"/>
        <v>3</v>
      </c>
      <c r="AG457" s="18" t="s">
        <v>233</v>
      </c>
      <c r="AH457" s="18">
        <f t="shared" si="101"/>
        <v>2</v>
      </c>
      <c r="AI457" s="18" t="s">
        <v>233</v>
      </c>
      <c r="AJ457" s="18">
        <f t="shared" si="102"/>
        <v>2</v>
      </c>
      <c r="AK457" s="18">
        <f t="shared" si="103"/>
        <v>7</v>
      </c>
      <c r="AL457" s="44" t="str">
        <f t="shared" si="104"/>
        <v>ALTA</v>
      </c>
      <c r="AM457" s="18" t="s">
        <v>184</v>
      </c>
      <c r="AN457" s="18" t="s">
        <v>388</v>
      </c>
      <c r="AO457" s="18" t="s">
        <v>184</v>
      </c>
      <c r="AP457" s="18" t="s">
        <v>388</v>
      </c>
      <c r="AQ457" s="18" t="s">
        <v>388</v>
      </c>
      <c r="AR457" s="18" t="s">
        <v>184</v>
      </c>
      <c r="AS457" s="18" t="s">
        <v>256</v>
      </c>
      <c r="AT457" s="18" t="s">
        <v>388</v>
      </c>
      <c r="AU457" s="18" t="s">
        <v>184</v>
      </c>
      <c r="AV457" s="18" t="s">
        <v>184</v>
      </c>
      <c r="AW457" s="18" t="s">
        <v>388</v>
      </c>
      <c r="AX457" s="18" t="s">
        <v>388</v>
      </c>
      <c r="AY457" s="18" t="s">
        <v>388</v>
      </c>
      <c r="AZ457" s="18" t="s">
        <v>184</v>
      </c>
      <c r="BA457" s="18" t="s">
        <v>184</v>
      </c>
      <c r="BB457" s="18" t="s">
        <v>184</v>
      </c>
      <c r="BC457" s="18" t="s">
        <v>256</v>
      </c>
      <c r="BD457" s="18" t="s">
        <v>388</v>
      </c>
      <c r="BE457" s="18" t="s">
        <v>388</v>
      </c>
      <c r="BF457" s="18" t="s">
        <v>184</v>
      </c>
      <c r="BG457" s="18" t="s">
        <v>184</v>
      </c>
      <c r="BH457" s="18" t="s">
        <v>388</v>
      </c>
      <c r="BI457" s="18" t="s">
        <v>388</v>
      </c>
      <c r="BJ457" s="18" t="s">
        <v>184</v>
      </c>
      <c r="BK457" s="18" t="s">
        <v>184</v>
      </c>
      <c r="BL457" s="18" t="s">
        <v>184</v>
      </c>
      <c r="BM457" s="18" t="s">
        <v>256</v>
      </c>
      <c r="BN457" s="34" t="s">
        <v>323</v>
      </c>
      <c r="BO457" s="18" t="s">
        <v>323</v>
      </c>
      <c r="BP457" s="18" t="s">
        <v>323</v>
      </c>
      <c r="BQ457" s="18" t="s">
        <v>323</v>
      </c>
      <c r="BR457" s="18" t="s">
        <v>323</v>
      </c>
    </row>
    <row r="458" spans="1:70" s="158" customFormat="1" ht="60" customHeight="1" x14ac:dyDescent="0.35">
      <c r="A458" s="24" t="str">
        <f t="shared" si="98"/>
        <v>OAJ-014</v>
      </c>
      <c r="B458" s="25" t="str">
        <f>VLOOKUP($D458,[12]Responsables!$L$1:$M$37,2,0)</f>
        <v>OAJ</v>
      </c>
      <c r="C458" s="159" t="s">
        <v>240</v>
      </c>
      <c r="D458" s="17" t="s">
        <v>1405</v>
      </c>
      <c r="E458" s="17" t="s">
        <v>1406</v>
      </c>
      <c r="F458" s="17" t="s">
        <v>1442</v>
      </c>
      <c r="G458" s="17" t="s">
        <v>1443</v>
      </c>
      <c r="H458" s="17" t="s">
        <v>1444</v>
      </c>
      <c r="I458" s="17" t="s">
        <v>253</v>
      </c>
      <c r="J458" s="18" t="s">
        <v>254</v>
      </c>
      <c r="K458" s="18" t="s">
        <v>514</v>
      </c>
      <c r="L458" s="18" t="s">
        <v>336</v>
      </c>
      <c r="M458" s="18" t="s">
        <v>337</v>
      </c>
      <c r="N458" s="18" t="s">
        <v>451</v>
      </c>
      <c r="O458" s="18" t="s">
        <v>176</v>
      </c>
      <c r="P458" s="17" t="s">
        <v>193</v>
      </c>
      <c r="Q458" s="17" t="s">
        <v>1405</v>
      </c>
      <c r="R458" s="41" t="s">
        <v>228</v>
      </c>
      <c r="S458" s="17" t="s">
        <v>1405</v>
      </c>
      <c r="T458" s="17" t="s">
        <v>193</v>
      </c>
      <c r="U458" s="17" t="s">
        <v>1405</v>
      </c>
      <c r="V458" s="17" t="s">
        <v>1410</v>
      </c>
      <c r="W458" s="17" t="s">
        <v>1405</v>
      </c>
      <c r="X458" s="18" t="s">
        <v>1415</v>
      </c>
      <c r="Y458" s="177" t="str">
        <f>VLOOKUP($X458,'[12]Ley Transparencia'!$G$4:$H$18,2,0)</f>
        <v>Artículo 19 - INFORMACIÓN PÚBLICA RESERVADA</v>
      </c>
      <c r="Z458" s="17" t="s">
        <v>1411</v>
      </c>
      <c r="AA458" s="17" t="s">
        <v>1412</v>
      </c>
      <c r="AB458" s="18" t="s">
        <v>238</v>
      </c>
      <c r="AC458" s="178">
        <v>45469</v>
      </c>
      <c r="AD458" s="33" t="str">
        <f>LOOKUP($Y458,'[12]Ley Transparencia'!$H$4:$H$17,'[12]Ley Transparencia'!$I$4:$I$17)</f>
        <v>Mayor a 15 años</v>
      </c>
      <c r="AE458" s="26" t="str">
        <f t="shared" si="99"/>
        <v>Alta</v>
      </c>
      <c r="AF458" s="18">
        <f t="shared" si="100"/>
        <v>3</v>
      </c>
      <c r="AG458" s="18" t="s">
        <v>233</v>
      </c>
      <c r="AH458" s="18">
        <f t="shared" si="101"/>
        <v>2</v>
      </c>
      <c r="AI458" s="18" t="s">
        <v>233</v>
      </c>
      <c r="AJ458" s="18">
        <f t="shared" si="102"/>
        <v>2</v>
      </c>
      <c r="AK458" s="18">
        <f t="shared" si="103"/>
        <v>7</v>
      </c>
      <c r="AL458" s="44" t="str">
        <f t="shared" si="104"/>
        <v>ALTA</v>
      </c>
      <c r="AM458" s="18" t="s">
        <v>184</v>
      </c>
      <c r="AN458" s="18" t="s">
        <v>388</v>
      </c>
      <c r="AO458" s="18" t="s">
        <v>184</v>
      </c>
      <c r="AP458" s="18" t="s">
        <v>388</v>
      </c>
      <c r="AQ458" s="18" t="s">
        <v>388</v>
      </c>
      <c r="AR458" s="18" t="s">
        <v>184</v>
      </c>
      <c r="AS458" s="18" t="s">
        <v>256</v>
      </c>
      <c r="AT458" s="18" t="s">
        <v>388</v>
      </c>
      <c r="AU458" s="18" t="s">
        <v>388</v>
      </c>
      <c r="AV458" s="18" t="s">
        <v>388</v>
      </c>
      <c r="AW458" s="18" t="s">
        <v>388</v>
      </c>
      <c r="AX458" s="18" t="s">
        <v>388</v>
      </c>
      <c r="AY458" s="18" t="s">
        <v>388</v>
      </c>
      <c r="AZ458" s="18" t="s">
        <v>184</v>
      </c>
      <c r="BA458" s="18" t="s">
        <v>184</v>
      </c>
      <c r="BB458" s="18" t="s">
        <v>184</v>
      </c>
      <c r="BC458" s="18" t="s">
        <v>256</v>
      </c>
      <c r="BD458" s="18" t="s">
        <v>184</v>
      </c>
      <c r="BE458" s="18" t="s">
        <v>184</v>
      </c>
      <c r="BF458" s="18" t="s">
        <v>184</v>
      </c>
      <c r="BG458" s="18" t="s">
        <v>184</v>
      </c>
      <c r="BH458" s="18" t="s">
        <v>184</v>
      </c>
      <c r="BI458" s="18" t="s">
        <v>184</v>
      </c>
      <c r="BJ458" s="18" t="s">
        <v>184</v>
      </c>
      <c r="BK458" s="18" t="s">
        <v>184</v>
      </c>
      <c r="BL458" s="18" t="s">
        <v>184</v>
      </c>
      <c r="BM458" s="18" t="s">
        <v>256</v>
      </c>
      <c r="BN458" s="34" t="s">
        <v>323</v>
      </c>
      <c r="BO458" s="18" t="s">
        <v>323</v>
      </c>
      <c r="BP458" s="18" t="s">
        <v>323</v>
      </c>
      <c r="BQ458" s="18" t="s">
        <v>323</v>
      </c>
      <c r="BR458" s="18" t="s">
        <v>323</v>
      </c>
    </row>
    <row r="459" spans="1:70" s="158" customFormat="1" ht="60" customHeight="1" x14ac:dyDescent="0.35">
      <c r="A459" s="24" t="str">
        <f t="shared" si="98"/>
        <v>OAJ-015</v>
      </c>
      <c r="B459" s="25" t="str">
        <f>VLOOKUP($D459,[12]Responsables!$L$1:$M$37,2,0)</f>
        <v>OAJ</v>
      </c>
      <c r="C459" s="159" t="s">
        <v>244</v>
      </c>
      <c r="D459" s="17" t="s">
        <v>1405</v>
      </c>
      <c r="E459" s="17" t="s">
        <v>1406</v>
      </c>
      <c r="F459" s="17" t="s">
        <v>1442</v>
      </c>
      <c r="G459" s="17" t="s">
        <v>1445</v>
      </c>
      <c r="H459" s="17" t="s">
        <v>1446</v>
      </c>
      <c r="I459" s="17" t="s">
        <v>253</v>
      </c>
      <c r="J459" s="18" t="s">
        <v>254</v>
      </c>
      <c r="K459" s="18" t="s">
        <v>514</v>
      </c>
      <c r="L459" s="18" t="s">
        <v>336</v>
      </c>
      <c r="M459" s="18" t="s">
        <v>337</v>
      </c>
      <c r="N459" s="18" t="s">
        <v>451</v>
      </c>
      <c r="O459" s="18" t="s">
        <v>176</v>
      </c>
      <c r="P459" s="17" t="s">
        <v>193</v>
      </c>
      <c r="Q459" s="17" t="s">
        <v>1405</v>
      </c>
      <c r="R459" s="41" t="s">
        <v>228</v>
      </c>
      <c r="S459" s="17" t="s">
        <v>1405</v>
      </c>
      <c r="T459" s="17" t="s">
        <v>193</v>
      </c>
      <c r="U459" s="17" t="s">
        <v>1405</v>
      </c>
      <c r="V459" s="17" t="s">
        <v>1410</v>
      </c>
      <c r="W459" s="17" t="s">
        <v>1405</v>
      </c>
      <c r="X459" s="18" t="s">
        <v>1415</v>
      </c>
      <c r="Y459" s="177" t="str">
        <f>VLOOKUP($X459,'[12]Ley Transparencia'!$G$4:$H$18,2,0)</f>
        <v>Artículo 19 - INFORMACIÓN PÚBLICA RESERVADA</v>
      </c>
      <c r="Z459" s="17" t="s">
        <v>1411</v>
      </c>
      <c r="AA459" s="17" t="s">
        <v>1412</v>
      </c>
      <c r="AB459" s="18" t="s">
        <v>238</v>
      </c>
      <c r="AC459" s="178">
        <v>45469</v>
      </c>
      <c r="AD459" s="33" t="str">
        <f>LOOKUP($Y459,'[12]Ley Transparencia'!$H$4:$H$17,'[12]Ley Transparencia'!$I$4:$I$17)</f>
        <v>Mayor a 15 años</v>
      </c>
      <c r="AE459" s="26" t="str">
        <f t="shared" si="99"/>
        <v>Alta</v>
      </c>
      <c r="AF459" s="18">
        <f t="shared" si="100"/>
        <v>3</v>
      </c>
      <c r="AG459" s="18" t="s">
        <v>233</v>
      </c>
      <c r="AH459" s="18">
        <f t="shared" si="101"/>
        <v>2</v>
      </c>
      <c r="AI459" s="18" t="s">
        <v>233</v>
      </c>
      <c r="AJ459" s="18">
        <f t="shared" si="102"/>
        <v>2</v>
      </c>
      <c r="AK459" s="18">
        <f t="shared" si="103"/>
        <v>7</v>
      </c>
      <c r="AL459" s="44" t="str">
        <f t="shared" si="104"/>
        <v>ALTA</v>
      </c>
      <c r="AM459" s="18" t="s">
        <v>184</v>
      </c>
      <c r="AN459" s="18" t="s">
        <v>388</v>
      </c>
      <c r="AO459" s="18" t="s">
        <v>184</v>
      </c>
      <c r="AP459" s="18" t="s">
        <v>388</v>
      </c>
      <c r="AQ459" s="18" t="s">
        <v>388</v>
      </c>
      <c r="AR459" s="18" t="s">
        <v>184</v>
      </c>
      <c r="AS459" s="18" t="s">
        <v>256</v>
      </c>
      <c r="AT459" s="18" t="s">
        <v>388</v>
      </c>
      <c r="AU459" s="18" t="s">
        <v>388</v>
      </c>
      <c r="AV459" s="18" t="s">
        <v>388</v>
      </c>
      <c r="AW459" s="18" t="s">
        <v>388</v>
      </c>
      <c r="AX459" s="18" t="s">
        <v>388</v>
      </c>
      <c r="AY459" s="18" t="s">
        <v>388</v>
      </c>
      <c r="AZ459" s="18" t="s">
        <v>184</v>
      </c>
      <c r="BA459" s="18" t="s">
        <v>184</v>
      </c>
      <c r="BB459" s="18" t="s">
        <v>184</v>
      </c>
      <c r="BC459" s="18" t="s">
        <v>256</v>
      </c>
      <c r="BD459" s="18" t="s">
        <v>184</v>
      </c>
      <c r="BE459" s="18" t="s">
        <v>184</v>
      </c>
      <c r="BF459" s="18" t="s">
        <v>184</v>
      </c>
      <c r="BG459" s="18" t="s">
        <v>184</v>
      </c>
      <c r="BH459" s="18" t="s">
        <v>184</v>
      </c>
      <c r="BI459" s="18" t="s">
        <v>184</v>
      </c>
      <c r="BJ459" s="18" t="s">
        <v>184</v>
      </c>
      <c r="BK459" s="18" t="s">
        <v>184</v>
      </c>
      <c r="BL459" s="18" t="s">
        <v>184</v>
      </c>
      <c r="BM459" s="18" t="s">
        <v>256</v>
      </c>
      <c r="BN459" s="34" t="s">
        <v>323</v>
      </c>
      <c r="BO459" s="18" t="s">
        <v>323</v>
      </c>
      <c r="BP459" s="18" t="s">
        <v>323</v>
      </c>
      <c r="BQ459" s="18" t="s">
        <v>323</v>
      </c>
      <c r="BR459" s="18" t="s">
        <v>323</v>
      </c>
    </row>
    <row r="460" spans="1:70" s="158" customFormat="1" ht="60" customHeight="1" x14ac:dyDescent="0.35">
      <c r="A460" s="24" t="str">
        <f t="shared" si="98"/>
        <v>OAJ-016</v>
      </c>
      <c r="B460" s="25" t="str">
        <f>VLOOKUP($D460,[12]Responsables!$L$1:$M$37,2,0)</f>
        <v>OAJ</v>
      </c>
      <c r="C460" s="159" t="s">
        <v>250</v>
      </c>
      <c r="D460" s="17" t="s">
        <v>1405</v>
      </c>
      <c r="E460" s="17" t="s">
        <v>1447</v>
      </c>
      <c r="F460" s="17" t="s">
        <v>826</v>
      </c>
      <c r="G460" s="17" t="s">
        <v>1448</v>
      </c>
      <c r="H460" s="17" t="s">
        <v>1449</v>
      </c>
      <c r="I460" s="17" t="s">
        <v>253</v>
      </c>
      <c r="J460" s="18" t="s">
        <v>254</v>
      </c>
      <c r="K460" s="18" t="s">
        <v>329</v>
      </c>
      <c r="L460" s="18" t="s">
        <v>320</v>
      </c>
      <c r="M460" s="18" t="s">
        <v>337</v>
      </c>
      <c r="N460" s="18" t="s">
        <v>451</v>
      </c>
      <c r="O460" s="18" t="s">
        <v>176</v>
      </c>
      <c r="P460" s="17" t="s">
        <v>193</v>
      </c>
      <c r="Q460" s="17" t="s">
        <v>1405</v>
      </c>
      <c r="R460" s="41" t="s">
        <v>228</v>
      </c>
      <c r="S460" s="17" t="s">
        <v>1405</v>
      </c>
      <c r="T460" s="17" t="s">
        <v>193</v>
      </c>
      <c r="U460" s="17" t="s">
        <v>1405</v>
      </c>
      <c r="V460" s="17" t="s">
        <v>1410</v>
      </c>
      <c r="W460" s="17" t="s">
        <v>1405</v>
      </c>
      <c r="X460" s="18" t="s">
        <v>831</v>
      </c>
      <c r="Y460" s="177" t="str">
        <f>VLOOKUP($X460,'[12]Ley Transparencia'!$G$4:$H$18,2,0)</f>
        <v>Artículo 19 - INFORMACIÓN PÚBLICA RESERVADA</v>
      </c>
      <c r="Z460" s="17" t="s">
        <v>1411</v>
      </c>
      <c r="AA460" s="17" t="s">
        <v>1412</v>
      </c>
      <c r="AB460" s="18" t="s">
        <v>238</v>
      </c>
      <c r="AC460" s="178">
        <v>45469</v>
      </c>
      <c r="AD460" s="33" t="str">
        <f>LOOKUP($Y460,'[12]Ley Transparencia'!$H$4:$H$17,'[12]Ley Transparencia'!$I$4:$I$17)</f>
        <v>Mayor a 15 años</v>
      </c>
      <c r="AE460" s="26" t="str">
        <f t="shared" si="99"/>
        <v>Alta</v>
      </c>
      <c r="AF460" s="18">
        <f t="shared" si="100"/>
        <v>3</v>
      </c>
      <c r="AG460" s="18" t="s">
        <v>233</v>
      </c>
      <c r="AH460" s="18">
        <f t="shared" si="101"/>
        <v>2</v>
      </c>
      <c r="AI460" s="18" t="s">
        <v>233</v>
      </c>
      <c r="AJ460" s="18">
        <f t="shared" si="102"/>
        <v>2</v>
      </c>
      <c r="AK460" s="18">
        <f t="shared" si="103"/>
        <v>7</v>
      </c>
      <c r="AL460" s="44" t="str">
        <f t="shared" si="104"/>
        <v>ALTA</v>
      </c>
      <c r="AM460" s="18" t="s">
        <v>184</v>
      </c>
      <c r="AN460" s="18" t="s">
        <v>388</v>
      </c>
      <c r="AO460" s="18" t="s">
        <v>184</v>
      </c>
      <c r="AP460" s="18" t="s">
        <v>388</v>
      </c>
      <c r="AQ460" s="18" t="s">
        <v>388</v>
      </c>
      <c r="AR460" s="18" t="s">
        <v>184</v>
      </c>
      <c r="AS460" s="18" t="s">
        <v>256</v>
      </c>
      <c r="AT460" s="18" t="s">
        <v>388</v>
      </c>
      <c r="AU460" s="18" t="s">
        <v>388</v>
      </c>
      <c r="AV460" s="18" t="s">
        <v>388</v>
      </c>
      <c r="AW460" s="18" t="s">
        <v>388</v>
      </c>
      <c r="AX460" s="18" t="s">
        <v>388</v>
      </c>
      <c r="AY460" s="18" t="s">
        <v>388</v>
      </c>
      <c r="AZ460" s="18" t="s">
        <v>184</v>
      </c>
      <c r="BA460" s="18" t="s">
        <v>184</v>
      </c>
      <c r="BB460" s="18" t="s">
        <v>184</v>
      </c>
      <c r="BC460" s="18" t="s">
        <v>256</v>
      </c>
      <c r="BD460" s="18" t="s">
        <v>184</v>
      </c>
      <c r="BE460" s="18" t="s">
        <v>184</v>
      </c>
      <c r="BF460" s="18" t="s">
        <v>184</v>
      </c>
      <c r="BG460" s="18" t="s">
        <v>184</v>
      </c>
      <c r="BH460" s="18" t="s">
        <v>184</v>
      </c>
      <c r="BI460" s="18" t="s">
        <v>184</v>
      </c>
      <c r="BJ460" s="18" t="s">
        <v>184</v>
      </c>
      <c r="BK460" s="18" t="s">
        <v>184</v>
      </c>
      <c r="BL460" s="18" t="s">
        <v>184</v>
      </c>
      <c r="BM460" s="18" t="s">
        <v>256</v>
      </c>
      <c r="BN460" s="34" t="s">
        <v>323</v>
      </c>
      <c r="BO460" s="18" t="s">
        <v>323</v>
      </c>
      <c r="BP460" s="18" t="s">
        <v>323</v>
      </c>
      <c r="BQ460" s="18" t="s">
        <v>323</v>
      </c>
      <c r="BR460" s="18" t="s">
        <v>323</v>
      </c>
    </row>
    <row r="461" spans="1:70" s="158" customFormat="1" ht="60" customHeight="1" x14ac:dyDescent="0.35">
      <c r="A461" s="24" t="str">
        <f t="shared" si="98"/>
        <v>OAJ-017</v>
      </c>
      <c r="B461" s="25" t="str">
        <f>VLOOKUP($D461,[12]Responsables!$L$1:$M$37,2,0)</f>
        <v>OAJ</v>
      </c>
      <c r="C461" s="159" t="s">
        <v>257</v>
      </c>
      <c r="D461" s="17" t="s">
        <v>1405</v>
      </c>
      <c r="E461" s="17" t="s">
        <v>1406</v>
      </c>
      <c r="F461" s="17" t="s">
        <v>172</v>
      </c>
      <c r="G461" s="17" t="s">
        <v>1450</v>
      </c>
      <c r="H461" s="17" t="s">
        <v>1451</v>
      </c>
      <c r="I461" s="17" t="s">
        <v>312</v>
      </c>
      <c r="J461" s="17" t="s">
        <v>254</v>
      </c>
      <c r="K461" s="17" t="s">
        <v>176</v>
      </c>
      <c r="L461" s="17" t="s">
        <v>176</v>
      </c>
      <c r="M461" s="17" t="s">
        <v>256</v>
      </c>
      <c r="N461" s="17" t="s">
        <v>176</v>
      </c>
      <c r="O461" s="17" t="s">
        <v>176</v>
      </c>
      <c r="P461" s="17" t="s">
        <v>193</v>
      </c>
      <c r="Q461" s="17" t="s">
        <v>1405</v>
      </c>
      <c r="R461" s="41" t="s">
        <v>228</v>
      </c>
      <c r="S461" s="17" t="s">
        <v>1405</v>
      </c>
      <c r="T461" s="41" t="s">
        <v>193</v>
      </c>
      <c r="U461" s="17" t="s">
        <v>1405</v>
      </c>
      <c r="V461" s="41" t="s">
        <v>228</v>
      </c>
      <c r="W461" s="17" t="s">
        <v>1405</v>
      </c>
      <c r="X461" s="18" t="s">
        <v>1415</v>
      </c>
      <c r="Y461" s="177" t="str">
        <f>VLOOKUP($X461,'[12]Ley Transparencia'!$G$4:$H$18,2,0)</f>
        <v>Artículo 19 - INFORMACIÓN PÚBLICA RESERVADA</v>
      </c>
      <c r="Z461" s="17" t="s">
        <v>176</v>
      </c>
      <c r="AA461" s="17" t="s">
        <v>176</v>
      </c>
      <c r="AB461" s="18" t="s">
        <v>176</v>
      </c>
      <c r="AC461" s="178">
        <v>45469</v>
      </c>
      <c r="AD461" s="33" t="str">
        <f>LOOKUP($Y461,'[12]Ley Transparencia'!$H$4:$H$17,'[12]Ley Transparencia'!$I$4:$I$17)</f>
        <v>Mayor a 15 años</v>
      </c>
      <c r="AE461" s="26" t="str">
        <f t="shared" si="99"/>
        <v>Alta</v>
      </c>
      <c r="AF461" s="18">
        <f t="shared" si="100"/>
        <v>3</v>
      </c>
      <c r="AG461" s="18" t="s">
        <v>239</v>
      </c>
      <c r="AH461" s="18">
        <f t="shared" si="101"/>
        <v>1</v>
      </c>
      <c r="AI461" s="18" t="s">
        <v>239</v>
      </c>
      <c r="AJ461" s="18">
        <f t="shared" si="102"/>
        <v>1</v>
      </c>
      <c r="AK461" s="18">
        <f t="shared" si="103"/>
        <v>5</v>
      </c>
      <c r="AL461" s="44" t="str">
        <f t="shared" si="104"/>
        <v>ALTA</v>
      </c>
      <c r="AM461" s="18" t="s">
        <v>184</v>
      </c>
      <c r="AN461" s="18" t="s">
        <v>184</v>
      </c>
      <c r="AO461" s="18" t="s">
        <v>184</v>
      </c>
      <c r="AP461" s="18" t="s">
        <v>184</v>
      </c>
      <c r="AQ461" s="18" t="s">
        <v>184</v>
      </c>
      <c r="AR461" s="18" t="s">
        <v>184</v>
      </c>
      <c r="AS461" s="18" t="s">
        <v>256</v>
      </c>
      <c r="AT461" s="18" t="s">
        <v>184</v>
      </c>
      <c r="AU461" s="18" t="s">
        <v>184</v>
      </c>
      <c r="AV461" s="18" t="s">
        <v>184</v>
      </c>
      <c r="AW461" s="18" t="s">
        <v>184</v>
      </c>
      <c r="AX461" s="18" t="s">
        <v>184</v>
      </c>
      <c r="AY461" s="18" t="s">
        <v>184</v>
      </c>
      <c r="AZ461" s="18" t="s">
        <v>184</v>
      </c>
      <c r="BA461" s="18" t="s">
        <v>184</v>
      </c>
      <c r="BB461" s="18" t="s">
        <v>184</v>
      </c>
      <c r="BC461" s="18" t="s">
        <v>256</v>
      </c>
      <c r="BD461" s="18" t="s">
        <v>184</v>
      </c>
      <c r="BE461" s="18" t="s">
        <v>184</v>
      </c>
      <c r="BF461" s="18" t="s">
        <v>184</v>
      </c>
      <c r="BG461" s="18" t="s">
        <v>184</v>
      </c>
      <c r="BH461" s="18" t="s">
        <v>184</v>
      </c>
      <c r="BI461" s="18" t="s">
        <v>184</v>
      </c>
      <c r="BJ461" s="18" t="s">
        <v>184</v>
      </c>
      <c r="BK461" s="18" t="s">
        <v>184</v>
      </c>
      <c r="BL461" s="18" t="s">
        <v>184</v>
      </c>
      <c r="BM461" s="18" t="s">
        <v>256</v>
      </c>
      <c r="BN461" s="34" t="s">
        <v>323</v>
      </c>
      <c r="BO461" s="18" t="s">
        <v>323</v>
      </c>
      <c r="BP461" s="18" t="s">
        <v>323</v>
      </c>
      <c r="BQ461" s="18" t="s">
        <v>323</v>
      </c>
      <c r="BR461" s="18" t="s">
        <v>323</v>
      </c>
    </row>
    <row r="462" spans="1:70" s="158" customFormat="1" ht="60" customHeight="1" x14ac:dyDescent="0.35">
      <c r="A462" s="24" t="str">
        <f t="shared" si="98"/>
        <v>OAJ-018</v>
      </c>
      <c r="B462" s="25" t="str">
        <f>VLOOKUP($D462,[12]Responsables!$L$1:$M$37,2,0)</f>
        <v>OAJ</v>
      </c>
      <c r="C462" s="159" t="s">
        <v>260</v>
      </c>
      <c r="D462" s="17" t="s">
        <v>1405</v>
      </c>
      <c r="E462" s="17" t="s">
        <v>256</v>
      </c>
      <c r="F462" s="17" t="s">
        <v>172</v>
      </c>
      <c r="G462" s="17" t="s">
        <v>465</v>
      </c>
      <c r="H462" s="17" t="s">
        <v>1452</v>
      </c>
      <c r="I462" s="17" t="s">
        <v>175</v>
      </c>
      <c r="J462" s="17" t="s">
        <v>254</v>
      </c>
      <c r="K462" s="17" t="s">
        <v>176</v>
      </c>
      <c r="L462" s="17" t="s">
        <v>176</v>
      </c>
      <c r="M462" s="17" t="s">
        <v>256</v>
      </c>
      <c r="N462" s="17" t="s">
        <v>176</v>
      </c>
      <c r="O462" s="17" t="s">
        <v>176</v>
      </c>
      <c r="P462" s="17" t="s">
        <v>193</v>
      </c>
      <c r="Q462" s="17" t="s">
        <v>1405</v>
      </c>
      <c r="R462" s="41" t="s">
        <v>228</v>
      </c>
      <c r="S462" s="17" t="s">
        <v>1405</v>
      </c>
      <c r="T462" s="41" t="s">
        <v>228</v>
      </c>
      <c r="U462" s="17" t="s">
        <v>1405</v>
      </c>
      <c r="V462" s="17" t="s">
        <v>1410</v>
      </c>
      <c r="W462" s="17" t="s">
        <v>1405</v>
      </c>
      <c r="X462" s="18" t="s">
        <v>179</v>
      </c>
      <c r="Y462" s="177" t="str">
        <f>VLOOKUP($X462,'[12]Ley Transparencia'!$G$4:$H$18,2,0)</f>
        <v>Artículo 19 - INFORMACIÓN PÚBLICA RESERVADA</v>
      </c>
      <c r="Z462" s="17" t="s">
        <v>1411</v>
      </c>
      <c r="AA462" s="17" t="s">
        <v>1412</v>
      </c>
      <c r="AB462" s="18" t="s">
        <v>238</v>
      </c>
      <c r="AC462" s="178">
        <v>45469</v>
      </c>
      <c r="AD462" s="33" t="str">
        <f>LOOKUP($Y462,'[12]Ley Transparencia'!$H$4:$H$17,'[12]Ley Transparencia'!$I$4:$I$17)</f>
        <v>Mayor a 15 años</v>
      </c>
      <c r="AE462" s="26" t="str">
        <f t="shared" si="99"/>
        <v>Alta</v>
      </c>
      <c r="AF462" s="18">
        <f t="shared" si="100"/>
        <v>3</v>
      </c>
      <c r="AG462" s="18" t="s">
        <v>233</v>
      </c>
      <c r="AH462" s="18">
        <f t="shared" si="101"/>
        <v>2</v>
      </c>
      <c r="AI462" s="18" t="s">
        <v>233</v>
      </c>
      <c r="AJ462" s="18">
        <f t="shared" si="102"/>
        <v>2</v>
      </c>
      <c r="AK462" s="18">
        <f t="shared" si="103"/>
        <v>7</v>
      </c>
      <c r="AL462" s="44" t="str">
        <f t="shared" si="104"/>
        <v>ALTA</v>
      </c>
      <c r="AM462" s="18" t="s">
        <v>184</v>
      </c>
      <c r="AN462" s="18" t="s">
        <v>388</v>
      </c>
      <c r="AO462" s="18" t="s">
        <v>184</v>
      </c>
      <c r="AP462" s="18" t="s">
        <v>388</v>
      </c>
      <c r="AQ462" s="18" t="s">
        <v>184</v>
      </c>
      <c r="AR462" s="18" t="s">
        <v>184</v>
      </c>
      <c r="AS462" s="18" t="s">
        <v>256</v>
      </c>
      <c r="AT462" s="18" t="s">
        <v>388</v>
      </c>
      <c r="AU462" s="18" t="s">
        <v>184</v>
      </c>
      <c r="AV462" s="18" t="s">
        <v>388</v>
      </c>
      <c r="AW462" s="18" t="s">
        <v>388</v>
      </c>
      <c r="AX462" s="18" t="s">
        <v>388</v>
      </c>
      <c r="AY462" s="18" t="s">
        <v>388</v>
      </c>
      <c r="AZ462" s="18" t="s">
        <v>388</v>
      </c>
      <c r="BA462" s="18" t="s">
        <v>388</v>
      </c>
      <c r="BB462" s="18" t="s">
        <v>184</v>
      </c>
      <c r="BC462" s="18" t="s">
        <v>256</v>
      </c>
      <c r="BD462" s="18" t="s">
        <v>388</v>
      </c>
      <c r="BE462" s="18" t="s">
        <v>388</v>
      </c>
      <c r="BF462" s="18" t="s">
        <v>184</v>
      </c>
      <c r="BG462" s="18" t="s">
        <v>184</v>
      </c>
      <c r="BH462" s="18" t="s">
        <v>388</v>
      </c>
      <c r="BI462" s="18" t="s">
        <v>388</v>
      </c>
      <c r="BJ462" s="18" t="s">
        <v>184</v>
      </c>
      <c r="BK462" s="18" t="s">
        <v>184</v>
      </c>
      <c r="BL462" s="18" t="s">
        <v>184</v>
      </c>
      <c r="BM462" s="18" t="s">
        <v>256</v>
      </c>
      <c r="BN462" s="34" t="s">
        <v>323</v>
      </c>
      <c r="BO462" s="18" t="s">
        <v>323</v>
      </c>
      <c r="BP462" s="18" t="s">
        <v>323</v>
      </c>
      <c r="BQ462" s="18" t="s">
        <v>323</v>
      </c>
      <c r="BR462" s="18" t="s">
        <v>323</v>
      </c>
    </row>
    <row r="463" spans="1:70" s="158" customFormat="1" ht="60" customHeight="1" x14ac:dyDescent="0.35">
      <c r="A463" s="24" t="str">
        <f t="shared" si="98"/>
        <v>OAJ-019</v>
      </c>
      <c r="B463" s="25" t="str">
        <f>VLOOKUP($D463,[12]Responsables!$L$1:$M$37,2,0)</f>
        <v>OAJ</v>
      </c>
      <c r="C463" s="159" t="s">
        <v>264</v>
      </c>
      <c r="D463" s="17" t="s">
        <v>1405</v>
      </c>
      <c r="E463" s="17" t="s">
        <v>256</v>
      </c>
      <c r="F463" s="17" t="s">
        <v>172</v>
      </c>
      <c r="G463" s="17" t="s">
        <v>1373</v>
      </c>
      <c r="H463" s="17" t="s">
        <v>1453</v>
      </c>
      <c r="I463" s="17" t="s">
        <v>695</v>
      </c>
      <c r="J463" s="17" t="s">
        <v>254</v>
      </c>
      <c r="K463" s="17" t="s">
        <v>176</v>
      </c>
      <c r="L463" s="17" t="s">
        <v>176</v>
      </c>
      <c r="M463" s="17" t="s">
        <v>256</v>
      </c>
      <c r="N463" s="17" t="s">
        <v>176</v>
      </c>
      <c r="O463" s="17" t="s">
        <v>176</v>
      </c>
      <c r="P463" s="17" t="s">
        <v>193</v>
      </c>
      <c r="Q463" s="17" t="s">
        <v>1405</v>
      </c>
      <c r="R463" s="17" t="s">
        <v>1410</v>
      </c>
      <c r="S463" s="17" t="s">
        <v>1405</v>
      </c>
      <c r="T463" s="17" t="s">
        <v>193</v>
      </c>
      <c r="U463" s="17" t="s">
        <v>1405</v>
      </c>
      <c r="V463" s="17" t="s">
        <v>1410</v>
      </c>
      <c r="W463" s="17" t="s">
        <v>1405</v>
      </c>
      <c r="X463" s="18" t="s">
        <v>179</v>
      </c>
      <c r="Y463" s="177" t="str">
        <f>VLOOKUP($X463,'[12]Ley Transparencia'!$G$4:$H$18,2,0)</f>
        <v>Artículo 19 - INFORMACIÓN PÚBLICA RESERVADA</v>
      </c>
      <c r="Z463" s="17" t="s">
        <v>1411</v>
      </c>
      <c r="AA463" s="17" t="s">
        <v>1412</v>
      </c>
      <c r="AB463" s="18" t="s">
        <v>238</v>
      </c>
      <c r="AC463" s="178">
        <v>45469</v>
      </c>
      <c r="AD463" s="33" t="str">
        <f>LOOKUP($Y463,'[12]Ley Transparencia'!$H$4:$H$17,'[12]Ley Transparencia'!$I$4:$I$17)</f>
        <v>Mayor a 15 años</v>
      </c>
      <c r="AE463" s="26" t="str">
        <f t="shared" si="99"/>
        <v>Alta</v>
      </c>
      <c r="AF463" s="18">
        <f t="shared" si="100"/>
        <v>3</v>
      </c>
      <c r="AG463" s="18" t="s">
        <v>233</v>
      </c>
      <c r="AH463" s="18">
        <f t="shared" si="101"/>
        <v>2</v>
      </c>
      <c r="AI463" s="18" t="s">
        <v>233</v>
      </c>
      <c r="AJ463" s="18">
        <f t="shared" si="102"/>
        <v>2</v>
      </c>
      <c r="AK463" s="18">
        <f t="shared" si="103"/>
        <v>7</v>
      </c>
      <c r="AL463" s="44" t="str">
        <f t="shared" si="104"/>
        <v>ALTA</v>
      </c>
      <c r="AM463" s="18" t="s">
        <v>184</v>
      </c>
      <c r="AN463" s="18" t="s">
        <v>388</v>
      </c>
      <c r="AO463" s="18" t="s">
        <v>184</v>
      </c>
      <c r="AP463" s="18" t="s">
        <v>388</v>
      </c>
      <c r="AQ463" s="18" t="s">
        <v>184</v>
      </c>
      <c r="AR463" s="18" t="s">
        <v>184</v>
      </c>
      <c r="AS463" s="18" t="s">
        <v>256</v>
      </c>
      <c r="AT463" s="18" t="s">
        <v>388</v>
      </c>
      <c r="AU463" s="18" t="s">
        <v>184</v>
      </c>
      <c r="AV463" s="18" t="s">
        <v>388</v>
      </c>
      <c r="AW463" s="18" t="s">
        <v>388</v>
      </c>
      <c r="AX463" s="18" t="s">
        <v>388</v>
      </c>
      <c r="AY463" s="18" t="s">
        <v>388</v>
      </c>
      <c r="AZ463" s="18" t="s">
        <v>388</v>
      </c>
      <c r="BA463" s="18" t="s">
        <v>388</v>
      </c>
      <c r="BB463" s="18" t="s">
        <v>184</v>
      </c>
      <c r="BC463" s="18" t="s">
        <v>256</v>
      </c>
      <c r="BD463" s="18" t="s">
        <v>388</v>
      </c>
      <c r="BE463" s="18" t="s">
        <v>388</v>
      </c>
      <c r="BF463" s="18" t="s">
        <v>184</v>
      </c>
      <c r="BG463" s="18" t="s">
        <v>184</v>
      </c>
      <c r="BH463" s="18" t="s">
        <v>388</v>
      </c>
      <c r="BI463" s="18" t="s">
        <v>388</v>
      </c>
      <c r="BJ463" s="18" t="s">
        <v>184</v>
      </c>
      <c r="BK463" s="18" t="s">
        <v>184</v>
      </c>
      <c r="BL463" s="18" t="s">
        <v>184</v>
      </c>
      <c r="BM463" s="18" t="s">
        <v>256</v>
      </c>
      <c r="BN463" s="34" t="s">
        <v>323</v>
      </c>
      <c r="BO463" s="18" t="s">
        <v>323</v>
      </c>
      <c r="BP463" s="18" t="s">
        <v>323</v>
      </c>
      <c r="BQ463" s="18" t="s">
        <v>323</v>
      </c>
      <c r="BR463" s="18" t="s">
        <v>323</v>
      </c>
    </row>
    <row r="464" spans="1:70" s="158" customFormat="1" ht="60" customHeight="1" x14ac:dyDescent="0.35">
      <c r="A464" s="24" t="str">
        <f t="shared" si="98"/>
        <v>OAJ-020</v>
      </c>
      <c r="B464" s="25" t="str">
        <f>VLOOKUP($D464,[12]Responsables!$L$1:$M$37,2,0)</f>
        <v>OAJ</v>
      </c>
      <c r="C464" s="159" t="s">
        <v>267</v>
      </c>
      <c r="D464" s="17" t="s">
        <v>1405</v>
      </c>
      <c r="E464" s="17" t="s">
        <v>256</v>
      </c>
      <c r="F464" s="17" t="s">
        <v>172</v>
      </c>
      <c r="G464" s="17" t="s">
        <v>1454</v>
      </c>
      <c r="H464" s="17" t="s">
        <v>1455</v>
      </c>
      <c r="I464" s="17" t="s">
        <v>227</v>
      </c>
      <c r="J464" s="17" t="s">
        <v>254</v>
      </c>
      <c r="K464" s="17" t="s">
        <v>712</v>
      </c>
      <c r="L464" s="17" t="s">
        <v>361</v>
      </c>
      <c r="M464" s="17" t="s">
        <v>321</v>
      </c>
      <c r="N464" s="17" t="s">
        <v>362</v>
      </c>
      <c r="O464" s="17" t="s">
        <v>176</v>
      </c>
      <c r="P464" s="17" t="s">
        <v>193</v>
      </c>
      <c r="Q464" s="17" t="s">
        <v>1405</v>
      </c>
      <c r="R464" s="41" t="s">
        <v>228</v>
      </c>
      <c r="S464" s="17" t="s">
        <v>1405</v>
      </c>
      <c r="T464" s="17" t="s">
        <v>193</v>
      </c>
      <c r="U464" s="17" t="s">
        <v>1405</v>
      </c>
      <c r="V464" s="17" t="s">
        <v>1410</v>
      </c>
      <c r="W464" s="17" t="s">
        <v>1405</v>
      </c>
      <c r="X464" s="18" t="s">
        <v>255</v>
      </c>
      <c r="Y464" s="177" t="str">
        <f>VLOOKUP($X464,'[12]Ley Transparencia'!$G$4:$H$18,2,0)</f>
        <v>INFORMACIÓN PÚBLICA</v>
      </c>
      <c r="Z464" s="17" t="s">
        <v>176</v>
      </c>
      <c r="AA464" s="17" t="s">
        <v>176</v>
      </c>
      <c r="AB464" s="18" t="s">
        <v>176</v>
      </c>
      <c r="AC464" s="178">
        <v>45469</v>
      </c>
      <c r="AD464" s="33" t="str">
        <f>LOOKUP($Y464,'[12]Ley Transparencia'!$H$4:$H$17,'[12]Ley Transparencia'!$I$4:$I$17)</f>
        <v>Ilimitada</v>
      </c>
      <c r="AE464" s="26" t="str">
        <f t="shared" si="99"/>
        <v>Baja</v>
      </c>
      <c r="AF464" s="18">
        <f t="shared" si="100"/>
        <v>1</v>
      </c>
      <c r="AG464" s="18" t="s">
        <v>239</v>
      </c>
      <c r="AH464" s="18">
        <f t="shared" si="101"/>
        <v>1</v>
      </c>
      <c r="AI464" s="18" t="s">
        <v>239</v>
      </c>
      <c r="AJ464" s="18">
        <f t="shared" si="102"/>
        <v>1</v>
      </c>
      <c r="AK464" s="18">
        <f t="shared" si="103"/>
        <v>3</v>
      </c>
      <c r="AL464" s="44" t="str">
        <f t="shared" si="104"/>
        <v>BAJA</v>
      </c>
      <c r="AM464" s="18" t="s">
        <v>184</v>
      </c>
      <c r="AN464" s="18" t="s">
        <v>388</v>
      </c>
      <c r="AO464" s="18" t="s">
        <v>184</v>
      </c>
      <c r="AP464" s="18" t="s">
        <v>388</v>
      </c>
      <c r="AQ464" s="18" t="s">
        <v>184</v>
      </c>
      <c r="AR464" s="18" t="s">
        <v>184</v>
      </c>
      <c r="AS464" s="18" t="s">
        <v>256</v>
      </c>
      <c r="AT464" s="18" t="s">
        <v>388</v>
      </c>
      <c r="AU464" s="18" t="s">
        <v>388</v>
      </c>
      <c r="AV464" s="18" t="s">
        <v>388</v>
      </c>
      <c r="AW464" s="18" t="s">
        <v>388</v>
      </c>
      <c r="AX464" s="18" t="s">
        <v>388</v>
      </c>
      <c r="AY464" s="18" t="s">
        <v>388</v>
      </c>
      <c r="AZ464" s="18" t="s">
        <v>184</v>
      </c>
      <c r="BA464" s="18" t="s">
        <v>184</v>
      </c>
      <c r="BB464" s="18" t="s">
        <v>184</v>
      </c>
      <c r="BC464" s="18" t="s">
        <v>256</v>
      </c>
      <c r="BD464" s="18" t="s">
        <v>184</v>
      </c>
      <c r="BE464" s="18" t="s">
        <v>184</v>
      </c>
      <c r="BF464" s="18" t="s">
        <v>184</v>
      </c>
      <c r="BG464" s="18" t="s">
        <v>184</v>
      </c>
      <c r="BH464" s="18" t="s">
        <v>184</v>
      </c>
      <c r="BI464" s="18" t="s">
        <v>184</v>
      </c>
      <c r="BJ464" s="18" t="s">
        <v>184</v>
      </c>
      <c r="BK464" s="18" t="s">
        <v>184</v>
      </c>
      <c r="BL464" s="18" t="s">
        <v>184</v>
      </c>
      <c r="BM464" s="18" t="s">
        <v>256</v>
      </c>
      <c r="BN464" s="34" t="s">
        <v>323</v>
      </c>
      <c r="BO464" s="18" t="s">
        <v>323</v>
      </c>
      <c r="BP464" s="18" t="s">
        <v>323</v>
      </c>
      <c r="BQ464" s="18" t="s">
        <v>323</v>
      </c>
      <c r="BR464" s="18" t="s">
        <v>323</v>
      </c>
    </row>
    <row r="465" spans="1:70" s="158" customFormat="1" ht="60" customHeight="1" x14ac:dyDescent="0.35">
      <c r="A465" s="24" t="str">
        <f t="shared" si="98"/>
        <v>OAJ-021</v>
      </c>
      <c r="B465" s="25" t="str">
        <f>VLOOKUP($D465,[12]Responsables!$L$1:$M$37,2,0)</f>
        <v>OAJ</v>
      </c>
      <c r="C465" s="159" t="s">
        <v>270</v>
      </c>
      <c r="D465" s="17" t="s">
        <v>1405</v>
      </c>
      <c r="E465" s="17" t="s">
        <v>256</v>
      </c>
      <c r="F465" s="17" t="s">
        <v>172</v>
      </c>
      <c r="G465" s="17" t="s">
        <v>1456</v>
      </c>
      <c r="H465" s="17" t="s">
        <v>1457</v>
      </c>
      <c r="I465" s="17" t="s">
        <v>227</v>
      </c>
      <c r="J465" s="17" t="s">
        <v>254</v>
      </c>
      <c r="K465" s="17" t="s">
        <v>329</v>
      </c>
      <c r="L465" s="17" t="s">
        <v>176</v>
      </c>
      <c r="M465" s="17" t="s">
        <v>176</v>
      </c>
      <c r="N465" s="17" t="s">
        <v>176</v>
      </c>
      <c r="O465" s="17" t="s">
        <v>176</v>
      </c>
      <c r="P465" s="17" t="s">
        <v>193</v>
      </c>
      <c r="Q465" s="17" t="s">
        <v>1405</v>
      </c>
      <c r="R465" s="17" t="s">
        <v>1410</v>
      </c>
      <c r="S465" s="17" t="s">
        <v>1405</v>
      </c>
      <c r="T465" s="17" t="s">
        <v>193</v>
      </c>
      <c r="U465" s="17" t="s">
        <v>1405</v>
      </c>
      <c r="V465" s="17" t="s">
        <v>1410</v>
      </c>
      <c r="W465" s="17" t="s">
        <v>1405</v>
      </c>
      <c r="X465" s="18" t="s">
        <v>255</v>
      </c>
      <c r="Y465" s="177" t="str">
        <f>VLOOKUP($X465,'[12]Ley Transparencia'!$G$4:$H$18,2,0)</f>
        <v>INFORMACIÓN PÚBLICA</v>
      </c>
      <c r="Z465" s="17" t="s">
        <v>176</v>
      </c>
      <c r="AA465" s="17" t="s">
        <v>176</v>
      </c>
      <c r="AB465" s="18" t="s">
        <v>176</v>
      </c>
      <c r="AC465" s="178">
        <v>45469</v>
      </c>
      <c r="AD465" s="33" t="str">
        <f>LOOKUP($Y465,'[12]Ley Transparencia'!$H$4:$H$17,'[12]Ley Transparencia'!$I$4:$I$17)</f>
        <v>Ilimitada</v>
      </c>
      <c r="AE465" s="26" t="str">
        <f t="shared" si="99"/>
        <v>Baja</v>
      </c>
      <c r="AF465" s="18">
        <f t="shared" si="100"/>
        <v>1</v>
      </c>
      <c r="AG465" s="18" t="s">
        <v>239</v>
      </c>
      <c r="AH465" s="18">
        <f t="shared" si="101"/>
        <v>1</v>
      </c>
      <c r="AI465" s="18" t="s">
        <v>239</v>
      </c>
      <c r="AJ465" s="18">
        <f t="shared" si="102"/>
        <v>1</v>
      </c>
      <c r="AK465" s="18">
        <f t="shared" si="103"/>
        <v>3</v>
      </c>
      <c r="AL465" s="44" t="str">
        <f t="shared" si="104"/>
        <v>BAJA</v>
      </c>
      <c r="AM465" s="18" t="s">
        <v>184</v>
      </c>
      <c r="AN465" s="18" t="s">
        <v>388</v>
      </c>
      <c r="AO465" s="18" t="s">
        <v>184</v>
      </c>
      <c r="AP465" s="18" t="s">
        <v>388</v>
      </c>
      <c r="AQ465" s="18" t="s">
        <v>184</v>
      </c>
      <c r="AR465" s="18" t="s">
        <v>184</v>
      </c>
      <c r="AS465" s="18" t="s">
        <v>256</v>
      </c>
      <c r="AT465" s="18" t="s">
        <v>388</v>
      </c>
      <c r="AU465" s="18" t="s">
        <v>388</v>
      </c>
      <c r="AV465" s="18" t="s">
        <v>388</v>
      </c>
      <c r="AW465" s="18" t="s">
        <v>388</v>
      </c>
      <c r="AX465" s="18" t="s">
        <v>388</v>
      </c>
      <c r="AY465" s="18" t="s">
        <v>388</v>
      </c>
      <c r="AZ465" s="18" t="s">
        <v>184</v>
      </c>
      <c r="BA465" s="18" t="s">
        <v>184</v>
      </c>
      <c r="BB465" s="18" t="s">
        <v>184</v>
      </c>
      <c r="BC465" s="18" t="s">
        <v>256</v>
      </c>
      <c r="BD465" s="18" t="s">
        <v>184</v>
      </c>
      <c r="BE465" s="18" t="s">
        <v>184</v>
      </c>
      <c r="BF465" s="18" t="s">
        <v>184</v>
      </c>
      <c r="BG465" s="18" t="s">
        <v>184</v>
      </c>
      <c r="BH465" s="18" t="s">
        <v>184</v>
      </c>
      <c r="BI465" s="18" t="s">
        <v>184</v>
      </c>
      <c r="BJ465" s="18" t="s">
        <v>184</v>
      </c>
      <c r="BK465" s="18" t="s">
        <v>184</v>
      </c>
      <c r="BL465" s="18" t="s">
        <v>184</v>
      </c>
      <c r="BM465" s="18" t="s">
        <v>256</v>
      </c>
      <c r="BN465" s="34" t="s">
        <v>323</v>
      </c>
      <c r="BO465" s="18" t="s">
        <v>323</v>
      </c>
      <c r="BP465" s="18" t="s">
        <v>323</v>
      </c>
      <c r="BQ465" s="18" t="s">
        <v>323</v>
      </c>
      <c r="BR465" s="18" t="s">
        <v>323</v>
      </c>
    </row>
    <row r="466" spans="1:70" s="158" customFormat="1" ht="60" customHeight="1" x14ac:dyDescent="0.35">
      <c r="A466" s="24" t="str">
        <f t="shared" si="98"/>
        <v>OAJ-022</v>
      </c>
      <c r="B466" s="25" t="str">
        <f>VLOOKUP($D466,[12]Responsables!$L$1:$M$37,2,0)</f>
        <v>OAJ</v>
      </c>
      <c r="C466" s="159" t="s">
        <v>274</v>
      </c>
      <c r="D466" s="17" t="s">
        <v>1405</v>
      </c>
      <c r="E466" s="17" t="s">
        <v>256</v>
      </c>
      <c r="F466" s="17" t="s">
        <v>172</v>
      </c>
      <c r="G466" s="17" t="s">
        <v>1458</v>
      </c>
      <c r="H466" s="17" t="s">
        <v>1459</v>
      </c>
      <c r="I466" s="17" t="s">
        <v>247</v>
      </c>
      <c r="J466" s="17" t="s">
        <v>254</v>
      </c>
      <c r="K466" s="17" t="s">
        <v>176</v>
      </c>
      <c r="L466" s="17" t="s">
        <v>176</v>
      </c>
      <c r="M466" s="17" t="s">
        <v>176</v>
      </c>
      <c r="N466" s="17" t="s">
        <v>176</v>
      </c>
      <c r="O466" s="17" t="s">
        <v>176</v>
      </c>
      <c r="P466" s="17" t="s">
        <v>193</v>
      </c>
      <c r="Q466" s="17" t="s">
        <v>170</v>
      </c>
      <c r="R466" s="41" t="s">
        <v>228</v>
      </c>
      <c r="S466" s="17" t="s">
        <v>1405</v>
      </c>
      <c r="T466" s="17" t="s">
        <v>193</v>
      </c>
      <c r="U466" s="17" t="s">
        <v>170</v>
      </c>
      <c r="V466" s="41" t="s">
        <v>228</v>
      </c>
      <c r="W466" s="17" t="s">
        <v>1405</v>
      </c>
      <c r="X466" s="18" t="s">
        <v>273</v>
      </c>
      <c r="Y466" s="177" t="str">
        <f>VLOOKUP($X466,'[12]Ley Transparencia'!$G$4:$H$18,2,0)</f>
        <v>Artículo 18 - INFORMACIÓN PÚBLICA CLASIFICADA</v>
      </c>
      <c r="Z466" s="17" t="s">
        <v>1411</v>
      </c>
      <c r="AA466" s="17" t="s">
        <v>1412</v>
      </c>
      <c r="AB466" s="18" t="s">
        <v>238</v>
      </c>
      <c r="AC466" s="178">
        <v>45469</v>
      </c>
      <c r="AD466" s="33" t="str">
        <f>LOOKUP($Y466,'[12]Ley Transparencia'!$H$4:$H$17,'[12]Ley Transparencia'!$I$4:$I$17)</f>
        <v>Ilimitada</v>
      </c>
      <c r="AE466" s="26" t="str">
        <f t="shared" si="99"/>
        <v>Media</v>
      </c>
      <c r="AF466" s="18">
        <f t="shared" si="100"/>
        <v>2</v>
      </c>
      <c r="AG466" s="18" t="s">
        <v>233</v>
      </c>
      <c r="AH466" s="18">
        <f t="shared" si="101"/>
        <v>2</v>
      </c>
      <c r="AI466" s="18" t="s">
        <v>233</v>
      </c>
      <c r="AJ466" s="18">
        <f t="shared" si="102"/>
        <v>2</v>
      </c>
      <c r="AK466" s="18">
        <f t="shared" si="103"/>
        <v>6</v>
      </c>
      <c r="AL466" s="44" t="str">
        <f t="shared" si="104"/>
        <v>MEDIA</v>
      </c>
      <c r="AM466" s="18" t="s">
        <v>184</v>
      </c>
      <c r="AN466" s="18" t="s">
        <v>388</v>
      </c>
      <c r="AO466" s="18" t="s">
        <v>184</v>
      </c>
      <c r="AP466" s="18" t="s">
        <v>388</v>
      </c>
      <c r="AQ466" s="18" t="s">
        <v>184</v>
      </c>
      <c r="AR466" s="18" t="s">
        <v>184</v>
      </c>
      <c r="AS466" s="18" t="s">
        <v>256</v>
      </c>
      <c r="AT466" s="18" t="s">
        <v>388</v>
      </c>
      <c r="AU466" s="18" t="s">
        <v>184</v>
      </c>
      <c r="AV466" s="18" t="s">
        <v>388</v>
      </c>
      <c r="AW466" s="18" t="s">
        <v>388</v>
      </c>
      <c r="AX466" s="18" t="s">
        <v>388</v>
      </c>
      <c r="AY466" s="18" t="s">
        <v>388</v>
      </c>
      <c r="AZ466" s="18" t="s">
        <v>388</v>
      </c>
      <c r="BA466" s="18" t="s">
        <v>388</v>
      </c>
      <c r="BB466" s="18" t="s">
        <v>184</v>
      </c>
      <c r="BC466" s="18" t="s">
        <v>256</v>
      </c>
      <c r="BD466" s="18" t="s">
        <v>388</v>
      </c>
      <c r="BE466" s="18" t="s">
        <v>388</v>
      </c>
      <c r="BF466" s="18" t="s">
        <v>184</v>
      </c>
      <c r="BG466" s="18" t="s">
        <v>184</v>
      </c>
      <c r="BH466" s="18" t="s">
        <v>388</v>
      </c>
      <c r="BI466" s="18" t="s">
        <v>388</v>
      </c>
      <c r="BJ466" s="18" t="s">
        <v>184</v>
      </c>
      <c r="BK466" s="18" t="s">
        <v>184</v>
      </c>
      <c r="BL466" s="18" t="s">
        <v>184</v>
      </c>
      <c r="BM466" s="18" t="s">
        <v>256</v>
      </c>
      <c r="BN466" s="34" t="s">
        <v>323</v>
      </c>
      <c r="BO466" s="18" t="s">
        <v>323</v>
      </c>
      <c r="BP466" s="18" t="s">
        <v>323</v>
      </c>
      <c r="BQ466" s="18" t="s">
        <v>323</v>
      </c>
      <c r="BR466" s="18" t="s">
        <v>323</v>
      </c>
    </row>
    <row r="467" spans="1:70" s="158" customFormat="1" ht="60" customHeight="1" x14ac:dyDescent="0.35">
      <c r="A467" s="24" t="str">
        <f t="shared" si="98"/>
        <v>OAJ-023</v>
      </c>
      <c r="B467" s="25" t="str">
        <f>VLOOKUP($D467,[12]Responsables!$L$1:$M$37,2,0)</f>
        <v>OAJ</v>
      </c>
      <c r="C467" s="159" t="s">
        <v>277</v>
      </c>
      <c r="D467" s="17" t="s">
        <v>1405</v>
      </c>
      <c r="E467" s="17" t="s">
        <v>1406</v>
      </c>
      <c r="F467" s="17" t="s">
        <v>172</v>
      </c>
      <c r="G467" s="17" t="s">
        <v>1460</v>
      </c>
      <c r="H467" s="17" t="s">
        <v>1461</v>
      </c>
      <c r="I467" s="17" t="s">
        <v>247</v>
      </c>
      <c r="J467" s="17" t="s">
        <v>254</v>
      </c>
      <c r="K467" s="17" t="s">
        <v>176</v>
      </c>
      <c r="L467" s="17" t="s">
        <v>176</v>
      </c>
      <c r="M467" s="17" t="s">
        <v>176</v>
      </c>
      <c r="N467" s="17" t="s">
        <v>176</v>
      </c>
      <c r="O467" s="17" t="s">
        <v>176</v>
      </c>
      <c r="P467" s="17" t="s">
        <v>1462</v>
      </c>
      <c r="Q467" s="17" t="s">
        <v>229</v>
      </c>
      <c r="R467" s="17" t="s">
        <v>1462</v>
      </c>
      <c r="S467" s="17" t="s">
        <v>229</v>
      </c>
      <c r="T467" s="17" t="s">
        <v>193</v>
      </c>
      <c r="U467" s="17" t="s">
        <v>1405</v>
      </c>
      <c r="V467" s="41" t="s">
        <v>228</v>
      </c>
      <c r="W467" s="17" t="s">
        <v>1405</v>
      </c>
      <c r="X467" s="18" t="s">
        <v>1415</v>
      </c>
      <c r="Y467" s="177" t="str">
        <f>VLOOKUP($X467,'[12]Ley Transparencia'!$G$4:$H$18,2,0)</f>
        <v>Artículo 19 - INFORMACIÓN PÚBLICA RESERVADA</v>
      </c>
      <c r="Z467" s="17" t="s">
        <v>1411</v>
      </c>
      <c r="AA467" s="17" t="s">
        <v>1412</v>
      </c>
      <c r="AB467" s="18" t="s">
        <v>238</v>
      </c>
      <c r="AC467" s="178">
        <v>45469</v>
      </c>
      <c r="AD467" s="33" t="str">
        <f>LOOKUP($Y467,'[12]Ley Transparencia'!$H$4:$H$17,'[12]Ley Transparencia'!$I$4:$I$17)</f>
        <v>Mayor a 15 años</v>
      </c>
      <c r="AE467" s="26" t="str">
        <f t="shared" si="99"/>
        <v>Alta</v>
      </c>
      <c r="AF467" s="18">
        <f t="shared" si="100"/>
        <v>3</v>
      </c>
      <c r="AG467" s="18" t="s">
        <v>233</v>
      </c>
      <c r="AH467" s="18">
        <f t="shared" si="101"/>
        <v>2</v>
      </c>
      <c r="AI467" s="18" t="s">
        <v>233</v>
      </c>
      <c r="AJ467" s="18">
        <f t="shared" si="102"/>
        <v>2</v>
      </c>
      <c r="AK467" s="18">
        <f t="shared" si="103"/>
        <v>7</v>
      </c>
      <c r="AL467" s="44" t="str">
        <f t="shared" si="104"/>
        <v>ALTA</v>
      </c>
      <c r="AM467" s="18" t="s">
        <v>184</v>
      </c>
      <c r="AN467" s="18" t="s">
        <v>388</v>
      </c>
      <c r="AO467" s="18" t="s">
        <v>184</v>
      </c>
      <c r="AP467" s="18" t="s">
        <v>388</v>
      </c>
      <c r="AQ467" s="18" t="s">
        <v>184</v>
      </c>
      <c r="AR467" s="18" t="s">
        <v>184</v>
      </c>
      <c r="AS467" s="18" t="s">
        <v>256</v>
      </c>
      <c r="AT467" s="18" t="s">
        <v>388</v>
      </c>
      <c r="AU467" s="18" t="s">
        <v>184</v>
      </c>
      <c r="AV467" s="18" t="s">
        <v>388</v>
      </c>
      <c r="AW467" s="18" t="s">
        <v>388</v>
      </c>
      <c r="AX467" s="18" t="s">
        <v>388</v>
      </c>
      <c r="AY467" s="18" t="s">
        <v>388</v>
      </c>
      <c r="AZ467" s="18" t="s">
        <v>388</v>
      </c>
      <c r="BA467" s="18" t="s">
        <v>388</v>
      </c>
      <c r="BB467" s="18" t="s">
        <v>184</v>
      </c>
      <c r="BC467" s="18" t="s">
        <v>256</v>
      </c>
      <c r="BD467" s="18" t="s">
        <v>388</v>
      </c>
      <c r="BE467" s="18" t="s">
        <v>388</v>
      </c>
      <c r="BF467" s="18" t="s">
        <v>184</v>
      </c>
      <c r="BG467" s="18" t="s">
        <v>184</v>
      </c>
      <c r="BH467" s="18" t="s">
        <v>388</v>
      </c>
      <c r="BI467" s="18" t="s">
        <v>388</v>
      </c>
      <c r="BJ467" s="18" t="s">
        <v>184</v>
      </c>
      <c r="BK467" s="18" t="s">
        <v>184</v>
      </c>
      <c r="BL467" s="18" t="s">
        <v>184</v>
      </c>
      <c r="BM467" s="18" t="s">
        <v>256</v>
      </c>
      <c r="BN467" s="34" t="s">
        <v>323</v>
      </c>
      <c r="BO467" s="18" t="s">
        <v>323</v>
      </c>
      <c r="BP467" s="18" t="s">
        <v>323</v>
      </c>
      <c r="BQ467" s="18" t="s">
        <v>323</v>
      </c>
      <c r="BR467" s="18" t="s">
        <v>323</v>
      </c>
    </row>
    <row r="468" spans="1:70" s="158" customFormat="1" ht="60" customHeight="1" x14ac:dyDescent="0.35">
      <c r="A468" s="24" t="s">
        <v>1463</v>
      </c>
      <c r="B468" s="25" t="str">
        <f>VLOOKUP($D468,[13]Responsables!$L$1:$M$37,2,0)</f>
        <v>DDAB</v>
      </c>
      <c r="C468" s="159" t="s">
        <v>169</v>
      </c>
      <c r="D468" s="17" t="s">
        <v>195</v>
      </c>
      <c r="E468" s="17" t="s">
        <v>1464</v>
      </c>
      <c r="F468" s="17" t="s">
        <v>669</v>
      </c>
      <c r="G468" s="17" t="s">
        <v>1465</v>
      </c>
      <c r="H468" s="17" t="s">
        <v>1466</v>
      </c>
      <c r="I468" s="17" t="s">
        <v>253</v>
      </c>
      <c r="J468" s="18" t="s">
        <v>254</v>
      </c>
      <c r="K468" s="18" t="s">
        <v>514</v>
      </c>
      <c r="L468" s="18" t="s">
        <v>336</v>
      </c>
      <c r="M468" s="18" t="s">
        <v>337</v>
      </c>
      <c r="N468" s="18" t="s">
        <v>451</v>
      </c>
      <c r="O468" s="18" t="s">
        <v>176</v>
      </c>
      <c r="P468" s="17" t="s">
        <v>411</v>
      </c>
      <c r="Q468" s="17" t="s">
        <v>195</v>
      </c>
      <c r="R468" s="17" t="s">
        <v>194</v>
      </c>
      <c r="S468" s="17" t="s">
        <v>195</v>
      </c>
      <c r="T468" s="17" t="s">
        <v>194</v>
      </c>
      <c r="U468" s="17" t="s">
        <v>195</v>
      </c>
      <c r="V468" s="17" t="s">
        <v>289</v>
      </c>
      <c r="W468" s="17" t="s">
        <v>195</v>
      </c>
      <c r="X468" s="18" t="s">
        <v>255</v>
      </c>
      <c r="Y468" s="177" t="s">
        <v>517</v>
      </c>
      <c r="Z468" s="17" t="s">
        <v>323</v>
      </c>
      <c r="AA468" s="17" t="s">
        <v>323</v>
      </c>
      <c r="AB468" s="18" t="s">
        <v>323</v>
      </c>
      <c r="AC468" s="178">
        <v>43832</v>
      </c>
      <c r="AD468" s="33" t="s">
        <v>518</v>
      </c>
      <c r="AE468" s="26" t="s">
        <v>239</v>
      </c>
      <c r="AF468" s="18">
        <f t="shared" si="100"/>
        <v>1</v>
      </c>
      <c r="AG468" s="18" t="s">
        <v>239</v>
      </c>
      <c r="AH468" s="18">
        <f t="shared" si="101"/>
        <v>1</v>
      </c>
      <c r="AI468" s="18" t="s">
        <v>183</v>
      </c>
      <c r="AJ468" s="18">
        <f t="shared" si="102"/>
        <v>3</v>
      </c>
      <c r="AK468" s="18">
        <f t="shared" si="103"/>
        <v>5</v>
      </c>
      <c r="AL468" s="44" t="s">
        <v>524</v>
      </c>
      <c r="AM468" s="18" t="s">
        <v>184</v>
      </c>
      <c r="AN468" s="18" t="s">
        <v>388</v>
      </c>
      <c r="AO468" s="18" t="s">
        <v>184</v>
      </c>
      <c r="AP468" s="18" t="s">
        <v>388</v>
      </c>
      <c r="AQ468" s="18" t="s">
        <v>184</v>
      </c>
      <c r="AR468" s="18"/>
      <c r="AS468" s="18" t="s">
        <v>184</v>
      </c>
      <c r="AT468" s="18" t="s">
        <v>388</v>
      </c>
      <c r="AU468" s="18" t="s">
        <v>184</v>
      </c>
      <c r="AV468" s="18" t="s">
        <v>184</v>
      </c>
      <c r="AW468" s="18" t="s">
        <v>388</v>
      </c>
      <c r="AX468" s="18" t="s">
        <v>184</v>
      </c>
      <c r="AY468" s="18" t="s">
        <v>184</v>
      </c>
      <c r="AZ468" s="18" t="s">
        <v>184</v>
      </c>
      <c r="BA468" s="18" t="s">
        <v>184</v>
      </c>
      <c r="BB468" s="18" t="s">
        <v>388</v>
      </c>
      <c r="BC468" s="18" t="s">
        <v>184</v>
      </c>
      <c r="BD468" s="18" t="s">
        <v>184</v>
      </c>
      <c r="BE468" s="18" t="s">
        <v>184</v>
      </c>
      <c r="BF468" s="18" t="s">
        <v>184</v>
      </c>
      <c r="BG468" s="18" t="s">
        <v>184</v>
      </c>
      <c r="BH468" s="18" t="s">
        <v>184</v>
      </c>
      <c r="BI468" s="18" t="s">
        <v>184</v>
      </c>
      <c r="BJ468" s="18" t="s">
        <v>184</v>
      </c>
      <c r="BK468" s="18" t="s">
        <v>184</v>
      </c>
      <c r="BL468" s="18" t="s">
        <v>184</v>
      </c>
      <c r="BM468" s="18" t="s">
        <v>184</v>
      </c>
      <c r="BN468" s="34"/>
      <c r="BO468" s="18"/>
      <c r="BP468" s="18"/>
      <c r="BQ468" s="26" t="s">
        <v>1467</v>
      </c>
      <c r="BR468" s="18"/>
    </row>
    <row r="469" spans="1:70" s="158" customFormat="1" ht="60" customHeight="1" x14ac:dyDescent="0.35">
      <c r="A469" s="24" t="s">
        <v>1468</v>
      </c>
      <c r="B469" s="25" t="str">
        <f>VLOOKUP($D469,[13]Responsables!$L$1:$M$37,2,0)</f>
        <v>DDAB</v>
      </c>
      <c r="C469" s="159" t="s">
        <v>185</v>
      </c>
      <c r="D469" s="17" t="s">
        <v>195</v>
      </c>
      <c r="E469" s="17" t="s">
        <v>1464</v>
      </c>
      <c r="F469" s="17" t="s">
        <v>229</v>
      </c>
      <c r="G469" s="17" t="s">
        <v>1469</v>
      </c>
      <c r="H469" s="17" t="s">
        <v>1470</v>
      </c>
      <c r="I469" s="17" t="s">
        <v>253</v>
      </c>
      <c r="J469" s="18" t="s">
        <v>254</v>
      </c>
      <c r="K469" s="18" t="s">
        <v>514</v>
      </c>
      <c r="L469" s="18" t="s">
        <v>336</v>
      </c>
      <c r="M469" s="18" t="s">
        <v>321</v>
      </c>
      <c r="N469" s="18" t="s">
        <v>451</v>
      </c>
      <c r="O469" s="18" t="s">
        <v>176</v>
      </c>
      <c r="P469" s="17" t="s">
        <v>411</v>
      </c>
      <c r="Q469" s="17" t="s">
        <v>195</v>
      </c>
      <c r="R469" s="17" t="s">
        <v>177</v>
      </c>
      <c r="S469" s="17" t="s">
        <v>195</v>
      </c>
      <c r="T469" s="17" t="s">
        <v>177</v>
      </c>
      <c r="U469" s="17" t="s">
        <v>195</v>
      </c>
      <c r="V469" s="17" t="s">
        <v>229</v>
      </c>
      <c r="W469" s="17" t="s">
        <v>229</v>
      </c>
      <c r="X469" s="18" t="s">
        <v>255</v>
      </c>
      <c r="Y469" s="177" t="s">
        <v>517</v>
      </c>
      <c r="Z469" s="17" t="s">
        <v>323</v>
      </c>
      <c r="AA469" s="17" t="s">
        <v>323</v>
      </c>
      <c r="AB469" s="18" t="s">
        <v>323</v>
      </c>
      <c r="AC469" s="178">
        <v>45518</v>
      </c>
      <c r="AD469" s="33" t="s">
        <v>518</v>
      </c>
      <c r="AE469" s="26" t="s">
        <v>239</v>
      </c>
      <c r="AF469" s="18">
        <f t="shared" si="100"/>
        <v>1</v>
      </c>
      <c r="AG469" s="18" t="s">
        <v>239</v>
      </c>
      <c r="AH469" s="18">
        <f t="shared" si="101"/>
        <v>1</v>
      </c>
      <c r="AI469" s="18" t="s">
        <v>183</v>
      </c>
      <c r="AJ469" s="18">
        <f t="shared" si="102"/>
        <v>3</v>
      </c>
      <c r="AK469" s="18">
        <f t="shared" si="103"/>
        <v>5</v>
      </c>
      <c r="AL469" s="44" t="s">
        <v>524</v>
      </c>
      <c r="AM469" s="18" t="s">
        <v>388</v>
      </c>
      <c r="AN469" s="18" t="s">
        <v>388</v>
      </c>
      <c r="AO469" s="18" t="s">
        <v>388</v>
      </c>
      <c r="AP469" s="18" t="s">
        <v>388</v>
      </c>
      <c r="AQ469" s="18" t="s">
        <v>388</v>
      </c>
      <c r="AR469" s="18"/>
      <c r="AS469" s="18" t="s">
        <v>184</v>
      </c>
      <c r="AT469" s="18" t="s">
        <v>388</v>
      </c>
      <c r="AU469" s="18" t="s">
        <v>388</v>
      </c>
      <c r="AV469" s="18" t="s">
        <v>388</v>
      </c>
      <c r="AW469" s="18" t="s">
        <v>184</v>
      </c>
      <c r="AX469" s="18" t="s">
        <v>184</v>
      </c>
      <c r="AY469" s="18" t="s">
        <v>388</v>
      </c>
      <c r="AZ469" s="18" t="s">
        <v>184</v>
      </c>
      <c r="BA469" s="18" t="s">
        <v>184</v>
      </c>
      <c r="BB469" s="18" t="s">
        <v>184</v>
      </c>
      <c r="BC469" s="18" t="s">
        <v>184</v>
      </c>
      <c r="BD469" s="18" t="s">
        <v>184</v>
      </c>
      <c r="BE469" s="18" t="s">
        <v>184</v>
      </c>
      <c r="BF469" s="18" t="s">
        <v>184</v>
      </c>
      <c r="BG469" s="18" t="s">
        <v>184</v>
      </c>
      <c r="BH469" s="18" t="s">
        <v>184</v>
      </c>
      <c r="BI469" s="18" t="s">
        <v>184</v>
      </c>
      <c r="BJ469" s="18" t="s">
        <v>184</v>
      </c>
      <c r="BK469" s="18" t="s">
        <v>184</v>
      </c>
      <c r="BL469" s="18" t="s">
        <v>184</v>
      </c>
      <c r="BM469" s="18" t="s">
        <v>184</v>
      </c>
      <c r="BN469" s="34"/>
      <c r="BO469" s="18"/>
      <c r="BP469" s="18"/>
      <c r="BQ469" s="26" t="s">
        <v>1467</v>
      </c>
      <c r="BR469" s="18"/>
    </row>
    <row r="470" spans="1:70" s="158" customFormat="1" ht="60" customHeight="1" x14ac:dyDescent="0.35">
      <c r="A470" s="24" t="s">
        <v>1471</v>
      </c>
      <c r="B470" s="25" t="str">
        <f>VLOOKUP($D470,[13]Responsables!$L$1:$M$37,2,0)</f>
        <v>DDAB</v>
      </c>
      <c r="C470" s="159" t="s">
        <v>190</v>
      </c>
      <c r="D470" s="17" t="s">
        <v>195</v>
      </c>
      <c r="E470" s="17" t="s">
        <v>1464</v>
      </c>
      <c r="F470" s="17" t="s">
        <v>229</v>
      </c>
      <c r="G470" s="17" t="s">
        <v>1472</v>
      </c>
      <c r="H470" s="17" t="s">
        <v>1473</v>
      </c>
      <c r="I470" s="18" t="s">
        <v>247</v>
      </c>
      <c r="J470" s="18" t="s">
        <v>176</v>
      </c>
      <c r="K470" s="18" t="s">
        <v>176</v>
      </c>
      <c r="L470" s="18" t="s">
        <v>176</v>
      </c>
      <c r="M470" s="18" t="s">
        <v>256</v>
      </c>
      <c r="N470" s="18" t="s">
        <v>176</v>
      </c>
      <c r="O470" s="182" t="s">
        <v>1474</v>
      </c>
      <c r="P470" s="18" t="s">
        <v>660</v>
      </c>
      <c r="Q470" s="18" t="s">
        <v>170</v>
      </c>
      <c r="R470" s="18" t="s">
        <v>289</v>
      </c>
      <c r="S470" s="18" t="s">
        <v>195</v>
      </c>
      <c r="T470" s="18" t="s">
        <v>660</v>
      </c>
      <c r="U470" s="18" t="s">
        <v>170</v>
      </c>
      <c r="V470" s="18" t="s">
        <v>411</v>
      </c>
      <c r="W470" s="18" t="s">
        <v>195</v>
      </c>
      <c r="X470" s="18" t="s">
        <v>255</v>
      </c>
      <c r="Y470" s="177" t="s">
        <v>517</v>
      </c>
      <c r="Z470" s="17" t="s">
        <v>323</v>
      </c>
      <c r="AA470" s="17" t="s">
        <v>323</v>
      </c>
      <c r="AB470" s="18" t="s">
        <v>323</v>
      </c>
      <c r="AC470" s="178">
        <v>45518</v>
      </c>
      <c r="AD470" s="33" t="s">
        <v>518</v>
      </c>
      <c r="AE470" s="26" t="s">
        <v>239</v>
      </c>
      <c r="AF470" s="18">
        <f t="shared" si="100"/>
        <v>1</v>
      </c>
      <c r="AG470" s="18" t="s">
        <v>239</v>
      </c>
      <c r="AH470" s="18">
        <f t="shared" si="101"/>
        <v>1</v>
      </c>
      <c r="AI470" s="18" t="s">
        <v>183</v>
      </c>
      <c r="AJ470" s="18">
        <f t="shared" si="102"/>
        <v>3</v>
      </c>
      <c r="AK470" s="18">
        <f t="shared" si="103"/>
        <v>5</v>
      </c>
      <c r="AL470" s="44" t="s">
        <v>524</v>
      </c>
      <c r="AM470" s="18" t="s">
        <v>388</v>
      </c>
      <c r="AN470" s="18" t="s">
        <v>388</v>
      </c>
      <c r="AO470" s="18" t="s">
        <v>184</v>
      </c>
      <c r="AP470" s="18" t="s">
        <v>184</v>
      </c>
      <c r="AQ470" s="18" t="s">
        <v>388</v>
      </c>
      <c r="AR470" s="18" t="s">
        <v>184</v>
      </c>
      <c r="AS470" s="18" t="s">
        <v>184</v>
      </c>
      <c r="AT470" s="18" t="s">
        <v>388</v>
      </c>
      <c r="AU470" s="18" t="s">
        <v>388</v>
      </c>
      <c r="AV470" s="18" t="s">
        <v>184</v>
      </c>
      <c r="AW470" s="18" t="s">
        <v>184</v>
      </c>
      <c r="AX470" s="18" t="s">
        <v>184</v>
      </c>
      <c r="AY470" s="18" t="s">
        <v>388</v>
      </c>
      <c r="AZ470" s="18" t="s">
        <v>184</v>
      </c>
      <c r="BA470" s="18" t="s">
        <v>184</v>
      </c>
      <c r="BB470" s="18" t="s">
        <v>388</v>
      </c>
      <c r="BC470" s="18" t="s">
        <v>184</v>
      </c>
      <c r="BD470" s="18" t="s">
        <v>184</v>
      </c>
      <c r="BE470" s="18" t="s">
        <v>184</v>
      </c>
      <c r="BF470" s="18" t="s">
        <v>184</v>
      </c>
      <c r="BG470" s="18" t="s">
        <v>184</v>
      </c>
      <c r="BH470" s="18" t="s">
        <v>184</v>
      </c>
      <c r="BI470" s="18" t="s">
        <v>184</v>
      </c>
      <c r="BJ470" s="18" t="s">
        <v>184</v>
      </c>
      <c r="BK470" s="18" t="s">
        <v>184</v>
      </c>
      <c r="BL470" s="18" t="s">
        <v>184</v>
      </c>
      <c r="BM470" s="18" t="s">
        <v>184</v>
      </c>
      <c r="BN470" s="282"/>
      <c r="BO470" s="17"/>
      <c r="BP470" s="17"/>
      <c r="BQ470" s="26" t="s">
        <v>1467</v>
      </c>
      <c r="BR470" s="17" t="s">
        <v>1475</v>
      </c>
    </row>
    <row r="471" spans="1:70" s="158" customFormat="1" ht="60" customHeight="1" x14ac:dyDescent="0.35">
      <c r="A471" s="24" t="s">
        <v>1476</v>
      </c>
      <c r="B471" s="25" t="str">
        <f>VLOOKUP($D471,[13]Responsables!$L$1:$M$37,2,0)</f>
        <v>DDAB</v>
      </c>
      <c r="C471" s="159" t="s">
        <v>197</v>
      </c>
      <c r="D471" s="17" t="s">
        <v>195</v>
      </c>
      <c r="E471" s="17" t="s">
        <v>1464</v>
      </c>
      <c r="F471" s="18" t="s">
        <v>172</v>
      </c>
      <c r="G471" s="17" t="s">
        <v>465</v>
      </c>
      <c r="H471" s="17" t="s">
        <v>1477</v>
      </c>
      <c r="I471" s="17" t="s">
        <v>175</v>
      </c>
      <c r="J471" s="17" t="s">
        <v>176</v>
      </c>
      <c r="K471" s="17" t="s">
        <v>176</v>
      </c>
      <c r="L471" s="18" t="s">
        <v>176</v>
      </c>
      <c r="M471" s="18" t="s">
        <v>256</v>
      </c>
      <c r="N471" s="17" t="s">
        <v>176</v>
      </c>
      <c r="O471" s="17" t="s">
        <v>176</v>
      </c>
      <c r="P471" s="17" t="s">
        <v>193</v>
      </c>
      <c r="Q471" s="17" t="s">
        <v>195</v>
      </c>
      <c r="R471" s="17" t="s">
        <v>1404</v>
      </c>
      <c r="S471" s="17" t="s">
        <v>195</v>
      </c>
      <c r="T471" s="17" t="s">
        <v>1404</v>
      </c>
      <c r="U471" s="17" t="s">
        <v>195</v>
      </c>
      <c r="V471" s="17"/>
      <c r="W471" s="17" t="s">
        <v>195</v>
      </c>
      <c r="X471" s="18" t="s">
        <v>255</v>
      </c>
      <c r="Y471" s="177" t="s">
        <v>517</v>
      </c>
      <c r="Z471" s="17" t="s">
        <v>323</v>
      </c>
      <c r="AA471" s="17" t="s">
        <v>323</v>
      </c>
      <c r="AB471" s="17" t="s">
        <v>323</v>
      </c>
      <c r="AC471" s="178">
        <v>45518</v>
      </c>
      <c r="AD471" s="33" t="s">
        <v>518</v>
      </c>
      <c r="AE471" s="26" t="s">
        <v>239</v>
      </c>
      <c r="AF471" s="18">
        <f t="shared" si="100"/>
        <v>1</v>
      </c>
      <c r="AG471" s="18" t="s">
        <v>239</v>
      </c>
      <c r="AH471" s="18">
        <f t="shared" si="101"/>
        <v>1</v>
      </c>
      <c r="AI471" s="18" t="s">
        <v>183</v>
      </c>
      <c r="AJ471" s="18">
        <f t="shared" si="102"/>
        <v>3</v>
      </c>
      <c r="AK471" s="18">
        <f t="shared" si="103"/>
        <v>5</v>
      </c>
      <c r="AL471" s="44" t="s">
        <v>524</v>
      </c>
      <c r="AM471" s="18" t="s">
        <v>388</v>
      </c>
      <c r="AN471" s="18" t="s">
        <v>388</v>
      </c>
      <c r="AO471" s="18" t="s">
        <v>388</v>
      </c>
      <c r="AP471" s="18" t="s">
        <v>388</v>
      </c>
      <c r="AQ471" s="18" t="s">
        <v>388</v>
      </c>
      <c r="AR471" s="18"/>
      <c r="AS471" s="18" t="s">
        <v>184</v>
      </c>
      <c r="AT471" s="18" t="s">
        <v>388</v>
      </c>
      <c r="AU471" s="18" t="s">
        <v>388</v>
      </c>
      <c r="AV471" s="18" t="s">
        <v>388</v>
      </c>
      <c r="AW471" s="18" t="s">
        <v>388</v>
      </c>
      <c r="AX471" s="18" t="s">
        <v>388</v>
      </c>
      <c r="AY471" s="18" t="s">
        <v>388</v>
      </c>
      <c r="AZ471" s="18" t="s">
        <v>388</v>
      </c>
      <c r="BA471" s="18" t="s">
        <v>388</v>
      </c>
      <c r="BB471" s="18" t="s">
        <v>388</v>
      </c>
      <c r="BC471" s="18" t="s">
        <v>419</v>
      </c>
      <c r="BD471" s="18" t="s">
        <v>184</v>
      </c>
      <c r="BE471" s="18" t="s">
        <v>184</v>
      </c>
      <c r="BF471" s="18" t="s">
        <v>184</v>
      </c>
      <c r="BG471" s="18" t="s">
        <v>184</v>
      </c>
      <c r="BH471" s="18" t="s">
        <v>184</v>
      </c>
      <c r="BI471" s="18" t="s">
        <v>184</v>
      </c>
      <c r="BJ471" s="18" t="s">
        <v>184</v>
      </c>
      <c r="BK471" s="18" t="s">
        <v>184</v>
      </c>
      <c r="BL471" s="18" t="s">
        <v>184</v>
      </c>
      <c r="BM471" s="18" t="s">
        <v>184</v>
      </c>
      <c r="BN471" s="282"/>
      <c r="BO471" s="17"/>
      <c r="BP471" s="17"/>
      <c r="BQ471" s="26" t="s">
        <v>1467</v>
      </c>
      <c r="BR471" s="17"/>
    </row>
    <row r="472" spans="1:70" s="158" customFormat="1" ht="60" customHeight="1" x14ac:dyDescent="0.35">
      <c r="A472" s="24" t="s">
        <v>1478</v>
      </c>
      <c r="B472" s="25" t="str">
        <f>VLOOKUP($D472,[13]Responsables!$L$1:$M$37,2,0)</f>
        <v>DDAB</v>
      </c>
      <c r="C472" s="159" t="s">
        <v>201</v>
      </c>
      <c r="D472" s="17" t="s">
        <v>195</v>
      </c>
      <c r="E472" s="17" t="s">
        <v>1464</v>
      </c>
      <c r="F472" s="18" t="s">
        <v>172</v>
      </c>
      <c r="G472" s="17" t="s">
        <v>312</v>
      </c>
      <c r="H472" s="17" t="s">
        <v>1479</v>
      </c>
      <c r="I472" s="17" t="s">
        <v>312</v>
      </c>
      <c r="J472" s="17" t="s">
        <v>176</v>
      </c>
      <c r="K472" s="193" t="s">
        <v>176</v>
      </c>
      <c r="L472" s="18" t="s">
        <v>176</v>
      </c>
      <c r="M472" s="18" t="s">
        <v>256</v>
      </c>
      <c r="N472" s="17" t="s">
        <v>176</v>
      </c>
      <c r="O472" s="17" t="s">
        <v>176</v>
      </c>
      <c r="P472" s="17" t="s">
        <v>193</v>
      </c>
      <c r="Q472" s="17" t="s">
        <v>195</v>
      </c>
      <c r="R472" s="17" t="s">
        <v>229</v>
      </c>
      <c r="S472" s="17" t="s">
        <v>229</v>
      </c>
      <c r="T472" s="17" t="s">
        <v>229</v>
      </c>
      <c r="U472" s="17" t="s">
        <v>229</v>
      </c>
      <c r="V472" s="17" t="s">
        <v>229</v>
      </c>
      <c r="W472" s="17" t="s">
        <v>229</v>
      </c>
      <c r="X472" s="18" t="s">
        <v>208</v>
      </c>
      <c r="Y472" s="177" t="s">
        <v>617</v>
      </c>
      <c r="Z472" s="17" t="s">
        <v>180</v>
      </c>
      <c r="AA472" s="17" t="s">
        <v>1480</v>
      </c>
      <c r="AB472" s="17" t="s">
        <v>182</v>
      </c>
      <c r="AC472" s="178">
        <v>45518</v>
      </c>
      <c r="AD472" s="33" t="s">
        <v>619</v>
      </c>
      <c r="AE472" s="26" t="s">
        <v>183</v>
      </c>
      <c r="AF472" s="18">
        <f t="shared" si="100"/>
        <v>3</v>
      </c>
      <c r="AG472" s="18" t="s">
        <v>233</v>
      </c>
      <c r="AH472" s="18">
        <f t="shared" si="101"/>
        <v>2</v>
      </c>
      <c r="AI472" s="18" t="s">
        <v>183</v>
      </c>
      <c r="AJ472" s="18">
        <f t="shared" si="102"/>
        <v>3</v>
      </c>
      <c r="AK472" s="18">
        <f t="shared" si="103"/>
        <v>8</v>
      </c>
      <c r="AL472" s="44" t="s">
        <v>620</v>
      </c>
      <c r="AM472" s="18" t="s">
        <v>388</v>
      </c>
      <c r="AN472" s="18" t="s">
        <v>388</v>
      </c>
      <c r="AO472" s="18" t="s">
        <v>388</v>
      </c>
      <c r="AP472" s="18" t="s">
        <v>388</v>
      </c>
      <c r="AQ472" s="18" t="s">
        <v>388</v>
      </c>
      <c r="AR472" s="18" t="s">
        <v>388</v>
      </c>
      <c r="AS472" s="18" t="s">
        <v>184</v>
      </c>
      <c r="AT472" s="18" t="s">
        <v>388</v>
      </c>
      <c r="AU472" s="18" t="s">
        <v>388</v>
      </c>
      <c r="AV472" s="18" t="s">
        <v>388</v>
      </c>
      <c r="AW472" s="18" t="s">
        <v>388</v>
      </c>
      <c r="AX472" s="18" t="s">
        <v>388</v>
      </c>
      <c r="AY472" s="18" t="s">
        <v>388</v>
      </c>
      <c r="AZ472" s="18" t="s">
        <v>388</v>
      </c>
      <c r="BA472" s="18" t="s">
        <v>388</v>
      </c>
      <c r="BB472" s="18" t="s">
        <v>388</v>
      </c>
      <c r="BC472" s="18" t="s">
        <v>419</v>
      </c>
      <c r="BD472" s="18" t="s">
        <v>184</v>
      </c>
      <c r="BE472" s="18" t="s">
        <v>184</v>
      </c>
      <c r="BF472" s="18" t="s">
        <v>184</v>
      </c>
      <c r="BG472" s="18" t="s">
        <v>184</v>
      </c>
      <c r="BH472" s="18" t="s">
        <v>184</v>
      </c>
      <c r="BI472" s="18" t="s">
        <v>184</v>
      </c>
      <c r="BJ472" s="18" t="s">
        <v>184</v>
      </c>
      <c r="BK472" s="18" t="s">
        <v>184</v>
      </c>
      <c r="BL472" s="18" t="s">
        <v>184</v>
      </c>
      <c r="BM472" s="18" t="s">
        <v>184</v>
      </c>
      <c r="BN472" s="282"/>
      <c r="BO472" s="17"/>
      <c r="BP472" s="17"/>
      <c r="BQ472" s="26" t="s">
        <v>1467</v>
      </c>
      <c r="BR472" s="17" t="s">
        <v>1481</v>
      </c>
    </row>
    <row r="473" spans="1:70" s="158" customFormat="1" ht="60" customHeight="1" x14ac:dyDescent="0.35">
      <c r="A473" s="24" t="s">
        <v>1482</v>
      </c>
      <c r="B473" s="25" t="str">
        <f>VLOOKUP($D473,[13]Responsables!$L$1:$M$37,2,0)</f>
        <v>DDAB</v>
      </c>
      <c r="C473" s="159" t="s">
        <v>205</v>
      </c>
      <c r="D473" s="17" t="s">
        <v>195</v>
      </c>
      <c r="E473" s="17" t="s">
        <v>1464</v>
      </c>
      <c r="F473" s="17" t="s">
        <v>592</v>
      </c>
      <c r="G473" s="17" t="s">
        <v>1483</v>
      </c>
      <c r="H473" s="17" t="s">
        <v>1484</v>
      </c>
      <c r="I473" s="17" t="s">
        <v>253</v>
      </c>
      <c r="J473" s="18" t="s">
        <v>254</v>
      </c>
      <c r="K473" s="18" t="s">
        <v>514</v>
      </c>
      <c r="L473" s="18" t="s">
        <v>336</v>
      </c>
      <c r="M473" s="18" t="s">
        <v>321</v>
      </c>
      <c r="N473" s="18" t="s">
        <v>451</v>
      </c>
      <c r="O473" s="18" t="s">
        <v>176</v>
      </c>
      <c r="P473" s="18" t="s">
        <v>194</v>
      </c>
      <c r="Q473" s="17" t="s">
        <v>195</v>
      </c>
      <c r="R473" s="17" t="s">
        <v>194</v>
      </c>
      <c r="S473" s="17" t="s">
        <v>195</v>
      </c>
      <c r="T473" s="17" t="s">
        <v>194</v>
      </c>
      <c r="U473" s="17" t="s">
        <v>195</v>
      </c>
      <c r="V473" s="17" t="s">
        <v>194</v>
      </c>
      <c r="W473" s="17" t="s">
        <v>1485</v>
      </c>
      <c r="X473" s="18" t="s">
        <v>208</v>
      </c>
      <c r="Y473" s="177" t="s">
        <v>617</v>
      </c>
      <c r="Z473" s="17" t="s">
        <v>180</v>
      </c>
      <c r="AA473" s="17" t="s">
        <v>1486</v>
      </c>
      <c r="AB473" s="18" t="s">
        <v>238</v>
      </c>
      <c r="AC473" s="178">
        <v>45496</v>
      </c>
      <c r="AD473" s="33" t="s">
        <v>619</v>
      </c>
      <c r="AE473" s="26" t="s">
        <v>183</v>
      </c>
      <c r="AF473" s="18">
        <f t="shared" si="100"/>
        <v>3</v>
      </c>
      <c r="AG473" s="18" t="s">
        <v>183</v>
      </c>
      <c r="AH473" s="18">
        <f t="shared" si="101"/>
        <v>3</v>
      </c>
      <c r="AI473" s="18" t="s">
        <v>183</v>
      </c>
      <c r="AJ473" s="18">
        <f t="shared" si="102"/>
        <v>3</v>
      </c>
      <c r="AK473" s="18">
        <f t="shared" si="103"/>
        <v>9</v>
      </c>
      <c r="AL473" s="44" t="s">
        <v>620</v>
      </c>
      <c r="AM473" s="18" t="s">
        <v>388</v>
      </c>
      <c r="AN473" s="18" t="s">
        <v>388</v>
      </c>
      <c r="AO473" s="18" t="s">
        <v>388</v>
      </c>
      <c r="AP473" s="18" t="s">
        <v>388</v>
      </c>
      <c r="AQ473" s="18" t="s">
        <v>388</v>
      </c>
      <c r="AR473" s="18" t="s">
        <v>388</v>
      </c>
      <c r="AS473" s="18" t="s">
        <v>184</v>
      </c>
      <c r="AT473" s="18" t="s">
        <v>184</v>
      </c>
      <c r="AU473" s="18" t="s">
        <v>184</v>
      </c>
      <c r="AV473" s="18" t="s">
        <v>184</v>
      </c>
      <c r="AW473" s="18" t="s">
        <v>184</v>
      </c>
      <c r="AX473" s="18" t="s">
        <v>184</v>
      </c>
      <c r="AY473" s="18" t="s">
        <v>184</v>
      </c>
      <c r="AZ473" s="18" t="s">
        <v>184</v>
      </c>
      <c r="BA473" s="18" t="s">
        <v>184</v>
      </c>
      <c r="BB473" s="18" t="s">
        <v>184</v>
      </c>
      <c r="BC473" s="18" t="s">
        <v>184</v>
      </c>
      <c r="BD473" s="18" t="s">
        <v>184</v>
      </c>
      <c r="BE473" s="18" t="s">
        <v>184</v>
      </c>
      <c r="BF473" s="18" t="s">
        <v>184</v>
      </c>
      <c r="BG473" s="18" t="s">
        <v>184</v>
      </c>
      <c r="BH473" s="18" t="s">
        <v>184</v>
      </c>
      <c r="BI473" s="18" t="s">
        <v>184</v>
      </c>
      <c r="BJ473" s="18" t="s">
        <v>184</v>
      </c>
      <c r="BK473" s="18" t="s">
        <v>184</v>
      </c>
      <c r="BL473" s="18" t="s">
        <v>184</v>
      </c>
      <c r="BM473" s="18" t="s">
        <v>184</v>
      </c>
      <c r="BN473" s="282"/>
      <c r="BO473" s="17"/>
      <c r="BP473" s="17"/>
      <c r="BQ473" s="26" t="s">
        <v>1467</v>
      </c>
      <c r="BR473" s="45" t="s">
        <v>1481</v>
      </c>
    </row>
    <row r="474" spans="1:70" s="158" customFormat="1" ht="60" customHeight="1" x14ac:dyDescent="0.35">
      <c r="A474" s="24" t="s">
        <v>1552</v>
      </c>
      <c r="B474" s="25" t="str">
        <f>VLOOKUP($D474,[13]Responsables!$L$1:$M$37,2,0)</f>
        <v>DDAB</v>
      </c>
      <c r="C474" s="159" t="s">
        <v>209</v>
      </c>
      <c r="D474" s="17" t="s">
        <v>195</v>
      </c>
      <c r="E474" s="17" t="s">
        <v>1464</v>
      </c>
      <c r="F474" s="18" t="s">
        <v>172</v>
      </c>
      <c r="G474" s="17" t="s">
        <v>1488</v>
      </c>
      <c r="H474" s="280" t="s">
        <v>1489</v>
      </c>
      <c r="I474" s="17" t="s">
        <v>247</v>
      </c>
      <c r="J474" s="18" t="s">
        <v>176</v>
      </c>
      <c r="K474" s="18" t="s">
        <v>176</v>
      </c>
      <c r="L474" s="18" t="s">
        <v>176</v>
      </c>
      <c r="M474" s="18" t="s">
        <v>256</v>
      </c>
      <c r="N474" s="18" t="s">
        <v>176</v>
      </c>
      <c r="O474" s="18" t="s">
        <v>176</v>
      </c>
      <c r="P474" s="17" t="s">
        <v>411</v>
      </c>
      <c r="Q474" s="17" t="s">
        <v>195</v>
      </c>
      <c r="R474" s="17" t="s">
        <v>1404</v>
      </c>
      <c r="S474" s="17" t="s">
        <v>195</v>
      </c>
      <c r="T474" s="17" t="s">
        <v>1404</v>
      </c>
      <c r="U474" s="17" t="s">
        <v>195</v>
      </c>
      <c r="V474" s="17" t="s">
        <v>229</v>
      </c>
      <c r="W474" s="17" t="s">
        <v>229</v>
      </c>
      <c r="X474" s="18" t="s">
        <v>188</v>
      </c>
      <c r="Y474" s="177" t="s">
        <v>528</v>
      </c>
      <c r="Z474" s="17" t="s">
        <v>231</v>
      </c>
      <c r="AA474" s="17" t="s">
        <v>1490</v>
      </c>
      <c r="AB474" s="18" t="s">
        <v>182</v>
      </c>
      <c r="AC474" s="178">
        <v>45541</v>
      </c>
      <c r="AD474" s="33" t="s">
        <v>518</v>
      </c>
      <c r="AE474" s="18" t="s">
        <v>183</v>
      </c>
      <c r="AF474" s="18" t="s">
        <v>183</v>
      </c>
      <c r="AG474" s="18" t="s">
        <v>183</v>
      </c>
      <c r="AH474" s="18">
        <f t="shared" si="101"/>
        <v>3</v>
      </c>
      <c r="AI474" s="18" t="s">
        <v>233</v>
      </c>
      <c r="AJ474" s="18">
        <f t="shared" si="102"/>
        <v>2</v>
      </c>
      <c r="AK474" s="18" t="str">
        <f t="shared" si="103"/>
        <v/>
      </c>
      <c r="AL474" s="44" t="s">
        <v>620</v>
      </c>
      <c r="AM474" s="18" t="s">
        <v>184</v>
      </c>
      <c r="AN474" s="18" t="s">
        <v>184</v>
      </c>
      <c r="AO474" s="18" t="s">
        <v>184</v>
      </c>
      <c r="AP474" s="18" t="s">
        <v>184</v>
      </c>
      <c r="AQ474" s="18" t="s">
        <v>184</v>
      </c>
      <c r="AR474" s="18"/>
      <c r="AS474" s="18"/>
      <c r="AT474" s="18" t="s">
        <v>184</v>
      </c>
      <c r="AU474" s="18" t="s">
        <v>184</v>
      </c>
      <c r="AV474" s="18" t="s">
        <v>184</v>
      </c>
      <c r="AW474" s="18" t="s">
        <v>184</v>
      </c>
      <c r="AX474" s="18" t="s">
        <v>184</v>
      </c>
      <c r="AY474" s="18" t="s">
        <v>184</v>
      </c>
      <c r="AZ474" s="18" t="s">
        <v>184</v>
      </c>
      <c r="BA474" s="18" t="s">
        <v>184</v>
      </c>
      <c r="BB474" s="18" t="s">
        <v>184</v>
      </c>
      <c r="BC474" s="18"/>
      <c r="BD474" s="18" t="s">
        <v>184</v>
      </c>
      <c r="BE474" s="18" t="s">
        <v>184</v>
      </c>
      <c r="BF474" s="18" t="s">
        <v>184</v>
      </c>
      <c r="BG474" s="18" t="s">
        <v>184</v>
      </c>
      <c r="BH474" s="18" t="s">
        <v>184</v>
      </c>
      <c r="BI474" s="18" t="s">
        <v>184</v>
      </c>
      <c r="BJ474" s="18" t="s">
        <v>184</v>
      </c>
      <c r="BK474" s="18" t="s">
        <v>184</v>
      </c>
      <c r="BL474" s="18" t="s">
        <v>184</v>
      </c>
      <c r="BM474" s="18"/>
      <c r="BN474" s="282"/>
      <c r="BO474" s="17"/>
      <c r="BP474" s="17"/>
      <c r="BQ474" s="47"/>
      <c r="BR474" s="45"/>
    </row>
    <row r="475" spans="1:70" s="158" customFormat="1" ht="60" customHeight="1" x14ac:dyDescent="0.35">
      <c r="A475" s="24" t="str">
        <f>CONCATENATE($B475,"-",$C475)</f>
        <v>DDDI-001</v>
      </c>
      <c r="B475" s="25" t="str">
        <f>VLOOKUP($D475,[14]Responsables!$L$1:$M$37,2,0)</f>
        <v>DDDI</v>
      </c>
      <c r="C475" s="159" t="s">
        <v>169</v>
      </c>
      <c r="D475" s="17" t="s">
        <v>1491</v>
      </c>
      <c r="E475" s="17" t="s">
        <v>1464</v>
      </c>
      <c r="F475" s="17" t="s">
        <v>316</v>
      </c>
      <c r="G475" s="17" t="s">
        <v>1492</v>
      </c>
      <c r="H475" s="17" t="s">
        <v>1493</v>
      </c>
      <c r="I475" s="17" t="s">
        <v>253</v>
      </c>
      <c r="J475" s="18" t="s">
        <v>254</v>
      </c>
      <c r="K475" s="18" t="s">
        <v>335</v>
      </c>
      <c r="L475" s="18" t="s">
        <v>330</v>
      </c>
      <c r="M475" s="18" t="s">
        <v>337</v>
      </c>
      <c r="N475" s="18" t="s">
        <v>451</v>
      </c>
      <c r="O475" s="18" t="s">
        <v>229</v>
      </c>
      <c r="P475" s="17" t="s">
        <v>411</v>
      </c>
      <c r="Q475" s="17" t="s">
        <v>1491</v>
      </c>
      <c r="R475" s="17" t="s">
        <v>194</v>
      </c>
      <c r="S475" s="17" t="s">
        <v>1491</v>
      </c>
      <c r="T475" s="17" t="s">
        <v>1494</v>
      </c>
      <c r="U475" s="17" t="s">
        <v>1495</v>
      </c>
      <c r="V475" s="17" t="s">
        <v>229</v>
      </c>
      <c r="W475" s="17" t="s">
        <v>229</v>
      </c>
      <c r="X475" s="18" t="s">
        <v>273</v>
      </c>
      <c r="Y475" s="177" t="str">
        <f>VLOOKUP($X475,'[14]Ley Transparencia'!$G$4:$H$18,2,0)</f>
        <v>Artículo 18 - INFORMACIÓN PÚBLICA CLASIFICADA</v>
      </c>
      <c r="Z475" s="17" t="s">
        <v>1496</v>
      </c>
      <c r="AA475" s="17" t="s">
        <v>1497</v>
      </c>
      <c r="AB475" s="39" t="s">
        <v>238</v>
      </c>
      <c r="AC475" s="40">
        <v>45534</v>
      </c>
      <c r="AD475" s="33" t="str">
        <f>LOOKUP($Y475,'[14]Ley Transparencia'!$H$4:$H$17,'[14]Ley Transparencia'!$I$4:$I$17)</f>
        <v>Ilimitada</v>
      </c>
      <c r="AE475" s="26" t="str">
        <f>IF(Y475="Artículo 19 - INFORMACIÓN PÚBLICA RESERVADA","Alta",IF(Y475="Artículo 18 - INFORMACIÓN PÚBLICA CLASIFICADA","Media",IF(Y475="INFORMACIÓN PÚBLICA","Baja")))</f>
        <v>Media</v>
      </c>
      <c r="AF475" s="18">
        <f>IF(AE475="Baja",1,IF(AE475="Media",2,IF(AE475="Alta",3,"")))</f>
        <v>2</v>
      </c>
      <c r="AG475" s="18" t="s">
        <v>183</v>
      </c>
      <c r="AH475" s="18">
        <f>IF(AG475="Baja",1,IF(AG475="Media",2,IF(AG475="Alta",3,"")))</f>
        <v>3</v>
      </c>
      <c r="AI475" s="18" t="s">
        <v>183</v>
      </c>
      <c r="AJ475" s="18">
        <f>IF(AI475="Baja",1,IF(AI475="Media",2,IF(AI475="Alta",3,"")))</f>
        <v>3</v>
      </c>
      <c r="AK475" s="18">
        <f>IFERROR(SUM(+AF475+AH475+AJ475),"")</f>
        <v>8</v>
      </c>
      <c r="AL475" s="44" t="str">
        <f>IF(AND(AE475="ALTA"),"ALTA",IF(AND(AG475="ALTA",AI475="ALTA"),"ALTA",IF(AND(AE475="MEDIA",AG475="ALTA",AI475="MEDIA"),"MEDIA",IF(AND(AE475="MEDIA",AG475="MEDIA",AI475="ALTA"),"MEDIA",IF(AND(AE475="MEDIA",AG475="MEDIA",AI475="BAJA"),"MEDIA",IF(AND(AE475="MEDIA",AG475="MEDIA",AI475="MEDIA"),"MEDIA",IF(AND(AE475="MEDIA",AG475="BAJA",AI475="MEDIA"),"MEDIA",IF(AND(AE475="BAJA",AG475="MEDIA",AI475="MEDIA"),"MEDIA",IF(AND(AE475="BAJA",AG475="BAJA",AI475="MEDIA"),"MEDIA",IF(AND(AE475="BAJA",AG475="MEDIA",AI475="BAJA"),"MEDIA",IF(AND(AE475="MEDIA",AG475="BAJA",AI475="BAJA"),"MEDIA",IF(AND(AE475="BAJA",AG475="ALTA",AI475="BAJA"),"MEDIA",IF(AND(AE475="BAJA",AG475="BAJA",AI475="ALTA"),"MEDIA",IF(AND(AE475="MEDIA",AG475="ALTA",AI475="BAJA"),"MEDIA",IF(AND(AE475="MEDIA",AG475="BAJA",AI475="ALTA"),"MEDIA",IF(AND(AE475="BAJA",AG475="ALTA",AI475="MEDIA"),"MEDIA",IF(AND(AE475="BAJA",AG475="MEDIA",AI475="ALTA"),"MEDIA",IF(AND(AE475="BAJA",AG475="BAJA",AI475="BAJA"),"BAJA","Por Clasificar"))))))))))))))))))</f>
        <v>ALTA</v>
      </c>
      <c r="AM475" s="18" t="s">
        <v>184</v>
      </c>
      <c r="AN475" s="18" t="s">
        <v>388</v>
      </c>
      <c r="AO475" s="18" t="s">
        <v>184</v>
      </c>
      <c r="AP475" s="18" t="s">
        <v>388</v>
      </c>
      <c r="AQ475" s="18" t="s">
        <v>184</v>
      </c>
      <c r="AR475" s="18" t="s">
        <v>184</v>
      </c>
      <c r="AS475" s="18" t="s">
        <v>1498</v>
      </c>
      <c r="AT475" s="18" t="s">
        <v>388</v>
      </c>
      <c r="AU475" s="18" t="s">
        <v>184</v>
      </c>
      <c r="AV475" s="18" t="s">
        <v>184</v>
      </c>
      <c r="AW475" s="18" t="s">
        <v>388</v>
      </c>
      <c r="AX475" s="18" t="s">
        <v>184</v>
      </c>
      <c r="AY475" s="18" t="s">
        <v>184</v>
      </c>
      <c r="AZ475" s="18" t="s">
        <v>184</v>
      </c>
      <c r="BA475" s="18" t="s">
        <v>184</v>
      </c>
      <c r="BB475" s="18" t="s">
        <v>184</v>
      </c>
      <c r="BC475" s="18"/>
      <c r="BD475" s="18" t="s">
        <v>184</v>
      </c>
      <c r="BE475" s="18" t="s">
        <v>184</v>
      </c>
      <c r="BF475" s="18" t="s">
        <v>388</v>
      </c>
      <c r="BG475" s="18" t="s">
        <v>184</v>
      </c>
      <c r="BH475" s="18" t="s">
        <v>388</v>
      </c>
      <c r="BI475" s="18" t="s">
        <v>184</v>
      </c>
      <c r="BJ475" s="18" t="s">
        <v>184</v>
      </c>
      <c r="BK475" s="18" t="s">
        <v>184</v>
      </c>
      <c r="BL475" s="18" t="s">
        <v>184</v>
      </c>
      <c r="BM475" s="18"/>
      <c r="BN475" s="34" t="s">
        <v>323</v>
      </c>
      <c r="BO475" s="18" t="s">
        <v>323</v>
      </c>
      <c r="BP475" s="18" t="s">
        <v>323</v>
      </c>
    </row>
    <row r="476" spans="1:70" s="158" customFormat="1" ht="60" customHeight="1" x14ac:dyDescent="0.35">
      <c r="A476" s="24" t="str">
        <f>CONCATENATE($B476,"-",$C476)</f>
        <v>DDDI-002</v>
      </c>
      <c r="B476" s="25" t="str">
        <f>VLOOKUP($D476,[14]Responsables!$L$1:$M$37,2,0)</f>
        <v>DDDI</v>
      </c>
      <c r="C476" s="159" t="s">
        <v>185</v>
      </c>
      <c r="D476" s="17" t="s">
        <v>1491</v>
      </c>
      <c r="E476" s="17" t="s">
        <v>1464</v>
      </c>
      <c r="F476" s="17" t="s">
        <v>316</v>
      </c>
      <c r="G476" s="17" t="s">
        <v>1499</v>
      </c>
      <c r="H476" s="17" t="s">
        <v>1500</v>
      </c>
      <c r="I476" s="17" t="s">
        <v>253</v>
      </c>
      <c r="J476" s="18" t="s">
        <v>254</v>
      </c>
      <c r="K476" s="18" t="s">
        <v>335</v>
      </c>
      <c r="L476" s="18" t="s">
        <v>330</v>
      </c>
      <c r="M476" s="18" t="s">
        <v>337</v>
      </c>
      <c r="N476" s="18" t="s">
        <v>351</v>
      </c>
      <c r="O476" s="18" t="s">
        <v>1501</v>
      </c>
      <c r="P476" s="17" t="s">
        <v>411</v>
      </c>
      <c r="Q476" s="17" t="s">
        <v>1491</v>
      </c>
      <c r="R476" s="17" t="s">
        <v>194</v>
      </c>
      <c r="S476" s="17" t="s">
        <v>1491</v>
      </c>
      <c r="T476" s="17" t="s">
        <v>194</v>
      </c>
      <c r="U476" s="17" t="s">
        <v>1491</v>
      </c>
      <c r="V476" s="17" t="s">
        <v>229</v>
      </c>
      <c r="W476" s="17" t="s">
        <v>229</v>
      </c>
      <c r="X476" s="18" t="s">
        <v>273</v>
      </c>
      <c r="Y476" s="177" t="str">
        <f>VLOOKUP($X476,'[14]Ley Transparencia'!$G$4:$H$18,2,0)</f>
        <v>Artículo 18 - INFORMACIÓN PÚBLICA CLASIFICADA</v>
      </c>
      <c r="Z476" s="17" t="s">
        <v>1502</v>
      </c>
      <c r="AA476" s="17" t="s">
        <v>1497</v>
      </c>
      <c r="AB476" s="39" t="s">
        <v>238</v>
      </c>
      <c r="AC476" s="40">
        <v>45535</v>
      </c>
      <c r="AD476" s="33" t="str">
        <f>LOOKUP($Y476,'[14]Ley Transparencia'!$H$4:$H$17,'[14]Ley Transparencia'!$I$4:$I$17)</f>
        <v>Ilimitada</v>
      </c>
      <c r="AE476" s="26" t="str">
        <f>IF(Y476="Artículo 19 - INFORMACIÓN PÚBLICA RESERVADA","Alta",IF(Y476="Artículo 18 - INFORMACIÓN PÚBLICA CLASIFICADA","Media",IF(Y476="INFORMACIÓN PÚBLICA","Baja")))</f>
        <v>Media</v>
      </c>
      <c r="AF476" s="18">
        <f>IF(AE476="Baja",1,IF(AE476="Media",2,IF(AE476="Alta",3,"")))</f>
        <v>2</v>
      </c>
      <c r="AG476" s="18" t="s">
        <v>183</v>
      </c>
      <c r="AH476" s="18">
        <f>IF(AG476="Baja",1,IF(AG476="Media",2,IF(AG476="Alta",3,"")))</f>
        <v>3</v>
      </c>
      <c r="AI476" s="18" t="s">
        <v>183</v>
      </c>
      <c r="AJ476" s="18">
        <f>IF(AI476="Baja",1,IF(AI476="Media",2,IF(AI476="Alta",3,"")))</f>
        <v>3</v>
      </c>
      <c r="AK476" s="18">
        <f>IFERROR(SUM(+AF476+AH476+AJ476),"")</f>
        <v>8</v>
      </c>
      <c r="AL476" s="44" t="str">
        <f>IF(AND(AE476="ALTA"),"ALTA",IF(AND(AG476="ALTA",AI476="ALTA"),"ALTA",IF(AND(AE476="MEDIA",AG476="ALTA",AI476="MEDIA"),"MEDIA",IF(AND(AE476="MEDIA",AG476="MEDIA",AI476="ALTA"),"MEDIA",IF(AND(AE476="MEDIA",AG476="MEDIA",AI476="BAJA"),"MEDIA",IF(AND(AE476="MEDIA",AG476="MEDIA",AI476="MEDIA"),"MEDIA",IF(AND(AE476="MEDIA",AG476="BAJA",AI476="MEDIA"),"MEDIA",IF(AND(AE476="BAJA",AG476="MEDIA",AI476="MEDIA"),"MEDIA",IF(AND(AE476="BAJA",AG476="BAJA",AI476="MEDIA"),"MEDIA",IF(AND(AE476="BAJA",AG476="MEDIA",AI476="BAJA"),"MEDIA",IF(AND(AE476="MEDIA",AG476="BAJA",AI476="BAJA"),"MEDIA",IF(AND(AE476="BAJA",AG476="ALTA",AI476="BAJA"),"MEDIA",IF(AND(AE476="BAJA",AG476="BAJA",AI476="ALTA"),"MEDIA",IF(AND(AE476="MEDIA",AG476="ALTA",AI476="BAJA"),"MEDIA",IF(AND(AE476="MEDIA",AG476="BAJA",AI476="ALTA"),"MEDIA",IF(AND(AE476="BAJA",AG476="ALTA",AI476="MEDIA"),"MEDIA",IF(AND(AE476="BAJA",AG476="MEDIA",AI476="ALTA"),"MEDIA",IF(AND(AE476="BAJA",AG476="BAJA",AI476="BAJA"),"BAJA","Por Clasificar"))))))))))))))))))</f>
        <v>ALTA</v>
      </c>
      <c r="AM476" s="18" t="s">
        <v>184</v>
      </c>
      <c r="AN476" s="18" t="s">
        <v>388</v>
      </c>
      <c r="AO476" s="18" t="s">
        <v>184</v>
      </c>
      <c r="AP476" s="18" t="s">
        <v>388</v>
      </c>
      <c r="AQ476" s="18" t="s">
        <v>184</v>
      </c>
      <c r="AR476" s="18" t="s">
        <v>184</v>
      </c>
      <c r="AS476" s="18" t="s">
        <v>1498</v>
      </c>
      <c r="AT476" s="18" t="s">
        <v>388</v>
      </c>
      <c r="AU476" s="18" t="s">
        <v>184</v>
      </c>
      <c r="AV476" s="18" t="s">
        <v>184</v>
      </c>
      <c r="AW476" s="18" t="s">
        <v>388</v>
      </c>
      <c r="AX476" s="18" t="s">
        <v>184</v>
      </c>
      <c r="AY476" s="18" t="s">
        <v>184</v>
      </c>
      <c r="AZ476" s="18" t="s">
        <v>184</v>
      </c>
      <c r="BA476" s="18" t="s">
        <v>184</v>
      </c>
      <c r="BB476" s="18" t="s">
        <v>184</v>
      </c>
      <c r="BC476" s="18"/>
      <c r="BD476" s="18" t="s">
        <v>184</v>
      </c>
      <c r="BE476" s="18" t="s">
        <v>184</v>
      </c>
      <c r="BF476" s="18" t="s">
        <v>388</v>
      </c>
      <c r="BG476" s="18" t="s">
        <v>184</v>
      </c>
      <c r="BH476" s="18" t="s">
        <v>388</v>
      </c>
      <c r="BI476" s="18" t="s">
        <v>184</v>
      </c>
      <c r="BJ476" s="18" t="s">
        <v>184</v>
      </c>
      <c r="BK476" s="18" t="s">
        <v>184</v>
      </c>
      <c r="BL476" s="18" t="s">
        <v>184</v>
      </c>
      <c r="BM476" s="18"/>
      <c r="BN476" s="34" t="s">
        <v>323</v>
      </c>
      <c r="BO476" s="18" t="s">
        <v>323</v>
      </c>
      <c r="BP476" s="18" t="s">
        <v>323</v>
      </c>
    </row>
    <row r="477" spans="1:70" s="158" customFormat="1" ht="60" customHeight="1" x14ac:dyDescent="0.35">
      <c r="A477" s="24" t="str">
        <f t="shared" ref="A477:A492" si="105">CONCATENATE($B477,"-",$C477)</f>
        <v>DDDI-003</v>
      </c>
      <c r="B477" s="25" t="str">
        <f>VLOOKUP($D477,[14]Responsables!$L$1:$M$37,2,0)</f>
        <v>DDDI</v>
      </c>
      <c r="C477" s="159" t="s">
        <v>190</v>
      </c>
      <c r="D477" s="17" t="s">
        <v>1491</v>
      </c>
      <c r="E477" s="17" t="s">
        <v>1464</v>
      </c>
      <c r="F477" s="17" t="s">
        <v>316</v>
      </c>
      <c r="G477" s="17" t="s">
        <v>1503</v>
      </c>
      <c r="H477" s="17" t="s">
        <v>1504</v>
      </c>
      <c r="I477" s="17" t="s">
        <v>253</v>
      </c>
      <c r="J477" s="18" t="s">
        <v>254</v>
      </c>
      <c r="K477" s="18" t="s">
        <v>335</v>
      </c>
      <c r="L477" s="18" t="s">
        <v>336</v>
      </c>
      <c r="M477" s="18" t="s">
        <v>337</v>
      </c>
      <c r="N477" s="18" t="s">
        <v>562</v>
      </c>
      <c r="O477" s="18" t="s">
        <v>1505</v>
      </c>
      <c r="P477" s="17" t="s">
        <v>411</v>
      </c>
      <c r="Q477" s="17" t="s">
        <v>1491</v>
      </c>
      <c r="R477" s="17" t="s">
        <v>194</v>
      </c>
      <c r="S477" s="17" t="s">
        <v>1491</v>
      </c>
      <c r="T477" s="17" t="s">
        <v>194</v>
      </c>
      <c r="U477" s="17" t="s">
        <v>1491</v>
      </c>
      <c r="V477" s="17" t="s">
        <v>229</v>
      </c>
      <c r="W477" s="17" t="s">
        <v>229</v>
      </c>
      <c r="X477" s="18" t="s">
        <v>273</v>
      </c>
      <c r="Y477" s="177" t="str">
        <f>VLOOKUP($X477,'[14]Ley Transparencia'!$G$4:$H$18,2,0)</f>
        <v>Artículo 18 - INFORMACIÓN PÚBLICA CLASIFICADA</v>
      </c>
      <c r="Z477" s="17" t="s">
        <v>1496</v>
      </c>
      <c r="AA477" s="17" t="s">
        <v>1497</v>
      </c>
      <c r="AB477" s="39" t="s">
        <v>238</v>
      </c>
      <c r="AC477" s="40">
        <v>45503</v>
      </c>
      <c r="AD477" s="33" t="str">
        <f>LOOKUP($Y477,'[14]Ley Transparencia'!$H$4:$H$17,'[14]Ley Transparencia'!$I$4:$I$17)</f>
        <v>Ilimitada</v>
      </c>
      <c r="AE477" s="26" t="str">
        <f t="shared" ref="AE477:AE492" si="106">IF(Y477="Artículo 19 - INFORMACIÓN PÚBLICA RESERVADA","Alta",IF(Y477="Artículo 18 - INFORMACIÓN PÚBLICA CLASIFICADA","Media",IF(Y477="INFORMACIÓN PÚBLICA","Baja")))</f>
        <v>Media</v>
      </c>
      <c r="AF477" s="18">
        <f t="shared" ref="AF477:AF492" si="107">IF(AE477="Baja",1,IF(AE477="Media",2,IF(AE477="Alta",3,"")))</f>
        <v>2</v>
      </c>
      <c r="AG477" s="18" t="s">
        <v>183</v>
      </c>
      <c r="AH477" s="18">
        <f t="shared" ref="AH477:AH492" si="108">IF(AG477="Baja",1,IF(AG477="Media",2,IF(AG477="Alta",3,"")))</f>
        <v>3</v>
      </c>
      <c r="AI477" s="18" t="s">
        <v>183</v>
      </c>
      <c r="AJ477" s="18">
        <f t="shared" ref="AJ477:AJ492" si="109">IF(AI477="Baja",1,IF(AI477="Media",2,IF(AI477="Alta",3,"")))</f>
        <v>3</v>
      </c>
      <c r="AK477" s="18">
        <f t="shared" ref="AK477:AK492" si="110">IFERROR(SUM(+AF477+AH477+AJ477),"")</f>
        <v>8</v>
      </c>
      <c r="AL477" s="44" t="str">
        <f t="shared" ref="AL477:AL492" si="111">IF(AND(AE477="ALTA"),"ALTA",IF(AND(AG477="ALTA",AI477="ALTA"),"ALTA",IF(AND(AE477="MEDIA",AG477="ALTA",AI477="MEDIA"),"MEDIA",IF(AND(AE477="MEDIA",AG477="MEDIA",AI477="ALTA"),"MEDIA",IF(AND(AE477="MEDIA",AG477="MEDIA",AI477="BAJA"),"MEDIA",IF(AND(AE477="MEDIA",AG477="MEDIA",AI477="MEDIA"),"MEDIA",IF(AND(AE477="MEDIA",AG477="BAJA",AI477="MEDIA"),"MEDIA",IF(AND(AE477="BAJA",AG477="MEDIA",AI477="MEDIA"),"MEDIA",IF(AND(AE477="BAJA",AG477="BAJA",AI477="MEDIA"),"MEDIA",IF(AND(AE477="BAJA",AG477="MEDIA",AI477="BAJA"),"MEDIA",IF(AND(AE477="MEDIA",AG477="BAJA",AI477="BAJA"),"MEDIA",IF(AND(AE477="BAJA",AG477="ALTA",AI477="BAJA"),"MEDIA",IF(AND(AE477="BAJA",AG477="BAJA",AI477="ALTA"),"MEDIA",IF(AND(AE477="MEDIA",AG477="ALTA",AI477="BAJA"),"MEDIA",IF(AND(AE477="MEDIA",AG477="BAJA",AI477="ALTA"),"MEDIA",IF(AND(AE477="BAJA",AG477="ALTA",AI477="MEDIA"),"MEDIA",IF(AND(AE477="BAJA",AG477="MEDIA",AI477="ALTA"),"MEDIA",IF(AND(AE477="BAJA",AG477="BAJA",AI477="BAJA"),"BAJA","Por Clasificar"))))))))))))))))))</f>
        <v>ALTA</v>
      </c>
      <c r="AM477" s="18" t="s">
        <v>184</v>
      </c>
      <c r="AN477" s="18" t="s">
        <v>388</v>
      </c>
      <c r="AO477" s="18" t="s">
        <v>184</v>
      </c>
      <c r="AP477" s="18" t="s">
        <v>388</v>
      </c>
      <c r="AQ477" s="18" t="s">
        <v>184</v>
      </c>
      <c r="AR477" s="18" t="s">
        <v>184</v>
      </c>
      <c r="AS477" s="18" t="s">
        <v>1498</v>
      </c>
      <c r="AT477" s="18" t="s">
        <v>388</v>
      </c>
      <c r="AU477" s="18" t="s">
        <v>184</v>
      </c>
      <c r="AV477" s="18" t="s">
        <v>184</v>
      </c>
      <c r="AW477" s="18" t="s">
        <v>388</v>
      </c>
      <c r="AX477" s="18" t="s">
        <v>184</v>
      </c>
      <c r="AY477" s="18" t="s">
        <v>388</v>
      </c>
      <c r="AZ477" s="18" t="s">
        <v>184</v>
      </c>
      <c r="BA477" s="18" t="s">
        <v>184</v>
      </c>
      <c r="BB477" s="18" t="s">
        <v>184</v>
      </c>
      <c r="BC477" s="18"/>
      <c r="BD477" s="18" t="s">
        <v>184</v>
      </c>
      <c r="BE477" s="18" t="s">
        <v>184</v>
      </c>
      <c r="BF477" s="18" t="s">
        <v>388</v>
      </c>
      <c r="BG477" s="18" t="s">
        <v>184</v>
      </c>
      <c r="BH477" s="18" t="s">
        <v>184</v>
      </c>
      <c r="BI477" s="18" t="s">
        <v>184</v>
      </c>
      <c r="BJ477" s="18" t="s">
        <v>184</v>
      </c>
      <c r="BK477" s="18" t="s">
        <v>184</v>
      </c>
      <c r="BL477" s="18" t="s">
        <v>184</v>
      </c>
      <c r="BM477" s="18"/>
      <c r="BN477" s="34" t="s">
        <v>323</v>
      </c>
      <c r="BO477" s="18" t="s">
        <v>323</v>
      </c>
      <c r="BP477" s="18" t="s">
        <v>323</v>
      </c>
    </row>
    <row r="478" spans="1:70" s="158" customFormat="1" ht="60" customHeight="1" x14ac:dyDescent="0.35">
      <c r="A478" s="24" t="str">
        <f t="shared" si="105"/>
        <v>DDDI-004</v>
      </c>
      <c r="B478" s="25" t="str">
        <f>VLOOKUP($D478,[14]Responsables!$L$1:$M$37,2,0)</f>
        <v>DDDI</v>
      </c>
      <c r="C478" s="159" t="s">
        <v>197</v>
      </c>
      <c r="D478" s="17" t="s">
        <v>1491</v>
      </c>
      <c r="E478" s="17" t="s">
        <v>1464</v>
      </c>
      <c r="F478" s="17" t="s">
        <v>316</v>
      </c>
      <c r="G478" s="17" t="s">
        <v>317</v>
      </c>
      <c r="H478" s="17" t="s">
        <v>1506</v>
      </c>
      <c r="I478" s="17" t="s">
        <v>253</v>
      </c>
      <c r="J478" s="18" t="s">
        <v>254</v>
      </c>
      <c r="K478" s="18" t="s">
        <v>1507</v>
      </c>
      <c r="L478" s="18" t="s">
        <v>336</v>
      </c>
      <c r="M478" s="18" t="s">
        <v>321</v>
      </c>
      <c r="N478" s="18" t="s">
        <v>322</v>
      </c>
      <c r="O478" s="18" t="s">
        <v>1508</v>
      </c>
      <c r="P478" s="17" t="s">
        <v>411</v>
      </c>
      <c r="Q478" s="17" t="s">
        <v>1491</v>
      </c>
      <c r="R478" s="17" t="s">
        <v>194</v>
      </c>
      <c r="S478" s="17" t="s">
        <v>1491</v>
      </c>
      <c r="T478" s="17" t="s">
        <v>194</v>
      </c>
      <c r="U478" s="17" t="s">
        <v>1491</v>
      </c>
      <c r="V478" s="17" t="s">
        <v>193</v>
      </c>
      <c r="W478" s="17" t="s">
        <v>725</v>
      </c>
      <c r="X478" s="18" t="s">
        <v>273</v>
      </c>
      <c r="Y478" s="177" t="str">
        <f>VLOOKUP($X478,'[14]Ley Transparencia'!$G$4:$H$18,2,0)</f>
        <v>Artículo 18 - INFORMACIÓN PÚBLICA CLASIFICADA</v>
      </c>
      <c r="Z478" s="17" t="s">
        <v>1496</v>
      </c>
      <c r="AA478" s="17" t="s">
        <v>1497</v>
      </c>
      <c r="AB478" s="39" t="s">
        <v>238</v>
      </c>
      <c r="AC478" s="40">
        <v>45503</v>
      </c>
      <c r="AD478" s="33" t="str">
        <f>LOOKUP($Y478,'[14]Ley Transparencia'!$H$4:$H$17,'[14]Ley Transparencia'!$I$4:$I$17)</f>
        <v>Ilimitada</v>
      </c>
      <c r="AE478" s="26" t="str">
        <f t="shared" si="106"/>
        <v>Media</v>
      </c>
      <c r="AF478" s="18">
        <f t="shared" si="107"/>
        <v>2</v>
      </c>
      <c r="AG478" s="18" t="s">
        <v>233</v>
      </c>
      <c r="AH478" s="18">
        <f t="shared" si="108"/>
        <v>2</v>
      </c>
      <c r="AI478" s="18" t="s">
        <v>233</v>
      </c>
      <c r="AJ478" s="18">
        <f t="shared" si="109"/>
        <v>2</v>
      </c>
      <c r="AK478" s="18">
        <f t="shared" si="110"/>
        <v>6</v>
      </c>
      <c r="AL478" s="44" t="str">
        <f t="shared" si="111"/>
        <v>MEDIA</v>
      </c>
      <c r="AM478" s="18" t="s">
        <v>184</v>
      </c>
      <c r="AN478" s="18" t="s">
        <v>388</v>
      </c>
      <c r="AO478" s="18" t="s">
        <v>184</v>
      </c>
      <c r="AP478" s="18" t="s">
        <v>388</v>
      </c>
      <c r="AQ478" s="18" t="s">
        <v>184</v>
      </c>
      <c r="AR478" s="18" t="s">
        <v>184</v>
      </c>
      <c r="AS478" s="18"/>
      <c r="AT478" s="18" t="s">
        <v>388</v>
      </c>
      <c r="AU478" s="18" t="s">
        <v>184</v>
      </c>
      <c r="AV478" s="18" t="s">
        <v>184</v>
      </c>
      <c r="AW478" s="18" t="s">
        <v>388</v>
      </c>
      <c r="AX478" s="18" t="s">
        <v>184</v>
      </c>
      <c r="AY478" s="18" t="s">
        <v>388</v>
      </c>
      <c r="AZ478" s="18" t="s">
        <v>184</v>
      </c>
      <c r="BA478" s="18" t="s">
        <v>184</v>
      </c>
      <c r="BB478" s="18" t="s">
        <v>184</v>
      </c>
      <c r="BC478" s="18"/>
      <c r="BD478" s="18" t="s">
        <v>184</v>
      </c>
      <c r="BE478" s="18" t="s">
        <v>184</v>
      </c>
      <c r="BF478" s="18" t="s">
        <v>184</v>
      </c>
      <c r="BG478" s="18" t="s">
        <v>184</v>
      </c>
      <c r="BH478" s="18" t="s">
        <v>184</v>
      </c>
      <c r="BI478" s="18" t="s">
        <v>184</v>
      </c>
      <c r="BJ478" s="18" t="s">
        <v>184</v>
      </c>
      <c r="BK478" s="18" t="s">
        <v>184</v>
      </c>
      <c r="BL478" s="18" t="s">
        <v>184</v>
      </c>
      <c r="BM478" s="18"/>
      <c r="BN478" s="34" t="s">
        <v>323</v>
      </c>
      <c r="BO478" s="18" t="s">
        <v>323</v>
      </c>
      <c r="BP478" s="18" t="s">
        <v>323</v>
      </c>
    </row>
    <row r="479" spans="1:70" s="158" customFormat="1" ht="60" customHeight="1" x14ac:dyDescent="0.35">
      <c r="A479" s="24" t="str">
        <f t="shared" si="105"/>
        <v>DDDI-005</v>
      </c>
      <c r="B479" s="25" t="str">
        <f>VLOOKUP($D479,[14]Responsables!$L$1:$M$37,2,0)</f>
        <v>DDDI</v>
      </c>
      <c r="C479" s="159" t="s">
        <v>201</v>
      </c>
      <c r="D479" s="17" t="s">
        <v>1491</v>
      </c>
      <c r="E479" s="17" t="s">
        <v>1464</v>
      </c>
      <c r="F479" s="17" t="s">
        <v>1509</v>
      </c>
      <c r="G479" s="17" t="s">
        <v>1510</v>
      </c>
      <c r="H479" s="17" t="s">
        <v>1511</v>
      </c>
      <c r="I479" s="17" t="s">
        <v>253</v>
      </c>
      <c r="J479" s="18" t="s">
        <v>254</v>
      </c>
      <c r="K479" s="18" t="s">
        <v>335</v>
      </c>
      <c r="L479" s="18" t="s">
        <v>320</v>
      </c>
      <c r="M479" s="18" t="s">
        <v>321</v>
      </c>
      <c r="N479" s="18" t="s">
        <v>322</v>
      </c>
      <c r="O479" s="18" t="s">
        <v>1508</v>
      </c>
      <c r="P479" s="17" t="s">
        <v>411</v>
      </c>
      <c r="Q479" s="17" t="s">
        <v>1491</v>
      </c>
      <c r="R479" s="17" t="s">
        <v>194</v>
      </c>
      <c r="S479" s="17" t="s">
        <v>1491</v>
      </c>
      <c r="T479" s="17" t="s">
        <v>1494</v>
      </c>
      <c r="U479" s="17" t="s">
        <v>1495</v>
      </c>
      <c r="V479" s="17" t="s">
        <v>193</v>
      </c>
      <c r="W479" s="17" t="s">
        <v>1405</v>
      </c>
      <c r="X479" s="18" t="s">
        <v>255</v>
      </c>
      <c r="Y479" s="177" t="str">
        <f>VLOOKUP($X479,'[14]Ley Transparencia'!$G$4:$H$18,2,0)</f>
        <v>INFORMACIÓN PÚBLICA</v>
      </c>
      <c r="Z479" s="39" t="s">
        <v>176</v>
      </c>
      <c r="AA479" s="39" t="s">
        <v>176</v>
      </c>
      <c r="AB479" s="39" t="s">
        <v>176</v>
      </c>
      <c r="AC479" s="40">
        <v>45503</v>
      </c>
      <c r="AD479" s="33" t="str">
        <f>LOOKUP($Y479,'[14]Ley Transparencia'!$H$4:$H$17,'[14]Ley Transparencia'!$I$4:$I$17)</f>
        <v>Ilimitada</v>
      </c>
      <c r="AE479" s="26" t="str">
        <f t="shared" si="106"/>
        <v>Baja</v>
      </c>
      <c r="AF479" s="18">
        <f t="shared" si="107"/>
        <v>1</v>
      </c>
      <c r="AG479" s="18" t="s">
        <v>239</v>
      </c>
      <c r="AH479" s="18">
        <f t="shared" si="108"/>
        <v>1</v>
      </c>
      <c r="AI479" s="18" t="s">
        <v>239</v>
      </c>
      <c r="AJ479" s="18">
        <f t="shared" si="109"/>
        <v>1</v>
      </c>
      <c r="AK479" s="18">
        <f t="shared" si="110"/>
        <v>3</v>
      </c>
      <c r="AL479" s="44" t="str">
        <f t="shared" si="111"/>
        <v>BAJA</v>
      </c>
      <c r="AM479" s="18" t="s">
        <v>184</v>
      </c>
      <c r="AN479" s="18" t="s">
        <v>388</v>
      </c>
      <c r="AO479" s="18" t="s">
        <v>184</v>
      </c>
      <c r="AP479" s="18" t="s">
        <v>388</v>
      </c>
      <c r="AQ479" s="18" t="s">
        <v>184</v>
      </c>
      <c r="AR479" s="18" t="s">
        <v>184</v>
      </c>
      <c r="AS479" s="18"/>
      <c r="AT479" s="18" t="s">
        <v>388</v>
      </c>
      <c r="AU479" s="18" t="s">
        <v>184</v>
      </c>
      <c r="AV479" s="18" t="s">
        <v>184</v>
      </c>
      <c r="AW479" s="18" t="s">
        <v>184</v>
      </c>
      <c r="AX479" s="18" t="s">
        <v>184</v>
      </c>
      <c r="AY479" s="18" t="s">
        <v>388</v>
      </c>
      <c r="AZ479" s="18" t="s">
        <v>184</v>
      </c>
      <c r="BA479" s="18" t="s">
        <v>184</v>
      </c>
      <c r="BB479" s="18" t="s">
        <v>184</v>
      </c>
      <c r="BC479" s="18"/>
      <c r="BD479" s="18" t="s">
        <v>184</v>
      </c>
      <c r="BE479" s="18" t="s">
        <v>184</v>
      </c>
      <c r="BF479" s="18" t="s">
        <v>184</v>
      </c>
      <c r="BG479" s="18" t="s">
        <v>184</v>
      </c>
      <c r="BH479" s="18" t="s">
        <v>184</v>
      </c>
      <c r="BI479" s="18" t="s">
        <v>184</v>
      </c>
      <c r="BJ479" s="18" t="s">
        <v>184</v>
      </c>
      <c r="BK479" s="18" t="s">
        <v>184</v>
      </c>
      <c r="BL479" s="18" t="s">
        <v>184</v>
      </c>
      <c r="BM479" s="18"/>
      <c r="BN479" s="34" t="s">
        <v>323</v>
      </c>
      <c r="BO479" s="18" t="s">
        <v>323</v>
      </c>
      <c r="BP479" s="18" t="s">
        <v>323</v>
      </c>
    </row>
    <row r="480" spans="1:70" s="158" customFormat="1" ht="60" customHeight="1" x14ac:dyDescent="0.35">
      <c r="A480" s="24" t="str">
        <f t="shared" si="105"/>
        <v>DDDI-006</v>
      </c>
      <c r="B480" s="25" t="str">
        <f>VLOOKUP($D480,[14]Responsables!$L$1:$M$37,2,0)</f>
        <v>DDDI</v>
      </c>
      <c r="C480" s="159" t="s">
        <v>205</v>
      </c>
      <c r="D480" s="17" t="s">
        <v>1491</v>
      </c>
      <c r="E480" s="17" t="s">
        <v>1464</v>
      </c>
      <c r="F480" s="17" t="s">
        <v>1429</v>
      </c>
      <c r="G480" s="17" t="s">
        <v>1512</v>
      </c>
      <c r="H480" s="17" t="s">
        <v>1513</v>
      </c>
      <c r="I480" s="17" t="s">
        <v>253</v>
      </c>
      <c r="J480" s="18" t="s">
        <v>254</v>
      </c>
      <c r="K480" s="18" t="s">
        <v>335</v>
      </c>
      <c r="L480" s="18" t="s">
        <v>320</v>
      </c>
      <c r="M480" s="18" t="s">
        <v>337</v>
      </c>
      <c r="N480" s="18" t="s">
        <v>562</v>
      </c>
      <c r="O480" s="17" t="s">
        <v>176</v>
      </c>
      <c r="P480" s="17" t="s">
        <v>411</v>
      </c>
      <c r="Q480" s="17" t="s">
        <v>1491</v>
      </c>
      <c r="R480" s="17" t="s">
        <v>194</v>
      </c>
      <c r="S480" s="17" t="s">
        <v>1491</v>
      </c>
      <c r="T480" s="17" t="s">
        <v>1494</v>
      </c>
      <c r="U480" s="17" t="s">
        <v>1495</v>
      </c>
      <c r="V480" s="17" t="s">
        <v>229</v>
      </c>
      <c r="W480" s="17" t="s">
        <v>229</v>
      </c>
      <c r="X480" s="18" t="s">
        <v>255</v>
      </c>
      <c r="Y480" s="177" t="str">
        <f>VLOOKUP($X480,'[14]Ley Transparencia'!$G$4:$H$18,2,0)</f>
        <v>INFORMACIÓN PÚBLICA</v>
      </c>
      <c r="Z480" s="39" t="s">
        <v>176</v>
      </c>
      <c r="AA480" s="39" t="s">
        <v>176</v>
      </c>
      <c r="AB480" s="39" t="s">
        <v>176</v>
      </c>
      <c r="AC480" s="40">
        <v>45503</v>
      </c>
      <c r="AD480" s="33" t="str">
        <f>LOOKUP($Y480,'[14]Ley Transparencia'!$H$4:$H$17,'[14]Ley Transparencia'!$I$4:$I$17)</f>
        <v>Ilimitada</v>
      </c>
      <c r="AE480" s="26" t="str">
        <f t="shared" si="106"/>
        <v>Baja</v>
      </c>
      <c r="AF480" s="18">
        <f t="shared" si="107"/>
        <v>1</v>
      </c>
      <c r="AG480" s="18" t="s">
        <v>239</v>
      </c>
      <c r="AH480" s="18">
        <f t="shared" si="108"/>
        <v>1</v>
      </c>
      <c r="AI480" s="18" t="s">
        <v>239</v>
      </c>
      <c r="AJ480" s="18">
        <f t="shared" si="109"/>
        <v>1</v>
      </c>
      <c r="AK480" s="18">
        <f t="shared" si="110"/>
        <v>3</v>
      </c>
      <c r="AL480" s="44" t="str">
        <f t="shared" si="111"/>
        <v>BAJA</v>
      </c>
      <c r="AM480" s="18" t="s">
        <v>184</v>
      </c>
      <c r="AN480" s="18" t="s">
        <v>388</v>
      </c>
      <c r="AO480" s="18" t="s">
        <v>184</v>
      </c>
      <c r="AP480" s="18" t="s">
        <v>388</v>
      </c>
      <c r="AQ480" s="18" t="s">
        <v>184</v>
      </c>
      <c r="AR480" s="18" t="s">
        <v>184</v>
      </c>
      <c r="AS480" s="18"/>
      <c r="AT480" s="18" t="s">
        <v>388</v>
      </c>
      <c r="AU480" s="18" t="s">
        <v>184</v>
      </c>
      <c r="AV480" s="18" t="s">
        <v>184</v>
      </c>
      <c r="AW480" s="18" t="s">
        <v>184</v>
      </c>
      <c r="AX480" s="18" t="s">
        <v>184</v>
      </c>
      <c r="AY480" s="18" t="s">
        <v>388</v>
      </c>
      <c r="AZ480" s="18" t="s">
        <v>184</v>
      </c>
      <c r="BA480" s="18" t="s">
        <v>184</v>
      </c>
      <c r="BB480" s="18" t="s">
        <v>184</v>
      </c>
      <c r="BC480" s="18"/>
      <c r="BD480" s="18" t="s">
        <v>184</v>
      </c>
      <c r="BE480" s="18" t="s">
        <v>184</v>
      </c>
      <c r="BF480" s="18" t="s">
        <v>184</v>
      </c>
      <c r="BG480" s="18" t="s">
        <v>184</v>
      </c>
      <c r="BH480" s="18" t="s">
        <v>184</v>
      </c>
      <c r="BI480" s="18" t="s">
        <v>184</v>
      </c>
      <c r="BJ480" s="18" t="s">
        <v>184</v>
      </c>
      <c r="BK480" s="18" t="s">
        <v>184</v>
      </c>
      <c r="BL480" s="18" t="s">
        <v>184</v>
      </c>
      <c r="BM480" s="18"/>
      <c r="BN480" s="34" t="s">
        <v>323</v>
      </c>
      <c r="BO480" s="18" t="s">
        <v>323</v>
      </c>
      <c r="BP480" s="18" t="s">
        <v>323</v>
      </c>
    </row>
    <row r="481" spans="1:68" s="158" customFormat="1" ht="60" customHeight="1" x14ac:dyDescent="0.35">
      <c r="A481" s="24" t="str">
        <f t="shared" si="105"/>
        <v>DDDI-007</v>
      </c>
      <c r="B481" s="25" t="str">
        <f>VLOOKUP($D481,[14]Responsables!$L$1:$M$37,2,0)</f>
        <v>DDDI</v>
      </c>
      <c r="C481" s="159" t="s">
        <v>209</v>
      </c>
      <c r="D481" s="17" t="s">
        <v>1491</v>
      </c>
      <c r="E481" s="17" t="s">
        <v>1464</v>
      </c>
      <c r="F481" s="17" t="s">
        <v>1429</v>
      </c>
      <c r="G481" s="17" t="s">
        <v>1514</v>
      </c>
      <c r="H481" s="17" t="s">
        <v>1515</v>
      </c>
      <c r="I481" s="17" t="s">
        <v>253</v>
      </c>
      <c r="J481" s="18" t="s">
        <v>254</v>
      </c>
      <c r="K481" s="18" t="s">
        <v>335</v>
      </c>
      <c r="L481" s="18" t="s">
        <v>336</v>
      </c>
      <c r="M481" s="18" t="s">
        <v>337</v>
      </c>
      <c r="N481" s="18" t="s">
        <v>562</v>
      </c>
      <c r="O481" s="17" t="s">
        <v>176</v>
      </c>
      <c r="P481" s="17" t="s">
        <v>411</v>
      </c>
      <c r="Q481" s="17" t="s">
        <v>1491</v>
      </c>
      <c r="R481" s="17" t="s">
        <v>194</v>
      </c>
      <c r="S481" s="17" t="s">
        <v>1491</v>
      </c>
      <c r="T481" s="17" t="s">
        <v>1494</v>
      </c>
      <c r="U481" s="17" t="s">
        <v>1495</v>
      </c>
      <c r="V481" s="17" t="s">
        <v>229</v>
      </c>
      <c r="W481" s="17" t="s">
        <v>229</v>
      </c>
      <c r="X481" s="18" t="s">
        <v>255</v>
      </c>
      <c r="Y481" s="177" t="str">
        <f>VLOOKUP($X481,'[14]Ley Transparencia'!$G$4:$H$18,2,0)</f>
        <v>INFORMACIÓN PÚBLICA</v>
      </c>
      <c r="Z481" s="39" t="s">
        <v>176</v>
      </c>
      <c r="AA481" s="39" t="s">
        <v>176</v>
      </c>
      <c r="AB481" s="39" t="s">
        <v>176</v>
      </c>
      <c r="AC481" s="40">
        <v>45503</v>
      </c>
      <c r="AD481" s="33" t="str">
        <f>LOOKUP($Y481,'[14]Ley Transparencia'!$H$4:$H$17,'[14]Ley Transparencia'!$I$4:$I$17)</f>
        <v>Ilimitada</v>
      </c>
      <c r="AE481" s="26" t="str">
        <f t="shared" si="106"/>
        <v>Baja</v>
      </c>
      <c r="AF481" s="18">
        <f t="shared" si="107"/>
        <v>1</v>
      </c>
      <c r="AG481" s="18" t="s">
        <v>239</v>
      </c>
      <c r="AH481" s="18">
        <f t="shared" si="108"/>
        <v>1</v>
      </c>
      <c r="AI481" s="18" t="s">
        <v>239</v>
      </c>
      <c r="AJ481" s="18">
        <f t="shared" si="109"/>
        <v>1</v>
      </c>
      <c r="AK481" s="18">
        <f t="shared" si="110"/>
        <v>3</v>
      </c>
      <c r="AL481" s="44" t="str">
        <f t="shared" si="111"/>
        <v>BAJA</v>
      </c>
      <c r="AM481" s="18" t="s">
        <v>184</v>
      </c>
      <c r="AN481" s="18" t="s">
        <v>388</v>
      </c>
      <c r="AO481" s="18" t="s">
        <v>184</v>
      </c>
      <c r="AP481" s="18" t="s">
        <v>388</v>
      </c>
      <c r="AQ481" s="18" t="s">
        <v>184</v>
      </c>
      <c r="AR481" s="18" t="s">
        <v>184</v>
      </c>
      <c r="AS481" s="18" t="s">
        <v>1516</v>
      </c>
      <c r="AT481" s="18" t="s">
        <v>388</v>
      </c>
      <c r="AU481" s="18" t="s">
        <v>184</v>
      </c>
      <c r="AV481" s="18" t="s">
        <v>184</v>
      </c>
      <c r="AW481" s="18" t="s">
        <v>388</v>
      </c>
      <c r="AX481" s="18" t="s">
        <v>184</v>
      </c>
      <c r="AY481" s="18" t="s">
        <v>388</v>
      </c>
      <c r="AZ481" s="18" t="s">
        <v>184</v>
      </c>
      <c r="BA481" s="18" t="s">
        <v>184</v>
      </c>
      <c r="BB481" s="18" t="s">
        <v>184</v>
      </c>
      <c r="BC481" s="18"/>
      <c r="BD481" s="18" t="s">
        <v>184</v>
      </c>
      <c r="BE481" s="18" t="s">
        <v>184</v>
      </c>
      <c r="BF481" s="18" t="s">
        <v>184</v>
      </c>
      <c r="BG481" s="18" t="s">
        <v>184</v>
      </c>
      <c r="BH481" s="18" t="s">
        <v>184</v>
      </c>
      <c r="BI481" s="18" t="s">
        <v>184</v>
      </c>
      <c r="BJ481" s="18" t="s">
        <v>184</v>
      </c>
      <c r="BK481" s="18" t="s">
        <v>184</v>
      </c>
      <c r="BL481" s="18" t="s">
        <v>184</v>
      </c>
      <c r="BM481" s="18"/>
      <c r="BN481" s="34" t="s">
        <v>323</v>
      </c>
      <c r="BO481" s="18" t="s">
        <v>323</v>
      </c>
      <c r="BP481" s="18" t="s">
        <v>323</v>
      </c>
    </row>
    <row r="482" spans="1:68" s="158" customFormat="1" ht="60" customHeight="1" x14ac:dyDescent="0.35">
      <c r="A482" s="24" t="str">
        <f t="shared" si="105"/>
        <v>DDDI-008</v>
      </c>
      <c r="B482" s="25" t="str">
        <f>VLOOKUP($D482,[14]Responsables!$L$1:$M$37,2,0)</f>
        <v>DDDI</v>
      </c>
      <c r="C482" s="159" t="s">
        <v>212</v>
      </c>
      <c r="D482" s="17" t="s">
        <v>1491</v>
      </c>
      <c r="E482" s="17" t="s">
        <v>1464</v>
      </c>
      <c r="F482" s="17" t="s">
        <v>1429</v>
      </c>
      <c r="G482" s="17" t="s">
        <v>1517</v>
      </c>
      <c r="H482" s="17" t="s">
        <v>1518</v>
      </c>
      <c r="I482" s="17" t="s">
        <v>253</v>
      </c>
      <c r="J482" s="18" t="s">
        <v>254</v>
      </c>
      <c r="K482" s="18" t="s">
        <v>335</v>
      </c>
      <c r="L482" s="18" t="s">
        <v>320</v>
      </c>
      <c r="M482" s="18" t="s">
        <v>337</v>
      </c>
      <c r="N482" s="18" t="s">
        <v>562</v>
      </c>
      <c r="O482" s="17" t="s">
        <v>176</v>
      </c>
      <c r="P482" s="17" t="s">
        <v>411</v>
      </c>
      <c r="Q482" s="17" t="s">
        <v>1491</v>
      </c>
      <c r="R482" s="17" t="s">
        <v>194</v>
      </c>
      <c r="S482" s="17" t="s">
        <v>1491</v>
      </c>
      <c r="T482" s="17" t="s">
        <v>656</v>
      </c>
      <c r="U482" s="17" t="s">
        <v>1519</v>
      </c>
      <c r="V482" s="17" t="s">
        <v>229</v>
      </c>
      <c r="W482" s="17" t="s">
        <v>229</v>
      </c>
      <c r="X482" s="18" t="s">
        <v>255</v>
      </c>
      <c r="Y482" s="177" t="str">
        <f>VLOOKUP($X482,'[14]Ley Transparencia'!$G$4:$H$18,2,0)</f>
        <v>INFORMACIÓN PÚBLICA</v>
      </c>
      <c r="Z482" s="39" t="s">
        <v>176</v>
      </c>
      <c r="AA482" s="39" t="s">
        <v>176</v>
      </c>
      <c r="AB482" s="39" t="s">
        <v>176</v>
      </c>
      <c r="AC482" s="40">
        <v>45503</v>
      </c>
      <c r="AD482" s="33" t="str">
        <f>LOOKUP($Y482,'[14]Ley Transparencia'!$H$4:$H$17,'[14]Ley Transparencia'!$I$4:$I$17)</f>
        <v>Ilimitada</v>
      </c>
      <c r="AE482" s="26" t="str">
        <f t="shared" si="106"/>
        <v>Baja</v>
      </c>
      <c r="AF482" s="18">
        <f t="shared" si="107"/>
        <v>1</v>
      </c>
      <c r="AG482" s="18" t="s">
        <v>239</v>
      </c>
      <c r="AH482" s="18">
        <f t="shared" si="108"/>
        <v>1</v>
      </c>
      <c r="AI482" s="18" t="s">
        <v>239</v>
      </c>
      <c r="AJ482" s="18">
        <f t="shared" si="109"/>
        <v>1</v>
      </c>
      <c r="AK482" s="18">
        <f t="shared" si="110"/>
        <v>3</v>
      </c>
      <c r="AL482" s="44" t="str">
        <f t="shared" si="111"/>
        <v>BAJA</v>
      </c>
      <c r="AM482" s="18" t="s">
        <v>184</v>
      </c>
      <c r="AN482" s="18" t="s">
        <v>388</v>
      </c>
      <c r="AO482" s="18" t="s">
        <v>184</v>
      </c>
      <c r="AP482" s="18" t="s">
        <v>388</v>
      </c>
      <c r="AQ482" s="18" t="s">
        <v>184</v>
      </c>
      <c r="AR482" s="18" t="s">
        <v>184</v>
      </c>
      <c r="AS482" s="50" t="s">
        <v>1520</v>
      </c>
      <c r="AT482" s="18" t="s">
        <v>388</v>
      </c>
      <c r="AU482" s="18" t="s">
        <v>184</v>
      </c>
      <c r="AV482" s="18" t="s">
        <v>184</v>
      </c>
      <c r="AW482" s="18" t="s">
        <v>388</v>
      </c>
      <c r="AX482" s="18" t="s">
        <v>184</v>
      </c>
      <c r="AY482" s="18" t="s">
        <v>388</v>
      </c>
      <c r="AZ482" s="18" t="s">
        <v>184</v>
      </c>
      <c r="BA482" s="18" t="s">
        <v>184</v>
      </c>
      <c r="BB482" s="18" t="s">
        <v>184</v>
      </c>
      <c r="BC482" s="18"/>
      <c r="BD482" s="18" t="s">
        <v>184</v>
      </c>
      <c r="BE482" s="18" t="s">
        <v>184</v>
      </c>
      <c r="BF482" s="18" t="s">
        <v>184</v>
      </c>
      <c r="BG482" s="18" t="s">
        <v>184</v>
      </c>
      <c r="BH482" s="18" t="s">
        <v>184</v>
      </c>
      <c r="BI482" s="18" t="s">
        <v>184</v>
      </c>
      <c r="BJ482" s="18" t="s">
        <v>184</v>
      </c>
      <c r="BK482" s="18" t="s">
        <v>184</v>
      </c>
      <c r="BL482" s="18" t="s">
        <v>184</v>
      </c>
      <c r="BM482" s="18"/>
      <c r="BN482" s="34" t="s">
        <v>323</v>
      </c>
      <c r="BO482" s="18" t="s">
        <v>323</v>
      </c>
      <c r="BP482" s="18" t="s">
        <v>323</v>
      </c>
    </row>
    <row r="483" spans="1:68" s="158" customFormat="1" ht="60" customHeight="1" x14ac:dyDescent="0.35">
      <c r="A483" s="24" t="str">
        <f t="shared" si="105"/>
        <v>DDDI-009</v>
      </c>
      <c r="B483" s="25" t="str">
        <f>VLOOKUP($D483,[14]Responsables!$L$1:$M$37,2,0)</f>
        <v>DDDI</v>
      </c>
      <c r="C483" s="159" t="s">
        <v>215</v>
      </c>
      <c r="D483" s="17" t="s">
        <v>1491</v>
      </c>
      <c r="E483" s="17" t="s">
        <v>1464</v>
      </c>
      <c r="F483" s="17" t="s">
        <v>1429</v>
      </c>
      <c r="G483" s="17" t="s">
        <v>1521</v>
      </c>
      <c r="H483" s="17" t="s">
        <v>1522</v>
      </c>
      <c r="I483" s="17" t="s">
        <v>253</v>
      </c>
      <c r="J483" s="18" t="s">
        <v>254</v>
      </c>
      <c r="K483" s="18" t="s">
        <v>319</v>
      </c>
      <c r="L483" s="18" t="s">
        <v>336</v>
      </c>
      <c r="M483" s="18" t="s">
        <v>337</v>
      </c>
      <c r="N483" s="18" t="s">
        <v>437</v>
      </c>
      <c r="O483" s="18" t="s">
        <v>1523</v>
      </c>
      <c r="P483" s="17" t="s">
        <v>411</v>
      </c>
      <c r="Q483" s="17" t="s">
        <v>1491</v>
      </c>
      <c r="R483" s="17" t="s">
        <v>194</v>
      </c>
      <c r="S483" s="17" t="s">
        <v>1491</v>
      </c>
      <c r="T483" s="17" t="s">
        <v>193</v>
      </c>
      <c r="U483" s="17" t="s">
        <v>170</v>
      </c>
      <c r="V483" s="17" t="s">
        <v>229</v>
      </c>
      <c r="W483" s="17" t="s">
        <v>229</v>
      </c>
      <c r="X483" s="18" t="s">
        <v>255</v>
      </c>
      <c r="Y483" s="177" t="str">
        <f>VLOOKUP($X483,'[14]Ley Transparencia'!$G$4:$H$18,2,0)</f>
        <v>INFORMACIÓN PÚBLICA</v>
      </c>
      <c r="Z483" s="39" t="s">
        <v>176</v>
      </c>
      <c r="AA483" s="39" t="s">
        <v>176</v>
      </c>
      <c r="AB483" s="39" t="s">
        <v>176</v>
      </c>
      <c r="AC483" s="40">
        <v>45539</v>
      </c>
      <c r="AD483" s="33" t="str">
        <f>LOOKUP($Y483,'[14]Ley Transparencia'!$H$4:$H$17,'[14]Ley Transparencia'!$I$4:$I$17)</f>
        <v>Ilimitada</v>
      </c>
      <c r="AE483" s="26" t="str">
        <f t="shared" si="106"/>
        <v>Baja</v>
      </c>
      <c r="AF483" s="18">
        <f t="shared" si="107"/>
        <v>1</v>
      </c>
      <c r="AG483" s="18" t="s">
        <v>239</v>
      </c>
      <c r="AH483" s="18">
        <f t="shared" si="108"/>
        <v>1</v>
      </c>
      <c r="AI483" s="18" t="s">
        <v>239</v>
      </c>
      <c r="AJ483" s="18">
        <f t="shared" si="109"/>
        <v>1</v>
      </c>
      <c r="AK483" s="18">
        <f t="shared" si="110"/>
        <v>3</v>
      </c>
      <c r="AL483" s="44" t="str">
        <f t="shared" si="111"/>
        <v>BAJA</v>
      </c>
      <c r="AM483" s="18" t="s">
        <v>184</v>
      </c>
      <c r="AN483" s="18" t="s">
        <v>388</v>
      </c>
      <c r="AO483" s="18" t="s">
        <v>184</v>
      </c>
      <c r="AP483" s="18" t="s">
        <v>388</v>
      </c>
      <c r="AQ483" s="18" t="s">
        <v>184</v>
      </c>
      <c r="AR483" s="18" t="s">
        <v>184</v>
      </c>
      <c r="AS483" s="18"/>
      <c r="AT483" s="18" t="s">
        <v>388</v>
      </c>
      <c r="AU483" s="18" t="s">
        <v>184</v>
      </c>
      <c r="AV483" s="18" t="s">
        <v>184</v>
      </c>
      <c r="AW483" s="18" t="s">
        <v>388</v>
      </c>
      <c r="AX483" s="18" t="s">
        <v>184</v>
      </c>
      <c r="AY483" s="18" t="s">
        <v>388</v>
      </c>
      <c r="AZ483" s="18" t="s">
        <v>184</v>
      </c>
      <c r="BA483" s="18" t="s">
        <v>184</v>
      </c>
      <c r="BB483" s="18" t="s">
        <v>184</v>
      </c>
      <c r="BC483" s="18"/>
      <c r="BD483" s="18" t="s">
        <v>184</v>
      </c>
      <c r="BE483" s="18" t="s">
        <v>184</v>
      </c>
      <c r="BF483" s="18" t="s">
        <v>184</v>
      </c>
      <c r="BG483" s="18" t="s">
        <v>184</v>
      </c>
      <c r="BH483" s="18" t="s">
        <v>184</v>
      </c>
      <c r="BI483" s="18" t="s">
        <v>184</v>
      </c>
      <c r="BJ483" s="18" t="s">
        <v>184</v>
      </c>
      <c r="BK483" s="18" t="s">
        <v>184</v>
      </c>
      <c r="BL483" s="18" t="s">
        <v>184</v>
      </c>
      <c r="BM483" s="18"/>
      <c r="BN483" s="34" t="s">
        <v>323</v>
      </c>
      <c r="BO483" s="18" t="s">
        <v>323</v>
      </c>
      <c r="BP483" s="18" t="s">
        <v>323</v>
      </c>
    </row>
    <row r="484" spans="1:68" s="158" customFormat="1" ht="60" customHeight="1" x14ac:dyDescent="0.35">
      <c r="A484" s="24" t="str">
        <f t="shared" si="105"/>
        <v>DDDI-010</v>
      </c>
      <c r="B484" s="25" t="str">
        <f>VLOOKUP($D484,[14]Responsables!$L$1:$M$37,2,0)</f>
        <v>DDDI</v>
      </c>
      <c r="C484" s="159" t="s">
        <v>218</v>
      </c>
      <c r="D484" s="17" t="s">
        <v>1491</v>
      </c>
      <c r="E484" s="17" t="s">
        <v>1464</v>
      </c>
      <c r="F484" s="17" t="s">
        <v>229</v>
      </c>
      <c r="G484" s="17" t="s">
        <v>1524</v>
      </c>
      <c r="H484" s="17" t="s">
        <v>1525</v>
      </c>
      <c r="I484" s="17" t="s">
        <v>253</v>
      </c>
      <c r="J484" s="18" t="s">
        <v>254</v>
      </c>
      <c r="K484" s="18" t="s">
        <v>319</v>
      </c>
      <c r="L484" s="18" t="s">
        <v>361</v>
      </c>
      <c r="M484" s="18" t="s">
        <v>337</v>
      </c>
      <c r="N484" s="18" t="s">
        <v>437</v>
      </c>
      <c r="O484" s="194" t="s">
        <v>1526</v>
      </c>
      <c r="P484" s="17" t="s">
        <v>411</v>
      </c>
      <c r="Q484" s="17" t="s">
        <v>1491</v>
      </c>
      <c r="R484" s="17" t="s">
        <v>194</v>
      </c>
      <c r="S484" s="17" t="s">
        <v>1491</v>
      </c>
      <c r="T484" s="17" t="s">
        <v>660</v>
      </c>
      <c r="U484" s="17" t="s">
        <v>628</v>
      </c>
      <c r="V484" s="17" t="s">
        <v>193</v>
      </c>
      <c r="W484" s="17" t="s">
        <v>170</v>
      </c>
      <c r="X484" s="18" t="s">
        <v>255</v>
      </c>
      <c r="Y484" s="177" t="str">
        <f>VLOOKUP($X484,'[14]Ley Transparencia'!$G$4:$H$18,2,0)</f>
        <v>INFORMACIÓN PÚBLICA</v>
      </c>
      <c r="Z484" s="39" t="s">
        <v>176</v>
      </c>
      <c r="AA484" s="39" t="s">
        <v>176</v>
      </c>
      <c r="AB484" s="39" t="s">
        <v>176</v>
      </c>
      <c r="AC484" s="40">
        <v>45539</v>
      </c>
      <c r="AD484" s="33" t="str">
        <f>LOOKUP($Y484,'[14]Ley Transparencia'!$H$4:$H$17,'[14]Ley Transparencia'!$I$4:$I$17)</f>
        <v>Ilimitada</v>
      </c>
      <c r="AE484" s="26" t="str">
        <f t="shared" si="106"/>
        <v>Baja</v>
      </c>
      <c r="AF484" s="18">
        <f t="shared" si="107"/>
        <v>1</v>
      </c>
      <c r="AG484" s="18" t="s">
        <v>239</v>
      </c>
      <c r="AH484" s="18">
        <f t="shared" si="108"/>
        <v>1</v>
      </c>
      <c r="AI484" s="18" t="s">
        <v>239</v>
      </c>
      <c r="AJ484" s="18">
        <f t="shared" si="109"/>
        <v>1</v>
      </c>
      <c r="AK484" s="18">
        <f t="shared" si="110"/>
        <v>3</v>
      </c>
      <c r="AL484" s="44" t="str">
        <f t="shared" si="111"/>
        <v>BAJA</v>
      </c>
      <c r="AM484" s="18" t="s">
        <v>184</v>
      </c>
      <c r="AN484" s="18" t="s">
        <v>388</v>
      </c>
      <c r="AO484" s="18" t="s">
        <v>184</v>
      </c>
      <c r="AP484" s="18" t="s">
        <v>388</v>
      </c>
      <c r="AQ484" s="18" t="s">
        <v>184</v>
      </c>
      <c r="AR484" s="18" t="s">
        <v>184</v>
      </c>
      <c r="AS484" s="18"/>
      <c r="AT484" s="18" t="s">
        <v>388</v>
      </c>
      <c r="AU484" s="18" t="s">
        <v>184</v>
      </c>
      <c r="AV484" s="18" t="s">
        <v>184</v>
      </c>
      <c r="AW484" s="18" t="s">
        <v>388</v>
      </c>
      <c r="AX484" s="18" t="s">
        <v>184</v>
      </c>
      <c r="AY484" s="18" t="s">
        <v>388</v>
      </c>
      <c r="AZ484" s="18" t="s">
        <v>184</v>
      </c>
      <c r="BA484" s="18" t="s">
        <v>184</v>
      </c>
      <c r="BB484" s="18" t="s">
        <v>184</v>
      </c>
      <c r="BC484" s="18"/>
      <c r="BD484" s="18" t="s">
        <v>184</v>
      </c>
      <c r="BE484" s="18" t="s">
        <v>184</v>
      </c>
      <c r="BF484" s="18" t="s">
        <v>184</v>
      </c>
      <c r="BG484" s="18" t="s">
        <v>184</v>
      </c>
      <c r="BH484" s="18" t="s">
        <v>184</v>
      </c>
      <c r="BI484" s="18" t="s">
        <v>184</v>
      </c>
      <c r="BJ484" s="18" t="s">
        <v>184</v>
      </c>
      <c r="BK484" s="18" t="s">
        <v>184</v>
      </c>
      <c r="BL484" s="18" t="s">
        <v>184</v>
      </c>
      <c r="BM484" s="18"/>
      <c r="BN484" s="34" t="s">
        <v>323</v>
      </c>
      <c r="BO484" s="18" t="s">
        <v>323</v>
      </c>
      <c r="BP484" s="18" t="s">
        <v>323</v>
      </c>
    </row>
    <row r="485" spans="1:68" s="158" customFormat="1" ht="60" customHeight="1" x14ac:dyDescent="0.35">
      <c r="A485" s="24" t="str">
        <f t="shared" si="105"/>
        <v>DDDI-011</v>
      </c>
      <c r="B485" s="25" t="str">
        <f>VLOOKUP($D485,[14]Responsables!$L$1:$M$37,2,0)</f>
        <v>DDDI</v>
      </c>
      <c r="C485" s="159" t="s">
        <v>221</v>
      </c>
      <c r="D485" s="17" t="s">
        <v>1491</v>
      </c>
      <c r="E485" s="17" t="s">
        <v>1464</v>
      </c>
      <c r="F485" s="17" t="s">
        <v>1527</v>
      </c>
      <c r="G485" s="17" t="s">
        <v>1528</v>
      </c>
      <c r="H485" s="17" t="s">
        <v>1529</v>
      </c>
      <c r="I485" s="17" t="s">
        <v>253</v>
      </c>
      <c r="J485" s="18" t="s">
        <v>254</v>
      </c>
      <c r="K485" s="18" t="s">
        <v>335</v>
      </c>
      <c r="L485" s="18" t="s">
        <v>320</v>
      </c>
      <c r="M485" s="18" t="s">
        <v>321</v>
      </c>
      <c r="N485" s="18" t="s">
        <v>437</v>
      </c>
      <c r="O485" s="17" t="s">
        <v>176</v>
      </c>
      <c r="P485" s="17" t="s">
        <v>411</v>
      </c>
      <c r="Q485" s="17" t="s">
        <v>1491</v>
      </c>
      <c r="R485" s="17" t="s">
        <v>194</v>
      </c>
      <c r="S485" s="17" t="s">
        <v>1491</v>
      </c>
      <c r="T485" s="17" t="s">
        <v>660</v>
      </c>
      <c r="U485" s="17" t="s">
        <v>628</v>
      </c>
      <c r="V485" s="17" t="s">
        <v>229</v>
      </c>
      <c r="W485" s="17" t="s">
        <v>229</v>
      </c>
      <c r="X485" s="18" t="s">
        <v>273</v>
      </c>
      <c r="Y485" s="177" t="str">
        <f>VLOOKUP($X485,'[14]Ley Transparencia'!$G$4:$H$18,2,0)</f>
        <v>Artículo 18 - INFORMACIÓN PÚBLICA CLASIFICADA</v>
      </c>
      <c r="Z485" s="17" t="s">
        <v>1496</v>
      </c>
      <c r="AA485" s="17" t="s">
        <v>1530</v>
      </c>
      <c r="AB485" s="39" t="s">
        <v>238</v>
      </c>
      <c r="AC485" s="40">
        <v>45503</v>
      </c>
      <c r="AD485" s="33" t="str">
        <f>LOOKUP($Y485,'[14]Ley Transparencia'!$H$4:$H$17,'[14]Ley Transparencia'!$I$4:$I$17)</f>
        <v>Ilimitada</v>
      </c>
      <c r="AE485" s="26" t="str">
        <f t="shared" si="106"/>
        <v>Media</v>
      </c>
      <c r="AF485" s="18">
        <f t="shared" si="107"/>
        <v>2</v>
      </c>
      <c r="AG485" s="18" t="s">
        <v>233</v>
      </c>
      <c r="AH485" s="18">
        <f t="shared" si="108"/>
        <v>2</v>
      </c>
      <c r="AI485" s="18" t="s">
        <v>233</v>
      </c>
      <c r="AJ485" s="18">
        <f t="shared" si="109"/>
        <v>2</v>
      </c>
      <c r="AK485" s="18">
        <f t="shared" si="110"/>
        <v>6</v>
      </c>
      <c r="AL485" s="44" t="str">
        <f t="shared" si="111"/>
        <v>MEDIA</v>
      </c>
      <c r="AM485" s="18" t="s">
        <v>184</v>
      </c>
      <c r="AN485" s="18" t="s">
        <v>388</v>
      </c>
      <c r="AO485" s="18" t="s">
        <v>184</v>
      </c>
      <c r="AP485" s="18" t="s">
        <v>388</v>
      </c>
      <c r="AQ485" s="18" t="s">
        <v>184</v>
      </c>
      <c r="AR485" s="18" t="s">
        <v>184</v>
      </c>
      <c r="AS485" s="18"/>
      <c r="AT485" s="18" t="s">
        <v>388</v>
      </c>
      <c r="AU485" s="18" t="s">
        <v>184</v>
      </c>
      <c r="AV485" s="18" t="s">
        <v>184</v>
      </c>
      <c r="AW485" s="18" t="s">
        <v>388</v>
      </c>
      <c r="AX485" s="18" t="s">
        <v>184</v>
      </c>
      <c r="AY485" s="18" t="s">
        <v>388</v>
      </c>
      <c r="AZ485" s="18" t="s">
        <v>184</v>
      </c>
      <c r="BA485" s="18" t="s">
        <v>184</v>
      </c>
      <c r="BB485" s="18" t="s">
        <v>184</v>
      </c>
      <c r="BC485" s="18"/>
      <c r="BD485" s="18" t="s">
        <v>184</v>
      </c>
      <c r="BE485" s="18" t="s">
        <v>184</v>
      </c>
      <c r="BF485" s="18" t="s">
        <v>184</v>
      </c>
      <c r="BG485" s="18" t="s">
        <v>184</v>
      </c>
      <c r="BH485" s="18" t="s">
        <v>184</v>
      </c>
      <c r="BI485" s="18" t="s">
        <v>184</v>
      </c>
      <c r="BJ485" s="18" t="s">
        <v>184</v>
      </c>
      <c r="BK485" s="18" t="s">
        <v>184</v>
      </c>
      <c r="BL485" s="18" t="s">
        <v>184</v>
      </c>
      <c r="BM485" s="18"/>
      <c r="BN485" s="34" t="s">
        <v>323</v>
      </c>
      <c r="BO485" s="18" t="s">
        <v>323</v>
      </c>
      <c r="BP485" s="18" t="s">
        <v>323</v>
      </c>
    </row>
    <row r="486" spans="1:68" s="158" customFormat="1" ht="60" customHeight="1" x14ac:dyDescent="0.35">
      <c r="A486" s="24" t="str">
        <f t="shared" si="105"/>
        <v>DDDI-012</v>
      </c>
      <c r="B486" s="25" t="str">
        <f>VLOOKUP($D486,[14]Responsables!$L$1:$M$37,2,0)</f>
        <v>DDDI</v>
      </c>
      <c r="C486" s="159" t="s">
        <v>224</v>
      </c>
      <c r="D486" s="17" t="s">
        <v>1491</v>
      </c>
      <c r="E486" s="17" t="s">
        <v>1464</v>
      </c>
      <c r="F486" s="17" t="s">
        <v>1527</v>
      </c>
      <c r="G486" s="17" t="s">
        <v>1531</v>
      </c>
      <c r="H486" s="17" t="s">
        <v>1532</v>
      </c>
      <c r="I486" s="17" t="s">
        <v>253</v>
      </c>
      <c r="J486" s="18" t="s">
        <v>254</v>
      </c>
      <c r="K486" s="18" t="s">
        <v>1507</v>
      </c>
      <c r="L486" s="18" t="s">
        <v>336</v>
      </c>
      <c r="M486" s="18" t="s">
        <v>321</v>
      </c>
      <c r="N486" s="18" t="s">
        <v>437</v>
      </c>
      <c r="O486" s="17" t="s">
        <v>176</v>
      </c>
      <c r="P486" s="17" t="s">
        <v>411</v>
      </c>
      <c r="Q486" s="17" t="s">
        <v>1491</v>
      </c>
      <c r="R486" s="17" t="s">
        <v>289</v>
      </c>
      <c r="S486" s="17" t="s">
        <v>1491</v>
      </c>
      <c r="T486" s="17" t="s">
        <v>660</v>
      </c>
      <c r="U486" s="17" t="s">
        <v>628</v>
      </c>
      <c r="V486" s="17" t="s">
        <v>229</v>
      </c>
      <c r="W486" s="17" t="s">
        <v>229</v>
      </c>
      <c r="X486" s="18" t="s">
        <v>273</v>
      </c>
      <c r="Y486" s="177" t="str">
        <f>VLOOKUP($X486,'[14]Ley Transparencia'!$G$4:$H$18,2,0)</f>
        <v>Artículo 18 - INFORMACIÓN PÚBLICA CLASIFICADA</v>
      </c>
      <c r="Z486" s="17" t="s">
        <v>1496</v>
      </c>
      <c r="AA486" s="17" t="s">
        <v>1533</v>
      </c>
      <c r="AB486" s="41" t="s">
        <v>238</v>
      </c>
      <c r="AC486" s="40">
        <v>45504</v>
      </c>
      <c r="AD486" s="33" t="str">
        <f>LOOKUP($Y486,'[14]Ley Transparencia'!$H$4:$H$17,'[14]Ley Transparencia'!$I$4:$I$17)</f>
        <v>Ilimitada</v>
      </c>
      <c r="AE486" s="26" t="str">
        <f t="shared" si="106"/>
        <v>Media</v>
      </c>
      <c r="AF486" s="18">
        <f t="shared" si="107"/>
        <v>2</v>
      </c>
      <c r="AG486" s="18" t="s">
        <v>233</v>
      </c>
      <c r="AH486" s="18">
        <f t="shared" si="108"/>
        <v>2</v>
      </c>
      <c r="AI486" s="18" t="s">
        <v>233</v>
      </c>
      <c r="AJ486" s="18">
        <f t="shared" si="109"/>
        <v>2</v>
      </c>
      <c r="AK486" s="18">
        <f t="shared" si="110"/>
        <v>6</v>
      </c>
      <c r="AL486" s="44" t="str">
        <f t="shared" si="111"/>
        <v>MEDIA</v>
      </c>
      <c r="AM486" s="18" t="s">
        <v>184</v>
      </c>
      <c r="AN486" s="18" t="s">
        <v>388</v>
      </c>
      <c r="AO486" s="18" t="s">
        <v>184</v>
      </c>
      <c r="AP486" s="18" t="s">
        <v>388</v>
      </c>
      <c r="AQ486" s="18" t="s">
        <v>184</v>
      </c>
      <c r="AR486" s="18" t="s">
        <v>184</v>
      </c>
      <c r="AS486" s="18"/>
      <c r="AT486" s="18" t="s">
        <v>388</v>
      </c>
      <c r="AU486" s="18" t="s">
        <v>184</v>
      </c>
      <c r="AV486" s="18" t="s">
        <v>184</v>
      </c>
      <c r="AW486" s="18" t="s">
        <v>388</v>
      </c>
      <c r="AX486" s="18" t="s">
        <v>184</v>
      </c>
      <c r="AY486" s="18" t="s">
        <v>388</v>
      </c>
      <c r="AZ486" s="18" t="s">
        <v>184</v>
      </c>
      <c r="BA486" s="18" t="s">
        <v>184</v>
      </c>
      <c r="BB486" s="18" t="s">
        <v>184</v>
      </c>
      <c r="BC486" s="18"/>
      <c r="BD486" s="18" t="s">
        <v>184</v>
      </c>
      <c r="BE486" s="18" t="s">
        <v>184</v>
      </c>
      <c r="BF486" s="18" t="s">
        <v>184</v>
      </c>
      <c r="BG486" s="18" t="s">
        <v>184</v>
      </c>
      <c r="BH486" s="18" t="s">
        <v>184</v>
      </c>
      <c r="BI486" s="18" t="s">
        <v>184</v>
      </c>
      <c r="BJ486" s="18" t="s">
        <v>184</v>
      </c>
      <c r="BK486" s="18" t="s">
        <v>184</v>
      </c>
      <c r="BL486" s="18" t="s">
        <v>184</v>
      </c>
      <c r="BM486" s="18"/>
      <c r="BN486" s="34" t="s">
        <v>323</v>
      </c>
      <c r="BO486" s="18" t="s">
        <v>323</v>
      </c>
      <c r="BP486" s="18" t="s">
        <v>323</v>
      </c>
    </row>
    <row r="487" spans="1:68" s="158" customFormat="1" ht="60" customHeight="1" x14ac:dyDescent="0.35">
      <c r="A487" s="24" t="str">
        <f t="shared" si="105"/>
        <v>DDDI-013</v>
      </c>
      <c r="B487" s="25" t="str">
        <f>VLOOKUP($D487,[14]Responsables!$L$1:$M$37,2,0)</f>
        <v>DDDI</v>
      </c>
      <c r="C487" s="159" t="s">
        <v>234</v>
      </c>
      <c r="D487" s="17" t="s">
        <v>1491</v>
      </c>
      <c r="E487" s="17" t="s">
        <v>1464</v>
      </c>
      <c r="F487" s="17" t="s">
        <v>759</v>
      </c>
      <c r="G487" s="17" t="s">
        <v>1534</v>
      </c>
      <c r="H487" s="17" t="s">
        <v>1535</v>
      </c>
      <c r="I487" s="17" t="s">
        <v>253</v>
      </c>
      <c r="J487" s="18" t="s">
        <v>254</v>
      </c>
      <c r="K487" s="18" t="s">
        <v>1536</v>
      </c>
      <c r="L487" s="18" t="s">
        <v>361</v>
      </c>
      <c r="M487" s="18" t="s">
        <v>337</v>
      </c>
      <c r="N487" s="18" t="s">
        <v>437</v>
      </c>
      <c r="O487" s="17" t="s">
        <v>176</v>
      </c>
      <c r="P487" s="17" t="s">
        <v>411</v>
      </c>
      <c r="Q487" s="17" t="s">
        <v>1491</v>
      </c>
      <c r="R487" s="17" t="s">
        <v>289</v>
      </c>
      <c r="S487" s="17" t="s">
        <v>1537</v>
      </c>
      <c r="T487" s="17" t="s">
        <v>660</v>
      </c>
      <c r="U487" s="17" t="s">
        <v>628</v>
      </c>
      <c r="V487" s="17" t="s">
        <v>229</v>
      </c>
      <c r="W487" s="17" t="s">
        <v>229</v>
      </c>
      <c r="X487" s="18" t="s">
        <v>273</v>
      </c>
      <c r="Y487" s="177" t="str">
        <f>VLOOKUP($X487,'[14]Ley Transparencia'!$G$4:$H$18,2,0)</f>
        <v>Artículo 18 - INFORMACIÓN PÚBLICA CLASIFICADA</v>
      </c>
      <c r="Z487" s="17" t="s">
        <v>1502</v>
      </c>
      <c r="AA487" s="17" t="s">
        <v>1533</v>
      </c>
      <c r="AB487" s="39" t="s">
        <v>238</v>
      </c>
      <c r="AC487" s="40">
        <v>45565</v>
      </c>
      <c r="AD487" s="33" t="str">
        <f>LOOKUP($Y487,'[14]Ley Transparencia'!$H$4:$H$17,'[14]Ley Transparencia'!$I$4:$I$17)</f>
        <v>Ilimitada</v>
      </c>
      <c r="AE487" s="26" t="str">
        <f t="shared" si="106"/>
        <v>Media</v>
      </c>
      <c r="AF487" s="18">
        <f t="shared" si="107"/>
        <v>2</v>
      </c>
      <c r="AG487" s="18" t="s">
        <v>233</v>
      </c>
      <c r="AH487" s="18">
        <f t="shared" si="108"/>
        <v>2</v>
      </c>
      <c r="AI487" s="18" t="s">
        <v>239</v>
      </c>
      <c r="AJ487" s="18">
        <f t="shared" si="109"/>
        <v>1</v>
      </c>
      <c r="AK487" s="18">
        <f t="shared" si="110"/>
        <v>5</v>
      </c>
      <c r="AL487" s="44" t="str">
        <f t="shared" si="111"/>
        <v>MEDIA</v>
      </c>
      <c r="AM487" s="18" t="s">
        <v>184</v>
      </c>
      <c r="AN487" s="18" t="s">
        <v>388</v>
      </c>
      <c r="AO487" s="18" t="s">
        <v>184</v>
      </c>
      <c r="AP487" s="18" t="s">
        <v>388</v>
      </c>
      <c r="AQ487" s="18" t="s">
        <v>184</v>
      </c>
      <c r="AR487" s="18" t="s">
        <v>184</v>
      </c>
      <c r="AS487" s="18" t="s">
        <v>1538</v>
      </c>
      <c r="AT487" s="18" t="s">
        <v>388</v>
      </c>
      <c r="AU487" s="18" t="s">
        <v>184</v>
      </c>
      <c r="AV487" s="18" t="s">
        <v>184</v>
      </c>
      <c r="AW487" s="18" t="s">
        <v>388</v>
      </c>
      <c r="AX487" s="18" t="s">
        <v>184</v>
      </c>
      <c r="AY487" s="18" t="s">
        <v>388</v>
      </c>
      <c r="AZ487" s="18" t="s">
        <v>184</v>
      </c>
      <c r="BA487" s="18" t="s">
        <v>184</v>
      </c>
      <c r="BB487" s="18" t="s">
        <v>184</v>
      </c>
      <c r="BC487" s="18" t="s">
        <v>1539</v>
      </c>
      <c r="BD487" s="18" t="s">
        <v>184</v>
      </c>
      <c r="BE487" s="18" t="s">
        <v>184</v>
      </c>
      <c r="BF487" s="18" t="s">
        <v>184</v>
      </c>
      <c r="BG487" s="18" t="s">
        <v>184</v>
      </c>
      <c r="BH487" s="18" t="s">
        <v>184</v>
      </c>
      <c r="BI487" s="18" t="s">
        <v>184</v>
      </c>
      <c r="BJ487" s="18" t="s">
        <v>184</v>
      </c>
      <c r="BK487" s="18" t="s">
        <v>184</v>
      </c>
      <c r="BL487" s="18" t="s">
        <v>184</v>
      </c>
      <c r="BM487" s="18"/>
      <c r="BN487" s="34" t="s">
        <v>323</v>
      </c>
      <c r="BO487" s="18" t="s">
        <v>323</v>
      </c>
      <c r="BP487" s="18" t="s">
        <v>323</v>
      </c>
    </row>
    <row r="488" spans="1:68" s="158" customFormat="1" ht="60" customHeight="1" x14ac:dyDescent="0.35">
      <c r="A488" s="24" t="str">
        <f t="shared" si="105"/>
        <v>DDDI-014</v>
      </c>
      <c r="B488" s="25" t="str">
        <f>VLOOKUP($D488,[14]Responsables!$L$1:$M$37,2,0)</f>
        <v>DDDI</v>
      </c>
      <c r="C488" s="159" t="s">
        <v>240</v>
      </c>
      <c r="D488" s="17" t="s">
        <v>1491</v>
      </c>
      <c r="E488" s="17" t="s">
        <v>1464</v>
      </c>
      <c r="F488" s="17" t="s">
        <v>759</v>
      </c>
      <c r="G488" s="17" t="s">
        <v>1439</v>
      </c>
      <c r="H488" s="17" t="s">
        <v>1540</v>
      </c>
      <c r="I488" s="17" t="s">
        <v>253</v>
      </c>
      <c r="J488" s="18" t="s">
        <v>254</v>
      </c>
      <c r="K488" s="18" t="s">
        <v>335</v>
      </c>
      <c r="L488" s="18" t="s">
        <v>336</v>
      </c>
      <c r="M488" s="18" t="s">
        <v>337</v>
      </c>
      <c r="N488" s="18" t="s">
        <v>437</v>
      </c>
      <c r="O488" s="17" t="s">
        <v>176</v>
      </c>
      <c r="P488" s="17" t="s">
        <v>411</v>
      </c>
      <c r="Q488" s="17" t="s">
        <v>1491</v>
      </c>
      <c r="R488" s="17" t="s">
        <v>289</v>
      </c>
      <c r="S488" s="17" t="s">
        <v>1491</v>
      </c>
      <c r="T488" s="17" t="s">
        <v>660</v>
      </c>
      <c r="U488" s="17" t="s">
        <v>628</v>
      </c>
      <c r="V488" s="17" t="s">
        <v>229</v>
      </c>
      <c r="W488" s="17" t="s">
        <v>229</v>
      </c>
      <c r="X488" s="18" t="s">
        <v>273</v>
      </c>
      <c r="Y488" s="177" t="str">
        <f>VLOOKUP($X488,'[14]Ley Transparencia'!$G$4:$H$18,2,0)</f>
        <v>Artículo 18 - INFORMACIÓN PÚBLICA CLASIFICADA</v>
      </c>
      <c r="Z488" s="17" t="s">
        <v>1541</v>
      </c>
      <c r="AA488" s="17" t="s">
        <v>1533</v>
      </c>
      <c r="AB488" s="39" t="s">
        <v>238</v>
      </c>
      <c r="AC488" s="40">
        <v>45503</v>
      </c>
      <c r="AD488" s="33" t="str">
        <f>LOOKUP($Y488,'[14]Ley Transparencia'!$H$4:$H$17,'[14]Ley Transparencia'!$I$4:$I$17)</f>
        <v>Ilimitada</v>
      </c>
      <c r="AE488" s="26" t="str">
        <f t="shared" si="106"/>
        <v>Media</v>
      </c>
      <c r="AF488" s="18">
        <f t="shared" si="107"/>
        <v>2</v>
      </c>
      <c r="AG488" s="18" t="s">
        <v>233</v>
      </c>
      <c r="AH488" s="18">
        <f t="shared" si="108"/>
        <v>2</v>
      </c>
      <c r="AI488" s="18" t="s">
        <v>239</v>
      </c>
      <c r="AJ488" s="18">
        <f t="shared" si="109"/>
        <v>1</v>
      </c>
      <c r="AK488" s="18">
        <f t="shared" si="110"/>
        <v>5</v>
      </c>
      <c r="AL488" s="44" t="str">
        <f t="shared" si="111"/>
        <v>MEDIA</v>
      </c>
      <c r="AM488" s="18" t="s">
        <v>184</v>
      </c>
      <c r="AN488" s="18" t="s">
        <v>388</v>
      </c>
      <c r="AO488" s="18" t="s">
        <v>184</v>
      </c>
      <c r="AP488" s="18" t="s">
        <v>388</v>
      </c>
      <c r="AQ488" s="18" t="s">
        <v>184</v>
      </c>
      <c r="AR488" s="18" t="s">
        <v>184</v>
      </c>
      <c r="AS488" s="18"/>
      <c r="AT488" s="18" t="s">
        <v>388</v>
      </c>
      <c r="AU488" s="18" t="s">
        <v>184</v>
      </c>
      <c r="AV488" s="18" t="s">
        <v>184</v>
      </c>
      <c r="AW488" s="18" t="s">
        <v>388</v>
      </c>
      <c r="AX488" s="18" t="s">
        <v>184</v>
      </c>
      <c r="AY488" s="18" t="s">
        <v>388</v>
      </c>
      <c r="AZ488" s="18" t="s">
        <v>184</v>
      </c>
      <c r="BA488" s="18" t="s">
        <v>184</v>
      </c>
      <c r="BB488" s="18" t="s">
        <v>184</v>
      </c>
      <c r="BC488" s="18"/>
      <c r="BD488" s="18" t="s">
        <v>184</v>
      </c>
      <c r="BE488" s="18" t="s">
        <v>184</v>
      </c>
      <c r="BF488" s="18" t="s">
        <v>184</v>
      </c>
      <c r="BG488" s="18" t="s">
        <v>184</v>
      </c>
      <c r="BH488" s="18" t="s">
        <v>184</v>
      </c>
      <c r="BI488" s="18" t="s">
        <v>184</v>
      </c>
      <c r="BJ488" s="18" t="s">
        <v>184</v>
      </c>
      <c r="BK488" s="18" t="s">
        <v>184</v>
      </c>
      <c r="BL488" s="18" t="s">
        <v>184</v>
      </c>
      <c r="BM488" s="18"/>
      <c r="BN488" s="34" t="s">
        <v>323</v>
      </c>
      <c r="BO488" s="18" t="s">
        <v>323</v>
      </c>
      <c r="BP488" s="18" t="s">
        <v>323</v>
      </c>
    </row>
    <row r="489" spans="1:68" s="158" customFormat="1" ht="60" customHeight="1" x14ac:dyDescent="0.35">
      <c r="A489" s="24" t="str">
        <f t="shared" si="105"/>
        <v>DDDI-015</v>
      </c>
      <c r="B489" s="25" t="str">
        <f>VLOOKUP($D489,[14]Responsables!$L$1:$M$37,2,0)</f>
        <v>DDDI</v>
      </c>
      <c r="C489" s="159" t="s">
        <v>244</v>
      </c>
      <c r="D489" s="17" t="s">
        <v>1491</v>
      </c>
      <c r="E489" s="17" t="s">
        <v>1464</v>
      </c>
      <c r="F489" s="17" t="s">
        <v>333</v>
      </c>
      <c r="G489" s="17" t="s">
        <v>333</v>
      </c>
      <c r="H489" s="17" t="s">
        <v>1542</v>
      </c>
      <c r="I489" s="17" t="s">
        <v>253</v>
      </c>
      <c r="J489" s="18" t="s">
        <v>254</v>
      </c>
      <c r="K489" s="18" t="s">
        <v>335</v>
      </c>
      <c r="L489" s="18" t="s">
        <v>336</v>
      </c>
      <c r="M489" s="18" t="s">
        <v>337</v>
      </c>
      <c r="N489" s="18" t="s">
        <v>322</v>
      </c>
      <c r="O489" s="18" t="s">
        <v>338</v>
      </c>
      <c r="P489" s="17" t="s">
        <v>411</v>
      </c>
      <c r="Q489" s="17" t="s">
        <v>1491</v>
      </c>
      <c r="R489" s="17" t="s">
        <v>194</v>
      </c>
      <c r="S489" s="17" t="s">
        <v>1491</v>
      </c>
      <c r="T489" s="17" t="s">
        <v>411</v>
      </c>
      <c r="U489" s="17" t="s">
        <v>1543</v>
      </c>
      <c r="V489" s="17" t="s">
        <v>193</v>
      </c>
      <c r="W489" s="17" t="s">
        <v>170</v>
      </c>
      <c r="X489" s="18" t="s">
        <v>273</v>
      </c>
      <c r="Y489" s="177" t="str">
        <f>VLOOKUP($X489,'[14]Ley Transparencia'!$G$4:$H$18,2,0)</f>
        <v>Artículo 18 - INFORMACIÓN PÚBLICA CLASIFICADA</v>
      </c>
      <c r="Z489" s="17" t="s">
        <v>1544</v>
      </c>
      <c r="AA489" s="17" t="s">
        <v>1533</v>
      </c>
      <c r="AB489" s="39" t="s">
        <v>238</v>
      </c>
      <c r="AC489" s="40" t="s">
        <v>1545</v>
      </c>
      <c r="AD489" s="33" t="str">
        <f>LOOKUP($Y489,'[14]Ley Transparencia'!$H$4:$H$17,'[14]Ley Transparencia'!$I$4:$I$17)</f>
        <v>Ilimitada</v>
      </c>
      <c r="AE489" s="26" t="s">
        <v>233</v>
      </c>
      <c r="AF489" s="18">
        <f t="shared" si="107"/>
        <v>2</v>
      </c>
      <c r="AG489" s="18" t="s">
        <v>233</v>
      </c>
      <c r="AH489" s="18">
        <f t="shared" si="108"/>
        <v>2</v>
      </c>
      <c r="AI489" s="18" t="s">
        <v>239</v>
      </c>
      <c r="AJ489" s="18">
        <f t="shared" si="109"/>
        <v>1</v>
      </c>
      <c r="AK489" s="18">
        <f t="shared" si="110"/>
        <v>5</v>
      </c>
      <c r="AL489" s="44" t="str">
        <f t="shared" si="111"/>
        <v>MEDIA</v>
      </c>
      <c r="AM489" s="18" t="s">
        <v>184</v>
      </c>
      <c r="AN489" s="18" t="s">
        <v>388</v>
      </c>
      <c r="AO489" s="18" t="s">
        <v>184</v>
      </c>
      <c r="AP489" s="18" t="s">
        <v>388</v>
      </c>
      <c r="AQ489" s="18" t="s">
        <v>388</v>
      </c>
      <c r="AR489" s="18" t="s">
        <v>184</v>
      </c>
      <c r="AS489" s="18"/>
      <c r="AT489" s="18" t="s">
        <v>388</v>
      </c>
      <c r="AU489" s="18" t="s">
        <v>184</v>
      </c>
      <c r="AV489" s="18" t="s">
        <v>184</v>
      </c>
      <c r="AW489" s="18" t="s">
        <v>388</v>
      </c>
      <c r="AX489" s="18" t="s">
        <v>184</v>
      </c>
      <c r="AY489" s="18" t="s">
        <v>388</v>
      </c>
      <c r="AZ489" s="18" t="s">
        <v>184</v>
      </c>
      <c r="BA489" s="18" t="s">
        <v>184</v>
      </c>
      <c r="BB489" s="18" t="s">
        <v>184</v>
      </c>
      <c r="BC489" s="18"/>
      <c r="BD489" s="18" t="s">
        <v>184</v>
      </c>
      <c r="BE489" s="18" t="s">
        <v>184</v>
      </c>
      <c r="BF489" s="18" t="s">
        <v>184</v>
      </c>
      <c r="BG489" s="18" t="s">
        <v>184</v>
      </c>
      <c r="BH489" s="18" t="s">
        <v>184</v>
      </c>
      <c r="BI489" s="18" t="s">
        <v>184</v>
      </c>
      <c r="BJ489" s="18" t="s">
        <v>184</v>
      </c>
      <c r="BK489" s="18" t="s">
        <v>184</v>
      </c>
      <c r="BL489" s="18" t="s">
        <v>184</v>
      </c>
      <c r="BM489" s="18"/>
      <c r="BN489" s="34" t="s">
        <v>323</v>
      </c>
      <c r="BO489" s="18" t="s">
        <v>323</v>
      </c>
      <c r="BP489" s="18" t="s">
        <v>323</v>
      </c>
    </row>
    <row r="490" spans="1:68" s="158" customFormat="1" ht="60" customHeight="1" x14ac:dyDescent="0.35">
      <c r="A490" s="24" t="str">
        <f t="shared" si="105"/>
        <v>DDDI-016</v>
      </c>
      <c r="B490" s="25" t="str">
        <f>VLOOKUP($D490,[14]Responsables!$L$1:$M$37,2,0)</f>
        <v>DDDI</v>
      </c>
      <c r="C490" s="159" t="s">
        <v>250</v>
      </c>
      <c r="D490" s="17" t="s">
        <v>1491</v>
      </c>
      <c r="E490" s="17" t="s">
        <v>1464</v>
      </c>
      <c r="F490" s="17" t="s">
        <v>229</v>
      </c>
      <c r="G490" s="17" t="s">
        <v>312</v>
      </c>
      <c r="H490" s="17" t="s">
        <v>1546</v>
      </c>
      <c r="I490" s="17" t="s">
        <v>312</v>
      </c>
      <c r="J490" s="17" t="s">
        <v>176</v>
      </c>
      <c r="K490" s="17" t="s">
        <v>176</v>
      </c>
      <c r="L490" s="17" t="s">
        <v>176</v>
      </c>
      <c r="M490" s="17" t="s">
        <v>176</v>
      </c>
      <c r="N490" s="17" t="s">
        <v>176</v>
      </c>
      <c r="O490" s="17" t="s">
        <v>176</v>
      </c>
      <c r="P490" s="17" t="s">
        <v>411</v>
      </c>
      <c r="Q490" s="17" t="s">
        <v>1491</v>
      </c>
      <c r="R490" s="17" t="s">
        <v>194</v>
      </c>
      <c r="S490" s="17" t="s">
        <v>1491</v>
      </c>
      <c r="T490" s="17" t="s">
        <v>411</v>
      </c>
      <c r="U490" s="17" t="s">
        <v>1491</v>
      </c>
      <c r="V490" s="17" t="s">
        <v>411</v>
      </c>
      <c r="W490" s="17" t="s">
        <v>1547</v>
      </c>
      <c r="X490" s="18" t="s">
        <v>273</v>
      </c>
      <c r="Y490" s="177" t="str">
        <f>VLOOKUP($X490,'[14]Ley Transparencia'!$G$4:$H$18,2,0)</f>
        <v>Artículo 18 - INFORMACIÓN PÚBLICA CLASIFICADA</v>
      </c>
      <c r="Z490" s="17" t="s">
        <v>1502</v>
      </c>
      <c r="AA490" s="17" t="s">
        <v>1533</v>
      </c>
      <c r="AB490" s="39" t="s">
        <v>238</v>
      </c>
      <c r="AC490" s="48">
        <v>44927</v>
      </c>
      <c r="AD490" s="33" t="str">
        <f>LOOKUP($Y490,'[14]Ley Transparencia'!$H$4:$H$17,'[14]Ley Transparencia'!$I$4:$I$17)</f>
        <v>Ilimitada</v>
      </c>
      <c r="AE490" s="26" t="s">
        <v>239</v>
      </c>
      <c r="AF490" s="18">
        <f t="shared" si="107"/>
        <v>1</v>
      </c>
      <c r="AG490" s="18" t="s">
        <v>239</v>
      </c>
      <c r="AH490" s="18">
        <f t="shared" si="108"/>
        <v>1</v>
      </c>
      <c r="AI490" s="18" t="s">
        <v>239</v>
      </c>
      <c r="AJ490" s="18">
        <f t="shared" si="109"/>
        <v>1</v>
      </c>
      <c r="AK490" s="18">
        <f t="shared" si="110"/>
        <v>3</v>
      </c>
      <c r="AL490" s="44" t="str">
        <f t="shared" si="111"/>
        <v>BAJA</v>
      </c>
      <c r="AM490" s="18" t="s">
        <v>184</v>
      </c>
      <c r="AN490" s="18" t="s">
        <v>388</v>
      </c>
      <c r="AO490" s="18" t="s">
        <v>184</v>
      </c>
      <c r="AP490" s="18" t="s">
        <v>388</v>
      </c>
      <c r="AQ490" s="18" t="s">
        <v>388</v>
      </c>
      <c r="AR490" s="18" t="s">
        <v>184</v>
      </c>
      <c r="AS490" s="18"/>
      <c r="AT490" s="18" t="s">
        <v>388</v>
      </c>
      <c r="AU490" s="18" t="s">
        <v>184</v>
      </c>
      <c r="AV490" s="18" t="s">
        <v>184</v>
      </c>
      <c r="AW490" s="18" t="s">
        <v>388</v>
      </c>
      <c r="AX490" s="18" t="s">
        <v>184</v>
      </c>
      <c r="AY490" s="18" t="s">
        <v>388</v>
      </c>
      <c r="AZ490" s="18" t="s">
        <v>184</v>
      </c>
      <c r="BA490" s="18" t="s">
        <v>184</v>
      </c>
      <c r="BB490" s="18" t="s">
        <v>184</v>
      </c>
      <c r="BC490" s="18"/>
      <c r="BD490" s="18" t="s">
        <v>184</v>
      </c>
      <c r="BE490" s="18" t="s">
        <v>388</v>
      </c>
      <c r="BF490" s="18" t="s">
        <v>184</v>
      </c>
      <c r="BG490" s="18" t="s">
        <v>184</v>
      </c>
      <c r="BH490" s="18" t="s">
        <v>184</v>
      </c>
      <c r="BI490" s="18" t="s">
        <v>184</v>
      </c>
      <c r="BJ490" s="18" t="s">
        <v>184</v>
      </c>
      <c r="BK490" s="18" t="s">
        <v>184</v>
      </c>
      <c r="BL490" s="18" t="s">
        <v>184</v>
      </c>
      <c r="BM490" s="18"/>
      <c r="BN490" s="34" t="s">
        <v>323</v>
      </c>
      <c r="BO490" s="18" t="s">
        <v>323</v>
      </c>
      <c r="BP490" s="18" t="s">
        <v>323</v>
      </c>
    </row>
    <row r="491" spans="1:68" s="158" customFormat="1" ht="60" customHeight="1" x14ac:dyDescent="0.35">
      <c r="A491" s="24" t="str">
        <f t="shared" si="105"/>
        <v>DDDI-017</v>
      </c>
      <c r="B491" s="25" t="str">
        <f>VLOOKUP($D491,[14]Responsables!$L$1:$M$37,2,0)</f>
        <v>DDDI</v>
      </c>
      <c r="C491" s="159" t="s">
        <v>257</v>
      </c>
      <c r="D491" s="17" t="s">
        <v>1491</v>
      </c>
      <c r="E491" s="17" t="s">
        <v>1464</v>
      </c>
      <c r="F491" s="17" t="s">
        <v>229</v>
      </c>
      <c r="G491" s="17" t="s">
        <v>451</v>
      </c>
      <c r="H491" s="17" t="s">
        <v>1548</v>
      </c>
      <c r="I491" s="17" t="s">
        <v>695</v>
      </c>
      <c r="J491" s="17" t="s">
        <v>176</v>
      </c>
      <c r="K491" s="17" t="s">
        <v>176</v>
      </c>
      <c r="L491" s="17" t="s">
        <v>176</v>
      </c>
      <c r="M491" s="17" t="s">
        <v>176</v>
      </c>
      <c r="N491" s="17" t="s">
        <v>176</v>
      </c>
      <c r="O491" s="17" t="s">
        <v>176</v>
      </c>
      <c r="P491" s="17" t="s">
        <v>411</v>
      </c>
      <c r="Q491" s="17" t="s">
        <v>1491</v>
      </c>
      <c r="R491" s="17" t="s">
        <v>177</v>
      </c>
      <c r="S491" s="17" t="s">
        <v>1491</v>
      </c>
      <c r="T491" s="17" t="s">
        <v>411</v>
      </c>
      <c r="U491" s="17" t="s">
        <v>1491</v>
      </c>
      <c r="V491" s="17" t="s">
        <v>656</v>
      </c>
      <c r="W491" s="17" t="s">
        <v>1549</v>
      </c>
      <c r="X491" s="18" t="s">
        <v>273</v>
      </c>
      <c r="Y491" s="177" t="str">
        <f>VLOOKUP($X491,'[14]Ley Transparencia'!$G$4:$H$18,2,0)</f>
        <v>Artículo 18 - INFORMACIÓN PÚBLICA CLASIFICADA</v>
      </c>
      <c r="Z491" s="17" t="s">
        <v>1502</v>
      </c>
      <c r="AA491" s="17" t="s">
        <v>1550</v>
      </c>
      <c r="AB491" s="39" t="s">
        <v>238</v>
      </c>
      <c r="AC491" s="48">
        <v>45534</v>
      </c>
      <c r="AD491" s="33" t="str">
        <f>LOOKUP($Y491,'[14]Ley Transparencia'!$H$4:$H$17,'[14]Ley Transparencia'!$I$4:$I$17)</f>
        <v>Ilimitada</v>
      </c>
      <c r="AE491" s="26" t="str">
        <f t="shared" si="106"/>
        <v>Media</v>
      </c>
      <c r="AF491" s="18">
        <f t="shared" si="107"/>
        <v>2</v>
      </c>
      <c r="AG491" s="18" t="s">
        <v>233</v>
      </c>
      <c r="AH491" s="18">
        <f t="shared" si="108"/>
        <v>2</v>
      </c>
      <c r="AI491" s="18" t="s">
        <v>183</v>
      </c>
      <c r="AJ491" s="18">
        <f t="shared" si="109"/>
        <v>3</v>
      </c>
      <c r="AK491" s="18">
        <f t="shared" si="110"/>
        <v>7</v>
      </c>
      <c r="AL491" s="44" t="str">
        <f t="shared" si="111"/>
        <v>MEDIA</v>
      </c>
      <c r="AM491" s="18" t="s">
        <v>184</v>
      </c>
      <c r="AN491" s="18" t="s">
        <v>388</v>
      </c>
      <c r="AO491" s="18" t="s">
        <v>388</v>
      </c>
      <c r="AP491" s="18" t="s">
        <v>388</v>
      </c>
      <c r="AQ491" s="18" t="s">
        <v>388</v>
      </c>
      <c r="AR491" s="18" t="s">
        <v>184</v>
      </c>
      <c r="AS491" s="18" t="s">
        <v>1498</v>
      </c>
      <c r="AT491" s="18" t="s">
        <v>388</v>
      </c>
      <c r="AU491" s="18" t="s">
        <v>184</v>
      </c>
      <c r="AV491" s="18" t="s">
        <v>184</v>
      </c>
      <c r="AW491" s="18" t="s">
        <v>388</v>
      </c>
      <c r="AX491" s="18" t="s">
        <v>184</v>
      </c>
      <c r="AY491" s="18" t="s">
        <v>388</v>
      </c>
      <c r="AZ491" s="18" t="s">
        <v>184</v>
      </c>
      <c r="BA491" s="18" t="s">
        <v>184</v>
      </c>
      <c r="BB491" s="18" t="s">
        <v>184</v>
      </c>
      <c r="BC491" s="18"/>
      <c r="BD491" s="18" t="s">
        <v>184</v>
      </c>
      <c r="BE491" s="18" t="s">
        <v>388</v>
      </c>
      <c r="BF491" s="18" t="s">
        <v>184</v>
      </c>
      <c r="BG491" s="18" t="s">
        <v>184</v>
      </c>
      <c r="BH491" s="18" t="s">
        <v>184</v>
      </c>
      <c r="BI491" s="18" t="s">
        <v>184</v>
      </c>
      <c r="BJ491" s="18" t="s">
        <v>184</v>
      </c>
      <c r="BK491" s="18" t="s">
        <v>184</v>
      </c>
      <c r="BL491" s="18" t="s">
        <v>184</v>
      </c>
      <c r="BM491" s="18"/>
      <c r="BN491" s="34" t="s">
        <v>323</v>
      </c>
      <c r="BO491" s="18" t="s">
        <v>323</v>
      </c>
      <c r="BP491" s="18" t="s">
        <v>323</v>
      </c>
    </row>
    <row r="492" spans="1:68" s="158" customFormat="1" ht="60" customHeight="1" x14ac:dyDescent="0.35">
      <c r="A492" s="29" t="str">
        <f t="shared" si="105"/>
        <v>DDDI-018</v>
      </c>
      <c r="B492" s="25" t="str">
        <f>VLOOKUP($D492,[14]Responsables!$L$1:$M$37,2,0)</f>
        <v>DDDI</v>
      </c>
      <c r="C492" s="159" t="s">
        <v>260</v>
      </c>
      <c r="D492" s="18" t="s">
        <v>1491</v>
      </c>
      <c r="E492" s="18" t="s">
        <v>1464</v>
      </c>
      <c r="F492" s="18" t="s">
        <v>229</v>
      </c>
      <c r="G492" s="18" t="s">
        <v>465</v>
      </c>
      <c r="H492" s="18" t="s">
        <v>1551</v>
      </c>
      <c r="I492" s="18" t="s">
        <v>175</v>
      </c>
      <c r="J492" s="18" t="s">
        <v>176</v>
      </c>
      <c r="K492" s="18" t="s">
        <v>176</v>
      </c>
      <c r="L492" s="18" t="s">
        <v>176</v>
      </c>
      <c r="M492" s="18" t="s">
        <v>176</v>
      </c>
      <c r="N492" s="18" t="s">
        <v>176</v>
      </c>
      <c r="O492" s="18" t="s">
        <v>176</v>
      </c>
      <c r="P492" s="17" t="s">
        <v>411</v>
      </c>
      <c r="Q492" s="17" t="s">
        <v>1491</v>
      </c>
      <c r="R492" s="17" t="s">
        <v>194</v>
      </c>
      <c r="S492" s="17" t="s">
        <v>1491</v>
      </c>
      <c r="T492" s="17" t="s">
        <v>411</v>
      </c>
      <c r="U492" s="17" t="s">
        <v>1491</v>
      </c>
      <c r="V492" s="17" t="s">
        <v>193</v>
      </c>
      <c r="W492" s="17" t="s">
        <v>170</v>
      </c>
      <c r="X492" s="18" t="s">
        <v>273</v>
      </c>
      <c r="Y492" s="33" t="str">
        <f>VLOOKUP($X492,'[14]Ley Transparencia'!$G$4:$H$18,2,0)</f>
        <v>Artículo 18 - INFORMACIÓN PÚBLICA CLASIFICADA</v>
      </c>
      <c r="Z492" s="17" t="s">
        <v>1502</v>
      </c>
      <c r="AA492" s="17" t="s">
        <v>1550</v>
      </c>
      <c r="AB492" s="39" t="s">
        <v>238</v>
      </c>
      <c r="AC492" s="48">
        <v>45534</v>
      </c>
      <c r="AD492" s="33" t="str">
        <f>LOOKUP($Y492,'[14]Ley Transparencia'!$H$4:$H$17,'[14]Ley Transparencia'!$I$4:$I$17)</f>
        <v>Ilimitada</v>
      </c>
      <c r="AE492" s="26" t="str">
        <f t="shared" si="106"/>
        <v>Media</v>
      </c>
      <c r="AF492" s="18">
        <f t="shared" si="107"/>
        <v>2</v>
      </c>
      <c r="AG492" s="18" t="s">
        <v>233</v>
      </c>
      <c r="AH492" s="18">
        <f t="shared" si="108"/>
        <v>2</v>
      </c>
      <c r="AI492" s="18" t="s">
        <v>233</v>
      </c>
      <c r="AJ492" s="18">
        <f t="shared" si="109"/>
        <v>2</v>
      </c>
      <c r="AK492" s="18">
        <f t="shared" si="110"/>
        <v>6</v>
      </c>
      <c r="AL492" s="184" t="str">
        <f t="shared" si="111"/>
        <v>MEDIA</v>
      </c>
      <c r="AM492" s="18" t="s">
        <v>184</v>
      </c>
      <c r="AN492" s="18" t="s">
        <v>388</v>
      </c>
      <c r="AO492" s="18" t="s">
        <v>184</v>
      </c>
      <c r="AP492" s="18" t="s">
        <v>388</v>
      </c>
      <c r="AQ492" s="18" t="s">
        <v>388</v>
      </c>
      <c r="AR492" s="18" t="s">
        <v>184</v>
      </c>
      <c r="AS492" s="18"/>
      <c r="AT492" s="18" t="s">
        <v>388</v>
      </c>
      <c r="AU492" s="18" t="s">
        <v>184</v>
      </c>
      <c r="AV492" s="18" t="s">
        <v>184</v>
      </c>
      <c r="AW492" s="18" t="s">
        <v>388</v>
      </c>
      <c r="AX492" s="18" t="s">
        <v>184</v>
      </c>
      <c r="AY492" s="18" t="s">
        <v>388</v>
      </c>
      <c r="AZ492" s="18" t="s">
        <v>184</v>
      </c>
      <c r="BA492" s="18" t="s">
        <v>184</v>
      </c>
      <c r="BB492" s="18" t="s">
        <v>184</v>
      </c>
      <c r="BC492" s="18"/>
      <c r="BD492" s="18" t="s">
        <v>184</v>
      </c>
      <c r="BE492" s="18" t="s">
        <v>388</v>
      </c>
      <c r="BF492" s="18" t="s">
        <v>184</v>
      </c>
      <c r="BG492" s="18" t="s">
        <v>184</v>
      </c>
      <c r="BH492" s="18" t="s">
        <v>184</v>
      </c>
      <c r="BI492" s="18" t="s">
        <v>184</v>
      </c>
      <c r="BJ492" s="18" t="s">
        <v>184</v>
      </c>
      <c r="BK492" s="18" t="s">
        <v>184</v>
      </c>
      <c r="BL492" s="18" t="s">
        <v>184</v>
      </c>
      <c r="BM492" s="18"/>
      <c r="BN492" s="34" t="s">
        <v>323</v>
      </c>
      <c r="BO492" s="18" t="s">
        <v>323</v>
      </c>
      <c r="BP492" s="18" t="s">
        <v>323</v>
      </c>
    </row>
    <row r="493" spans="1:68" s="158" customFormat="1" ht="60" customHeight="1" x14ac:dyDescent="0.35">
      <c r="A493" s="24" t="str">
        <f>CONCATENATE($B493,"-",$C493)</f>
        <v>SDFI-001</v>
      </c>
      <c r="B493" s="25" t="str">
        <f>VLOOKUP($D493,[15]Responsables!$L$1:$M$37,2,0)</f>
        <v>SDFI</v>
      </c>
      <c r="C493" s="159" t="s">
        <v>169</v>
      </c>
      <c r="D493" s="17" t="s">
        <v>1495</v>
      </c>
      <c r="E493" s="17" t="s">
        <v>1464</v>
      </c>
      <c r="F493" s="17" t="s">
        <v>316</v>
      </c>
      <c r="G493" s="17" t="s">
        <v>1553</v>
      </c>
      <c r="H493" s="17" t="s">
        <v>1554</v>
      </c>
      <c r="I493" s="17" t="s">
        <v>253</v>
      </c>
      <c r="J493" s="18" t="s">
        <v>254</v>
      </c>
      <c r="K493" s="18" t="s">
        <v>514</v>
      </c>
      <c r="L493" s="18" t="s">
        <v>320</v>
      </c>
      <c r="M493" s="18" t="s">
        <v>321</v>
      </c>
      <c r="N493" s="18" t="s">
        <v>451</v>
      </c>
      <c r="O493" s="18" t="s">
        <v>176</v>
      </c>
      <c r="P493" s="17" t="s">
        <v>193</v>
      </c>
      <c r="Q493" s="17" t="s">
        <v>1495</v>
      </c>
      <c r="R493" s="17" t="s">
        <v>178</v>
      </c>
      <c r="S493" s="17" t="s">
        <v>1495</v>
      </c>
      <c r="T493" s="17" t="s">
        <v>178</v>
      </c>
      <c r="U493" s="17" t="s">
        <v>1495</v>
      </c>
      <c r="V493" s="17" t="s">
        <v>194</v>
      </c>
      <c r="W493" s="17"/>
      <c r="X493" s="18" t="s">
        <v>273</v>
      </c>
      <c r="Y493" s="177" t="str">
        <f>VLOOKUP($X493,'[15]Ley Transparencia'!$G$4:$H$18,2,0)</f>
        <v>Artículo 18 - INFORMACIÓN PÚBLICA CLASIFICADA</v>
      </c>
      <c r="Z493" s="17" t="s">
        <v>180</v>
      </c>
      <c r="AA493" s="17" t="s">
        <v>1555</v>
      </c>
      <c r="AB493" s="18" t="s">
        <v>238</v>
      </c>
      <c r="AC493" s="178">
        <v>45553</v>
      </c>
      <c r="AD493" s="33" t="str">
        <f>LOOKUP($Y493,'[15]Ley Transparencia'!$H$4:$H$17,'[15]Ley Transparencia'!$I$4:$I$17)</f>
        <v>Ilimitada</v>
      </c>
      <c r="AE493" s="26" t="s">
        <v>239</v>
      </c>
      <c r="AF493" s="18">
        <f>IF(AE493="Baja",1,IF(AE493="Media",2,IF(AE493="Alta",3,"")))</f>
        <v>1</v>
      </c>
      <c r="AG493" s="18" t="s">
        <v>233</v>
      </c>
      <c r="AH493" s="18">
        <f>IF(AG493="Baja",1,IF(AG493="Media",2,IF(AG493="Alta",3,"")))</f>
        <v>2</v>
      </c>
      <c r="AI493" s="18" t="s">
        <v>233</v>
      </c>
      <c r="AJ493" s="18">
        <f>IF(AI493="Baja",1,IF(AI493="Media",2,IF(AI493="Alta",3,"")))</f>
        <v>2</v>
      </c>
      <c r="AK493" s="18">
        <f>IFERROR(SUM(+AF493+AH493+AJ493),"")</f>
        <v>5</v>
      </c>
      <c r="AL493" s="44" t="str">
        <f>IF(AND(AE493="ALTA"),"ALTA",IF(AND(AG493="ALTA",AI493="ALTA"),"ALTA",IF(AND(AE493="MEDIA",AG493="ALTA",AI493="MEDIA"),"MEDIA",IF(AND(AE493="MEDIA",AG493="MEDIA",AI493="ALTA"),"MEDIA",IF(AND(AE493="MEDIA",AG493="MEDIA",AI493="BAJA"),"MEDIA",IF(AND(AE493="MEDIA",AG493="MEDIA",AI493="MEDIA"),"MEDIA",IF(AND(AE493="MEDIA",AG493="BAJA",AI493="MEDIA"),"MEDIA",IF(AND(AE493="BAJA",AG493="MEDIA",AI493="MEDIA"),"MEDIA",IF(AND(AE493="BAJA",AG493="BAJA",AI493="MEDIA"),"MEDIA",IF(AND(AE493="BAJA",AG493="MEDIA",AI493="BAJA"),"MEDIA",IF(AND(AE493="MEDIA",AG493="BAJA",AI493="BAJA"),"MEDIA",IF(AND(AE493="BAJA",AG493="ALTA",AI493="BAJA"),"MEDIA",IF(AND(AE493="BAJA",AG493="BAJA",AI493="ALTA"),"MEDIA",IF(AND(AE493="MEDIA",AG493="ALTA",AI493="BAJA"),"MEDIA",IF(AND(AE493="MEDIA",AG493="BAJA",AI493="ALTA"),"MEDIA",IF(AND(AE493="BAJA",AG493="ALTA",AI493="MEDIA"),"MEDIA",IF(AND(AE493="BAJA",AG493="MEDIA",AI493="ALTA"),"MEDIA",IF(AND(AE493="BAJA",AG493="BAJA",AI493="BAJA"),"BAJA","Por Clasificar"))))))))))))))))))</f>
        <v>MEDIA</v>
      </c>
      <c r="AM493" s="18" t="s">
        <v>456</v>
      </c>
      <c r="AN493" s="18" t="s">
        <v>388</v>
      </c>
      <c r="AO493" s="18" t="s">
        <v>456</v>
      </c>
      <c r="AP493" s="18" t="s">
        <v>388</v>
      </c>
      <c r="AQ493" s="18" t="s">
        <v>456</v>
      </c>
      <c r="AR493" s="18" t="s">
        <v>184</v>
      </c>
      <c r="AS493" s="18"/>
      <c r="AT493" s="18" t="s">
        <v>388</v>
      </c>
      <c r="AU493" s="18" t="s">
        <v>456</v>
      </c>
      <c r="AV493" s="18" t="s">
        <v>456</v>
      </c>
      <c r="AW493" s="18" t="s">
        <v>456</v>
      </c>
      <c r="AX493" s="18" t="s">
        <v>456</v>
      </c>
      <c r="AY493" s="18" t="s">
        <v>388</v>
      </c>
      <c r="AZ493" s="18" t="s">
        <v>456</v>
      </c>
      <c r="BA493" s="18" t="s">
        <v>456</v>
      </c>
      <c r="BB493" s="18" t="s">
        <v>456</v>
      </c>
      <c r="BC493" s="18" t="s">
        <v>1556</v>
      </c>
      <c r="BD493" s="18" t="s">
        <v>456</v>
      </c>
      <c r="BE493" s="18" t="s">
        <v>456</v>
      </c>
      <c r="BF493" s="18" t="s">
        <v>456</v>
      </c>
      <c r="BG493" s="18" t="s">
        <v>456</v>
      </c>
      <c r="BH493" s="18" t="s">
        <v>456</v>
      </c>
      <c r="BI493" s="18" t="s">
        <v>456</v>
      </c>
      <c r="BJ493" s="18" t="s">
        <v>456</v>
      </c>
      <c r="BK493" s="18" t="s">
        <v>456</v>
      </c>
      <c r="BL493" s="18" t="s">
        <v>456</v>
      </c>
      <c r="BM493" s="18" t="s">
        <v>1556</v>
      </c>
      <c r="BN493" s="34"/>
    </row>
    <row r="494" spans="1:68" s="158" customFormat="1" ht="60" customHeight="1" x14ac:dyDescent="0.35">
      <c r="A494" s="24" t="str">
        <f t="shared" ref="A494:A501" si="112">CONCATENATE($B494,"-",$C494)</f>
        <v>SDFI-002</v>
      </c>
      <c r="B494" s="25" t="str">
        <f>VLOOKUP($D494,[15]Responsables!$L$1:$M$37,2,0)</f>
        <v>SDFI</v>
      </c>
      <c r="C494" s="159" t="s">
        <v>185</v>
      </c>
      <c r="D494" s="17" t="s">
        <v>1495</v>
      </c>
      <c r="E494" s="17" t="s">
        <v>1464</v>
      </c>
      <c r="F494" s="17" t="s">
        <v>333</v>
      </c>
      <c r="G494" s="17" t="s">
        <v>333</v>
      </c>
      <c r="H494" s="17" t="s">
        <v>1557</v>
      </c>
      <c r="I494" s="17" t="s">
        <v>253</v>
      </c>
      <c r="J494" s="18" t="s">
        <v>254</v>
      </c>
      <c r="K494" s="18" t="s">
        <v>319</v>
      </c>
      <c r="L494" s="18" t="s">
        <v>320</v>
      </c>
      <c r="M494" s="18" t="s">
        <v>590</v>
      </c>
      <c r="N494" s="18" t="s">
        <v>362</v>
      </c>
      <c r="O494" s="18" t="s">
        <v>176</v>
      </c>
      <c r="P494" s="17" t="s">
        <v>193</v>
      </c>
      <c r="Q494" s="17" t="s">
        <v>1495</v>
      </c>
      <c r="R494" s="17" t="s">
        <v>178</v>
      </c>
      <c r="S494" s="17" t="s">
        <v>1495</v>
      </c>
      <c r="T494" s="17" t="s">
        <v>178</v>
      </c>
      <c r="U494" s="17" t="s">
        <v>1495</v>
      </c>
      <c r="V494" s="17" t="s">
        <v>229</v>
      </c>
      <c r="W494" s="17" t="s">
        <v>229</v>
      </c>
      <c r="X494" s="18" t="s">
        <v>179</v>
      </c>
      <c r="Y494" s="177" t="str">
        <f>VLOOKUP($X494,'[15]Ley Transparencia'!$G$4:$H$18,2,0)</f>
        <v>Artículo 19 - INFORMACIÓN PÚBLICA RESERVADA</v>
      </c>
      <c r="Z494" s="17" t="s">
        <v>180</v>
      </c>
      <c r="AA494" s="17" t="s">
        <v>1558</v>
      </c>
      <c r="AB494" s="18" t="s">
        <v>238</v>
      </c>
      <c r="AC494" s="178">
        <v>45238</v>
      </c>
      <c r="AD494" s="33" t="str">
        <f>LOOKUP($Y494,'[15]Ley Transparencia'!$H$4:$H$17,'[15]Ley Transparencia'!$I$4:$I$17)</f>
        <v>Mayor a 15 años</v>
      </c>
      <c r="AE494" s="26" t="str">
        <f t="shared" ref="AE494:AE501" si="113">IF(Y494="Artículo 19 - INFORMACIÓN PÚBLICA RESERVADA","Alta",IF(Y494="Artículo 18 - INFORMACIÓN PÚBLICA CLASIFICADA","Media",IF(Y494="INFORMACIÓN PÚBLICA","Baja")))</f>
        <v>Alta</v>
      </c>
      <c r="AF494" s="18">
        <f t="shared" ref="AF494:AF501" si="114">IF(AE494="Baja",1,IF(AE494="Media",2,IF(AE494="Alta",3,"")))</f>
        <v>3</v>
      </c>
      <c r="AG494" s="18" t="s">
        <v>183</v>
      </c>
      <c r="AH494" s="18">
        <f t="shared" ref="AH494:AH501" si="115">IF(AG494="Baja",1,IF(AG494="Media",2,IF(AG494="Alta",3,"")))</f>
        <v>3</v>
      </c>
      <c r="AI494" s="18" t="s">
        <v>183</v>
      </c>
      <c r="AJ494" s="18">
        <f t="shared" ref="AJ494:AJ501" si="116">IF(AI494="Baja",1,IF(AI494="Media",2,IF(AI494="Alta",3,"")))</f>
        <v>3</v>
      </c>
      <c r="AK494" s="18">
        <f t="shared" ref="AK494:AK501" si="117">IFERROR(SUM(+AF494+AH494+AJ494),"")</f>
        <v>9</v>
      </c>
      <c r="AL494" s="44" t="str">
        <f t="shared" ref="AL494:AL501" si="118">IF(AND(AE494="ALTA"),"ALTA",IF(AND(AG494="ALTA",AI494="ALTA"),"ALTA",IF(AND(AE494="MEDIA",AG494="ALTA",AI494="MEDIA"),"MEDIA",IF(AND(AE494="MEDIA",AG494="MEDIA",AI494="ALTA"),"MEDIA",IF(AND(AE494="MEDIA",AG494="MEDIA",AI494="BAJA"),"MEDIA",IF(AND(AE494="MEDIA",AG494="MEDIA",AI494="MEDIA"),"MEDIA",IF(AND(AE494="MEDIA",AG494="BAJA",AI494="MEDIA"),"MEDIA",IF(AND(AE494="BAJA",AG494="MEDIA",AI494="MEDIA"),"MEDIA",IF(AND(AE494="BAJA",AG494="BAJA",AI494="MEDIA"),"MEDIA",IF(AND(AE494="BAJA",AG494="MEDIA",AI494="BAJA"),"MEDIA",IF(AND(AE494="MEDIA",AG494="BAJA",AI494="BAJA"),"MEDIA",IF(AND(AE494="BAJA",AG494="ALTA",AI494="BAJA"),"MEDIA",IF(AND(AE494="BAJA",AG494="BAJA",AI494="ALTA"),"MEDIA",IF(AND(AE494="MEDIA",AG494="ALTA",AI494="BAJA"),"MEDIA",IF(AND(AE494="MEDIA",AG494="BAJA",AI494="ALTA"),"MEDIA",IF(AND(AE494="BAJA",AG494="ALTA",AI494="MEDIA"),"MEDIA",IF(AND(AE494="BAJA",AG494="MEDIA",AI494="ALTA"),"MEDIA",IF(AND(AE494="BAJA",AG494="BAJA",AI494="BAJA"),"BAJA","Por Clasificar"))))))))))))))))))</f>
        <v>ALTA</v>
      </c>
      <c r="AM494" s="18" t="s">
        <v>388</v>
      </c>
      <c r="AN494" s="18" t="s">
        <v>388</v>
      </c>
      <c r="AO494" s="18" t="s">
        <v>456</v>
      </c>
      <c r="AP494" s="18" t="s">
        <v>388</v>
      </c>
      <c r="AQ494" s="18" t="s">
        <v>388</v>
      </c>
      <c r="AR494" s="18" t="s">
        <v>388</v>
      </c>
      <c r="AS494" s="18"/>
      <c r="AT494" s="18" t="s">
        <v>388</v>
      </c>
      <c r="AU494" s="18" t="s">
        <v>456</v>
      </c>
      <c r="AV494" s="18" t="s">
        <v>388</v>
      </c>
      <c r="AW494" s="18" t="s">
        <v>388</v>
      </c>
      <c r="AX494" s="18" t="s">
        <v>388</v>
      </c>
      <c r="AY494" s="18" t="s">
        <v>388</v>
      </c>
      <c r="AZ494" s="18" t="s">
        <v>456</v>
      </c>
      <c r="BA494" s="18" t="s">
        <v>388</v>
      </c>
      <c r="BB494" s="18" t="s">
        <v>456</v>
      </c>
      <c r="BC494" s="18" t="s">
        <v>1556</v>
      </c>
      <c r="BD494" s="18" t="s">
        <v>456</v>
      </c>
      <c r="BE494" s="18" t="s">
        <v>456</v>
      </c>
      <c r="BF494" s="18" t="s">
        <v>456</v>
      </c>
      <c r="BG494" s="18" t="s">
        <v>456</v>
      </c>
      <c r="BH494" s="18" t="s">
        <v>456</v>
      </c>
      <c r="BI494" s="18" t="s">
        <v>456</v>
      </c>
      <c r="BJ494" s="18" t="s">
        <v>456</v>
      </c>
      <c r="BK494" s="18" t="s">
        <v>456</v>
      </c>
      <c r="BL494" s="18" t="s">
        <v>456</v>
      </c>
      <c r="BM494" s="18" t="s">
        <v>1556</v>
      </c>
      <c r="BN494" s="34"/>
    </row>
    <row r="495" spans="1:68" s="158" customFormat="1" ht="60" customHeight="1" x14ac:dyDescent="0.35">
      <c r="A495" s="24" t="str">
        <f t="shared" si="112"/>
        <v>SDFI-003</v>
      </c>
      <c r="B495" s="25" t="str">
        <f>VLOOKUP($D495,[15]Responsables!$L$1:$M$37,2,0)</f>
        <v>SDFI</v>
      </c>
      <c r="C495" s="159" t="s">
        <v>190</v>
      </c>
      <c r="D495" s="17" t="s">
        <v>1495</v>
      </c>
      <c r="E495" s="17" t="s">
        <v>1464</v>
      </c>
      <c r="F495" s="17" t="s">
        <v>229</v>
      </c>
      <c r="G495" s="17" t="s">
        <v>312</v>
      </c>
      <c r="H495" s="17" t="s">
        <v>1559</v>
      </c>
      <c r="I495" s="17" t="s">
        <v>312</v>
      </c>
      <c r="J495" s="17" t="s">
        <v>176</v>
      </c>
      <c r="K495" s="17" t="s">
        <v>176</v>
      </c>
      <c r="L495" s="17" t="s">
        <v>176</v>
      </c>
      <c r="M495" s="17" t="s">
        <v>176</v>
      </c>
      <c r="N495" s="17" t="s">
        <v>176</v>
      </c>
      <c r="O495" s="17" t="s">
        <v>176</v>
      </c>
      <c r="P495" s="17" t="s">
        <v>193</v>
      </c>
      <c r="Q495" s="17" t="s">
        <v>1495</v>
      </c>
      <c r="R495" s="17" t="s">
        <v>229</v>
      </c>
      <c r="S495" s="17" t="s">
        <v>229</v>
      </c>
      <c r="T495" s="17" t="s">
        <v>229</v>
      </c>
      <c r="U495" s="17" t="s">
        <v>229</v>
      </c>
      <c r="V495" s="17" t="s">
        <v>229</v>
      </c>
      <c r="W495" s="17" t="s">
        <v>229</v>
      </c>
      <c r="X495" s="18" t="s">
        <v>179</v>
      </c>
      <c r="Y495" s="177" t="str">
        <f>VLOOKUP($X495,'[15]Ley Transparencia'!$G$4:$H$18,2,0)</f>
        <v>Artículo 19 - INFORMACIÓN PÚBLICA RESERVADA</v>
      </c>
      <c r="Z495" s="17" t="s">
        <v>180</v>
      </c>
      <c r="AA495" s="17" t="s">
        <v>1560</v>
      </c>
      <c r="AB495" s="18" t="s">
        <v>238</v>
      </c>
      <c r="AC495" s="178">
        <v>45576</v>
      </c>
      <c r="AD495" s="33" t="str">
        <f>LOOKUP($Y495,'[15]Ley Transparencia'!$H$4:$H$17,'[15]Ley Transparencia'!$I$4:$I$17)</f>
        <v>Mayor a 15 años</v>
      </c>
      <c r="AE495" s="26" t="s">
        <v>233</v>
      </c>
      <c r="AF495" s="18">
        <f t="shared" si="114"/>
        <v>2</v>
      </c>
      <c r="AG495" s="18" t="s">
        <v>233</v>
      </c>
      <c r="AH495" s="18">
        <f t="shared" si="115"/>
        <v>2</v>
      </c>
      <c r="AI495" s="18" t="s">
        <v>233</v>
      </c>
      <c r="AJ495" s="18">
        <f t="shared" si="116"/>
        <v>2</v>
      </c>
      <c r="AK495" s="18">
        <f t="shared" si="117"/>
        <v>6</v>
      </c>
      <c r="AL495" s="44" t="str">
        <f t="shared" si="118"/>
        <v>MEDIA</v>
      </c>
      <c r="AM495" s="18" t="s">
        <v>456</v>
      </c>
      <c r="AN495" s="18" t="s">
        <v>388</v>
      </c>
      <c r="AO495" s="18" t="s">
        <v>456</v>
      </c>
      <c r="AP495" s="18" t="s">
        <v>388</v>
      </c>
      <c r="AQ495" s="18" t="s">
        <v>388</v>
      </c>
      <c r="AR495" s="18" t="s">
        <v>184</v>
      </c>
      <c r="AS495" s="18"/>
      <c r="AT495" s="18" t="s">
        <v>388</v>
      </c>
      <c r="AU495" s="18" t="s">
        <v>456</v>
      </c>
      <c r="AV495" s="18" t="s">
        <v>456</v>
      </c>
      <c r="AW495" s="18" t="s">
        <v>456</v>
      </c>
      <c r="AX495" s="18" t="s">
        <v>456</v>
      </c>
      <c r="AY495" s="18" t="s">
        <v>388</v>
      </c>
      <c r="AZ495" s="18" t="s">
        <v>456</v>
      </c>
      <c r="BA495" s="18" t="s">
        <v>456</v>
      </c>
      <c r="BB495" s="18" t="s">
        <v>456</v>
      </c>
      <c r="BC495" s="18" t="s">
        <v>1556</v>
      </c>
      <c r="BD495" s="18" t="s">
        <v>456</v>
      </c>
      <c r="BE495" s="18" t="s">
        <v>456</v>
      </c>
      <c r="BF495" s="18" t="s">
        <v>456</v>
      </c>
      <c r="BG495" s="18" t="s">
        <v>456</v>
      </c>
      <c r="BH495" s="18" t="s">
        <v>456</v>
      </c>
      <c r="BI495" s="18" t="s">
        <v>456</v>
      </c>
      <c r="BJ495" s="18" t="s">
        <v>456</v>
      </c>
      <c r="BK495" s="18" t="s">
        <v>456</v>
      </c>
      <c r="BL495" s="18" t="s">
        <v>456</v>
      </c>
      <c r="BM495" s="18"/>
      <c r="BN495" s="34"/>
    </row>
    <row r="496" spans="1:68" s="158" customFormat="1" ht="60" customHeight="1" x14ac:dyDescent="0.35">
      <c r="A496" s="24" t="str">
        <f t="shared" si="112"/>
        <v>SDFI-004</v>
      </c>
      <c r="B496" s="25" t="str">
        <f>VLOOKUP($D496,[15]Responsables!$L$1:$M$37,2,0)</f>
        <v>SDFI</v>
      </c>
      <c r="C496" s="159" t="s">
        <v>197</v>
      </c>
      <c r="D496" s="17" t="s">
        <v>1495</v>
      </c>
      <c r="E496" s="17" t="s">
        <v>1464</v>
      </c>
      <c r="F496" s="17" t="s">
        <v>229</v>
      </c>
      <c r="G496" s="17" t="s">
        <v>451</v>
      </c>
      <c r="H496" s="17" t="s">
        <v>1561</v>
      </c>
      <c r="I496" s="17" t="s">
        <v>695</v>
      </c>
      <c r="J496" s="17" t="s">
        <v>176</v>
      </c>
      <c r="K496" s="17" t="s">
        <v>176</v>
      </c>
      <c r="L496" s="17" t="s">
        <v>176</v>
      </c>
      <c r="M496" s="17" t="s">
        <v>176</v>
      </c>
      <c r="N496" s="17" t="s">
        <v>176</v>
      </c>
      <c r="O496" s="17" t="s">
        <v>176</v>
      </c>
      <c r="P496" s="17" t="s">
        <v>193</v>
      </c>
      <c r="Q496" s="17" t="s">
        <v>1495</v>
      </c>
      <c r="R496" s="17" t="s">
        <v>178</v>
      </c>
      <c r="S496" s="17" t="s">
        <v>1495</v>
      </c>
      <c r="T496" s="17" t="s">
        <v>178</v>
      </c>
      <c r="U496" s="17" t="s">
        <v>1495</v>
      </c>
      <c r="V496" s="17" t="s">
        <v>229</v>
      </c>
      <c r="W496" s="17" t="s">
        <v>229</v>
      </c>
      <c r="X496" s="18" t="s">
        <v>273</v>
      </c>
      <c r="Y496" s="177" t="str">
        <f>VLOOKUP($X496,'[15]Ley Transparencia'!$G$4:$H$18,2,0)</f>
        <v>Artículo 18 - INFORMACIÓN PÚBLICA CLASIFICADA</v>
      </c>
      <c r="Z496" s="17" t="s">
        <v>180</v>
      </c>
      <c r="AA496" s="17" t="s">
        <v>1562</v>
      </c>
      <c r="AB496" s="18" t="s">
        <v>238</v>
      </c>
      <c r="AC496" s="178">
        <v>45555</v>
      </c>
      <c r="AD496" s="33" t="str">
        <f>LOOKUP($Y496,'[15]Ley Transparencia'!$H$4:$H$17,'[15]Ley Transparencia'!$I$4:$I$17)</f>
        <v>Ilimitada</v>
      </c>
      <c r="AE496" s="26" t="s">
        <v>239</v>
      </c>
      <c r="AF496" s="18">
        <f t="shared" si="114"/>
        <v>1</v>
      </c>
      <c r="AG496" s="18" t="s">
        <v>239</v>
      </c>
      <c r="AH496" s="18">
        <f t="shared" si="115"/>
        <v>1</v>
      </c>
      <c r="AI496" s="18" t="s">
        <v>239</v>
      </c>
      <c r="AJ496" s="18">
        <f t="shared" si="116"/>
        <v>1</v>
      </c>
      <c r="AK496" s="18">
        <f t="shared" si="117"/>
        <v>3</v>
      </c>
      <c r="AL496" s="44" t="str">
        <f t="shared" si="118"/>
        <v>BAJA</v>
      </c>
      <c r="AM496" s="18" t="s">
        <v>184</v>
      </c>
      <c r="AN496" s="18" t="s">
        <v>388</v>
      </c>
      <c r="AO496" s="18" t="s">
        <v>184</v>
      </c>
      <c r="AP496" s="18" t="s">
        <v>388</v>
      </c>
      <c r="AQ496" s="18" t="s">
        <v>184</v>
      </c>
      <c r="AR496" s="18" t="s">
        <v>184</v>
      </c>
      <c r="AS496" s="18"/>
      <c r="AT496" s="18" t="s">
        <v>388</v>
      </c>
      <c r="AU496" s="18" t="s">
        <v>184</v>
      </c>
      <c r="AV496" s="18" t="s">
        <v>388</v>
      </c>
      <c r="AW496" s="18" t="s">
        <v>184</v>
      </c>
      <c r="AX496" s="18" t="s">
        <v>184</v>
      </c>
      <c r="AY496" s="18" t="s">
        <v>388</v>
      </c>
      <c r="AZ496" s="18" t="s">
        <v>184</v>
      </c>
      <c r="BA496" s="18" t="s">
        <v>184</v>
      </c>
      <c r="BB496" s="18" t="s">
        <v>388</v>
      </c>
      <c r="BC496" s="18"/>
      <c r="BD496" s="18" t="s">
        <v>184</v>
      </c>
      <c r="BE496" s="18" t="s">
        <v>184</v>
      </c>
      <c r="BF496" s="18" t="s">
        <v>184</v>
      </c>
      <c r="BG496" s="18" t="s">
        <v>184</v>
      </c>
      <c r="BH496" s="18" t="s">
        <v>184</v>
      </c>
      <c r="BI496" s="18" t="s">
        <v>184</v>
      </c>
      <c r="BJ496" s="18" t="s">
        <v>184</v>
      </c>
      <c r="BK496" s="18" t="s">
        <v>184</v>
      </c>
      <c r="BL496" s="18" t="s">
        <v>184</v>
      </c>
      <c r="BM496" s="18"/>
      <c r="BN496" s="34"/>
    </row>
    <row r="497" spans="1:67" s="158" customFormat="1" ht="60" customHeight="1" x14ac:dyDescent="0.35">
      <c r="A497" s="24" t="str">
        <f t="shared" si="112"/>
        <v>SDFI-005</v>
      </c>
      <c r="B497" s="25" t="str">
        <f>VLOOKUP($D497,[15]Responsables!$L$1:$M$37,2,0)</f>
        <v>SDFI</v>
      </c>
      <c r="C497" s="159" t="s">
        <v>201</v>
      </c>
      <c r="D497" s="17" t="s">
        <v>1495</v>
      </c>
      <c r="E497" s="17" t="s">
        <v>1563</v>
      </c>
      <c r="F497" s="17" t="s">
        <v>229</v>
      </c>
      <c r="G497" s="17" t="s">
        <v>465</v>
      </c>
      <c r="H497" s="17" t="s">
        <v>1564</v>
      </c>
      <c r="I497" s="17" t="s">
        <v>175</v>
      </c>
      <c r="J497" s="17" t="s">
        <v>176</v>
      </c>
      <c r="K497" s="17" t="s">
        <v>176</v>
      </c>
      <c r="L497" s="17" t="s">
        <v>176</v>
      </c>
      <c r="M497" s="17" t="s">
        <v>176</v>
      </c>
      <c r="N497" s="17" t="s">
        <v>562</v>
      </c>
      <c r="O497" s="17" t="s">
        <v>176</v>
      </c>
      <c r="P497" s="17" t="s">
        <v>193</v>
      </c>
      <c r="Q497" s="17" t="s">
        <v>1495</v>
      </c>
      <c r="R497" s="17" t="s">
        <v>1565</v>
      </c>
      <c r="S497" s="17" t="s">
        <v>1495</v>
      </c>
      <c r="T497" s="17" t="s">
        <v>1565</v>
      </c>
      <c r="U497" s="17" t="s">
        <v>1495</v>
      </c>
      <c r="V497" s="17" t="s">
        <v>229</v>
      </c>
      <c r="W497" s="17" t="s">
        <v>229</v>
      </c>
      <c r="X497" s="18" t="s">
        <v>179</v>
      </c>
      <c r="Y497" s="177" t="str">
        <f>VLOOKUP($X497,'[15]Ley Transparencia'!$G$4:$H$18,2,0)</f>
        <v>Artículo 19 - INFORMACIÓN PÚBLICA RESERVADA</v>
      </c>
      <c r="Z497" s="17" t="s">
        <v>180</v>
      </c>
      <c r="AA497" s="17" t="s">
        <v>1566</v>
      </c>
      <c r="AB497" s="18" t="s">
        <v>238</v>
      </c>
      <c r="AC497" s="178">
        <v>45555</v>
      </c>
      <c r="AD497" s="33" t="str">
        <f>LOOKUP($Y497,'[15]Ley Transparencia'!$H$4:$H$17,'[15]Ley Transparencia'!$I$4:$I$17)</f>
        <v>Mayor a 15 años</v>
      </c>
      <c r="AE497" s="26" t="s">
        <v>239</v>
      </c>
      <c r="AF497" s="18">
        <f t="shared" si="114"/>
        <v>1</v>
      </c>
      <c r="AG497" s="18" t="s">
        <v>239</v>
      </c>
      <c r="AH497" s="18">
        <f t="shared" si="115"/>
        <v>1</v>
      </c>
      <c r="AI497" s="18" t="s">
        <v>239</v>
      </c>
      <c r="AJ497" s="18">
        <f t="shared" si="116"/>
        <v>1</v>
      </c>
      <c r="AK497" s="18">
        <f t="shared" si="117"/>
        <v>3</v>
      </c>
      <c r="AL497" s="44" t="str">
        <f t="shared" si="118"/>
        <v>BAJA</v>
      </c>
      <c r="AM497" s="18" t="s">
        <v>388</v>
      </c>
      <c r="AN497" s="18" t="s">
        <v>388</v>
      </c>
      <c r="AO497" s="18" t="s">
        <v>388</v>
      </c>
      <c r="AP497" s="18" t="s">
        <v>388</v>
      </c>
      <c r="AQ497" s="18" t="s">
        <v>388</v>
      </c>
      <c r="AR497" s="18" t="s">
        <v>388</v>
      </c>
      <c r="AS497" s="18"/>
      <c r="AT497" s="18" t="s">
        <v>388</v>
      </c>
      <c r="AU497" s="18" t="s">
        <v>184</v>
      </c>
      <c r="AV497" s="18" t="s">
        <v>388</v>
      </c>
      <c r="AW497" s="18" t="s">
        <v>184</v>
      </c>
      <c r="AX497" s="18" t="s">
        <v>388</v>
      </c>
      <c r="AY497" s="18" t="s">
        <v>388</v>
      </c>
      <c r="AZ497" s="18" t="s">
        <v>184</v>
      </c>
      <c r="BA497" s="18" t="s">
        <v>388</v>
      </c>
      <c r="BB497" s="18" t="s">
        <v>184</v>
      </c>
      <c r="BC497" s="18"/>
      <c r="BD497" s="18" t="s">
        <v>184</v>
      </c>
      <c r="BE497" s="18" t="s">
        <v>184</v>
      </c>
      <c r="BF497" s="18" t="s">
        <v>184</v>
      </c>
      <c r="BG497" s="18" t="s">
        <v>184</v>
      </c>
      <c r="BH497" s="18" t="s">
        <v>184</v>
      </c>
      <c r="BI497" s="18" t="s">
        <v>184</v>
      </c>
      <c r="BJ497" s="18" t="s">
        <v>184</v>
      </c>
      <c r="BK497" s="18" t="s">
        <v>184</v>
      </c>
      <c r="BL497" s="18" t="s">
        <v>184</v>
      </c>
      <c r="BM497" s="18"/>
      <c r="BN497" s="282"/>
    </row>
    <row r="498" spans="1:67" s="158" customFormat="1" ht="60" customHeight="1" x14ac:dyDescent="0.35">
      <c r="A498" s="24" t="str">
        <f t="shared" si="112"/>
        <v>SDFI-006</v>
      </c>
      <c r="B498" s="25" t="str">
        <f>VLOOKUP($D498,[15]Responsables!$L$1:$M$37,2,0)</f>
        <v>SDFI</v>
      </c>
      <c r="C498" s="159" t="s">
        <v>205</v>
      </c>
      <c r="D498" s="17" t="s">
        <v>1495</v>
      </c>
      <c r="E498" s="17" t="s">
        <v>1464</v>
      </c>
      <c r="F498" s="17" t="s">
        <v>1567</v>
      </c>
      <c r="G498" s="17" t="s">
        <v>1510</v>
      </c>
      <c r="H498" s="17" t="s">
        <v>1568</v>
      </c>
      <c r="I498" s="17" t="s">
        <v>253</v>
      </c>
      <c r="J498" s="18" t="s">
        <v>254</v>
      </c>
      <c r="K498" s="18" t="s">
        <v>335</v>
      </c>
      <c r="L498" s="18" t="s">
        <v>320</v>
      </c>
      <c r="M498" s="18" t="s">
        <v>321</v>
      </c>
      <c r="N498" s="18" t="s">
        <v>362</v>
      </c>
      <c r="O498" s="18" t="s">
        <v>1569</v>
      </c>
      <c r="P498" s="17" t="s">
        <v>193</v>
      </c>
      <c r="Q498" s="17" t="s">
        <v>1495</v>
      </c>
      <c r="R498" s="17" t="s">
        <v>1565</v>
      </c>
      <c r="S498" s="17" t="s">
        <v>1495</v>
      </c>
      <c r="T498" s="17" t="s">
        <v>1565</v>
      </c>
      <c r="U498" s="17" t="s">
        <v>1495</v>
      </c>
      <c r="V498" s="17" t="s">
        <v>229</v>
      </c>
      <c r="W498" s="17" t="s">
        <v>229</v>
      </c>
      <c r="X498" s="18" t="s">
        <v>255</v>
      </c>
      <c r="Y498" s="177" t="str">
        <f>VLOOKUP($X498,'[15]Ley Transparencia'!$G$4:$H$18,2,0)</f>
        <v>INFORMACIÓN PÚBLICA</v>
      </c>
      <c r="Z498" s="17" t="s">
        <v>180</v>
      </c>
      <c r="AA498" s="17" t="s">
        <v>1570</v>
      </c>
      <c r="AB498" s="18" t="s">
        <v>238</v>
      </c>
      <c r="AC498" s="178">
        <v>45555</v>
      </c>
      <c r="AD498" s="33" t="str">
        <f>LOOKUP($Y498,'[15]Ley Transparencia'!$H$4:$H$17,'[15]Ley Transparencia'!$I$4:$I$17)</f>
        <v>Ilimitada</v>
      </c>
      <c r="AE498" s="26" t="str">
        <f t="shared" si="113"/>
        <v>Baja</v>
      </c>
      <c r="AF498" s="18">
        <f t="shared" si="114"/>
        <v>1</v>
      </c>
      <c r="AG498" s="18" t="s">
        <v>233</v>
      </c>
      <c r="AH498" s="18">
        <f t="shared" si="115"/>
        <v>2</v>
      </c>
      <c r="AI498" s="18" t="s">
        <v>239</v>
      </c>
      <c r="AJ498" s="18">
        <f t="shared" si="116"/>
        <v>1</v>
      </c>
      <c r="AK498" s="18">
        <f t="shared" si="117"/>
        <v>4</v>
      </c>
      <c r="AL498" s="44" t="str">
        <f t="shared" si="118"/>
        <v>MEDIA</v>
      </c>
      <c r="AM498" s="18" t="s">
        <v>184</v>
      </c>
      <c r="AN498" s="18" t="s">
        <v>388</v>
      </c>
      <c r="AO498" s="18" t="s">
        <v>184</v>
      </c>
      <c r="AP498" s="18" t="s">
        <v>184</v>
      </c>
      <c r="AQ498" s="18" t="s">
        <v>184</v>
      </c>
      <c r="AR498" s="18" t="s">
        <v>184</v>
      </c>
      <c r="AS498" s="18"/>
      <c r="AT498" s="18" t="s">
        <v>388</v>
      </c>
      <c r="AU498" s="18" t="s">
        <v>184</v>
      </c>
      <c r="AV498" s="18" t="s">
        <v>184</v>
      </c>
      <c r="AW498" s="18" t="s">
        <v>184</v>
      </c>
      <c r="AX498" s="18" t="s">
        <v>184</v>
      </c>
      <c r="AY498" s="18" t="s">
        <v>184</v>
      </c>
      <c r="AZ498" s="18" t="s">
        <v>184</v>
      </c>
      <c r="BA498" s="18" t="s">
        <v>184</v>
      </c>
      <c r="BB498" s="18" t="s">
        <v>184</v>
      </c>
      <c r="BC498" s="18"/>
      <c r="BD498" s="18" t="s">
        <v>184</v>
      </c>
      <c r="BE498" s="18" t="s">
        <v>184</v>
      </c>
      <c r="BF498" s="18" t="s">
        <v>184</v>
      </c>
      <c r="BG498" s="18" t="s">
        <v>184</v>
      </c>
      <c r="BH498" s="18" t="s">
        <v>184</v>
      </c>
      <c r="BI498" s="18" t="s">
        <v>184</v>
      </c>
      <c r="BJ498" s="18" t="s">
        <v>184</v>
      </c>
      <c r="BK498" s="18" t="s">
        <v>184</v>
      </c>
      <c r="BL498" s="18" t="s">
        <v>184</v>
      </c>
      <c r="BM498" s="18"/>
      <c r="BN498" s="282"/>
    </row>
    <row r="499" spans="1:67" s="158" customFormat="1" ht="60" customHeight="1" x14ac:dyDescent="0.35">
      <c r="A499" s="24" t="str">
        <f t="shared" si="112"/>
        <v>SDFI-007</v>
      </c>
      <c r="B499" s="25" t="str">
        <f>VLOOKUP($D499,[15]Responsables!$L$1:$M$37,2,0)</f>
        <v>SDFI</v>
      </c>
      <c r="C499" s="159" t="s">
        <v>209</v>
      </c>
      <c r="D499" s="17" t="s">
        <v>1495</v>
      </c>
      <c r="E499" s="17" t="s">
        <v>1464</v>
      </c>
      <c r="F499" s="17" t="s">
        <v>759</v>
      </c>
      <c r="G499" s="17" t="s">
        <v>1571</v>
      </c>
      <c r="H499" s="17" t="s">
        <v>1572</v>
      </c>
      <c r="I499" s="17" t="s">
        <v>253</v>
      </c>
      <c r="J499" s="18" t="s">
        <v>254</v>
      </c>
      <c r="K499" s="18" t="s">
        <v>335</v>
      </c>
      <c r="L499" s="18" t="s">
        <v>336</v>
      </c>
      <c r="M499" s="18" t="s">
        <v>321</v>
      </c>
      <c r="N499" s="18" t="s">
        <v>451</v>
      </c>
      <c r="O499" s="18" t="s">
        <v>176</v>
      </c>
      <c r="P499" s="17" t="s">
        <v>193</v>
      </c>
      <c r="Q499" s="17" t="s">
        <v>1495</v>
      </c>
      <c r="R499" s="17" t="s">
        <v>178</v>
      </c>
      <c r="S499" s="17" t="s">
        <v>1495</v>
      </c>
      <c r="T499" s="17" t="s">
        <v>178</v>
      </c>
      <c r="U499" s="17" t="s">
        <v>1495</v>
      </c>
      <c r="V499" s="17" t="s">
        <v>229</v>
      </c>
      <c r="W499" s="17" t="s">
        <v>229</v>
      </c>
      <c r="X499" s="18" t="s">
        <v>255</v>
      </c>
      <c r="Y499" s="177" t="str">
        <f>VLOOKUP($X499,'[15]Ley Transparencia'!$G$4:$H$18,2,0)</f>
        <v>INFORMACIÓN PÚBLICA</v>
      </c>
      <c r="Z499" s="17" t="s">
        <v>180</v>
      </c>
      <c r="AA499" s="17" t="s">
        <v>1573</v>
      </c>
      <c r="AB499" s="18" t="s">
        <v>238</v>
      </c>
      <c r="AC499" s="178">
        <v>45555</v>
      </c>
      <c r="AD499" s="33" t="str">
        <f>LOOKUP($Y499,'[15]Ley Transparencia'!$H$4:$H$17,'[15]Ley Transparencia'!$I$4:$I$17)</f>
        <v>Ilimitada</v>
      </c>
      <c r="AE499" s="26" t="str">
        <f t="shared" si="113"/>
        <v>Baja</v>
      </c>
      <c r="AF499" s="18">
        <f t="shared" si="114"/>
        <v>1</v>
      </c>
      <c r="AG499" s="18" t="s">
        <v>239</v>
      </c>
      <c r="AH499" s="18">
        <f t="shared" si="115"/>
        <v>1</v>
      </c>
      <c r="AI499" s="18" t="s">
        <v>239</v>
      </c>
      <c r="AJ499" s="18">
        <f t="shared" si="116"/>
        <v>1</v>
      </c>
      <c r="AK499" s="18">
        <f t="shared" si="117"/>
        <v>3</v>
      </c>
      <c r="AL499" s="44" t="str">
        <f t="shared" si="118"/>
        <v>BAJA</v>
      </c>
      <c r="AM499" s="18" t="s">
        <v>184</v>
      </c>
      <c r="AN499" s="18" t="s">
        <v>184</v>
      </c>
      <c r="AO499" s="18" t="s">
        <v>184</v>
      </c>
      <c r="AP499" s="18" t="s">
        <v>184</v>
      </c>
      <c r="AQ499" s="18" t="s">
        <v>184</v>
      </c>
      <c r="AR499" s="18" t="s">
        <v>184</v>
      </c>
      <c r="AS499" s="18"/>
      <c r="AT499" s="18" t="s">
        <v>388</v>
      </c>
      <c r="AU499" s="18" t="s">
        <v>388</v>
      </c>
      <c r="AV499" s="18" t="s">
        <v>184</v>
      </c>
      <c r="AW499" s="18" t="s">
        <v>184</v>
      </c>
      <c r="AX499" s="18" t="s">
        <v>184</v>
      </c>
      <c r="AY499" s="18" t="s">
        <v>184</v>
      </c>
      <c r="AZ499" s="18" t="s">
        <v>184</v>
      </c>
      <c r="BA499" s="18" t="s">
        <v>184</v>
      </c>
      <c r="BB499" s="18" t="s">
        <v>184</v>
      </c>
      <c r="BC499" s="18"/>
      <c r="BD499" s="18" t="s">
        <v>184</v>
      </c>
      <c r="BE499" s="18" t="s">
        <v>184</v>
      </c>
      <c r="BF499" s="18" t="s">
        <v>184</v>
      </c>
      <c r="BG499" s="18" t="s">
        <v>184</v>
      </c>
      <c r="BH499" s="18" t="s">
        <v>184</v>
      </c>
      <c r="BI499" s="18" t="s">
        <v>184</v>
      </c>
      <c r="BJ499" s="18" t="s">
        <v>184</v>
      </c>
      <c r="BK499" s="18" t="s">
        <v>184</v>
      </c>
      <c r="BL499" s="18" t="s">
        <v>184</v>
      </c>
      <c r="BM499" s="18"/>
      <c r="BN499" s="282"/>
    </row>
    <row r="500" spans="1:67" s="158" customFormat="1" ht="60" customHeight="1" x14ac:dyDescent="0.35">
      <c r="A500" s="24" t="str">
        <f t="shared" si="112"/>
        <v>SDFI-008</v>
      </c>
      <c r="B500" s="25" t="str">
        <f>VLOOKUP($D500,[15]Responsables!$L$1:$M$37,2,0)</f>
        <v>SDFI</v>
      </c>
      <c r="C500" s="159" t="s">
        <v>212</v>
      </c>
      <c r="D500" s="17" t="s">
        <v>1495</v>
      </c>
      <c r="E500" s="17" t="s">
        <v>1464</v>
      </c>
      <c r="F500" s="17" t="s">
        <v>759</v>
      </c>
      <c r="G500" s="17" t="s">
        <v>1574</v>
      </c>
      <c r="H500" s="17" t="s">
        <v>1575</v>
      </c>
      <c r="I500" s="17" t="s">
        <v>253</v>
      </c>
      <c r="J500" s="18" t="s">
        <v>254</v>
      </c>
      <c r="K500" s="18" t="s">
        <v>335</v>
      </c>
      <c r="L500" s="18" t="s">
        <v>336</v>
      </c>
      <c r="M500" s="18" t="s">
        <v>337</v>
      </c>
      <c r="N500" s="18" t="s">
        <v>1576</v>
      </c>
      <c r="O500" s="18" t="s">
        <v>1569</v>
      </c>
      <c r="P500" s="17" t="s">
        <v>193</v>
      </c>
      <c r="Q500" s="17" t="s">
        <v>1495</v>
      </c>
      <c r="R500" s="17" t="s">
        <v>178</v>
      </c>
      <c r="S500" s="17" t="s">
        <v>1495</v>
      </c>
      <c r="T500" s="17" t="s">
        <v>178</v>
      </c>
      <c r="U500" s="17" t="s">
        <v>1495</v>
      </c>
      <c r="V500" s="17" t="s">
        <v>229</v>
      </c>
      <c r="W500" s="17" t="s">
        <v>229</v>
      </c>
      <c r="X500" s="18" t="s">
        <v>255</v>
      </c>
      <c r="Y500" s="177" t="str">
        <f>VLOOKUP($X500,'[15]Ley Transparencia'!$G$4:$H$18,2,0)</f>
        <v>INFORMACIÓN PÚBLICA</v>
      </c>
      <c r="Z500" s="17" t="s">
        <v>180</v>
      </c>
      <c r="AA500" s="17" t="s">
        <v>1577</v>
      </c>
      <c r="AB500" s="18" t="s">
        <v>238</v>
      </c>
      <c r="AC500" s="178">
        <v>45555</v>
      </c>
      <c r="AD500" s="33" t="str">
        <f>LOOKUP($Y500,'[15]Ley Transparencia'!$H$4:$H$17,'[15]Ley Transparencia'!$I$4:$I$17)</f>
        <v>Ilimitada</v>
      </c>
      <c r="AE500" s="26" t="str">
        <f t="shared" si="113"/>
        <v>Baja</v>
      </c>
      <c r="AF500" s="18">
        <f t="shared" si="114"/>
        <v>1</v>
      </c>
      <c r="AG500" s="18" t="s">
        <v>233</v>
      </c>
      <c r="AH500" s="18">
        <f t="shared" si="115"/>
        <v>2</v>
      </c>
      <c r="AI500" s="18" t="s">
        <v>239</v>
      </c>
      <c r="AJ500" s="18">
        <f t="shared" si="116"/>
        <v>1</v>
      </c>
      <c r="AK500" s="18">
        <f t="shared" si="117"/>
        <v>4</v>
      </c>
      <c r="AL500" s="44" t="str">
        <f t="shared" si="118"/>
        <v>MEDIA</v>
      </c>
      <c r="AM500" s="18" t="s">
        <v>184</v>
      </c>
      <c r="AN500" s="18" t="s">
        <v>184</v>
      </c>
      <c r="AO500" s="18" t="s">
        <v>184</v>
      </c>
      <c r="AP500" s="18" t="s">
        <v>184</v>
      </c>
      <c r="AQ500" s="18" t="s">
        <v>184</v>
      </c>
      <c r="AR500" s="18" t="s">
        <v>184</v>
      </c>
      <c r="AS500" s="18"/>
      <c r="AT500" s="18" t="s">
        <v>184</v>
      </c>
      <c r="AU500" s="18" t="s">
        <v>388</v>
      </c>
      <c r="AV500" s="18" t="s">
        <v>184</v>
      </c>
      <c r="AW500" s="18" t="s">
        <v>184</v>
      </c>
      <c r="AX500" s="18" t="s">
        <v>184</v>
      </c>
      <c r="AY500" s="18" t="s">
        <v>184</v>
      </c>
      <c r="AZ500" s="18" t="s">
        <v>184</v>
      </c>
      <c r="BA500" s="18" t="s">
        <v>184</v>
      </c>
      <c r="BB500" s="18" t="s">
        <v>184</v>
      </c>
      <c r="BC500" s="18"/>
      <c r="BD500" s="18" t="s">
        <v>184</v>
      </c>
      <c r="BE500" s="18" t="s">
        <v>184</v>
      </c>
      <c r="BF500" s="18" t="s">
        <v>184</v>
      </c>
      <c r="BG500" s="18" t="s">
        <v>184</v>
      </c>
      <c r="BH500" s="18" t="s">
        <v>184</v>
      </c>
      <c r="BI500" s="18" t="s">
        <v>184</v>
      </c>
      <c r="BJ500" s="18" t="s">
        <v>184</v>
      </c>
      <c r="BK500" s="18" t="s">
        <v>184</v>
      </c>
      <c r="BL500" s="18" t="s">
        <v>184</v>
      </c>
      <c r="BM500" s="18"/>
      <c r="BN500" s="282"/>
    </row>
    <row r="501" spans="1:67" s="158" customFormat="1" ht="60" customHeight="1" x14ac:dyDescent="0.35">
      <c r="A501" s="24" t="str">
        <f t="shared" si="112"/>
        <v>SDFI-009</v>
      </c>
      <c r="B501" s="25" t="str">
        <f>VLOOKUP($D501,[15]Responsables!$L$1:$M$37,2,0)</f>
        <v>SDFI</v>
      </c>
      <c r="C501" s="159" t="s">
        <v>215</v>
      </c>
      <c r="D501" s="17" t="s">
        <v>1495</v>
      </c>
      <c r="E501" s="17" t="s">
        <v>1464</v>
      </c>
      <c r="F501" s="17" t="s">
        <v>1578</v>
      </c>
      <c r="G501" s="17" t="s">
        <v>1579</v>
      </c>
      <c r="H501" s="17" t="s">
        <v>1580</v>
      </c>
      <c r="I501" s="17" t="s">
        <v>253</v>
      </c>
      <c r="J501" s="18" t="s">
        <v>254</v>
      </c>
      <c r="K501" s="18" t="s">
        <v>335</v>
      </c>
      <c r="L501" s="18" t="s">
        <v>336</v>
      </c>
      <c r="M501" s="18" t="s">
        <v>337</v>
      </c>
      <c r="N501" s="18" t="s">
        <v>362</v>
      </c>
      <c r="O501" s="18" t="s">
        <v>1569</v>
      </c>
      <c r="P501" s="17" t="s">
        <v>193</v>
      </c>
      <c r="Q501" s="17" t="s">
        <v>1495</v>
      </c>
      <c r="R501" s="17" t="s">
        <v>178</v>
      </c>
      <c r="S501" s="17" t="s">
        <v>1495</v>
      </c>
      <c r="T501" s="17" t="s">
        <v>178</v>
      </c>
      <c r="U501" s="17" t="s">
        <v>1495</v>
      </c>
      <c r="V501" s="17" t="s">
        <v>229</v>
      </c>
      <c r="W501" s="17" t="s">
        <v>229</v>
      </c>
      <c r="X501" s="18" t="s">
        <v>255</v>
      </c>
      <c r="Y501" s="177" t="str">
        <f>VLOOKUP($X501,'[15]Ley Transparencia'!$G$4:$H$18,2,0)</f>
        <v>INFORMACIÓN PÚBLICA</v>
      </c>
      <c r="Z501" s="17" t="s">
        <v>180</v>
      </c>
      <c r="AA501" s="17" t="s">
        <v>1581</v>
      </c>
      <c r="AB501" s="18" t="s">
        <v>238</v>
      </c>
      <c r="AC501" s="178">
        <v>45555</v>
      </c>
      <c r="AD501" s="33" t="str">
        <f>LOOKUP($Y501,'[15]Ley Transparencia'!$H$4:$H$17,'[15]Ley Transparencia'!$I$4:$I$17)</f>
        <v>Ilimitada</v>
      </c>
      <c r="AE501" s="26" t="str">
        <f t="shared" si="113"/>
        <v>Baja</v>
      </c>
      <c r="AF501" s="18">
        <f t="shared" si="114"/>
        <v>1</v>
      </c>
      <c r="AG501" s="18" t="s">
        <v>233</v>
      </c>
      <c r="AH501" s="18">
        <f t="shared" si="115"/>
        <v>2</v>
      </c>
      <c r="AI501" s="18" t="s">
        <v>239</v>
      </c>
      <c r="AJ501" s="18">
        <f t="shared" si="116"/>
        <v>1</v>
      </c>
      <c r="AK501" s="18">
        <f t="shared" si="117"/>
        <v>4</v>
      </c>
      <c r="AL501" s="44" t="str">
        <f t="shared" si="118"/>
        <v>MEDIA</v>
      </c>
      <c r="AM501" s="18" t="s">
        <v>184</v>
      </c>
      <c r="AN501" s="18" t="s">
        <v>388</v>
      </c>
      <c r="AO501" s="18" t="s">
        <v>184</v>
      </c>
      <c r="AP501" s="18" t="s">
        <v>184</v>
      </c>
      <c r="AQ501" s="18" t="s">
        <v>184</v>
      </c>
      <c r="AR501" s="18" t="s">
        <v>184</v>
      </c>
      <c r="AS501" s="18"/>
      <c r="AT501" s="18" t="s">
        <v>388</v>
      </c>
      <c r="AU501" s="18" t="s">
        <v>184</v>
      </c>
      <c r="AV501" s="18" t="s">
        <v>184</v>
      </c>
      <c r="AW501" s="18" t="s">
        <v>184</v>
      </c>
      <c r="AX501" s="18" t="s">
        <v>184</v>
      </c>
      <c r="AY501" s="18" t="s">
        <v>184</v>
      </c>
      <c r="AZ501" s="18" t="s">
        <v>184</v>
      </c>
      <c r="BA501" s="18" t="s">
        <v>388</v>
      </c>
      <c r="BB501" s="18" t="s">
        <v>184</v>
      </c>
      <c r="BC501" s="18"/>
      <c r="BD501" s="18" t="s">
        <v>184</v>
      </c>
      <c r="BE501" s="18" t="s">
        <v>184</v>
      </c>
      <c r="BF501" s="18" t="s">
        <v>184</v>
      </c>
      <c r="BG501" s="18" t="s">
        <v>184</v>
      </c>
      <c r="BH501" s="18" t="s">
        <v>184</v>
      </c>
      <c r="BI501" s="18" t="s">
        <v>184</v>
      </c>
      <c r="BJ501" s="18" t="s">
        <v>184</v>
      </c>
      <c r="BK501" s="18" t="s">
        <v>184</v>
      </c>
      <c r="BL501" s="18" t="s">
        <v>184</v>
      </c>
      <c r="BM501" s="18"/>
      <c r="BN501" s="282"/>
    </row>
    <row r="502" spans="1:67" s="158" customFormat="1" ht="60" customHeight="1" x14ac:dyDescent="0.35">
      <c r="A502" s="24" t="str">
        <f>CONCATENATE($B502,"-",$C502)</f>
        <v>SGPDD-001</v>
      </c>
      <c r="B502" s="25" t="str">
        <f>VLOOKUP($D502,[16]Responsables!$L$1:$M$37,2,0)</f>
        <v>SGPDD</v>
      </c>
      <c r="C502" s="159" t="s">
        <v>169</v>
      </c>
      <c r="D502" s="17" t="s">
        <v>1582</v>
      </c>
      <c r="E502" s="17" t="s">
        <v>1464</v>
      </c>
      <c r="F502" s="17" t="s">
        <v>1583</v>
      </c>
      <c r="G502" s="17" t="s">
        <v>1584</v>
      </c>
      <c r="H502" s="17" t="s">
        <v>1585</v>
      </c>
      <c r="I502" s="17" t="s">
        <v>227</v>
      </c>
      <c r="J502" s="17" t="s">
        <v>254</v>
      </c>
      <c r="K502" s="17" t="s">
        <v>514</v>
      </c>
      <c r="L502" s="17" t="s">
        <v>361</v>
      </c>
      <c r="M502" s="17" t="s">
        <v>321</v>
      </c>
      <c r="N502" s="17" t="s">
        <v>356</v>
      </c>
      <c r="O502" s="17" t="s">
        <v>176</v>
      </c>
      <c r="P502" s="17" t="s">
        <v>656</v>
      </c>
      <c r="Q502" s="17" t="s">
        <v>1582</v>
      </c>
      <c r="R502" s="17" t="s">
        <v>289</v>
      </c>
      <c r="S502" s="17" t="s">
        <v>1582</v>
      </c>
      <c r="T502" s="17" t="s">
        <v>289</v>
      </c>
      <c r="U502" s="17" t="s">
        <v>1582</v>
      </c>
      <c r="V502" s="17" t="s">
        <v>177</v>
      </c>
      <c r="W502" s="17" t="s">
        <v>195</v>
      </c>
      <c r="X502" s="18" t="s">
        <v>179</v>
      </c>
      <c r="Y502" s="177" t="str">
        <f>VLOOKUP($X502,'[16]Ley Transparencia'!$G$4:$H$18,2,0)</f>
        <v>Artículo 19 - INFORMACIÓN PÚBLICA RESERVADA</v>
      </c>
      <c r="Z502" s="17" t="s">
        <v>180</v>
      </c>
      <c r="AA502" s="17" t="s">
        <v>1586</v>
      </c>
      <c r="AB502" s="18" t="s">
        <v>238</v>
      </c>
      <c r="AC502" s="178">
        <v>45497</v>
      </c>
      <c r="AD502" s="33" t="str">
        <f>LOOKUP($Y502,'[16]Ley Transparencia'!$H$4:$H$17,'[16]Ley Transparencia'!$I$4:$I$17)</f>
        <v>Mayor a 15 años</v>
      </c>
      <c r="AE502" s="26" t="str">
        <f>IF(Y502="Artículo 19 - INFORMACIÓN PÚBLICA RESERVADA","Alta",IF(Y502="Artículo 18 - INFORMACIÓN PÚBLICA CLASIFICADA","Media",IF(Y502="INFORMACIÓN PÚBLICA","Baja")))</f>
        <v>Alta</v>
      </c>
      <c r="AF502" s="18">
        <f>IF(AE502="Baja",1,IF(AE502="Media",2,IF(AE502="Alta",3,"")))</f>
        <v>3</v>
      </c>
      <c r="AG502" s="18" t="s">
        <v>233</v>
      </c>
      <c r="AH502" s="18">
        <f>IF(AG502="Baja",1,IF(AG502="Media",2,IF(AG502="Alta",3,"")))</f>
        <v>2</v>
      </c>
      <c r="AI502" s="18" t="s">
        <v>233</v>
      </c>
      <c r="AJ502" s="18">
        <f>IF(AI502="Baja",1,IF(AI502="Media",2,IF(AI502="Alta",3,"")))</f>
        <v>2</v>
      </c>
      <c r="AK502" s="18">
        <f>IFERROR(SUM(+AF502+AH502+AJ502),"")</f>
        <v>7</v>
      </c>
      <c r="AL502" s="44" t="str">
        <f>IF(AND(AE502="ALTA"),"ALTA",IF(AND(AG502="ALTA",AI502="ALTA"),"ALTA",IF(AND(AE502="MEDIA",AG502="ALTA",AI502="MEDIA"),"MEDIA",IF(AND(AE502="MEDIA",AG502="MEDIA",AI502="ALTA"),"MEDIA",IF(AND(AE502="MEDIA",AG502="MEDIA",AI502="BAJA"),"MEDIA",IF(AND(AE502="MEDIA",AG502="MEDIA",AI502="MEDIA"),"MEDIA",IF(AND(AE502="MEDIA",AG502="BAJA",AI502="MEDIA"),"MEDIA",IF(AND(AE502="BAJA",AG502="MEDIA",AI502="MEDIA"),"MEDIA",IF(AND(AE502="BAJA",AG502="BAJA",AI502="MEDIA"),"MEDIA",IF(AND(AE502="BAJA",AG502="MEDIA",AI502="BAJA"),"MEDIA",IF(AND(AE502="MEDIA",AG502="BAJA",AI502="BAJA"),"MEDIA",IF(AND(AE502="BAJA",AG502="ALTA",AI502="BAJA"),"MEDIA",IF(AND(AE502="BAJA",AG502="BAJA",AI502="ALTA"),"MEDIA",IF(AND(AE502="MEDIA",AG502="ALTA",AI502="BAJA"),"MEDIA",IF(AND(AE502="MEDIA",AG502="BAJA",AI502="ALTA"),"MEDIA",IF(AND(AE502="BAJA",AG502="ALTA",AI502="MEDIA"),"MEDIA",IF(AND(AE502="BAJA",AG502="MEDIA",AI502="ALTA"),"MEDIA",IF(AND(AE502="BAJA",AG502="BAJA",AI502="BAJA"),"BAJA","Por Clasificar"))))))))))))))))))</f>
        <v>ALTA</v>
      </c>
      <c r="AM502" s="18" t="s">
        <v>184</v>
      </c>
      <c r="AN502" s="18" t="s">
        <v>388</v>
      </c>
      <c r="AO502" s="18" t="s">
        <v>388</v>
      </c>
      <c r="AP502" s="18" t="s">
        <v>388</v>
      </c>
      <c r="AQ502" s="18" t="s">
        <v>388</v>
      </c>
      <c r="AR502" s="18" t="s">
        <v>388</v>
      </c>
      <c r="AS502" s="18" t="s">
        <v>1587</v>
      </c>
      <c r="AT502" s="18" t="s">
        <v>388</v>
      </c>
      <c r="AU502" s="18" t="s">
        <v>184</v>
      </c>
      <c r="AV502" s="18" t="s">
        <v>388</v>
      </c>
      <c r="AW502" s="18" t="s">
        <v>388</v>
      </c>
      <c r="AX502" s="18" t="s">
        <v>388</v>
      </c>
      <c r="AY502" s="18" t="s">
        <v>388</v>
      </c>
      <c r="AZ502" s="18" t="s">
        <v>388</v>
      </c>
      <c r="BA502" s="18" t="s">
        <v>388</v>
      </c>
      <c r="BB502" s="18" t="s">
        <v>388</v>
      </c>
      <c r="BC502" s="18"/>
      <c r="BD502" s="18" t="s">
        <v>184</v>
      </c>
      <c r="BE502" s="18" t="s">
        <v>184</v>
      </c>
      <c r="BF502" s="18" t="s">
        <v>184</v>
      </c>
      <c r="BG502" s="18" t="s">
        <v>184</v>
      </c>
      <c r="BH502" s="18" t="s">
        <v>184</v>
      </c>
      <c r="BI502" s="18" t="s">
        <v>184</v>
      </c>
      <c r="BJ502" s="18" t="s">
        <v>184</v>
      </c>
      <c r="BK502" s="18" t="s">
        <v>184</v>
      </c>
      <c r="BL502" s="18" t="s">
        <v>184</v>
      </c>
      <c r="BM502" s="18"/>
    </row>
    <row r="503" spans="1:67" s="158" customFormat="1" ht="60" customHeight="1" x14ac:dyDescent="0.35">
      <c r="A503" s="24" t="str">
        <f t="shared" ref="A503:A510" si="119">CONCATENATE($B503,"-",$C503)</f>
        <v>SGPDD-002</v>
      </c>
      <c r="B503" s="25" t="str">
        <f>VLOOKUP($D503,[16]Responsables!$L$1:$M$37,2,0)</f>
        <v>SGPDD</v>
      </c>
      <c r="C503" s="159" t="s">
        <v>185</v>
      </c>
      <c r="D503" s="17" t="s">
        <v>1582</v>
      </c>
      <c r="E503" s="17" t="s">
        <v>1464</v>
      </c>
      <c r="F503" s="17" t="s">
        <v>323</v>
      </c>
      <c r="G503" s="17" t="s">
        <v>1588</v>
      </c>
      <c r="H503" s="17" t="s">
        <v>1589</v>
      </c>
      <c r="I503" s="17" t="s">
        <v>243</v>
      </c>
      <c r="J503" s="17" t="s">
        <v>176</v>
      </c>
      <c r="K503" s="17" t="s">
        <v>176</v>
      </c>
      <c r="L503" s="17" t="s">
        <v>176</v>
      </c>
      <c r="M503" s="17" t="s">
        <v>176</v>
      </c>
      <c r="N503" s="17" t="s">
        <v>176</v>
      </c>
      <c r="O503" s="17" t="s">
        <v>176</v>
      </c>
      <c r="P503" s="17" t="s">
        <v>656</v>
      </c>
      <c r="Q503" s="17" t="s">
        <v>1582</v>
      </c>
      <c r="R503" s="17" t="s">
        <v>289</v>
      </c>
      <c r="S503" s="17" t="s">
        <v>1582</v>
      </c>
      <c r="T503" s="17" t="s">
        <v>194</v>
      </c>
      <c r="U503" s="17" t="s">
        <v>170</v>
      </c>
      <c r="V503" s="17" t="s">
        <v>229</v>
      </c>
      <c r="W503" s="17" t="s">
        <v>229</v>
      </c>
      <c r="X503" s="18" t="s">
        <v>179</v>
      </c>
      <c r="Y503" s="177" t="str">
        <f>VLOOKUP($X503,'[16]Ley Transparencia'!$G$4:$H$18,2,0)</f>
        <v>Artículo 19 - INFORMACIÓN PÚBLICA RESERVADA</v>
      </c>
      <c r="Z503" s="17" t="s">
        <v>180</v>
      </c>
      <c r="AA503" s="17" t="s">
        <v>1586</v>
      </c>
      <c r="AB503" s="18" t="s">
        <v>238</v>
      </c>
      <c r="AC503" s="178">
        <v>45497</v>
      </c>
      <c r="AD503" s="33" t="str">
        <f>LOOKUP($Y503,'[16]Ley Transparencia'!$H$4:$H$17,'[16]Ley Transparencia'!$I$4:$I$17)</f>
        <v>Mayor a 15 años</v>
      </c>
      <c r="AE503" s="26" t="str">
        <f t="shared" ref="AE503:AE510" si="120">IF(Y503="Artículo 19 - INFORMACIÓN PÚBLICA RESERVADA","Alta",IF(Y503="Artículo 18 - INFORMACIÓN PÚBLICA CLASIFICADA","Media",IF(Y503="INFORMACIÓN PÚBLICA","Baja")))</f>
        <v>Alta</v>
      </c>
      <c r="AF503" s="18">
        <f t="shared" ref="AF503:AF510" si="121">IF(AE503="Baja",1,IF(AE503="Media",2,IF(AE503="Alta",3,"")))</f>
        <v>3</v>
      </c>
      <c r="AG503" s="18" t="s">
        <v>233</v>
      </c>
      <c r="AH503" s="18">
        <f>IF(AG503="Baja",1,IF(AG503="Media",2,IF(AG503="Alta",3,"")))</f>
        <v>2</v>
      </c>
      <c r="AI503" s="18" t="s">
        <v>233</v>
      </c>
      <c r="AJ503" s="18">
        <f t="shared" ref="AJ503:AJ510" si="122">IF(AI503="Baja",1,IF(AI503="Media",2,IF(AI503="Alta",3,"")))</f>
        <v>2</v>
      </c>
      <c r="AK503" s="18">
        <f t="shared" ref="AK503:AK510" si="123">IFERROR(SUM(+AF503+AH503+AJ503),"")</f>
        <v>7</v>
      </c>
      <c r="AL503" s="44" t="str">
        <f t="shared" ref="AL503:AL510" si="124">IF(AND(AE503="ALTA"),"ALTA",IF(AND(AG503="ALTA",AI503="ALTA"),"ALTA",IF(AND(AE503="MEDIA",AG503="ALTA",AI503="MEDIA"),"MEDIA",IF(AND(AE503="MEDIA",AG503="MEDIA",AI503="ALTA"),"MEDIA",IF(AND(AE503="MEDIA",AG503="MEDIA",AI503="BAJA"),"MEDIA",IF(AND(AE503="MEDIA",AG503="MEDIA",AI503="MEDIA"),"MEDIA",IF(AND(AE503="MEDIA",AG503="BAJA",AI503="MEDIA"),"MEDIA",IF(AND(AE503="BAJA",AG503="MEDIA",AI503="MEDIA"),"MEDIA",IF(AND(AE503="BAJA",AG503="BAJA",AI503="MEDIA"),"MEDIA",IF(AND(AE503="BAJA",AG503="MEDIA",AI503="BAJA"),"MEDIA",IF(AND(AE503="MEDIA",AG503="BAJA",AI503="BAJA"),"MEDIA",IF(AND(AE503="BAJA",AG503="ALTA",AI503="BAJA"),"MEDIA",IF(AND(AE503="BAJA",AG503="BAJA",AI503="ALTA"),"MEDIA",IF(AND(AE503="MEDIA",AG503="ALTA",AI503="BAJA"),"MEDIA",IF(AND(AE503="MEDIA",AG503="BAJA",AI503="ALTA"),"MEDIA",IF(AND(AE503="BAJA",AG503="ALTA",AI503="MEDIA"),"MEDIA",IF(AND(AE503="BAJA",AG503="MEDIA",AI503="ALTA"),"MEDIA",IF(AND(AE503="BAJA",AG503="BAJA",AI503="BAJA"),"BAJA","Por Clasificar"))))))))))))))))))</f>
        <v>ALTA</v>
      </c>
      <c r="AM503" s="18" t="s">
        <v>388</v>
      </c>
      <c r="AN503" s="18" t="s">
        <v>388</v>
      </c>
      <c r="AO503" s="18" t="s">
        <v>388</v>
      </c>
      <c r="AP503" s="18" t="s">
        <v>388</v>
      </c>
      <c r="AQ503" s="18" t="s">
        <v>388</v>
      </c>
      <c r="AR503" s="18" t="s">
        <v>388</v>
      </c>
      <c r="AS503" s="18" t="s">
        <v>1587</v>
      </c>
      <c r="AT503" s="18" t="s">
        <v>388</v>
      </c>
      <c r="AU503" s="18" t="s">
        <v>184</v>
      </c>
      <c r="AV503" s="18" t="s">
        <v>388</v>
      </c>
      <c r="AW503" s="18" t="s">
        <v>388</v>
      </c>
      <c r="AX503" s="18" t="s">
        <v>388</v>
      </c>
      <c r="AY503" s="18" t="s">
        <v>388</v>
      </c>
      <c r="AZ503" s="18" t="s">
        <v>388</v>
      </c>
      <c r="BA503" s="18" t="s">
        <v>388</v>
      </c>
      <c r="BB503" s="18" t="s">
        <v>388</v>
      </c>
      <c r="BC503" s="18"/>
      <c r="BD503" s="18" t="s">
        <v>184</v>
      </c>
      <c r="BE503" s="18" t="s">
        <v>184</v>
      </c>
      <c r="BF503" s="18" t="s">
        <v>184</v>
      </c>
      <c r="BG503" s="18" t="s">
        <v>184</v>
      </c>
      <c r="BH503" s="18" t="s">
        <v>184</v>
      </c>
      <c r="BI503" s="18" t="s">
        <v>184</v>
      </c>
      <c r="BJ503" s="18" t="s">
        <v>184</v>
      </c>
      <c r="BK503" s="18" t="s">
        <v>184</v>
      </c>
      <c r="BL503" s="18" t="s">
        <v>184</v>
      </c>
      <c r="BM503" s="18"/>
    </row>
    <row r="504" spans="1:67" s="158" customFormat="1" ht="60" customHeight="1" x14ac:dyDescent="0.35">
      <c r="A504" s="24" t="str">
        <f t="shared" si="119"/>
        <v>SGPDD-003</v>
      </c>
      <c r="B504" s="25" t="str">
        <f>VLOOKUP($D504,[16]Responsables!$L$1:$M$37,2,0)</f>
        <v>SGPDD</v>
      </c>
      <c r="C504" s="159" t="s">
        <v>190</v>
      </c>
      <c r="D504" s="17" t="s">
        <v>1582</v>
      </c>
      <c r="E504" s="17" t="s">
        <v>1464</v>
      </c>
      <c r="F504" s="17" t="s">
        <v>323</v>
      </c>
      <c r="G504" s="17" t="s">
        <v>1590</v>
      </c>
      <c r="H504" s="17" t="s">
        <v>1591</v>
      </c>
      <c r="I504" s="17" t="s">
        <v>243</v>
      </c>
      <c r="J504" s="17" t="s">
        <v>176</v>
      </c>
      <c r="K504" s="17" t="s">
        <v>176</v>
      </c>
      <c r="L504" s="17" t="s">
        <v>176</v>
      </c>
      <c r="M504" s="17" t="s">
        <v>176</v>
      </c>
      <c r="N504" s="17" t="s">
        <v>176</v>
      </c>
      <c r="O504" s="17" t="s">
        <v>176</v>
      </c>
      <c r="P504" s="17" t="s">
        <v>656</v>
      </c>
      <c r="Q504" s="17" t="s">
        <v>1582</v>
      </c>
      <c r="R504" s="17" t="s">
        <v>289</v>
      </c>
      <c r="S504" s="17" t="s">
        <v>1582</v>
      </c>
      <c r="T504" s="17" t="s">
        <v>194</v>
      </c>
      <c r="U504" s="17" t="s">
        <v>170</v>
      </c>
      <c r="V504" s="17" t="s">
        <v>229</v>
      </c>
      <c r="W504" s="17" t="s">
        <v>229</v>
      </c>
      <c r="X504" s="18" t="s">
        <v>255</v>
      </c>
      <c r="Y504" s="177" t="str">
        <f>VLOOKUP($X504,'[16]Ley Transparencia'!$G$4:$H$18,2,0)</f>
        <v>INFORMACIÓN PÚBLICA</v>
      </c>
      <c r="Z504" s="17" t="s">
        <v>1592</v>
      </c>
      <c r="AA504" s="17" t="s">
        <v>256</v>
      </c>
      <c r="AB504" s="18" t="s">
        <v>176</v>
      </c>
      <c r="AC504" s="178">
        <v>44562</v>
      </c>
      <c r="AD504" s="33" t="str">
        <f>LOOKUP($Y504,'[16]Ley Transparencia'!$H$4:$H$17,'[16]Ley Transparencia'!$I$4:$I$17)</f>
        <v>Ilimitada</v>
      </c>
      <c r="AE504" s="26" t="str">
        <f t="shared" si="120"/>
        <v>Baja</v>
      </c>
      <c r="AF504" s="18">
        <f t="shared" si="121"/>
        <v>1</v>
      </c>
      <c r="AG504" s="18" t="s">
        <v>239</v>
      </c>
      <c r="AH504" s="18">
        <f>IF(AG504="Baja",1,IF(AG504="Media",2,IF(AG504="Alta",3,"")))</f>
        <v>1</v>
      </c>
      <c r="AI504" s="18" t="s">
        <v>239</v>
      </c>
      <c r="AJ504" s="18">
        <f t="shared" si="122"/>
        <v>1</v>
      </c>
      <c r="AK504" s="18">
        <f t="shared" si="123"/>
        <v>3</v>
      </c>
      <c r="AL504" s="44" t="str">
        <f t="shared" si="124"/>
        <v>BAJA</v>
      </c>
      <c r="AM504" s="18" t="s">
        <v>184</v>
      </c>
      <c r="AN504" s="18" t="s">
        <v>184</v>
      </c>
      <c r="AO504" s="18" t="s">
        <v>184</v>
      </c>
      <c r="AP504" s="18" t="s">
        <v>184</v>
      </c>
      <c r="AQ504" s="18" t="s">
        <v>184</v>
      </c>
      <c r="AR504" s="18" t="s">
        <v>184</v>
      </c>
      <c r="AS504" s="18"/>
      <c r="AT504" s="18" t="s">
        <v>184</v>
      </c>
      <c r="AU504" s="18" t="s">
        <v>184</v>
      </c>
      <c r="AV504" s="18" t="s">
        <v>184</v>
      </c>
      <c r="AW504" s="18" t="s">
        <v>184</v>
      </c>
      <c r="AX504" s="18" t="s">
        <v>184</v>
      </c>
      <c r="AY504" s="18" t="s">
        <v>184</v>
      </c>
      <c r="AZ504" s="18" t="s">
        <v>184</v>
      </c>
      <c r="BA504" s="18" t="s">
        <v>184</v>
      </c>
      <c r="BB504" s="18" t="s">
        <v>184</v>
      </c>
      <c r="BC504" s="18"/>
      <c r="BD504" s="18" t="s">
        <v>184</v>
      </c>
      <c r="BE504" s="18" t="s">
        <v>184</v>
      </c>
      <c r="BF504" s="18" t="s">
        <v>184</v>
      </c>
      <c r="BG504" s="18" t="s">
        <v>184</v>
      </c>
      <c r="BH504" s="18" t="s">
        <v>184</v>
      </c>
      <c r="BI504" s="18" t="s">
        <v>184</v>
      </c>
      <c r="BJ504" s="18" t="s">
        <v>184</v>
      </c>
      <c r="BK504" s="18" t="s">
        <v>184</v>
      </c>
      <c r="BL504" s="18" t="s">
        <v>184</v>
      </c>
      <c r="BM504" s="18"/>
    </row>
    <row r="505" spans="1:67" s="158" customFormat="1" ht="60" customHeight="1" x14ac:dyDescent="0.35">
      <c r="A505" s="24" t="str">
        <f t="shared" si="119"/>
        <v>SGPDD-004</v>
      </c>
      <c r="B505" s="25" t="str">
        <f>VLOOKUP($D505,[16]Responsables!$L$1:$M$37,2,0)</f>
        <v>SGPDD</v>
      </c>
      <c r="C505" s="159" t="s">
        <v>197</v>
      </c>
      <c r="D505" s="17" t="s">
        <v>1582</v>
      </c>
      <c r="E505" s="17" t="s">
        <v>1464</v>
      </c>
      <c r="F505" s="17" t="s">
        <v>323</v>
      </c>
      <c r="G505" s="17" t="s">
        <v>1593</v>
      </c>
      <c r="H505" s="17" t="s">
        <v>1594</v>
      </c>
      <c r="I505" s="17" t="s">
        <v>253</v>
      </c>
      <c r="J505" s="18" t="s">
        <v>254</v>
      </c>
      <c r="K505" s="18" t="s">
        <v>1595</v>
      </c>
      <c r="L505" s="18" t="s">
        <v>336</v>
      </c>
      <c r="M505" s="18" t="s">
        <v>337</v>
      </c>
      <c r="N505" s="18" t="s">
        <v>1596</v>
      </c>
      <c r="O505" s="18" t="s">
        <v>176</v>
      </c>
      <c r="P505" s="17" t="s">
        <v>656</v>
      </c>
      <c r="Q505" s="17" t="s">
        <v>1582</v>
      </c>
      <c r="R505" s="17" t="s">
        <v>229</v>
      </c>
      <c r="S505" s="17" t="s">
        <v>229</v>
      </c>
      <c r="T505" s="17" t="s">
        <v>656</v>
      </c>
      <c r="U505" s="17" t="s">
        <v>1582</v>
      </c>
      <c r="V505" s="17" t="s">
        <v>229</v>
      </c>
      <c r="W505" s="17" t="s">
        <v>229</v>
      </c>
      <c r="X505" s="18" t="s">
        <v>179</v>
      </c>
      <c r="Y505" s="177" t="str">
        <f>VLOOKUP($X505,'[16]Ley Transparencia'!$G$4:$H$18,2,0)</f>
        <v>Artículo 19 - INFORMACIÓN PÚBLICA RESERVADA</v>
      </c>
      <c r="Z505" s="17" t="s">
        <v>180</v>
      </c>
      <c r="AA505" s="17" t="s">
        <v>1597</v>
      </c>
      <c r="AB505" s="18" t="s">
        <v>238</v>
      </c>
      <c r="AC505" s="178">
        <v>45497</v>
      </c>
      <c r="AD505" s="33" t="str">
        <f>LOOKUP($Y505,'[16]Ley Transparencia'!$H$4:$H$17,'[16]Ley Transparencia'!$I$4:$I$17)</f>
        <v>Mayor a 15 años</v>
      </c>
      <c r="AE505" s="26" t="str">
        <f t="shared" si="120"/>
        <v>Alta</v>
      </c>
      <c r="AF505" s="18">
        <f t="shared" si="121"/>
        <v>3</v>
      </c>
      <c r="AG505" s="18" t="s">
        <v>233</v>
      </c>
      <c r="AH505" s="18">
        <f>IF(AG505="Baja",1,IF(AG505="Media",2,IF(AG505="Alta",3,"")))</f>
        <v>2</v>
      </c>
      <c r="AI505" s="18" t="s">
        <v>233</v>
      </c>
      <c r="AJ505" s="18">
        <f t="shared" si="122"/>
        <v>2</v>
      </c>
      <c r="AK505" s="18">
        <f t="shared" si="123"/>
        <v>7</v>
      </c>
      <c r="AL505" s="44" t="str">
        <f t="shared" si="124"/>
        <v>ALTA</v>
      </c>
      <c r="AM505" s="18" t="s">
        <v>184</v>
      </c>
      <c r="AN505" s="18" t="s">
        <v>388</v>
      </c>
      <c r="AO505" s="18" t="s">
        <v>388</v>
      </c>
      <c r="AP505" s="18" t="s">
        <v>388</v>
      </c>
      <c r="AQ505" s="18" t="s">
        <v>388</v>
      </c>
      <c r="AR505" s="18" t="s">
        <v>388</v>
      </c>
      <c r="AS505" s="18" t="s">
        <v>1587</v>
      </c>
      <c r="AT505" s="18" t="s">
        <v>388</v>
      </c>
      <c r="AU505" s="18" t="s">
        <v>184</v>
      </c>
      <c r="AV505" s="18" t="s">
        <v>388</v>
      </c>
      <c r="AW505" s="18" t="s">
        <v>388</v>
      </c>
      <c r="AX505" s="18" t="s">
        <v>388</v>
      </c>
      <c r="AY505" s="18" t="s">
        <v>388</v>
      </c>
      <c r="AZ505" s="18" t="s">
        <v>388</v>
      </c>
      <c r="BA505" s="18" t="s">
        <v>388</v>
      </c>
      <c r="BB505" s="18" t="s">
        <v>388</v>
      </c>
      <c r="BC505" s="18"/>
      <c r="BD505" s="18" t="s">
        <v>184</v>
      </c>
      <c r="BE505" s="18" t="s">
        <v>184</v>
      </c>
      <c r="BF505" s="18" t="s">
        <v>184</v>
      </c>
      <c r="BG505" s="18" t="s">
        <v>184</v>
      </c>
      <c r="BH505" s="18" t="s">
        <v>184</v>
      </c>
      <c r="BI505" s="18" t="s">
        <v>184</v>
      </c>
      <c r="BJ505" s="18" t="s">
        <v>184</v>
      </c>
      <c r="BK505" s="18" t="s">
        <v>184</v>
      </c>
      <c r="BL505" s="18" t="s">
        <v>184</v>
      </c>
      <c r="BM505" s="18"/>
    </row>
    <row r="506" spans="1:67" s="158" customFormat="1" ht="60" customHeight="1" x14ac:dyDescent="0.35">
      <c r="A506" s="24" t="str">
        <f t="shared" si="119"/>
        <v>SGPDD-005</v>
      </c>
      <c r="B506" s="25" t="str">
        <f>VLOOKUP($D506,[16]Responsables!$L$1:$M$37,2,0)</f>
        <v>SGPDD</v>
      </c>
      <c r="C506" s="159" t="s">
        <v>201</v>
      </c>
      <c r="D506" s="17" t="s">
        <v>1582</v>
      </c>
      <c r="E506" s="17" t="s">
        <v>1464</v>
      </c>
      <c r="F506" s="17" t="s">
        <v>323</v>
      </c>
      <c r="G506" s="17" t="s">
        <v>1598</v>
      </c>
      <c r="H506" s="17" t="s">
        <v>1599</v>
      </c>
      <c r="I506" s="17" t="s">
        <v>175</v>
      </c>
      <c r="J506" s="17" t="s">
        <v>176</v>
      </c>
      <c r="K506" s="17" t="s">
        <v>176</v>
      </c>
      <c r="L506" s="17" t="s">
        <v>176</v>
      </c>
      <c r="M506" s="17" t="s">
        <v>176</v>
      </c>
      <c r="N506" s="17" t="s">
        <v>176</v>
      </c>
      <c r="O506" s="17" t="s">
        <v>176</v>
      </c>
      <c r="P506" s="17" t="s">
        <v>656</v>
      </c>
      <c r="Q506" s="17" t="s">
        <v>1582</v>
      </c>
      <c r="R506" s="17" t="s">
        <v>229</v>
      </c>
      <c r="S506" s="17" t="s">
        <v>229</v>
      </c>
      <c r="T506" s="17" t="s">
        <v>194</v>
      </c>
      <c r="U506" s="17" t="s">
        <v>170</v>
      </c>
      <c r="V506" s="17" t="s">
        <v>229</v>
      </c>
      <c r="W506" s="17" t="s">
        <v>229</v>
      </c>
      <c r="X506" s="18" t="s">
        <v>179</v>
      </c>
      <c r="Y506" s="177" t="str">
        <f>VLOOKUP($X506,'[16]Ley Transparencia'!$G$4:$H$18,2,0)</f>
        <v>Artículo 19 - INFORMACIÓN PÚBLICA RESERVADA</v>
      </c>
      <c r="Z506" s="17" t="s">
        <v>180</v>
      </c>
      <c r="AA506" s="17" t="s">
        <v>1597</v>
      </c>
      <c r="AB506" s="18" t="s">
        <v>238</v>
      </c>
      <c r="AC506" s="178">
        <v>45497</v>
      </c>
      <c r="AD506" s="33" t="str">
        <f>LOOKUP($Y506,'[16]Ley Transparencia'!$H$4:$H$17,'[16]Ley Transparencia'!$I$4:$I$17)</f>
        <v>Mayor a 15 años</v>
      </c>
      <c r="AE506" s="26" t="str">
        <f t="shared" si="120"/>
        <v>Alta</v>
      </c>
      <c r="AF506" s="18">
        <f t="shared" si="121"/>
        <v>3</v>
      </c>
      <c r="AG506" s="18" t="s">
        <v>233</v>
      </c>
      <c r="AH506" s="18">
        <f t="shared" ref="AH506:AH510" si="125">IF(AG506="Baja",1,IF(AG506="Media",2,IF(AG506="Alta",3,"")))</f>
        <v>2</v>
      </c>
      <c r="AI506" s="18" t="s">
        <v>233</v>
      </c>
      <c r="AJ506" s="18">
        <f t="shared" si="122"/>
        <v>2</v>
      </c>
      <c r="AK506" s="18">
        <f t="shared" si="123"/>
        <v>7</v>
      </c>
      <c r="AL506" s="44" t="str">
        <f t="shared" si="124"/>
        <v>ALTA</v>
      </c>
      <c r="AM506" s="18" t="s">
        <v>184</v>
      </c>
      <c r="AN506" s="18" t="s">
        <v>388</v>
      </c>
      <c r="AO506" s="18" t="s">
        <v>388</v>
      </c>
      <c r="AP506" s="18" t="s">
        <v>388</v>
      </c>
      <c r="AQ506" s="18" t="s">
        <v>388</v>
      </c>
      <c r="AR506" s="18" t="s">
        <v>388</v>
      </c>
      <c r="AS506" s="18" t="s">
        <v>1587</v>
      </c>
      <c r="AT506" s="18" t="s">
        <v>388</v>
      </c>
      <c r="AU506" s="18" t="s">
        <v>184</v>
      </c>
      <c r="AV506" s="18" t="s">
        <v>388</v>
      </c>
      <c r="AW506" s="18" t="s">
        <v>388</v>
      </c>
      <c r="AX506" s="18" t="s">
        <v>388</v>
      </c>
      <c r="AY506" s="18" t="s">
        <v>388</v>
      </c>
      <c r="AZ506" s="18" t="s">
        <v>388</v>
      </c>
      <c r="BA506" s="18" t="s">
        <v>388</v>
      </c>
      <c r="BB506" s="18" t="s">
        <v>388</v>
      </c>
      <c r="BC506" s="18"/>
      <c r="BD506" s="18" t="s">
        <v>184</v>
      </c>
      <c r="BE506" s="18" t="s">
        <v>184</v>
      </c>
      <c r="BF506" s="18" t="s">
        <v>184</v>
      </c>
      <c r="BG506" s="18" t="s">
        <v>184</v>
      </c>
      <c r="BH506" s="18" t="s">
        <v>184</v>
      </c>
      <c r="BI506" s="18" t="s">
        <v>184</v>
      </c>
      <c r="BJ506" s="18" t="s">
        <v>184</v>
      </c>
      <c r="BK506" s="18" t="s">
        <v>184</v>
      </c>
      <c r="BL506" s="18" t="s">
        <v>184</v>
      </c>
      <c r="BM506" s="18"/>
    </row>
    <row r="507" spans="1:67" s="158" customFormat="1" ht="60" customHeight="1" x14ac:dyDescent="0.35">
      <c r="A507" s="24" t="str">
        <f t="shared" si="119"/>
        <v>SGPDD-006</v>
      </c>
      <c r="B507" s="25" t="str">
        <f>VLOOKUP($D507,[16]Responsables!$L$1:$M$37,2,0)</f>
        <v>SGPDD</v>
      </c>
      <c r="C507" s="159" t="s">
        <v>205</v>
      </c>
      <c r="D507" s="17" t="s">
        <v>1582</v>
      </c>
      <c r="E507" s="17" t="s">
        <v>1464</v>
      </c>
      <c r="F507" s="17" t="s">
        <v>323</v>
      </c>
      <c r="G507" s="17" t="s">
        <v>1600</v>
      </c>
      <c r="H507" s="17" t="s">
        <v>1601</v>
      </c>
      <c r="I507" s="17" t="s">
        <v>695</v>
      </c>
      <c r="J507" s="17" t="s">
        <v>176</v>
      </c>
      <c r="K507" s="17" t="s">
        <v>176</v>
      </c>
      <c r="L507" s="17" t="s">
        <v>176</v>
      </c>
      <c r="M507" s="17" t="s">
        <v>176</v>
      </c>
      <c r="N507" s="17" t="s">
        <v>176</v>
      </c>
      <c r="O507" s="17" t="s">
        <v>176</v>
      </c>
      <c r="P507" s="17" t="s">
        <v>656</v>
      </c>
      <c r="Q507" s="17" t="s">
        <v>1582</v>
      </c>
      <c r="R507" s="17" t="s">
        <v>229</v>
      </c>
      <c r="S507" s="17" t="s">
        <v>229</v>
      </c>
      <c r="T507" s="17" t="s">
        <v>656</v>
      </c>
      <c r="U507" s="17" t="s">
        <v>1582</v>
      </c>
      <c r="V507" s="17" t="s">
        <v>656</v>
      </c>
      <c r="W507" s="17" t="s">
        <v>1549</v>
      </c>
      <c r="X507" s="18" t="s">
        <v>179</v>
      </c>
      <c r="Y507" s="177" t="str">
        <f>VLOOKUP($X507,'[16]Ley Transparencia'!$G$4:$H$18,2,0)</f>
        <v>Artículo 19 - INFORMACIÓN PÚBLICA RESERVADA</v>
      </c>
      <c r="Z507" s="17" t="s">
        <v>180</v>
      </c>
      <c r="AA507" s="17" t="s">
        <v>1597</v>
      </c>
      <c r="AB507" s="18" t="s">
        <v>238</v>
      </c>
      <c r="AC507" s="178">
        <v>45497</v>
      </c>
      <c r="AD507" s="33" t="str">
        <f>LOOKUP($Y507,'[16]Ley Transparencia'!$H$4:$H$17,'[16]Ley Transparencia'!$I$4:$I$17)</f>
        <v>Mayor a 15 años</v>
      </c>
      <c r="AE507" s="26" t="str">
        <f t="shared" si="120"/>
        <v>Alta</v>
      </c>
      <c r="AF507" s="18">
        <f t="shared" si="121"/>
        <v>3</v>
      </c>
      <c r="AG507" s="18" t="s">
        <v>233</v>
      </c>
      <c r="AH507" s="18">
        <f>IF(AG507="Baja",1,IF(AG507="Media",2,IF(AG507="Alta",3,"")))</f>
        <v>2</v>
      </c>
      <c r="AI507" s="18" t="s">
        <v>233</v>
      </c>
      <c r="AJ507" s="18">
        <f t="shared" si="122"/>
        <v>2</v>
      </c>
      <c r="AK507" s="18">
        <f t="shared" si="123"/>
        <v>7</v>
      </c>
      <c r="AL507" s="44" t="str">
        <f t="shared" si="124"/>
        <v>ALTA</v>
      </c>
      <c r="AM507" s="18" t="s">
        <v>184</v>
      </c>
      <c r="AN507" s="18" t="s">
        <v>388</v>
      </c>
      <c r="AO507" s="18" t="s">
        <v>388</v>
      </c>
      <c r="AP507" s="18" t="s">
        <v>388</v>
      </c>
      <c r="AQ507" s="18" t="s">
        <v>388</v>
      </c>
      <c r="AR507" s="18" t="s">
        <v>388</v>
      </c>
      <c r="AS507" s="18" t="s">
        <v>1587</v>
      </c>
      <c r="AT507" s="18" t="s">
        <v>388</v>
      </c>
      <c r="AU507" s="18" t="s">
        <v>184</v>
      </c>
      <c r="AV507" s="18" t="s">
        <v>388</v>
      </c>
      <c r="AW507" s="18" t="s">
        <v>388</v>
      </c>
      <c r="AX507" s="18" t="s">
        <v>388</v>
      </c>
      <c r="AY507" s="18" t="s">
        <v>388</v>
      </c>
      <c r="AZ507" s="18" t="s">
        <v>388</v>
      </c>
      <c r="BA507" s="18" t="s">
        <v>388</v>
      </c>
      <c r="BB507" s="18" t="s">
        <v>388</v>
      </c>
      <c r="BC507" s="18"/>
      <c r="BD507" s="18" t="s">
        <v>184</v>
      </c>
      <c r="BE507" s="18" t="s">
        <v>184</v>
      </c>
      <c r="BF507" s="18" t="s">
        <v>184</v>
      </c>
      <c r="BG507" s="18" t="s">
        <v>184</v>
      </c>
      <c r="BH507" s="18" t="s">
        <v>184</v>
      </c>
      <c r="BI507" s="18" t="s">
        <v>184</v>
      </c>
      <c r="BJ507" s="18" t="s">
        <v>184</v>
      </c>
      <c r="BK507" s="18" t="s">
        <v>184</v>
      </c>
      <c r="BL507" s="18" t="s">
        <v>184</v>
      </c>
      <c r="BM507" s="18"/>
    </row>
    <row r="508" spans="1:67" s="158" customFormat="1" ht="60" customHeight="1" x14ac:dyDescent="0.35">
      <c r="A508" s="24" t="str">
        <f t="shared" si="119"/>
        <v>SGPDD-007</v>
      </c>
      <c r="B508" s="25" t="str">
        <f>VLOOKUP($D508,[16]Responsables!$L$1:$M$37,2,0)</f>
        <v>SGPDD</v>
      </c>
      <c r="C508" s="159" t="s">
        <v>209</v>
      </c>
      <c r="D508" s="17" t="s">
        <v>1582</v>
      </c>
      <c r="E508" s="17" t="s">
        <v>1464</v>
      </c>
      <c r="F508" s="17" t="s">
        <v>323</v>
      </c>
      <c r="G508" s="17" t="s">
        <v>465</v>
      </c>
      <c r="H508" s="17" t="s">
        <v>1602</v>
      </c>
      <c r="I508" s="17" t="s">
        <v>175</v>
      </c>
      <c r="J508" s="17" t="s">
        <v>176</v>
      </c>
      <c r="K508" s="17" t="s">
        <v>176</v>
      </c>
      <c r="L508" s="17" t="s">
        <v>176</v>
      </c>
      <c r="M508" s="17" t="s">
        <v>176</v>
      </c>
      <c r="N508" s="17" t="s">
        <v>176</v>
      </c>
      <c r="O508" s="17" t="s">
        <v>176</v>
      </c>
      <c r="P508" s="17" t="s">
        <v>656</v>
      </c>
      <c r="Q508" s="17" t="s">
        <v>1582</v>
      </c>
      <c r="R508" s="17" t="s">
        <v>1404</v>
      </c>
      <c r="S508" s="17" t="s">
        <v>1582</v>
      </c>
      <c r="T508" s="17" t="s">
        <v>1404</v>
      </c>
      <c r="U508" s="17" t="s">
        <v>1582</v>
      </c>
      <c r="V508" s="17" t="s">
        <v>229</v>
      </c>
      <c r="W508" s="17" t="s">
        <v>229</v>
      </c>
      <c r="X508" s="18" t="s">
        <v>255</v>
      </c>
      <c r="Y508" s="177" t="str">
        <f>VLOOKUP($X508,'[16]Ley Transparencia'!$G$4:$H$18,2,0)</f>
        <v>INFORMACIÓN PÚBLICA</v>
      </c>
      <c r="Z508" s="17" t="s">
        <v>1592</v>
      </c>
      <c r="AA508" s="17" t="s">
        <v>256</v>
      </c>
      <c r="AB508" s="18" t="s">
        <v>176</v>
      </c>
      <c r="AC508" s="178">
        <v>45497</v>
      </c>
      <c r="AD508" s="33" t="str">
        <f>LOOKUP($Y508,'[16]Ley Transparencia'!$H$4:$H$17,'[16]Ley Transparencia'!$I$4:$I$17)</f>
        <v>Ilimitada</v>
      </c>
      <c r="AE508" s="26" t="str">
        <f t="shared" si="120"/>
        <v>Baja</v>
      </c>
      <c r="AF508" s="18">
        <f t="shared" si="121"/>
        <v>1</v>
      </c>
      <c r="AG508" s="18" t="s">
        <v>239</v>
      </c>
      <c r="AH508" s="18">
        <f t="shared" si="125"/>
        <v>1</v>
      </c>
      <c r="AI508" s="18" t="s">
        <v>239</v>
      </c>
      <c r="AJ508" s="18">
        <f t="shared" si="122"/>
        <v>1</v>
      </c>
      <c r="AK508" s="18">
        <f t="shared" si="123"/>
        <v>3</v>
      </c>
      <c r="AL508" s="44" t="str">
        <f t="shared" si="124"/>
        <v>BAJA</v>
      </c>
      <c r="AM508" s="18" t="s">
        <v>184</v>
      </c>
      <c r="AN508" s="18" t="s">
        <v>184</v>
      </c>
      <c r="AO508" s="18" t="s">
        <v>184</v>
      </c>
      <c r="AP508" s="18" t="s">
        <v>184</v>
      </c>
      <c r="AQ508" s="18" t="s">
        <v>184</v>
      </c>
      <c r="AR508" s="18" t="s">
        <v>184</v>
      </c>
      <c r="AS508" s="18"/>
      <c r="AT508" s="18" t="s">
        <v>184</v>
      </c>
      <c r="AU508" s="18" t="s">
        <v>184</v>
      </c>
      <c r="AV508" s="18" t="s">
        <v>184</v>
      </c>
      <c r="AW508" s="18" t="s">
        <v>184</v>
      </c>
      <c r="AX508" s="18" t="s">
        <v>184</v>
      </c>
      <c r="AY508" s="18" t="s">
        <v>184</v>
      </c>
      <c r="AZ508" s="18" t="s">
        <v>184</v>
      </c>
      <c r="BA508" s="18" t="s">
        <v>184</v>
      </c>
      <c r="BB508" s="18" t="s">
        <v>184</v>
      </c>
      <c r="BC508" s="18"/>
      <c r="BD508" s="18" t="s">
        <v>184</v>
      </c>
      <c r="BE508" s="18" t="s">
        <v>184</v>
      </c>
      <c r="BF508" s="18" t="s">
        <v>184</v>
      </c>
      <c r="BG508" s="18" t="s">
        <v>184</v>
      </c>
      <c r="BH508" s="18" t="s">
        <v>184</v>
      </c>
      <c r="BI508" s="18" t="s">
        <v>184</v>
      </c>
      <c r="BJ508" s="18" t="s">
        <v>184</v>
      </c>
      <c r="BK508" s="18" t="s">
        <v>184</v>
      </c>
      <c r="BL508" s="18" t="s">
        <v>184</v>
      </c>
      <c r="BM508" s="18"/>
    </row>
    <row r="509" spans="1:67" s="158" customFormat="1" ht="60" customHeight="1" x14ac:dyDescent="0.35">
      <c r="A509" s="24" t="str">
        <f t="shared" si="119"/>
        <v>SGPDD-008</v>
      </c>
      <c r="B509" s="25" t="str">
        <f>VLOOKUP($D509,[16]Responsables!$L$1:$M$37,2,0)</f>
        <v>SGPDD</v>
      </c>
      <c r="C509" s="159" t="s">
        <v>212</v>
      </c>
      <c r="D509" s="17" t="s">
        <v>1582</v>
      </c>
      <c r="E509" s="17" t="s">
        <v>1464</v>
      </c>
      <c r="F509" s="17" t="s">
        <v>323</v>
      </c>
      <c r="G509" s="17" t="s">
        <v>1603</v>
      </c>
      <c r="H509" s="17" t="s">
        <v>1604</v>
      </c>
      <c r="I509" s="17" t="s">
        <v>227</v>
      </c>
      <c r="J509" s="17" t="s">
        <v>176</v>
      </c>
      <c r="K509" s="17" t="s">
        <v>176</v>
      </c>
      <c r="L509" s="17" t="s">
        <v>176</v>
      </c>
      <c r="M509" s="17" t="s">
        <v>176</v>
      </c>
      <c r="N509" s="17" t="s">
        <v>176</v>
      </c>
      <c r="O509" s="17" t="s">
        <v>176</v>
      </c>
      <c r="P509" s="17" t="s">
        <v>656</v>
      </c>
      <c r="Q509" s="17" t="s">
        <v>1582</v>
      </c>
      <c r="R509" s="17" t="s">
        <v>229</v>
      </c>
      <c r="S509" s="17" t="s">
        <v>229</v>
      </c>
      <c r="T509" s="17" t="s">
        <v>194</v>
      </c>
      <c r="U509" s="17" t="s">
        <v>170</v>
      </c>
      <c r="V509" s="17" t="s">
        <v>229</v>
      </c>
      <c r="W509" s="17" t="s">
        <v>229</v>
      </c>
      <c r="X509" s="18" t="s">
        <v>179</v>
      </c>
      <c r="Y509" s="177" t="str">
        <f>VLOOKUP($X509,'[16]Ley Transparencia'!$G$4:$H$18,2,0)</f>
        <v>Artículo 19 - INFORMACIÓN PÚBLICA RESERVADA</v>
      </c>
      <c r="Z509" s="17" t="s">
        <v>180</v>
      </c>
      <c r="AA509" s="17" t="s">
        <v>1586</v>
      </c>
      <c r="AB509" s="18" t="s">
        <v>238</v>
      </c>
      <c r="AC509" s="178">
        <v>45497</v>
      </c>
      <c r="AD509" s="33" t="str">
        <f>LOOKUP($Y509,'[16]Ley Transparencia'!$H$4:$H$17,'[16]Ley Transparencia'!$I$4:$I$17)</f>
        <v>Mayor a 15 años</v>
      </c>
      <c r="AE509" s="26" t="str">
        <f t="shared" si="120"/>
        <v>Alta</v>
      </c>
      <c r="AF509" s="18">
        <f t="shared" si="121"/>
        <v>3</v>
      </c>
      <c r="AG509" s="18" t="s">
        <v>233</v>
      </c>
      <c r="AH509" s="18">
        <f t="shared" si="125"/>
        <v>2</v>
      </c>
      <c r="AI509" s="18" t="s">
        <v>233</v>
      </c>
      <c r="AJ509" s="18">
        <f t="shared" si="122"/>
        <v>2</v>
      </c>
      <c r="AK509" s="18">
        <f t="shared" si="123"/>
        <v>7</v>
      </c>
      <c r="AL509" s="44" t="str">
        <f t="shared" si="124"/>
        <v>ALTA</v>
      </c>
      <c r="AM509" s="18" t="s">
        <v>388</v>
      </c>
      <c r="AN509" s="18" t="s">
        <v>388</v>
      </c>
      <c r="AO509" s="18" t="s">
        <v>388</v>
      </c>
      <c r="AP509" s="18" t="s">
        <v>388</v>
      </c>
      <c r="AQ509" s="18" t="s">
        <v>388</v>
      </c>
      <c r="AR509" s="18" t="s">
        <v>388</v>
      </c>
      <c r="AS509" s="18" t="s">
        <v>1587</v>
      </c>
      <c r="AT509" s="18" t="s">
        <v>388</v>
      </c>
      <c r="AU509" s="18" t="s">
        <v>184</v>
      </c>
      <c r="AV509" s="18" t="s">
        <v>388</v>
      </c>
      <c r="AW509" s="18" t="s">
        <v>388</v>
      </c>
      <c r="AX509" s="18" t="s">
        <v>388</v>
      </c>
      <c r="AY509" s="18" t="s">
        <v>388</v>
      </c>
      <c r="AZ509" s="18" t="s">
        <v>388</v>
      </c>
      <c r="BA509" s="18" t="s">
        <v>388</v>
      </c>
      <c r="BB509" s="18" t="s">
        <v>388</v>
      </c>
      <c r="BC509" s="18"/>
      <c r="BD509" s="18" t="s">
        <v>184</v>
      </c>
      <c r="BE509" s="18" t="s">
        <v>184</v>
      </c>
      <c r="BF509" s="18" t="s">
        <v>184</v>
      </c>
      <c r="BG509" s="18" t="s">
        <v>184</v>
      </c>
      <c r="BH509" s="18" t="s">
        <v>184</v>
      </c>
      <c r="BI509" s="18" t="s">
        <v>184</v>
      </c>
      <c r="BJ509" s="18" t="s">
        <v>184</v>
      </c>
      <c r="BK509" s="18" t="s">
        <v>184</v>
      </c>
      <c r="BL509" s="18" t="s">
        <v>184</v>
      </c>
      <c r="BM509" s="18"/>
    </row>
    <row r="510" spans="1:67" s="158" customFormat="1" ht="60" customHeight="1" x14ac:dyDescent="0.35">
      <c r="A510" s="24" t="str">
        <f t="shared" si="119"/>
        <v>SGPDD-010</v>
      </c>
      <c r="B510" s="25" t="str">
        <f>VLOOKUP($D510,[16]Responsables!$L$1:$M$37,2,0)</f>
        <v>SGPDD</v>
      </c>
      <c r="C510" s="159" t="s">
        <v>218</v>
      </c>
      <c r="D510" s="17" t="s">
        <v>1582</v>
      </c>
      <c r="E510" s="17" t="s">
        <v>1464</v>
      </c>
      <c r="F510" s="17" t="s">
        <v>323</v>
      </c>
      <c r="G510" s="17" t="s">
        <v>1605</v>
      </c>
      <c r="H510" s="17" t="s">
        <v>1606</v>
      </c>
      <c r="I510" s="17" t="s">
        <v>253</v>
      </c>
      <c r="J510" s="18" t="s">
        <v>254</v>
      </c>
      <c r="K510" s="18" t="s">
        <v>712</v>
      </c>
      <c r="L510" s="18" t="s">
        <v>336</v>
      </c>
      <c r="M510" s="18" t="s">
        <v>321</v>
      </c>
      <c r="N510" s="18" t="s">
        <v>1588</v>
      </c>
      <c r="O510" s="18" t="s">
        <v>176</v>
      </c>
      <c r="P510" s="17" t="s">
        <v>656</v>
      </c>
      <c r="Q510" s="17" t="s">
        <v>1582</v>
      </c>
      <c r="R510" s="17" t="s">
        <v>24</v>
      </c>
      <c r="S510" s="17" t="s">
        <v>1582</v>
      </c>
      <c r="T510" s="17" t="s">
        <v>24</v>
      </c>
      <c r="U510" s="17" t="s">
        <v>1582</v>
      </c>
      <c r="V510" s="17" t="s">
        <v>229</v>
      </c>
      <c r="W510" s="17" t="s">
        <v>229</v>
      </c>
      <c r="X510" s="18" t="s">
        <v>179</v>
      </c>
      <c r="Y510" s="177" t="str">
        <f>VLOOKUP($X510,'[16]Ley Transparencia'!$G$4:$H$18,2,0)</f>
        <v>Artículo 19 - INFORMACIÓN PÚBLICA RESERVADA</v>
      </c>
      <c r="Z510" s="17" t="s">
        <v>180</v>
      </c>
      <c r="AA510" s="17" t="s">
        <v>1597</v>
      </c>
      <c r="AB510" s="18" t="s">
        <v>238</v>
      </c>
      <c r="AC510" s="178">
        <v>45497</v>
      </c>
      <c r="AD510" s="33" t="str">
        <f>LOOKUP($Y510,'[16]Ley Transparencia'!$H$4:$H$17,'[16]Ley Transparencia'!$I$4:$I$17)</f>
        <v>Mayor a 15 años</v>
      </c>
      <c r="AE510" s="26" t="str">
        <f t="shared" si="120"/>
        <v>Alta</v>
      </c>
      <c r="AF510" s="18">
        <f t="shared" si="121"/>
        <v>3</v>
      </c>
      <c r="AG510" s="18" t="s">
        <v>233</v>
      </c>
      <c r="AH510" s="18">
        <f t="shared" si="125"/>
        <v>2</v>
      </c>
      <c r="AI510" s="18" t="s">
        <v>233</v>
      </c>
      <c r="AJ510" s="18">
        <f t="shared" si="122"/>
        <v>2</v>
      </c>
      <c r="AK510" s="18">
        <f t="shared" si="123"/>
        <v>7</v>
      </c>
      <c r="AL510" s="44" t="str">
        <f t="shared" si="124"/>
        <v>ALTA</v>
      </c>
      <c r="AM510" s="18" t="s">
        <v>184</v>
      </c>
      <c r="AN510" s="18" t="s">
        <v>388</v>
      </c>
      <c r="AO510" s="18" t="s">
        <v>388</v>
      </c>
      <c r="AP510" s="18" t="s">
        <v>388</v>
      </c>
      <c r="AQ510" s="18" t="s">
        <v>388</v>
      </c>
      <c r="AR510" s="18" t="s">
        <v>388</v>
      </c>
      <c r="AS510" s="18" t="s">
        <v>1587</v>
      </c>
      <c r="AT510" s="18" t="s">
        <v>388</v>
      </c>
      <c r="AU510" s="18" t="s">
        <v>184</v>
      </c>
      <c r="AV510" s="18" t="s">
        <v>388</v>
      </c>
      <c r="AW510" s="18" t="s">
        <v>388</v>
      </c>
      <c r="AX510" s="18" t="s">
        <v>388</v>
      </c>
      <c r="AY510" s="18" t="s">
        <v>388</v>
      </c>
      <c r="AZ510" s="18" t="s">
        <v>388</v>
      </c>
      <c r="BA510" s="18" t="s">
        <v>388</v>
      </c>
      <c r="BB510" s="18" t="s">
        <v>388</v>
      </c>
      <c r="BC510" s="18"/>
      <c r="BD510" s="18" t="s">
        <v>184</v>
      </c>
      <c r="BE510" s="18" t="s">
        <v>184</v>
      </c>
      <c r="BF510" s="18" t="s">
        <v>184</v>
      </c>
      <c r="BG510" s="18" t="s">
        <v>184</v>
      </c>
      <c r="BH510" s="18" t="s">
        <v>184</v>
      </c>
      <c r="BI510" s="18" t="s">
        <v>184</v>
      </c>
      <c r="BJ510" s="18" t="s">
        <v>184</v>
      </c>
      <c r="BK510" s="18" t="s">
        <v>184</v>
      </c>
      <c r="BL510" s="18" t="s">
        <v>184</v>
      </c>
      <c r="BM510" s="18"/>
    </row>
    <row r="511" spans="1:67" s="158" customFormat="1" ht="60" customHeight="1" x14ac:dyDescent="0.35">
      <c r="A511" s="24" t="str">
        <f>CONCATENATE($B511,"-",$C511)</f>
        <v>SID-001</v>
      </c>
      <c r="B511" s="25" t="str">
        <f>VLOOKUP($D511,[17]Responsables!$L$1:$M$37,2,0)</f>
        <v>SID</v>
      </c>
      <c r="C511" s="159" t="s">
        <v>169</v>
      </c>
      <c r="D511" s="17" t="s">
        <v>1607</v>
      </c>
      <c r="E511" s="17" t="s">
        <v>1608</v>
      </c>
      <c r="F511" s="17" t="s">
        <v>229</v>
      </c>
      <c r="G511" s="17" t="s">
        <v>1609</v>
      </c>
      <c r="H511" s="17" t="s">
        <v>1610</v>
      </c>
      <c r="I511" s="18" t="s">
        <v>243</v>
      </c>
      <c r="J511" s="17" t="s">
        <v>176</v>
      </c>
      <c r="K511" s="17" t="s">
        <v>176</v>
      </c>
      <c r="L511" s="17" t="s">
        <v>176</v>
      </c>
      <c r="M511" s="17" t="s">
        <v>321</v>
      </c>
      <c r="N511" s="17" t="s">
        <v>176</v>
      </c>
      <c r="O511" s="17" t="s">
        <v>176</v>
      </c>
      <c r="P511" s="17" t="s">
        <v>656</v>
      </c>
      <c r="Q511" s="17" t="s">
        <v>1607</v>
      </c>
      <c r="R511" s="17" t="s">
        <v>178</v>
      </c>
      <c r="S511" s="17" t="s">
        <v>1607</v>
      </c>
      <c r="T511" s="17" t="s">
        <v>193</v>
      </c>
      <c r="U511" s="17" t="s">
        <v>170</v>
      </c>
      <c r="V511" s="17" t="s">
        <v>229</v>
      </c>
      <c r="W511" s="17" t="s">
        <v>229</v>
      </c>
      <c r="X511" s="18" t="s">
        <v>188</v>
      </c>
      <c r="Y511" s="177" t="str">
        <f>VLOOKUP($X511,'[17]Ley Transparencia'!$G$4:$H$18,2,0)</f>
        <v>Artículo 18 - INFORMACIÓN PÚBLICA CLASIFICADA</v>
      </c>
      <c r="Z511" s="17" t="s">
        <v>231</v>
      </c>
      <c r="AA511" s="17" t="s">
        <v>1611</v>
      </c>
      <c r="AB511" s="18" t="s">
        <v>238</v>
      </c>
      <c r="AC511" s="178">
        <v>36892</v>
      </c>
      <c r="AD511" s="33" t="str">
        <f>LOOKUP($Y511,'[17]Ley Transparencia'!$H$4:$H$17,'[17]Ley Transparencia'!$I$4:$I$17)</f>
        <v>Ilimitada</v>
      </c>
      <c r="AE511" s="26" t="str">
        <f>IF(Y511="Artículo 19 - INFORMACIÓN PÚBLICA RESERVADA","Alta",IF(Y511="Artículo 18 - INFORMACIÓN PÚBLICA CLASIFICADA","Media",IF(Y511="INFORMACIÓN PÚBLICA","Baja")))</f>
        <v>Media</v>
      </c>
      <c r="AF511" s="18">
        <f>IF(AE511="Baja",1,IF(AE511="Media",2,IF(AE511="Alta",3,"")))</f>
        <v>2</v>
      </c>
      <c r="AG511" s="18" t="s">
        <v>183</v>
      </c>
      <c r="AH511" s="18">
        <f>IF(AG511="Baja",1,IF(AG511="Media",2,IF(AG511="Alta",3,"")))</f>
        <v>3</v>
      </c>
      <c r="AI511" s="18" t="s">
        <v>183</v>
      </c>
      <c r="AJ511" s="18">
        <f>IF(AI511="Baja",1,IF(AI511="Media",2,IF(AI511="Alta",3,"")))</f>
        <v>3</v>
      </c>
      <c r="AK511" s="18">
        <f>IFERROR(SUM(+AF511+AH511+AJ511),"")</f>
        <v>8</v>
      </c>
      <c r="AL511" s="44" t="str">
        <f>IF(AND(AE511="ALTA"),"ALTA",IF(AND(AG511="ALTA",AI511="ALTA"),"ALTA",IF(AND(AE511="MEDIA",AG511="ALTA",AI511="MEDIA"),"MEDIA",IF(AND(AE511="MEDIA",AG511="MEDIA",AI511="ALTA"),"MEDIA",IF(AND(AE511="MEDIA",AG511="MEDIA",AI511="BAJA"),"MEDIA",IF(AND(AE511="MEDIA",AG511="MEDIA",AI511="MEDIA"),"MEDIA",IF(AND(AE511="MEDIA",AG511="BAJA",AI511="MEDIA"),"MEDIA",IF(AND(AE511="BAJA",AG511="MEDIA",AI511="MEDIA"),"MEDIA",IF(AND(AE511="BAJA",AG511="BAJA",AI511="MEDIA"),"MEDIA",IF(AND(AE511="BAJA",AG511="MEDIA",AI511="BAJA"),"MEDIA",IF(AND(AE511="MEDIA",AG511="BAJA",AI511="BAJA"),"MEDIA",IF(AND(AE511="BAJA",AG511="ALTA",AI511="BAJA"),"MEDIA",IF(AND(AE511="BAJA",AG511="BAJA",AI511="ALTA"),"MEDIA",IF(AND(AE511="MEDIA",AG511="ALTA",AI511="BAJA"),"MEDIA",IF(AND(AE511="MEDIA",AG511="BAJA",AI511="ALTA"),"MEDIA",IF(AND(AE511="BAJA",AG511="ALTA",AI511="MEDIA"),"MEDIA",IF(AND(AE511="BAJA",AG511="MEDIA",AI511="ALTA"),"MEDIA",IF(AND(AE511="BAJA",AG511="BAJA",AI511="BAJA"),"BAJA","Por Clasificar"))))))))))))))))))</f>
        <v>ALTA</v>
      </c>
      <c r="AM511" s="18" t="s">
        <v>184</v>
      </c>
      <c r="AN511" s="18" t="s">
        <v>184</v>
      </c>
      <c r="AO511" s="18" t="s">
        <v>184</v>
      </c>
      <c r="AP511" s="18" t="s">
        <v>184</v>
      </c>
      <c r="AQ511" s="18" t="s">
        <v>184</v>
      </c>
      <c r="AR511" s="18" t="s">
        <v>184</v>
      </c>
      <c r="AS511" s="18" t="s">
        <v>184</v>
      </c>
      <c r="AT511" s="18" t="s">
        <v>388</v>
      </c>
      <c r="AU511" s="18" t="s">
        <v>184</v>
      </c>
      <c r="AV511" s="18" t="s">
        <v>184</v>
      </c>
      <c r="AW511" s="18" t="s">
        <v>184</v>
      </c>
      <c r="AX511" s="18" t="s">
        <v>388</v>
      </c>
      <c r="AY511" s="18" t="s">
        <v>184</v>
      </c>
      <c r="AZ511" s="18" t="s">
        <v>184</v>
      </c>
      <c r="BA511" s="18" t="s">
        <v>184</v>
      </c>
      <c r="BB511" s="18" t="s">
        <v>184</v>
      </c>
      <c r="BC511" s="18" t="s">
        <v>184</v>
      </c>
      <c r="BD511" s="18" t="s">
        <v>184</v>
      </c>
      <c r="BE511" s="18" t="s">
        <v>184</v>
      </c>
      <c r="BF511" s="18" t="s">
        <v>184</v>
      </c>
      <c r="BG511" s="18" t="s">
        <v>184</v>
      </c>
      <c r="BH511" s="18" t="s">
        <v>184</v>
      </c>
      <c r="BI511" s="18" t="s">
        <v>184</v>
      </c>
      <c r="BJ511" s="18" t="s">
        <v>184</v>
      </c>
      <c r="BK511" s="18" t="s">
        <v>184</v>
      </c>
      <c r="BL511" s="18" t="s">
        <v>184</v>
      </c>
      <c r="BM511" s="18" t="s">
        <v>184</v>
      </c>
      <c r="BN511" s="34"/>
      <c r="BO511" s="18"/>
    </row>
    <row r="512" spans="1:67" s="158" customFormat="1" ht="60" customHeight="1" x14ac:dyDescent="0.35">
      <c r="A512" s="24" t="str">
        <f>CONCATENATE($B512,"-",$C512)</f>
        <v>SID-002</v>
      </c>
      <c r="B512" s="25" t="str">
        <f>VLOOKUP($D512,[17]Responsables!$L$1:$M$37,2,0)</f>
        <v>SID</v>
      </c>
      <c r="C512" s="159" t="s">
        <v>185</v>
      </c>
      <c r="D512" s="17" t="s">
        <v>1607</v>
      </c>
      <c r="E512" s="17" t="s">
        <v>1608</v>
      </c>
      <c r="F512" s="17" t="s">
        <v>229</v>
      </c>
      <c r="G512" s="17" t="s">
        <v>1612</v>
      </c>
      <c r="H512" s="17" t="s">
        <v>1613</v>
      </c>
      <c r="I512" s="18" t="s">
        <v>227</v>
      </c>
      <c r="J512" s="17" t="s">
        <v>176</v>
      </c>
      <c r="K512" s="17" t="s">
        <v>176</v>
      </c>
      <c r="L512" s="17" t="s">
        <v>176</v>
      </c>
      <c r="M512" s="17" t="s">
        <v>321</v>
      </c>
      <c r="N512" s="17" t="s">
        <v>176</v>
      </c>
      <c r="O512" s="17" t="s">
        <v>176</v>
      </c>
      <c r="P512" s="17" t="s">
        <v>656</v>
      </c>
      <c r="Q512" s="17" t="s">
        <v>1607</v>
      </c>
      <c r="R512" s="17" t="s">
        <v>178</v>
      </c>
      <c r="S512" s="17" t="s">
        <v>1607</v>
      </c>
      <c r="T512" s="17" t="s">
        <v>193</v>
      </c>
      <c r="U512" s="17" t="s">
        <v>170</v>
      </c>
      <c r="V512" s="17" t="s">
        <v>229</v>
      </c>
      <c r="W512" s="17" t="s">
        <v>229</v>
      </c>
      <c r="X512" s="18" t="s">
        <v>188</v>
      </c>
      <c r="Y512" s="177" t="str">
        <f>VLOOKUP($X512,'[17]Ley Transparencia'!$G$4:$H$18,2,0)</f>
        <v>Artículo 18 - INFORMACIÓN PÚBLICA CLASIFICADA</v>
      </c>
      <c r="Z512" s="17" t="s">
        <v>231</v>
      </c>
      <c r="AA512" s="17" t="s">
        <v>1611</v>
      </c>
      <c r="AB512" s="18" t="s">
        <v>238</v>
      </c>
      <c r="AC512" s="178">
        <v>36892</v>
      </c>
      <c r="AD512" s="33" t="str">
        <f>LOOKUP($Y512,'[17]Ley Transparencia'!$H$4:$H$17,'[17]Ley Transparencia'!$I$4:$I$17)</f>
        <v>Ilimitada</v>
      </c>
      <c r="AE512" s="26" t="str">
        <f>IF(Y512="Artículo 19 - INFORMACIÓN PÚBLICA RESERVADA","Alta",IF(Y512="Artículo 18 - INFORMACIÓN PÚBLICA CLASIFICADA","Media",IF(Y512="INFORMACIÓN PÚBLICA","Baja")))</f>
        <v>Media</v>
      </c>
      <c r="AF512" s="18">
        <f>IF(AE512="Baja",1,IF(AE512="Media",2,IF(AE512="Alta",3,"")))</f>
        <v>2</v>
      </c>
      <c r="AG512" s="18" t="s">
        <v>183</v>
      </c>
      <c r="AH512" s="18">
        <f>IF(AG512="Baja",1,IF(AG512="Media",2,IF(AG512="Alta",3,"")))</f>
        <v>3</v>
      </c>
      <c r="AI512" s="18" t="s">
        <v>183</v>
      </c>
      <c r="AJ512" s="18">
        <f>IF(AI512="Baja",1,IF(AI512="Media",2,IF(AI512="Alta",3,"")))</f>
        <v>3</v>
      </c>
      <c r="AK512" s="18">
        <f>IFERROR(SUM(+AF512+AH512+AJ512),"")</f>
        <v>8</v>
      </c>
      <c r="AL512" s="44" t="str">
        <f>IF(AND(AE512="ALTA"),"ALTA",IF(AND(AG512="ALTA",AI512="ALTA"),"ALTA",IF(AND(AE512="MEDIA",AG512="ALTA",AI512="MEDIA"),"MEDIA",IF(AND(AE512="MEDIA",AG512="MEDIA",AI512="ALTA"),"MEDIA",IF(AND(AE512="MEDIA",AG512="MEDIA",AI512="BAJA"),"MEDIA",IF(AND(AE512="MEDIA",AG512="MEDIA",AI512="MEDIA"),"MEDIA",IF(AND(AE512="MEDIA",AG512="BAJA",AI512="MEDIA"),"MEDIA",IF(AND(AE512="BAJA",AG512="MEDIA",AI512="MEDIA"),"MEDIA",IF(AND(AE512="BAJA",AG512="BAJA",AI512="MEDIA"),"MEDIA",IF(AND(AE512="BAJA",AG512="MEDIA",AI512="BAJA"),"MEDIA",IF(AND(AE512="MEDIA",AG512="BAJA",AI512="BAJA"),"MEDIA",IF(AND(AE512="BAJA",AG512="ALTA",AI512="BAJA"),"MEDIA",IF(AND(AE512="BAJA",AG512="BAJA",AI512="ALTA"),"MEDIA",IF(AND(AE512="MEDIA",AG512="ALTA",AI512="BAJA"),"MEDIA",IF(AND(AE512="MEDIA",AG512="BAJA",AI512="ALTA"),"MEDIA",IF(AND(AE512="BAJA",AG512="ALTA",AI512="MEDIA"),"MEDIA",IF(AND(AE512="BAJA",AG512="MEDIA",AI512="ALTA"),"MEDIA",IF(AND(AE512="BAJA",AG512="BAJA",AI512="BAJA"),"BAJA","Por Clasificar"))))))))))))))))))</f>
        <v>ALTA</v>
      </c>
      <c r="AM512" s="18" t="s">
        <v>184</v>
      </c>
      <c r="AN512" s="18" t="s">
        <v>184</v>
      </c>
      <c r="AO512" s="18" t="s">
        <v>184</v>
      </c>
      <c r="AP512" s="18" t="s">
        <v>184</v>
      </c>
      <c r="AQ512" s="18" t="s">
        <v>184</v>
      </c>
      <c r="AR512" s="18" t="s">
        <v>184</v>
      </c>
      <c r="AS512" s="18" t="s">
        <v>184</v>
      </c>
      <c r="AT512" s="18" t="s">
        <v>388</v>
      </c>
      <c r="AU512" s="18" t="s">
        <v>184</v>
      </c>
      <c r="AV512" s="18" t="s">
        <v>184</v>
      </c>
      <c r="AW512" s="18" t="s">
        <v>184</v>
      </c>
      <c r="AX512" s="18" t="s">
        <v>388</v>
      </c>
      <c r="AY512" s="18" t="s">
        <v>184</v>
      </c>
      <c r="AZ512" s="18" t="s">
        <v>184</v>
      </c>
      <c r="BA512" s="18" t="s">
        <v>184</v>
      </c>
      <c r="BB512" s="18" t="s">
        <v>184</v>
      </c>
      <c r="BC512" s="18" t="s">
        <v>184</v>
      </c>
      <c r="BD512" s="18" t="s">
        <v>184</v>
      </c>
      <c r="BE512" s="18" t="s">
        <v>184</v>
      </c>
      <c r="BF512" s="18" t="s">
        <v>184</v>
      </c>
      <c r="BG512" s="18" t="s">
        <v>184</v>
      </c>
      <c r="BH512" s="18" t="s">
        <v>184</v>
      </c>
      <c r="BI512" s="18" t="s">
        <v>184</v>
      </c>
      <c r="BJ512" s="18" t="s">
        <v>184</v>
      </c>
      <c r="BK512" s="18" t="s">
        <v>184</v>
      </c>
      <c r="BL512" s="18" t="s">
        <v>184</v>
      </c>
      <c r="BM512" s="18" t="s">
        <v>184</v>
      </c>
      <c r="BN512" s="34"/>
      <c r="BO512" s="18"/>
    </row>
    <row r="513" spans="1:67" s="158" customFormat="1" ht="60" customHeight="1" x14ac:dyDescent="0.35">
      <c r="A513" s="24" t="str">
        <f t="shared" ref="A513:A549" si="126">CONCATENATE($B513,"-",$C513)</f>
        <v>SID-003</v>
      </c>
      <c r="B513" s="25" t="str">
        <f>VLOOKUP($D513,[17]Responsables!$L$1:$M$37,2,0)</f>
        <v>SID</v>
      </c>
      <c r="C513" s="159" t="s">
        <v>190</v>
      </c>
      <c r="D513" s="17" t="s">
        <v>1607</v>
      </c>
      <c r="E513" s="17" t="s">
        <v>1608</v>
      </c>
      <c r="F513" s="17" t="s">
        <v>229</v>
      </c>
      <c r="G513" s="17" t="s">
        <v>1614</v>
      </c>
      <c r="H513" s="17" t="s">
        <v>1615</v>
      </c>
      <c r="I513" s="18" t="s">
        <v>243</v>
      </c>
      <c r="J513" s="17" t="s">
        <v>176</v>
      </c>
      <c r="K513" s="17" t="s">
        <v>176</v>
      </c>
      <c r="L513" s="17" t="s">
        <v>176</v>
      </c>
      <c r="M513" s="17" t="s">
        <v>337</v>
      </c>
      <c r="N513" s="17" t="s">
        <v>176</v>
      </c>
      <c r="O513" s="17" t="s">
        <v>176</v>
      </c>
      <c r="P513" s="17" t="s">
        <v>656</v>
      </c>
      <c r="Q513" s="17" t="s">
        <v>1607</v>
      </c>
      <c r="R513" s="17" t="s">
        <v>178</v>
      </c>
      <c r="S513" s="17" t="s">
        <v>1607</v>
      </c>
      <c r="T513" s="17" t="s">
        <v>193</v>
      </c>
      <c r="U513" s="17" t="s">
        <v>170</v>
      </c>
      <c r="V513" s="17" t="s">
        <v>229</v>
      </c>
      <c r="W513" s="17" t="s">
        <v>229</v>
      </c>
      <c r="X513" s="18" t="s">
        <v>188</v>
      </c>
      <c r="Y513" s="177" t="str">
        <f>VLOOKUP($X513,'[17]Ley Transparencia'!$G$4:$H$18,2,0)</f>
        <v>Artículo 18 - INFORMACIÓN PÚBLICA CLASIFICADA</v>
      </c>
      <c r="Z513" s="17" t="s">
        <v>231</v>
      </c>
      <c r="AA513" s="17" t="s">
        <v>1611</v>
      </c>
      <c r="AB513" s="18" t="s">
        <v>238</v>
      </c>
      <c r="AC513" s="178">
        <v>43913</v>
      </c>
      <c r="AD513" s="33" t="str">
        <f>LOOKUP($Y513,'[17]Ley Transparencia'!$H$4:$H$17,'[17]Ley Transparencia'!$I$4:$I$17)</f>
        <v>Ilimitada</v>
      </c>
      <c r="AE513" s="26" t="str">
        <f t="shared" ref="AE513:AE549" si="127">IF(Y513="Artículo 19 - INFORMACIÓN PÚBLICA RESERVADA","Alta",IF(Y513="Artículo 18 - INFORMACIÓN PÚBLICA CLASIFICADA","Media",IF(Y513="INFORMACIÓN PÚBLICA","Baja")))</f>
        <v>Media</v>
      </c>
      <c r="AF513" s="18">
        <f t="shared" ref="AF513:AF549" si="128">IF(AE513="Baja",1,IF(AE513="Media",2,IF(AE513="Alta",3,"")))</f>
        <v>2</v>
      </c>
      <c r="AG513" s="18" t="s">
        <v>183</v>
      </c>
      <c r="AH513" s="18">
        <f t="shared" ref="AH513:AH549" si="129">IF(AG513="Baja",1,IF(AG513="Media",2,IF(AG513="Alta",3,"")))</f>
        <v>3</v>
      </c>
      <c r="AI513" s="18" t="s">
        <v>183</v>
      </c>
      <c r="AJ513" s="18">
        <f t="shared" ref="AJ513:AJ549" si="130">IF(AI513="Baja",1,IF(AI513="Media",2,IF(AI513="Alta",3,"")))</f>
        <v>3</v>
      </c>
      <c r="AK513" s="18">
        <f t="shared" ref="AK513:AK549" si="131">IFERROR(SUM(+AF513+AH513+AJ513),"")</f>
        <v>8</v>
      </c>
      <c r="AL513" s="44" t="str">
        <f t="shared" ref="AL513:AL549" si="132">IF(AND(AE513="ALTA"),"ALTA",IF(AND(AG513="ALTA",AI513="ALTA"),"ALTA",IF(AND(AE513="MEDIA",AG513="ALTA",AI513="MEDIA"),"MEDIA",IF(AND(AE513="MEDIA",AG513="MEDIA",AI513="ALTA"),"MEDIA",IF(AND(AE513="MEDIA",AG513="MEDIA",AI513="BAJA"),"MEDIA",IF(AND(AE513="MEDIA",AG513="MEDIA",AI513="MEDIA"),"MEDIA",IF(AND(AE513="MEDIA",AG513="BAJA",AI513="MEDIA"),"MEDIA",IF(AND(AE513="BAJA",AG513="MEDIA",AI513="MEDIA"),"MEDIA",IF(AND(AE513="BAJA",AG513="BAJA",AI513="MEDIA"),"MEDIA",IF(AND(AE513="BAJA",AG513="MEDIA",AI513="BAJA"),"MEDIA",IF(AND(AE513="MEDIA",AG513="BAJA",AI513="BAJA"),"MEDIA",IF(AND(AE513="BAJA",AG513="ALTA",AI513="BAJA"),"MEDIA",IF(AND(AE513="BAJA",AG513="BAJA",AI513="ALTA"),"MEDIA",IF(AND(AE513="MEDIA",AG513="ALTA",AI513="BAJA"),"MEDIA",IF(AND(AE513="MEDIA",AG513="BAJA",AI513="ALTA"),"MEDIA",IF(AND(AE513="BAJA",AG513="ALTA",AI513="MEDIA"),"MEDIA",IF(AND(AE513="BAJA",AG513="MEDIA",AI513="ALTA"),"MEDIA",IF(AND(AE513="BAJA",AG513="BAJA",AI513="BAJA"),"BAJA","Por Clasificar"))))))))))))))))))</f>
        <v>ALTA</v>
      </c>
      <c r="AM513" s="18" t="s">
        <v>184</v>
      </c>
      <c r="AN513" s="18" t="s">
        <v>388</v>
      </c>
      <c r="AO513" s="18" t="s">
        <v>388</v>
      </c>
      <c r="AP513" s="18" t="s">
        <v>388</v>
      </c>
      <c r="AQ513" s="18" t="s">
        <v>388</v>
      </c>
      <c r="AR513" s="18" t="s">
        <v>184</v>
      </c>
      <c r="AS513" s="18" t="s">
        <v>184</v>
      </c>
      <c r="AT513" s="18" t="s">
        <v>388</v>
      </c>
      <c r="AU513" s="18" t="s">
        <v>184</v>
      </c>
      <c r="AV513" s="18" t="s">
        <v>184</v>
      </c>
      <c r="AW513" s="18" t="s">
        <v>388</v>
      </c>
      <c r="AX513" s="18" t="s">
        <v>388</v>
      </c>
      <c r="AY513" s="18" t="s">
        <v>388</v>
      </c>
      <c r="AZ513" s="18" t="s">
        <v>184</v>
      </c>
      <c r="BA513" s="18" t="s">
        <v>388</v>
      </c>
      <c r="BB513" s="18" t="s">
        <v>184</v>
      </c>
      <c r="BC513" s="18" t="s">
        <v>184</v>
      </c>
      <c r="BD513" s="18" t="s">
        <v>184</v>
      </c>
      <c r="BE513" s="18" t="s">
        <v>184</v>
      </c>
      <c r="BF513" s="18" t="s">
        <v>184</v>
      </c>
      <c r="BG513" s="18" t="s">
        <v>184</v>
      </c>
      <c r="BH513" s="18" t="s">
        <v>184</v>
      </c>
      <c r="BI513" s="18" t="s">
        <v>184</v>
      </c>
      <c r="BJ513" s="18" t="s">
        <v>184</v>
      </c>
      <c r="BK513" s="18" t="s">
        <v>184</v>
      </c>
      <c r="BL513" s="18" t="s">
        <v>184</v>
      </c>
      <c r="BM513" s="18" t="s">
        <v>184</v>
      </c>
      <c r="BN513" s="34"/>
      <c r="BO513" s="18"/>
    </row>
    <row r="514" spans="1:67" s="158" customFormat="1" ht="60" customHeight="1" x14ac:dyDescent="0.35">
      <c r="A514" s="24" t="str">
        <f t="shared" si="126"/>
        <v>SID-004</v>
      </c>
      <c r="B514" s="25" t="str">
        <f>VLOOKUP($D514,[17]Responsables!$L$1:$M$37,2,0)</f>
        <v>SID</v>
      </c>
      <c r="C514" s="159" t="s">
        <v>197</v>
      </c>
      <c r="D514" s="17" t="s">
        <v>1607</v>
      </c>
      <c r="E514" s="17" t="s">
        <v>1608</v>
      </c>
      <c r="F514" s="17" t="s">
        <v>229</v>
      </c>
      <c r="G514" s="17" t="s">
        <v>1616</v>
      </c>
      <c r="H514" s="17" t="s">
        <v>1615</v>
      </c>
      <c r="I514" s="18" t="s">
        <v>227</v>
      </c>
      <c r="J514" s="17" t="s">
        <v>176</v>
      </c>
      <c r="K514" s="17" t="s">
        <v>176</v>
      </c>
      <c r="L514" s="17" t="s">
        <v>176</v>
      </c>
      <c r="M514" s="17" t="s">
        <v>337</v>
      </c>
      <c r="N514" s="17" t="s">
        <v>176</v>
      </c>
      <c r="O514" s="17" t="s">
        <v>176</v>
      </c>
      <c r="P514" s="17" t="s">
        <v>656</v>
      </c>
      <c r="Q514" s="17" t="s">
        <v>1607</v>
      </c>
      <c r="R514" s="17" t="s">
        <v>178</v>
      </c>
      <c r="S514" s="17" t="s">
        <v>1607</v>
      </c>
      <c r="T514" s="17" t="s">
        <v>193</v>
      </c>
      <c r="U514" s="17" t="s">
        <v>170</v>
      </c>
      <c r="V514" s="17" t="s">
        <v>229</v>
      </c>
      <c r="W514" s="17" t="s">
        <v>229</v>
      </c>
      <c r="X514" s="18" t="s">
        <v>188</v>
      </c>
      <c r="Y514" s="177" t="str">
        <f>VLOOKUP($X514,'[17]Ley Transparencia'!$G$4:$H$18,2,0)</f>
        <v>Artículo 18 - INFORMACIÓN PÚBLICA CLASIFICADA</v>
      </c>
      <c r="Z514" s="17" t="s">
        <v>231</v>
      </c>
      <c r="AA514" s="17" t="s">
        <v>1611</v>
      </c>
      <c r="AB514" s="18" t="s">
        <v>238</v>
      </c>
      <c r="AC514" s="178">
        <v>43913</v>
      </c>
      <c r="AD514" s="33" t="str">
        <f>LOOKUP($Y514,'[17]Ley Transparencia'!$H$4:$H$17,'[17]Ley Transparencia'!$I$4:$I$17)</f>
        <v>Ilimitada</v>
      </c>
      <c r="AE514" s="26" t="str">
        <f t="shared" si="127"/>
        <v>Media</v>
      </c>
      <c r="AF514" s="18">
        <f t="shared" si="128"/>
        <v>2</v>
      </c>
      <c r="AG514" s="18" t="s">
        <v>183</v>
      </c>
      <c r="AH514" s="18">
        <f t="shared" si="129"/>
        <v>3</v>
      </c>
      <c r="AI514" s="18" t="s">
        <v>183</v>
      </c>
      <c r="AJ514" s="18">
        <f t="shared" si="130"/>
        <v>3</v>
      </c>
      <c r="AK514" s="18">
        <f t="shared" si="131"/>
        <v>8</v>
      </c>
      <c r="AL514" s="44" t="str">
        <f t="shared" si="132"/>
        <v>ALTA</v>
      </c>
      <c r="AM514" s="18" t="s">
        <v>184</v>
      </c>
      <c r="AN514" s="18" t="s">
        <v>388</v>
      </c>
      <c r="AO514" s="18" t="s">
        <v>388</v>
      </c>
      <c r="AP514" s="18" t="s">
        <v>388</v>
      </c>
      <c r="AQ514" s="18" t="s">
        <v>388</v>
      </c>
      <c r="AR514" s="18" t="s">
        <v>184</v>
      </c>
      <c r="AS514" s="18" t="s">
        <v>184</v>
      </c>
      <c r="AT514" s="18" t="s">
        <v>388</v>
      </c>
      <c r="AU514" s="18" t="s">
        <v>184</v>
      </c>
      <c r="AV514" s="18" t="s">
        <v>184</v>
      </c>
      <c r="AW514" s="18" t="s">
        <v>184</v>
      </c>
      <c r="AX514" s="18" t="s">
        <v>388</v>
      </c>
      <c r="AY514" s="18" t="s">
        <v>388</v>
      </c>
      <c r="AZ514" s="18" t="s">
        <v>184</v>
      </c>
      <c r="BA514" s="18" t="s">
        <v>388</v>
      </c>
      <c r="BB514" s="18" t="s">
        <v>184</v>
      </c>
      <c r="BC514" s="18" t="s">
        <v>184</v>
      </c>
      <c r="BD514" s="18" t="s">
        <v>184</v>
      </c>
      <c r="BE514" s="18" t="s">
        <v>184</v>
      </c>
      <c r="BF514" s="18" t="s">
        <v>184</v>
      </c>
      <c r="BG514" s="18" t="s">
        <v>184</v>
      </c>
      <c r="BH514" s="18" t="s">
        <v>184</v>
      </c>
      <c r="BI514" s="18" t="s">
        <v>184</v>
      </c>
      <c r="BJ514" s="18" t="s">
        <v>184</v>
      </c>
      <c r="BK514" s="18" t="s">
        <v>184</v>
      </c>
      <c r="BL514" s="18" t="s">
        <v>184</v>
      </c>
      <c r="BM514" s="18" t="s">
        <v>184</v>
      </c>
      <c r="BN514" s="34"/>
      <c r="BO514" s="18"/>
    </row>
    <row r="515" spans="1:67" s="158" customFormat="1" ht="60" customHeight="1" x14ac:dyDescent="0.35">
      <c r="A515" s="24" t="str">
        <f t="shared" si="126"/>
        <v>SID-005</v>
      </c>
      <c r="B515" s="25" t="str">
        <f>VLOOKUP($D515,[17]Responsables!$L$1:$M$37,2,0)</f>
        <v>SID</v>
      </c>
      <c r="C515" s="159" t="s">
        <v>201</v>
      </c>
      <c r="D515" s="17" t="s">
        <v>1607</v>
      </c>
      <c r="E515" s="17" t="s">
        <v>1608</v>
      </c>
      <c r="F515" s="17" t="s">
        <v>229</v>
      </c>
      <c r="G515" s="17" t="s">
        <v>1617</v>
      </c>
      <c r="H515" s="17" t="s">
        <v>1618</v>
      </c>
      <c r="I515" s="18" t="s">
        <v>243</v>
      </c>
      <c r="J515" s="17" t="s">
        <v>176</v>
      </c>
      <c r="K515" s="17" t="s">
        <v>176</v>
      </c>
      <c r="L515" s="17" t="s">
        <v>176</v>
      </c>
      <c r="M515" s="17" t="s">
        <v>321</v>
      </c>
      <c r="N515" s="17" t="s">
        <v>176</v>
      </c>
      <c r="O515" s="17" t="s">
        <v>176</v>
      </c>
      <c r="P515" s="17" t="s">
        <v>656</v>
      </c>
      <c r="Q515" s="17" t="s">
        <v>1607</v>
      </c>
      <c r="R515" s="17" t="s">
        <v>178</v>
      </c>
      <c r="S515" s="17" t="s">
        <v>1607</v>
      </c>
      <c r="T515" s="17" t="s">
        <v>193</v>
      </c>
      <c r="U515" s="17" t="s">
        <v>170</v>
      </c>
      <c r="V515" s="17" t="s">
        <v>229</v>
      </c>
      <c r="W515" s="17" t="s">
        <v>229</v>
      </c>
      <c r="X515" s="18" t="s">
        <v>273</v>
      </c>
      <c r="Y515" s="177" t="str">
        <f>VLOOKUP($X515,'[17]Ley Transparencia'!$G$4:$H$18,2,0)</f>
        <v>Artículo 18 - INFORMACIÓN PÚBLICA CLASIFICADA</v>
      </c>
      <c r="Z515" s="17" t="s">
        <v>180</v>
      </c>
      <c r="AA515" s="17" t="s">
        <v>1619</v>
      </c>
      <c r="AB515" s="18" t="s">
        <v>238</v>
      </c>
      <c r="AC515" s="178">
        <v>42829</v>
      </c>
      <c r="AD515" s="33" t="str">
        <f>LOOKUP($Y515,'[17]Ley Transparencia'!$H$4:$H$17,'[17]Ley Transparencia'!$I$4:$I$17)</f>
        <v>Ilimitada</v>
      </c>
      <c r="AE515" s="26" t="str">
        <f t="shared" si="127"/>
        <v>Media</v>
      </c>
      <c r="AF515" s="18">
        <f t="shared" si="128"/>
        <v>2</v>
      </c>
      <c r="AG515" s="18" t="s">
        <v>183</v>
      </c>
      <c r="AH515" s="18">
        <f t="shared" si="129"/>
        <v>3</v>
      </c>
      <c r="AI515" s="18" t="s">
        <v>233</v>
      </c>
      <c r="AJ515" s="18">
        <f t="shared" si="130"/>
        <v>2</v>
      </c>
      <c r="AK515" s="18">
        <f t="shared" si="131"/>
        <v>7</v>
      </c>
      <c r="AL515" s="44" t="str">
        <f t="shared" si="132"/>
        <v>MEDIA</v>
      </c>
      <c r="AM515" s="18" t="s">
        <v>184</v>
      </c>
      <c r="AN515" s="18" t="s">
        <v>388</v>
      </c>
      <c r="AO515" s="18" t="s">
        <v>388</v>
      </c>
      <c r="AP515" s="18" t="s">
        <v>388</v>
      </c>
      <c r="AQ515" s="18" t="s">
        <v>184</v>
      </c>
      <c r="AR515" s="18" t="s">
        <v>184</v>
      </c>
      <c r="AS515" s="18" t="s">
        <v>184</v>
      </c>
      <c r="AT515" s="18" t="s">
        <v>184</v>
      </c>
      <c r="AU515" s="18" t="s">
        <v>184</v>
      </c>
      <c r="AV515" s="18" t="s">
        <v>388</v>
      </c>
      <c r="AW515" s="18" t="s">
        <v>388</v>
      </c>
      <c r="AX515" s="18" t="s">
        <v>388</v>
      </c>
      <c r="AY515" s="18" t="s">
        <v>388</v>
      </c>
      <c r="AZ515" s="18" t="s">
        <v>184</v>
      </c>
      <c r="BA515" s="18" t="s">
        <v>388</v>
      </c>
      <c r="BB515" s="18" t="s">
        <v>184</v>
      </c>
      <c r="BC515" s="18" t="s">
        <v>184</v>
      </c>
      <c r="BD515" s="18" t="s">
        <v>184</v>
      </c>
      <c r="BE515" s="18" t="s">
        <v>184</v>
      </c>
      <c r="BF515" s="18" t="s">
        <v>184</v>
      </c>
      <c r="BG515" s="18" t="s">
        <v>184</v>
      </c>
      <c r="BH515" s="18" t="s">
        <v>184</v>
      </c>
      <c r="BI515" s="18" t="s">
        <v>184</v>
      </c>
      <c r="BJ515" s="18" t="s">
        <v>184</v>
      </c>
      <c r="BK515" s="18" t="s">
        <v>184</v>
      </c>
      <c r="BL515" s="18" t="s">
        <v>388</v>
      </c>
      <c r="BM515" s="18" t="s">
        <v>184</v>
      </c>
      <c r="BN515" s="34"/>
      <c r="BO515" s="18"/>
    </row>
    <row r="516" spans="1:67" s="158" customFormat="1" ht="60" customHeight="1" x14ac:dyDescent="0.35">
      <c r="A516" s="24" t="str">
        <f t="shared" si="126"/>
        <v>SID-006</v>
      </c>
      <c r="B516" s="25" t="str">
        <f>VLOOKUP($D516,[17]Responsables!$L$1:$M$37,2,0)</f>
        <v>SID</v>
      </c>
      <c r="C516" s="159" t="s">
        <v>205</v>
      </c>
      <c r="D516" s="17" t="s">
        <v>1607</v>
      </c>
      <c r="E516" s="17" t="s">
        <v>1608</v>
      </c>
      <c r="F516" s="17" t="s">
        <v>229</v>
      </c>
      <c r="G516" s="17" t="s">
        <v>1620</v>
      </c>
      <c r="H516" s="17" t="s">
        <v>1621</v>
      </c>
      <c r="I516" s="18" t="s">
        <v>227</v>
      </c>
      <c r="J516" s="17" t="s">
        <v>176</v>
      </c>
      <c r="K516" s="17" t="s">
        <v>176</v>
      </c>
      <c r="L516" s="17" t="s">
        <v>176</v>
      </c>
      <c r="M516" s="17" t="s">
        <v>321</v>
      </c>
      <c r="N516" s="17" t="s">
        <v>176</v>
      </c>
      <c r="O516" s="17" t="s">
        <v>176</v>
      </c>
      <c r="P516" s="17" t="s">
        <v>656</v>
      </c>
      <c r="Q516" s="17" t="s">
        <v>1607</v>
      </c>
      <c r="R516" s="17" t="s">
        <v>178</v>
      </c>
      <c r="S516" s="17" t="s">
        <v>1607</v>
      </c>
      <c r="T516" s="17" t="s">
        <v>193</v>
      </c>
      <c r="U516" s="17" t="s">
        <v>170</v>
      </c>
      <c r="V516" s="17" t="s">
        <v>229</v>
      </c>
      <c r="W516" s="17" t="s">
        <v>229</v>
      </c>
      <c r="X516" s="18" t="s">
        <v>273</v>
      </c>
      <c r="Y516" s="177" t="str">
        <f>VLOOKUP($X516,'[17]Ley Transparencia'!$G$4:$H$18,2,0)</f>
        <v>Artículo 18 - INFORMACIÓN PÚBLICA CLASIFICADA</v>
      </c>
      <c r="Z516" s="17" t="s">
        <v>180</v>
      </c>
      <c r="AA516" s="17" t="s">
        <v>1619</v>
      </c>
      <c r="AB516" s="18" t="s">
        <v>238</v>
      </c>
      <c r="AC516" s="178">
        <v>42829</v>
      </c>
      <c r="AD516" s="33" t="str">
        <f>LOOKUP($Y516,'[17]Ley Transparencia'!$H$4:$H$17,'[17]Ley Transparencia'!$I$4:$I$17)</f>
        <v>Ilimitada</v>
      </c>
      <c r="AE516" s="26" t="str">
        <f t="shared" si="127"/>
        <v>Media</v>
      </c>
      <c r="AF516" s="18">
        <f t="shared" si="128"/>
        <v>2</v>
      </c>
      <c r="AG516" s="18" t="s">
        <v>183</v>
      </c>
      <c r="AH516" s="18">
        <f t="shared" si="129"/>
        <v>3</v>
      </c>
      <c r="AI516" s="18" t="s">
        <v>233</v>
      </c>
      <c r="AJ516" s="18">
        <f t="shared" si="130"/>
        <v>2</v>
      </c>
      <c r="AK516" s="18">
        <f t="shared" si="131"/>
        <v>7</v>
      </c>
      <c r="AL516" s="44" t="str">
        <f t="shared" si="132"/>
        <v>MEDIA</v>
      </c>
      <c r="AM516" s="18" t="s">
        <v>184</v>
      </c>
      <c r="AN516" s="18" t="s">
        <v>388</v>
      </c>
      <c r="AO516" s="18" t="s">
        <v>388</v>
      </c>
      <c r="AP516" s="18" t="s">
        <v>388</v>
      </c>
      <c r="AQ516" s="18" t="s">
        <v>184</v>
      </c>
      <c r="AR516" s="18" t="s">
        <v>184</v>
      </c>
      <c r="AS516" s="18" t="s">
        <v>184</v>
      </c>
      <c r="AT516" s="18" t="s">
        <v>184</v>
      </c>
      <c r="AU516" s="18" t="s">
        <v>184</v>
      </c>
      <c r="AV516" s="18" t="s">
        <v>388</v>
      </c>
      <c r="AW516" s="18" t="s">
        <v>388</v>
      </c>
      <c r="AX516" s="18" t="s">
        <v>388</v>
      </c>
      <c r="AY516" s="18" t="s">
        <v>388</v>
      </c>
      <c r="AZ516" s="18" t="s">
        <v>184</v>
      </c>
      <c r="BA516" s="18" t="s">
        <v>388</v>
      </c>
      <c r="BB516" s="18" t="s">
        <v>184</v>
      </c>
      <c r="BC516" s="18" t="s">
        <v>184</v>
      </c>
      <c r="BD516" s="18" t="s">
        <v>184</v>
      </c>
      <c r="BE516" s="18" t="s">
        <v>184</v>
      </c>
      <c r="BF516" s="18" t="s">
        <v>184</v>
      </c>
      <c r="BG516" s="18" t="s">
        <v>184</v>
      </c>
      <c r="BH516" s="18" t="s">
        <v>184</v>
      </c>
      <c r="BI516" s="18" t="s">
        <v>184</v>
      </c>
      <c r="BJ516" s="18" t="s">
        <v>184</v>
      </c>
      <c r="BK516" s="18" t="s">
        <v>184</v>
      </c>
      <c r="BL516" s="18" t="s">
        <v>388</v>
      </c>
      <c r="BM516" s="18" t="s">
        <v>184</v>
      </c>
      <c r="BN516" s="34"/>
      <c r="BO516" s="18"/>
    </row>
    <row r="517" spans="1:67" s="158" customFormat="1" ht="60" customHeight="1" x14ac:dyDescent="0.35">
      <c r="A517" s="24" t="str">
        <f t="shared" si="126"/>
        <v>SID-007</v>
      </c>
      <c r="B517" s="25" t="str">
        <f>VLOOKUP($D517,[17]Responsables!$L$1:$M$37,2,0)</f>
        <v>SID</v>
      </c>
      <c r="C517" s="159" t="s">
        <v>209</v>
      </c>
      <c r="D517" s="17" t="s">
        <v>1607</v>
      </c>
      <c r="E517" s="17" t="s">
        <v>1608</v>
      </c>
      <c r="F517" s="17" t="s">
        <v>316</v>
      </c>
      <c r="G517" s="17" t="s">
        <v>1352</v>
      </c>
      <c r="H517" s="17" t="s">
        <v>1353</v>
      </c>
      <c r="I517" s="17" t="s">
        <v>253</v>
      </c>
      <c r="J517" s="18" t="s">
        <v>254</v>
      </c>
      <c r="K517" s="18" t="s">
        <v>712</v>
      </c>
      <c r="L517" s="18" t="s">
        <v>320</v>
      </c>
      <c r="M517" s="18" t="s">
        <v>321</v>
      </c>
      <c r="N517" s="18" t="s">
        <v>1337</v>
      </c>
      <c r="O517" s="18" t="s">
        <v>176</v>
      </c>
      <c r="P517" s="17" t="s">
        <v>656</v>
      </c>
      <c r="Q517" s="17" t="s">
        <v>1607</v>
      </c>
      <c r="R517" s="17" t="s">
        <v>1380</v>
      </c>
      <c r="S517" s="17" t="s">
        <v>1607</v>
      </c>
      <c r="T517" s="17" t="s">
        <v>656</v>
      </c>
      <c r="U517" s="17" t="s">
        <v>1549</v>
      </c>
      <c r="V517" s="17" t="s">
        <v>193</v>
      </c>
      <c r="W517" s="17" t="s">
        <v>170</v>
      </c>
      <c r="X517" s="18" t="s">
        <v>255</v>
      </c>
      <c r="Y517" s="177" t="str">
        <f>VLOOKUP($X517,'[17]Ley Transparencia'!$G$4:$H$18,2,0)</f>
        <v>INFORMACIÓN PÚBLICA</v>
      </c>
      <c r="Z517" s="17" t="s">
        <v>256</v>
      </c>
      <c r="AA517" s="17" t="s">
        <v>256</v>
      </c>
      <c r="AB517" s="18" t="s">
        <v>256</v>
      </c>
      <c r="AC517" s="178">
        <v>44197</v>
      </c>
      <c r="AD517" s="33" t="str">
        <f>LOOKUP($Y517,'[17]Ley Transparencia'!$H$4:$H$17,'[17]Ley Transparencia'!$I$4:$I$17)</f>
        <v>Ilimitada</v>
      </c>
      <c r="AE517" s="26" t="str">
        <f t="shared" si="127"/>
        <v>Baja</v>
      </c>
      <c r="AF517" s="18">
        <f t="shared" si="128"/>
        <v>1</v>
      </c>
      <c r="AG517" s="18" t="s">
        <v>233</v>
      </c>
      <c r="AH517" s="18">
        <f t="shared" si="129"/>
        <v>2</v>
      </c>
      <c r="AI517" s="18" t="s">
        <v>233</v>
      </c>
      <c r="AJ517" s="18">
        <f t="shared" si="130"/>
        <v>2</v>
      </c>
      <c r="AK517" s="18">
        <f t="shared" si="131"/>
        <v>5</v>
      </c>
      <c r="AL517" s="44" t="str">
        <f t="shared" si="132"/>
        <v>MEDIA</v>
      </c>
      <c r="AM517" s="18" t="s">
        <v>184</v>
      </c>
      <c r="AN517" s="18" t="s">
        <v>388</v>
      </c>
      <c r="AO517" s="18" t="s">
        <v>184</v>
      </c>
      <c r="AP517" s="18" t="s">
        <v>388</v>
      </c>
      <c r="AQ517" s="18" t="s">
        <v>184</v>
      </c>
      <c r="AR517" s="18" t="s">
        <v>184</v>
      </c>
      <c r="AS517" s="18" t="s">
        <v>184</v>
      </c>
      <c r="AT517" s="18" t="s">
        <v>388</v>
      </c>
      <c r="AU517" s="18" t="s">
        <v>184</v>
      </c>
      <c r="AV517" s="18" t="s">
        <v>388</v>
      </c>
      <c r="AW517" s="18" t="s">
        <v>388</v>
      </c>
      <c r="AX517" s="18" t="s">
        <v>184</v>
      </c>
      <c r="AY517" s="18" t="s">
        <v>184</v>
      </c>
      <c r="AZ517" s="18" t="s">
        <v>184</v>
      </c>
      <c r="BA517" s="18" t="s">
        <v>184</v>
      </c>
      <c r="BB517" s="18" t="s">
        <v>184</v>
      </c>
      <c r="BC517" s="18" t="s">
        <v>184</v>
      </c>
      <c r="BD517" s="18" t="s">
        <v>184</v>
      </c>
      <c r="BE517" s="18" t="s">
        <v>184</v>
      </c>
      <c r="BF517" s="18" t="s">
        <v>184</v>
      </c>
      <c r="BG517" s="18" t="s">
        <v>184</v>
      </c>
      <c r="BH517" s="18" t="s">
        <v>184</v>
      </c>
      <c r="BI517" s="18" t="s">
        <v>184</v>
      </c>
      <c r="BJ517" s="18" t="s">
        <v>184</v>
      </c>
      <c r="BK517" s="18" t="s">
        <v>184</v>
      </c>
      <c r="BL517" s="18" t="s">
        <v>184</v>
      </c>
      <c r="BM517" s="18" t="s">
        <v>184</v>
      </c>
      <c r="BN517" s="34"/>
      <c r="BO517" s="18"/>
    </row>
    <row r="518" spans="1:67" s="158" customFormat="1" ht="60" customHeight="1" x14ac:dyDescent="0.35">
      <c r="A518" s="24" t="str">
        <f t="shared" si="126"/>
        <v>SID-008</v>
      </c>
      <c r="B518" s="25" t="str">
        <f>VLOOKUP($D518,[17]Responsables!$L$1:$M$37,2,0)</f>
        <v>SID</v>
      </c>
      <c r="C518" s="159" t="s">
        <v>212</v>
      </c>
      <c r="D518" s="17" t="s">
        <v>1607</v>
      </c>
      <c r="E518" s="17" t="s">
        <v>1608</v>
      </c>
      <c r="F518" s="17" t="s">
        <v>316</v>
      </c>
      <c r="G518" s="17" t="s">
        <v>578</v>
      </c>
      <c r="H518" s="17" t="s">
        <v>1622</v>
      </c>
      <c r="I518" s="17" t="s">
        <v>253</v>
      </c>
      <c r="J518" s="18" t="s">
        <v>254</v>
      </c>
      <c r="K518" s="18" t="s">
        <v>712</v>
      </c>
      <c r="L518" s="18" t="s">
        <v>320</v>
      </c>
      <c r="M518" s="18" t="s">
        <v>321</v>
      </c>
      <c r="N518" s="18" t="s">
        <v>1337</v>
      </c>
      <c r="O518" s="18" t="s">
        <v>176</v>
      </c>
      <c r="P518" s="17" t="s">
        <v>656</v>
      </c>
      <c r="Q518" s="17" t="s">
        <v>1607</v>
      </c>
      <c r="R518" s="17" t="s">
        <v>1380</v>
      </c>
      <c r="S518" s="17" t="s">
        <v>1607</v>
      </c>
      <c r="T518" s="17" t="s">
        <v>656</v>
      </c>
      <c r="U518" s="17" t="s">
        <v>1549</v>
      </c>
      <c r="V518" s="17" t="s">
        <v>193</v>
      </c>
      <c r="W518" s="17" t="s">
        <v>170</v>
      </c>
      <c r="X518" s="18" t="s">
        <v>255</v>
      </c>
      <c r="Y518" s="177" t="str">
        <f>VLOOKUP($X518,'[17]Ley Transparencia'!$G$4:$H$18,2,0)</f>
        <v>INFORMACIÓN PÚBLICA</v>
      </c>
      <c r="Z518" s="17" t="s">
        <v>256</v>
      </c>
      <c r="AA518" s="17" t="s">
        <v>256</v>
      </c>
      <c r="AB518" s="18" t="s">
        <v>256</v>
      </c>
      <c r="AC518" s="178">
        <v>44197</v>
      </c>
      <c r="AD518" s="33" t="str">
        <f>LOOKUP($Y518,'[17]Ley Transparencia'!$H$4:$H$17,'[17]Ley Transparencia'!$I$4:$I$17)</f>
        <v>Ilimitada</v>
      </c>
      <c r="AE518" s="26" t="str">
        <f t="shared" si="127"/>
        <v>Baja</v>
      </c>
      <c r="AF518" s="18">
        <f t="shared" si="128"/>
        <v>1</v>
      </c>
      <c r="AG518" s="18" t="s">
        <v>239</v>
      </c>
      <c r="AH518" s="18">
        <f t="shared" si="129"/>
        <v>1</v>
      </c>
      <c r="AI518" s="18" t="s">
        <v>239</v>
      </c>
      <c r="AJ518" s="18">
        <f t="shared" si="130"/>
        <v>1</v>
      </c>
      <c r="AK518" s="18">
        <f t="shared" si="131"/>
        <v>3</v>
      </c>
      <c r="AL518" s="44" t="str">
        <f t="shared" si="132"/>
        <v>BAJA</v>
      </c>
      <c r="AM518" s="18" t="s">
        <v>388</v>
      </c>
      <c r="AN518" s="18" t="s">
        <v>388</v>
      </c>
      <c r="AO518" s="18" t="s">
        <v>388</v>
      </c>
      <c r="AP518" s="18" t="s">
        <v>388</v>
      </c>
      <c r="AQ518" s="18" t="s">
        <v>388</v>
      </c>
      <c r="AR518" s="18" t="s">
        <v>184</v>
      </c>
      <c r="AS518" s="18" t="s">
        <v>184</v>
      </c>
      <c r="AT518" s="18" t="s">
        <v>388</v>
      </c>
      <c r="AU518" s="18" t="s">
        <v>184</v>
      </c>
      <c r="AV518" s="18" t="s">
        <v>388</v>
      </c>
      <c r="AW518" s="18" t="s">
        <v>184</v>
      </c>
      <c r="AX518" s="18" t="s">
        <v>184</v>
      </c>
      <c r="AY518" s="18" t="s">
        <v>388</v>
      </c>
      <c r="AZ518" s="18" t="s">
        <v>184</v>
      </c>
      <c r="BA518" s="18" t="s">
        <v>184</v>
      </c>
      <c r="BB518" s="18" t="s">
        <v>184</v>
      </c>
      <c r="BC518" s="18" t="s">
        <v>184</v>
      </c>
      <c r="BD518" s="18" t="s">
        <v>184</v>
      </c>
      <c r="BE518" s="18" t="s">
        <v>184</v>
      </c>
      <c r="BF518" s="18" t="s">
        <v>184</v>
      </c>
      <c r="BG518" s="18" t="s">
        <v>184</v>
      </c>
      <c r="BH518" s="18" t="s">
        <v>184</v>
      </c>
      <c r="BI518" s="18" t="s">
        <v>184</v>
      </c>
      <c r="BJ518" s="18" t="s">
        <v>184</v>
      </c>
      <c r="BK518" s="18" t="s">
        <v>184</v>
      </c>
      <c r="BL518" s="18" t="s">
        <v>184</v>
      </c>
      <c r="BM518" s="18" t="s">
        <v>184</v>
      </c>
      <c r="BN518" s="282"/>
      <c r="BO518" s="17"/>
    </row>
    <row r="519" spans="1:67" s="158" customFormat="1" ht="60" customHeight="1" x14ac:dyDescent="0.35">
      <c r="A519" s="24" t="str">
        <f t="shared" si="126"/>
        <v>SID-009</v>
      </c>
      <c r="B519" s="25" t="str">
        <f>VLOOKUP($D519,[17]Responsables!$L$1:$M$37,2,0)</f>
        <v>SID</v>
      </c>
      <c r="C519" s="159" t="s">
        <v>215</v>
      </c>
      <c r="D519" s="17" t="s">
        <v>1607</v>
      </c>
      <c r="E519" s="17" t="s">
        <v>1608</v>
      </c>
      <c r="F519" s="17" t="s">
        <v>229</v>
      </c>
      <c r="G519" s="17" t="s">
        <v>1623</v>
      </c>
      <c r="H519" s="17" t="s">
        <v>1624</v>
      </c>
      <c r="I519" s="17" t="s">
        <v>253</v>
      </c>
      <c r="J519" s="18" t="s">
        <v>254</v>
      </c>
      <c r="K519" s="18" t="s">
        <v>329</v>
      </c>
      <c r="L519" s="18" t="s">
        <v>330</v>
      </c>
      <c r="M519" s="18" t="s">
        <v>590</v>
      </c>
      <c r="N519" s="18" t="s">
        <v>176</v>
      </c>
      <c r="O519" s="18" t="s">
        <v>176</v>
      </c>
      <c r="P519" s="17" t="s">
        <v>656</v>
      </c>
      <c r="Q519" s="17" t="s">
        <v>1607</v>
      </c>
      <c r="R519" s="17" t="s">
        <v>289</v>
      </c>
      <c r="S519" s="17" t="s">
        <v>1607</v>
      </c>
      <c r="T519" s="17" t="s">
        <v>324</v>
      </c>
      <c r="U519" s="17" t="s">
        <v>1607</v>
      </c>
      <c r="V519" s="17" t="s">
        <v>289</v>
      </c>
      <c r="W519" s="17" t="s">
        <v>1607</v>
      </c>
      <c r="X519" s="18" t="s">
        <v>255</v>
      </c>
      <c r="Y519" s="177" t="str">
        <f>VLOOKUP($X519,'[17]Ley Transparencia'!$G$4:$H$18,2,0)</f>
        <v>INFORMACIÓN PÚBLICA</v>
      </c>
      <c r="Z519" s="17" t="s">
        <v>256</v>
      </c>
      <c r="AA519" s="17" t="s">
        <v>256</v>
      </c>
      <c r="AB519" s="18" t="s">
        <v>256</v>
      </c>
      <c r="AC519" s="178">
        <v>44197</v>
      </c>
      <c r="AD519" s="33" t="str">
        <f>LOOKUP($Y519,'[17]Ley Transparencia'!$H$4:$H$17,'[17]Ley Transparencia'!$I$4:$I$17)</f>
        <v>Ilimitada</v>
      </c>
      <c r="AE519" s="26" t="str">
        <f t="shared" si="127"/>
        <v>Baja</v>
      </c>
      <c r="AF519" s="18">
        <f t="shared" si="128"/>
        <v>1</v>
      </c>
      <c r="AG519" s="18" t="s">
        <v>233</v>
      </c>
      <c r="AH519" s="18">
        <f t="shared" si="129"/>
        <v>2</v>
      </c>
      <c r="AI519" s="18" t="s">
        <v>239</v>
      </c>
      <c r="AJ519" s="18">
        <f t="shared" si="130"/>
        <v>1</v>
      </c>
      <c r="AK519" s="18">
        <f t="shared" si="131"/>
        <v>4</v>
      </c>
      <c r="AL519" s="44" t="str">
        <f t="shared" si="132"/>
        <v>MEDIA</v>
      </c>
      <c r="AM519" s="18" t="s">
        <v>184</v>
      </c>
      <c r="AN519" s="18" t="s">
        <v>184</v>
      </c>
      <c r="AO519" s="18" t="s">
        <v>184</v>
      </c>
      <c r="AP519" s="18" t="s">
        <v>184</v>
      </c>
      <c r="AQ519" s="18" t="s">
        <v>184</v>
      </c>
      <c r="AR519" s="18" t="s">
        <v>184</v>
      </c>
      <c r="AS519" s="18" t="s">
        <v>184</v>
      </c>
      <c r="AT519" s="18" t="s">
        <v>184</v>
      </c>
      <c r="AU519" s="18" t="s">
        <v>184</v>
      </c>
      <c r="AV519" s="18" t="s">
        <v>388</v>
      </c>
      <c r="AW519" s="18" t="s">
        <v>184</v>
      </c>
      <c r="AX519" s="18" t="s">
        <v>184</v>
      </c>
      <c r="AY519" s="18" t="s">
        <v>184</v>
      </c>
      <c r="AZ519" s="18" t="s">
        <v>184</v>
      </c>
      <c r="BA519" s="18" t="s">
        <v>184</v>
      </c>
      <c r="BB519" s="18" t="s">
        <v>184</v>
      </c>
      <c r="BC519" s="18" t="s">
        <v>184</v>
      </c>
      <c r="BD519" s="18" t="s">
        <v>184</v>
      </c>
      <c r="BE519" s="18" t="s">
        <v>184</v>
      </c>
      <c r="BF519" s="18" t="s">
        <v>184</v>
      </c>
      <c r="BG519" s="18" t="s">
        <v>184</v>
      </c>
      <c r="BH519" s="18" t="s">
        <v>184</v>
      </c>
      <c r="BI519" s="18" t="s">
        <v>184</v>
      </c>
      <c r="BJ519" s="18" t="s">
        <v>184</v>
      </c>
      <c r="BK519" s="18" t="s">
        <v>184</v>
      </c>
      <c r="BL519" s="18" t="s">
        <v>184</v>
      </c>
      <c r="BM519" s="18" t="s">
        <v>184</v>
      </c>
      <c r="BN519" s="282"/>
      <c r="BO519" s="17"/>
    </row>
    <row r="520" spans="1:67" s="158" customFormat="1" ht="60" customHeight="1" x14ac:dyDescent="0.35">
      <c r="A520" s="24" t="str">
        <f t="shared" si="126"/>
        <v>SID-010</v>
      </c>
      <c r="B520" s="25" t="str">
        <f>VLOOKUP($D520,[17]Responsables!$L$1:$M$37,2,0)</f>
        <v>SID</v>
      </c>
      <c r="C520" s="159" t="s">
        <v>218</v>
      </c>
      <c r="D520" s="17" t="s">
        <v>1607</v>
      </c>
      <c r="E520" s="17" t="s">
        <v>1608</v>
      </c>
      <c r="F520" s="17" t="s">
        <v>229</v>
      </c>
      <c r="G520" s="17" t="s">
        <v>1625</v>
      </c>
      <c r="H520" s="17" t="s">
        <v>1626</v>
      </c>
      <c r="I520" s="17" t="s">
        <v>253</v>
      </c>
      <c r="J520" s="18" t="s">
        <v>254</v>
      </c>
      <c r="K520" s="18" t="s">
        <v>712</v>
      </c>
      <c r="L520" s="18" t="s">
        <v>320</v>
      </c>
      <c r="M520" s="18" t="s">
        <v>321</v>
      </c>
      <c r="N520" s="18" t="s">
        <v>1337</v>
      </c>
      <c r="O520" s="18" t="s">
        <v>176</v>
      </c>
      <c r="P520" s="17" t="s">
        <v>656</v>
      </c>
      <c r="Q520" s="17" t="s">
        <v>1607</v>
      </c>
      <c r="R520" s="17" t="s">
        <v>289</v>
      </c>
      <c r="S520" s="17" t="s">
        <v>1607</v>
      </c>
      <c r="T520" s="17" t="s">
        <v>656</v>
      </c>
      <c r="U520" s="17" t="s">
        <v>1549</v>
      </c>
      <c r="V520" s="17" t="s">
        <v>193</v>
      </c>
      <c r="W520" s="17" t="s">
        <v>170</v>
      </c>
      <c r="X520" s="18" t="s">
        <v>255</v>
      </c>
      <c r="Y520" s="177" t="str">
        <f>VLOOKUP($X520,'[17]Ley Transparencia'!$G$4:$H$18,2,0)</f>
        <v>INFORMACIÓN PÚBLICA</v>
      </c>
      <c r="Z520" s="17" t="s">
        <v>256</v>
      </c>
      <c r="AA520" s="17" t="s">
        <v>256</v>
      </c>
      <c r="AB520" s="18" t="s">
        <v>256</v>
      </c>
      <c r="AC520" s="178">
        <v>44197</v>
      </c>
      <c r="AD520" s="33" t="str">
        <f>LOOKUP($Y520,'[17]Ley Transparencia'!$H$4:$H$17,'[17]Ley Transparencia'!$I$4:$I$17)</f>
        <v>Ilimitada</v>
      </c>
      <c r="AE520" s="26" t="str">
        <f t="shared" si="127"/>
        <v>Baja</v>
      </c>
      <c r="AF520" s="18">
        <f t="shared" si="128"/>
        <v>1</v>
      </c>
      <c r="AG520" s="18" t="s">
        <v>233</v>
      </c>
      <c r="AH520" s="18">
        <f t="shared" si="129"/>
        <v>2</v>
      </c>
      <c r="AI520" s="18" t="s">
        <v>239</v>
      </c>
      <c r="AJ520" s="18">
        <f t="shared" si="130"/>
        <v>1</v>
      </c>
      <c r="AK520" s="18">
        <f t="shared" si="131"/>
        <v>4</v>
      </c>
      <c r="AL520" s="44" t="str">
        <f t="shared" si="132"/>
        <v>MEDIA</v>
      </c>
      <c r="AM520" s="18" t="s">
        <v>184</v>
      </c>
      <c r="AN520" s="18" t="s">
        <v>184</v>
      </c>
      <c r="AO520" s="18" t="s">
        <v>184</v>
      </c>
      <c r="AP520" s="18" t="s">
        <v>184</v>
      </c>
      <c r="AQ520" s="18" t="s">
        <v>184</v>
      </c>
      <c r="AR520" s="18" t="s">
        <v>184</v>
      </c>
      <c r="AS520" s="18" t="s">
        <v>184</v>
      </c>
      <c r="AT520" s="18" t="s">
        <v>184</v>
      </c>
      <c r="AU520" s="18" t="s">
        <v>184</v>
      </c>
      <c r="AV520" s="18" t="s">
        <v>388</v>
      </c>
      <c r="AW520" s="18" t="s">
        <v>184</v>
      </c>
      <c r="AX520" s="18" t="s">
        <v>184</v>
      </c>
      <c r="AY520" s="18" t="s">
        <v>184</v>
      </c>
      <c r="AZ520" s="18" t="s">
        <v>184</v>
      </c>
      <c r="BA520" s="18" t="s">
        <v>184</v>
      </c>
      <c r="BB520" s="18" t="s">
        <v>184</v>
      </c>
      <c r="BC520" s="18" t="s">
        <v>184</v>
      </c>
      <c r="BD520" s="18" t="s">
        <v>184</v>
      </c>
      <c r="BE520" s="18" t="s">
        <v>184</v>
      </c>
      <c r="BF520" s="18" t="s">
        <v>184</v>
      </c>
      <c r="BG520" s="18" t="s">
        <v>184</v>
      </c>
      <c r="BH520" s="18" t="s">
        <v>184</v>
      </c>
      <c r="BI520" s="18" t="s">
        <v>184</v>
      </c>
      <c r="BJ520" s="18" t="s">
        <v>184</v>
      </c>
      <c r="BK520" s="18" t="s">
        <v>184</v>
      </c>
      <c r="BL520" s="18" t="s">
        <v>184</v>
      </c>
      <c r="BM520" s="18" t="s">
        <v>184</v>
      </c>
      <c r="BN520" s="282"/>
      <c r="BO520" s="17"/>
    </row>
    <row r="521" spans="1:67" s="158" customFormat="1" ht="60" customHeight="1" x14ac:dyDescent="0.35">
      <c r="A521" s="24" t="str">
        <f t="shared" si="126"/>
        <v>SID-011</v>
      </c>
      <c r="B521" s="25" t="str">
        <f>VLOOKUP($D521,[17]Responsables!$L$1:$M$37,2,0)</f>
        <v>SID</v>
      </c>
      <c r="C521" s="159" t="s">
        <v>221</v>
      </c>
      <c r="D521" s="17" t="s">
        <v>1607</v>
      </c>
      <c r="E521" s="17" t="s">
        <v>1608</v>
      </c>
      <c r="F521" s="17" t="s">
        <v>1627</v>
      </c>
      <c r="G521" s="17" t="s">
        <v>1628</v>
      </c>
      <c r="H521" s="17" t="s">
        <v>1629</v>
      </c>
      <c r="I521" s="17" t="s">
        <v>253</v>
      </c>
      <c r="J521" s="18" t="s">
        <v>254</v>
      </c>
      <c r="K521" s="18" t="s">
        <v>712</v>
      </c>
      <c r="L521" s="18" t="s">
        <v>418</v>
      </c>
      <c r="M521" s="18" t="s">
        <v>321</v>
      </c>
      <c r="N521" s="18" t="s">
        <v>362</v>
      </c>
      <c r="O521" s="18" t="s">
        <v>176</v>
      </c>
      <c r="P521" s="17" t="s">
        <v>656</v>
      </c>
      <c r="Q521" s="17" t="s">
        <v>1607</v>
      </c>
      <c r="R521" s="17" t="s">
        <v>289</v>
      </c>
      <c r="S521" s="17" t="s">
        <v>1607</v>
      </c>
      <c r="T521" s="17" t="s">
        <v>193</v>
      </c>
      <c r="U521" s="17" t="s">
        <v>170</v>
      </c>
      <c r="V521" s="17" t="s">
        <v>229</v>
      </c>
      <c r="W521" s="17" t="s">
        <v>229</v>
      </c>
      <c r="X521" s="18" t="s">
        <v>255</v>
      </c>
      <c r="Y521" s="177" t="str">
        <f>VLOOKUP($X521,'[17]Ley Transparencia'!$G$4:$H$18,2,0)</f>
        <v>INFORMACIÓN PÚBLICA</v>
      </c>
      <c r="Z521" s="17" t="s">
        <v>256</v>
      </c>
      <c r="AA521" s="17" t="s">
        <v>256</v>
      </c>
      <c r="AB521" s="18" t="s">
        <v>256</v>
      </c>
      <c r="AC521" s="178">
        <v>44197</v>
      </c>
      <c r="AD521" s="33" t="str">
        <f>LOOKUP($Y521,'[17]Ley Transparencia'!$H$4:$H$17,'[17]Ley Transparencia'!$I$4:$I$17)</f>
        <v>Ilimitada</v>
      </c>
      <c r="AE521" s="26" t="str">
        <f t="shared" si="127"/>
        <v>Baja</v>
      </c>
      <c r="AF521" s="18">
        <f t="shared" si="128"/>
        <v>1</v>
      </c>
      <c r="AG521" s="18" t="s">
        <v>233</v>
      </c>
      <c r="AH521" s="18">
        <f t="shared" si="129"/>
        <v>2</v>
      </c>
      <c r="AI521" s="18" t="s">
        <v>239</v>
      </c>
      <c r="AJ521" s="18">
        <f t="shared" si="130"/>
        <v>1</v>
      </c>
      <c r="AK521" s="18">
        <f t="shared" si="131"/>
        <v>4</v>
      </c>
      <c r="AL521" s="44" t="str">
        <f t="shared" si="132"/>
        <v>MEDIA</v>
      </c>
      <c r="AM521" s="18" t="s">
        <v>184</v>
      </c>
      <c r="AN521" s="18" t="s">
        <v>184</v>
      </c>
      <c r="AO521" s="18" t="s">
        <v>184</v>
      </c>
      <c r="AP521" s="18" t="s">
        <v>184</v>
      </c>
      <c r="AQ521" s="18" t="s">
        <v>184</v>
      </c>
      <c r="AR521" s="18" t="s">
        <v>184</v>
      </c>
      <c r="AS521" s="18" t="s">
        <v>184</v>
      </c>
      <c r="AT521" s="18" t="s">
        <v>184</v>
      </c>
      <c r="AU521" s="18" t="s">
        <v>184</v>
      </c>
      <c r="AV521" s="18" t="s">
        <v>388</v>
      </c>
      <c r="AW521" s="18" t="s">
        <v>184</v>
      </c>
      <c r="AX521" s="18" t="s">
        <v>184</v>
      </c>
      <c r="AY521" s="18" t="s">
        <v>184</v>
      </c>
      <c r="AZ521" s="18" t="s">
        <v>184</v>
      </c>
      <c r="BA521" s="18" t="s">
        <v>184</v>
      </c>
      <c r="BB521" s="18" t="s">
        <v>184</v>
      </c>
      <c r="BC521" s="18" t="s">
        <v>184</v>
      </c>
      <c r="BD521" s="18" t="s">
        <v>184</v>
      </c>
      <c r="BE521" s="18" t="s">
        <v>184</v>
      </c>
      <c r="BF521" s="18" t="s">
        <v>184</v>
      </c>
      <c r="BG521" s="18" t="s">
        <v>184</v>
      </c>
      <c r="BH521" s="18" t="s">
        <v>184</v>
      </c>
      <c r="BI521" s="18" t="s">
        <v>184</v>
      </c>
      <c r="BJ521" s="18" t="s">
        <v>184</v>
      </c>
      <c r="BK521" s="18" t="s">
        <v>184</v>
      </c>
      <c r="BL521" s="18" t="s">
        <v>184</v>
      </c>
      <c r="BM521" s="18" t="s">
        <v>184</v>
      </c>
      <c r="BN521" s="282"/>
      <c r="BO521" s="17"/>
    </row>
    <row r="522" spans="1:67" s="158" customFormat="1" ht="60" customHeight="1" x14ac:dyDescent="0.35">
      <c r="A522" s="24" t="str">
        <f t="shared" si="126"/>
        <v>SID-012</v>
      </c>
      <c r="B522" s="25" t="str">
        <f>VLOOKUP($D522,[17]Responsables!$L$1:$M$37,2,0)</f>
        <v>SID</v>
      </c>
      <c r="C522" s="159" t="s">
        <v>224</v>
      </c>
      <c r="D522" s="17" t="s">
        <v>1607</v>
      </c>
      <c r="E522" s="17" t="s">
        <v>1608</v>
      </c>
      <c r="F522" s="17" t="s">
        <v>1627</v>
      </c>
      <c r="G522" s="17" t="s">
        <v>1630</v>
      </c>
      <c r="H522" s="17" t="s">
        <v>1631</v>
      </c>
      <c r="I522" s="17" t="s">
        <v>253</v>
      </c>
      <c r="J522" s="18" t="s">
        <v>254</v>
      </c>
      <c r="K522" s="18" t="s">
        <v>712</v>
      </c>
      <c r="L522" s="18" t="s">
        <v>320</v>
      </c>
      <c r="M522" s="18" t="s">
        <v>590</v>
      </c>
      <c r="N522" s="18" t="s">
        <v>1337</v>
      </c>
      <c r="O522" s="18" t="s">
        <v>176</v>
      </c>
      <c r="P522" s="17" t="s">
        <v>656</v>
      </c>
      <c r="Q522" s="17" t="s">
        <v>1607</v>
      </c>
      <c r="R522" s="17" t="s">
        <v>289</v>
      </c>
      <c r="S522" s="17" t="s">
        <v>1607</v>
      </c>
      <c r="T522" s="17" t="s">
        <v>656</v>
      </c>
      <c r="U522" s="17" t="s">
        <v>1549</v>
      </c>
      <c r="V522" s="17" t="s">
        <v>193</v>
      </c>
      <c r="W522" s="17" t="s">
        <v>170</v>
      </c>
      <c r="X522" s="18" t="s">
        <v>255</v>
      </c>
      <c r="Y522" s="177" t="str">
        <f>VLOOKUP($X522,'[17]Ley Transparencia'!$G$4:$H$18,2,0)</f>
        <v>INFORMACIÓN PÚBLICA</v>
      </c>
      <c r="Z522" s="17" t="s">
        <v>256</v>
      </c>
      <c r="AA522" s="17" t="s">
        <v>256</v>
      </c>
      <c r="AB522" s="18" t="s">
        <v>256</v>
      </c>
      <c r="AC522" s="178">
        <v>44197</v>
      </c>
      <c r="AD522" s="33" t="str">
        <f>LOOKUP($Y522,'[17]Ley Transparencia'!$H$4:$H$17,'[17]Ley Transparencia'!$I$4:$I$17)</f>
        <v>Ilimitada</v>
      </c>
      <c r="AE522" s="26" t="str">
        <f t="shared" si="127"/>
        <v>Baja</v>
      </c>
      <c r="AF522" s="18">
        <f t="shared" si="128"/>
        <v>1</v>
      </c>
      <c r="AG522" s="18" t="s">
        <v>233</v>
      </c>
      <c r="AH522" s="18">
        <f t="shared" si="129"/>
        <v>2</v>
      </c>
      <c r="AI522" s="18" t="s">
        <v>239</v>
      </c>
      <c r="AJ522" s="18">
        <f t="shared" si="130"/>
        <v>1</v>
      </c>
      <c r="AK522" s="18">
        <f t="shared" si="131"/>
        <v>4</v>
      </c>
      <c r="AL522" s="44" t="str">
        <f t="shared" si="132"/>
        <v>MEDIA</v>
      </c>
      <c r="AM522" s="18" t="s">
        <v>184</v>
      </c>
      <c r="AN522" s="18" t="s">
        <v>184</v>
      </c>
      <c r="AO522" s="18" t="s">
        <v>184</v>
      </c>
      <c r="AP522" s="18" t="s">
        <v>184</v>
      </c>
      <c r="AQ522" s="18" t="s">
        <v>184</v>
      </c>
      <c r="AR522" s="18" t="s">
        <v>184</v>
      </c>
      <c r="AS522" s="18" t="s">
        <v>184</v>
      </c>
      <c r="AT522" s="18" t="s">
        <v>184</v>
      </c>
      <c r="AU522" s="18" t="s">
        <v>184</v>
      </c>
      <c r="AV522" s="18" t="s">
        <v>388</v>
      </c>
      <c r="AW522" s="18" t="s">
        <v>184</v>
      </c>
      <c r="AX522" s="18" t="s">
        <v>184</v>
      </c>
      <c r="AY522" s="18" t="s">
        <v>184</v>
      </c>
      <c r="AZ522" s="18" t="s">
        <v>184</v>
      </c>
      <c r="BA522" s="18" t="s">
        <v>184</v>
      </c>
      <c r="BB522" s="18" t="s">
        <v>184</v>
      </c>
      <c r="BC522" s="18" t="s">
        <v>184</v>
      </c>
      <c r="BD522" s="18" t="s">
        <v>184</v>
      </c>
      <c r="BE522" s="18" t="s">
        <v>184</v>
      </c>
      <c r="BF522" s="18" t="s">
        <v>184</v>
      </c>
      <c r="BG522" s="18" t="s">
        <v>184</v>
      </c>
      <c r="BH522" s="18" t="s">
        <v>184</v>
      </c>
      <c r="BI522" s="18" t="s">
        <v>184</v>
      </c>
      <c r="BJ522" s="18" t="s">
        <v>184</v>
      </c>
      <c r="BK522" s="18" t="s">
        <v>184</v>
      </c>
      <c r="BL522" s="18" t="s">
        <v>184</v>
      </c>
      <c r="BM522" s="18" t="s">
        <v>184</v>
      </c>
      <c r="BN522" s="282"/>
      <c r="BO522" s="17"/>
    </row>
    <row r="523" spans="1:67" s="158" customFormat="1" ht="60" customHeight="1" x14ac:dyDescent="0.35">
      <c r="A523" s="24" t="str">
        <f t="shared" si="126"/>
        <v>SID-013</v>
      </c>
      <c r="B523" s="25" t="str">
        <f>VLOOKUP($D523,[17]Responsables!$L$1:$M$37,2,0)</f>
        <v>SID</v>
      </c>
      <c r="C523" s="159" t="s">
        <v>234</v>
      </c>
      <c r="D523" s="17" t="s">
        <v>1607</v>
      </c>
      <c r="E523" s="17" t="s">
        <v>1608</v>
      </c>
      <c r="F523" s="17" t="s">
        <v>1627</v>
      </c>
      <c r="G523" s="17" t="s">
        <v>1632</v>
      </c>
      <c r="H523" s="17" t="s">
        <v>1633</v>
      </c>
      <c r="I523" s="17" t="s">
        <v>253</v>
      </c>
      <c r="J523" s="18" t="s">
        <v>254</v>
      </c>
      <c r="K523" s="18" t="s">
        <v>712</v>
      </c>
      <c r="L523" s="18" t="s">
        <v>320</v>
      </c>
      <c r="M523" s="18" t="s">
        <v>321</v>
      </c>
      <c r="N523" s="18" t="s">
        <v>1337</v>
      </c>
      <c r="O523" s="18" t="s">
        <v>176</v>
      </c>
      <c r="P523" s="17" t="s">
        <v>656</v>
      </c>
      <c r="Q523" s="17" t="s">
        <v>1607</v>
      </c>
      <c r="R523" s="17" t="s">
        <v>289</v>
      </c>
      <c r="S523" s="17" t="s">
        <v>1607</v>
      </c>
      <c r="T523" s="17" t="s">
        <v>656</v>
      </c>
      <c r="U523" s="17" t="s">
        <v>1549</v>
      </c>
      <c r="V523" s="17" t="s">
        <v>193</v>
      </c>
      <c r="W523" s="17" t="s">
        <v>170</v>
      </c>
      <c r="X523" s="18" t="s">
        <v>255</v>
      </c>
      <c r="Y523" s="177" t="str">
        <f>VLOOKUP($X523,'[17]Ley Transparencia'!$G$4:$H$18,2,0)</f>
        <v>INFORMACIÓN PÚBLICA</v>
      </c>
      <c r="Z523" s="17" t="s">
        <v>256</v>
      </c>
      <c r="AA523" s="17" t="s">
        <v>256</v>
      </c>
      <c r="AB523" s="18" t="s">
        <v>256</v>
      </c>
      <c r="AC523" s="178">
        <v>44197</v>
      </c>
      <c r="AD523" s="33" t="str">
        <f>LOOKUP($Y523,'[17]Ley Transparencia'!$H$4:$H$17,'[17]Ley Transparencia'!$I$4:$I$17)</f>
        <v>Ilimitada</v>
      </c>
      <c r="AE523" s="26" t="str">
        <f t="shared" si="127"/>
        <v>Baja</v>
      </c>
      <c r="AF523" s="18">
        <f t="shared" si="128"/>
        <v>1</v>
      </c>
      <c r="AG523" s="18" t="s">
        <v>233</v>
      </c>
      <c r="AH523" s="18">
        <f t="shared" si="129"/>
        <v>2</v>
      </c>
      <c r="AI523" s="18" t="s">
        <v>239</v>
      </c>
      <c r="AJ523" s="18">
        <f t="shared" si="130"/>
        <v>1</v>
      </c>
      <c r="AK523" s="18">
        <f t="shared" si="131"/>
        <v>4</v>
      </c>
      <c r="AL523" s="44" t="str">
        <f t="shared" si="132"/>
        <v>MEDIA</v>
      </c>
      <c r="AM523" s="18" t="s">
        <v>184</v>
      </c>
      <c r="AN523" s="18" t="s">
        <v>184</v>
      </c>
      <c r="AO523" s="18" t="s">
        <v>184</v>
      </c>
      <c r="AP523" s="18" t="s">
        <v>184</v>
      </c>
      <c r="AQ523" s="18" t="s">
        <v>184</v>
      </c>
      <c r="AR523" s="18" t="s">
        <v>184</v>
      </c>
      <c r="AS523" s="18" t="s">
        <v>184</v>
      </c>
      <c r="AT523" s="18" t="s">
        <v>388</v>
      </c>
      <c r="AU523" s="18" t="s">
        <v>184</v>
      </c>
      <c r="AV523" s="18" t="s">
        <v>388</v>
      </c>
      <c r="AW523" s="18" t="s">
        <v>184</v>
      </c>
      <c r="AX523" s="18" t="s">
        <v>184</v>
      </c>
      <c r="AY523" s="18" t="s">
        <v>184</v>
      </c>
      <c r="AZ523" s="18" t="s">
        <v>184</v>
      </c>
      <c r="BA523" s="18" t="s">
        <v>184</v>
      </c>
      <c r="BB523" s="18" t="s">
        <v>184</v>
      </c>
      <c r="BC523" s="18" t="s">
        <v>184</v>
      </c>
      <c r="BD523" s="18" t="s">
        <v>184</v>
      </c>
      <c r="BE523" s="18" t="s">
        <v>184</v>
      </c>
      <c r="BF523" s="18" t="s">
        <v>184</v>
      </c>
      <c r="BG523" s="18" t="s">
        <v>184</v>
      </c>
      <c r="BH523" s="18" t="s">
        <v>184</v>
      </c>
      <c r="BI523" s="18" t="s">
        <v>184</v>
      </c>
      <c r="BJ523" s="18" t="s">
        <v>184</v>
      </c>
      <c r="BK523" s="18" t="s">
        <v>184</v>
      </c>
      <c r="BL523" s="18" t="s">
        <v>184</v>
      </c>
      <c r="BM523" s="18" t="s">
        <v>184</v>
      </c>
      <c r="BN523" s="282"/>
      <c r="BO523" s="17"/>
    </row>
    <row r="524" spans="1:67" s="158" customFormat="1" ht="60" customHeight="1" x14ac:dyDescent="0.35">
      <c r="A524" s="24" t="str">
        <f t="shared" si="126"/>
        <v>SID-014</v>
      </c>
      <c r="B524" s="25" t="str">
        <f>VLOOKUP($D524,[17]Responsables!$L$1:$M$37,2,0)</f>
        <v>SID</v>
      </c>
      <c r="C524" s="159" t="s">
        <v>240</v>
      </c>
      <c r="D524" s="17" t="s">
        <v>1607</v>
      </c>
      <c r="E524" s="17" t="s">
        <v>1608</v>
      </c>
      <c r="F524" s="17" t="s">
        <v>1627</v>
      </c>
      <c r="G524" s="17" t="s">
        <v>1634</v>
      </c>
      <c r="H524" s="17" t="s">
        <v>1635</v>
      </c>
      <c r="I524" s="17" t="s">
        <v>253</v>
      </c>
      <c r="J524" s="18" t="s">
        <v>254</v>
      </c>
      <c r="K524" s="18" t="s">
        <v>712</v>
      </c>
      <c r="L524" s="18" t="s">
        <v>320</v>
      </c>
      <c r="M524" s="18" t="s">
        <v>321</v>
      </c>
      <c r="N524" s="18" t="s">
        <v>1337</v>
      </c>
      <c r="O524" s="18" t="s">
        <v>176</v>
      </c>
      <c r="P524" s="17" t="s">
        <v>656</v>
      </c>
      <c r="Q524" s="17" t="s">
        <v>1607</v>
      </c>
      <c r="R524" s="17" t="s">
        <v>289</v>
      </c>
      <c r="S524" s="17" t="s">
        <v>1607</v>
      </c>
      <c r="T524" s="17" t="s">
        <v>656</v>
      </c>
      <c r="U524" s="17" t="s">
        <v>1549</v>
      </c>
      <c r="V524" s="17" t="s">
        <v>193</v>
      </c>
      <c r="W524" s="17" t="s">
        <v>170</v>
      </c>
      <c r="X524" s="18" t="s">
        <v>255</v>
      </c>
      <c r="Y524" s="177" t="str">
        <f>VLOOKUP($X524,'[17]Ley Transparencia'!$G$4:$H$18,2,0)</f>
        <v>INFORMACIÓN PÚBLICA</v>
      </c>
      <c r="Z524" s="17" t="s">
        <v>256</v>
      </c>
      <c r="AA524" s="17" t="s">
        <v>256</v>
      </c>
      <c r="AB524" s="18" t="s">
        <v>256</v>
      </c>
      <c r="AC524" s="178">
        <v>44197</v>
      </c>
      <c r="AD524" s="33" t="str">
        <f>LOOKUP($Y524,'[17]Ley Transparencia'!$H$4:$H$17,'[17]Ley Transparencia'!$I$4:$I$17)</f>
        <v>Ilimitada</v>
      </c>
      <c r="AE524" s="26" t="str">
        <f t="shared" si="127"/>
        <v>Baja</v>
      </c>
      <c r="AF524" s="18">
        <f t="shared" si="128"/>
        <v>1</v>
      </c>
      <c r="AG524" s="18" t="s">
        <v>233</v>
      </c>
      <c r="AH524" s="18">
        <f t="shared" si="129"/>
        <v>2</v>
      </c>
      <c r="AI524" s="18" t="s">
        <v>239</v>
      </c>
      <c r="AJ524" s="18">
        <f t="shared" si="130"/>
        <v>1</v>
      </c>
      <c r="AK524" s="18">
        <f t="shared" si="131"/>
        <v>4</v>
      </c>
      <c r="AL524" s="44" t="str">
        <f t="shared" si="132"/>
        <v>MEDIA</v>
      </c>
      <c r="AM524" s="18" t="s">
        <v>184</v>
      </c>
      <c r="AN524" s="18" t="s">
        <v>388</v>
      </c>
      <c r="AO524" s="18" t="s">
        <v>184</v>
      </c>
      <c r="AP524" s="18" t="s">
        <v>184</v>
      </c>
      <c r="AQ524" s="18" t="s">
        <v>184</v>
      </c>
      <c r="AR524" s="18" t="s">
        <v>184</v>
      </c>
      <c r="AS524" s="18" t="s">
        <v>184</v>
      </c>
      <c r="AT524" s="18" t="s">
        <v>388</v>
      </c>
      <c r="AU524" s="18" t="s">
        <v>184</v>
      </c>
      <c r="AV524" s="18" t="s">
        <v>388</v>
      </c>
      <c r="AW524" s="18" t="s">
        <v>184</v>
      </c>
      <c r="AX524" s="18" t="s">
        <v>184</v>
      </c>
      <c r="AY524" s="18" t="s">
        <v>388</v>
      </c>
      <c r="AZ524" s="18" t="s">
        <v>184</v>
      </c>
      <c r="BA524" s="18" t="s">
        <v>184</v>
      </c>
      <c r="BB524" s="18" t="s">
        <v>184</v>
      </c>
      <c r="BC524" s="18" t="s">
        <v>184</v>
      </c>
      <c r="BD524" s="18" t="s">
        <v>184</v>
      </c>
      <c r="BE524" s="18" t="s">
        <v>184</v>
      </c>
      <c r="BF524" s="18" t="s">
        <v>184</v>
      </c>
      <c r="BG524" s="18" t="s">
        <v>184</v>
      </c>
      <c r="BH524" s="18" t="s">
        <v>184</v>
      </c>
      <c r="BI524" s="18" t="s">
        <v>184</v>
      </c>
      <c r="BJ524" s="18" t="s">
        <v>184</v>
      </c>
      <c r="BK524" s="18" t="s">
        <v>184</v>
      </c>
      <c r="BL524" s="18" t="s">
        <v>184</v>
      </c>
      <c r="BM524" s="18" t="s">
        <v>184</v>
      </c>
      <c r="BN524" s="282"/>
      <c r="BO524" s="17"/>
    </row>
    <row r="525" spans="1:67" s="158" customFormat="1" ht="60" customHeight="1" x14ac:dyDescent="0.35">
      <c r="A525" s="24" t="str">
        <f t="shared" si="126"/>
        <v>SID-015</v>
      </c>
      <c r="B525" s="25" t="str">
        <f>VLOOKUP($D525,[17]Responsables!$L$1:$M$37,2,0)</f>
        <v>SID</v>
      </c>
      <c r="C525" s="159" t="s">
        <v>244</v>
      </c>
      <c r="D525" s="17" t="s">
        <v>1607</v>
      </c>
      <c r="E525" s="17" t="s">
        <v>1608</v>
      </c>
      <c r="F525" s="17" t="s">
        <v>1627</v>
      </c>
      <c r="G525" s="17" t="s">
        <v>1636</v>
      </c>
      <c r="H525" s="17" t="s">
        <v>1637</v>
      </c>
      <c r="I525" s="17" t="s">
        <v>253</v>
      </c>
      <c r="J525" s="18" t="s">
        <v>254</v>
      </c>
      <c r="K525" s="18" t="s">
        <v>712</v>
      </c>
      <c r="L525" s="18" t="s">
        <v>320</v>
      </c>
      <c r="M525" s="18" t="s">
        <v>321</v>
      </c>
      <c r="N525" s="18" t="s">
        <v>1337</v>
      </c>
      <c r="O525" s="18" t="s">
        <v>176</v>
      </c>
      <c r="P525" s="17" t="s">
        <v>656</v>
      </c>
      <c r="Q525" s="17" t="s">
        <v>1607</v>
      </c>
      <c r="R525" s="17" t="s">
        <v>289</v>
      </c>
      <c r="S525" s="17" t="s">
        <v>1607</v>
      </c>
      <c r="T525" s="17" t="s">
        <v>656</v>
      </c>
      <c r="U525" s="17" t="s">
        <v>1549</v>
      </c>
      <c r="V525" s="17" t="s">
        <v>193</v>
      </c>
      <c r="W525" s="17" t="s">
        <v>170</v>
      </c>
      <c r="X525" s="18" t="s">
        <v>255</v>
      </c>
      <c r="Y525" s="177" t="str">
        <f>VLOOKUP($X525,'[17]Ley Transparencia'!$G$4:$H$18,2,0)</f>
        <v>INFORMACIÓN PÚBLICA</v>
      </c>
      <c r="Z525" s="17" t="s">
        <v>256</v>
      </c>
      <c r="AA525" s="17" t="s">
        <v>256</v>
      </c>
      <c r="AB525" s="18" t="s">
        <v>256</v>
      </c>
      <c r="AC525" s="178">
        <v>44197</v>
      </c>
      <c r="AD525" s="33" t="str">
        <f>LOOKUP($Y525,'[17]Ley Transparencia'!$H$4:$H$17,'[17]Ley Transparencia'!$I$4:$I$17)</f>
        <v>Ilimitada</v>
      </c>
      <c r="AE525" s="26" t="str">
        <f t="shared" si="127"/>
        <v>Baja</v>
      </c>
      <c r="AF525" s="18">
        <f t="shared" si="128"/>
        <v>1</v>
      </c>
      <c r="AG525" s="18" t="s">
        <v>233</v>
      </c>
      <c r="AH525" s="18">
        <f t="shared" si="129"/>
        <v>2</v>
      </c>
      <c r="AI525" s="18" t="s">
        <v>239</v>
      </c>
      <c r="AJ525" s="18">
        <f t="shared" si="130"/>
        <v>1</v>
      </c>
      <c r="AK525" s="18">
        <f t="shared" si="131"/>
        <v>4</v>
      </c>
      <c r="AL525" s="44" t="str">
        <f t="shared" si="132"/>
        <v>MEDIA</v>
      </c>
      <c r="AM525" s="18" t="s">
        <v>184</v>
      </c>
      <c r="AN525" s="18" t="s">
        <v>388</v>
      </c>
      <c r="AO525" s="18" t="s">
        <v>184</v>
      </c>
      <c r="AP525" s="18" t="s">
        <v>184</v>
      </c>
      <c r="AQ525" s="18" t="s">
        <v>184</v>
      </c>
      <c r="AR525" s="18" t="s">
        <v>184</v>
      </c>
      <c r="AS525" s="18" t="s">
        <v>184</v>
      </c>
      <c r="AT525" s="18" t="s">
        <v>184</v>
      </c>
      <c r="AU525" s="18" t="s">
        <v>184</v>
      </c>
      <c r="AV525" s="18" t="s">
        <v>388</v>
      </c>
      <c r="AW525" s="18" t="s">
        <v>184</v>
      </c>
      <c r="AX525" s="18" t="s">
        <v>184</v>
      </c>
      <c r="AY525" s="18" t="s">
        <v>184</v>
      </c>
      <c r="AZ525" s="18" t="s">
        <v>184</v>
      </c>
      <c r="BA525" s="18" t="s">
        <v>184</v>
      </c>
      <c r="BB525" s="18" t="s">
        <v>184</v>
      </c>
      <c r="BC525" s="18" t="s">
        <v>184</v>
      </c>
      <c r="BD525" s="18" t="s">
        <v>184</v>
      </c>
      <c r="BE525" s="18" t="s">
        <v>184</v>
      </c>
      <c r="BF525" s="18" t="s">
        <v>184</v>
      </c>
      <c r="BG525" s="18" t="s">
        <v>184</v>
      </c>
      <c r="BH525" s="18" t="s">
        <v>184</v>
      </c>
      <c r="BI525" s="18" t="s">
        <v>184</v>
      </c>
      <c r="BJ525" s="18" t="s">
        <v>184</v>
      </c>
      <c r="BK525" s="18" t="s">
        <v>184</v>
      </c>
      <c r="BL525" s="18" t="s">
        <v>184</v>
      </c>
      <c r="BM525" s="18" t="s">
        <v>184</v>
      </c>
      <c r="BN525" s="282"/>
      <c r="BO525" s="17"/>
    </row>
    <row r="526" spans="1:67" s="158" customFormat="1" ht="60" customHeight="1" x14ac:dyDescent="0.35">
      <c r="A526" s="24" t="str">
        <f t="shared" si="126"/>
        <v>SID-016</v>
      </c>
      <c r="B526" s="25" t="str">
        <f>VLOOKUP($D526,[17]Responsables!$L$1:$M$37,2,0)</f>
        <v>SID</v>
      </c>
      <c r="C526" s="159" t="s">
        <v>250</v>
      </c>
      <c r="D526" s="17" t="s">
        <v>1607</v>
      </c>
      <c r="E526" s="17" t="s">
        <v>1608</v>
      </c>
      <c r="F526" s="17" t="s">
        <v>1627</v>
      </c>
      <c r="G526" s="17" t="s">
        <v>1638</v>
      </c>
      <c r="H526" s="17" t="s">
        <v>1639</v>
      </c>
      <c r="I526" s="17" t="s">
        <v>253</v>
      </c>
      <c r="J526" s="18" t="s">
        <v>254</v>
      </c>
      <c r="K526" s="18" t="s">
        <v>712</v>
      </c>
      <c r="L526" s="18" t="s">
        <v>320</v>
      </c>
      <c r="M526" s="18" t="s">
        <v>337</v>
      </c>
      <c r="N526" s="18" t="s">
        <v>1337</v>
      </c>
      <c r="O526" s="18" t="s">
        <v>176</v>
      </c>
      <c r="P526" s="17" t="s">
        <v>656</v>
      </c>
      <c r="Q526" s="17" t="s">
        <v>1607</v>
      </c>
      <c r="R526" s="17" t="s">
        <v>289</v>
      </c>
      <c r="S526" s="17" t="s">
        <v>1607</v>
      </c>
      <c r="T526" s="17" t="s">
        <v>656</v>
      </c>
      <c r="U526" s="17" t="s">
        <v>1549</v>
      </c>
      <c r="V526" s="17" t="s">
        <v>193</v>
      </c>
      <c r="W526" s="17" t="s">
        <v>170</v>
      </c>
      <c r="X526" s="18" t="s">
        <v>255</v>
      </c>
      <c r="Y526" s="177" t="str">
        <f>VLOOKUP($X526,'[17]Ley Transparencia'!$G$4:$H$18,2,0)</f>
        <v>INFORMACIÓN PÚBLICA</v>
      </c>
      <c r="Z526" s="17" t="s">
        <v>256</v>
      </c>
      <c r="AA526" s="17" t="s">
        <v>256</v>
      </c>
      <c r="AB526" s="18" t="s">
        <v>256</v>
      </c>
      <c r="AC526" s="178">
        <v>44197</v>
      </c>
      <c r="AD526" s="33" t="str">
        <f>LOOKUP($Y526,'[17]Ley Transparencia'!$H$4:$H$17,'[17]Ley Transparencia'!$I$4:$I$17)</f>
        <v>Ilimitada</v>
      </c>
      <c r="AE526" s="26" t="str">
        <f t="shared" si="127"/>
        <v>Baja</v>
      </c>
      <c r="AF526" s="18">
        <f t="shared" si="128"/>
        <v>1</v>
      </c>
      <c r="AG526" s="18" t="s">
        <v>233</v>
      </c>
      <c r="AH526" s="18">
        <f t="shared" si="129"/>
        <v>2</v>
      </c>
      <c r="AI526" s="18" t="s">
        <v>239</v>
      </c>
      <c r="AJ526" s="18">
        <f t="shared" si="130"/>
        <v>1</v>
      </c>
      <c r="AK526" s="18">
        <f t="shared" si="131"/>
        <v>4</v>
      </c>
      <c r="AL526" s="44" t="str">
        <f t="shared" si="132"/>
        <v>MEDIA</v>
      </c>
      <c r="AM526" s="18" t="s">
        <v>184</v>
      </c>
      <c r="AN526" s="18" t="s">
        <v>388</v>
      </c>
      <c r="AO526" s="18" t="s">
        <v>184</v>
      </c>
      <c r="AP526" s="18" t="s">
        <v>184</v>
      </c>
      <c r="AQ526" s="18" t="s">
        <v>184</v>
      </c>
      <c r="AR526" s="18" t="s">
        <v>184</v>
      </c>
      <c r="AS526" s="18" t="s">
        <v>184</v>
      </c>
      <c r="AT526" s="18" t="s">
        <v>184</v>
      </c>
      <c r="AU526" s="18" t="s">
        <v>184</v>
      </c>
      <c r="AV526" s="18" t="s">
        <v>388</v>
      </c>
      <c r="AW526" s="18" t="s">
        <v>184</v>
      </c>
      <c r="AX526" s="18" t="s">
        <v>184</v>
      </c>
      <c r="AY526" s="18" t="s">
        <v>184</v>
      </c>
      <c r="AZ526" s="18" t="s">
        <v>184</v>
      </c>
      <c r="BA526" s="18" t="s">
        <v>184</v>
      </c>
      <c r="BB526" s="18" t="s">
        <v>184</v>
      </c>
      <c r="BC526" s="18" t="s">
        <v>184</v>
      </c>
      <c r="BD526" s="18" t="s">
        <v>184</v>
      </c>
      <c r="BE526" s="18" t="s">
        <v>184</v>
      </c>
      <c r="BF526" s="18" t="s">
        <v>184</v>
      </c>
      <c r="BG526" s="18" t="s">
        <v>184</v>
      </c>
      <c r="BH526" s="18" t="s">
        <v>184</v>
      </c>
      <c r="BI526" s="18" t="s">
        <v>184</v>
      </c>
      <c r="BJ526" s="18" t="s">
        <v>184</v>
      </c>
      <c r="BK526" s="18" t="s">
        <v>184</v>
      </c>
      <c r="BL526" s="18" t="s">
        <v>184</v>
      </c>
      <c r="BM526" s="18" t="s">
        <v>184</v>
      </c>
      <c r="BN526" s="282"/>
      <c r="BO526" s="17"/>
    </row>
    <row r="527" spans="1:67" s="158" customFormat="1" ht="60" customHeight="1" x14ac:dyDescent="0.35">
      <c r="A527" s="24" t="str">
        <f t="shared" si="126"/>
        <v>SID-017</v>
      </c>
      <c r="B527" s="25" t="str">
        <f>VLOOKUP($D527,[17]Responsables!$L$1:$M$37,2,0)</f>
        <v>SID</v>
      </c>
      <c r="C527" s="159" t="s">
        <v>257</v>
      </c>
      <c r="D527" s="17" t="s">
        <v>1607</v>
      </c>
      <c r="E527" s="17" t="s">
        <v>1608</v>
      </c>
      <c r="F527" s="17" t="s">
        <v>1627</v>
      </c>
      <c r="G527" s="17" t="s">
        <v>1640</v>
      </c>
      <c r="H527" s="17" t="s">
        <v>1641</v>
      </c>
      <c r="I527" s="17" t="s">
        <v>253</v>
      </c>
      <c r="J527" s="18" t="s">
        <v>254</v>
      </c>
      <c r="K527" s="18" t="s">
        <v>712</v>
      </c>
      <c r="L527" s="18" t="s">
        <v>320</v>
      </c>
      <c r="M527" s="18" t="s">
        <v>321</v>
      </c>
      <c r="N527" s="18" t="s">
        <v>1337</v>
      </c>
      <c r="O527" s="18" t="s">
        <v>176</v>
      </c>
      <c r="P527" s="17" t="s">
        <v>656</v>
      </c>
      <c r="Q527" s="17" t="s">
        <v>1607</v>
      </c>
      <c r="R527" s="17" t="s">
        <v>289</v>
      </c>
      <c r="S527" s="17" t="s">
        <v>1607</v>
      </c>
      <c r="T527" s="17" t="s">
        <v>656</v>
      </c>
      <c r="U527" s="17" t="s">
        <v>1549</v>
      </c>
      <c r="V527" s="17" t="s">
        <v>193</v>
      </c>
      <c r="W527" s="17" t="s">
        <v>170</v>
      </c>
      <c r="X527" s="18" t="s">
        <v>255</v>
      </c>
      <c r="Y527" s="177" t="str">
        <f>VLOOKUP($X527,'[17]Ley Transparencia'!$G$4:$H$18,2,0)</f>
        <v>INFORMACIÓN PÚBLICA</v>
      </c>
      <c r="Z527" s="17" t="s">
        <v>256</v>
      </c>
      <c r="AA527" s="17" t="s">
        <v>256</v>
      </c>
      <c r="AB527" s="18" t="s">
        <v>256</v>
      </c>
      <c r="AC527" s="178">
        <v>44197</v>
      </c>
      <c r="AD527" s="33" t="str">
        <f>LOOKUP($Y527,'[17]Ley Transparencia'!$H$4:$H$17,'[17]Ley Transparencia'!$I$4:$I$17)</f>
        <v>Ilimitada</v>
      </c>
      <c r="AE527" s="26" t="str">
        <f t="shared" si="127"/>
        <v>Baja</v>
      </c>
      <c r="AF527" s="18">
        <f t="shared" si="128"/>
        <v>1</v>
      </c>
      <c r="AG527" s="18" t="s">
        <v>233</v>
      </c>
      <c r="AH527" s="18">
        <f t="shared" si="129"/>
        <v>2</v>
      </c>
      <c r="AI527" s="18" t="s">
        <v>239</v>
      </c>
      <c r="AJ527" s="18">
        <f t="shared" si="130"/>
        <v>1</v>
      </c>
      <c r="AK527" s="18">
        <f t="shared" si="131"/>
        <v>4</v>
      </c>
      <c r="AL527" s="44" t="str">
        <f t="shared" si="132"/>
        <v>MEDIA</v>
      </c>
      <c r="AM527" s="18" t="s">
        <v>184</v>
      </c>
      <c r="AN527" s="18" t="s">
        <v>184</v>
      </c>
      <c r="AO527" s="18" t="s">
        <v>184</v>
      </c>
      <c r="AP527" s="18" t="s">
        <v>184</v>
      </c>
      <c r="AQ527" s="18" t="s">
        <v>184</v>
      </c>
      <c r="AR527" s="18" t="s">
        <v>184</v>
      </c>
      <c r="AS527" s="18" t="s">
        <v>184</v>
      </c>
      <c r="AT527" s="18" t="s">
        <v>184</v>
      </c>
      <c r="AU527" s="18" t="s">
        <v>184</v>
      </c>
      <c r="AV527" s="18" t="s">
        <v>388</v>
      </c>
      <c r="AW527" s="18" t="s">
        <v>184</v>
      </c>
      <c r="AX527" s="18" t="s">
        <v>184</v>
      </c>
      <c r="AY527" s="18" t="s">
        <v>184</v>
      </c>
      <c r="AZ527" s="18" t="s">
        <v>184</v>
      </c>
      <c r="BA527" s="18" t="s">
        <v>184</v>
      </c>
      <c r="BB527" s="18" t="s">
        <v>184</v>
      </c>
      <c r="BC527" s="18" t="s">
        <v>184</v>
      </c>
      <c r="BD527" s="18" t="s">
        <v>184</v>
      </c>
      <c r="BE527" s="18" t="s">
        <v>184</v>
      </c>
      <c r="BF527" s="18" t="s">
        <v>184</v>
      </c>
      <c r="BG527" s="18" t="s">
        <v>184</v>
      </c>
      <c r="BH527" s="18" t="s">
        <v>184</v>
      </c>
      <c r="BI527" s="18" t="s">
        <v>184</v>
      </c>
      <c r="BJ527" s="18" t="s">
        <v>184</v>
      </c>
      <c r="BK527" s="18" t="s">
        <v>184</v>
      </c>
      <c r="BL527" s="18" t="s">
        <v>184</v>
      </c>
      <c r="BM527" s="18" t="s">
        <v>184</v>
      </c>
      <c r="BN527" s="282"/>
      <c r="BO527" s="17"/>
    </row>
    <row r="528" spans="1:67" s="158" customFormat="1" ht="60" customHeight="1" x14ac:dyDescent="0.35">
      <c r="A528" s="24" t="str">
        <f t="shared" si="126"/>
        <v>SID-018</v>
      </c>
      <c r="B528" s="25" t="str">
        <f>VLOOKUP($D528,[17]Responsables!$L$1:$M$37,2,0)</f>
        <v>SID</v>
      </c>
      <c r="C528" s="159" t="s">
        <v>260</v>
      </c>
      <c r="D528" s="17" t="s">
        <v>1607</v>
      </c>
      <c r="E528" s="17" t="s">
        <v>1608</v>
      </c>
      <c r="F528" s="17" t="s">
        <v>1627</v>
      </c>
      <c r="G528" s="17" t="s">
        <v>1642</v>
      </c>
      <c r="H528" s="17" t="s">
        <v>1643</v>
      </c>
      <c r="I528" s="17" t="s">
        <v>253</v>
      </c>
      <c r="J528" s="18" t="s">
        <v>254</v>
      </c>
      <c r="K528" s="18" t="s">
        <v>712</v>
      </c>
      <c r="L528" s="18" t="s">
        <v>418</v>
      </c>
      <c r="M528" s="18" t="s">
        <v>321</v>
      </c>
      <c r="N528" s="18" t="s">
        <v>362</v>
      </c>
      <c r="O528" s="18" t="s">
        <v>176</v>
      </c>
      <c r="P528" s="17" t="s">
        <v>656</v>
      </c>
      <c r="Q528" s="17" t="s">
        <v>1607</v>
      </c>
      <c r="R528" s="17" t="s">
        <v>289</v>
      </c>
      <c r="S528" s="17" t="s">
        <v>1607</v>
      </c>
      <c r="T528" s="17" t="s">
        <v>193</v>
      </c>
      <c r="U528" s="17" t="s">
        <v>170</v>
      </c>
      <c r="V528" s="17" t="s">
        <v>229</v>
      </c>
      <c r="W528" s="17" t="s">
        <v>229</v>
      </c>
      <c r="X528" s="18" t="s">
        <v>255</v>
      </c>
      <c r="Y528" s="177" t="str">
        <f>VLOOKUP($X528,'[17]Ley Transparencia'!$G$4:$H$18,2,0)</f>
        <v>INFORMACIÓN PÚBLICA</v>
      </c>
      <c r="Z528" s="17" t="s">
        <v>256</v>
      </c>
      <c r="AA528" s="17" t="s">
        <v>256</v>
      </c>
      <c r="AB528" s="18" t="s">
        <v>256</v>
      </c>
      <c r="AC528" s="178">
        <v>44197</v>
      </c>
      <c r="AD528" s="33" t="str">
        <f>LOOKUP($Y528,'[17]Ley Transparencia'!$H$4:$H$17,'[17]Ley Transparencia'!$I$4:$I$17)</f>
        <v>Ilimitada</v>
      </c>
      <c r="AE528" s="26" t="str">
        <f t="shared" si="127"/>
        <v>Baja</v>
      </c>
      <c r="AF528" s="18">
        <f t="shared" si="128"/>
        <v>1</v>
      </c>
      <c r="AG528" s="18" t="s">
        <v>233</v>
      </c>
      <c r="AH528" s="18">
        <f t="shared" si="129"/>
        <v>2</v>
      </c>
      <c r="AI528" s="18" t="s">
        <v>239</v>
      </c>
      <c r="AJ528" s="18">
        <f t="shared" si="130"/>
        <v>1</v>
      </c>
      <c r="AK528" s="18">
        <f t="shared" si="131"/>
        <v>4</v>
      </c>
      <c r="AL528" s="44" t="str">
        <f t="shared" si="132"/>
        <v>MEDIA</v>
      </c>
      <c r="AM528" s="18" t="s">
        <v>184</v>
      </c>
      <c r="AN528" s="18" t="s">
        <v>388</v>
      </c>
      <c r="AO528" s="18" t="s">
        <v>184</v>
      </c>
      <c r="AP528" s="18" t="s">
        <v>184</v>
      </c>
      <c r="AQ528" s="18" t="s">
        <v>184</v>
      </c>
      <c r="AR528" s="18" t="s">
        <v>184</v>
      </c>
      <c r="AS528" s="18" t="s">
        <v>184</v>
      </c>
      <c r="AT528" s="18" t="s">
        <v>184</v>
      </c>
      <c r="AU528" s="18" t="s">
        <v>184</v>
      </c>
      <c r="AV528" s="18" t="s">
        <v>388</v>
      </c>
      <c r="AW528" s="18" t="s">
        <v>184</v>
      </c>
      <c r="AX528" s="18" t="s">
        <v>184</v>
      </c>
      <c r="AY528" s="18" t="s">
        <v>184</v>
      </c>
      <c r="AZ528" s="18" t="s">
        <v>184</v>
      </c>
      <c r="BA528" s="18" t="s">
        <v>184</v>
      </c>
      <c r="BB528" s="18" t="s">
        <v>184</v>
      </c>
      <c r="BC528" s="18" t="s">
        <v>184</v>
      </c>
      <c r="BD528" s="18" t="s">
        <v>184</v>
      </c>
      <c r="BE528" s="18" t="s">
        <v>184</v>
      </c>
      <c r="BF528" s="18" t="s">
        <v>184</v>
      </c>
      <c r="BG528" s="18" t="s">
        <v>184</v>
      </c>
      <c r="BH528" s="18" t="s">
        <v>184</v>
      </c>
      <c r="BI528" s="18" t="s">
        <v>184</v>
      </c>
      <c r="BJ528" s="18" t="s">
        <v>184</v>
      </c>
      <c r="BK528" s="18" t="s">
        <v>184</v>
      </c>
      <c r="BL528" s="18" t="s">
        <v>184</v>
      </c>
      <c r="BM528" s="18" t="s">
        <v>184</v>
      </c>
      <c r="BN528" s="282"/>
      <c r="BO528" s="17"/>
    </row>
    <row r="529" spans="1:67" s="158" customFormat="1" ht="60" customHeight="1" x14ac:dyDescent="0.35">
      <c r="A529" s="24" t="str">
        <f t="shared" si="126"/>
        <v>SID-019</v>
      </c>
      <c r="B529" s="25" t="str">
        <f>VLOOKUP($D529,[17]Responsables!$L$1:$M$37,2,0)</f>
        <v>SID</v>
      </c>
      <c r="C529" s="159" t="s">
        <v>264</v>
      </c>
      <c r="D529" s="17" t="s">
        <v>1607</v>
      </c>
      <c r="E529" s="17" t="s">
        <v>1608</v>
      </c>
      <c r="F529" s="17" t="s">
        <v>1627</v>
      </c>
      <c r="G529" s="17" t="s">
        <v>1644</v>
      </c>
      <c r="H529" s="17" t="s">
        <v>1645</v>
      </c>
      <c r="I529" s="17" t="s">
        <v>253</v>
      </c>
      <c r="J529" s="18" t="s">
        <v>254</v>
      </c>
      <c r="K529" s="18" t="s">
        <v>712</v>
      </c>
      <c r="L529" s="18" t="s">
        <v>418</v>
      </c>
      <c r="M529" s="18" t="s">
        <v>321</v>
      </c>
      <c r="N529" s="18" t="s">
        <v>362</v>
      </c>
      <c r="O529" s="18" t="s">
        <v>176</v>
      </c>
      <c r="P529" s="17" t="s">
        <v>656</v>
      </c>
      <c r="Q529" s="17" t="s">
        <v>1607</v>
      </c>
      <c r="R529" s="17" t="s">
        <v>324</v>
      </c>
      <c r="S529" s="17" t="s">
        <v>1607</v>
      </c>
      <c r="T529" s="17" t="s">
        <v>193</v>
      </c>
      <c r="U529" s="17" t="s">
        <v>170</v>
      </c>
      <c r="V529" s="17" t="s">
        <v>229</v>
      </c>
      <c r="W529" s="17" t="s">
        <v>229</v>
      </c>
      <c r="X529" s="18" t="s">
        <v>255</v>
      </c>
      <c r="Y529" s="177" t="str">
        <f>VLOOKUP($X529,'[17]Ley Transparencia'!$G$4:$H$18,2,0)</f>
        <v>INFORMACIÓN PÚBLICA</v>
      </c>
      <c r="Z529" s="17" t="s">
        <v>256</v>
      </c>
      <c r="AA529" s="17" t="s">
        <v>256</v>
      </c>
      <c r="AB529" s="18" t="s">
        <v>256</v>
      </c>
      <c r="AC529" s="178">
        <v>44197</v>
      </c>
      <c r="AD529" s="33" t="str">
        <f>LOOKUP($Y529,'[17]Ley Transparencia'!$H$4:$H$17,'[17]Ley Transparencia'!$I$4:$I$17)</f>
        <v>Ilimitada</v>
      </c>
      <c r="AE529" s="26" t="str">
        <f t="shared" si="127"/>
        <v>Baja</v>
      </c>
      <c r="AF529" s="18">
        <f t="shared" si="128"/>
        <v>1</v>
      </c>
      <c r="AG529" s="18" t="s">
        <v>233</v>
      </c>
      <c r="AH529" s="18">
        <f t="shared" si="129"/>
        <v>2</v>
      </c>
      <c r="AI529" s="18" t="s">
        <v>239</v>
      </c>
      <c r="AJ529" s="18">
        <f t="shared" si="130"/>
        <v>1</v>
      </c>
      <c r="AK529" s="18">
        <f t="shared" si="131"/>
        <v>4</v>
      </c>
      <c r="AL529" s="44" t="str">
        <f t="shared" si="132"/>
        <v>MEDIA</v>
      </c>
      <c r="AM529" s="18" t="s">
        <v>184</v>
      </c>
      <c r="AN529" s="18" t="s">
        <v>388</v>
      </c>
      <c r="AO529" s="18" t="s">
        <v>184</v>
      </c>
      <c r="AP529" s="18" t="s">
        <v>184</v>
      </c>
      <c r="AQ529" s="18" t="s">
        <v>184</v>
      </c>
      <c r="AR529" s="18" t="s">
        <v>184</v>
      </c>
      <c r="AS529" s="18" t="s">
        <v>184</v>
      </c>
      <c r="AT529" s="18" t="s">
        <v>184</v>
      </c>
      <c r="AU529" s="18" t="s">
        <v>184</v>
      </c>
      <c r="AV529" s="18" t="s">
        <v>388</v>
      </c>
      <c r="AW529" s="18" t="s">
        <v>184</v>
      </c>
      <c r="AX529" s="18" t="s">
        <v>184</v>
      </c>
      <c r="AY529" s="18" t="s">
        <v>184</v>
      </c>
      <c r="AZ529" s="18" t="s">
        <v>184</v>
      </c>
      <c r="BA529" s="18" t="s">
        <v>184</v>
      </c>
      <c r="BB529" s="18" t="s">
        <v>184</v>
      </c>
      <c r="BC529" s="18" t="s">
        <v>184</v>
      </c>
      <c r="BD529" s="18" t="s">
        <v>184</v>
      </c>
      <c r="BE529" s="18" t="s">
        <v>184</v>
      </c>
      <c r="BF529" s="18" t="s">
        <v>184</v>
      </c>
      <c r="BG529" s="18" t="s">
        <v>184</v>
      </c>
      <c r="BH529" s="18" t="s">
        <v>184</v>
      </c>
      <c r="BI529" s="18" t="s">
        <v>184</v>
      </c>
      <c r="BJ529" s="18" t="s">
        <v>184</v>
      </c>
      <c r="BK529" s="18" t="s">
        <v>184</v>
      </c>
      <c r="BL529" s="18" t="s">
        <v>184</v>
      </c>
      <c r="BM529" s="18" t="s">
        <v>184</v>
      </c>
      <c r="BN529" s="282"/>
      <c r="BO529" s="17"/>
    </row>
    <row r="530" spans="1:67" s="158" customFormat="1" ht="60" customHeight="1" x14ac:dyDescent="0.35">
      <c r="A530" s="24" t="str">
        <f t="shared" si="126"/>
        <v>SID-020</v>
      </c>
      <c r="B530" s="25" t="str">
        <f>VLOOKUP($D530,[17]Responsables!$L$1:$M$37,2,0)</f>
        <v>SID</v>
      </c>
      <c r="C530" s="159" t="s">
        <v>267</v>
      </c>
      <c r="D530" s="17" t="s">
        <v>1607</v>
      </c>
      <c r="E530" s="17" t="s">
        <v>1608</v>
      </c>
      <c r="F530" s="17" t="s">
        <v>333</v>
      </c>
      <c r="G530" s="17" t="s">
        <v>1331</v>
      </c>
      <c r="H530" s="18" t="s">
        <v>1332</v>
      </c>
      <c r="I530" s="17" t="s">
        <v>253</v>
      </c>
      <c r="J530" s="18" t="s">
        <v>254</v>
      </c>
      <c r="K530" s="18" t="s">
        <v>712</v>
      </c>
      <c r="L530" s="18" t="s">
        <v>418</v>
      </c>
      <c r="M530" s="18" t="s">
        <v>590</v>
      </c>
      <c r="N530" s="18" t="s">
        <v>1646</v>
      </c>
      <c r="O530" s="18" t="s">
        <v>176</v>
      </c>
      <c r="P530" s="17" t="s">
        <v>656</v>
      </c>
      <c r="Q530" s="17" t="s">
        <v>1607</v>
      </c>
      <c r="R530" s="17" t="s">
        <v>194</v>
      </c>
      <c r="S530" s="17" t="s">
        <v>1607</v>
      </c>
      <c r="T530" s="17" t="s">
        <v>656</v>
      </c>
      <c r="U530" s="17" t="s">
        <v>1549</v>
      </c>
      <c r="V530" s="17" t="s">
        <v>193</v>
      </c>
      <c r="W530" s="17" t="s">
        <v>170</v>
      </c>
      <c r="X530" s="18" t="s">
        <v>255</v>
      </c>
      <c r="Y530" s="177" t="str">
        <f>VLOOKUP($X530,'[17]Ley Transparencia'!$G$4:$H$18,2,0)</f>
        <v>INFORMACIÓN PÚBLICA</v>
      </c>
      <c r="Z530" s="17" t="s">
        <v>256</v>
      </c>
      <c r="AA530" s="17" t="s">
        <v>256</v>
      </c>
      <c r="AB530" s="18" t="s">
        <v>256</v>
      </c>
      <c r="AC530" s="178">
        <v>44197</v>
      </c>
      <c r="AD530" s="33" t="str">
        <f>LOOKUP($Y530,'[17]Ley Transparencia'!$H$4:$H$17,'[17]Ley Transparencia'!$I$4:$I$17)</f>
        <v>Ilimitada</v>
      </c>
      <c r="AE530" s="26" t="str">
        <f t="shared" si="127"/>
        <v>Baja</v>
      </c>
      <c r="AF530" s="18">
        <f t="shared" si="128"/>
        <v>1</v>
      </c>
      <c r="AG530" s="18" t="s">
        <v>233</v>
      </c>
      <c r="AH530" s="18">
        <f t="shared" si="129"/>
        <v>2</v>
      </c>
      <c r="AI530" s="18" t="s">
        <v>233</v>
      </c>
      <c r="AJ530" s="18">
        <f t="shared" si="130"/>
        <v>2</v>
      </c>
      <c r="AK530" s="18">
        <f t="shared" si="131"/>
        <v>5</v>
      </c>
      <c r="AL530" s="44" t="str">
        <f t="shared" si="132"/>
        <v>MEDIA</v>
      </c>
      <c r="AM530" s="18" t="s">
        <v>184</v>
      </c>
      <c r="AN530" s="18" t="s">
        <v>388</v>
      </c>
      <c r="AO530" s="18" t="s">
        <v>184</v>
      </c>
      <c r="AP530" s="18" t="s">
        <v>184</v>
      </c>
      <c r="AQ530" s="18" t="s">
        <v>388</v>
      </c>
      <c r="AR530" s="18" t="s">
        <v>184</v>
      </c>
      <c r="AS530" s="18" t="s">
        <v>184</v>
      </c>
      <c r="AT530" s="18" t="s">
        <v>388</v>
      </c>
      <c r="AU530" s="18" t="s">
        <v>184</v>
      </c>
      <c r="AV530" s="18" t="s">
        <v>388</v>
      </c>
      <c r="AW530" s="18" t="s">
        <v>388</v>
      </c>
      <c r="AX530" s="18" t="s">
        <v>388</v>
      </c>
      <c r="AY530" s="18" t="s">
        <v>388</v>
      </c>
      <c r="AZ530" s="18" t="s">
        <v>184</v>
      </c>
      <c r="BA530" s="18" t="s">
        <v>184</v>
      </c>
      <c r="BB530" s="18" t="s">
        <v>184</v>
      </c>
      <c r="BC530" s="18" t="s">
        <v>184</v>
      </c>
      <c r="BD530" s="18" t="s">
        <v>184</v>
      </c>
      <c r="BE530" s="18" t="s">
        <v>184</v>
      </c>
      <c r="BF530" s="18" t="s">
        <v>184</v>
      </c>
      <c r="BG530" s="18" t="s">
        <v>184</v>
      </c>
      <c r="BH530" s="18" t="s">
        <v>184</v>
      </c>
      <c r="BI530" s="18" t="s">
        <v>184</v>
      </c>
      <c r="BJ530" s="18" t="s">
        <v>184</v>
      </c>
      <c r="BK530" s="18" t="s">
        <v>184</v>
      </c>
      <c r="BL530" s="18" t="s">
        <v>184</v>
      </c>
      <c r="BM530" s="18" t="s">
        <v>184</v>
      </c>
      <c r="BN530" s="282"/>
      <c r="BO530" s="17"/>
    </row>
    <row r="531" spans="1:67" s="158" customFormat="1" ht="60" customHeight="1" x14ac:dyDescent="0.35">
      <c r="A531" s="24" t="str">
        <f t="shared" si="126"/>
        <v>SID-021</v>
      </c>
      <c r="B531" s="25" t="str">
        <f>VLOOKUP($D531,[17]Responsables!$L$1:$M$37,2,0)</f>
        <v>SID</v>
      </c>
      <c r="C531" s="159" t="s">
        <v>270</v>
      </c>
      <c r="D531" s="17" t="s">
        <v>1607</v>
      </c>
      <c r="E531" s="17" t="s">
        <v>1608</v>
      </c>
      <c r="F531" s="17" t="s">
        <v>333</v>
      </c>
      <c r="G531" s="17" t="s">
        <v>1647</v>
      </c>
      <c r="H531" s="18" t="s">
        <v>1648</v>
      </c>
      <c r="I531" s="17" t="s">
        <v>253</v>
      </c>
      <c r="J531" s="18" t="s">
        <v>254</v>
      </c>
      <c r="K531" s="18" t="s">
        <v>712</v>
      </c>
      <c r="L531" s="18" t="s">
        <v>320</v>
      </c>
      <c r="M531" s="18" t="s">
        <v>321</v>
      </c>
      <c r="N531" s="18" t="s">
        <v>1646</v>
      </c>
      <c r="O531" s="18" t="s">
        <v>176</v>
      </c>
      <c r="P531" s="17" t="s">
        <v>656</v>
      </c>
      <c r="Q531" s="17" t="s">
        <v>1607</v>
      </c>
      <c r="R531" s="17" t="s">
        <v>194</v>
      </c>
      <c r="S531" s="17" t="s">
        <v>1607</v>
      </c>
      <c r="T531" s="17" t="s">
        <v>656</v>
      </c>
      <c r="U531" s="17" t="s">
        <v>1549</v>
      </c>
      <c r="V531" s="17" t="s">
        <v>193</v>
      </c>
      <c r="W531" s="17" t="s">
        <v>170</v>
      </c>
      <c r="X531" s="18" t="s">
        <v>255</v>
      </c>
      <c r="Y531" s="177" t="str">
        <f>VLOOKUP($X531,'[17]Ley Transparencia'!$G$4:$H$18,2,0)</f>
        <v>INFORMACIÓN PÚBLICA</v>
      </c>
      <c r="Z531" s="17" t="s">
        <v>256</v>
      </c>
      <c r="AA531" s="17" t="s">
        <v>256</v>
      </c>
      <c r="AB531" s="18" t="s">
        <v>256</v>
      </c>
      <c r="AC531" s="178">
        <v>44197</v>
      </c>
      <c r="AD531" s="33" t="str">
        <f>LOOKUP($Y531,'[17]Ley Transparencia'!$H$4:$H$17,'[17]Ley Transparencia'!$I$4:$I$17)</f>
        <v>Ilimitada</v>
      </c>
      <c r="AE531" s="26" t="str">
        <f t="shared" si="127"/>
        <v>Baja</v>
      </c>
      <c r="AF531" s="18">
        <f t="shared" si="128"/>
        <v>1</v>
      </c>
      <c r="AG531" s="18" t="s">
        <v>233</v>
      </c>
      <c r="AH531" s="18">
        <f t="shared" si="129"/>
        <v>2</v>
      </c>
      <c r="AI531" s="18" t="s">
        <v>233</v>
      </c>
      <c r="AJ531" s="18">
        <f t="shared" si="130"/>
        <v>2</v>
      </c>
      <c r="AK531" s="18">
        <f t="shared" si="131"/>
        <v>5</v>
      </c>
      <c r="AL531" s="44" t="str">
        <f t="shared" si="132"/>
        <v>MEDIA</v>
      </c>
      <c r="AM531" s="18" t="s">
        <v>184</v>
      </c>
      <c r="AN531" s="18" t="s">
        <v>388</v>
      </c>
      <c r="AO531" s="18" t="s">
        <v>184</v>
      </c>
      <c r="AP531" s="18" t="s">
        <v>184</v>
      </c>
      <c r="AQ531" s="18" t="s">
        <v>388</v>
      </c>
      <c r="AR531" s="18" t="s">
        <v>184</v>
      </c>
      <c r="AS531" s="18" t="s">
        <v>184</v>
      </c>
      <c r="AT531" s="18" t="s">
        <v>388</v>
      </c>
      <c r="AU531" s="18" t="s">
        <v>184</v>
      </c>
      <c r="AV531" s="18" t="s">
        <v>388</v>
      </c>
      <c r="AW531" s="18" t="s">
        <v>388</v>
      </c>
      <c r="AX531" s="18" t="s">
        <v>388</v>
      </c>
      <c r="AY531" s="18" t="s">
        <v>388</v>
      </c>
      <c r="AZ531" s="18" t="s">
        <v>184</v>
      </c>
      <c r="BA531" s="18" t="s">
        <v>184</v>
      </c>
      <c r="BB531" s="18" t="s">
        <v>184</v>
      </c>
      <c r="BC531" s="18" t="s">
        <v>184</v>
      </c>
      <c r="BD531" s="18" t="s">
        <v>184</v>
      </c>
      <c r="BE531" s="18" t="s">
        <v>184</v>
      </c>
      <c r="BF531" s="18" t="s">
        <v>184</v>
      </c>
      <c r="BG531" s="18" t="s">
        <v>184</v>
      </c>
      <c r="BH531" s="18" t="s">
        <v>184</v>
      </c>
      <c r="BI531" s="18" t="s">
        <v>184</v>
      </c>
      <c r="BJ531" s="18" t="s">
        <v>184</v>
      </c>
      <c r="BK531" s="18" t="s">
        <v>184</v>
      </c>
      <c r="BL531" s="18" t="s">
        <v>184</v>
      </c>
      <c r="BM531" s="18" t="s">
        <v>184</v>
      </c>
      <c r="BN531" s="282"/>
      <c r="BO531" s="17"/>
    </row>
    <row r="532" spans="1:67" s="158" customFormat="1" ht="60" customHeight="1" x14ac:dyDescent="0.35">
      <c r="A532" s="24" t="str">
        <f t="shared" si="126"/>
        <v>SID-022</v>
      </c>
      <c r="B532" s="25" t="str">
        <f>VLOOKUP($D532,[17]Responsables!$L$1:$M$37,2,0)</f>
        <v>SID</v>
      </c>
      <c r="C532" s="159" t="s">
        <v>274</v>
      </c>
      <c r="D532" s="17" t="s">
        <v>1607</v>
      </c>
      <c r="E532" s="17" t="s">
        <v>1608</v>
      </c>
      <c r="F532" s="17" t="s">
        <v>333</v>
      </c>
      <c r="G532" s="17" t="s">
        <v>1339</v>
      </c>
      <c r="H532" s="18" t="s">
        <v>1339</v>
      </c>
      <c r="I532" s="17" t="s">
        <v>253</v>
      </c>
      <c r="J532" s="18" t="s">
        <v>254</v>
      </c>
      <c r="K532" s="18" t="s">
        <v>712</v>
      </c>
      <c r="L532" s="18" t="s">
        <v>320</v>
      </c>
      <c r="M532" s="18" t="s">
        <v>321</v>
      </c>
      <c r="N532" s="18" t="s">
        <v>1646</v>
      </c>
      <c r="O532" s="18" t="s">
        <v>176</v>
      </c>
      <c r="P532" s="17" t="s">
        <v>656</v>
      </c>
      <c r="Q532" s="17" t="s">
        <v>1607</v>
      </c>
      <c r="R532" s="17" t="s">
        <v>194</v>
      </c>
      <c r="S532" s="17" t="s">
        <v>1607</v>
      </c>
      <c r="T532" s="17" t="s">
        <v>656</v>
      </c>
      <c r="U532" s="17" t="s">
        <v>1549</v>
      </c>
      <c r="V532" s="17" t="s">
        <v>193</v>
      </c>
      <c r="W532" s="17" t="s">
        <v>170</v>
      </c>
      <c r="X532" s="18" t="s">
        <v>255</v>
      </c>
      <c r="Y532" s="177" t="str">
        <f>VLOOKUP($X532,'[17]Ley Transparencia'!$G$4:$H$18,2,0)</f>
        <v>INFORMACIÓN PÚBLICA</v>
      </c>
      <c r="Z532" s="17" t="s">
        <v>256</v>
      </c>
      <c r="AA532" s="17" t="s">
        <v>256</v>
      </c>
      <c r="AB532" s="18" t="s">
        <v>256</v>
      </c>
      <c r="AC532" s="178">
        <v>44197</v>
      </c>
      <c r="AD532" s="33" t="str">
        <f>LOOKUP($Y532,'[17]Ley Transparencia'!$H$4:$H$17,'[17]Ley Transparencia'!$I$4:$I$17)</f>
        <v>Ilimitada</v>
      </c>
      <c r="AE532" s="26" t="str">
        <f t="shared" si="127"/>
        <v>Baja</v>
      </c>
      <c r="AF532" s="18">
        <f t="shared" si="128"/>
        <v>1</v>
      </c>
      <c r="AG532" s="18" t="s">
        <v>233</v>
      </c>
      <c r="AH532" s="18">
        <f t="shared" si="129"/>
        <v>2</v>
      </c>
      <c r="AI532" s="18" t="s">
        <v>233</v>
      </c>
      <c r="AJ532" s="18">
        <f t="shared" si="130"/>
        <v>2</v>
      </c>
      <c r="AK532" s="18">
        <f t="shared" si="131"/>
        <v>5</v>
      </c>
      <c r="AL532" s="44" t="str">
        <f t="shared" si="132"/>
        <v>MEDIA</v>
      </c>
      <c r="AM532" s="18" t="s">
        <v>184</v>
      </c>
      <c r="AN532" s="18" t="s">
        <v>388</v>
      </c>
      <c r="AO532" s="18" t="s">
        <v>184</v>
      </c>
      <c r="AP532" s="18" t="s">
        <v>184</v>
      </c>
      <c r="AQ532" s="18" t="s">
        <v>388</v>
      </c>
      <c r="AR532" s="18" t="s">
        <v>184</v>
      </c>
      <c r="AS532" s="18" t="s">
        <v>184</v>
      </c>
      <c r="AT532" s="18" t="s">
        <v>388</v>
      </c>
      <c r="AU532" s="18" t="s">
        <v>184</v>
      </c>
      <c r="AV532" s="18" t="s">
        <v>388</v>
      </c>
      <c r="AW532" s="18" t="s">
        <v>388</v>
      </c>
      <c r="AX532" s="18" t="s">
        <v>388</v>
      </c>
      <c r="AY532" s="18" t="s">
        <v>388</v>
      </c>
      <c r="AZ532" s="18" t="s">
        <v>184</v>
      </c>
      <c r="BA532" s="18" t="s">
        <v>184</v>
      </c>
      <c r="BB532" s="18" t="s">
        <v>184</v>
      </c>
      <c r="BC532" s="18" t="s">
        <v>184</v>
      </c>
      <c r="BD532" s="18" t="s">
        <v>184</v>
      </c>
      <c r="BE532" s="18" t="s">
        <v>184</v>
      </c>
      <c r="BF532" s="18" t="s">
        <v>184</v>
      </c>
      <c r="BG532" s="18" t="s">
        <v>184</v>
      </c>
      <c r="BH532" s="18" t="s">
        <v>184</v>
      </c>
      <c r="BI532" s="18" t="s">
        <v>184</v>
      </c>
      <c r="BJ532" s="18" t="s">
        <v>184</v>
      </c>
      <c r="BK532" s="18" t="s">
        <v>184</v>
      </c>
      <c r="BL532" s="18" t="s">
        <v>184</v>
      </c>
      <c r="BM532" s="18" t="s">
        <v>184</v>
      </c>
      <c r="BN532" s="282"/>
      <c r="BO532" s="17"/>
    </row>
    <row r="533" spans="1:67" s="158" customFormat="1" ht="60" customHeight="1" x14ac:dyDescent="0.35">
      <c r="A533" s="24" t="str">
        <f t="shared" si="126"/>
        <v>SID-023</v>
      </c>
      <c r="B533" s="25" t="str">
        <f>VLOOKUP($D533,[17]Responsables!$L$1:$M$37,2,0)</f>
        <v>SID</v>
      </c>
      <c r="C533" s="159" t="s">
        <v>277</v>
      </c>
      <c r="D533" s="17" t="s">
        <v>1607</v>
      </c>
      <c r="E533" s="17" t="s">
        <v>1608</v>
      </c>
      <c r="F533" s="17" t="s">
        <v>333</v>
      </c>
      <c r="G533" s="17" t="s">
        <v>1342</v>
      </c>
      <c r="H533" s="18" t="s">
        <v>1342</v>
      </c>
      <c r="I533" s="17" t="s">
        <v>253</v>
      </c>
      <c r="J533" s="18" t="s">
        <v>254</v>
      </c>
      <c r="K533" s="18" t="s">
        <v>712</v>
      </c>
      <c r="L533" s="18" t="s">
        <v>320</v>
      </c>
      <c r="M533" s="18" t="s">
        <v>321</v>
      </c>
      <c r="N533" s="18" t="s">
        <v>1646</v>
      </c>
      <c r="O533" s="18" t="s">
        <v>176</v>
      </c>
      <c r="P533" s="17" t="s">
        <v>656</v>
      </c>
      <c r="Q533" s="17" t="s">
        <v>1607</v>
      </c>
      <c r="R533" s="17" t="s">
        <v>194</v>
      </c>
      <c r="S533" s="17" t="s">
        <v>1607</v>
      </c>
      <c r="T533" s="17" t="s">
        <v>656</v>
      </c>
      <c r="U533" s="17" t="s">
        <v>1549</v>
      </c>
      <c r="V533" s="17" t="s">
        <v>193</v>
      </c>
      <c r="W533" s="17" t="s">
        <v>170</v>
      </c>
      <c r="X533" s="18" t="s">
        <v>255</v>
      </c>
      <c r="Y533" s="177" t="str">
        <f>VLOOKUP($X533,'[17]Ley Transparencia'!$G$4:$H$18,2,0)</f>
        <v>INFORMACIÓN PÚBLICA</v>
      </c>
      <c r="Z533" s="17" t="s">
        <v>256</v>
      </c>
      <c r="AA533" s="17" t="s">
        <v>256</v>
      </c>
      <c r="AB533" s="18" t="s">
        <v>256</v>
      </c>
      <c r="AC533" s="178">
        <v>44197</v>
      </c>
      <c r="AD533" s="33" t="str">
        <f>LOOKUP($Y533,'[17]Ley Transparencia'!$H$4:$H$17,'[17]Ley Transparencia'!$I$4:$I$17)</f>
        <v>Ilimitada</v>
      </c>
      <c r="AE533" s="26" t="str">
        <f t="shared" si="127"/>
        <v>Baja</v>
      </c>
      <c r="AF533" s="18">
        <f t="shared" si="128"/>
        <v>1</v>
      </c>
      <c r="AG533" s="18" t="s">
        <v>233</v>
      </c>
      <c r="AH533" s="18">
        <f t="shared" si="129"/>
        <v>2</v>
      </c>
      <c r="AI533" s="18" t="s">
        <v>233</v>
      </c>
      <c r="AJ533" s="18">
        <f t="shared" si="130"/>
        <v>2</v>
      </c>
      <c r="AK533" s="18">
        <f t="shared" si="131"/>
        <v>5</v>
      </c>
      <c r="AL533" s="44" t="str">
        <f t="shared" si="132"/>
        <v>MEDIA</v>
      </c>
      <c r="AM533" s="18" t="s">
        <v>184</v>
      </c>
      <c r="AN533" s="18" t="s">
        <v>388</v>
      </c>
      <c r="AO533" s="18" t="s">
        <v>184</v>
      </c>
      <c r="AP533" s="18" t="s">
        <v>184</v>
      </c>
      <c r="AQ533" s="18" t="s">
        <v>388</v>
      </c>
      <c r="AR533" s="18" t="s">
        <v>184</v>
      </c>
      <c r="AS533" s="18" t="s">
        <v>184</v>
      </c>
      <c r="AT533" s="18" t="s">
        <v>388</v>
      </c>
      <c r="AU533" s="18" t="s">
        <v>184</v>
      </c>
      <c r="AV533" s="18" t="s">
        <v>388</v>
      </c>
      <c r="AW533" s="18" t="s">
        <v>388</v>
      </c>
      <c r="AX533" s="18" t="s">
        <v>388</v>
      </c>
      <c r="AY533" s="18" t="s">
        <v>388</v>
      </c>
      <c r="AZ533" s="18" t="s">
        <v>184</v>
      </c>
      <c r="BA533" s="18" t="s">
        <v>184</v>
      </c>
      <c r="BB533" s="18" t="s">
        <v>184</v>
      </c>
      <c r="BC533" s="18" t="s">
        <v>184</v>
      </c>
      <c r="BD533" s="18" t="s">
        <v>184</v>
      </c>
      <c r="BE533" s="18" t="s">
        <v>184</v>
      </c>
      <c r="BF533" s="18" t="s">
        <v>184</v>
      </c>
      <c r="BG533" s="18" t="s">
        <v>184</v>
      </c>
      <c r="BH533" s="18" t="s">
        <v>184</v>
      </c>
      <c r="BI533" s="18" t="s">
        <v>184</v>
      </c>
      <c r="BJ533" s="18" t="s">
        <v>184</v>
      </c>
      <c r="BK533" s="18" t="s">
        <v>184</v>
      </c>
      <c r="BL533" s="18" t="s">
        <v>184</v>
      </c>
      <c r="BM533" s="18" t="s">
        <v>184</v>
      </c>
      <c r="BN533" s="282"/>
      <c r="BO533" s="17"/>
    </row>
    <row r="534" spans="1:67" s="158" customFormat="1" ht="60" customHeight="1" x14ac:dyDescent="0.35">
      <c r="A534" s="24" t="str">
        <f t="shared" si="126"/>
        <v>SID-024</v>
      </c>
      <c r="B534" s="25" t="str">
        <f>VLOOKUP($D534,[17]Responsables!$L$1:$M$37,2,0)</f>
        <v>SID</v>
      </c>
      <c r="C534" s="159" t="s">
        <v>280</v>
      </c>
      <c r="D534" s="17" t="s">
        <v>1607</v>
      </c>
      <c r="E534" s="17" t="s">
        <v>1608</v>
      </c>
      <c r="F534" s="17" t="s">
        <v>333</v>
      </c>
      <c r="G534" s="17" t="s">
        <v>1345</v>
      </c>
      <c r="H534" s="18" t="s">
        <v>1345</v>
      </c>
      <c r="I534" s="17" t="s">
        <v>253</v>
      </c>
      <c r="J534" s="18" t="s">
        <v>254</v>
      </c>
      <c r="K534" s="18" t="s">
        <v>712</v>
      </c>
      <c r="L534" s="18" t="s">
        <v>320</v>
      </c>
      <c r="M534" s="18" t="s">
        <v>590</v>
      </c>
      <c r="N534" s="18" t="s">
        <v>1646</v>
      </c>
      <c r="O534" s="18" t="s">
        <v>176</v>
      </c>
      <c r="P534" s="17" t="s">
        <v>656</v>
      </c>
      <c r="Q534" s="17" t="s">
        <v>1607</v>
      </c>
      <c r="R534" s="17" t="s">
        <v>194</v>
      </c>
      <c r="S534" s="17" t="s">
        <v>1607</v>
      </c>
      <c r="T534" s="17" t="s">
        <v>656</v>
      </c>
      <c r="U534" s="17" t="s">
        <v>1549</v>
      </c>
      <c r="V534" s="17" t="s">
        <v>193</v>
      </c>
      <c r="W534" s="17" t="s">
        <v>170</v>
      </c>
      <c r="X534" s="18" t="s">
        <v>255</v>
      </c>
      <c r="Y534" s="177" t="str">
        <f>VLOOKUP($X534,'[17]Ley Transparencia'!$G$4:$H$18,2,0)</f>
        <v>INFORMACIÓN PÚBLICA</v>
      </c>
      <c r="Z534" s="17" t="s">
        <v>256</v>
      </c>
      <c r="AA534" s="17" t="s">
        <v>256</v>
      </c>
      <c r="AB534" s="18" t="s">
        <v>256</v>
      </c>
      <c r="AC534" s="178">
        <v>44197</v>
      </c>
      <c r="AD534" s="33" t="str">
        <f>LOOKUP($Y534,'[17]Ley Transparencia'!$H$4:$H$17,'[17]Ley Transparencia'!$I$4:$I$17)</f>
        <v>Ilimitada</v>
      </c>
      <c r="AE534" s="26" t="str">
        <f t="shared" si="127"/>
        <v>Baja</v>
      </c>
      <c r="AF534" s="18">
        <f t="shared" si="128"/>
        <v>1</v>
      </c>
      <c r="AG534" s="18" t="s">
        <v>233</v>
      </c>
      <c r="AH534" s="18">
        <f t="shared" si="129"/>
        <v>2</v>
      </c>
      <c r="AI534" s="18" t="s">
        <v>233</v>
      </c>
      <c r="AJ534" s="18">
        <f t="shared" si="130"/>
        <v>2</v>
      </c>
      <c r="AK534" s="18">
        <f t="shared" si="131"/>
        <v>5</v>
      </c>
      <c r="AL534" s="44" t="str">
        <f t="shared" si="132"/>
        <v>MEDIA</v>
      </c>
      <c r="AM534" s="18" t="s">
        <v>184</v>
      </c>
      <c r="AN534" s="18" t="s">
        <v>388</v>
      </c>
      <c r="AO534" s="18" t="s">
        <v>184</v>
      </c>
      <c r="AP534" s="18" t="s">
        <v>184</v>
      </c>
      <c r="AQ534" s="18" t="s">
        <v>388</v>
      </c>
      <c r="AR534" s="18" t="s">
        <v>184</v>
      </c>
      <c r="AS534" s="18" t="s">
        <v>184</v>
      </c>
      <c r="AT534" s="18" t="s">
        <v>388</v>
      </c>
      <c r="AU534" s="18" t="s">
        <v>184</v>
      </c>
      <c r="AV534" s="18" t="s">
        <v>388</v>
      </c>
      <c r="AW534" s="18" t="s">
        <v>388</v>
      </c>
      <c r="AX534" s="18" t="s">
        <v>388</v>
      </c>
      <c r="AY534" s="18" t="s">
        <v>388</v>
      </c>
      <c r="AZ534" s="18" t="s">
        <v>184</v>
      </c>
      <c r="BA534" s="18" t="s">
        <v>184</v>
      </c>
      <c r="BB534" s="18" t="s">
        <v>184</v>
      </c>
      <c r="BC534" s="18" t="s">
        <v>184</v>
      </c>
      <c r="BD534" s="18" t="s">
        <v>184</v>
      </c>
      <c r="BE534" s="18" t="s">
        <v>184</v>
      </c>
      <c r="BF534" s="18" t="s">
        <v>184</v>
      </c>
      <c r="BG534" s="18" t="s">
        <v>184</v>
      </c>
      <c r="BH534" s="18" t="s">
        <v>184</v>
      </c>
      <c r="BI534" s="18" t="s">
        <v>184</v>
      </c>
      <c r="BJ534" s="18" t="s">
        <v>184</v>
      </c>
      <c r="BK534" s="18" t="s">
        <v>184</v>
      </c>
      <c r="BL534" s="18" t="s">
        <v>184</v>
      </c>
      <c r="BM534" s="18" t="s">
        <v>184</v>
      </c>
      <c r="BN534" s="282"/>
      <c r="BO534" s="17"/>
    </row>
    <row r="535" spans="1:67" s="158" customFormat="1" ht="60" customHeight="1" x14ac:dyDescent="0.35">
      <c r="A535" s="24" t="str">
        <f t="shared" si="126"/>
        <v>SID-025</v>
      </c>
      <c r="B535" s="25" t="str">
        <f>VLOOKUP($D535,[17]Responsables!$L$1:$M$37,2,0)</f>
        <v>SID</v>
      </c>
      <c r="C535" s="159" t="s">
        <v>283</v>
      </c>
      <c r="D535" s="17" t="s">
        <v>1607</v>
      </c>
      <c r="E535" s="17" t="s">
        <v>1608</v>
      </c>
      <c r="F535" s="17" t="s">
        <v>333</v>
      </c>
      <c r="G535" s="17" t="s">
        <v>1348</v>
      </c>
      <c r="H535" s="18" t="s">
        <v>1348</v>
      </c>
      <c r="I535" s="17" t="s">
        <v>253</v>
      </c>
      <c r="J535" s="18" t="s">
        <v>254</v>
      </c>
      <c r="K535" s="18" t="s">
        <v>712</v>
      </c>
      <c r="L535" s="18" t="s">
        <v>320</v>
      </c>
      <c r="M535" s="18" t="s">
        <v>321</v>
      </c>
      <c r="N535" s="18" t="s">
        <v>1646</v>
      </c>
      <c r="O535" s="18" t="s">
        <v>176</v>
      </c>
      <c r="P535" s="17" t="s">
        <v>656</v>
      </c>
      <c r="Q535" s="17" t="s">
        <v>1607</v>
      </c>
      <c r="R535" s="17" t="s">
        <v>194</v>
      </c>
      <c r="S535" s="17" t="s">
        <v>1607</v>
      </c>
      <c r="T535" s="17" t="s">
        <v>656</v>
      </c>
      <c r="U535" s="17" t="s">
        <v>1549</v>
      </c>
      <c r="V535" s="17" t="s">
        <v>193</v>
      </c>
      <c r="W535" s="17" t="s">
        <v>170</v>
      </c>
      <c r="X535" s="18" t="s">
        <v>255</v>
      </c>
      <c r="Y535" s="177" t="str">
        <f>VLOOKUP($X535,'[17]Ley Transparencia'!$G$4:$H$18,2,0)</f>
        <v>INFORMACIÓN PÚBLICA</v>
      </c>
      <c r="Z535" s="17" t="s">
        <v>256</v>
      </c>
      <c r="AA535" s="17" t="s">
        <v>256</v>
      </c>
      <c r="AB535" s="18" t="s">
        <v>256</v>
      </c>
      <c r="AC535" s="178">
        <v>44197</v>
      </c>
      <c r="AD535" s="33" t="str">
        <f>LOOKUP($Y535,'[17]Ley Transparencia'!$H$4:$H$17,'[17]Ley Transparencia'!$I$4:$I$17)</f>
        <v>Ilimitada</v>
      </c>
      <c r="AE535" s="26" t="str">
        <f t="shared" si="127"/>
        <v>Baja</v>
      </c>
      <c r="AF535" s="18">
        <f t="shared" si="128"/>
        <v>1</v>
      </c>
      <c r="AG535" s="18" t="s">
        <v>233</v>
      </c>
      <c r="AH535" s="18">
        <f t="shared" si="129"/>
        <v>2</v>
      </c>
      <c r="AI535" s="18" t="s">
        <v>233</v>
      </c>
      <c r="AJ535" s="18">
        <f t="shared" si="130"/>
        <v>2</v>
      </c>
      <c r="AK535" s="18">
        <f t="shared" si="131"/>
        <v>5</v>
      </c>
      <c r="AL535" s="44" t="str">
        <f t="shared" si="132"/>
        <v>MEDIA</v>
      </c>
      <c r="AM535" s="18" t="s">
        <v>184</v>
      </c>
      <c r="AN535" s="18" t="s">
        <v>388</v>
      </c>
      <c r="AO535" s="18" t="s">
        <v>184</v>
      </c>
      <c r="AP535" s="18" t="s">
        <v>184</v>
      </c>
      <c r="AQ535" s="18" t="s">
        <v>388</v>
      </c>
      <c r="AR535" s="18" t="s">
        <v>184</v>
      </c>
      <c r="AS535" s="18" t="s">
        <v>184</v>
      </c>
      <c r="AT535" s="18" t="s">
        <v>388</v>
      </c>
      <c r="AU535" s="18" t="s">
        <v>184</v>
      </c>
      <c r="AV535" s="18" t="s">
        <v>388</v>
      </c>
      <c r="AW535" s="18" t="s">
        <v>388</v>
      </c>
      <c r="AX535" s="18" t="s">
        <v>388</v>
      </c>
      <c r="AY535" s="18" t="s">
        <v>388</v>
      </c>
      <c r="AZ535" s="18" t="s">
        <v>184</v>
      </c>
      <c r="BA535" s="18" t="s">
        <v>184</v>
      </c>
      <c r="BB535" s="18" t="s">
        <v>184</v>
      </c>
      <c r="BC535" s="18" t="s">
        <v>184</v>
      </c>
      <c r="BD535" s="18" t="s">
        <v>184</v>
      </c>
      <c r="BE535" s="18" t="s">
        <v>184</v>
      </c>
      <c r="BF535" s="18" t="s">
        <v>184</v>
      </c>
      <c r="BG535" s="18" t="s">
        <v>184</v>
      </c>
      <c r="BH535" s="18" t="s">
        <v>184</v>
      </c>
      <c r="BI535" s="18" t="s">
        <v>184</v>
      </c>
      <c r="BJ535" s="18" t="s">
        <v>184</v>
      </c>
      <c r="BK535" s="18" t="s">
        <v>184</v>
      </c>
      <c r="BL535" s="18" t="s">
        <v>184</v>
      </c>
      <c r="BM535" s="18" t="s">
        <v>184</v>
      </c>
      <c r="BN535" s="282"/>
      <c r="BO535" s="17"/>
    </row>
    <row r="536" spans="1:67" s="158" customFormat="1" ht="60" customHeight="1" x14ac:dyDescent="0.35">
      <c r="A536" s="24" t="str">
        <f t="shared" si="126"/>
        <v>SID-026</v>
      </c>
      <c r="B536" s="25" t="str">
        <f>VLOOKUP($D536,[17]Responsables!$L$1:$M$37,2,0)</f>
        <v>SID</v>
      </c>
      <c r="C536" s="159" t="s">
        <v>286</v>
      </c>
      <c r="D536" s="17" t="s">
        <v>1607</v>
      </c>
      <c r="E536" s="17" t="s">
        <v>1608</v>
      </c>
      <c r="F536" s="17" t="s">
        <v>1649</v>
      </c>
      <c r="G536" s="17" t="s">
        <v>1650</v>
      </c>
      <c r="H536" s="17" t="s">
        <v>1651</v>
      </c>
      <c r="I536" s="17" t="s">
        <v>253</v>
      </c>
      <c r="J536" s="18" t="s">
        <v>254</v>
      </c>
      <c r="K536" s="18" t="s">
        <v>712</v>
      </c>
      <c r="L536" s="18" t="s">
        <v>320</v>
      </c>
      <c r="M536" s="18" t="s">
        <v>321</v>
      </c>
      <c r="N536" s="18" t="s">
        <v>1337</v>
      </c>
      <c r="O536" s="18" t="s">
        <v>176</v>
      </c>
      <c r="P536" s="17" t="s">
        <v>656</v>
      </c>
      <c r="Q536" s="17" t="s">
        <v>1607</v>
      </c>
      <c r="R536" s="17" t="s">
        <v>177</v>
      </c>
      <c r="S536" s="17" t="s">
        <v>1607</v>
      </c>
      <c r="T536" s="17" t="s">
        <v>656</v>
      </c>
      <c r="U536" s="17" t="s">
        <v>1549</v>
      </c>
      <c r="V536" s="17" t="s">
        <v>193</v>
      </c>
      <c r="W536" s="17" t="s">
        <v>170</v>
      </c>
      <c r="X536" s="18" t="s">
        <v>255</v>
      </c>
      <c r="Y536" s="177" t="str">
        <f>VLOOKUP($X536,'[17]Ley Transparencia'!$G$4:$H$18,2,0)</f>
        <v>INFORMACIÓN PÚBLICA</v>
      </c>
      <c r="Z536" s="17" t="s">
        <v>256</v>
      </c>
      <c r="AA536" s="17" t="s">
        <v>256</v>
      </c>
      <c r="AB536" s="18" t="s">
        <v>256</v>
      </c>
      <c r="AC536" s="178">
        <v>44197</v>
      </c>
      <c r="AD536" s="33" t="str">
        <f>LOOKUP($Y536,'[17]Ley Transparencia'!$H$4:$H$17,'[17]Ley Transparencia'!$I$4:$I$17)</f>
        <v>Ilimitada</v>
      </c>
      <c r="AE536" s="26" t="str">
        <f t="shared" si="127"/>
        <v>Baja</v>
      </c>
      <c r="AF536" s="18">
        <f t="shared" si="128"/>
        <v>1</v>
      </c>
      <c r="AG536" s="18" t="s">
        <v>233</v>
      </c>
      <c r="AH536" s="18">
        <f t="shared" si="129"/>
        <v>2</v>
      </c>
      <c r="AI536" s="18" t="s">
        <v>183</v>
      </c>
      <c r="AJ536" s="18">
        <f t="shared" si="130"/>
        <v>3</v>
      </c>
      <c r="AK536" s="18">
        <f t="shared" si="131"/>
        <v>6</v>
      </c>
      <c r="AL536" s="44" t="str">
        <f t="shared" si="132"/>
        <v>MEDIA</v>
      </c>
      <c r="AM536" s="18" t="s">
        <v>184</v>
      </c>
      <c r="AN536" s="18" t="s">
        <v>388</v>
      </c>
      <c r="AO536" s="18" t="s">
        <v>184</v>
      </c>
      <c r="AP536" s="18" t="s">
        <v>184</v>
      </c>
      <c r="AQ536" s="18" t="s">
        <v>184</v>
      </c>
      <c r="AR536" s="18" t="s">
        <v>184</v>
      </c>
      <c r="AS536" s="18" t="s">
        <v>184</v>
      </c>
      <c r="AT536" s="18" t="s">
        <v>388</v>
      </c>
      <c r="AU536" s="18" t="s">
        <v>184</v>
      </c>
      <c r="AV536" s="18" t="s">
        <v>388</v>
      </c>
      <c r="AW536" s="18" t="s">
        <v>184</v>
      </c>
      <c r="AX536" s="18" t="s">
        <v>184</v>
      </c>
      <c r="AY536" s="18" t="s">
        <v>184</v>
      </c>
      <c r="AZ536" s="18" t="s">
        <v>184</v>
      </c>
      <c r="BA536" s="18" t="s">
        <v>184</v>
      </c>
      <c r="BB536" s="18" t="s">
        <v>184</v>
      </c>
      <c r="BC536" s="18" t="s">
        <v>184</v>
      </c>
      <c r="BD536" s="18" t="s">
        <v>184</v>
      </c>
      <c r="BE536" s="18" t="s">
        <v>184</v>
      </c>
      <c r="BF536" s="18" t="s">
        <v>184</v>
      </c>
      <c r="BG536" s="18" t="s">
        <v>184</v>
      </c>
      <c r="BH536" s="18" t="s">
        <v>184</v>
      </c>
      <c r="BI536" s="18" t="s">
        <v>184</v>
      </c>
      <c r="BJ536" s="18" t="s">
        <v>184</v>
      </c>
      <c r="BK536" s="18" t="s">
        <v>184</v>
      </c>
      <c r="BL536" s="18" t="s">
        <v>184</v>
      </c>
      <c r="BM536" s="18" t="s">
        <v>184</v>
      </c>
      <c r="BN536" s="282"/>
      <c r="BO536" s="17"/>
    </row>
    <row r="537" spans="1:67" s="158" customFormat="1" ht="60" customHeight="1" x14ac:dyDescent="0.35">
      <c r="A537" s="24" t="str">
        <f t="shared" si="126"/>
        <v>SID-027</v>
      </c>
      <c r="B537" s="25" t="str">
        <f>VLOOKUP($D537,[17]Responsables!$L$1:$M$37,2,0)</f>
        <v>SID</v>
      </c>
      <c r="C537" s="159" t="s">
        <v>291</v>
      </c>
      <c r="D537" s="17" t="s">
        <v>1607</v>
      </c>
      <c r="E537" s="17" t="s">
        <v>1608</v>
      </c>
      <c r="F537" s="17" t="s">
        <v>1649</v>
      </c>
      <c r="G537" s="17" t="s">
        <v>1652</v>
      </c>
      <c r="H537" s="17" t="s">
        <v>1653</v>
      </c>
      <c r="I537" s="17" t="s">
        <v>253</v>
      </c>
      <c r="J537" s="18" t="s">
        <v>254</v>
      </c>
      <c r="K537" s="18" t="s">
        <v>712</v>
      </c>
      <c r="L537" s="18" t="s">
        <v>320</v>
      </c>
      <c r="M537" s="18" t="s">
        <v>337</v>
      </c>
      <c r="N537" s="18" t="s">
        <v>1337</v>
      </c>
      <c r="O537" s="18" t="s">
        <v>176</v>
      </c>
      <c r="P537" s="17" t="s">
        <v>656</v>
      </c>
      <c r="Q537" s="17" t="s">
        <v>1607</v>
      </c>
      <c r="R537" s="17" t="s">
        <v>177</v>
      </c>
      <c r="S537" s="17" t="s">
        <v>1607</v>
      </c>
      <c r="T537" s="17" t="s">
        <v>656</v>
      </c>
      <c r="U537" s="17" t="s">
        <v>1549</v>
      </c>
      <c r="V537" s="17" t="s">
        <v>193</v>
      </c>
      <c r="W537" s="17" t="s">
        <v>170</v>
      </c>
      <c r="X537" s="18" t="s">
        <v>255</v>
      </c>
      <c r="Y537" s="177" t="str">
        <f>VLOOKUP($X537,'[17]Ley Transparencia'!$G$4:$H$18,2,0)</f>
        <v>INFORMACIÓN PÚBLICA</v>
      </c>
      <c r="Z537" s="17" t="s">
        <v>256</v>
      </c>
      <c r="AA537" s="17" t="s">
        <v>256</v>
      </c>
      <c r="AB537" s="18" t="s">
        <v>256</v>
      </c>
      <c r="AC537" s="178">
        <v>44197</v>
      </c>
      <c r="AD537" s="33" t="str">
        <f>LOOKUP($Y537,'[17]Ley Transparencia'!$H$4:$H$17,'[17]Ley Transparencia'!$I$4:$I$17)</f>
        <v>Ilimitada</v>
      </c>
      <c r="AE537" s="26" t="str">
        <f t="shared" si="127"/>
        <v>Baja</v>
      </c>
      <c r="AF537" s="18">
        <f t="shared" si="128"/>
        <v>1</v>
      </c>
      <c r="AG537" s="18" t="s">
        <v>233</v>
      </c>
      <c r="AH537" s="18">
        <f t="shared" si="129"/>
        <v>2</v>
      </c>
      <c r="AI537" s="18" t="s">
        <v>183</v>
      </c>
      <c r="AJ537" s="18">
        <f t="shared" si="130"/>
        <v>3</v>
      </c>
      <c r="AK537" s="18">
        <f t="shared" si="131"/>
        <v>6</v>
      </c>
      <c r="AL537" s="44" t="str">
        <f t="shared" si="132"/>
        <v>MEDIA</v>
      </c>
      <c r="AM537" s="18" t="s">
        <v>184</v>
      </c>
      <c r="AN537" s="18" t="s">
        <v>184</v>
      </c>
      <c r="AO537" s="18" t="s">
        <v>184</v>
      </c>
      <c r="AP537" s="18" t="s">
        <v>184</v>
      </c>
      <c r="AQ537" s="18" t="s">
        <v>184</v>
      </c>
      <c r="AR537" s="18" t="s">
        <v>184</v>
      </c>
      <c r="AS537" s="18" t="s">
        <v>184</v>
      </c>
      <c r="AT537" s="18" t="s">
        <v>184</v>
      </c>
      <c r="AU537" s="18" t="s">
        <v>184</v>
      </c>
      <c r="AV537" s="18" t="s">
        <v>388</v>
      </c>
      <c r="AW537" s="18" t="s">
        <v>184</v>
      </c>
      <c r="AX537" s="18" t="s">
        <v>184</v>
      </c>
      <c r="AY537" s="18" t="s">
        <v>184</v>
      </c>
      <c r="AZ537" s="18" t="s">
        <v>184</v>
      </c>
      <c r="BA537" s="18" t="s">
        <v>184</v>
      </c>
      <c r="BB537" s="18" t="s">
        <v>184</v>
      </c>
      <c r="BC537" s="18" t="s">
        <v>184</v>
      </c>
      <c r="BD537" s="18" t="s">
        <v>184</v>
      </c>
      <c r="BE537" s="18" t="s">
        <v>184</v>
      </c>
      <c r="BF537" s="18" t="s">
        <v>184</v>
      </c>
      <c r="BG537" s="18" t="s">
        <v>184</v>
      </c>
      <c r="BH537" s="18" t="s">
        <v>184</v>
      </c>
      <c r="BI537" s="18" t="s">
        <v>184</v>
      </c>
      <c r="BJ537" s="18" t="s">
        <v>184</v>
      </c>
      <c r="BK537" s="18" t="s">
        <v>184</v>
      </c>
      <c r="BL537" s="18" t="s">
        <v>184</v>
      </c>
      <c r="BM537" s="18" t="s">
        <v>184</v>
      </c>
      <c r="BN537" s="282"/>
      <c r="BO537" s="17"/>
    </row>
    <row r="538" spans="1:67" s="158" customFormat="1" ht="60" customHeight="1" x14ac:dyDescent="0.35">
      <c r="A538" s="24" t="str">
        <f t="shared" si="126"/>
        <v>SID-028</v>
      </c>
      <c r="B538" s="25" t="str">
        <f>VLOOKUP($D538,[17]Responsables!$L$1:$M$37,2,0)</f>
        <v>SID</v>
      </c>
      <c r="C538" s="159" t="s">
        <v>295</v>
      </c>
      <c r="D538" s="17" t="s">
        <v>1607</v>
      </c>
      <c r="E538" s="17" t="s">
        <v>1608</v>
      </c>
      <c r="F538" s="17" t="s">
        <v>1649</v>
      </c>
      <c r="G538" s="17" t="s">
        <v>1654</v>
      </c>
      <c r="H538" s="17" t="s">
        <v>1655</v>
      </c>
      <c r="I538" s="17" t="s">
        <v>253</v>
      </c>
      <c r="J538" s="18" t="s">
        <v>254</v>
      </c>
      <c r="K538" s="18" t="s">
        <v>712</v>
      </c>
      <c r="L538" s="18" t="s">
        <v>320</v>
      </c>
      <c r="M538" s="18" t="s">
        <v>590</v>
      </c>
      <c r="N538" s="18" t="s">
        <v>1656</v>
      </c>
      <c r="O538" s="18" t="s">
        <v>176</v>
      </c>
      <c r="P538" s="17" t="s">
        <v>656</v>
      </c>
      <c r="Q538" s="17" t="s">
        <v>1607</v>
      </c>
      <c r="R538" s="17" t="s">
        <v>324</v>
      </c>
      <c r="S538" s="17" t="s">
        <v>1607</v>
      </c>
      <c r="T538" s="17" t="s">
        <v>193</v>
      </c>
      <c r="U538" s="17" t="s">
        <v>170</v>
      </c>
      <c r="V538" s="17" t="s">
        <v>229</v>
      </c>
      <c r="W538" s="17" t="s">
        <v>229</v>
      </c>
      <c r="X538" s="18" t="s">
        <v>255</v>
      </c>
      <c r="Y538" s="177" t="str">
        <f>VLOOKUP($X538,'[17]Ley Transparencia'!$G$4:$H$18,2,0)</f>
        <v>INFORMACIÓN PÚBLICA</v>
      </c>
      <c r="Z538" s="17" t="s">
        <v>256</v>
      </c>
      <c r="AA538" s="17" t="s">
        <v>256</v>
      </c>
      <c r="AB538" s="18" t="s">
        <v>256</v>
      </c>
      <c r="AC538" s="178">
        <v>44197</v>
      </c>
      <c r="AD538" s="33" t="str">
        <f>LOOKUP($Y538,'[17]Ley Transparencia'!$H$4:$H$17,'[17]Ley Transparencia'!$I$4:$I$17)</f>
        <v>Ilimitada</v>
      </c>
      <c r="AE538" s="26" t="str">
        <f t="shared" si="127"/>
        <v>Baja</v>
      </c>
      <c r="AF538" s="18">
        <f t="shared" si="128"/>
        <v>1</v>
      </c>
      <c r="AG538" s="18" t="s">
        <v>233</v>
      </c>
      <c r="AH538" s="18">
        <f t="shared" si="129"/>
        <v>2</v>
      </c>
      <c r="AI538" s="18" t="s">
        <v>183</v>
      </c>
      <c r="AJ538" s="18">
        <f t="shared" si="130"/>
        <v>3</v>
      </c>
      <c r="AK538" s="18">
        <f t="shared" si="131"/>
        <v>6</v>
      </c>
      <c r="AL538" s="44" t="str">
        <f t="shared" si="132"/>
        <v>MEDIA</v>
      </c>
      <c r="AM538" s="18" t="s">
        <v>184</v>
      </c>
      <c r="AN538" s="18" t="s">
        <v>184</v>
      </c>
      <c r="AO538" s="18" t="s">
        <v>184</v>
      </c>
      <c r="AP538" s="18" t="s">
        <v>184</v>
      </c>
      <c r="AQ538" s="18" t="s">
        <v>184</v>
      </c>
      <c r="AR538" s="18" t="s">
        <v>184</v>
      </c>
      <c r="AS538" s="18" t="s">
        <v>184</v>
      </c>
      <c r="AT538" s="18" t="s">
        <v>184</v>
      </c>
      <c r="AU538" s="18" t="s">
        <v>184</v>
      </c>
      <c r="AV538" s="18" t="s">
        <v>388</v>
      </c>
      <c r="AW538" s="18" t="s">
        <v>184</v>
      </c>
      <c r="AX538" s="18" t="s">
        <v>184</v>
      </c>
      <c r="AY538" s="18" t="s">
        <v>184</v>
      </c>
      <c r="AZ538" s="18" t="s">
        <v>184</v>
      </c>
      <c r="BA538" s="18" t="s">
        <v>184</v>
      </c>
      <c r="BB538" s="18" t="s">
        <v>184</v>
      </c>
      <c r="BC538" s="18" t="s">
        <v>184</v>
      </c>
      <c r="BD538" s="18" t="s">
        <v>184</v>
      </c>
      <c r="BE538" s="18" t="s">
        <v>184</v>
      </c>
      <c r="BF538" s="18" t="s">
        <v>184</v>
      </c>
      <c r="BG538" s="18" t="s">
        <v>184</v>
      </c>
      <c r="BH538" s="18" t="s">
        <v>184</v>
      </c>
      <c r="BI538" s="18" t="s">
        <v>184</v>
      </c>
      <c r="BJ538" s="18" t="s">
        <v>184</v>
      </c>
      <c r="BK538" s="18" t="s">
        <v>184</v>
      </c>
      <c r="BL538" s="18" t="s">
        <v>184</v>
      </c>
      <c r="BM538" s="18" t="s">
        <v>184</v>
      </c>
      <c r="BN538" s="282"/>
      <c r="BO538" s="17"/>
    </row>
    <row r="539" spans="1:67" s="158" customFormat="1" ht="60" customHeight="1" x14ac:dyDescent="0.35">
      <c r="A539" s="24" t="str">
        <f t="shared" si="126"/>
        <v>SID-029</v>
      </c>
      <c r="B539" s="25" t="str">
        <f>VLOOKUP($D539,[17]Responsables!$L$1:$M$37,2,0)</f>
        <v>SID</v>
      </c>
      <c r="C539" s="159" t="s">
        <v>298</v>
      </c>
      <c r="D539" s="17" t="s">
        <v>1607</v>
      </c>
      <c r="E539" s="17" t="s">
        <v>1608</v>
      </c>
      <c r="F539" s="17" t="s">
        <v>1649</v>
      </c>
      <c r="G539" s="17" t="s">
        <v>1657</v>
      </c>
      <c r="H539" s="17" t="s">
        <v>1658</v>
      </c>
      <c r="I539" s="17" t="s">
        <v>253</v>
      </c>
      <c r="J539" s="18" t="s">
        <v>254</v>
      </c>
      <c r="K539" s="18" t="s">
        <v>712</v>
      </c>
      <c r="L539" s="18" t="s">
        <v>320</v>
      </c>
      <c r="M539" s="18" t="s">
        <v>321</v>
      </c>
      <c r="N539" s="18" t="s">
        <v>1656</v>
      </c>
      <c r="O539" s="18" t="s">
        <v>176</v>
      </c>
      <c r="P539" s="17" t="s">
        <v>656</v>
      </c>
      <c r="Q539" s="17" t="s">
        <v>1607</v>
      </c>
      <c r="R539" s="17" t="s">
        <v>324</v>
      </c>
      <c r="S539" s="17" t="s">
        <v>1607</v>
      </c>
      <c r="T539" s="17" t="s">
        <v>656</v>
      </c>
      <c r="U539" s="17" t="s">
        <v>1549</v>
      </c>
      <c r="V539" s="17" t="s">
        <v>193</v>
      </c>
      <c r="W539" s="17" t="s">
        <v>170</v>
      </c>
      <c r="X539" s="18" t="s">
        <v>255</v>
      </c>
      <c r="Y539" s="177" t="str">
        <f>VLOOKUP($X539,'[17]Ley Transparencia'!$G$4:$H$18,2,0)</f>
        <v>INFORMACIÓN PÚBLICA</v>
      </c>
      <c r="Z539" s="17" t="s">
        <v>256</v>
      </c>
      <c r="AA539" s="17" t="s">
        <v>256</v>
      </c>
      <c r="AB539" s="18" t="s">
        <v>256</v>
      </c>
      <c r="AC539" s="178">
        <v>44197</v>
      </c>
      <c r="AD539" s="33" t="str">
        <f>LOOKUP($Y539,'[17]Ley Transparencia'!$H$4:$H$17,'[17]Ley Transparencia'!$I$4:$I$17)</f>
        <v>Ilimitada</v>
      </c>
      <c r="AE539" s="26" t="str">
        <f t="shared" si="127"/>
        <v>Baja</v>
      </c>
      <c r="AF539" s="18">
        <f t="shared" si="128"/>
        <v>1</v>
      </c>
      <c r="AG539" s="18" t="s">
        <v>233</v>
      </c>
      <c r="AH539" s="18">
        <f t="shared" si="129"/>
        <v>2</v>
      </c>
      <c r="AI539" s="18" t="s">
        <v>183</v>
      </c>
      <c r="AJ539" s="18">
        <f t="shared" si="130"/>
        <v>3</v>
      </c>
      <c r="AK539" s="18">
        <f t="shared" si="131"/>
        <v>6</v>
      </c>
      <c r="AL539" s="44" t="str">
        <f t="shared" si="132"/>
        <v>MEDIA</v>
      </c>
      <c r="AM539" s="18" t="s">
        <v>184</v>
      </c>
      <c r="AN539" s="18" t="s">
        <v>184</v>
      </c>
      <c r="AO539" s="18" t="s">
        <v>184</v>
      </c>
      <c r="AP539" s="18" t="s">
        <v>184</v>
      </c>
      <c r="AQ539" s="18" t="s">
        <v>184</v>
      </c>
      <c r="AR539" s="18" t="s">
        <v>184</v>
      </c>
      <c r="AS539" s="18" t="s">
        <v>184</v>
      </c>
      <c r="AT539" s="18" t="s">
        <v>184</v>
      </c>
      <c r="AU539" s="18" t="s">
        <v>184</v>
      </c>
      <c r="AV539" s="18" t="s">
        <v>388</v>
      </c>
      <c r="AW539" s="18" t="s">
        <v>184</v>
      </c>
      <c r="AX539" s="18" t="s">
        <v>184</v>
      </c>
      <c r="AY539" s="18" t="s">
        <v>184</v>
      </c>
      <c r="AZ539" s="18" t="s">
        <v>184</v>
      </c>
      <c r="BA539" s="18" t="s">
        <v>184</v>
      </c>
      <c r="BB539" s="18" t="s">
        <v>184</v>
      </c>
      <c r="BC539" s="18" t="s">
        <v>184</v>
      </c>
      <c r="BD539" s="18" t="s">
        <v>184</v>
      </c>
      <c r="BE539" s="18" t="s">
        <v>184</v>
      </c>
      <c r="BF539" s="18" t="s">
        <v>184</v>
      </c>
      <c r="BG539" s="18" t="s">
        <v>184</v>
      </c>
      <c r="BH539" s="18" t="s">
        <v>184</v>
      </c>
      <c r="BI539" s="18" t="s">
        <v>184</v>
      </c>
      <c r="BJ539" s="18" t="s">
        <v>184</v>
      </c>
      <c r="BK539" s="18" t="s">
        <v>184</v>
      </c>
      <c r="BL539" s="18" t="s">
        <v>184</v>
      </c>
      <c r="BM539" s="18" t="s">
        <v>184</v>
      </c>
      <c r="BN539" s="282"/>
      <c r="BO539" s="17"/>
    </row>
    <row r="540" spans="1:67" s="158" customFormat="1" ht="60" customHeight="1" x14ac:dyDescent="0.35">
      <c r="A540" s="24" t="str">
        <f t="shared" si="126"/>
        <v>SID-030</v>
      </c>
      <c r="B540" s="25" t="str">
        <f>VLOOKUP($D540,[17]Responsables!$L$1:$M$37,2,0)</f>
        <v>SID</v>
      </c>
      <c r="C540" s="159" t="s">
        <v>302</v>
      </c>
      <c r="D540" s="17" t="s">
        <v>1607</v>
      </c>
      <c r="E540" s="17" t="s">
        <v>1608</v>
      </c>
      <c r="F540" s="17" t="s">
        <v>1649</v>
      </c>
      <c r="G540" s="17" t="s">
        <v>1659</v>
      </c>
      <c r="H540" s="17" t="s">
        <v>1660</v>
      </c>
      <c r="I540" s="17" t="s">
        <v>253</v>
      </c>
      <c r="J540" s="18" t="s">
        <v>254</v>
      </c>
      <c r="K540" s="18" t="s">
        <v>712</v>
      </c>
      <c r="L540" s="18" t="s">
        <v>320</v>
      </c>
      <c r="M540" s="18" t="s">
        <v>321</v>
      </c>
      <c r="N540" s="18" t="s">
        <v>1656</v>
      </c>
      <c r="O540" s="18" t="s">
        <v>176</v>
      </c>
      <c r="P540" s="17" t="s">
        <v>656</v>
      </c>
      <c r="Q540" s="17" t="s">
        <v>1607</v>
      </c>
      <c r="R540" s="17" t="s">
        <v>177</v>
      </c>
      <c r="S540" s="17" t="s">
        <v>1607</v>
      </c>
      <c r="T540" s="17" t="s">
        <v>656</v>
      </c>
      <c r="U540" s="17" t="s">
        <v>1549</v>
      </c>
      <c r="V540" s="17" t="s">
        <v>193</v>
      </c>
      <c r="W540" s="17" t="s">
        <v>170</v>
      </c>
      <c r="X540" s="18" t="s">
        <v>255</v>
      </c>
      <c r="Y540" s="177" t="str">
        <f>VLOOKUP($X540,'[17]Ley Transparencia'!$G$4:$H$18,2,0)</f>
        <v>INFORMACIÓN PÚBLICA</v>
      </c>
      <c r="Z540" s="17" t="s">
        <v>256</v>
      </c>
      <c r="AA540" s="17" t="s">
        <v>256</v>
      </c>
      <c r="AB540" s="18" t="s">
        <v>256</v>
      </c>
      <c r="AC540" s="178">
        <v>44197</v>
      </c>
      <c r="AD540" s="33" t="str">
        <f>LOOKUP($Y540,'[17]Ley Transparencia'!$H$4:$H$17,'[17]Ley Transparencia'!$I$4:$I$17)</f>
        <v>Ilimitada</v>
      </c>
      <c r="AE540" s="26" t="str">
        <f t="shared" si="127"/>
        <v>Baja</v>
      </c>
      <c r="AF540" s="18">
        <f t="shared" si="128"/>
        <v>1</v>
      </c>
      <c r="AG540" s="18" t="s">
        <v>233</v>
      </c>
      <c r="AH540" s="18">
        <f t="shared" si="129"/>
        <v>2</v>
      </c>
      <c r="AI540" s="18" t="s">
        <v>183</v>
      </c>
      <c r="AJ540" s="18">
        <f t="shared" si="130"/>
        <v>3</v>
      </c>
      <c r="AK540" s="18">
        <f t="shared" si="131"/>
        <v>6</v>
      </c>
      <c r="AL540" s="44" t="str">
        <f t="shared" si="132"/>
        <v>MEDIA</v>
      </c>
      <c r="AM540" s="18" t="s">
        <v>184</v>
      </c>
      <c r="AN540" s="18" t="s">
        <v>184</v>
      </c>
      <c r="AO540" s="18" t="s">
        <v>184</v>
      </c>
      <c r="AP540" s="18" t="s">
        <v>184</v>
      </c>
      <c r="AQ540" s="18" t="s">
        <v>184</v>
      </c>
      <c r="AR540" s="18" t="s">
        <v>184</v>
      </c>
      <c r="AS540" s="18" t="s">
        <v>184</v>
      </c>
      <c r="AT540" s="18" t="s">
        <v>184</v>
      </c>
      <c r="AU540" s="18" t="s">
        <v>184</v>
      </c>
      <c r="AV540" s="18" t="s">
        <v>388</v>
      </c>
      <c r="AW540" s="18" t="s">
        <v>184</v>
      </c>
      <c r="AX540" s="18" t="s">
        <v>184</v>
      </c>
      <c r="AY540" s="18" t="s">
        <v>184</v>
      </c>
      <c r="AZ540" s="18" t="s">
        <v>184</v>
      </c>
      <c r="BA540" s="18" t="s">
        <v>184</v>
      </c>
      <c r="BB540" s="18" t="s">
        <v>184</v>
      </c>
      <c r="BC540" s="18" t="s">
        <v>184</v>
      </c>
      <c r="BD540" s="18" t="s">
        <v>184</v>
      </c>
      <c r="BE540" s="18" t="s">
        <v>184</v>
      </c>
      <c r="BF540" s="18" t="s">
        <v>184</v>
      </c>
      <c r="BG540" s="18" t="s">
        <v>184</v>
      </c>
      <c r="BH540" s="18" t="s">
        <v>184</v>
      </c>
      <c r="BI540" s="18" t="s">
        <v>184</v>
      </c>
      <c r="BJ540" s="18" t="s">
        <v>184</v>
      </c>
      <c r="BK540" s="18" t="s">
        <v>184</v>
      </c>
      <c r="BL540" s="18" t="s">
        <v>184</v>
      </c>
      <c r="BM540" s="18" t="s">
        <v>184</v>
      </c>
      <c r="BN540" s="282"/>
      <c r="BO540" s="17"/>
    </row>
    <row r="541" spans="1:67" s="158" customFormat="1" ht="60" customHeight="1" x14ac:dyDescent="0.35">
      <c r="A541" s="24" t="str">
        <f t="shared" si="126"/>
        <v>SID-031</v>
      </c>
      <c r="B541" s="25" t="str">
        <f>VLOOKUP($D541,[17]Responsables!$L$1:$M$37,2,0)</f>
        <v>SID</v>
      </c>
      <c r="C541" s="159" t="s">
        <v>306</v>
      </c>
      <c r="D541" s="17" t="s">
        <v>1607</v>
      </c>
      <c r="E541" s="17" t="s">
        <v>1608</v>
      </c>
      <c r="F541" s="17" t="s">
        <v>229</v>
      </c>
      <c r="G541" s="17" t="s">
        <v>1661</v>
      </c>
      <c r="H541" s="17" t="s">
        <v>1662</v>
      </c>
      <c r="I541" s="17" t="s">
        <v>253</v>
      </c>
      <c r="J541" s="18" t="s">
        <v>254</v>
      </c>
      <c r="K541" s="18" t="s">
        <v>1507</v>
      </c>
      <c r="L541" s="18" t="s">
        <v>336</v>
      </c>
      <c r="M541" s="18" t="s">
        <v>590</v>
      </c>
      <c r="N541" s="18" t="s">
        <v>451</v>
      </c>
      <c r="O541" s="18" t="s">
        <v>176</v>
      </c>
      <c r="P541" s="17" t="s">
        <v>656</v>
      </c>
      <c r="Q541" s="17" t="s">
        <v>1607</v>
      </c>
      <c r="R541" s="17" t="s">
        <v>289</v>
      </c>
      <c r="S541" s="17" t="s">
        <v>1607</v>
      </c>
      <c r="T541" s="17" t="s">
        <v>656</v>
      </c>
      <c r="U541" s="17" t="s">
        <v>1607</v>
      </c>
      <c r="V541" s="17" t="s">
        <v>229</v>
      </c>
      <c r="W541" s="17" t="s">
        <v>229</v>
      </c>
      <c r="X541" s="18" t="s">
        <v>255</v>
      </c>
      <c r="Y541" s="177" t="str">
        <f>VLOOKUP($X541,'[17]Ley Transparencia'!$G$4:$H$18,2,0)</f>
        <v>INFORMACIÓN PÚBLICA</v>
      </c>
      <c r="Z541" s="17" t="s">
        <v>256</v>
      </c>
      <c r="AA541" s="17" t="s">
        <v>256</v>
      </c>
      <c r="AB541" s="18" t="s">
        <v>256</v>
      </c>
      <c r="AC541" s="178">
        <v>44197</v>
      </c>
      <c r="AD541" s="33" t="str">
        <f>LOOKUP($Y541,'[17]Ley Transparencia'!$H$4:$H$17,'[17]Ley Transparencia'!$I$4:$I$17)</f>
        <v>Ilimitada</v>
      </c>
      <c r="AE541" s="26" t="str">
        <f t="shared" si="127"/>
        <v>Baja</v>
      </c>
      <c r="AF541" s="18">
        <f t="shared" si="128"/>
        <v>1</v>
      </c>
      <c r="AG541" s="18" t="s">
        <v>233</v>
      </c>
      <c r="AH541" s="18">
        <f t="shared" si="129"/>
        <v>2</v>
      </c>
      <c r="AI541" s="18" t="s">
        <v>239</v>
      </c>
      <c r="AJ541" s="18">
        <f t="shared" si="130"/>
        <v>1</v>
      </c>
      <c r="AK541" s="18">
        <f t="shared" si="131"/>
        <v>4</v>
      </c>
      <c r="AL541" s="44" t="str">
        <f t="shared" si="132"/>
        <v>MEDIA</v>
      </c>
      <c r="AM541" s="18" t="s">
        <v>184</v>
      </c>
      <c r="AN541" s="18" t="s">
        <v>184</v>
      </c>
      <c r="AO541" s="18" t="s">
        <v>184</v>
      </c>
      <c r="AP541" s="18" t="s">
        <v>184</v>
      </c>
      <c r="AQ541" s="18" t="s">
        <v>184</v>
      </c>
      <c r="AR541" s="18" t="s">
        <v>184</v>
      </c>
      <c r="AS541" s="18" t="s">
        <v>184</v>
      </c>
      <c r="AT541" s="18" t="s">
        <v>184</v>
      </c>
      <c r="AU541" s="18" t="s">
        <v>184</v>
      </c>
      <c r="AV541" s="18" t="s">
        <v>388</v>
      </c>
      <c r="AW541" s="18" t="s">
        <v>184</v>
      </c>
      <c r="AX541" s="18" t="s">
        <v>184</v>
      </c>
      <c r="AY541" s="18" t="s">
        <v>184</v>
      </c>
      <c r="AZ541" s="18" t="s">
        <v>184</v>
      </c>
      <c r="BA541" s="18" t="s">
        <v>184</v>
      </c>
      <c r="BB541" s="18" t="s">
        <v>184</v>
      </c>
      <c r="BC541" s="18" t="s">
        <v>184</v>
      </c>
      <c r="BD541" s="18" t="s">
        <v>184</v>
      </c>
      <c r="BE541" s="18" t="s">
        <v>184</v>
      </c>
      <c r="BF541" s="18" t="s">
        <v>184</v>
      </c>
      <c r="BG541" s="18" t="s">
        <v>184</v>
      </c>
      <c r="BH541" s="18" t="s">
        <v>184</v>
      </c>
      <c r="BI541" s="18" t="s">
        <v>184</v>
      </c>
      <c r="BJ541" s="18" t="s">
        <v>184</v>
      </c>
      <c r="BK541" s="18" t="s">
        <v>184</v>
      </c>
      <c r="BL541" s="18" t="s">
        <v>184</v>
      </c>
      <c r="BM541" s="18" t="s">
        <v>184</v>
      </c>
      <c r="BN541" s="282"/>
      <c r="BO541" s="17"/>
    </row>
    <row r="542" spans="1:67" s="158" customFormat="1" ht="60" customHeight="1" x14ac:dyDescent="0.35">
      <c r="A542" s="24" t="str">
        <f t="shared" si="126"/>
        <v>SID-032</v>
      </c>
      <c r="B542" s="25" t="str">
        <f>VLOOKUP($D542,[17]Responsables!$L$1:$M$37,2,0)</f>
        <v>SID</v>
      </c>
      <c r="C542" s="159" t="s">
        <v>309</v>
      </c>
      <c r="D542" s="17" t="s">
        <v>1607</v>
      </c>
      <c r="E542" s="17" t="s">
        <v>1608</v>
      </c>
      <c r="F542" s="17" t="s">
        <v>229</v>
      </c>
      <c r="G542" s="17" t="s">
        <v>1663</v>
      </c>
      <c r="H542" s="17" t="s">
        <v>1664</v>
      </c>
      <c r="I542" s="17" t="s">
        <v>253</v>
      </c>
      <c r="J542" s="18" t="s">
        <v>254</v>
      </c>
      <c r="K542" s="18" t="s">
        <v>712</v>
      </c>
      <c r="L542" s="18" t="s">
        <v>336</v>
      </c>
      <c r="M542" s="18" t="s">
        <v>321</v>
      </c>
      <c r="N542" s="18" t="s">
        <v>451</v>
      </c>
      <c r="O542" s="18" t="s">
        <v>176</v>
      </c>
      <c r="P542" s="17" t="s">
        <v>656</v>
      </c>
      <c r="Q542" s="17" t="s">
        <v>1607</v>
      </c>
      <c r="R542" s="17" t="s">
        <v>178</v>
      </c>
      <c r="S542" s="17" t="s">
        <v>1607</v>
      </c>
      <c r="T542" s="17" t="s">
        <v>656</v>
      </c>
      <c r="U542" s="17" t="s">
        <v>1607</v>
      </c>
      <c r="V542" s="17" t="s">
        <v>229</v>
      </c>
      <c r="W542" s="17" t="s">
        <v>229</v>
      </c>
      <c r="X542" s="18" t="s">
        <v>255</v>
      </c>
      <c r="Y542" s="177" t="str">
        <f>VLOOKUP($X542,'[17]Ley Transparencia'!$G$4:$H$18,2,0)</f>
        <v>INFORMACIÓN PÚBLICA</v>
      </c>
      <c r="Z542" s="17" t="s">
        <v>256</v>
      </c>
      <c r="AA542" s="17" t="s">
        <v>256</v>
      </c>
      <c r="AB542" s="18" t="s">
        <v>256</v>
      </c>
      <c r="AC542" s="178">
        <v>44197</v>
      </c>
      <c r="AD542" s="33" t="str">
        <f>LOOKUP($Y542,'[17]Ley Transparencia'!$H$4:$H$17,'[17]Ley Transparencia'!$I$4:$I$17)</f>
        <v>Ilimitada</v>
      </c>
      <c r="AE542" s="26" t="str">
        <f t="shared" si="127"/>
        <v>Baja</v>
      </c>
      <c r="AF542" s="18">
        <f t="shared" si="128"/>
        <v>1</v>
      </c>
      <c r="AG542" s="18" t="s">
        <v>233</v>
      </c>
      <c r="AH542" s="18">
        <f t="shared" si="129"/>
        <v>2</v>
      </c>
      <c r="AI542" s="18" t="s">
        <v>239</v>
      </c>
      <c r="AJ542" s="18">
        <f t="shared" si="130"/>
        <v>1</v>
      </c>
      <c r="AK542" s="18">
        <f t="shared" si="131"/>
        <v>4</v>
      </c>
      <c r="AL542" s="44" t="str">
        <f t="shared" si="132"/>
        <v>MEDIA</v>
      </c>
      <c r="AM542" s="18" t="s">
        <v>184</v>
      </c>
      <c r="AN542" s="18" t="s">
        <v>184</v>
      </c>
      <c r="AO542" s="18" t="s">
        <v>184</v>
      </c>
      <c r="AP542" s="18" t="s">
        <v>184</v>
      </c>
      <c r="AQ542" s="18" t="s">
        <v>184</v>
      </c>
      <c r="AR542" s="18" t="s">
        <v>184</v>
      </c>
      <c r="AS542" s="18" t="s">
        <v>184</v>
      </c>
      <c r="AT542" s="18" t="s">
        <v>184</v>
      </c>
      <c r="AU542" s="18" t="s">
        <v>184</v>
      </c>
      <c r="AV542" s="18" t="s">
        <v>388</v>
      </c>
      <c r="AW542" s="18" t="s">
        <v>184</v>
      </c>
      <c r="AX542" s="18" t="s">
        <v>184</v>
      </c>
      <c r="AY542" s="18" t="s">
        <v>184</v>
      </c>
      <c r="AZ542" s="18" t="s">
        <v>184</v>
      </c>
      <c r="BA542" s="18" t="s">
        <v>184</v>
      </c>
      <c r="BB542" s="18" t="s">
        <v>184</v>
      </c>
      <c r="BC542" s="18" t="s">
        <v>184</v>
      </c>
      <c r="BD542" s="18" t="s">
        <v>184</v>
      </c>
      <c r="BE542" s="18" t="s">
        <v>184</v>
      </c>
      <c r="BF542" s="18" t="s">
        <v>184</v>
      </c>
      <c r="BG542" s="18" t="s">
        <v>184</v>
      </c>
      <c r="BH542" s="18" t="s">
        <v>184</v>
      </c>
      <c r="BI542" s="18" t="s">
        <v>184</v>
      </c>
      <c r="BJ542" s="18" t="s">
        <v>184</v>
      </c>
      <c r="BK542" s="18" t="s">
        <v>184</v>
      </c>
      <c r="BL542" s="18" t="s">
        <v>184</v>
      </c>
      <c r="BM542" s="18" t="s">
        <v>184</v>
      </c>
      <c r="BN542" s="282"/>
      <c r="BO542" s="17"/>
    </row>
    <row r="543" spans="1:67" s="158" customFormat="1" ht="60" customHeight="1" x14ac:dyDescent="0.35">
      <c r="A543" s="24" t="str">
        <f t="shared" si="126"/>
        <v>SID-033</v>
      </c>
      <c r="B543" s="25" t="str">
        <f>VLOOKUP($D543,[17]Responsables!$L$1:$M$37,2,0)</f>
        <v>SID</v>
      </c>
      <c r="C543" s="159" t="s">
        <v>315</v>
      </c>
      <c r="D543" s="17" t="s">
        <v>1607</v>
      </c>
      <c r="E543" s="17" t="s">
        <v>1608</v>
      </c>
      <c r="F543" s="17" t="s">
        <v>229</v>
      </c>
      <c r="G543" s="17" t="s">
        <v>1665</v>
      </c>
      <c r="H543" s="17" t="s">
        <v>1666</v>
      </c>
      <c r="I543" s="17" t="s">
        <v>243</v>
      </c>
      <c r="J543" s="17" t="s">
        <v>176</v>
      </c>
      <c r="K543" s="17" t="s">
        <v>176</v>
      </c>
      <c r="L543" s="17" t="s">
        <v>176</v>
      </c>
      <c r="M543" s="17" t="s">
        <v>176</v>
      </c>
      <c r="N543" s="17" t="s">
        <v>176</v>
      </c>
      <c r="O543" s="17" t="s">
        <v>176</v>
      </c>
      <c r="P543" s="17" t="s">
        <v>656</v>
      </c>
      <c r="Q543" s="17" t="s">
        <v>1607</v>
      </c>
      <c r="R543" s="17" t="s">
        <v>177</v>
      </c>
      <c r="S543" s="17" t="s">
        <v>1607</v>
      </c>
      <c r="T543" s="17" t="s">
        <v>193</v>
      </c>
      <c r="U543" s="17" t="s">
        <v>170</v>
      </c>
      <c r="V543" s="17" t="s">
        <v>194</v>
      </c>
      <c r="W543" s="17" t="s">
        <v>170</v>
      </c>
      <c r="X543" s="18" t="s">
        <v>188</v>
      </c>
      <c r="Y543" s="177" t="str">
        <f>VLOOKUP($X543,'[17]Ley Transparencia'!$G$4:$H$18,2,0)</f>
        <v>Artículo 18 - INFORMACIÓN PÚBLICA CLASIFICADA</v>
      </c>
      <c r="Z543" s="17" t="s">
        <v>231</v>
      </c>
      <c r="AA543" s="17" t="s">
        <v>1667</v>
      </c>
      <c r="AB543" s="18" t="s">
        <v>238</v>
      </c>
      <c r="AC543" s="178">
        <v>44197</v>
      </c>
      <c r="AD543" s="33" t="str">
        <f>LOOKUP($Y543,'[17]Ley Transparencia'!$H$4:$H$17,'[17]Ley Transparencia'!$I$4:$I$17)</f>
        <v>Ilimitada</v>
      </c>
      <c r="AE543" s="26" t="str">
        <f t="shared" si="127"/>
        <v>Media</v>
      </c>
      <c r="AF543" s="18">
        <f t="shared" si="128"/>
        <v>2</v>
      </c>
      <c r="AG543" s="18" t="s">
        <v>183</v>
      </c>
      <c r="AH543" s="18">
        <f t="shared" si="129"/>
        <v>3</v>
      </c>
      <c r="AI543" s="18" t="s">
        <v>239</v>
      </c>
      <c r="AJ543" s="18">
        <f t="shared" si="130"/>
        <v>1</v>
      </c>
      <c r="AK543" s="18">
        <f t="shared" si="131"/>
        <v>6</v>
      </c>
      <c r="AL543" s="44" t="str">
        <f t="shared" si="132"/>
        <v>MEDIA</v>
      </c>
      <c r="AM543" s="18" t="s">
        <v>184</v>
      </c>
      <c r="AN543" s="18" t="s">
        <v>184</v>
      </c>
      <c r="AO543" s="18" t="s">
        <v>184</v>
      </c>
      <c r="AP543" s="18" t="s">
        <v>184</v>
      </c>
      <c r="AQ543" s="18" t="s">
        <v>184</v>
      </c>
      <c r="AR543" s="18" t="s">
        <v>184</v>
      </c>
      <c r="AS543" s="18" t="s">
        <v>184</v>
      </c>
      <c r="AT543" s="18" t="s">
        <v>184</v>
      </c>
      <c r="AU543" s="18" t="s">
        <v>184</v>
      </c>
      <c r="AV543" s="18" t="s">
        <v>388</v>
      </c>
      <c r="AW543" s="18" t="s">
        <v>184</v>
      </c>
      <c r="AX543" s="18" t="s">
        <v>184</v>
      </c>
      <c r="AY543" s="18" t="s">
        <v>184</v>
      </c>
      <c r="AZ543" s="18" t="s">
        <v>184</v>
      </c>
      <c r="BA543" s="18" t="s">
        <v>184</v>
      </c>
      <c r="BB543" s="18" t="s">
        <v>184</v>
      </c>
      <c r="BC543" s="18" t="s">
        <v>184</v>
      </c>
      <c r="BD543" s="18" t="s">
        <v>184</v>
      </c>
      <c r="BE543" s="18" t="s">
        <v>184</v>
      </c>
      <c r="BF543" s="18" t="s">
        <v>184</v>
      </c>
      <c r="BG543" s="18" t="s">
        <v>184</v>
      </c>
      <c r="BH543" s="18" t="s">
        <v>184</v>
      </c>
      <c r="BI543" s="18" t="s">
        <v>184</v>
      </c>
      <c r="BJ543" s="18" t="s">
        <v>184</v>
      </c>
      <c r="BK543" s="18" t="s">
        <v>184</v>
      </c>
      <c r="BL543" s="18" t="s">
        <v>184</v>
      </c>
      <c r="BM543" s="18" t="s">
        <v>184</v>
      </c>
      <c r="BN543" s="282"/>
      <c r="BO543" s="17"/>
    </row>
    <row r="544" spans="1:67" s="158" customFormat="1" ht="60" customHeight="1" x14ac:dyDescent="0.35">
      <c r="A544" s="24" t="str">
        <f t="shared" si="126"/>
        <v>SID-034</v>
      </c>
      <c r="B544" s="25" t="str">
        <f>VLOOKUP($D544,[17]Responsables!$L$1:$M$37,2,0)</f>
        <v>SID</v>
      </c>
      <c r="C544" s="159" t="s">
        <v>326</v>
      </c>
      <c r="D544" s="17" t="s">
        <v>1607</v>
      </c>
      <c r="E544" s="17" t="s">
        <v>1608</v>
      </c>
      <c r="F544" s="17" t="s">
        <v>229</v>
      </c>
      <c r="G544" s="17" t="s">
        <v>1668</v>
      </c>
      <c r="H544" s="17" t="s">
        <v>1669</v>
      </c>
      <c r="I544" s="17" t="s">
        <v>243</v>
      </c>
      <c r="J544" s="17" t="s">
        <v>176</v>
      </c>
      <c r="K544" s="17" t="s">
        <v>176</v>
      </c>
      <c r="L544" s="17" t="s">
        <v>176</v>
      </c>
      <c r="M544" s="17" t="s">
        <v>176</v>
      </c>
      <c r="N544" s="17" t="s">
        <v>176</v>
      </c>
      <c r="O544" s="17" t="s">
        <v>176</v>
      </c>
      <c r="P544" s="17" t="s">
        <v>656</v>
      </c>
      <c r="Q544" s="17" t="s">
        <v>1607</v>
      </c>
      <c r="R544" s="17" t="s">
        <v>177</v>
      </c>
      <c r="S544" s="17" t="s">
        <v>1607</v>
      </c>
      <c r="T544" s="17" t="s">
        <v>193</v>
      </c>
      <c r="U544" s="17" t="s">
        <v>170</v>
      </c>
      <c r="V544" s="17" t="s">
        <v>194</v>
      </c>
      <c r="W544" s="17" t="s">
        <v>170</v>
      </c>
      <c r="X544" s="18" t="s">
        <v>188</v>
      </c>
      <c r="Y544" s="177" t="str">
        <f>VLOOKUP($X544,'[17]Ley Transparencia'!$G$4:$H$18,2,0)</f>
        <v>Artículo 18 - INFORMACIÓN PÚBLICA CLASIFICADA</v>
      </c>
      <c r="Z544" s="17" t="s">
        <v>313</v>
      </c>
      <c r="AA544" s="17" t="s">
        <v>1667</v>
      </c>
      <c r="AB544" s="18" t="s">
        <v>238</v>
      </c>
      <c r="AC544" s="178">
        <v>44197</v>
      </c>
      <c r="AD544" s="33" t="str">
        <f>LOOKUP($Y544,'[17]Ley Transparencia'!$H$4:$H$17,'[17]Ley Transparencia'!$I$4:$I$17)</f>
        <v>Ilimitada</v>
      </c>
      <c r="AE544" s="26" t="str">
        <f t="shared" si="127"/>
        <v>Media</v>
      </c>
      <c r="AF544" s="18">
        <f t="shared" si="128"/>
        <v>2</v>
      </c>
      <c r="AG544" s="18" t="s">
        <v>183</v>
      </c>
      <c r="AH544" s="18">
        <f t="shared" si="129"/>
        <v>3</v>
      </c>
      <c r="AI544" s="18" t="s">
        <v>239</v>
      </c>
      <c r="AJ544" s="18">
        <f t="shared" si="130"/>
        <v>1</v>
      </c>
      <c r="AK544" s="18">
        <f t="shared" si="131"/>
        <v>6</v>
      </c>
      <c r="AL544" s="44" t="str">
        <f t="shared" si="132"/>
        <v>MEDIA</v>
      </c>
      <c r="AM544" s="18" t="s">
        <v>184</v>
      </c>
      <c r="AN544" s="18" t="s">
        <v>184</v>
      </c>
      <c r="AO544" s="18" t="s">
        <v>184</v>
      </c>
      <c r="AP544" s="18" t="s">
        <v>184</v>
      </c>
      <c r="AQ544" s="18" t="s">
        <v>184</v>
      </c>
      <c r="AR544" s="18" t="s">
        <v>184</v>
      </c>
      <c r="AS544" s="18" t="s">
        <v>184</v>
      </c>
      <c r="AT544" s="18" t="s">
        <v>184</v>
      </c>
      <c r="AU544" s="18" t="s">
        <v>184</v>
      </c>
      <c r="AV544" s="18" t="s">
        <v>388</v>
      </c>
      <c r="AW544" s="18" t="s">
        <v>184</v>
      </c>
      <c r="AX544" s="18" t="s">
        <v>184</v>
      </c>
      <c r="AY544" s="18" t="s">
        <v>184</v>
      </c>
      <c r="AZ544" s="18" t="s">
        <v>184</v>
      </c>
      <c r="BA544" s="18" t="s">
        <v>184</v>
      </c>
      <c r="BB544" s="18" t="s">
        <v>184</v>
      </c>
      <c r="BC544" s="18" t="s">
        <v>184</v>
      </c>
      <c r="BD544" s="18" t="s">
        <v>184</v>
      </c>
      <c r="BE544" s="18" t="s">
        <v>184</v>
      </c>
      <c r="BF544" s="18" t="s">
        <v>184</v>
      </c>
      <c r="BG544" s="18" t="s">
        <v>184</v>
      </c>
      <c r="BH544" s="18" t="s">
        <v>184</v>
      </c>
      <c r="BI544" s="18" t="s">
        <v>184</v>
      </c>
      <c r="BJ544" s="18" t="s">
        <v>184</v>
      </c>
      <c r="BK544" s="18" t="s">
        <v>184</v>
      </c>
      <c r="BL544" s="18" t="s">
        <v>184</v>
      </c>
      <c r="BM544" s="18" t="s">
        <v>184</v>
      </c>
      <c r="BN544" s="282"/>
      <c r="BO544" s="17"/>
    </row>
    <row r="545" spans="1:67" s="158" customFormat="1" ht="60" customHeight="1" x14ac:dyDescent="0.35">
      <c r="A545" s="24" t="str">
        <f t="shared" si="126"/>
        <v>SID-035</v>
      </c>
      <c r="B545" s="25" t="str">
        <f>VLOOKUP($D545,[17]Responsables!$L$1:$M$37,2,0)</f>
        <v>SID</v>
      </c>
      <c r="C545" s="159" t="s">
        <v>332</v>
      </c>
      <c r="D545" s="17" t="s">
        <v>1607</v>
      </c>
      <c r="E545" s="17" t="s">
        <v>1608</v>
      </c>
      <c r="F545" s="17" t="s">
        <v>229</v>
      </c>
      <c r="G545" s="17" t="s">
        <v>1670</v>
      </c>
      <c r="H545" s="18" t="s">
        <v>1671</v>
      </c>
      <c r="I545" s="17" t="s">
        <v>695</v>
      </c>
      <c r="J545" s="17" t="s">
        <v>176</v>
      </c>
      <c r="K545" s="17" t="s">
        <v>176</v>
      </c>
      <c r="L545" s="17" t="s">
        <v>176</v>
      </c>
      <c r="M545" s="17" t="s">
        <v>176</v>
      </c>
      <c r="N545" s="17" t="s">
        <v>176</v>
      </c>
      <c r="O545" s="17" t="s">
        <v>176</v>
      </c>
      <c r="P545" s="17" t="s">
        <v>656</v>
      </c>
      <c r="Q545" s="17" t="s">
        <v>1607</v>
      </c>
      <c r="R545" s="17" t="s">
        <v>324</v>
      </c>
      <c r="S545" s="17" t="s">
        <v>1607</v>
      </c>
      <c r="T545" s="17" t="s">
        <v>656</v>
      </c>
      <c r="U545" s="17" t="s">
        <v>1549</v>
      </c>
      <c r="V545" s="17" t="s">
        <v>229</v>
      </c>
      <c r="W545" s="17" t="s">
        <v>229</v>
      </c>
      <c r="X545" s="18" t="s">
        <v>255</v>
      </c>
      <c r="Y545" s="177" t="str">
        <f>VLOOKUP($X545,'[17]Ley Transparencia'!$G$4:$H$18,2,0)</f>
        <v>INFORMACIÓN PÚBLICA</v>
      </c>
      <c r="Z545" s="17" t="s">
        <v>256</v>
      </c>
      <c r="AA545" s="17" t="s">
        <v>256</v>
      </c>
      <c r="AB545" s="18" t="s">
        <v>256</v>
      </c>
      <c r="AC545" s="178">
        <v>44197</v>
      </c>
      <c r="AD545" s="33" t="str">
        <f>LOOKUP($Y545,'[17]Ley Transparencia'!$H$4:$H$17,'[17]Ley Transparencia'!$I$4:$I$17)</f>
        <v>Ilimitada</v>
      </c>
      <c r="AE545" s="26" t="str">
        <f t="shared" si="127"/>
        <v>Baja</v>
      </c>
      <c r="AF545" s="18">
        <f t="shared" si="128"/>
        <v>1</v>
      </c>
      <c r="AG545" s="18" t="s">
        <v>239</v>
      </c>
      <c r="AH545" s="18">
        <f t="shared" si="129"/>
        <v>1</v>
      </c>
      <c r="AI545" s="18" t="s">
        <v>239</v>
      </c>
      <c r="AJ545" s="18">
        <f t="shared" si="130"/>
        <v>1</v>
      </c>
      <c r="AK545" s="18">
        <f t="shared" si="131"/>
        <v>3</v>
      </c>
      <c r="AL545" s="44" t="str">
        <f t="shared" si="132"/>
        <v>BAJA</v>
      </c>
      <c r="AM545" s="18" t="s">
        <v>184</v>
      </c>
      <c r="AN545" s="18" t="s">
        <v>184</v>
      </c>
      <c r="AO545" s="18" t="s">
        <v>184</v>
      </c>
      <c r="AP545" s="18" t="s">
        <v>184</v>
      </c>
      <c r="AQ545" s="18" t="s">
        <v>184</v>
      </c>
      <c r="AR545" s="18" t="s">
        <v>184</v>
      </c>
      <c r="AS545" s="18" t="s">
        <v>184</v>
      </c>
      <c r="AT545" s="18" t="s">
        <v>184</v>
      </c>
      <c r="AU545" s="18" t="s">
        <v>184</v>
      </c>
      <c r="AV545" s="18" t="s">
        <v>388</v>
      </c>
      <c r="AW545" s="18" t="s">
        <v>184</v>
      </c>
      <c r="AX545" s="18" t="s">
        <v>184</v>
      </c>
      <c r="AY545" s="18" t="s">
        <v>184</v>
      </c>
      <c r="AZ545" s="18" t="s">
        <v>184</v>
      </c>
      <c r="BA545" s="18" t="s">
        <v>184</v>
      </c>
      <c r="BB545" s="18" t="s">
        <v>184</v>
      </c>
      <c r="BC545" s="18" t="s">
        <v>184</v>
      </c>
      <c r="BD545" s="18" t="s">
        <v>184</v>
      </c>
      <c r="BE545" s="18" t="s">
        <v>184</v>
      </c>
      <c r="BF545" s="18" t="s">
        <v>184</v>
      </c>
      <c r="BG545" s="18" t="s">
        <v>184</v>
      </c>
      <c r="BH545" s="18" t="s">
        <v>184</v>
      </c>
      <c r="BI545" s="18" t="s">
        <v>184</v>
      </c>
      <c r="BJ545" s="18" t="s">
        <v>184</v>
      </c>
      <c r="BK545" s="18" t="s">
        <v>184</v>
      </c>
      <c r="BL545" s="18" t="s">
        <v>184</v>
      </c>
      <c r="BM545" s="18" t="s">
        <v>184</v>
      </c>
      <c r="BN545" s="282"/>
      <c r="BO545" s="17"/>
    </row>
    <row r="546" spans="1:67" s="158" customFormat="1" ht="60" customHeight="1" x14ac:dyDescent="0.35">
      <c r="A546" s="24" t="str">
        <f t="shared" si="126"/>
        <v>SID-036</v>
      </c>
      <c r="B546" s="25" t="str">
        <f>VLOOKUP($D546,[17]Responsables!$L$1:$M$37,2,0)</f>
        <v>SID</v>
      </c>
      <c r="C546" s="159" t="s">
        <v>341</v>
      </c>
      <c r="D546" s="17" t="s">
        <v>1607</v>
      </c>
      <c r="E546" s="17" t="s">
        <v>1608</v>
      </c>
      <c r="F546" s="17" t="s">
        <v>229</v>
      </c>
      <c r="G546" s="17" t="s">
        <v>1672</v>
      </c>
      <c r="H546" s="18" t="s">
        <v>1673</v>
      </c>
      <c r="I546" s="17" t="s">
        <v>312</v>
      </c>
      <c r="J546" s="17" t="s">
        <v>176</v>
      </c>
      <c r="K546" s="17" t="s">
        <v>176</v>
      </c>
      <c r="L546" s="17" t="s">
        <v>176</v>
      </c>
      <c r="M546" s="17" t="s">
        <v>176</v>
      </c>
      <c r="N546" s="17" t="s">
        <v>176</v>
      </c>
      <c r="O546" s="17" t="s">
        <v>176</v>
      </c>
      <c r="P546" s="17" t="s">
        <v>656</v>
      </c>
      <c r="Q546" s="17" t="s">
        <v>1607</v>
      </c>
      <c r="R546" s="17" t="s">
        <v>229</v>
      </c>
      <c r="S546" s="17" t="s">
        <v>229</v>
      </c>
      <c r="T546" s="17" t="s">
        <v>411</v>
      </c>
      <c r="U546" s="17" t="s">
        <v>1547</v>
      </c>
      <c r="V546" s="17" t="s">
        <v>411</v>
      </c>
      <c r="W546" s="17" t="s">
        <v>651</v>
      </c>
      <c r="X546" s="18" t="s">
        <v>273</v>
      </c>
      <c r="Y546" s="177" t="str">
        <f>VLOOKUP($X546,'[17]Ley Transparencia'!$G$4:$H$18,2,0)</f>
        <v>Artículo 18 - INFORMACIÓN PÚBLICA CLASIFICADA</v>
      </c>
      <c r="Z546" s="17" t="s">
        <v>180</v>
      </c>
      <c r="AA546" s="17" t="s">
        <v>1619</v>
      </c>
      <c r="AB546" s="18" t="s">
        <v>238</v>
      </c>
      <c r="AC546" s="178">
        <v>42829</v>
      </c>
      <c r="AD546" s="33" t="str">
        <f>LOOKUP($Y546,'[17]Ley Transparencia'!$H$4:$H$17,'[17]Ley Transparencia'!$I$4:$I$17)</f>
        <v>Ilimitada</v>
      </c>
      <c r="AE546" s="26" t="str">
        <f t="shared" si="127"/>
        <v>Media</v>
      </c>
      <c r="AF546" s="18">
        <f t="shared" si="128"/>
        <v>2</v>
      </c>
      <c r="AG546" s="18" t="s">
        <v>239</v>
      </c>
      <c r="AH546" s="18">
        <f t="shared" si="129"/>
        <v>1</v>
      </c>
      <c r="AI546" s="18" t="s">
        <v>183</v>
      </c>
      <c r="AJ546" s="18">
        <f t="shared" si="130"/>
        <v>3</v>
      </c>
      <c r="AK546" s="18">
        <f t="shared" si="131"/>
        <v>6</v>
      </c>
      <c r="AL546" s="44" t="str">
        <f t="shared" si="132"/>
        <v>MEDIA</v>
      </c>
      <c r="AM546" s="18" t="s">
        <v>184</v>
      </c>
      <c r="AN546" s="18" t="s">
        <v>388</v>
      </c>
      <c r="AO546" s="18" t="s">
        <v>184</v>
      </c>
      <c r="AP546" s="18" t="s">
        <v>388</v>
      </c>
      <c r="AQ546" s="18" t="s">
        <v>184</v>
      </c>
      <c r="AR546" s="18" t="s">
        <v>184</v>
      </c>
      <c r="AS546" s="18" t="s">
        <v>184</v>
      </c>
      <c r="AT546" s="18" t="s">
        <v>388</v>
      </c>
      <c r="AU546" s="18" t="s">
        <v>184</v>
      </c>
      <c r="AV546" s="18" t="s">
        <v>388</v>
      </c>
      <c r="AW546" s="18" t="s">
        <v>388</v>
      </c>
      <c r="AX546" s="18" t="s">
        <v>184</v>
      </c>
      <c r="AY546" s="18" t="s">
        <v>388</v>
      </c>
      <c r="AZ546" s="18" t="s">
        <v>184</v>
      </c>
      <c r="BA546" s="18" t="s">
        <v>184</v>
      </c>
      <c r="BB546" s="18" t="s">
        <v>184</v>
      </c>
      <c r="BC546" s="18" t="s">
        <v>184</v>
      </c>
      <c r="BD546" s="18" t="s">
        <v>184</v>
      </c>
      <c r="BE546" s="18" t="s">
        <v>184</v>
      </c>
      <c r="BF546" s="18" t="s">
        <v>184</v>
      </c>
      <c r="BG546" s="18" t="s">
        <v>184</v>
      </c>
      <c r="BH546" s="18" t="s">
        <v>184</v>
      </c>
      <c r="BI546" s="18" t="s">
        <v>184</v>
      </c>
      <c r="BJ546" s="18" t="s">
        <v>184</v>
      </c>
      <c r="BK546" s="18" t="s">
        <v>184</v>
      </c>
      <c r="BL546" s="18" t="s">
        <v>184</v>
      </c>
      <c r="BM546" s="18" t="s">
        <v>184</v>
      </c>
      <c r="BN546" s="282"/>
      <c r="BO546" s="17"/>
    </row>
    <row r="547" spans="1:67" s="158" customFormat="1" ht="60" customHeight="1" x14ac:dyDescent="0.35">
      <c r="A547" s="24" t="str">
        <f t="shared" si="126"/>
        <v>SID-037</v>
      </c>
      <c r="B547" s="25" t="str">
        <f>VLOOKUP($D547,[17]Responsables!$L$1:$M$37,2,0)</f>
        <v>SID</v>
      </c>
      <c r="C547" s="159" t="s">
        <v>346</v>
      </c>
      <c r="D547" s="17" t="s">
        <v>1607</v>
      </c>
      <c r="E547" s="17" t="s">
        <v>1608</v>
      </c>
      <c r="F547" s="17" t="s">
        <v>229</v>
      </c>
      <c r="G547" s="17" t="s">
        <v>1674</v>
      </c>
      <c r="H547" s="18" t="s">
        <v>1675</v>
      </c>
      <c r="I547" s="17" t="s">
        <v>312</v>
      </c>
      <c r="J547" s="17" t="s">
        <v>176</v>
      </c>
      <c r="K547" s="17" t="s">
        <v>176</v>
      </c>
      <c r="L547" s="17" t="s">
        <v>176</v>
      </c>
      <c r="M547" s="17" t="s">
        <v>176</v>
      </c>
      <c r="N547" s="17" t="s">
        <v>176</v>
      </c>
      <c r="O547" s="17" t="s">
        <v>176</v>
      </c>
      <c r="P547" s="17" t="s">
        <v>656</v>
      </c>
      <c r="Q547" s="17" t="s">
        <v>1607</v>
      </c>
      <c r="R547" s="17" t="s">
        <v>229</v>
      </c>
      <c r="S547" s="17" t="s">
        <v>229</v>
      </c>
      <c r="T547" s="17" t="s">
        <v>411</v>
      </c>
      <c r="U547" s="17" t="s">
        <v>1547</v>
      </c>
      <c r="V547" s="17" t="s">
        <v>411</v>
      </c>
      <c r="W547" s="17" t="s">
        <v>651</v>
      </c>
      <c r="X547" s="18" t="s">
        <v>255</v>
      </c>
      <c r="Y547" s="177" t="str">
        <f>VLOOKUP($X547,'[17]Ley Transparencia'!$G$4:$H$18,2,0)</f>
        <v>INFORMACIÓN PÚBLICA</v>
      </c>
      <c r="Z547" s="17" t="s">
        <v>256</v>
      </c>
      <c r="AA547" s="17" t="s">
        <v>256</v>
      </c>
      <c r="AB547" s="18" t="s">
        <v>256</v>
      </c>
      <c r="AC547" s="178">
        <v>44927</v>
      </c>
      <c r="AD547" s="33" t="str">
        <f>LOOKUP($Y547,'[17]Ley Transparencia'!$H$4:$H$17,'[17]Ley Transparencia'!$I$4:$I$17)</f>
        <v>Ilimitada</v>
      </c>
      <c r="AE547" s="26" t="str">
        <f t="shared" si="127"/>
        <v>Baja</v>
      </c>
      <c r="AF547" s="18">
        <f t="shared" si="128"/>
        <v>1</v>
      </c>
      <c r="AG547" s="18" t="s">
        <v>239</v>
      </c>
      <c r="AH547" s="18">
        <f t="shared" si="129"/>
        <v>1</v>
      </c>
      <c r="AI547" s="18" t="s">
        <v>233</v>
      </c>
      <c r="AJ547" s="18">
        <f t="shared" si="130"/>
        <v>2</v>
      </c>
      <c r="AK547" s="18">
        <f t="shared" si="131"/>
        <v>4</v>
      </c>
      <c r="AL547" s="44" t="str">
        <f t="shared" si="132"/>
        <v>MEDIA</v>
      </c>
      <c r="AM547" s="18" t="s">
        <v>184</v>
      </c>
      <c r="AN547" s="18" t="s">
        <v>388</v>
      </c>
      <c r="AO547" s="18" t="s">
        <v>184</v>
      </c>
      <c r="AP547" s="18" t="s">
        <v>388</v>
      </c>
      <c r="AQ547" s="18" t="s">
        <v>184</v>
      </c>
      <c r="AR547" s="18" t="s">
        <v>184</v>
      </c>
      <c r="AS547" s="18" t="s">
        <v>184</v>
      </c>
      <c r="AT547" s="18" t="s">
        <v>388</v>
      </c>
      <c r="AU547" s="18" t="s">
        <v>184</v>
      </c>
      <c r="AV547" s="18" t="s">
        <v>388</v>
      </c>
      <c r="AW547" s="18" t="s">
        <v>388</v>
      </c>
      <c r="AX547" s="18" t="s">
        <v>184</v>
      </c>
      <c r="AY547" s="18" t="s">
        <v>388</v>
      </c>
      <c r="AZ547" s="18" t="s">
        <v>184</v>
      </c>
      <c r="BA547" s="18" t="s">
        <v>184</v>
      </c>
      <c r="BB547" s="18" t="s">
        <v>184</v>
      </c>
      <c r="BC547" s="18" t="s">
        <v>184</v>
      </c>
      <c r="BD547" s="18" t="s">
        <v>184</v>
      </c>
      <c r="BE547" s="18" t="s">
        <v>184</v>
      </c>
      <c r="BF547" s="18" t="s">
        <v>184</v>
      </c>
      <c r="BG547" s="18" t="s">
        <v>184</v>
      </c>
      <c r="BH547" s="18" t="s">
        <v>184</v>
      </c>
      <c r="BI547" s="18" t="s">
        <v>184</v>
      </c>
      <c r="BJ547" s="18" t="s">
        <v>184</v>
      </c>
      <c r="BK547" s="18" t="s">
        <v>184</v>
      </c>
      <c r="BL547" s="18" t="s">
        <v>184</v>
      </c>
      <c r="BM547" s="18" t="s">
        <v>184</v>
      </c>
      <c r="BN547" s="282"/>
      <c r="BO547" s="17"/>
    </row>
    <row r="548" spans="1:67" s="158" customFormat="1" ht="60" customHeight="1" x14ac:dyDescent="0.35">
      <c r="A548" s="24" t="str">
        <f t="shared" si="126"/>
        <v>SID-038</v>
      </c>
      <c r="B548" s="25" t="str">
        <f>VLOOKUP($D548,[17]Responsables!$L$1:$M$37,2,0)</f>
        <v>SID</v>
      </c>
      <c r="C548" s="159" t="s">
        <v>353</v>
      </c>
      <c r="D548" s="17" t="s">
        <v>1607</v>
      </c>
      <c r="E548" s="17" t="s">
        <v>229</v>
      </c>
      <c r="F548" s="17" t="s">
        <v>229</v>
      </c>
      <c r="G548" s="17" t="s">
        <v>465</v>
      </c>
      <c r="H548" s="17" t="s">
        <v>1676</v>
      </c>
      <c r="I548" s="17" t="s">
        <v>175</v>
      </c>
      <c r="J548" s="17" t="s">
        <v>176</v>
      </c>
      <c r="K548" s="17" t="s">
        <v>176</v>
      </c>
      <c r="L548" s="17" t="s">
        <v>176</v>
      </c>
      <c r="M548" s="17" t="s">
        <v>321</v>
      </c>
      <c r="N548" s="17" t="s">
        <v>562</v>
      </c>
      <c r="O548" s="17" t="s">
        <v>176</v>
      </c>
      <c r="P548" s="17" t="s">
        <v>656</v>
      </c>
      <c r="Q548" s="17" t="s">
        <v>1607</v>
      </c>
      <c r="R548" s="17" t="s">
        <v>1404</v>
      </c>
      <c r="S548" s="17" t="s">
        <v>1607</v>
      </c>
      <c r="T548" s="17" t="s">
        <v>1404</v>
      </c>
      <c r="U548" s="17" t="s">
        <v>1607</v>
      </c>
      <c r="V548" s="17" t="s">
        <v>229</v>
      </c>
      <c r="W548" s="17" t="s">
        <v>229</v>
      </c>
      <c r="X548" s="18" t="s">
        <v>255</v>
      </c>
      <c r="Y548" s="177" t="str">
        <f>VLOOKUP($X548,'[17]Ley Transparencia'!$G$4:$H$18,2,0)</f>
        <v>INFORMACIÓN PÚBLICA</v>
      </c>
      <c r="Z548" s="17" t="s">
        <v>256</v>
      </c>
      <c r="AA548" s="17" t="s">
        <v>256</v>
      </c>
      <c r="AB548" s="18" t="s">
        <v>256</v>
      </c>
      <c r="AC548" s="178">
        <v>45504</v>
      </c>
      <c r="AD548" s="33" t="str">
        <f>LOOKUP($Y548,'[17]Ley Transparencia'!$H$4:$H$17,'[17]Ley Transparencia'!$I$4:$I$17)</f>
        <v>Ilimitada</v>
      </c>
      <c r="AE548" s="26" t="str">
        <f t="shared" si="127"/>
        <v>Baja</v>
      </c>
      <c r="AF548" s="18">
        <f t="shared" si="128"/>
        <v>1</v>
      </c>
      <c r="AG548" s="18" t="s">
        <v>239</v>
      </c>
      <c r="AH548" s="18">
        <f t="shared" si="129"/>
        <v>1</v>
      </c>
      <c r="AI548" s="18" t="s">
        <v>239</v>
      </c>
      <c r="AJ548" s="18">
        <f t="shared" si="130"/>
        <v>1</v>
      </c>
      <c r="AK548" s="18">
        <f t="shared" si="131"/>
        <v>3</v>
      </c>
      <c r="AL548" s="44" t="str">
        <f t="shared" si="132"/>
        <v>BAJA</v>
      </c>
      <c r="AM548" s="18" t="s">
        <v>184</v>
      </c>
      <c r="AN548" s="18" t="s">
        <v>184</v>
      </c>
      <c r="AO548" s="18" t="s">
        <v>184</v>
      </c>
      <c r="AP548" s="18" t="s">
        <v>184</v>
      </c>
      <c r="AQ548" s="18" t="s">
        <v>184</v>
      </c>
      <c r="AR548" s="18" t="s">
        <v>184</v>
      </c>
      <c r="AS548" s="18" t="s">
        <v>184</v>
      </c>
      <c r="AT548" s="18" t="s">
        <v>184</v>
      </c>
      <c r="AU548" s="18" t="s">
        <v>184</v>
      </c>
      <c r="AV548" s="18" t="s">
        <v>388</v>
      </c>
      <c r="AW548" s="18" t="s">
        <v>184</v>
      </c>
      <c r="AX548" s="18" t="s">
        <v>184</v>
      </c>
      <c r="AY548" s="18" t="s">
        <v>184</v>
      </c>
      <c r="AZ548" s="18" t="s">
        <v>184</v>
      </c>
      <c r="BA548" s="18" t="s">
        <v>184</v>
      </c>
      <c r="BB548" s="18" t="s">
        <v>184</v>
      </c>
      <c r="BC548" s="18" t="s">
        <v>184</v>
      </c>
      <c r="BD548" s="18" t="s">
        <v>184</v>
      </c>
      <c r="BE548" s="18" t="s">
        <v>184</v>
      </c>
      <c r="BF548" s="18" t="s">
        <v>184</v>
      </c>
      <c r="BG548" s="18" t="s">
        <v>184</v>
      </c>
      <c r="BH548" s="18" t="s">
        <v>184</v>
      </c>
      <c r="BI548" s="18" t="s">
        <v>184</v>
      </c>
      <c r="BJ548" s="18" t="s">
        <v>184</v>
      </c>
      <c r="BK548" s="18" t="s">
        <v>184</v>
      </c>
      <c r="BL548" s="18" t="s">
        <v>184</v>
      </c>
      <c r="BM548" s="18" t="s">
        <v>184</v>
      </c>
      <c r="BN548" s="282"/>
      <c r="BO548" s="17"/>
    </row>
    <row r="549" spans="1:67" s="158" customFormat="1" ht="60" customHeight="1" x14ac:dyDescent="0.35">
      <c r="A549" s="24" t="str">
        <f t="shared" si="126"/>
        <v>SID-039</v>
      </c>
      <c r="B549" s="25" t="str">
        <f>VLOOKUP($D549,[17]Responsables!$L$1:$M$37,2,0)</f>
        <v>SID</v>
      </c>
      <c r="C549" s="159" t="s">
        <v>358</v>
      </c>
      <c r="D549" s="17" t="s">
        <v>1607</v>
      </c>
      <c r="E549" s="17" t="s">
        <v>229</v>
      </c>
      <c r="F549" s="17" t="s">
        <v>229</v>
      </c>
      <c r="G549" s="17" t="s">
        <v>1677</v>
      </c>
      <c r="H549" s="17" t="s">
        <v>1678</v>
      </c>
      <c r="I549" s="17" t="s">
        <v>175</v>
      </c>
      <c r="J549" s="17" t="s">
        <v>176</v>
      </c>
      <c r="K549" s="17" t="s">
        <v>176</v>
      </c>
      <c r="L549" s="17" t="s">
        <v>176</v>
      </c>
      <c r="M549" s="17" t="s">
        <v>321</v>
      </c>
      <c r="N549" s="17" t="s">
        <v>1679</v>
      </c>
      <c r="O549" s="17" t="s">
        <v>176</v>
      </c>
      <c r="P549" s="17" t="s">
        <v>656</v>
      </c>
      <c r="Q549" s="17" t="s">
        <v>1607</v>
      </c>
      <c r="R549" s="17" t="s">
        <v>656</v>
      </c>
      <c r="S549" s="17" t="s">
        <v>1607</v>
      </c>
      <c r="T549" s="17" t="s">
        <v>656</v>
      </c>
      <c r="U549" s="17" t="s">
        <v>1607</v>
      </c>
      <c r="V549" s="17" t="s">
        <v>229</v>
      </c>
      <c r="W549" s="17" t="s">
        <v>229</v>
      </c>
      <c r="X549" s="18" t="s">
        <v>255</v>
      </c>
      <c r="Y549" s="177" t="str">
        <f>VLOOKUP($X549,'[17]Ley Transparencia'!$G$4:$H$18,2,0)</f>
        <v>INFORMACIÓN PÚBLICA</v>
      </c>
      <c r="Z549" s="17" t="s">
        <v>256</v>
      </c>
      <c r="AA549" s="17" t="s">
        <v>256</v>
      </c>
      <c r="AB549" s="18" t="s">
        <v>256</v>
      </c>
      <c r="AC549" s="178">
        <v>45504</v>
      </c>
      <c r="AD549" s="33" t="str">
        <f>LOOKUP($Y549,'[17]Ley Transparencia'!$H$4:$H$17,'[17]Ley Transparencia'!$I$4:$I$17)</f>
        <v>Ilimitada</v>
      </c>
      <c r="AE549" s="26" t="str">
        <f t="shared" si="127"/>
        <v>Baja</v>
      </c>
      <c r="AF549" s="18">
        <f t="shared" si="128"/>
        <v>1</v>
      </c>
      <c r="AG549" s="18" t="s">
        <v>239</v>
      </c>
      <c r="AH549" s="18">
        <f t="shared" si="129"/>
        <v>1</v>
      </c>
      <c r="AI549" s="18" t="s">
        <v>239</v>
      </c>
      <c r="AJ549" s="18">
        <f t="shared" si="130"/>
        <v>1</v>
      </c>
      <c r="AK549" s="18">
        <f t="shared" si="131"/>
        <v>3</v>
      </c>
      <c r="AL549" s="44" t="str">
        <f t="shared" si="132"/>
        <v>BAJA</v>
      </c>
      <c r="AM549" s="18" t="s">
        <v>184</v>
      </c>
      <c r="AN549" s="18" t="s">
        <v>184</v>
      </c>
      <c r="AO549" s="18" t="s">
        <v>184</v>
      </c>
      <c r="AP549" s="18" t="s">
        <v>184</v>
      </c>
      <c r="AQ549" s="18" t="s">
        <v>184</v>
      </c>
      <c r="AR549" s="18" t="s">
        <v>184</v>
      </c>
      <c r="AS549" s="18" t="s">
        <v>184</v>
      </c>
      <c r="AT549" s="18" t="s">
        <v>184</v>
      </c>
      <c r="AU549" s="18" t="s">
        <v>184</v>
      </c>
      <c r="AV549" s="18" t="s">
        <v>388</v>
      </c>
      <c r="AW549" s="18" t="s">
        <v>184</v>
      </c>
      <c r="AX549" s="18" t="s">
        <v>184</v>
      </c>
      <c r="AY549" s="18" t="s">
        <v>184</v>
      </c>
      <c r="AZ549" s="18" t="s">
        <v>184</v>
      </c>
      <c r="BA549" s="18" t="s">
        <v>184</v>
      </c>
      <c r="BB549" s="18" t="s">
        <v>184</v>
      </c>
      <c r="BC549" s="18" t="s">
        <v>184</v>
      </c>
      <c r="BD549" s="18" t="s">
        <v>184</v>
      </c>
      <c r="BE549" s="18" t="s">
        <v>184</v>
      </c>
      <c r="BF549" s="18" t="s">
        <v>184</v>
      </c>
      <c r="BG549" s="18" t="s">
        <v>184</v>
      </c>
      <c r="BH549" s="18" t="s">
        <v>184</v>
      </c>
      <c r="BI549" s="18" t="s">
        <v>184</v>
      </c>
      <c r="BJ549" s="18" t="s">
        <v>184</v>
      </c>
      <c r="BK549" s="18" t="s">
        <v>184</v>
      </c>
      <c r="BL549" s="18" t="s">
        <v>184</v>
      </c>
      <c r="BM549" s="18" t="s">
        <v>184</v>
      </c>
      <c r="BN549" s="282"/>
      <c r="BO549" s="17"/>
    </row>
    <row r="550" spans="1:67" s="158" customFormat="1" ht="60" customHeight="1" x14ac:dyDescent="0.35">
      <c r="A550" s="24" t="s">
        <v>1680</v>
      </c>
      <c r="B550" s="25" t="str">
        <f>VLOOKUP($D550,[18]Responsables!$L$1:$M$37,2,0)</f>
        <v>SSDA</v>
      </c>
      <c r="C550" s="159" t="s">
        <v>169</v>
      </c>
      <c r="D550" s="17" t="s">
        <v>1681</v>
      </c>
      <c r="E550" s="17" t="s">
        <v>1464</v>
      </c>
      <c r="F550" s="17" t="s">
        <v>1682</v>
      </c>
      <c r="G550" s="17" t="s">
        <v>1683</v>
      </c>
      <c r="H550" s="17" t="s">
        <v>1684</v>
      </c>
      <c r="I550" s="17" t="s">
        <v>253</v>
      </c>
      <c r="J550" s="18" t="s">
        <v>254</v>
      </c>
      <c r="K550" s="18" t="s">
        <v>335</v>
      </c>
      <c r="L550" s="18" t="s">
        <v>336</v>
      </c>
      <c r="M550" s="18" t="s">
        <v>321</v>
      </c>
      <c r="N550" s="18" t="s">
        <v>451</v>
      </c>
      <c r="O550" s="18" t="s">
        <v>1685</v>
      </c>
      <c r="P550" s="17" t="s">
        <v>656</v>
      </c>
      <c r="Q550" s="17" t="s">
        <v>1681</v>
      </c>
      <c r="R550" s="17" t="s">
        <v>1686</v>
      </c>
      <c r="S550" s="17" t="s">
        <v>1681</v>
      </c>
      <c r="T550" s="17" t="s">
        <v>289</v>
      </c>
      <c r="U550" s="17" t="s">
        <v>1681</v>
      </c>
      <c r="V550" s="17" t="s">
        <v>194</v>
      </c>
      <c r="W550" s="17" t="s">
        <v>1681</v>
      </c>
      <c r="X550" s="18" t="s">
        <v>255</v>
      </c>
      <c r="Y550" s="177" t="s">
        <v>517</v>
      </c>
      <c r="Z550" s="17" t="s">
        <v>256</v>
      </c>
      <c r="AA550" s="17" t="s">
        <v>256</v>
      </c>
      <c r="AB550" s="18" t="s">
        <v>256</v>
      </c>
      <c r="AC550" s="178">
        <v>45495</v>
      </c>
      <c r="AD550" s="33" t="s">
        <v>518</v>
      </c>
      <c r="AE550" s="26" t="s">
        <v>239</v>
      </c>
      <c r="AF550" s="18">
        <f>IF(AE550="Baja",1,IF(AE550="Media",2,IF(AE550="Alta",3,"")))</f>
        <v>1</v>
      </c>
      <c r="AG550" s="18" t="s">
        <v>239</v>
      </c>
      <c r="AH550" s="18">
        <f>IF(AG550="Baja",1,IF(AG550="Media",2,IF(AG550="Alta",3,"")))</f>
        <v>1</v>
      </c>
      <c r="AI550" s="18" t="s">
        <v>239</v>
      </c>
      <c r="AJ550" s="18">
        <f>IF(AI550="Baja",1,IF(AI550="Media",2,IF(AI550="Alta",3,"")))</f>
        <v>1</v>
      </c>
      <c r="AK550" s="18">
        <f>IFERROR(SUM(+AF550+AH550+AJ550),"")</f>
        <v>3</v>
      </c>
      <c r="AL550" s="44" t="s">
        <v>519</v>
      </c>
      <c r="AM550" s="18" t="s">
        <v>184</v>
      </c>
      <c r="AN550" s="18" t="s">
        <v>388</v>
      </c>
      <c r="AO550" s="18" t="s">
        <v>184</v>
      </c>
      <c r="AP550" s="18" t="s">
        <v>388</v>
      </c>
      <c r="AQ550" s="18" t="s">
        <v>184</v>
      </c>
      <c r="AR550" s="18" t="s">
        <v>184</v>
      </c>
      <c r="AS550" s="18"/>
      <c r="AT550" s="18" t="s">
        <v>388</v>
      </c>
      <c r="AU550" s="18" t="s">
        <v>184</v>
      </c>
      <c r="AV550" s="18" t="s">
        <v>388</v>
      </c>
      <c r="AW550" s="18" t="s">
        <v>388</v>
      </c>
      <c r="AX550" s="18" t="s">
        <v>388</v>
      </c>
      <c r="AY550" s="18" t="s">
        <v>184</v>
      </c>
      <c r="AZ550" s="18" t="s">
        <v>184</v>
      </c>
      <c r="BA550" s="18" t="s">
        <v>184</v>
      </c>
      <c r="BB550" s="18" t="s">
        <v>184</v>
      </c>
      <c r="BC550" s="18"/>
      <c r="BD550" s="18" t="s">
        <v>184</v>
      </c>
      <c r="BE550" s="18" t="s">
        <v>184</v>
      </c>
      <c r="BF550" s="18" t="s">
        <v>184</v>
      </c>
      <c r="BG550" s="18" t="s">
        <v>184</v>
      </c>
      <c r="BH550" s="18" t="s">
        <v>184</v>
      </c>
      <c r="BI550" s="18" t="s">
        <v>184</v>
      </c>
      <c r="BJ550" s="18" t="s">
        <v>184</v>
      </c>
      <c r="BK550" s="18" t="s">
        <v>184</v>
      </c>
      <c r="BL550" s="18" t="s">
        <v>184</v>
      </c>
      <c r="BM550" s="18"/>
      <c r="BN550" s="34"/>
    </row>
    <row r="551" spans="1:67" s="158" customFormat="1" ht="60" customHeight="1" x14ac:dyDescent="0.35">
      <c r="A551" s="24" t="s">
        <v>1687</v>
      </c>
      <c r="B551" s="25" t="str">
        <f>VLOOKUP($D551,[18]Responsables!$L$1:$M$37,2,0)</f>
        <v>SSDA</v>
      </c>
      <c r="C551" s="159" t="s">
        <v>185</v>
      </c>
      <c r="D551" s="17" t="s">
        <v>1681</v>
      </c>
      <c r="E551" s="17" t="s">
        <v>1464</v>
      </c>
      <c r="F551" s="17" t="s">
        <v>172</v>
      </c>
      <c r="G551" s="17" t="s">
        <v>1688</v>
      </c>
      <c r="H551" s="17" t="s">
        <v>1689</v>
      </c>
      <c r="I551" s="17" t="s">
        <v>312</v>
      </c>
      <c r="J551" s="17" t="s">
        <v>176</v>
      </c>
      <c r="K551" s="17" t="s">
        <v>176</v>
      </c>
      <c r="L551" s="17" t="s">
        <v>176</v>
      </c>
      <c r="M551" s="17" t="s">
        <v>256</v>
      </c>
      <c r="N551" s="17" t="s">
        <v>176</v>
      </c>
      <c r="O551" s="17" t="s">
        <v>176</v>
      </c>
      <c r="P551" s="17" t="s">
        <v>656</v>
      </c>
      <c r="Q551" s="17" t="s">
        <v>1681</v>
      </c>
      <c r="R551" s="17" t="s">
        <v>229</v>
      </c>
      <c r="S551" s="17" t="s">
        <v>229</v>
      </c>
      <c r="T551" s="17" t="s">
        <v>229</v>
      </c>
      <c r="U551" s="17" t="s">
        <v>229</v>
      </c>
      <c r="V551" s="17" t="s">
        <v>229</v>
      </c>
      <c r="W551" s="17" t="s">
        <v>229</v>
      </c>
      <c r="X551" s="18" t="s">
        <v>255</v>
      </c>
      <c r="Y551" s="177" t="s">
        <v>517</v>
      </c>
      <c r="Z551" s="17" t="s">
        <v>256</v>
      </c>
      <c r="AA551" s="17" t="s">
        <v>256</v>
      </c>
      <c r="AB551" s="18" t="s">
        <v>256</v>
      </c>
      <c r="AC551" s="178">
        <v>45495</v>
      </c>
      <c r="AD551" s="33" t="s">
        <v>518</v>
      </c>
      <c r="AE551" s="26" t="s">
        <v>239</v>
      </c>
      <c r="AF551" s="18">
        <f t="shared" ref="AF551:AF561" si="133">IF(AE551="Baja",1,IF(AE551="Media",2,IF(AE551="Alta",3,"")))</f>
        <v>1</v>
      </c>
      <c r="AG551" s="18" t="s">
        <v>239</v>
      </c>
      <c r="AH551" s="18">
        <f t="shared" ref="AH551:AH561" si="134">IF(AG551="Baja",1,IF(AG551="Media",2,IF(AG551="Alta",3,"")))</f>
        <v>1</v>
      </c>
      <c r="AI551" s="18" t="s">
        <v>233</v>
      </c>
      <c r="AJ551" s="18">
        <f t="shared" ref="AJ551:AJ561" si="135">IF(AI551="Baja",1,IF(AI551="Media",2,IF(AI551="Alta",3,"")))</f>
        <v>2</v>
      </c>
      <c r="AK551" s="18">
        <f t="shared" ref="AK551:AK561" si="136">IFERROR(SUM(+AF551+AH551+AJ551),"")</f>
        <v>4</v>
      </c>
      <c r="AL551" s="44" t="s">
        <v>524</v>
      </c>
      <c r="AM551" s="18" t="s">
        <v>184</v>
      </c>
      <c r="AN551" s="18" t="s">
        <v>388</v>
      </c>
      <c r="AO551" s="18" t="s">
        <v>184</v>
      </c>
      <c r="AP551" s="18" t="s">
        <v>388</v>
      </c>
      <c r="AQ551" s="18" t="s">
        <v>184</v>
      </c>
      <c r="AR551" s="18" t="s">
        <v>184</v>
      </c>
      <c r="AS551" s="18"/>
      <c r="AT551" s="18" t="s">
        <v>388</v>
      </c>
      <c r="AU551" s="18" t="s">
        <v>184</v>
      </c>
      <c r="AV551" s="18" t="s">
        <v>388</v>
      </c>
      <c r="AW551" s="18" t="s">
        <v>388</v>
      </c>
      <c r="AX551" s="18" t="s">
        <v>388</v>
      </c>
      <c r="AY551" s="18" t="s">
        <v>184</v>
      </c>
      <c r="AZ551" s="18" t="s">
        <v>184</v>
      </c>
      <c r="BA551" s="18" t="s">
        <v>184</v>
      </c>
      <c r="BB551" s="18" t="s">
        <v>184</v>
      </c>
      <c r="BC551" s="18"/>
      <c r="BD551" s="18" t="s">
        <v>184</v>
      </c>
      <c r="BE551" s="18" t="s">
        <v>184</v>
      </c>
      <c r="BF551" s="18" t="s">
        <v>184</v>
      </c>
      <c r="BG551" s="18" t="s">
        <v>184</v>
      </c>
      <c r="BH551" s="18" t="s">
        <v>184</v>
      </c>
      <c r="BI551" s="18" t="s">
        <v>184</v>
      </c>
      <c r="BJ551" s="18" t="s">
        <v>184</v>
      </c>
      <c r="BK551" s="18" t="s">
        <v>184</v>
      </c>
      <c r="BL551" s="18" t="s">
        <v>184</v>
      </c>
      <c r="BM551" s="18"/>
      <c r="BN551" s="34"/>
    </row>
    <row r="552" spans="1:67" s="158" customFormat="1" ht="60" customHeight="1" x14ac:dyDescent="0.35">
      <c r="A552" s="24" t="s">
        <v>1690</v>
      </c>
      <c r="B552" s="25" t="str">
        <f>VLOOKUP($D552,[18]Responsables!$L$1:$M$37,2,0)</f>
        <v>SSDA</v>
      </c>
      <c r="C552" s="159" t="s">
        <v>190</v>
      </c>
      <c r="D552" s="17" t="s">
        <v>1681</v>
      </c>
      <c r="E552" s="17" t="s">
        <v>1464</v>
      </c>
      <c r="F552" s="17" t="s">
        <v>172</v>
      </c>
      <c r="G552" s="17" t="s">
        <v>768</v>
      </c>
      <c r="H552" s="17" t="s">
        <v>1691</v>
      </c>
      <c r="I552" s="17" t="s">
        <v>175</v>
      </c>
      <c r="J552" s="17" t="s">
        <v>176</v>
      </c>
      <c r="K552" s="17" t="s">
        <v>176</v>
      </c>
      <c r="L552" s="17" t="s">
        <v>176</v>
      </c>
      <c r="M552" s="17" t="s">
        <v>256</v>
      </c>
      <c r="N552" s="17" t="s">
        <v>176</v>
      </c>
      <c r="O552" s="17" t="s">
        <v>176</v>
      </c>
      <c r="P552" s="17" t="s">
        <v>656</v>
      </c>
      <c r="Q552" s="17" t="s">
        <v>1681</v>
      </c>
      <c r="R552" s="17" t="s">
        <v>1692</v>
      </c>
      <c r="S552" s="17" t="s">
        <v>1681</v>
      </c>
      <c r="T552" s="17" t="s">
        <v>656</v>
      </c>
      <c r="U552" s="17" t="s">
        <v>1681</v>
      </c>
      <c r="V552" s="17" t="s">
        <v>656</v>
      </c>
      <c r="W552" s="17" t="s">
        <v>1549</v>
      </c>
      <c r="X552" s="18" t="s">
        <v>255</v>
      </c>
      <c r="Y552" s="177" t="s">
        <v>517</v>
      </c>
      <c r="Z552" s="17" t="s">
        <v>256</v>
      </c>
      <c r="AA552" s="17" t="s">
        <v>256</v>
      </c>
      <c r="AB552" s="18" t="s">
        <v>256</v>
      </c>
      <c r="AC552" s="178">
        <v>45496</v>
      </c>
      <c r="AD552" s="33" t="s">
        <v>518</v>
      </c>
      <c r="AE552" s="26" t="s">
        <v>239</v>
      </c>
      <c r="AF552" s="18">
        <f t="shared" si="133"/>
        <v>1</v>
      </c>
      <c r="AG552" s="18" t="s">
        <v>239</v>
      </c>
      <c r="AH552" s="18">
        <f t="shared" si="134"/>
        <v>1</v>
      </c>
      <c r="AI552" s="18" t="s">
        <v>239</v>
      </c>
      <c r="AJ552" s="18">
        <f t="shared" si="135"/>
        <v>1</v>
      </c>
      <c r="AK552" s="18">
        <f t="shared" si="136"/>
        <v>3</v>
      </c>
      <c r="AL552" s="44" t="s">
        <v>519</v>
      </c>
      <c r="AM552" s="18" t="s">
        <v>184</v>
      </c>
      <c r="AN552" s="18" t="s">
        <v>184</v>
      </c>
      <c r="AO552" s="18" t="s">
        <v>184</v>
      </c>
      <c r="AP552" s="18" t="s">
        <v>184</v>
      </c>
      <c r="AQ552" s="18" t="s">
        <v>184</v>
      </c>
      <c r="AR552" s="18" t="s">
        <v>184</v>
      </c>
      <c r="AS552" s="18"/>
      <c r="AT552" s="18" t="s">
        <v>388</v>
      </c>
      <c r="AU552" s="18" t="s">
        <v>184</v>
      </c>
      <c r="AV552" s="18" t="s">
        <v>184</v>
      </c>
      <c r="AW552" s="18" t="s">
        <v>184</v>
      </c>
      <c r="AX552" s="18" t="s">
        <v>184</v>
      </c>
      <c r="AY552" s="18" t="s">
        <v>184</v>
      </c>
      <c r="AZ552" s="18" t="s">
        <v>184</v>
      </c>
      <c r="BA552" s="18" t="s">
        <v>184</v>
      </c>
      <c r="BB552" s="18" t="s">
        <v>184</v>
      </c>
      <c r="BC552" s="18"/>
      <c r="BD552" s="18" t="s">
        <v>184</v>
      </c>
      <c r="BE552" s="18" t="s">
        <v>184</v>
      </c>
      <c r="BF552" s="18" t="s">
        <v>184</v>
      </c>
      <c r="BG552" s="18" t="s">
        <v>184</v>
      </c>
      <c r="BH552" s="18" t="s">
        <v>184</v>
      </c>
      <c r="BI552" s="18" t="s">
        <v>184</v>
      </c>
      <c r="BJ552" s="18" t="s">
        <v>184</v>
      </c>
      <c r="BK552" s="18" t="s">
        <v>184</v>
      </c>
      <c r="BL552" s="18" t="s">
        <v>184</v>
      </c>
      <c r="BM552" s="18"/>
      <c r="BN552" s="34"/>
    </row>
    <row r="553" spans="1:67" s="158" customFormat="1" ht="60" customHeight="1" x14ac:dyDescent="0.35">
      <c r="A553" s="24" t="s">
        <v>1693</v>
      </c>
      <c r="B553" s="25" t="str">
        <f>VLOOKUP($D553,[18]Responsables!$L$1:$M$37,2,0)</f>
        <v>SSDA</v>
      </c>
      <c r="C553" s="159" t="s">
        <v>197</v>
      </c>
      <c r="D553" s="17" t="s">
        <v>1681</v>
      </c>
      <c r="E553" s="17" t="s">
        <v>1694</v>
      </c>
      <c r="F553" s="17" t="s">
        <v>316</v>
      </c>
      <c r="G553" s="17" t="s">
        <v>317</v>
      </c>
      <c r="H553" s="17" t="s">
        <v>1695</v>
      </c>
      <c r="I553" s="17" t="s">
        <v>253</v>
      </c>
      <c r="J553" s="18" t="s">
        <v>254</v>
      </c>
      <c r="K553" s="18" t="s">
        <v>329</v>
      </c>
      <c r="L553" s="18" t="s">
        <v>330</v>
      </c>
      <c r="M553" s="18" t="s">
        <v>321</v>
      </c>
      <c r="N553" s="18" t="s">
        <v>451</v>
      </c>
      <c r="O553" s="18" t="s">
        <v>176</v>
      </c>
      <c r="P553" s="17" t="s">
        <v>656</v>
      </c>
      <c r="Q553" s="17" t="s">
        <v>1681</v>
      </c>
      <c r="R553" s="17" t="s">
        <v>1686</v>
      </c>
      <c r="S553" s="17" t="s">
        <v>1681</v>
      </c>
      <c r="T553" s="17" t="s">
        <v>1380</v>
      </c>
      <c r="U553" s="17" t="s">
        <v>1681</v>
      </c>
      <c r="V553" s="17" t="s">
        <v>177</v>
      </c>
      <c r="W553" s="17" t="s">
        <v>195</v>
      </c>
      <c r="X553" s="18" t="s">
        <v>255</v>
      </c>
      <c r="Y553" s="177" t="s">
        <v>517</v>
      </c>
      <c r="Z553" s="17" t="s">
        <v>256</v>
      </c>
      <c r="AA553" s="17" t="s">
        <v>256</v>
      </c>
      <c r="AB553" s="18" t="s">
        <v>256</v>
      </c>
      <c r="AC553" s="178">
        <v>45496</v>
      </c>
      <c r="AD553" s="33" t="s">
        <v>518</v>
      </c>
      <c r="AE553" s="26" t="s">
        <v>239</v>
      </c>
      <c r="AF553" s="18">
        <f t="shared" si="133"/>
        <v>1</v>
      </c>
      <c r="AG553" s="18" t="s">
        <v>239</v>
      </c>
      <c r="AH553" s="18">
        <f t="shared" si="134"/>
        <v>1</v>
      </c>
      <c r="AI553" s="18" t="s">
        <v>239</v>
      </c>
      <c r="AJ553" s="18">
        <f t="shared" si="135"/>
        <v>1</v>
      </c>
      <c r="AK553" s="18">
        <f t="shared" si="136"/>
        <v>3</v>
      </c>
      <c r="AL553" s="44" t="s">
        <v>519</v>
      </c>
      <c r="AM553" s="18" t="s">
        <v>184</v>
      </c>
      <c r="AN553" s="18" t="s">
        <v>388</v>
      </c>
      <c r="AO553" s="18" t="s">
        <v>184</v>
      </c>
      <c r="AP553" s="18" t="s">
        <v>388</v>
      </c>
      <c r="AQ553" s="18" t="s">
        <v>184</v>
      </c>
      <c r="AR553" s="18" t="s">
        <v>184</v>
      </c>
      <c r="AS553" s="18"/>
      <c r="AT553" s="18" t="s">
        <v>184</v>
      </c>
      <c r="AU553" s="18" t="s">
        <v>184</v>
      </c>
      <c r="AV553" s="18" t="s">
        <v>184</v>
      </c>
      <c r="AW553" s="18" t="s">
        <v>388</v>
      </c>
      <c r="AX553" s="18" t="s">
        <v>184</v>
      </c>
      <c r="AY553" s="18" t="s">
        <v>184</v>
      </c>
      <c r="AZ553" s="18" t="s">
        <v>184</v>
      </c>
      <c r="BA553" s="18" t="s">
        <v>184</v>
      </c>
      <c r="BB553" s="18" t="s">
        <v>184</v>
      </c>
      <c r="BC553" s="18"/>
      <c r="BD553" s="18" t="s">
        <v>184</v>
      </c>
      <c r="BE553" s="18" t="s">
        <v>184</v>
      </c>
      <c r="BF553" s="18" t="s">
        <v>184</v>
      </c>
      <c r="BG553" s="18" t="s">
        <v>184</v>
      </c>
      <c r="BH553" s="18" t="s">
        <v>184</v>
      </c>
      <c r="BI553" s="18" t="s">
        <v>184</v>
      </c>
      <c r="BJ553" s="18" t="s">
        <v>184</v>
      </c>
      <c r="BK553" s="18" t="s">
        <v>184</v>
      </c>
      <c r="BL553" s="18" t="s">
        <v>184</v>
      </c>
      <c r="BM553" s="18"/>
      <c r="BN553" s="34"/>
    </row>
    <row r="554" spans="1:67" s="158" customFormat="1" ht="60" customHeight="1" x14ac:dyDescent="0.35">
      <c r="A554" s="24" t="s">
        <v>1696</v>
      </c>
      <c r="B554" s="25" t="str">
        <f>VLOOKUP($D554,[18]Responsables!$L$1:$M$37,2,0)</f>
        <v>SSDA</v>
      </c>
      <c r="C554" s="159" t="s">
        <v>201</v>
      </c>
      <c r="D554" s="17" t="s">
        <v>1681</v>
      </c>
      <c r="E554" s="17" t="s">
        <v>1464</v>
      </c>
      <c r="F554" s="17" t="s">
        <v>1697</v>
      </c>
      <c r="G554" s="17" t="s">
        <v>1698</v>
      </c>
      <c r="H554" s="17" t="s">
        <v>1699</v>
      </c>
      <c r="I554" s="17" t="s">
        <v>253</v>
      </c>
      <c r="J554" s="18" t="s">
        <v>254</v>
      </c>
      <c r="K554" s="18" t="s">
        <v>335</v>
      </c>
      <c r="L554" s="18" t="s">
        <v>336</v>
      </c>
      <c r="M554" s="18" t="s">
        <v>337</v>
      </c>
      <c r="N554" s="18" t="s">
        <v>437</v>
      </c>
      <c r="O554" s="18" t="s">
        <v>256</v>
      </c>
      <c r="P554" s="17" t="s">
        <v>656</v>
      </c>
      <c r="Q554" s="17" t="s">
        <v>1681</v>
      </c>
      <c r="R554" s="17" t="s">
        <v>228</v>
      </c>
      <c r="S554" s="17" t="s">
        <v>1681</v>
      </c>
      <c r="T554" s="17" t="s">
        <v>656</v>
      </c>
      <c r="U554" s="17" t="s">
        <v>1681</v>
      </c>
      <c r="V554" s="17" t="s">
        <v>289</v>
      </c>
      <c r="W554" s="17" t="s">
        <v>1681</v>
      </c>
      <c r="X554" s="18" t="s">
        <v>273</v>
      </c>
      <c r="Y554" s="177" t="s">
        <v>528</v>
      </c>
      <c r="Z554" s="17" t="s">
        <v>339</v>
      </c>
      <c r="AA554" s="17" t="s">
        <v>1700</v>
      </c>
      <c r="AB554" s="18" t="s">
        <v>182</v>
      </c>
      <c r="AC554" s="178">
        <v>45499</v>
      </c>
      <c r="AD554" s="33" t="s">
        <v>518</v>
      </c>
      <c r="AE554" s="26" t="s">
        <v>233</v>
      </c>
      <c r="AF554" s="18">
        <f t="shared" si="133"/>
        <v>2</v>
      </c>
      <c r="AG554" s="18" t="s">
        <v>233</v>
      </c>
      <c r="AH554" s="18">
        <f t="shared" si="134"/>
        <v>2</v>
      </c>
      <c r="AI554" s="18" t="s">
        <v>233</v>
      </c>
      <c r="AJ554" s="18">
        <f t="shared" si="135"/>
        <v>2</v>
      </c>
      <c r="AK554" s="18">
        <f t="shared" si="136"/>
        <v>6</v>
      </c>
      <c r="AL554" s="44" t="s">
        <v>524</v>
      </c>
      <c r="AM554" s="18" t="s">
        <v>184</v>
      </c>
      <c r="AN554" s="18" t="s">
        <v>388</v>
      </c>
      <c r="AO554" s="18" t="s">
        <v>184</v>
      </c>
      <c r="AP554" s="18" t="s">
        <v>388</v>
      </c>
      <c r="AQ554" s="18" t="s">
        <v>419</v>
      </c>
      <c r="AR554" s="18" t="s">
        <v>184</v>
      </c>
      <c r="AS554" s="18"/>
      <c r="AT554" s="18" t="s">
        <v>388</v>
      </c>
      <c r="AU554" s="18" t="s">
        <v>184</v>
      </c>
      <c r="AV554" s="18" t="s">
        <v>184</v>
      </c>
      <c r="AW554" s="18" t="s">
        <v>388</v>
      </c>
      <c r="AX554" s="18" t="s">
        <v>419</v>
      </c>
      <c r="AY554" s="18" t="s">
        <v>388</v>
      </c>
      <c r="AZ554" s="18" t="s">
        <v>184</v>
      </c>
      <c r="BA554" s="18" t="s">
        <v>184</v>
      </c>
      <c r="BB554" s="18" t="s">
        <v>456</v>
      </c>
      <c r="BC554" s="18"/>
      <c r="BD554" s="18" t="s">
        <v>184</v>
      </c>
      <c r="BE554" s="18" t="s">
        <v>184</v>
      </c>
      <c r="BF554" s="18" t="s">
        <v>184</v>
      </c>
      <c r="BG554" s="18" t="s">
        <v>184</v>
      </c>
      <c r="BH554" s="18" t="s">
        <v>184</v>
      </c>
      <c r="BI554" s="18" t="s">
        <v>184</v>
      </c>
      <c r="BJ554" s="18" t="s">
        <v>184</v>
      </c>
      <c r="BK554" s="18" t="s">
        <v>184</v>
      </c>
      <c r="BL554" s="18" t="s">
        <v>184</v>
      </c>
      <c r="BM554" s="18"/>
      <c r="BN554" s="282"/>
    </row>
    <row r="555" spans="1:67" s="158" customFormat="1" ht="60" customHeight="1" x14ac:dyDescent="0.35">
      <c r="A555" s="24" t="s">
        <v>1701</v>
      </c>
      <c r="B555" s="25" t="str">
        <f>VLOOKUP($D555,[18]Responsables!$L$1:$M$37,2,0)</f>
        <v>SSDA</v>
      </c>
      <c r="C555" s="159" t="s">
        <v>205</v>
      </c>
      <c r="D555" s="17" t="s">
        <v>1681</v>
      </c>
      <c r="E555" s="17" t="s">
        <v>1464</v>
      </c>
      <c r="F555" s="17" t="s">
        <v>1697</v>
      </c>
      <c r="G555" s="17" t="s">
        <v>1702</v>
      </c>
      <c r="H555" s="17" t="s">
        <v>1703</v>
      </c>
      <c r="I555" s="17" t="s">
        <v>253</v>
      </c>
      <c r="J555" s="18" t="s">
        <v>254</v>
      </c>
      <c r="K555" s="18" t="s">
        <v>417</v>
      </c>
      <c r="L555" s="18" t="s">
        <v>361</v>
      </c>
      <c r="M555" s="18" t="s">
        <v>321</v>
      </c>
      <c r="N555" s="18" t="s">
        <v>437</v>
      </c>
      <c r="O555" s="18" t="s">
        <v>256</v>
      </c>
      <c r="P555" s="17" t="s">
        <v>656</v>
      </c>
      <c r="Q555" s="17" t="s">
        <v>1681</v>
      </c>
      <c r="R555" s="17" t="s">
        <v>289</v>
      </c>
      <c r="S555" s="17" t="s">
        <v>1681</v>
      </c>
      <c r="T555" s="17" t="s">
        <v>289</v>
      </c>
      <c r="U555" s="17" t="s">
        <v>1681</v>
      </c>
      <c r="V555" s="17" t="s">
        <v>289</v>
      </c>
      <c r="W555" s="17" t="s">
        <v>1681</v>
      </c>
      <c r="X555" s="18" t="s">
        <v>255</v>
      </c>
      <c r="Y555" s="177" t="s">
        <v>517</v>
      </c>
      <c r="Z555" s="17" t="s">
        <v>256</v>
      </c>
      <c r="AA555" s="17" t="s">
        <v>256</v>
      </c>
      <c r="AB555" s="18" t="s">
        <v>256</v>
      </c>
      <c r="AC555" s="178">
        <v>45499</v>
      </c>
      <c r="AD555" s="33" t="s">
        <v>518</v>
      </c>
      <c r="AE555" s="26" t="s">
        <v>239</v>
      </c>
      <c r="AF555" s="18">
        <f t="shared" si="133"/>
        <v>1</v>
      </c>
      <c r="AG555" s="18" t="s">
        <v>239</v>
      </c>
      <c r="AH555" s="18">
        <f t="shared" si="134"/>
        <v>1</v>
      </c>
      <c r="AI555" s="18" t="s">
        <v>239</v>
      </c>
      <c r="AJ555" s="18">
        <f t="shared" si="135"/>
        <v>1</v>
      </c>
      <c r="AK555" s="18">
        <f t="shared" si="136"/>
        <v>3</v>
      </c>
      <c r="AL555" s="44" t="s">
        <v>519</v>
      </c>
      <c r="AM555" s="18" t="s">
        <v>184</v>
      </c>
      <c r="AN555" s="18" t="s">
        <v>184</v>
      </c>
      <c r="AO555" s="18" t="s">
        <v>184</v>
      </c>
      <c r="AP555" s="18" t="s">
        <v>486</v>
      </c>
      <c r="AQ555" s="18" t="s">
        <v>184</v>
      </c>
      <c r="AR555" s="18" t="s">
        <v>184</v>
      </c>
      <c r="AS555" s="18"/>
      <c r="AT555" s="18" t="s">
        <v>184</v>
      </c>
      <c r="AU555" s="18" t="s">
        <v>184</v>
      </c>
      <c r="AV555" s="18" t="s">
        <v>456</v>
      </c>
      <c r="AW555" s="18" t="s">
        <v>184</v>
      </c>
      <c r="AX555" s="18" t="s">
        <v>419</v>
      </c>
      <c r="AY555" s="18" t="s">
        <v>184</v>
      </c>
      <c r="AZ555" s="18" t="s">
        <v>184</v>
      </c>
      <c r="BA555" s="18" t="s">
        <v>184</v>
      </c>
      <c r="BB555" s="18" t="s">
        <v>456</v>
      </c>
      <c r="BC555" s="18"/>
      <c r="BD555" s="18" t="s">
        <v>184</v>
      </c>
      <c r="BE555" s="18" t="s">
        <v>184</v>
      </c>
      <c r="BF555" s="18" t="s">
        <v>184</v>
      </c>
      <c r="BG555" s="18" t="s">
        <v>184</v>
      </c>
      <c r="BH555" s="18" t="s">
        <v>184</v>
      </c>
      <c r="BI555" s="18" t="s">
        <v>184</v>
      </c>
      <c r="BJ555" s="18" t="s">
        <v>184</v>
      </c>
      <c r="BK555" s="18" t="s">
        <v>184</v>
      </c>
      <c r="BL555" s="18" t="s">
        <v>184</v>
      </c>
      <c r="BM555" s="18"/>
      <c r="BN555" s="282"/>
    </row>
    <row r="556" spans="1:67" s="158" customFormat="1" ht="60" customHeight="1" x14ac:dyDescent="0.35">
      <c r="A556" s="24" t="s">
        <v>1704</v>
      </c>
      <c r="B556" s="25" t="str">
        <f>VLOOKUP($D556,[18]Responsables!$L$1:$M$37,2,0)</f>
        <v>SSDA</v>
      </c>
      <c r="C556" s="159" t="s">
        <v>209</v>
      </c>
      <c r="D556" s="17" t="s">
        <v>1681</v>
      </c>
      <c r="E556" s="17" t="s">
        <v>1464</v>
      </c>
      <c r="F556" s="17" t="s">
        <v>669</v>
      </c>
      <c r="G556" s="17" t="s">
        <v>1705</v>
      </c>
      <c r="H556" s="17" t="s">
        <v>1706</v>
      </c>
      <c r="I556" s="17" t="s">
        <v>253</v>
      </c>
      <c r="J556" s="18" t="s">
        <v>254</v>
      </c>
      <c r="K556" s="18" t="s">
        <v>335</v>
      </c>
      <c r="L556" s="18" t="s">
        <v>336</v>
      </c>
      <c r="M556" s="18" t="s">
        <v>321</v>
      </c>
      <c r="N556" s="18" t="s">
        <v>437</v>
      </c>
      <c r="O556" s="18" t="s">
        <v>256</v>
      </c>
      <c r="P556" s="17" t="s">
        <v>656</v>
      </c>
      <c r="Q556" s="17" t="s">
        <v>1681</v>
      </c>
      <c r="R556" s="17" t="s">
        <v>289</v>
      </c>
      <c r="S556" s="17" t="s">
        <v>1681</v>
      </c>
      <c r="T556" s="17" t="s">
        <v>289</v>
      </c>
      <c r="U556" s="17" t="s">
        <v>1681</v>
      </c>
      <c r="V556" s="17" t="s">
        <v>289</v>
      </c>
      <c r="W556" s="17" t="s">
        <v>1681</v>
      </c>
      <c r="X556" s="18" t="s">
        <v>255</v>
      </c>
      <c r="Y556" s="177" t="s">
        <v>517</v>
      </c>
      <c r="Z556" s="17" t="s">
        <v>256</v>
      </c>
      <c r="AA556" s="17" t="s">
        <v>256</v>
      </c>
      <c r="AB556" s="18" t="s">
        <v>256</v>
      </c>
      <c r="AC556" s="178">
        <v>45499</v>
      </c>
      <c r="AD556" s="33" t="s">
        <v>518</v>
      </c>
      <c r="AE556" s="26" t="s">
        <v>239</v>
      </c>
      <c r="AF556" s="18">
        <f t="shared" si="133"/>
        <v>1</v>
      </c>
      <c r="AG556" s="18" t="s">
        <v>239</v>
      </c>
      <c r="AH556" s="18">
        <f t="shared" si="134"/>
        <v>1</v>
      </c>
      <c r="AI556" s="18" t="s">
        <v>239</v>
      </c>
      <c r="AJ556" s="18">
        <f t="shared" si="135"/>
        <v>1</v>
      </c>
      <c r="AK556" s="18">
        <f t="shared" si="136"/>
        <v>3</v>
      </c>
      <c r="AL556" s="44" t="s">
        <v>519</v>
      </c>
      <c r="AM556" s="18" t="s">
        <v>184</v>
      </c>
      <c r="AN556" s="18" t="s">
        <v>486</v>
      </c>
      <c r="AO556" s="18" t="s">
        <v>184</v>
      </c>
      <c r="AP556" s="18" t="s">
        <v>184</v>
      </c>
      <c r="AQ556" s="18" t="s">
        <v>184</v>
      </c>
      <c r="AR556" s="18" t="s">
        <v>184</v>
      </c>
      <c r="AS556" s="18"/>
      <c r="AT556" s="18" t="s">
        <v>184</v>
      </c>
      <c r="AU556" s="18" t="s">
        <v>184</v>
      </c>
      <c r="AV556" s="18" t="s">
        <v>456</v>
      </c>
      <c r="AW556" s="18" t="s">
        <v>184</v>
      </c>
      <c r="AX556" s="18" t="s">
        <v>184</v>
      </c>
      <c r="AY556" s="18" t="s">
        <v>184</v>
      </c>
      <c r="AZ556" s="18" t="s">
        <v>184</v>
      </c>
      <c r="BA556" s="18" t="s">
        <v>184</v>
      </c>
      <c r="BB556" s="18" t="s">
        <v>456</v>
      </c>
      <c r="BC556" s="18"/>
      <c r="BD556" s="18" t="s">
        <v>184</v>
      </c>
      <c r="BE556" s="18" t="s">
        <v>184</v>
      </c>
      <c r="BF556" s="18" t="s">
        <v>184</v>
      </c>
      <c r="BG556" s="18" t="s">
        <v>184</v>
      </c>
      <c r="BH556" s="18" t="s">
        <v>184</v>
      </c>
      <c r="BI556" s="18" t="s">
        <v>184</v>
      </c>
      <c r="BJ556" s="18" t="s">
        <v>184</v>
      </c>
      <c r="BK556" s="18" t="s">
        <v>184</v>
      </c>
      <c r="BL556" s="18" t="s">
        <v>184</v>
      </c>
      <c r="BM556" s="18"/>
      <c r="BN556" s="282"/>
    </row>
    <row r="557" spans="1:67" s="158" customFormat="1" ht="60" customHeight="1" x14ac:dyDescent="0.35">
      <c r="A557" s="24" t="s">
        <v>1707</v>
      </c>
      <c r="B557" s="25" t="str">
        <f>VLOOKUP($D557,[18]Responsables!$L$1:$M$37,2,0)</f>
        <v>SSDA</v>
      </c>
      <c r="C557" s="159" t="s">
        <v>212</v>
      </c>
      <c r="D557" s="17" t="s">
        <v>1681</v>
      </c>
      <c r="E557" s="17" t="s">
        <v>1464</v>
      </c>
      <c r="F557" s="17" t="s">
        <v>669</v>
      </c>
      <c r="G557" s="17" t="s">
        <v>1708</v>
      </c>
      <c r="H557" s="17" t="s">
        <v>1709</v>
      </c>
      <c r="I557" s="17" t="s">
        <v>253</v>
      </c>
      <c r="J557" s="18" t="s">
        <v>254</v>
      </c>
      <c r="K557" s="18" t="s">
        <v>335</v>
      </c>
      <c r="L557" s="18" t="s">
        <v>330</v>
      </c>
      <c r="M557" s="18" t="s">
        <v>321</v>
      </c>
      <c r="N557" s="18" t="s">
        <v>437</v>
      </c>
      <c r="O557" s="18" t="s">
        <v>256</v>
      </c>
      <c r="P557" s="17" t="s">
        <v>656</v>
      </c>
      <c r="Q557" s="17" t="s">
        <v>1681</v>
      </c>
      <c r="R557" s="17" t="s">
        <v>289</v>
      </c>
      <c r="S557" s="17" t="s">
        <v>1681</v>
      </c>
      <c r="T557" s="17" t="s">
        <v>289</v>
      </c>
      <c r="U557" s="17" t="s">
        <v>1681</v>
      </c>
      <c r="V557" s="17" t="s">
        <v>289</v>
      </c>
      <c r="W557" s="17" t="s">
        <v>1681</v>
      </c>
      <c r="X557" s="18" t="s">
        <v>255</v>
      </c>
      <c r="Y557" s="177" t="s">
        <v>517</v>
      </c>
      <c r="Z557" s="17" t="s">
        <v>256</v>
      </c>
      <c r="AA557" s="17" t="s">
        <v>256</v>
      </c>
      <c r="AB557" s="18" t="s">
        <v>256</v>
      </c>
      <c r="AC557" s="178">
        <v>45499</v>
      </c>
      <c r="AD557" s="33" t="s">
        <v>518</v>
      </c>
      <c r="AE557" s="26" t="s">
        <v>239</v>
      </c>
      <c r="AF557" s="18">
        <f t="shared" si="133"/>
        <v>1</v>
      </c>
      <c r="AG557" s="18" t="s">
        <v>239</v>
      </c>
      <c r="AH557" s="18">
        <f t="shared" si="134"/>
        <v>1</v>
      </c>
      <c r="AI557" s="18" t="s">
        <v>239</v>
      </c>
      <c r="AJ557" s="18">
        <f t="shared" si="135"/>
        <v>1</v>
      </c>
      <c r="AK557" s="18">
        <f t="shared" si="136"/>
        <v>3</v>
      </c>
      <c r="AL557" s="44" t="s">
        <v>519</v>
      </c>
      <c r="AM557" s="18" t="s">
        <v>184</v>
      </c>
      <c r="AN557" s="18" t="s">
        <v>184</v>
      </c>
      <c r="AO557" s="18" t="s">
        <v>184</v>
      </c>
      <c r="AP557" s="18" t="s">
        <v>184</v>
      </c>
      <c r="AQ557" s="18" t="s">
        <v>184</v>
      </c>
      <c r="AR557" s="18" t="s">
        <v>184</v>
      </c>
      <c r="AS557" s="18"/>
      <c r="AT557" s="18" t="s">
        <v>184</v>
      </c>
      <c r="AU557" s="18" t="s">
        <v>184</v>
      </c>
      <c r="AV557" s="18" t="s">
        <v>184</v>
      </c>
      <c r="AW557" s="18" t="s">
        <v>184</v>
      </c>
      <c r="AX557" s="18" t="s">
        <v>184</v>
      </c>
      <c r="AY557" s="18" t="s">
        <v>184</v>
      </c>
      <c r="AZ557" s="18" t="s">
        <v>184</v>
      </c>
      <c r="BA557" s="18" t="s">
        <v>184</v>
      </c>
      <c r="BB557" s="18" t="s">
        <v>456</v>
      </c>
      <c r="BC557" s="18"/>
      <c r="BD557" s="18" t="s">
        <v>184</v>
      </c>
      <c r="BE557" s="18" t="s">
        <v>184</v>
      </c>
      <c r="BF557" s="18" t="s">
        <v>184</v>
      </c>
      <c r="BG557" s="18" t="s">
        <v>184</v>
      </c>
      <c r="BH557" s="18" t="s">
        <v>184</v>
      </c>
      <c r="BI557" s="18" t="s">
        <v>184</v>
      </c>
      <c r="BJ557" s="18" t="s">
        <v>184</v>
      </c>
      <c r="BK557" s="18" t="s">
        <v>184</v>
      </c>
      <c r="BL557" s="18" t="s">
        <v>184</v>
      </c>
      <c r="BM557" s="18"/>
      <c r="BN557" s="282"/>
    </row>
    <row r="558" spans="1:67" s="158" customFormat="1" ht="60" customHeight="1" x14ac:dyDescent="0.35">
      <c r="A558" s="24" t="s">
        <v>1487</v>
      </c>
      <c r="B558" s="25" t="str">
        <f>VLOOKUP($D558,[18]Responsables!$L$1:$M$37,2,0)</f>
        <v>DDAB</v>
      </c>
      <c r="C558" s="159" t="s">
        <v>215</v>
      </c>
      <c r="D558" s="17" t="s">
        <v>195</v>
      </c>
      <c r="E558" s="17" t="s">
        <v>1464</v>
      </c>
      <c r="F558" s="17" t="s">
        <v>759</v>
      </c>
      <c r="G558" s="17" t="s">
        <v>1710</v>
      </c>
      <c r="H558" s="17" t="s">
        <v>1711</v>
      </c>
      <c r="I558" s="17" t="s">
        <v>253</v>
      </c>
      <c r="J558" s="18" t="s">
        <v>254</v>
      </c>
      <c r="K558" s="18" t="s">
        <v>319</v>
      </c>
      <c r="L558" s="18" t="s">
        <v>330</v>
      </c>
      <c r="M558" s="18" t="s">
        <v>337</v>
      </c>
      <c r="N558" s="18" t="s">
        <v>437</v>
      </c>
      <c r="O558" s="18" t="s">
        <v>1712</v>
      </c>
      <c r="P558" s="17" t="s">
        <v>411</v>
      </c>
      <c r="Q558" s="17" t="s">
        <v>195</v>
      </c>
      <c r="R558" s="17" t="s">
        <v>656</v>
      </c>
      <c r="S558" s="17" t="s">
        <v>1681</v>
      </c>
      <c r="T558" s="17" t="s">
        <v>289</v>
      </c>
      <c r="U558" s="17" t="s">
        <v>1681</v>
      </c>
      <c r="V558" s="17" t="s">
        <v>289</v>
      </c>
      <c r="W558" s="17" t="s">
        <v>1681</v>
      </c>
      <c r="X558" s="18" t="s">
        <v>255</v>
      </c>
      <c r="Y558" s="177" t="s">
        <v>517</v>
      </c>
      <c r="Z558" s="17" t="s">
        <v>256</v>
      </c>
      <c r="AA558" s="17" t="s">
        <v>256</v>
      </c>
      <c r="AB558" s="18" t="s">
        <v>256</v>
      </c>
      <c r="AC558" s="178">
        <v>45503</v>
      </c>
      <c r="AD558" s="26" t="s">
        <v>518</v>
      </c>
      <c r="AE558" s="26" t="s">
        <v>239</v>
      </c>
      <c r="AF558" s="195">
        <f t="shared" si="133"/>
        <v>1</v>
      </c>
      <c r="AG558" s="18" t="s">
        <v>239</v>
      </c>
      <c r="AH558" s="195">
        <f t="shared" si="134"/>
        <v>1</v>
      </c>
      <c r="AI558" s="18" t="s">
        <v>233</v>
      </c>
      <c r="AJ558" s="195">
        <f t="shared" si="135"/>
        <v>2</v>
      </c>
      <c r="AK558" s="195">
        <f t="shared" si="136"/>
        <v>4</v>
      </c>
      <c r="AL558" s="192" t="s">
        <v>524</v>
      </c>
      <c r="AM558" s="18" t="s">
        <v>184</v>
      </c>
      <c r="AN558" s="18" t="s">
        <v>388</v>
      </c>
      <c r="AO558" s="18" t="s">
        <v>184</v>
      </c>
      <c r="AP558" s="18" t="s">
        <v>388</v>
      </c>
      <c r="AQ558" s="18" t="s">
        <v>184</v>
      </c>
      <c r="AR558" s="18" t="s">
        <v>184</v>
      </c>
      <c r="AS558" s="18"/>
      <c r="AT558" s="18" t="s">
        <v>388</v>
      </c>
      <c r="AU558" s="18" t="s">
        <v>184</v>
      </c>
      <c r="AV558" s="18" t="s">
        <v>388</v>
      </c>
      <c r="AW558" s="18" t="s">
        <v>388</v>
      </c>
      <c r="AX558" s="18" t="s">
        <v>388</v>
      </c>
      <c r="AY558" s="18" t="s">
        <v>388</v>
      </c>
      <c r="AZ558" s="18" t="s">
        <v>184</v>
      </c>
      <c r="BA558" s="18" t="s">
        <v>184</v>
      </c>
      <c r="BB558" s="18" t="s">
        <v>184</v>
      </c>
      <c r="BC558" s="18"/>
      <c r="BD558" s="18" t="s">
        <v>184</v>
      </c>
      <c r="BE558" s="18" t="s">
        <v>184</v>
      </c>
      <c r="BF558" s="18" t="s">
        <v>184</v>
      </c>
      <c r="BG558" s="18" t="s">
        <v>184</v>
      </c>
      <c r="BH558" s="18" t="s">
        <v>184</v>
      </c>
      <c r="BI558" s="18" t="s">
        <v>184</v>
      </c>
      <c r="BJ558" s="18" t="s">
        <v>184</v>
      </c>
      <c r="BK558" s="18" t="s">
        <v>184</v>
      </c>
      <c r="BL558" s="18" t="s">
        <v>184</v>
      </c>
      <c r="BM558" s="18"/>
      <c r="BN558" s="282"/>
    </row>
    <row r="559" spans="1:67" s="158" customFormat="1" ht="60" customHeight="1" x14ac:dyDescent="0.35">
      <c r="A559" s="24" t="s">
        <v>1713</v>
      </c>
      <c r="B559" s="25" t="str">
        <f>VLOOKUP($D559,[18]Responsables!$L$1:$M$37,2,0)</f>
        <v>DDAB</v>
      </c>
      <c r="C559" s="159" t="s">
        <v>218</v>
      </c>
      <c r="D559" s="17" t="s">
        <v>195</v>
      </c>
      <c r="E559" s="17" t="s">
        <v>1464</v>
      </c>
      <c r="F559" s="17" t="s">
        <v>759</v>
      </c>
      <c r="G559" s="17" t="s">
        <v>1714</v>
      </c>
      <c r="H559" s="17" t="s">
        <v>1715</v>
      </c>
      <c r="I559" s="17" t="s">
        <v>253</v>
      </c>
      <c r="J559" s="18" t="s">
        <v>254</v>
      </c>
      <c r="K559" s="18" t="s">
        <v>319</v>
      </c>
      <c r="L559" s="18" t="s">
        <v>361</v>
      </c>
      <c r="M559" s="18" t="s">
        <v>321</v>
      </c>
      <c r="N559" s="18" t="s">
        <v>437</v>
      </c>
      <c r="O559" s="18" t="s">
        <v>1712</v>
      </c>
      <c r="P559" s="17" t="s">
        <v>411</v>
      </c>
      <c r="Q559" s="17" t="s">
        <v>195</v>
      </c>
      <c r="R559" s="17" t="s">
        <v>656</v>
      </c>
      <c r="S559" s="17" t="s">
        <v>1681</v>
      </c>
      <c r="T559" s="17" t="s">
        <v>289</v>
      </c>
      <c r="U559" s="17" t="s">
        <v>1681</v>
      </c>
      <c r="V559" s="17" t="s">
        <v>289</v>
      </c>
      <c r="W559" s="17" t="s">
        <v>1681</v>
      </c>
      <c r="X559" s="18" t="s">
        <v>255</v>
      </c>
      <c r="Y559" s="177" t="s">
        <v>517</v>
      </c>
      <c r="Z559" s="17" t="s">
        <v>256</v>
      </c>
      <c r="AA559" s="17" t="s">
        <v>256</v>
      </c>
      <c r="AB559" s="18" t="s">
        <v>256</v>
      </c>
      <c r="AC559" s="178">
        <v>45503</v>
      </c>
      <c r="AD559" s="26" t="s">
        <v>518</v>
      </c>
      <c r="AE559" s="26" t="s">
        <v>239</v>
      </c>
      <c r="AF559" s="195">
        <f t="shared" si="133"/>
        <v>1</v>
      </c>
      <c r="AG559" s="18" t="s">
        <v>239</v>
      </c>
      <c r="AH559" s="195">
        <f t="shared" si="134"/>
        <v>1</v>
      </c>
      <c r="AI559" s="18" t="s">
        <v>233</v>
      </c>
      <c r="AJ559" s="195">
        <f t="shared" si="135"/>
        <v>2</v>
      </c>
      <c r="AK559" s="195">
        <f t="shared" si="136"/>
        <v>4</v>
      </c>
      <c r="AL559" s="192" t="s">
        <v>524</v>
      </c>
      <c r="AM559" s="18" t="s">
        <v>184</v>
      </c>
      <c r="AN559" s="18" t="s">
        <v>388</v>
      </c>
      <c r="AO559" s="18" t="s">
        <v>184</v>
      </c>
      <c r="AP559" s="18" t="s">
        <v>388</v>
      </c>
      <c r="AQ559" s="18" t="s">
        <v>184</v>
      </c>
      <c r="AR559" s="18" t="s">
        <v>184</v>
      </c>
      <c r="AS559" s="18"/>
      <c r="AT559" s="18" t="s">
        <v>388</v>
      </c>
      <c r="AU559" s="18" t="s">
        <v>184</v>
      </c>
      <c r="AV559" s="18" t="s">
        <v>388</v>
      </c>
      <c r="AW559" s="18" t="s">
        <v>388</v>
      </c>
      <c r="AX559" s="18" t="s">
        <v>388</v>
      </c>
      <c r="AY559" s="18" t="s">
        <v>388</v>
      </c>
      <c r="AZ559" s="18" t="s">
        <v>184</v>
      </c>
      <c r="BA559" s="18" t="s">
        <v>184</v>
      </c>
      <c r="BB559" s="18" t="s">
        <v>184</v>
      </c>
      <c r="BC559" s="18"/>
      <c r="BD559" s="18" t="s">
        <v>184</v>
      </c>
      <c r="BE559" s="18" t="s">
        <v>184</v>
      </c>
      <c r="BF559" s="18" t="s">
        <v>184</v>
      </c>
      <c r="BG559" s="18" t="s">
        <v>184</v>
      </c>
      <c r="BH559" s="18" t="s">
        <v>184</v>
      </c>
      <c r="BI559" s="18" t="s">
        <v>184</v>
      </c>
      <c r="BJ559" s="18" t="s">
        <v>184</v>
      </c>
      <c r="BK559" s="18" t="s">
        <v>184</v>
      </c>
      <c r="BL559" s="18" t="s">
        <v>184</v>
      </c>
      <c r="BM559" s="18"/>
      <c r="BN559" s="282"/>
    </row>
    <row r="560" spans="1:67" s="158" customFormat="1" ht="60" customHeight="1" x14ac:dyDescent="0.35">
      <c r="A560" s="24" t="s">
        <v>1716</v>
      </c>
      <c r="B560" s="25" t="s">
        <v>1717</v>
      </c>
      <c r="C560" s="159" t="s">
        <v>221</v>
      </c>
      <c r="D560" s="17" t="s">
        <v>195</v>
      </c>
      <c r="E560" s="17" t="s">
        <v>1464</v>
      </c>
      <c r="F560" s="17" t="s">
        <v>172</v>
      </c>
      <c r="G560" s="17" t="s">
        <v>1718</v>
      </c>
      <c r="H560" s="17" t="s">
        <v>1719</v>
      </c>
      <c r="I560" s="17" t="s">
        <v>253</v>
      </c>
      <c r="J560" s="18" t="s">
        <v>254</v>
      </c>
      <c r="K560" s="18" t="s">
        <v>319</v>
      </c>
      <c r="L560" s="18" t="s">
        <v>361</v>
      </c>
      <c r="M560" s="18" t="s">
        <v>321</v>
      </c>
      <c r="N560" s="18" t="s">
        <v>437</v>
      </c>
      <c r="O560" s="18" t="s">
        <v>1720</v>
      </c>
      <c r="P560" s="17" t="s">
        <v>411</v>
      </c>
      <c r="Q560" s="17" t="s">
        <v>195</v>
      </c>
      <c r="R560" s="17" t="s">
        <v>656</v>
      </c>
      <c r="S560" s="15" t="s">
        <v>1681</v>
      </c>
      <c r="T560" s="15" t="s">
        <v>289</v>
      </c>
      <c r="U560" s="17" t="s">
        <v>1681</v>
      </c>
      <c r="V560" s="15" t="s">
        <v>229</v>
      </c>
      <c r="W560" s="15" t="s">
        <v>229</v>
      </c>
      <c r="X560" s="18" t="s">
        <v>255</v>
      </c>
      <c r="Y560" s="177" t="s">
        <v>517</v>
      </c>
      <c r="Z560" s="17" t="s">
        <v>256</v>
      </c>
      <c r="AA560" s="17" t="s">
        <v>256</v>
      </c>
      <c r="AB560" s="18" t="s">
        <v>256</v>
      </c>
      <c r="AC560" s="178">
        <v>45583</v>
      </c>
      <c r="AD560" s="26" t="s">
        <v>518</v>
      </c>
      <c r="AE560" s="26" t="s">
        <v>239</v>
      </c>
      <c r="AF560" s="18">
        <f t="shared" si="133"/>
        <v>1</v>
      </c>
      <c r="AG560" s="18" t="s">
        <v>239</v>
      </c>
      <c r="AH560" s="18">
        <f t="shared" si="134"/>
        <v>1</v>
      </c>
      <c r="AI560" s="18" t="s">
        <v>233</v>
      </c>
      <c r="AJ560" s="18">
        <f t="shared" si="135"/>
        <v>2</v>
      </c>
      <c r="AK560" s="18">
        <f t="shared" si="136"/>
        <v>4</v>
      </c>
      <c r="AL560" s="192" t="s">
        <v>524</v>
      </c>
      <c r="AM560" s="18" t="s">
        <v>184</v>
      </c>
      <c r="AN560" s="18" t="s">
        <v>388</v>
      </c>
      <c r="AO560" s="18" t="s">
        <v>184</v>
      </c>
      <c r="AP560" s="18" t="s">
        <v>388</v>
      </c>
      <c r="AQ560" s="18" t="s">
        <v>184</v>
      </c>
      <c r="AR560" s="18" t="s">
        <v>184</v>
      </c>
      <c r="AS560" s="18"/>
      <c r="AT560" s="18" t="s">
        <v>388</v>
      </c>
      <c r="AU560" s="18" t="s">
        <v>184</v>
      </c>
      <c r="AV560" s="18" t="s">
        <v>388</v>
      </c>
      <c r="AW560" s="18" t="s">
        <v>388</v>
      </c>
      <c r="AX560" s="18" t="s">
        <v>388</v>
      </c>
      <c r="AY560" s="18" t="s">
        <v>184</v>
      </c>
      <c r="AZ560" s="18" t="s">
        <v>184</v>
      </c>
      <c r="BA560" s="18" t="s">
        <v>184</v>
      </c>
      <c r="BB560" s="18" t="s">
        <v>184</v>
      </c>
      <c r="BC560" s="18"/>
      <c r="BD560" s="18" t="s">
        <v>184</v>
      </c>
      <c r="BE560" s="18" t="s">
        <v>184</v>
      </c>
      <c r="BF560" s="18" t="s">
        <v>184</v>
      </c>
      <c r="BG560" s="18" t="s">
        <v>184</v>
      </c>
      <c r="BH560" s="18" t="s">
        <v>184</v>
      </c>
      <c r="BI560" s="18" t="s">
        <v>184</v>
      </c>
      <c r="BJ560" s="18" t="s">
        <v>184</v>
      </c>
      <c r="BK560" s="18" t="s">
        <v>184</v>
      </c>
      <c r="BL560" s="18" t="s">
        <v>184</v>
      </c>
      <c r="BM560" s="18"/>
      <c r="BN560" s="282"/>
    </row>
    <row r="561" spans="1:70" s="158" customFormat="1" ht="60" customHeight="1" x14ac:dyDescent="0.35">
      <c r="A561" s="24" t="s">
        <v>1721</v>
      </c>
      <c r="B561" s="25" t="s">
        <v>1717</v>
      </c>
      <c r="C561" s="159" t="s">
        <v>224</v>
      </c>
      <c r="D561" s="17" t="s">
        <v>195</v>
      </c>
      <c r="E561" s="17" t="s">
        <v>1464</v>
      </c>
      <c r="F561" s="17" t="s">
        <v>316</v>
      </c>
      <c r="G561" s="17" t="s">
        <v>1722</v>
      </c>
      <c r="H561" s="17" t="s">
        <v>1723</v>
      </c>
      <c r="I561" s="17" t="s">
        <v>253</v>
      </c>
      <c r="J561" s="18" t="s">
        <v>254</v>
      </c>
      <c r="K561" s="18" t="s">
        <v>319</v>
      </c>
      <c r="L561" s="196" t="s">
        <v>1724</v>
      </c>
      <c r="M561" s="16" t="s">
        <v>321</v>
      </c>
      <c r="N561" s="16" t="s">
        <v>351</v>
      </c>
      <c r="O561" s="18" t="s">
        <v>1725</v>
      </c>
      <c r="P561" s="17" t="s">
        <v>411</v>
      </c>
      <c r="Q561" s="17" t="s">
        <v>195</v>
      </c>
      <c r="R561" s="17" t="s">
        <v>656</v>
      </c>
      <c r="S561" s="15" t="s">
        <v>1681</v>
      </c>
      <c r="T561" s="15" t="s">
        <v>289</v>
      </c>
      <c r="U561" s="17" t="s">
        <v>1681</v>
      </c>
      <c r="V561" s="15" t="s">
        <v>229</v>
      </c>
      <c r="W561" s="15" t="s">
        <v>229</v>
      </c>
      <c r="X561" s="18" t="s">
        <v>255</v>
      </c>
      <c r="Y561" s="177" t="s">
        <v>517</v>
      </c>
      <c r="Z561" s="17" t="s">
        <v>256</v>
      </c>
      <c r="AA561" s="17" t="s">
        <v>256</v>
      </c>
      <c r="AB561" s="18" t="s">
        <v>256</v>
      </c>
      <c r="AC561" s="178">
        <v>45583</v>
      </c>
      <c r="AD561" s="26" t="s">
        <v>518</v>
      </c>
      <c r="AE561" s="26" t="s">
        <v>239</v>
      </c>
      <c r="AF561" s="18">
        <f t="shared" si="133"/>
        <v>1</v>
      </c>
      <c r="AG561" s="18" t="s">
        <v>239</v>
      </c>
      <c r="AH561" s="18">
        <f t="shared" si="134"/>
        <v>1</v>
      </c>
      <c r="AI561" s="18" t="s">
        <v>233</v>
      </c>
      <c r="AJ561" s="18">
        <f t="shared" si="135"/>
        <v>2</v>
      </c>
      <c r="AK561" s="18">
        <f t="shared" si="136"/>
        <v>4</v>
      </c>
      <c r="AL561" s="192" t="s">
        <v>524</v>
      </c>
      <c r="AM561" s="18" t="s">
        <v>184</v>
      </c>
      <c r="AN561" s="18" t="s">
        <v>388</v>
      </c>
      <c r="AO561" s="18" t="s">
        <v>184</v>
      </c>
      <c r="AP561" s="18" t="s">
        <v>388</v>
      </c>
      <c r="AQ561" s="18" t="s">
        <v>184</v>
      </c>
      <c r="AR561" s="18" t="s">
        <v>184</v>
      </c>
      <c r="AS561" s="18"/>
      <c r="AT561" s="18" t="s">
        <v>388</v>
      </c>
      <c r="AU561" s="18" t="s">
        <v>184</v>
      </c>
      <c r="AV561" s="18" t="s">
        <v>388</v>
      </c>
      <c r="AW561" s="18" t="s">
        <v>388</v>
      </c>
      <c r="AX561" s="18" t="s">
        <v>388</v>
      </c>
      <c r="AY561" s="18" t="s">
        <v>184</v>
      </c>
      <c r="AZ561" s="18" t="s">
        <v>184</v>
      </c>
      <c r="BA561" s="18" t="s">
        <v>184</v>
      </c>
      <c r="BB561" s="18" t="s">
        <v>184</v>
      </c>
      <c r="BC561" s="18"/>
      <c r="BD561" s="18" t="s">
        <v>184</v>
      </c>
      <c r="BE561" s="18" t="s">
        <v>184</v>
      </c>
      <c r="BF561" s="18" t="s">
        <v>184</v>
      </c>
      <c r="BG561" s="18" t="s">
        <v>184</v>
      </c>
      <c r="BH561" s="18" t="s">
        <v>184</v>
      </c>
      <c r="BI561" s="18" t="s">
        <v>184</v>
      </c>
      <c r="BJ561" s="18" t="s">
        <v>184</v>
      </c>
      <c r="BK561" s="18" t="s">
        <v>184</v>
      </c>
      <c r="BL561" s="18" t="s">
        <v>184</v>
      </c>
      <c r="BM561" s="18"/>
      <c r="BN561" s="282"/>
    </row>
    <row r="562" spans="1:70" s="158" customFormat="1" ht="60" customHeight="1" x14ac:dyDescent="0.35">
      <c r="A562" s="24" t="str">
        <f>CONCATENATE($B562,"-",$C562)</f>
        <v>STDI-001</v>
      </c>
      <c r="B562" s="25" t="str">
        <f>VLOOKUP($D562,[19]Responsables!$L$1:$M$37,2,0)</f>
        <v>STDI</v>
      </c>
      <c r="C562" s="159" t="s">
        <v>169</v>
      </c>
      <c r="D562" s="17" t="s">
        <v>1519</v>
      </c>
      <c r="E562" s="17" t="s">
        <v>1464</v>
      </c>
      <c r="F562" s="17" t="s">
        <v>316</v>
      </c>
      <c r="G562" s="17" t="s">
        <v>1726</v>
      </c>
      <c r="H562" s="17" t="s">
        <v>1727</v>
      </c>
      <c r="I562" s="17" t="s">
        <v>253</v>
      </c>
      <c r="J562" s="18" t="s">
        <v>254</v>
      </c>
      <c r="K562" s="18" t="s">
        <v>335</v>
      </c>
      <c r="L562" s="18" t="s">
        <v>336</v>
      </c>
      <c r="M562" s="18" t="s">
        <v>337</v>
      </c>
      <c r="N562" s="18" t="s">
        <v>351</v>
      </c>
      <c r="O562" s="18" t="s">
        <v>1728</v>
      </c>
      <c r="P562" s="17" t="s">
        <v>656</v>
      </c>
      <c r="Q562" s="17" t="s">
        <v>1519</v>
      </c>
      <c r="R562" s="17" t="s">
        <v>194</v>
      </c>
      <c r="S562" s="17" t="s">
        <v>1519</v>
      </c>
      <c r="T562" s="17" t="s">
        <v>660</v>
      </c>
      <c r="U562" s="17" t="s">
        <v>628</v>
      </c>
      <c r="V562" s="17" t="s">
        <v>229</v>
      </c>
      <c r="W562" s="17" t="s">
        <v>229</v>
      </c>
      <c r="X562" s="18" t="s">
        <v>255</v>
      </c>
      <c r="Y562" s="177" t="str">
        <f>VLOOKUP($X562,'[19]Ley Transparencia'!$G$4:$H$18,2,0)</f>
        <v>INFORMACIÓN PÚBLICA</v>
      </c>
      <c r="Z562" s="17" t="s">
        <v>256</v>
      </c>
      <c r="AA562" s="17" t="s">
        <v>256</v>
      </c>
      <c r="AB562" s="39" t="s">
        <v>176</v>
      </c>
      <c r="AC562" s="40">
        <v>45534</v>
      </c>
      <c r="AD562" s="33" t="str">
        <f>LOOKUP($Y562,'[19]Ley Transparencia'!$H$4:$H$17,'[19]Ley Transparencia'!$I$4:$I$17)</f>
        <v>Ilimitada</v>
      </c>
      <c r="AE562" s="26" t="str">
        <f>IF(Y562="Artículo 19 - INFORMACIÓN PÚBLICA RESERVADA","Alta",IF(Y562="Artículo 18 - INFORMACIÓN PÚBLICA CLASIFICADA","Media",IF(Y562="INFORMACIÓN PÚBLICA","Baja")))</f>
        <v>Baja</v>
      </c>
      <c r="AF562" s="18">
        <f>IF(AE562="Baja",1,IF(AE562="Media",2,IF(AE562="Alta",3,"")))</f>
        <v>1</v>
      </c>
      <c r="AG562" s="18" t="s">
        <v>239</v>
      </c>
      <c r="AH562" s="18">
        <v>2</v>
      </c>
      <c r="AI562" s="18" t="s">
        <v>239</v>
      </c>
      <c r="AJ562" s="18">
        <f>IF(AI562="Baja",1,IF(AI562="Media",2,IF(AI562="Alta",3,"")))</f>
        <v>1</v>
      </c>
      <c r="AK562" s="18">
        <f>IFERROR(SUM(+AF562+AH562+AJ562),"")</f>
        <v>4</v>
      </c>
      <c r="AL562" s="44" t="str">
        <f>IF(AND(AE562="ALTA"),"ALTA",IF(AND(AG562="ALTA",AI562="ALTA"),"ALTA",IF(AND(AE562="MEDIA",AG562="ALTA",AI562="MEDIA"),"MEDIA",IF(AND(AE562="MEDIA",AG562="MEDIA",AI562="ALTA"),"MEDIA",IF(AND(AE562="MEDIA",AG562="MEDIA",AI562="BAJA"),"MEDIA",IF(AND(AE562="MEDIA",AG562="MEDIA",AI562="MEDIA"),"MEDIA",IF(AND(AE562="MEDIA",AG562="BAJA",AI562="MEDIA"),"MEDIA",IF(AND(AE562="BAJA",AG562="MEDIA",AI562="MEDIA"),"MEDIA",IF(AND(AE562="BAJA",AG562="BAJA",AI562="MEDIA"),"MEDIA",IF(AND(AE562="BAJA",AG562="MEDIA",AI562="BAJA"),"MEDIA",IF(AND(AE562="MEDIA",AG562="BAJA",AI562="BAJA"),"MEDIA",IF(AND(AE562="BAJA",AG562="ALTA",AI562="BAJA"),"MEDIA",IF(AND(AE562="BAJA",AG562="BAJA",AI562="ALTA"),"MEDIA",IF(AND(AE562="MEDIA",AG562="ALTA",AI562="BAJA"),"MEDIA",IF(AND(AE562="MEDIA",AG562="BAJA",AI562="ALTA"),"MEDIA",IF(AND(AE562="BAJA",AG562="ALTA",AI562="MEDIA"),"MEDIA",IF(AND(AE562="BAJA",AG562="MEDIA",AI562="ALTA"),"MEDIA",IF(AND(AE562="BAJA",AG562="BAJA",AI562="BAJA"),"BAJA","Por Clasificar"))))))))))))))))))</f>
        <v>BAJA</v>
      </c>
      <c r="AM562" s="18" t="s">
        <v>184</v>
      </c>
      <c r="AN562" s="18" t="s">
        <v>388</v>
      </c>
      <c r="AO562" s="18" t="s">
        <v>184</v>
      </c>
      <c r="AP562" s="18" t="s">
        <v>388</v>
      </c>
      <c r="AQ562" s="18" t="s">
        <v>184</v>
      </c>
      <c r="AR562" s="18" t="s">
        <v>184</v>
      </c>
      <c r="AS562" s="18"/>
      <c r="AT562" s="18" t="s">
        <v>388</v>
      </c>
      <c r="AU562" s="18" t="s">
        <v>184</v>
      </c>
      <c r="AV562" s="18" t="s">
        <v>184</v>
      </c>
      <c r="AW562" s="18" t="s">
        <v>184</v>
      </c>
      <c r="AX562" s="18" t="s">
        <v>184</v>
      </c>
      <c r="AY562" s="18" t="s">
        <v>184</v>
      </c>
      <c r="AZ562" s="18" t="s">
        <v>184</v>
      </c>
      <c r="BA562" s="18" t="s">
        <v>184</v>
      </c>
      <c r="BB562" s="18" t="s">
        <v>184</v>
      </c>
      <c r="BC562" s="18"/>
      <c r="BD562" s="18" t="s">
        <v>184</v>
      </c>
      <c r="BE562" s="18" t="s">
        <v>184</v>
      </c>
      <c r="BF562" s="18" t="s">
        <v>184</v>
      </c>
      <c r="BG562" s="18" t="s">
        <v>184</v>
      </c>
      <c r="BH562" s="18" t="s">
        <v>184</v>
      </c>
      <c r="BI562" s="18" t="s">
        <v>184</v>
      </c>
      <c r="BJ562" s="18" t="s">
        <v>184</v>
      </c>
      <c r="BK562" s="18" t="s">
        <v>184</v>
      </c>
      <c r="BL562" s="18" t="s">
        <v>184</v>
      </c>
      <c r="BM562" s="18"/>
      <c r="BN562" s="34" t="s">
        <v>323</v>
      </c>
      <c r="BO562" s="18" t="s">
        <v>323</v>
      </c>
      <c r="BP562" s="18" t="s">
        <v>323</v>
      </c>
      <c r="BQ562" s="26" t="s">
        <v>1467</v>
      </c>
      <c r="BR562" s="18" t="s">
        <v>1729</v>
      </c>
    </row>
    <row r="563" spans="1:70" s="158" customFormat="1" ht="60" customHeight="1" x14ac:dyDescent="0.35">
      <c r="A563" s="24" t="str">
        <f>CONCATENATE($B563,"-",$C563)</f>
        <v>STDI-002</v>
      </c>
      <c r="B563" s="25" t="str">
        <f>VLOOKUP($D563,[19]Responsables!$L$1:$M$37,2,0)</f>
        <v>STDI</v>
      </c>
      <c r="C563" s="159" t="s">
        <v>185</v>
      </c>
      <c r="D563" s="17" t="s">
        <v>1519</v>
      </c>
      <c r="E563" s="17" t="s">
        <v>1464</v>
      </c>
      <c r="F563" s="17" t="s">
        <v>316</v>
      </c>
      <c r="G563" s="17" t="s">
        <v>317</v>
      </c>
      <c r="H563" s="17" t="s">
        <v>1730</v>
      </c>
      <c r="I563" s="17" t="s">
        <v>253</v>
      </c>
      <c r="J563" s="18" t="s">
        <v>254</v>
      </c>
      <c r="K563" s="18" t="s">
        <v>335</v>
      </c>
      <c r="L563" s="18" t="s">
        <v>336</v>
      </c>
      <c r="M563" s="18" t="s">
        <v>321</v>
      </c>
      <c r="N563" s="18" t="s">
        <v>322</v>
      </c>
      <c r="O563" s="18" t="s">
        <v>1508</v>
      </c>
      <c r="P563" s="17" t="s">
        <v>656</v>
      </c>
      <c r="Q563" s="17" t="s">
        <v>1519</v>
      </c>
      <c r="R563" s="17" t="s">
        <v>194</v>
      </c>
      <c r="S563" s="17" t="s">
        <v>1519</v>
      </c>
      <c r="T563" s="17" t="s">
        <v>193</v>
      </c>
      <c r="U563" s="17" t="s">
        <v>725</v>
      </c>
      <c r="V563" s="17" t="s">
        <v>229</v>
      </c>
      <c r="W563" s="17" t="s">
        <v>229</v>
      </c>
      <c r="X563" s="18" t="s">
        <v>273</v>
      </c>
      <c r="Y563" s="177" t="str">
        <f>VLOOKUP($X563,'[19]Ley Transparencia'!$G$4:$H$18,2,0)</f>
        <v>Artículo 18 - INFORMACIÓN PÚBLICA CLASIFICADA</v>
      </c>
      <c r="Z563" s="17" t="s">
        <v>1496</v>
      </c>
      <c r="AA563" s="17" t="s">
        <v>1497</v>
      </c>
      <c r="AB563" s="39" t="s">
        <v>238</v>
      </c>
      <c r="AC563" s="40">
        <v>45139</v>
      </c>
      <c r="AD563" s="33" t="str">
        <f>LOOKUP($Y563,'[19]Ley Transparencia'!$H$4:$H$17,'[19]Ley Transparencia'!$I$4:$I$17)</f>
        <v>Ilimitada</v>
      </c>
      <c r="AE563" s="26" t="str">
        <f>IF(Y563="Artículo 19 - INFORMACIÓN PÚBLICA RESERVADA","Alta",IF(Y563="Artículo 18 - INFORMACIÓN PÚBLICA CLASIFICADA","Media",IF(Y563="INFORMACIÓN PÚBLICA","Baja")))</f>
        <v>Media</v>
      </c>
      <c r="AF563" s="18">
        <f>IF(AE563="Baja",1,IF(AE563="Media",2,IF(AE563="Alta",3,"")))</f>
        <v>2</v>
      </c>
      <c r="AG563" s="18" t="s">
        <v>233</v>
      </c>
      <c r="AH563" s="18">
        <v>2</v>
      </c>
      <c r="AI563" s="18" t="s">
        <v>233</v>
      </c>
      <c r="AJ563" s="18">
        <f>IF(AI563="Baja",1,IF(AI563="Media",2,IF(AI563="Alta",3,"")))</f>
        <v>2</v>
      </c>
      <c r="AK563" s="18">
        <f>IFERROR(SUM(+AF563+AH563+AJ563),"")</f>
        <v>6</v>
      </c>
      <c r="AL563" s="44" t="str">
        <f>IF(AND(AE563="ALTA"),"ALTA",IF(AND(AG563="ALTA",AI563="ALTA"),"ALTA",IF(AND(AE563="MEDIA",AG563="ALTA",AI563="MEDIA"),"MEDIA",IF(AND(AE563="MEDIA",AG563="MEDIA",AI563="ALTA"),"MEDIA",IF(AND(AE563="MEDIA",AG563="MEDIA",AI563="BAJA"),"MEDIA",IF(AND(AE563="MEDIA",AG563="MEDIA",AI563="MEDIA"),"MEDIA",IF(AND(AE563="MEDIA",AG563="BAJA",AI563="MEDIA"),"MEDIA",IF(AND(AE563="BAJA",AG563="MEDIA",AI563="MEDIA"),"MEDIA",IF(AND(AE563="BAJA",AG563="BAJA",AI563="MEDIA"),"MEDIA",IF(AND(AE563="BAJA",AG563="MEDIA",AI563="BAJA"),"MEDIA",IF(AND(AE563="MEDIA",AG563="BAJA",AI563="BAJA"),"MEDIA",IF(AND(AE563="BAJA",AG563="ALTA",AI563="BAJA"),"MEDIA",IF(AND(AE563="BAJA",AG563="BAJA",AI563="ALTA"),"MEDIA",IF(AND(AE563="MEDIA",AG563="ALTA",AI563="BAJA"),"MEDIA",IF(AND(AE563="MEDIA",AG563="BAJA",AI563="ALTA"),"MEDIA",IF(AND(AE563="BAJA",AG563="ALTA",AI563="MEDIA"),"MEDIA",IF(AND(AE563="BAJA",AG563="MEDIA",AI563="ALTA"),"MEDIA",IF(AND(AE563="BAJA",AG563="BAJA",AI563="BAJA"),"BAJA","Por Clasificar"))))))))))))))))))</f>
        <v>MEDIA</v>
      </c>
      <c r="AM563" s="18" t="s">
        <v>184</v>
      </c>
      <c r="AN563" s="18" t="s">
        <v>388</v>
      </c>
      <c r="AO563" s="18" t="s">
        <v>184</v>
      </c>
      <c r="AP563" s="18" t="s">
        <v>388</v>
      </c>
      <c r="AQ563" s="18" t="s">
        <v>184</v>
      </c>
      <c r="AR563" s="18" t="s">
        <v>184</v>
      </c>
      <c r="AS563" s="18"/>
      <c r="AT563" s="18" t="s">
        <v>388</v>
      </c>
      <c r="AU563" s="18" t="s">
        <v>184</v>
      </c>
      <c r="AV563" s="18" t="s">
        <v>184</v>
      </c>
      <c r="AW563" s="18" t="s">
        <v>388</v>
      </c>
      <c r="AX563" s="18" t="s">
        <v>184</v>
      </c>
      <c r="AY563" s="18" t="s">
        <v>388</v>
      </c>
      <c r="AZ563" s="18" t="s">
        <v>184</v>
      </c>
      <c r="BA563" s="18" t="s">
        <v>388</v>
      </c>
      <c r="BB563" s="18" t="s">
        <v>184</v>
      </c>
      <c r="BC563" s="18"/>
      <c r="BD563" s="18" t="s">
        <v>184</v>
      </c>
      <c r="BE563" s="18" t="s">
        <v>184</v>
      </c>
      <c r="BF563" s="18" t="s">
        <v>184</v>
      </c>
      <c r="BG563" s="18" t="s">
        <v>184</v>
      </c>
      <c r="BH563" s="18" t="s">
        <v>184</v>
      </c>
      <c r="BI563" s="18" t="s">
        <v>184</v>
      </c>
      <c r="BJ563" s="18" t="s">
        <v>184</v>
      </c>
      <c r="BK563" s="18" t="s">
        <v>184</v>
      </c>
      <c r="BL563" s="18" t="s">
        <v>184</v>
      </c>
      <c r="BM563" s="18"/>
      <c r="BN563" s="34" t="s">
        <v>323</v>
      </c>
      <c r="BO563" s="18" t="s">
        <v>323</v>
      </c>
      <c r="BP563" s="18" t="s">
        <v>323</v>
      </c>
      <c r="BQ563" s="26" t="s">
        <v>1467</v>
      </c>
      <c r="BR563" s="18" t="s">
        <v>1731</v>
      </c>
    </row>
    <row r="564" spans="1:70" s="158" customFormat="1" ht="60" customHeight="1" x14ac:dyDescent="0.35">
      <c r="A564" s="24" t="str">
        <f t="shared" ref="A564:A577" si="137">CONCATENATE($B564,"-",$C564)</f>
        <v>STDI-003</v>
      </c>
      <c r="B564" s="25" t="str">
        <f>VLOOKUP($D564,[19]Responsables!$L$1:$M$37,2,0)</f>
        <v>STDI</v>
      </c>
      <c r="C564" s="159" t="s">
        <v>190</v>
      </c>
      <c r="D564" s="17" t="s">
        <v>1519</v>
      </c>
      <c r="E564" s="17" t="s">
        <v>1464</v>
      </c>
      <c r="F564" s="17" t="s">
        <v>1429</v>
      </c>
      <c r="G564" s="17" t="s">
        <v>1732</v>
      </c>
      <c r="H564" s="17" t="s">
        <v>1733</v>
      </c>
      <c r="I564" s="17" t="s">
        <v>253</v>
      </c>
      <c r="J564" s="18" t="s">
        <v>254</v>
      </c>
      <c r="K564" s="18" t="s">
        <v>335</v>
      </c>
      <c r="L564" s="18" t="s">
        <v>336</v>
      </c>
      <c r="M564" s="18" t="s">
        <v>321</v>
      </c>
      <c r="N564" s="18" t="s">
        <v>437</v>
      </c>
      <c r="O564" s="18" t="s">
        <v>256</v>
      </c>
      <c r="P564" s="17" t="s">
        <v>656</v>
      </c>
      <c r="Q564" s="17" t="s">
        <v>1519</v>
      </c>
      <c r="R564" s="17" t="s">
        <v>194</v>
      </c>
      <c r="S564" s="17" t="s">
        <v>1519</v>
      </c>
      <c r="T564" s="17" t="s">
        <v>194</v>
      </c>
      <c r="U564" s="17" t="s">
        <v>1519</v>
      </c>
      <c r="V564" s="17" t="s">
        <v>193</v>
      </c>
      <c r="W564" s="17" t="s">
        <v>170</v>
      </c>
      <c r="X564" s="18" t="s">
        <v>255</v>
      </c>
      <c r="Y564" s="177" t="str">
        <f>VLOOKUP($X564,'[19]Ley Transparencia'!$G$4:$H$18,2,0)</f>
        <v>INFORMACIÓN PÚBLICA</v>
      </c>
      <c r="Z564" s="17" t="s">
        <v>256</v>
      </c>
      <c r="AA564" s="17" t="s">
        <v>256</v>
      </c>
      <c r="AB564" s="39" t="s">
        <v>176</v>
      </c>
      <c r="AC564" s="40">
        <v>45139</v>
      </c>
      <c r="AD564" s="33" t="str">
        <f>LOOKUP($Y564,'[19]Ley Transparencia'!$H$4:$H$17,'[19]Ley Transparencia'!$I$4:$I$17)</f>
        <v>Ilimitada</v>
      </c>
      <c r="AE564" s="26" t="str">
        <f t="shared" ref="AE564:AE577" si="138">IF(Y564="Artículo 19 - INFORMACIÓN PÚBLICA RESERVADA","Alta",IF(Y564="Artículo 18 - INFORMACIÓN PÚBLICA CLASIFICADA","Media",IF(Y564="INFORMACIÓN PÚBLICA","Baja")))</f>
        <v>Baja</v>
      </c>
      <c r="AF564" s="18">
        <f t="shared" ref="AF564:AF577" si="139">IF(AE564="Baja",1,IF(AE564="Media",2,IF(AE564="Alta",3,"")))</f>
        <v>1</v>
      </c>
      <c r="AG564" s="18" t="s">
        <v>239</v>
      </c>
      <c r="AH564" s="18">
        <v>2</v>
      </c>
      <c r="AI564" s="18" t="s">
        <v>239</v>
      </c>
      <c r="AJ564" s="18">
        <f t="shared" ref="AJ564:AJ577" si="140">IF(AI564="Baja",1,IF(AI564="Media",2,IF(AI564="Alta",3,"")))</f>
        <v>1</v>
      </c>
      <c r="AK564" s="18">
        <f t="shared" ref="AK564:AK577" si="141">IFERROR(SUM(+AF564+AH564+AJ564),"")</f>
        <v>4</v>
      </c>
      <c r="AL564" s="44" t="str">
        <f t="shared" ref="AL564:AL577" si="142">IF(AND(AE564="ALTA"),"ALTA",IF(AND(AG564="ALTA",AI564="ALTA"),"ALTA",IF(AND(AE564="MEDIA",AG564="ALTA",AI564="MEDIA"),"MEDIA",IF(AND(AE564="MEDIA",AG564="MEDIA",AI564="ALTA"),"MEDIA",IF(AND(AE564="MEDIA",AG564="MEDIA",AI564="BAJA"),"MEDIA",IF(AND(AE564="MEDIA",AG564="MEDIA",AI564="MEDIA"),"MEDIA",IF(AND(AE564="MEDIA",AG564="BAJA",AI564="MEDIA"),"MEDIA",IF(AND(AE564="BAJA",AG564="MEDIA",AI564="MEDIA"),"MEDIA",IF(AND(AE564="BAJA",AG564="BAJA",AI564="MEDIA"),"MEDIA",IF(AND(AE564="BAJA",AG564="MEDIA",AI564="BAJA"),"MEDIA",IF(AND(AE564="MEDIA",AG564="BAJA",AI564="BAJA"),"MEDIA",IF(AND(AE564="BAJA",AG564="ALTA",AI564="BAJA"),"MEDIA",IF(AND(AE564="BAJA",AG564="BAJA",AI564="ALTA"),"MEDIA",IF(AND(AE564="MEDIA",AG564="ALTA",AI564="BAJA"),"MEDIA",IF(AND(AE564="MEDIA",AG564="BAJA",AI564="ALTA"),"MEDIA",IF(AND(AE564="BAJA",AG564="ALTA",AI564="MEDIA"),"MEDIA",IF(AND(AE564="BAJA",AG564="MEDIA",AI564="ALTA"),"MEDIA",IF(AND(AE564="BAJA",AG564="BAJA",AI564="BAJA"),"BAJA","Por Clasificar"))))))))))))))))))</f>
        <v>BAJA</v>
      </c>
      <c r="AM564" s="18" t="s">
        <v>184</v>
      </c>
      <c r="AN564" s="18" t="s">
        <v>388</v>
      </c>
      <c r="AO564" s="18" t="s">
        <v>184</v>
      </c>
      <c r="AP564" s="18" t="s">
        <v>388</v>
      </c>
      <c r="AQ564" s="18" t="s">
        <v>184</v>
      </c>
      <c r="AR564" s="18" t="s">
        <v>184</v>
      </c>
      <c r="AS564" s="18"/>
      <c r="AT564" s="18" t="s">
        <v>388</v>
      </c>
      <c r="AU564" s="18" t="s">
        <v>184</v>
      </c>
      <c r="AV564" s="18" t="s">
        <v>184</v>
      </c>
      <c r="AW564" s="18" t="s">
        <v>184</v>
      </c>
      <c r="AX564" s="18" t="s">
        <v>184</v>
      </c>
      <c r="AY564" s="18" t="s">
        <v>184</v>
      </c>
      <c r="AZ564" s="18" t="s">
        <v>184</v>
      </c>
      <c r="BA564" s="18" t="s">
        <v>184</v>
      </c>
      <c r="BB564" s="18" t="s">
        <v>184</v>
      </c>
      <c r="BC564" s="18"/>
      <c r="BD564" s="18" t="s">
        <v>184</v>
      </c>
      <c r="BE564" s="18" t="s">
        <v>184</v>
      </c>
      <c r="BF564" s="18" t="s">
        <v>184</v>
      </c>
      <c r="BG564" s="18" t="s">
        <v>184</v>
      </c>
      <c r="BH564" s="18" t="s">
        <v>184</v>
      </c>
      <c r="BI564" s="18" t="s">
        <v>184</v>
      </c>
      <c r="BJ564" s="18" t="s">
        <v>184</v>
      </c>
      <c r="BK564" s="18" t="s">
        <v>184</v>
      </c>
      <c r="BL564" s="18" t="s">
        <v>184</v>
      </c>
      <c r="BM564" s="18"/>
      <c r="BN564" s="34" t="s">
        <v>323</v>
      </c>
      <c r="BO564" s="18" t="s">
        <v>323</v>
      </c>
      <c r="BP564" s="18" t="s">
        <v>323</v>
      </c>
      <c r="BQ564" s="26" t="s">
        <v>1467</v>
      </c>
      <c r="BR564" s="18" t="s">
        <v>1731</v>
      </c>
    </row>
    <row r="565" spans="1:70" s="158" customFormat="1" ht="60" customHeight="1" x14ac:dyDescent="0.35">
      <c r="A565" s="24" t="str">
        <f t="shared" si="137"/>
        <v>STDI-004</v>
      </c>
      <c r="B565" s="25" t="str">
        <f>VLOOKUP($D565,[19]Responsables!$L$1:$M$37,2,0)</f>
        <v>STDI</v>
      </c>
      <c r="C565" s="159" t="s">
        <v>197</v>
      </c>
      <c r="D565" s="17" t="s">
        <v>1519</v>
      </c>
      <c r="E565" s="17" t="s">
        <v>1464</v>
      </c>
      <c r="F565" s="17" t="s">
        <v>1527</v>
      </c>
      <c r="G565" s="17" t="s">
        <v>1734</v>
      </c>
      <c r="H565" s="17" t="s">
        <v>1735</v>
      </c>
      <c r="I565" s="17" t="s">
        <v>253</v>
      </c>
      <c r="J565" s="18" t="s">
        <v>254</v>
      </c>
      <c r="K565" s="18" t="s">
        <v>335</v>
      </c>
      <c r="L565" s="18" t="s">
        <v>336</v>
      </c>
      <c r="M565" s="18" t="s">
        <v>321</v>
      </c>
      <c r="N565" s="18" t="s">
        <v>437</v>
      </c>
      <c r="O565" s="18" t="s">
        <v>256</v>
      </c>
      <c r="P565" s="17" t="s">
        <v>656</v>
      </c>
      <c r="Q565" s="17" t="s">
        <v>1519</v>
      </c>
      <c r="R565" s="17" t="s">
        <v>194</v>
      </c>
      <c r="S565" s="17" t="s">
        <v>1519</v>
      </c>
      <c r="T565" s="17" t="s">
        <v>194</v>
      </c>
      <c r="U565" s="17" t="s">
        <v>1519</v>
      </c>
      <c r="V565" s="17" t="s">
        <v>193</v>
      </c>
      <c r="W565" s="17" t="s">
        <v>170</v>
      </c>
      <c r="X565" s="18" t="s">
        <v>255</v>
      </c>
      <c r="Y565" s="177" t="str">
        <f>VLOOKUP($X565,'[19]Ley Transparencia'!$G$4:$H$18,2,0)</f>
        <v>INFORMACIÓN PÚBLICA</v>
      </c>
      <c r="Z565" s="17" t="s">
        <v>256</v>
      </c>
      <c r="AA565" s="17" t="s">
        <v>256</v>
      </c>
      <c r="AB565" s="39" t="s">
        <v>176</v>
      </c>
      <c r="AC565" s="40">
        <v>45534</v>
      </c>
      <c r="AD565" s="33" t="str">
        <f>LOOKUP($Y565,'[19]Ley Transparencia'!$H$4:$H$17,'[19]Ley Transparencia'!$I$4:$I$17)</f>
        <v>Ilimitada</v>
      </c>
      <c r="AE565" s="26" t="str">
        <f t="shared" si="138"/>
        <v>Baja</v>
      </c>
      <c r="AF565" s="18">
        <f t="shared" si="139"/>
        <v>1</v>
      </c>
      <c r="AG565" s="18" t="s">
        <v>239</v>
      </c>
      <c r="AH565" s="18">
        <v>2</v>
      </c>
      <c r="AI565" s="18" t="s">
        <v>239</v>
      </c>
      <c r="AJ565" s="18">
        <f t="shared" si="140"/>
        <v>1</v>
      </c>
      <c r="AK565" s="18">
        <f t="shared" si="141"/>
        <v>4</v>
      </c>
      <c r="AL565" s="44" t="str">
        <f t="shared" si="142"/>
        <v>BAJA</v>
      </c>
      <c r="AM565" s="18" t="s">
        <v>184</v>
      </c>
      <c r="AN565" s="18" t="s">
        <v>388</v>
      </c>
      <c r="AO565" s="18" t="s">
        <v>184</v>
      </c>
      <c r="AP565" s="18" t="s">
        <v>388</v>
      </c>
      <c r="AQ565" s="18" t="s">
        <v>184</v>
      </c>
      <c r="AR565" s="18" t="s">
        <v>184</v>
      </c>
      <c r="AS565" s="18"/>
      <c r="AT565" s="18" t="s">
        <v>184</v>
      </c>
      <c r="AU565" s="18" t="s">
        <v>184</v>
      </c>
      <c r="AV565" s="18" t="s">
        <v>184</v>
      </c>
      <c r="AW565" s="18" t="s">
        <v>184</v>
      </c>
      <c r="AX565" s="18" t="s">
        <v>184</v>
      </c>
      <c r="AY565" s="18" t="s">
        <v>184</v>
      </c>
      <c r="AZ565" s="18" t="s">
        <v>184</v>
      </c>
      <c r="BA565" s="18" t="s">
        <v>184</v>
      </c>
      <c r="BB565" s="18" t="s">
        <v>184</v>
      </c>
      <c r="BC565" s="18"/>
      <c r="BD565" s="18" t="s">
        <v>184</v>
      </c>
      <c r="BE565" s="18" t="s">
        <v>184</v>
      </c>
      <c r="BF565" s="18" t="s">
        <v>184</v>
      </c>
      <c r="BG565" s="18" t="s">
        <v>184</v>
      </c>
      <c r="BH565" s="18" t="s">
        <v>184</v>
      </c>
      <c r="BI565" s="18" t="s">
        <v>184</v>
      </c>
      <c r="BJ565" s="18" t="s">
        <v>184</v>
      </c>
      <c r="BK565" s="18" t="s">
        <v>184</v>
      </c>
      <c r="BL565" s="18" t="s">
        <v>184</v>
      </c>
      <c r="BM565" s="18"/>
      <c r="BN565" s="34" t="s">
        <v>323</v>
      </c>
      <c r="BO565" s="18" t="s">
        <v>323</v>
      </c>
      <c r="BP565" s="18" t="s">
        <v>323</v>
      </c>
      <c r="BQ565" s="26" t="s">
        <v>1467</v>
      </c>
      <c r="BR565" s="18" t="s">
        <v>1736</v>
      </c>
    </row>
    <row r="566" spans="1:70" s="158" customFormat="1" ht="60" customHeight="1" x14ac:dyDescent="0.35">
      <c r="A566" s="24" t="str">
        <f t="shared" si="137"/>
        <v>STDI-005</v>
      </c>
      <c r="B566" s="25" t="str">
        <f>VLOOKUP($D566,[19]Responsables!$L$1:$M$37,2,0)</f>
        <v>STDI</v>
      </c>
      <c r="C566" s="159" t="s">
        <v>201</v>
      </c>
      <c r="D566" s="17" t="s">
        <v>1519</v>
      </c>
      <c r="E566" s="17" t="s">
        <v>1464</v>
      </c>
      <c r="F566" s="17" t="s">
        <v>1527</v>
      </c>
      <c r="G566" s="17" t="s">
        <v>1531</v>
      </c>
      <c r="H566" s="17" t="s">
        <v>1737</v>
      </c>
      <c r="I566" s="17" t="s">
        <v>253</v>
      </c>
      <c r="J566" s="18" t="s">
        <v>254</v>
      </c>
      <c r="K566" s="18" t="s">
        <v>335</v>
      </c>
      <c r="L566" s="18" t="s">
        <v>336</v>
      </c>
      <c r="M566" s="18" t="s">
        <v>321</v>
      </c>
      <c r="N566" s="18" t="s">
        <v>437</v>
      </c>
      <c r="O566" s="18" t="s">
        <v>256</v>
      </c>
      <c r="P566" s="17" t="s">
        <v>656</v>
      </c>
      <c r="Q566" s="17" t="s">
        <v>1519</v>
      </c>
      <c r="R566" s="17" t="s">
        <v>194</v>
      </c>
      <c r="S566" s="17" t="s">
        <v>1519</v>
      </c>
      <c r="T566" s="17" t="s">
        <v>660</v>
      </c>
      <c r="U566" s="17" t="s">
        <v>628</v>
      </c>
      <c r="V566" s="17" t="s">
        <v>193</v>
      </c>
      <c r="W566" s="17" t="s">
        <v>170</v>
      </c>
      <c r="X566" s="18" t="s">
        <v>273</v>
      </c>
      <c r="Y566" s="177" t="str">
        <f>VLOOKUP($X566,'[19]Ley Transparencia'!$G$4:$H$18,2,0)</f>
        <v>Artículo 18 - INFORMACIÓN PÚBLICA CLASIFICADA</v>
      </c>
      <c r="Z566" s="17" t="s">
        <v>1496</v>
      </c>
      <c r="AA566" s="17" t="s">
        <v>1497</v>
      </c>
      <c r="AB566" s="39" t="s">
        <v>238</v>
      </c>
      <c r="AC566" s="40">
        <v>45534</v>
      </c>
      <c r="AD566" s="33" t="str">
        <f>LOOKUP($Y566,'[19]Ley Transparencia'!$H$4:$H$17,'[19]Ley Transparencia'!$I$4:$I$17)</f>
        <v>Ilimitada</v>
      </c>
      <c r="AE566" s="26" t="str">
        <f t="shared" si="138"/>
        <v>Media</v>
      </c>
      <c r="AF566" s="18">
        <f t="shared" si="139"/>
        <v>2</v>
      </c>
      <c r="AG566" s="18" t="s">
        <v>183</v>
      </c>
      <c r="AH566" s="18">
        <v>3</v>
      </c>
      <c r="AI566" s="18" t="s">
        <v>233</v>
      </c>
      <c r="AJ566" s="18">
        <f t="shared" si="140"/>
        <v>2</v>
      </c>
      <c r="AK566" s="18">
        <f t="shared" si="141"/>
        <v>7</v>
      </c>
      <c r="AL566" s="44" t="str">
        <f t="shared" si="142"/>
        <v>MEDIA</v>
      </c>
      <c r="AM566" s="18" t="s">
        <v>184</v>
      </c>
      <c r="AN566" s="18" t="s">
        <v>388</v>
      </c>
      <c r="AO566" s="18" t="s">
        <v>184</v>
      </c>
      <c r="AP566" s="18" t="s">
        <v>388</v>
      </c>
      <c r="AQ566" s="18" t="s">
        <v>184</v>
      </c>
      <c r="AR566" s="18" t="s">
        <v>184</v>
      </c>
      <c r="AS566" s="18"/>
      <c r="AT566" s="18" t="s">
        <v>388</v>
      </c>
      <c r="AU566" s="18" t="s">
        <v>184</v>
      </c>
      <c r="AV566" s="18" t="s">
        <v>184</v>
      </c>
      <c r="AW566" s="18" t="s">
        <v>388</v>
      </c>
      <c r="AX566" s="18" t="s">
        <v>184</v>
      </c>
      <c r="AY566" s="18" t="s">
        <v>388</v>
      </c>
      <c r="AZ566" s="18" t="s">
        <v>184</v>
      </c>
      <c r="BA566" s="18" t="s">
        <v>388</v>
      </c>
      <c r="BB566" s="18" t="s">
        <v>184</v>
      </c>
      <c r="BC566" s="18"/>
      <c r="BD566" s="18" t="s">
        <v>184</v>
      </c>
      <c r="BE566" s="18" t="s">
        <v>184</v>
      </c>
      <c r="BF566" s="18" t="s">
        <v>184</v>
      </c>
      <c r="BG566" s="18" t="s">
        <v>184</v>
      </c>
      <c r="BH566" s="18" t="s">
        <v>184</v>
      </c>
      <c r="BI566" s="18" t="s">
        <v>184</v>
      </c>
      <c r="BJ566" s="18" t="s">
        <v>184</v>
      </c>
      <c r="BK566" s="18" t="s">
        <v>184</v>
      </c>
      <c r="BL566" s="18" t="s">
        <v>184</v>
      </c>
      <c r="BM566" s="18"/>
      <c r="BN566" s="282" t="s">
        <v>323</v>
      </c>
      <c r="BO566" s="17" t="s">
        <v>323</v>
      </c>
      <c r="BP566" s="17" t="s">
        <v>323</v>
      </c>
      <c r="BQ566" s="26" t="s">
        <v>1467</v>
      </c>
      <c r="BR566" s="17" t="s">
        <v>1736</v>
      </c>
    </row>
    <row r="567" spans="1:70" s="158" customFormat="1" ht="60" customHeight="1" x14ac:dyDescent="0.35">
      <c r="A567" s="24" t="str">
        <f t="shared" si="137"/>
        <v>STDI-006</v>
      </c>
      <c r="B567" s="25" t="str">
        <f>VLOOKUP($D567,[19]Responsables!$L$1:$M$37,2,0)</f>
        <v>STDI</v>
      </c>
      <c r="C567" s="159" t="s">
        <v>205</v>
      </c>
      <c r="D567" s="17" t="s">
        <v>1519</v>
      </c>
      <c r="E567" s="17" t="s">
        <v>1464</v>
      </c>
      <c r="F567" s="17" t="s">
        <v>1738</v>
      </c>
      <c r="G567" s="17" t="s">
        <v>1739</v>
      </c>
      <c r="H567" s="17" t="s">
        <v>1740</v>
      </c>
      <c r="I567" s="17" t="s">
        <v>253</v>
      </c>
      <c r="J567" s="18" t="s">
        <v>254</v>
      </c>
      <c r="K567" s="18" t="s">
        <v>335</v>
      </c>
      <c r="L567" s="18" t="s">
        <v>336</v>
      </c>
      <c r="M567" s="18" t="s">
        <v>337</v>
      </c>
      <c r="N567" s="18" t="s">
        <v>437</v>
      </c>
      <c r="O567" s="18" t="s">
        <v>1741</v>
      </c>
      <c r="P567" s="17" t="s">
        <v>656</v>
      </c>
      <c r="Q567" s="17" t="s">
        <v>1519</v>
      </c>
      <c r="R567" s="17" t="s">
        <v>194</v>
      </c>
      <c r="S567" s="17" t="s">
        <v>1519</v>
      </c>
      <c r="T567" s="17" t="s">
        <v>194</v>
      </c>
      <c r="U567" s="17" t="s">
        <v>1519</v>
      </c>
      <c r="V567" s="17" t="s">
        <v>193</v>
      </c>
      <c r="W567" s="17" t="s">
        <v>170</v>
      </c>
      <c r="X567" s="18" t="s">
        <v>255</v>
      </c>
      <c r="Y567" s="177" t="str">
        <f>VLOOKUP($X567,'[19]Ley Transparencia'!$G$4:$H$18,2,0)</f>
        <v>INFORMACIÓN PÚBLICA</v>
      </c>
      <c r="Z567" s="17" t="s">
        <v>256</v>
      </c>
      <c r="AA567" s="17" t="s">
        <v>256</v>
      </c>
      <c r="AB567" s="39" t="s">
        <v>176</v>
      </c>
      <c r="AC567" s="40">
        <v>45534</v>
      </c>
      <c r="AD567" s="33" t="str">
        <f>LOOKUP($Y567,'[19]Ley Transparencia'!$H$4:$H$17,'[19]Ley Transparencia'!$I$4:$I$17)</f>
        <v>Ilimitada</v>
      </c>
      <c r="AE567" s="26" t="str">
        <f t="shared" si="138"/>
        <v>Baja</v>
      </c>
      <c r="AF567" s="18">
        <f t="shared" si="139"/>
        <v>1</v>
      </c>
      <c r="AG567" s="18" t="s">
        <v>239</v>
      </c>
      <c r="AH567" s="18">
        <v>2</v>
      </c>
      <c r="AI567" s="18" t="s">
        <v>239</v>
      </c>
      <c r="AJ567" s="18">
        <f t="shared" si="140"/>
        <v>1</v>
      </c>
      <c r="AK567" s="18">
        <f t="shared" si="141"/>
        <v>4</v>
      </c>
      <c r="AL567" s="44" t="str">
        <f t="shared" si="142"/>
        <v>BAJA</v>
      </c>
      <c r="AM567" s="18" t="s">
        <v>184</v>
      </c>
      <c r="AN567" s="18" t="s">
        <v>388</v>
      </c>
      <c r="AO567" s="18" t="s">
        <v>184</v>
      </c>
      <c r="AP567" s="18" t="s">
        <v>388</v>
      </c>
      <c r="AQ567" s="18" t="s">
        <v>184</v>
      </c>
      <c r="AR567" s="18" t="s">
        <v>184</v>
      </c>
      <c r="AS567" s="18"/>
      <c r="AT567" s="18" t="s">
        <v>184</v>
      </c>
      <c r="AU567" s="18" t="s">
        <v>184</v>
      </c>
      <c r="AV567" s="18" t="s">
        <v>184</v>
      </c>
      <c r="AW567" s="18" t="s">
        <v>184</v>
      </c>
      <c r="AX567" s="18" t="s">
        <v>184</v>
      </c>
      <c r="AY567" s="18" t="s">
        <v>184</v>
      </c>
      <c r="AZ567" s="18" t="s">
        <v>184</v>
      </c>
      <c r="BA567" s="18" t="s">
        <v>184</v>
      </c>
      <c r="BB567" s="18" t="s">
        <v>184</v>
      </c>
      <c r="BC567" s="18"/>
      <c r="BD567" s="18" t="s">
        <v>184</v>
      </c>
      <c r="BE567" s="18" t="s">
        <v>184</v>
      </c>
      <c r="BF567" s="18" t="s">
        <v>184</v>
      </c>
      <c r="BG567" s="18" t="s">
        <v>184</v>
      </c>
      <c r="BH567" s="18" t="s">
        <v>184</v>
      </c>
      <c r="BI567" s="18" t="s">
        <v>184</v>
      </c>
      <c r="BJ567" s="18" t="s">
        <v>184</v>
      </c>
      <c r="BK567" s="18" t="s">
        <v>184</v>
      </c>
      <c r="BL567" s="18" t="s">
        <v>184</v>
      </c>
      <c r="BM567" s="18"/>
      <c r="BN567" s="282" t="s">
        <v>323</v>
      </c>
      <c r="BO567" s="17" t="s">
        <v>323</v>
      </c>
      <c r="BP567" s="17" t="s">
        <v>323</v>
      </c>
      <c r="BQ567" s="26" t="s">
        <v>1467</v>
      </c>
      <c r="BR567" s="49" t="s">
        <v>1736</v>
      </c>
    </row>
    <row r="568" spans="1:70" s="158" customFormat="1" ht="60" customHeight="1" x14ac:dyDescent="0.35">
      <c r="A568" s="24" t="str">
        <f t="shared" si="137"/>
        <v>STDI-007</v>
      </c>
      <c r="B568" s="25" t="str">
        <f>VLOOKUP($D568,[19]Responsables!$L$1:$M$37,2,0)</f>
        <v>STDI</v>
      </c>
      <c r="C568" s="159" t="s">
        <v>209</v>
      </c>
      <c r="D568" s="17" t="s">
        <v>1519</v>
      </c>
      <c r="E568" s="17" t="s">
        <v>1464</v>
      </c>
      <c r="F568" s="17" t="s">
        <v>1742</v>
      </c>
      <c r="G568" s="17" t="s">
        <v>1743</v>
      </c>
      <c r="H568" s="17" t="s">
        <v>1744</v>
      </c>
      <c r="I568" s="17" t="s">
        <v>253</v>
      </c>
      <c r="J568" s="18" t="s">
        <v>254</v>
      </c>
      <c r="K568" s="18" t="s">
        <v>335</v>
      </c>
      <c r="L568" s="18" t="s">
        <v>336</v>
      </c>
      <c r="M568" s="18" t="s">
        <v>321</v>
      </c>
      <c r="N568" s="18" t="s">
        <v>437</v>
      </c>
      <c r="O568" s="18" t="s">
        <v>1741</v>
      </c>
      <c r="P568" s="17" t="s">
        <v>656</v>
      </c>
      <c r="Q568" s="17" t="s">
        <v>1519</v>
      </c>
      <c r="R568" s="17" t="s">
        <v>194</v>
      </c>
      <c r="S568" s="17" t="s">
        <v>1519</v>
      </c>
      <c r="T568" s="17" t="s">
        <v>194</v>
      </c>
      <c r="U568" s="17" t="s">
        <v>1519</v>
      </c>
      <c r="V568" s="17" t="s">
        <v>193</v>
      </c>
      <c r="W568" s="17" t="s">
        <v>170</v>
      </c>
      <c r="X568" s="18" t="s">
        <v>255</v>
      </c>
      <c r="Y568" s="177" t="str">
        <f>VLOOKUP($X568,'[19]Ley Transparencia'!$G$4:$H$18,2,0)</f>
        <v>INFORMACIÓN PÚBLICA</v>
      </c>
      <c r="Z568" s="17" t="s">
        <v>256</v>
      </c>
      <c r="AA568" s="17" t="s">
        <v>256</v>
      </c>
      <c r="AB568" s="39" t="s">
        <v>176</v>
      </c>
      <c r="AC568" s="40">
        <v>45534</v>
      </c>
      <c r="AD568" s="33" t="str">
        <f>LOOKUP($Y568,'[19]Ley Transparencia'!$H$4:$H$17,'[19]Ley Transparencia'!$I$4:$I$17)</f>
        <v>Ilimitada</v>
      </c>
      <c r="AE568" s="26" t="str">
        <f t="shared" si="138"/>
        <v>Baja</v>
      </c>
      <c r="AF568" s="18">
        <f t="shared" si="139"/>
        <v>1</v>
      </c>
      <c r="AG568" s="18" t="s">
        <v>239</v>
      </c>
      <c r="AH568" s="18">
        <v>2</v>
      </c>
      <c r="AI568" s="18" t="s">
        <v>239</v>
      </c>
      <c r="AJ568" s="18">
        <f t="shared" si="140"/>
        <v>1</v>
      </c>
      <c r="AK568" s="18">
        <f t="shared" si="141"/>
        <v>4</v>
      </c>
      <c r="AL568" s="44" t="str">
        <f t="shared" si="142"/>
        <v>BAJA</v>
      </c>
      <c r="AM568" s="18" t="s">
        <v>184</v>
      </c>
      <c r="AN568" s="18" t="s">
        <v>388</v>
      </c>
      <c r="AO568" s="18" t="s">
        <v>184</v>
      </c>
      <c r="AP568" s="18" t="s">
        <v>388</v>
      </c>
      <c r="AQ568" s="18" t="s">
        <v>184</v>
      </c>
      <c r="AR568" s="18" t="s">
        <v>184</v>
      </c>
      <c r="AS568" s="18"/>
      <c r="AT568" s="18" t="s">
        <v>184</v>
      </c>
      <c r="AU568" s="18" t="s">
        <v>184</v>
      </c>
      <c r="AV568" s="18" t="s">
        <v>184</v>
      </c>
      <c r="AW568" s="18" t="s">
        <v>184</v>
      </c>
      <c r="AX568" s="18" t="s">
        <v>184</v>
      </c>
      <c r="AY568" s="18" t="s">
        <v>184</v>
      </c>
      <c r="AZ568" s="18" t="s">
        <v>184</v>
      </c>
      <c r="BA568" s="18" t="s">
        <v>184</v>
      </c>
      <c r="BB568" s="18" t="s">
        <v>184</v>
      </c>
      <c r="BC568" s="18"/>
      <c r="BD568" s="18" t="s">
        <v>184</v>
      </c>
      <c r="BE568" s="18" t="s">
        <v>184</v>
      </c>
      <c r="BF568" s="18" t="s">
        <v>184</v>
      </c>
      <c r="BG568" s="18" t="s">
        <v>184</v>
      </c>
      <c r="BH568" s="18" t="s">
        <v>184</v>
      </c>
      <c r="BI568" s="18" t="s">
        <v>184</v>
      </c>
      <c r="BJ568" s="18" t="s">
        <v>184</v>
      </c>
      <c r="BK568" s="18" t="s">
        <v>184</v>
      </c>
      <c r="BL568" s="18" t="s">
        <v>184</v>
      </c>
      <c r="BM568" s="18"/>
      <c r="BN568" s="282" t="s">
        <v>323</v>
      </c>
      <c r="BO568" s="17" t="s">
        <v>323</v>
      </c>
      <c r="BP568" s="17" t="s">
        <v>323</v>
      </c>
      <c r="BQ568" s="26" t="s">
        <v>1467</v>
      </c>
      <c r="BR568" s="17" t="s">
        <v>1736</v>
      </c>
    </row>
    <row r="569" spans="1:70" s="158" customFormat="1" ht="60" customHeight="1" x14ac:dyDescent="0.35">
      <c r="A569" s="24" t="str">
        <f t="shared" si="137"/>
        <v>STDI-008</v>
      </c>
      <c r="B569" s="25" t="str">
        <f>VLOOKUP($D569,[19]Responsables!$L$1:$M$37,2,0)</f>
        <v>STDI</v>
      </c>
      <c r="C569" s="159" t="s">
        <v>212</v>
      </c>
      <c r="D569" s="17" t="s">
        <v>1519</v>
      </c>
      <c r="E569" s="17" t="s">
        <v>1464</v>
      </c>
      <c r="F569" s="17" t="s">
        <v>333</v>
      </c>
      <c r="G569" s="17" t="s">
        <v>1331</v>
      </c>
      <c r="H569" s="17" t="s">
        <v>1745</v>
      </c>
      <c r="I569" s="17" t="s">
        <v>253</v>
      </c>
      <c r="J569" s="18" t="s">
        <v>254</v>
      </c>
      <c r="K569" s="18" t="s">
        <v>335</v>
      </c>
      <c r="L569" s="18" t="s">
        <v>336</v>
      </c>
      <c r="M569" s="18" t="s">
        <v>337</v>
      </c>
      <c r="N569" s="18" t="s">
        <v>322</v>
      </c>
      <c r="O569" s="18" t="s">
        <v>338</v>
      </c>
      <c r="P569" s="17" t="s">
        <v>656</v>
      </c>
      <c r="Q569" s="17" t="s">
        <v>1519</v>
      </c>
      <c r="R569" s="17" t="s">
        <v>194</v>
      </c>
      <c r="S569" s="17" t="s">
        <v>1519</v>
      </c>
      <c r="T569" s="17" t="s">
        <v>411</v>
      </c>
      <c r="U569" s="17" t="s">
        <v>1543</v>
      </c>
      <c r="V569" s="17" t="s">
        <v>193</v>
      </c>
      <c r="W569" s="17" t="s">
        <v>170</v>
      </c>
      <c r="X569" s="18" t="s">
        <v>179</v>
      </c>
      <c r="Y569" s="177" t="str">
        <f>VLOOKUP($X569,'[19]Ley Transparencia'!$G$4:$H$18,2,0)</f>
        <v>Artículo 19 - INFORMACIÓN PÚBLICA RESERVADA</v>
      </c>
      <c r="Z569" s="17" t="s">
        <v>1496</v>
      </c>
      <c r="AA569" s="17" t="s">
        <v>1746</v>
      </c>
      <c r="AB569" s="39" t="s">
        <v>238</v>
      </c>
      <c r="AC569" s="40">
        <v>45534</v>
      </c>
      <c r="AD569" s="33" t="str">
        <f>LOOKUP($Y569,'[19]Ley Transparencia'!$H$4:$H$17,'[19]Ley Transparencia'!$I$4:$I$17)</f>
        <v>Mayor a 15 años</v>
      </c>
      <c r="AE569" s="26" t="str">
        <f t="shared" si="138"/>
        <v>Alta</v>
      </c>
      <c r="AF569" s="18">
        <f t="shared" si="139"/>
        <v>3</v>
      </c>
      <c r="AG569" s="18" t="s">
        <v>233</v>
      </c>
      <c r="AH569" s="18">
        <v>2</v>
      </c>
      <c r="AI569" s="18" t="s">
        <v>233</v>
      </c>
      <c r="AJ569" s="18">
        <f t="shared" si="140"/>
        <v>2</v>
      </c>
      <c r="AK569" s="18">
        <f t="shared" si="141"/>
        <v>7</v>
      </c>
      <c r="AL569" s="44" t="str">
        <f t="shared" si="142"/>
        <v>ALTA</v>
      </c>
      <c r="AM569" s="18" t="s">
        <v>184</v>
      </c>
      <c r="AN569" s="18" t="s">
        <v>388</v>
      </c>
      <c r="AO569" s="18" t="s">
        <v>184</v>
      </c>
      <c r="AP569" s="18" t="s">
        <v>388</v>
      </c>
      <c r="AQ569" s="18" t="s">
        <v>388</v>
      </c>
      <c r="AR569" s="18" t="s">
        <v>388</v>
      </c>
      <c r="AS569" s="18"/>
      <c r="AT569" s="18" t="s">
        <v>388</v>
      </c>
      <c r="AU569" s="18" t="s">
        <v>184</v>
      </c>
      <c r="AV569" s="18" t="s">
        <v>184</v>
      </c>
      <c r="AW569" s="18" t="s">
        <v>388</v>
      </c>
      <c r="AX569" s="18" t="s">
        <v>184</v>
      </c>
      <c r="AY569" s="18" t="s">
        <v>388</v>
      </c>
      <c r="AZ569" s="18" t="s">
        <v>388</v>
      </c>
      <c r="BA569" s="18" t="s">
        <v>388</v>
      </c>
      <c r="BB569" s="18" t="s">
        <v>388</v>
      </c>
      <c r="BC569" s="18"/>
      <c r="BD569" s="18" t="s">
        <v>388</v>
      </c>
      <c r="BE569" s="18" t="s">
        <v>388</v>
      </c>
      <c r="BF569" s="18" t="s">
        <v>184</v>
      </c>
      <c r="BG569" s="18" t="s">
        <v>184</v>
      </c>
      <c r="BH569" s="18" t="s">
        <v>388</v>
      </c>
      <c r="BI569" s="18" t="s">
        <v>184</v>
      </c>
      <c r="BJ569" s="18" t="s">
        <v>184</v>
      </c>
      <c r="BK569" s="18" t="s">
        <v>184</v>
      </c>
      <c r="BL569" s="18" t="s">
        <v>184</v>
      </c>
      <c r="BM569" s="18"/>
      <c r="BN569" s="282" t="s">
        <v>323</v>
      </c>
      <c r="BO569" s="17" t="s">
        <v>323</v>
      </c>
      <c r="BP569" s="17" t="s">
        <v>323</v>
      </c>
      <c r="BQ569" s="26" t="s">
        <v>1467</v>
      </c>
      <c r="BR569" s="17" t="s">
        <v>1747</v>
      </c>
    </row>
    <row r="570" spans="1:70" s="158" customFormat="1" ht="60" customHeight="1" x14ac:dyDescent="0.35">
      <c r="A570" s="24" t="str">
        <f t="shared" si="137"/>
        <v>STDI-009</v>
      </c>
      <c r="B570" s="25" t="str">
        <f>VLOOKUP($D570,[19]Responsables!$L$1:$M$37,2,0)</f>
        <v>STDI</v>
      </c>
      <c r="C570" s="159" t="s">
        <v>215</v>
      </c>
      <c r="D570" s="17" t="s">
        <v>1519</v>
      </c>
      <c r="E570" s="17" t="s">
        <v>1464</v>
      </c>
      <c r="F570" s="17" t="s">
        <v>1748</v>
      </c>
      <c r="G570" s="17" t="s">
        <v>1749</v>
      </c>
      <c r="H570" s="17" t="s">
        <v>1750</v>
      </c>
      <c r="I570" s="17" t="s">
        <v>253</v>
      </c>
      <c r="J570" s="18" t="s">
        <v>254</v>
      </c>
      <c r="K570" s="18" t="s">
        <v>335</v>
      </c>
      <c r="L570" s="18" t="s">
        <v>336</v>
      </c>
      <c r="M570" s="18" t="s">
        <v>321</v>
      </c>
      <c r="N570" s="18" t="s">
        <v>437</v>
      </c>
      <c r="O570" s="18" t="s">
        <v>1751</v>
      </c>
      <c r="P570" s="17" t="s">
        <v>656</v>
      </c>
      <c r="Q570" s="17" t="s">
        <v>1519</v>
      </c>
      <c r="R570" s="17" t="s">
        <v>194</v>
      </c>
      <c r="S570" s="17" t="s">
        <v>1519</v>
      </c>
      <c r="T570" s="17" t="s">
        <v>194</v>
      </c>
      <c r="U570" s="17" t="s">
        <v>1519</v>
      </c>
      <c r="V570" s="17" t="s">
        <v>193</v>
      </c>
      <c r="W570" s="17" t="s">
        <v>170</v>
      </c>
      <c r="X570" s="18" t="s">
        <v>255</v>
      </c>
      <c r="Y570" s="177" t="str">
        <f>VLOOKUP($X570,'[19]Ley Transparencia'!$G$4:$H$18,2,0)</f>
        <v>INFORMACIÓN PÚBLICA</v>
      </c>
      <c r="Z570" s="17" t="s">
        <v>256</v>
      </c>
      <c r="AA570" s="17" t="s">
        <v>256</v>
      </c>
      <c r="AB570" s="39" t="s">
        <v>176</v>
      </c>
      <c r="AC570" s="40">
        <v>45534</v>
      </c>
      <c r="AD570" s="33" t="str">
        <f>LOOKUP($Y570,'[19]Ley Transparencia'!$H$4:$H$17,'[19]Ley Transparencia'!$I$4:$I$17)</f>
        <v>Ilimitada</v>
      </c>
      <c r="AE570" s="26" t="str">
        <f t="shared" si="138"/>
        <v>Baja</v>
      </c>
      <c r="AF570" s="18">
        <f t="shared" si="139"/>
        <v>1</v>
      </c>
      <c r="AG570" s="18" t="s">
        <v>239</v>
      </c>
      <c r="AH570" s="18">
        <v>2</v>
      </c>
      <c r="AI570" s="18" t="s">
        <v>239</v>
      </c>
      <c r="AJ570" s="18">
        <f t="shared" si="140"/>
        <v>1</v>
      </c>
      <c r="AK570" s="18">
        <f t="shared" si="141"/>
        <v>4</v>
      </c>
      <c r="AL570" s="44" t="str">
        <f t="shared" si="142"/>
        <v>BAJA</v>
      </c>
      <c r="AM570" s="18" t="s">
        <v>184</v>
      </c>
      <c r="AN570" s="18" t="s">
        <v>388</v>
      </c>
      <c r="AO570" s="18" t="s">
        <v>184</v>
      </c>
      <c r="AP570" s="18" t="s">
        <v>388</v>
      </c>
      <c r="AQ570" s="18" t="s">
        <v>184</v>
      </c>
      <c r="AR570" s="18" t="s">
        <v>184</v>
      </c>
      <c r="AS570" s="50"/>
      <c r="AT570" s="18" t="s">
        <v>184</v>
      </c>
      <c r="AU570" s="18" t="s">
        <v>184</v>
      </c>
      <c r="AV570" s="18" t="s">
        <v>184</v>
      </c>
      <c r="AW570" s="18" t="s">
        <v>184</v>
      </c>
      <c r="AX570" s="18" t="s">
        <v>184</v>
      </c>
      <c r="AY570" s="18" t="s">
        <v>184</v>
      </c>
      <c r="AZ570" s="18" t="s">
        <v>184</v>
      </c>
      <c r="BA570" s="18" t="s">
        <v>184</v>
      </c>
      <c r="BB570" s="18" t="s">
        <v>184</v>
      </c>
      <c r="BC570" s="18"/>
      <c r="BD570" s="18" t="s">
        <v>184</v>
      </c>
      <c r="BE570" s="18" t="s">
        <v>184</v>
      </c>
      <c r="BF570" s="18" t="s">
        <v>184</v>
      </c>
      <c r="BG570" s="18" t="s">
        <v>184</v>
      </c>
      <c r="BH570" s="18" t="s">
        <v>184</v>
      </c>
      <c r="BI570" s="18" t="s">
        <v>184</v>
      </c>
      <c r="BJ570" s="18" t="s">
        <v>184</v>
      </c>
      <c r="BK570" s="18" t="s">
        <v>184</v>
      </c>
      <c r="BL570" s="18" t="s">
        <v>184</v>
      </c>
      <c r="BM570" s="18"/>
      <c r="BN570" s="282" t="s">
        <v>323</v>
      </c>
      <c r="BO570" s="17" t="s">
        <v>323</v>
      </c>
      <c r="BP570" s="17" t="s">
        <v>323</v>
      </c>
      <c r="BQ570" s="26" t="s">
        <v>1467</v>
      </c>
      <c r="BR570" s="50" t="s">
        <v>1736</v>
      </c>
    </row>
    <row r="571" spans="1:70" s="158" customFormat="1" ht="60" customHeight="1" x14ac:dyDescent="0.35">
      <c r="A571" s="24" t="str">
        <f t="shared" si="137"/>
        <v>STDI-010</v>
      </c>
      <c r="B571" s="25" t="str">
        <f>VLOOKUP($D571,[19]Responsables!$L$1:$M$37,2,0)</f>
        <v>STDI</v>
      </c>
      <c r="C571" s="159" t="s">
        <v>218</v>
      </c>
      <c r="D571" s="17" t="s">
        <v>1519</v>
      </c>
      <c r="E571" s="17" t="s">
        <v>1464</v>
      </c>
      <c r="F571" s="17" t="s">
        <v>1748</v>
      </c>
      <c r="G571" s="17" t="s">
        <v>1752</v>
      </c>
      <c r="H571" s="17" t="s">
        <v>1753</v>
      </c>
      <c r="I571" s="17" t="s">
        <v>227</v>
      </c>
      <c r="J571" s="17" t="s">
        <v>254</v>
      </c>
      <c r="K571" s="17" t="s">
        <v>1507</v>
      </c>
      <c r="L571" s="17" t="s">
        <v>361</v>
      </c>
      <c r="M571" s="17" t="s">
        <v>321</v>
      </c>
      <c r="N571" s="17" t="s">
        <v>437</v>
      </c>
      <c r="O571" s="17" t="s">
        <v>1751</v>
      </c>
      <c r="P571" s="17" t="s">
        <v>656</v>
      </c>
      <c r="Q571" s="17" t="s">
        <v>1519</v>
      </c>
      <c r="R571" s="17" t="s">
        <v>194</v>
      </c>
      <c r="S571" s="17" t="s">
        <v>1519</v>
      </c>
      <c r="T571" s="17" t="s">
        <v>194</v>
      </c>
      <c r="U571" s="17" t="s">
        <v>1519</v>
      </c>
      <c r="V571" s="17" t="s">
        <v>193</v>
      </c>
      <c r="W571" s="17" t="s">
        <v>170</v>
      </c>
      <c r="X571" s="18" t="s">
        <v>273</v>
      </c>
      <c r="Y571" s="177" t="str">
        <f>VLOOKUP($X571,'[19]Ley Transparencia'!$G$4:$H$18,2,0)</f>
        <v>Artículo 18 - INFORMACIÓN PÚBLICA CLASIFICADA</v>
      </c>
      <c r="Z571" s="17" t="s">
        <v>1496</v>
      </c>
      <c r="AA571" s="17" t="s">
        <v>1497</v>
      </c>
      <c r="AB571" s="39" t="s">
        <v>238</v>
      </c>
      <c r="AC571" s="40">
        <v>45139</v>
      </c>
      <c r="AD571" s="33" t="str">
        <f>LOOKUP($Y571,'[19]Ley Transparencia'!$H$4:$H$17,'[19]Ley Transparencia'!$I$4:$I$17)</f>
        <v>Ilimitada</v>
      </c>
      <c r="AE571" s="26" t="str">
        <f t="shared" si="138"/>
        <v>Media</v>
      </c>
      <c r="AF571" s="18">
        <f t="shared" si="139"/>
        <v>2</v>
      </c>
      <c r="AG571" s="18" t="s">
        <v>183</v>
      </c>
      <c r="AH571" s="18">
        <v>3</v>
      </c>
      <c r="AI571" s="18" t="s">
        <v>233</v>
      </c>
      <c r="AJ571" s="18">
        <f t="shared" si="140"/>
        <v>2</v>
      </c>
      <c r="AK571" s="18">
        <f t="shared" si="141"/>
        <v>7</v>
      </c>
      <c r="AL571" s="44" t="str">
        <f t="shared" si="142"/>
        <v>MEDIA</v>
      </c>
      <c r="AM571" s="18" t="s">
        <v>184</v>
      </c>
      <c r="AN571" s="18" t="s">
        <v>388</v>
      </c>
      <c r="AO571" s="18" t="s">
        <v>184</v>
      </c>
      <c r="AP571" s="18" t="s">
        <v>388</v>
      </c>
      <c r="AQ571" s="18" t="s">
        <v>184</v>
      </c>
      <c r="AR571" s="18" t="s">
        <v>184</v>
      </c>
      <c r="AS571" s="18"/>
      <c r="AT571" s="18" t="s">
        <v>388</v>
      </c>
      <c r="AU571" s="18" t="s">
        <v>184</v>
      </c>
      <c r="AV571" s="18" t="s">
        <v>184</v>
      </c>
      <c r="AW571" s="18" t="s">
        <v>388</v>
      </c>
      <c r="AX571" s="18" t="s">
        <v>184</v>
      </c>
      <c r="AY571" s="18" t="s">
        <v>388</v>
      </c>
      <c r="AZ571" s="18" t="s">
        <v>388</v>
      </c>
      <c r="BA571" s="18" t="s">
        <v>388</v>
      </c>
      <c r="BB571" s="18" t="s">
        <v>388</v>
      </c>
      <c r="BC571" s="18"/>
      <c r="BD571" s="18" t="s">
        <v>388</v>
      </c>
      <c r="BE571" s="18" t="s">
        <v>388</v>
      </c>
      <c r="BF571" s="18" t="s">
        <v>184</v>
      </c>
      <c r="BG571" s="18" t="s">
        <v>184</v>
      </c>
      <c r="BH571" s="18" t="s">
        <v>388</v>
      </c>
      <c r="BI571" s="18" t="s">
        <v>184</v>
      </c>
      <c r="BJ571" s="18" t="s">
        <v>184</v>
      </c>
      <c r="BK571" s="18" t="s">
        <v>184</v>
      </c>
      <c r="BL571" s="18" t="s">
        <v>184</v>
      </c>
      <c r="BM571" s="18"/>
      <c r="BN571" s="282" t="s">
        <v>323</v>
      </c>
      <c r="BO571" s="17" t="s">
        <v>323</v>
      </c>
      <c r="BP571" s="17" t="s">
        <v>323</v>
      </c>
      <c r="BQ571" s="26" t="s">
        <v>1467</v>
      </c>
      <c r="BR571" s="17" t="s">
        <v>1736</v>
      </c>
    </row>
    <row r="572" spans="1:70" s="158" customFormat="1" ht="60" customHeight="1" x14ac:dyDescent="0.35">
      <c r="A572" s="24" t="str">
        <f t="shared" si="137"/>
        <v>STDI-011</v>
      </c>
      <c r="B572" s="25" t="str">
        <f>VLOOKUP($D572,[19]Responsables!$L$1:$M$37,2,0)</f>
        <v>STDI</v>
      </c>
      <c r="C572" s="159" t="s">
        <v>221</v>
      </c>
      <c r="D572" s="17" t="s">
        <v>1519</v>
      </c>
      <c r="E572" s="17" t="s">
        <v>1464</v>
      </c>
      <c r="F572" s="17" t="s">
        <v>1748</v>
      </c>
      <c r="G572" s="17" t="s">
        <v>1754</v>
      </c>
      <c r="H572" s="17" t="s">
        <v>1755</v>
      </c>
      <c r="I572" s="17" t="s">
        <v>253</v>
      </c>
      <c r="J572" s="18" t="s">
        <v>254</v>
      </c>
      <c r="K572" s="18" t="s">
        <v>514</v>
      </c>
      <c r="L572" s="18" t="s">
        <v>336</v>
      </c>
      <c r="M572" s="18" t="s">
        <v>321</v>
      </c>
      <c r="N572" s="18" t="s">
        <v>437</v>
      </c>
      <c r="O572" s="18" t="s">
        <v>1751</v>
      </c>
      <c r="P572" s="17" t="s">
        <v>656</v>
      </c>
      <c r="Q572" s="17" t="s">
        <v>1519</v>
      </c>
      <c r="R572" s="17" t="s">
        <v>194</v>
      </c>
      <c r="S572" s="17" t="s">
        <v>1519</v>
      </c>
      <c r="T572" s="17" t="s">
        <v>194</v>
      </c>
      <c r="U572" s="17" t="s">
        <v>628</v>
      </c>
      <c r="V572" s="17" t="s">
        <v>193</v>
      </c>
      <c r="W572" s="17" t="s">
        <v>170</v>
      </c>
      <c r="X572" s="18" t="s">
        <v>273</v>
      </c>
      <c r="Y572" s="177" t="str">
        <f>VLOOKUP($X572,'[19]Ley Transparencia'!$G$4:$H$18,2,0)</f>
        <v>Artículo 18 - INFORMACIÓN PÚBLICA CLASIFICADA</v>
      </c>
      <c r="Z572" s="17" t="s">
        <v>1496</v>
      </c>
      <c r="AA572" s="17" t="s">
        <v>1497</v>
      </c>
      <c r="AB572" s="39" t="s">
        <v>238</v>
      </c>
      <c r="AC572" s="40">
        <v>45534</v>
      </c>
      <c r="AD572" s="33" t="str">
        <f>LOOKUP($Y572,'[19]Ley Transparencia'!$H$4:$H$17,'[19]Ley Transparencia'!$I$4:$I$17)</f>
        <v>Ilimitada</v>
      </c>
      <c r="AE572" s="26" t="str">
        <f t="shared" si="138"/>
        <v>Media</v>
      </c>
      <c r="AF572" s="18">
        <f t="shared" si="139"/>
        <v>2</v>
      </c>
      <c r="AG572" s="18" t="s">
        <v>183</v>
      </c>
      <c r="AH572" s="18">
        <v>3</v>
      </c>
      <c r="AI572" s="18" t="s">
        <v>233</v>
      </c>
      <c r="AJ572" s="18">
        <f t="shared" si="140"/>
        <v>2</v>
      </c>
      <c r="AK572" s="18">
        <f t="shared" si="141"/>
        <v>7</v>
      </c>
      <c r="AL572" s="44" t="str">
        <f t="shared" si="142"/>
        <v>MEDIA</v>
      </c>
      <c r="AM572" s="18" t="s">
        <v>184</v>
      </c>
      <c r="AN572" s="18" t="s">
        <v>388</v>
      </c>
      <c r="AO572" s="18" t="s">
        <v>184</v>
      </c>
      <c r="AP572" s="18" t="s">
        <v>388</v>
      </c>
      <c r="AQ572" s="18" t="s">
        <v>184</v>
      </c>
      <c r="AR572" s="18" t="s">
        <v>184</v>
      </c>
      <c r="AS572" s="18"/>
      <c r="AT572" s="18" t="s">
        <v>388</v>
      </c>
      <c r="AU572" s="18" t="s">
        <v>184</v>
      </c>
      <c r="AV572" s="18" t="s">
        <v>184</v>
      </c>
      <c r="AW572" s="18" t="s">
        <v>388</v>
      </c>
      <c r="AX572" s="18" t="s">
        <v>184</v>
      </c>
      <c r="AY572" s="18" t="s">
        <v>388</v>
      </c>
      <c r="AZ572" s="18" t="s">
        <v>184</v>
      </c>
      <c r="BA572" s="18" t="s">
        <v>388</v>
      </c>
      <c r="BB572" s="18" t="s">
        <v>184</v>
      </c>
      <c r="BC572" s="18"/>
      <c r="BD572" s="18" t="s">
        <v>184</v>
      </c>
      <c r="BE572" s="18" t="s">
        <v>184</v>
      </c>
      <c r="BF572" s="18" t="s">
        <v>184</v>
      </c>
      <c r="BG572" s="18" t="s">
        <v>184</v>
      </c>
      <c r="BH572" s="18" t="s">
        <v>184</v>
      </c>
      <c r="BI572" s="18" t="s">
        <v>184</v>
      </c>
      <c r="BJ572" s="18" t="s">
        <v>184</v>
      </c>
      <c r="BK572" s="18" t="s">
        <v>184</v>
      </c>
      <c r="BL572" s="18" t="s">
        <v>184</v>
      </c>
      <c r="BM572" s="18"/>
      <c r="BN572" s="282" t="s">
        <v>323</v>
      </c>
      <c r="BO572" s="17" t="s">
        <v>323</v>
      </c>
      <c r="BP572" s="17" t="s">
        <v>323</v>
      </c>
      <c r="BQ572" s="26" t="s">
        <v>1467</v>
      </c>
      <c r="BR572" s="17" t="s">
        <v>1736</v>
      </c>
    </row>
    <row r="573" spans="1:70" s="158" customFormat="1" ht="60" customHeight="1" x14ac:dyDescent="0.35">
      <c r="A573" s="24" t="str">
        <f t="shared" si="137"/>
        <v>STDI-012</v>
      </c>
      <c r="B573" s="25" t="str">
        <f>VLOOKUP($D573,[19]Responsables!$L$1:$M$37,2,0)</f>
        <v>STDI</v>
      </c>
      <c r="C573" s="159" t="s">
        <v>224</v>
      </c>
      <c r="D573" s="17" t="s">
        <v>1519</v>
      </c>
      <c r="E573" s="17" t="s">
        <v>1464</v>
      </c>
      <c r="F573" s="17" t="s">
        <v>1748</v>
      </c>
      <c r="G573" s="17" t="s">
        <v>1756</v>
      </c>
      <c r="H573" s="17" t="s">
        <v>1756</v>
      </c>
      <c r="I573" s="17" t="s">
        <v>253</v>
      </c>
      <c r="J573" s="18" t="s">
        <v>254</v>
      </c>
      <c r="K573" s="18" t="s">
        <v>335</v>
      </c>
      <c r="L573" s="18" t="s">
        <v>336</v>
      </c>
      <c r="M573" s="18" t="s">
        <v>321</v>
      </c>
      <c r="N573" s="18" t="s">
        <v>437</v>
      </c>
      <c r="O573" s="18" t="s">
        <v>1751</v>
      </c>
      <c r="P573" s="17" t="s">
        <v>656</v>
      </c>
      <c r="Q573" s="17" t="s">
        <v>1519</v>
      </c>
      <c r="R573" s="17" t="s">
        <v>194</v>
      </c>
      <c r="S573" s="17" t="s">
        <v>1519</v>
      </c>
      <c r="T573" s="17" t="s">
        <v>194</v>
      </c>
      <c r="U573" s="17" t="s">
        <v>1519</v>
      </c>
      <c r="V573" s="17" t="s">
        <v>193</v>
      </c>
      <c r="W573" s="17" t="s">
        <v>170</v>
      </c>
      <c r="X573" s="18" t="s">
        <v>255</v>
      </c>
      <c r="Y573" s="177" t="str">
        <f>VLOOKUP($X573,'[19]Ley Transparencia'!$G$4:$H$18,2,0)</f>
        <v>INFORMACIÓN PÚBLICA</v>
      </c>
      <c r="Z573" s="17" t="s">
        <v>256</v>
      </c>
      <c r="AA573" s="17" t="s">
        <v>256</v>
      </c>
      <c r="AB573" s="39" t="s">
        <v>176</v>
      </c>
      <c r="AC573" s="40">
        <v>45139</v>
      </c>
      <c r="AD573" s="33" t="str">
        <f>LOOKUP($Y573,'[19]Ley Transparencia'!$H$4:$H$17,'[19]Ley Transparencia'!$I$4:$I$17)</f>
        <v>Ilimitada</v>
      </c>
      <c r="AE573" s="26" t="str">
        <f t="shared" si="138"/>
        <v>Baja</v>
      </c>
      <c r="AF573" s="18">
        <f t="shared" si="139"/>
        <v>1</v>
      </c>
      <c r="AG573" s="18" t="s">
        <v>239</v>
      </c>
      <c r="AH573" s="18">
        <v>2</v>
      </c>
      <c r="AI573" s="18" t="s">
        <v>239</v>
      </c>
      <c r="AJ573" s="18">
        <f t="shared" si="140"/>
        <v>1</v>
      </c>
      <c r="AK573" s="18">
        <f t="shared" si="141"/>
        <v>4</v>
      </c>
      <c r="AL573" s="44" t="str">
        <f t="shared" si="142"/>
        <v>BAJA</v>
      </c>
      <c r="AM573" s="18" t="s">
        <v>184</v>
      </c>
      <c r="AN573" s="18" t="s">
        <v>388</v>
      </c>
      <c r="AO573" s="18" t="s">
        <v>184</v>
      </c>
      <c r="AP573" s="18" t="s">
        <v>388</v>
      </c>
      <c r="AQ573" s="18" t="s">
        <v>184</v>
      </c>
      <c r="AR573" s="18" t="s">
        <v>184</v>
      </c>
      <c r="AS573" s="18"/>
      <c r="AT573" s="18" t="s">
        <v>184</v>
      </c>
      <c r="AU573" s="18" t="s">
        <v>184</v>
      </c>
      <c r="AV573" s="18" t="s">
        <v>184</v>
      </c>
      <c r="AW573" s="18" t="s">
        <v>184</v>
      </c>
      <c r="AX573" s="18" t="s">
        <v>184</v>
      </c>
      <c r="AY573" s="18" t="s">
        <v>184</v>
      </c>
      <c r="AZ573" s="18" t="s">
        <v>184</v>
      </c>
      <c r="BA573" s="18" t="s">
        <v>184</v>
      </c>
      <c r="BB573" s="18" t="s">
        <v>184</v>
      </c>
      <c r="BC573" s="18"/>
      <c r="BD573" s="18" t="s">
        <v>184</v>
      </c>
      <c r="BE573" s="18" t="s">
        <v>184</v>
      </c>
      <c r="BF573" s="18" t="s">
        <v>184</v>
      </c>
      <c r="BG573" s="18" t="s">
        <v>184</v>
      </c>
      <c r="BH573" s="18" t="s">
        <v>184</v>
      </c>
      <c r="BI573" s="18" t="s">
        <v>184</v>
      </c>
      <c r="BJ573" s="18" t="s">
        <v>184</v>
      </c>
      <c r="BK573" s="18" t="s">
        <v>184</v>
      </c>
      <c r="BL573" s="18" t="s">
        <v>184</v>
      </c>
      <c r="BM573" s="18"/>
      <c r="BN573" s="282" t="s">
        <v>323</v>
      </c>
      <c r="BO573" s="17" t="s">
        <v>323</v>
      </c>
      <c r="BP573" s="17" t="s">
        <v>323</v>
      </c>
      <c r="BQ573" s="26" t="s">
        <v>1467</v>
      </c>
      <c r="BR573" s="17" t="s">
        <v>1736</v>
      </c>
    </row>
    <row r="574" spans="1:70" s="158" customFormat="1" ht="60" customHeight="1" x14ac:dyDescent="0.35">
      <c r="A574" s="24" t="str">
        <f t="shared" si="137"/>
        <v>STDI-013</v>
      </c>
      <c r="B574" s="25" t="str">
        <f>VLOOKUP($D574,[19]Responsables!$L$1:$M$37,2,0)</f>
        <v>STDI</v>
      </c>
      <c r="C574" s="159" t="s">
        <v>234</v>
      </c>
      <c r="D574" s="17" t="s">
        <v>1519</v>
      </c>
      <c r="E574" s="17" t="s">
        <v>1464</v>
      </c>
      <c r="F574" s="17" t="s">
        <v>229</v>
      </c>
      <c r="G574" s="17" t="s">
        <v>1757</v>
      </c>
      <c r="H574" s="17" t="s">
        <v>1758</v>
      </c>
      <c r="I574" s="17" t="s">
        <v>247</v>
      </c>
      <c r="J574" s="17" t="s">
        <v>254</v>
      </c>
      <c r="K574" s="17" t="s">
        <v>176</v>
      </c>
      <c r="L574" s="17" t="s">
        <v>176</v>
      </c>
      <c r="M574" s="17" t="s">
        <v>256</v>
      </c>
      <c r="N574" s="17" t="s">
        <v>176</v>
      </c>
      <c r="O574" s="17" t="s">
        <v>176</v>
      </c>
      <c r="P574" s="17" t="s">
        <v>656</v>
      </c>
      <c r="Q574" s="17" t="s">
        <v>1519</v>
      </c>
      <c r="R574" s="17" t="s">
        <v>194</v>
      </c>
      <c r="S574" s="17" t="s">
        <v>1519</v>
      </c>
      <c r="T574" s="17" t="s">
        <v>193</v>
      </c>
      <c r="U574" s="17" t="s">
        <v>170</v>
      </c>
      <c r="V574" s="17" t="s">
        <v>229</v>
      </c>
      <c r="W574" s="17" t="s">
        <v>229</v>
      </c>
      <c r="X574" s="18" t="s">
        <v>273</v>
      </c>
      <c r="Y574" s="177" t="str">
        <f>VLOOKUP($X574,'[19]Ley Transparencia'!$G$4:$H$18,2,0)</f>
        <v>Artículo 18 - INFORMACIÓN PÚBLICA CLASIFICADA</v>
      </c>
      <c r="Z574" s="17" t="s">
        <v>1496</v>
      </c>
      <c r="AA574" s="17" t="s">
        <v>1497</v>
      </c>
      <c r="AB574" s="41" t="s">
        <v>238</v>
      </c>
      <c r="AC574" s="40">
        <v>45534</v>
      </c>
      <c r="AD574" s="33" t="str">
        <f>LOOKUP($Y574,'[19]Ley Transparencia'!$H$4:$H$17,'[19]Ley Transparencia'!$I$4:$I$17)</f>
        <v>Ilimitada</v>
      </c>
      <c r="AE574" s="26" t="str">
        <f t="shared" si="138"/>
        <v>Media</v>
      </c>
      <c r="AF574" s="18">
        <f t="shared" si="139"/>
        <v>2</v>
      </c>
      <c r="AG574" s="18" t="s">
        <v>183</v>
      </c>
      <c r="AH574" s="18">
        <v>3</v>
      </c>
      <c r="AI574" s="18" t="s">
        <v>233</v>
      </c>
      <c r="AJ574" s="18">
        <f t="shared" si="140"/>
        <v>2</v>
      </c>
      <c r="AK574" s="18">
        <f t="shared" si="141"/>
        <v>7</v>
      </c>
      <c r="AL574" s="44" t="str">
        <f t="shared" si="142"/>
        <v>MEDIA</v>
      </c>
      <c r="AM574" s="18" t="s">
        <v>184</v>
      </c>
      <c r="AN574" s="18" t="s">
        <v>388</v>
      </c>
      <c r="AO574" s="18" t="s">
        <v>184</v>
      </c>
      <c r="AP574" s="18" t="s">
        <v>388</v>
      </c>
      <c r="AQ574" s="18" t="s">
        <v>184</v>
      </c>
      <c r="AR574" s="18" t="s">
        <v>184</v>
      </c>
      <c r="AS574" s="18"/>
      <c r="AT574" s="18" t="s">
        <v>388</v>
      </c>
      <c r="AU574" s="18" t="s">
        <v>184</v>
      </c>
      <c r="AV574" s="18" t="s">
        <v>184</v>
      </c>
      <c r="AW574" s="18" t="s">
        <v>388</v>
      </c>
      <c r="AX574" s="18" t="s">
        <v>184</v>
      </c>
      <c r="AY574" s="18" t="s">
        <v>388</v>
      </c>
      <c r="AZ574" s="18" t="s">
        <v>388</v>
      </c>
      <c r="BA574" s="18" t="s">
        <v>388</v>
      </c>
      <c r="BB574" s="18" t="s">
        <v>388</v>
      </c>
      <c r="BC574" s="18"/>
      <c r="BD574" s="18" t="s">
        <v>388</v>
      </c>
      <c r="BE574" s="18" t="s">
        <v>388</v>
      </c>
      <c r="BF574" s="18" t="s">
        <v>184</v>
      </c>
      <c r="BG574" s="18" t="s">
        <v>184</v>
      </c>
      <c r="BH574" s="18" t="s">
        <v>388</v>
      </c>
      <c r="BI574" s="18" t="s">
        <v>184</v>
      </c>
      <c r="BJ574" s="18" t="s">
        <v>184</v>
      </c>
      <c r="BK574" s="18" t="s">
        <v>184</v>
      </c>
      <c r="BL574" s="18" t="s">
        <v>184</v>
      </c>
      <c r="BM574" s="18"/>
      <c r="BN574" s="282" t="s">
        <v>323</v>
      </c>
      <c r="BO574" s="17" t="s">
        <v>323</v>
      </c>
      <c r="BP574" s="17" t="s">
        <v>323</v>
      </c>
      <c r="BQ574" s="26" t="s">
        <v>1467</v>
      </c>
      <c r="BR574" s="17" t="s">
        <v>1759</v>
      </c>
    </row>
    <row r="575" spans="1:70" s="158" customFormat="1" ht="60" customHeight="1" x14ac:dyDescent="0.35">
      <c r="A575" s="24" t="str">
        <f t="shared" si="137"/>
        <v>STDI-014</v>
      </c>
      <c r="B575" s="25" t="str">
        <f>VLOOKUP($D575,[19]Responsables!$L$1:$M$37,2,0)</f>
        <v>STDI</v>
      </c>
      <c r="C575" s="159" t="s">
        <v>240</v>
      </c>
      <c r="D575" s="17" t="s">
        <v>1519</v>
      </c>
      <c r="E575" s="17" t="s">
        <v>1464</v>
      </c>
      <c r="F575" s="17" t="s">
        <v>229</v>
      </c>
      <c r="G575" s="17" t="s">
        <v>1760</v>
      </c>
      <c r="H575" s="17" t="s">
        <v>1761</v>
      </c>
      <c r="I575" s="17" t="s">
        <v>247</v>
      </c>
      <c r="J575" s="17" t="s">
        <v>254</v>
      </c>
      <c r="K575" s="17" t="s">
        <v>176</v>
      </c>
      <c r="L575" s="17" t="s">
        <v>176</v>
      </c>
      <c r="M575" s="17" t="s">
        <v>176</v>
      </c>
      <c r="N575" s="17" t="s">
        <v>176</v>
      </c>
      <c r="O575" s="17" t="s">
        <v>176</v>
      </c>
      <c r="P575" s="17" t="s">
        <v>656</v>
      </c>
      <c r="Q575" s="17" t="s">
        <v>1519</v>
      </c>
      <c r="R575" s="17" t="s">
        <v>194</v>
      </c>
      <c r="S575" s="17" t="s">
        <v>1519</v>
      </c>
      <c r="T575" s="17" t="s">
        <v>193</v>
      </c>
      <c r="U575" s="17" t="s">
        <v>170</v>
      </c>
      <c r="V575" s="17" t="s">
        <v>229</v>
      </c>
      <c r="W575" s="17" t="s">
        <v>229</v>
      </c>
      <c r="X575" s="18" t="s">
        <v>273</v>
      </c>
      <c r="Y575" s="177" t="str">
        <f>VLOOKUP($X575,'[19]Ley Transparencia'!$G$4:$H$18,2,0)</f>
        <v>Artículo 18 - INFORMACIÓN PÚBLICA CLASIFICADA</v>
      </c>
      <c r="Z575" s="17" t="s">
        <v>1496</v>
      </c>
      <c r="AA575" s="17" t="s">
        <v>1497</v>
      </c>
      <c r="AB575" s="39" t="s">
        <v>238</v>
      </c>
      <c r="AC575" s="40">
        <v>45534</v>
      </c>
      <c r="AD575" s="33" t="str">
        <f>LOOKUP($Y575,'[19]Ley Transparencia'!$H$4:$H$17,'[19]Ley Transparencia'!$I$4:$I$17)</f>
        <v>Ilimitada</v>
      </c>
      <c r="AE575" s="26" t="str">
        <f t="shared" si="138"/>
        <v>Media</v>
      </c>
      <c r="AF575" s="18">
        <f t="shared" si="139"/>
        <v>2</v>
      </c>
      <c r="AG575" s="18" t="s">
        <v>183</v>
      </c>
      <c r="AH575" s="18">
        <v>3</v>
      </c>
      <c r="AI575" s="18" t="s">
        <v>233</v>
      </c>
      <c r="AJ575" s="18">
        <f t="shared" si="140"/>
        <v>2</v>
      </c>
      <c r="AK575" s="18">
        <f t="shared" si="141"/>
        <v>7</v>
      </c>
      <c r="AL575" s="44" t="str">
        <f t="shared" si="142"/>
        <v>MEDIA</v>
      </c>
      <c r="AM575" s="18" t="s">
        <v>184</v>
      </c>
      <c r="AN575" s="18" t="s">
        <v>388</v>
      </c>
      <c r="AO575" s="18" t="s">
        <v>184</v>
      </c>
      <c r="AP575" s="18" t="s">
        <v>388</v>
      </c>
      <c r="AQ575" s="18" t="s">
        <v>184</v>
      </c>
      <c r="AR575" s="18" t="s">
        <v>184</v>
      </c>
      <c r="AS575" s="18"/>
      <c r="AT575" s="18" t="s">
        <v>388</v>
      </c>
      <c r="AU575" s="18" t="s">
        <v>184</v>
      </c>
      <c r="AV575" s="18" t="s">
        <v>184</v>
      </c>
      <c r="AW575" s="18" t="s">
        <v>388</v>
      </c>
      <c r="AX575" s="18" t="s">
        <v>184</v>
      </c>
      <c r="AY575" s="18" t="s">
        <v>388</v>
      </c>
      <c r="AZ575" s="18" t="s">
        <v>388</v>
      </c>
      <c r="BA575" s="18" t="s">
        <v>388</v>
      </c>
      <c r="BB575" s="18" t="s">
        <v>388</v>
      </c>
      <c r="BC575" s="18"/>
      <c r="BD575" s="18" t="s">
        <v>388</v>
      </c>
      <c r="BE575" s="18" t="s">
        <v>388</v>
      </c>
      <c r="BF575" s="18" t="s">
        <v>184</v>
      </c>
      <c r="BG575" s="18" t="s">
        <v>184</v>
      </c>
      <c r="BH575" s="18" t="s">
        <v>388</v>
      </c>
      <c r="BI575" s="18" t="s">
        <v>184</v>
      </c>
      <c r="BJ575" s="18" t="s">
        <v>184</v>
      </c>
      <c r="BK575" s="18" t="s">
        <v>184</v>
      </c>
      <c r="BL575" s="18" t="s">
        <v>184</v>
      </c>
      <c r="BM575" s="18"/>
      <c r="BN575" s="282" t="s">
        <v>323</v>
      </c>
      <c r="BO575" s="17" t="s">
        <v>323</v>
      </c>
      <c r="BP575" s="17" t="s">
        <v>323</v>
      </c>
      <c r="BQ575" s="26" t="s">
        <v>1467</v>
      </c>
      <c r="BR575" s="17" t="s">
        <v>1762</v>
      </c>
    </row>
    <row r="576" spans="1:70" s="158" customFormat="1" ht="60" customHeight="1" x14ac:dyDescent="0.35">
      <c r="A576" s="24" t="str">
        <f t="shared" si="137"/>
        <v>STDI-015</v>
      </c>
      <c r="B576" s="25" t="str">
        <f>VLOOKUP($D576,[19]Responsables!$L$1:$M$37,2,0)</f>
        <v>STDI</v>
      </c>
      <c r="C576" s="159" t="s">
        <v>244</v>
      </c>
      <c r="D576" s="17" t="s">
        <v>1519</v>
      </c>
      <c r="E576" s="17" t="s">
        <v>1464</v>
      </c>
      <c r="F576" s="17" t="s">
        <v>229</v>
      </c>
      <c r="G576" s="17" t="s">
        <v>312</v>
      </c>
      <c r="H576" s="17" t="s">
        <v>1763</v>
      </c>
      <c r="I576" s="17" t="s">
        <v>312</v>
      </c>
      <c r="J576" s="17" t="s">
        <v>176</v>
      </c>
      <c r="K576" s="17" t="s">
        <v>176</v>
      </c>
      <c r="L576" s="17" t="s">
        <v>176</v>
      </c>
      <c r="M576" s="17" t="s">
        <v>176</v>
      </c>
      <c r="N576" s="17" t="s">
        <v>176</v>
      </c>
      <c r="O576" s="17" t="s">
        <v>176</v>
      </c>
      <c r="P576" s="17" t="s">
        <v>656</v>
      </c>
      <c r="Q576" s="17" t="s">
        <v>1519</v>
      </c>
      <c r="R576" s="17" t="s">
        <v>194</v>
      </c>
      <c r="S576" s="17" t="s">
        <v>1519</v>
      </c>
      <c r="T576" s="17" t="s">
        <v>656</v>
      </c>
      <c r="U576" s="17" t="s">
        <v>1519</v>
      </c>
      <c r="V576" s="17" t="s">
        <v>229</v>
      </c>
      <c r="W576" s="17" t="s">
        <v>229</v>
      </c>
      <c r="X576" s="18" t="s">
        <v>273</v>
      </c>
      <c r="Y576" s="177" t="str">
        <f>VLOOKUP($X576,'[19]Ley Transparencia'!$G$4:$H$18,2,0)</f>
        <v>Artículo 18 - INFORMACIÓN PÚBLICA CLASIFICADA</v>
      </c>
      <c r="Z576" s="17" t="s">
        <v>1496</v>
      </c>
      <c r="AA576" s="17" t="s">
        <v>1764</v>
      </c>
      <c r="AB576" s="39" t="s">
        <v>238</v>
      </c>
      <c r="AC576" s="40">
        <v>45139</v>
      </c>
      <c r="AD576" s="33" t="str">
        <f>LOOKUP($Y576,'[19]Ley Transparencia'!$H$4:$H$17,'[19]Ley Transparencia'!$I$4:$I$17)</f>
        <v>Ilimitada</v>
      </c>
      <c r="AE576" s="26" t="str">
        <f t="shared" si="138"/>
        <v>Media</v>
      </c>
      <c r="AF576" s="18">
        <f t="shared" si="139"/>
        <v>2</v>
      </c>
      <c r="AG576" s="18" t="s">
        <v>233</v>
      </c>
      <c r="AH576" s="18">
        <v>2</v>
      </c>
      <c r="AI576" s="18" t="s">
        <v>233</v>
      </c>
      <c r="AJ576" s="18">
        <f t="shared" si="140"/>
        <v>2</v>
      </c>
      <c r="AK576" s="18">
        <f t="shared" si="141"/>
        <v>6</v>
      </c>
      <c r="AL576" s="44" t="str">
        <f t="shared" si="142"/>
        <v>MEDIA</v>
      </c>
      <c r="AM576" s="18" t="s">
        <v>184</v>
      </c>
      <c r="AN576" s="18" t="s">
        <v>388</v>
      </c>
      <c r="AO576" s="18" t="s">
        <v>184</v>
      </c>
      <c r="AP576" s="18" t="s">
        <v>388</v>
      </c>
      <c r="AQ576" s="18" t="s">
        <v>184</v>
      </c>
      <c r="AR576" s="18" t="s">
        <v>184</v>
      </c>
      <c r="AS576" s="18"/>
      <c r="AT576" s="18" t="s">
        <v>388</v>
      </c>
      <c r="AU576" s="18" t="s">
        <v>184</v>
      </c>
      <c r="AV576" s="18" t="s">
        <v>184</v>
      </c>
      <c r="AW576" s="18" t="s">
        <v>388</v>
      </c>
      <c r="AX576" s="18" t="s">
        <v>184</v>
      </c>
      <c r="AY576" s="18" t="s">
        <v>388</v>
      </c>
      <c r="AZ576" s="18" t="s">
        <v>388</v>
      </c>
      <c r="BA576" s="18" t="s">
        <v>388</v>
      </c>
      <c r="BB576" s="18" t="s">
        <v>388</v>
      </c>
      <c r="BC576" s="18"/>
      <c r="BD576" s="18" t="s">
        <v>388</v>
      </c>
      <c r="BE576" s="18" t="s">
        <v>388</v>
      </c>
      <c r="BF576" s="18" t="s">
        <v>184</v>
      </c>
      <c r="BG576" s="18" t="s">
        <v>184</v>
      </c>
      <c r="BH576" s="18" t="s">
        <v>388</v>
      </c>
      <c r="BI576" s="18" t="s">
        <v>184</v>
      </c>
      <c r="BJ576" s="18" t="s">
        <v>184</v>
      </c>
      <c r="BK576" s="18" t="s">
        <v>184</v>
      </c>
      <c r="BL576" s="18" t="s">
        <v>184</v>
      </c>
      <c r="BM576" s="18"/>
      <c r="BN576" s="282" t="s">
        <v>323</v>
      </c>
      <c r="BO576" s="17" t="s">
        <v>323</v>
      </c>
      <c r="BP576" s="17" t="s">
        <v>323</v>
      </c>
      <c r="BQ576" s="26" t="s">
        <v>1467</v>
      </c>
      <c r="BR576" s="17" t="s">
        <v>1765</v>
      </c>
    </row>
    <row r="577" spans="1:70" s="158" customFormat="1" ht="60" customHeight="1" x14ac:dyDescent="0.35">
      <c r="A577" s="24" t="str">
        <f t="shared" si="137"/>
        <v>STDI-016</v>
      </c>
      <c r="B577" s="25" t="str">
        <f>VLOOKUP($D577,[19]Responsables!$L$1:$M$37,2,0)</f>
        <v>STDI</v>
      </c>
      <c r="C577" s="159" t="s">
        <v>250</v>
      </c>
      <c r="D577" s="17" t="s">
        <v>1519</v>
      </c>
      <c r="E577" s="17" t="s">
        <v>1464</v>
      </c>
      <c r="F577" s="17" t="s">
        <v>229</v>
      </c>
      <c r="G577" s="17" t="s">
        <v>1766</v>
      </c>
      <c r="H577" s="17" t="s">
        <v>1767</v>
      </c>
      <c r="I577" s="17" t="s">
        <v>175</v>
      </c>
      <c r="J577" s="17" t="s">
        <v>176</v>
      </c>
      <c r="K577" s="17" t="s">
        <v>176</v>
      </c>
      <c r="L577" s="17" t="s">
        <v>176</v>
      </c>
      <c r="M577" s="17" t="s">
        <v>176</v>
      </c>
      <c r="N577" s="17" t="s">
        <v>176</v>
      </c>
      <c r="O577" s="17" t="s">
        <v>176</v>
      </c>
      <c r="P577" s="17" t="s">
        <v>656</v>
      </c>
      <c r="Q577" s="17" t="s">
        <v>1519</v>
      </c>
      <c r="R577" s="17" t="s">
        <v>194</v>
      </c>
      <c r="S577" s="17" t="s">
        <v>1519</v>
      </c>
      <c r="T577" s="17" t="s">
        <v>656</v>
      </c>
      <c r="U577" s="17" t="s">
        <v>1519</v>
      </c>
      <c r="V577" s="17" t="s">
        <v>229</v>
      </c>
      <c r="W577" s="17" t="s">
        <v>229</v>
      </c>
      <c r="X577" s="18" t="s">
        <v>273</v>
      </c>
      <c r="Y577" s="177" t="str">
        <f>VLOOKUP($X577,'[19]Ley Transparencia'!$G$4:$H$18,2,0)</f>
        <v>Artículo 18 - INFORMACIÓN PÚBLICA CLASIFICADA</v>
      </c>
      <c r="Z577" s="17" t="s">
        <v>1496</v>
      </c>
      <c r="AA577" s="17" t="s">
        <v>1768</v>
      </c>
      <c r="AB577" s="39" t="s">
        <v>238</v>
      </c>
      <c r="AC577" s="40">
        <v>45534</v>
      </c>
      <c r="AD577" s="33" t="str">
        <f>LOOKUP($Y577,'[19]Ley Transparencia'!$H$4:$H$17,'[19]Ley Transparencia'!$I$4:$I$17)</f>
        <v>Ilimitada</v>
      </c>
      <c r="AE577" s="26" t="str">
        <f t="shared" si="138"/>
        <v>Media</v>
      </c>
      <c r="AF577" s="18">
        <f t="shared" si="139"/>
        <v>2</v>
      </c>
      <c r="AG577" s="18" t="s">
        <v>233</v>
      </c>
      <c r="AH577" s="18">
        <v>2</v>
      </c>
      <c r="AI577" s="18" t="s">
        <v>233</v>
      </c>
      <c r="AJ577" s="18">
        <f t="shared" si="140"/>
        <v>2</v>
      </c>
      <c r="AK577" s="18">
        <f t="shared" si="141"/>
        <v>6</v>
      </c>
      <c r="AL577" s="44" t="str">
        <f t="shared" si="142"/>
        <v>MEDIA</v>
      </c>
      <c r="AM577" s="18" t="s">
        <v>184</v>
      </c>
      <c r="AN577" s="18" t="s">
        <v>388</v>
      </c>
      <c r="AO577" s="18" t="s">
        <v>184</v>
      </c>
      <c r="AP577" s="18" t="s">
        <v>388</v>
      </c>
      <c r="AQ577" s="18" t="s">
        <v>184</v>
      </c>
      <c r="AR577" s="18" t="s">
        <v>184</v>
      </c>
      <c r="AS577" s="18"/>
      <c r="AT577" s="18" t="s">
        <v>388</v>
      </c>
      <c r="AU577" s="18" t="s">
        <v>184</v>
      </c>
      <c r="AV577" s="18" t="s">
        <v>184</v>
      </c>
      <c r="AW577" s="18" t="s">
        <v>388</v>
      </c>
      <c r="AX577" s="18" t="s">
        <v>184</v>
      </c>
      <c r="AY577" s="18" t="s">
        <v>388</v>
      </c>
      <c r="AZ577" s="18" t="s">
        <v>388</v>
      </c>
      <c r="BA577" s="18" t="s">
        <v>388</v>
      </c>
      <c r="BB577" s="18" t="s">
        <v>388</v>
      </c>
      <c r="BC577" s="18"/>
      <c r="BD577" s="18" t="s">
        <v>388</v>
      </c>
      <c r="BE577" s="18" t="s">
        <v>388</v>
      </c>
      <c r="BF577" s="18" t="s">
        <v>184</v>
      </c>
      <c r="BG577" s="18" t="s">
        <v>184</v>
      </c>
      <c r="BH577" s="18" t="s">
        <v>388</v>
      </c>
      <c r="BI577" s="18" t="s">
        <v>184</v>
      </c>
      <c r="BJ577" s="18" t="s">
        <v>184</v>
      </c>
      <c r="BK577" s="18" t="s">
        <v>184</v>
      </c>
      <c r="BL577" s="18" t="s">
        <v>184</v>
      </c>
      <c r="BM577" s="18"/>
      <c r="BN577" s="282" t="s">
        <v>323</v>
      </c>
      <c r="BO577" s="17" t="s">
        <v>323</v>
      </c>
      <c r="BP577" s="17" t="s">
        <v>323</v>
      </c>
      <c r="BQ577" s="26" t="s">
        <v>1467</v>
      </c>
      <c r="BR577" s="17" t="s">
        <v>768</v>
      </c>
    </row>
    <row r="578" spans="1:70" s="158" customFormat="1" ht="60" customHeight="1" x14ac:dyDescent="0.35">
      <c r="A578" s="24" t="s">
        <v>1769</v>
      </c>
      <c r="B578" s="25" t="str">
        <f>VLOOKUP($D578,[20]Responsables!$L$1:$M$37,2,0)</f>
        <v>DDCS</v>
      </c>
      <c r="C578" s="159" t="s">
        <v>169</v>
      </c>
      <c r="D578" s="17" t="s">
        <v>1543</v>
      </c>
      <c r="E578" s="17" t="s">
        <v>775</v>
      </c>
      <c r="F578" s="17" t="s">
        <v>316</v>
      </c>
      <c r="G578" s="17" t="s">
        <v>1770</v>
      </c>
      <c r="H578" s="17" t="s">
        <v>1353</v>
      </c>
      <c r="I578" s="17" t="s">
        <v>253</v>
      </c>
      <c r="J578" s="18" t="s">
        <v>254</v>
      </c>
      <c r="K578" s="18" t="s">
        <v>1507</v>
      </c>
      <c r="L578" s="18" t="s">
        <v>320</v>
      </c>
      <c r="M578" s="18" t="s">
        <v>321</v>
      </c>
      <c r="N578" s="18" t="s">
        <v>437</v>
      </c>
      <c r="O578" s="18" t="s">
        <v>176</v>
      </c>
      <c r="P578" s="17" t="s">
        <v>411</v>
      </c>
      <c r="Q578" s="17" t="s">
        <v>1543</v>
      </c>
      <c r="R578" s="17" t="s">
        <v>194</v>
      </c>
      <c r="S578" s="17" t="s">
        <v>1543</v>
      </c>
      <c r="T578" s="17" t="s">
        <v>194</v>
      </c>
      <c r="U578" s="17" t="s">
        <v>1543</v>
      </c>
      <c r="V578" s="17" t="s">
        <v>324</v>
      </c>
      <c r="W578" s="17" t="s">
        <v>1543</v>
      </c>
      <c r="X578" s="18" t="s">
        <v>273</v>
      </c>
      <c r="Y578" s="177" t="s">
        <v>528</v>
      </c>
      <c r="Z578" s="17" t="s">
        <v>180</v>
      </c>
      <c r="AA578" s="17" t="s">
        <v>1771</v>
      </c>
      <c r="AB578" s="18" t="s">
        <v>238</v>
      </c>
      <c r="AC578" s="178">
        <v>44200</v>
      </c>
      <c r="AD578" s="33" t="s">
        <v>518</v>
      </c>
      <c r="AE578" s="26" t="s">
        <v>233</v>
      </c>
      <c r="AF578" s="18">
        <f>IF(AE578="Baja",1,IF(AE578="Media",2,IF(AE578="Alta",3,"")))</f>
        <v>2</v>
      </c>
      <c r="AG578" s="18" t="s">
        <v>233</v>
      </c>
      <c r="AH578" s="18">
        <f>IF(AG578="Baja",1,IF(AG578="Media",2,IF(AG578="Alta",3,"")))</f>
        <v>2</v>
      </c>
      <c r="AI578" s="18" t="s">
        <v>239</v>
      </c>
      <c r="AJ578" s="18">
        <f>IF(AI578="Baja",1,IF(AI578="Media",2,IF(AI578="Alta",3,"")))</f>
        <v>1</v>
      </c>
      <c r="AK578" s="18">
        <f>IFERROR(SUM(+AF578+AH578+AJ578),"")</f>
        <v>5</v>
      </c>
      <c r="AL578" s="44" t="s">
        <v>524</v>
      </c>
      <c r="AM578" s="18" t="s">
        <v>184</v>
      </c>
      <c r="AN578" s="18" t="s">
        <v>388</v>
      </c>
      <c r="AO578" s="18" t="s">
        <v>184</v>
      </c>
      <c r="AP578" s="18" t="s">
        <v>388</v>
      </c>
      <c r="AQ578" s="18" t="s">
        <v>184</v>
      </c>
      <c r="AR578" s="18" t="s">
        <v>184</v>
      </c>
      <c r="AS578" s="18"/>
      <c r="AT578" s="18" t="s">
        <v>388</v>
      </c>
      <c r="AU578" s="18" t="s">
        <v>184</v>
      </c>
      <c r="AV578" s="18" t="s">
        <v>388</v>
      </c>
      <c r="AW578" s="18" t="s">
        <v>184</v>
      </c>
      <c r="AX578" s="18" t="s">
        <v>184</v>
      </c>
      <c r="AY578" s="18" t="s">
        <v>388</v>
      </c>
      <c r="AZ578" s="18" t="s">
        <v>184</v>
      </c>
      <c r="BA578" s="18" t="s">
        <v>184</v>
      </c>
      <c r="BB578" s="18" t="s">
        <v>184</v>
      </c>
      <c r="BC578" s="18"/>
      <c r="BD578" s="18" t="s">
        <v>184</v>
      </c>
      <c r="BE578" s="18" t="s">
        <v>184</v>
      </c>
      <c r="BF578" s="18" t="s">
        <v>184</v>
      </c>
      <c r="BG578" s="18" t="s">
        <v>184</v>
      </c>
      <c r="BH578" s="18" t="s">
        <v>184</v>
      </c>
      <c r="BI578" s="18" t="s">
        <v>184</v>
      </c>
      <c r="BJ578" s="18" t="s">
        <v>184</v>
      </c>
      <c r="BK578" s="18" t="s">
        <v>184</v>
      </c>
      <c r="BL578" s="18" t="s">
        <v>184</v>
      </c>
      <c r="BM578" s="18"/>
      <c r="BN578" s="34"/>
    </row>
    <row r="579" spans="1:70" s="158" customFormat="1" ht="60" customHeight="1" x14ac:dyDescent="0.35">
      <c r="A579" s="24" t="s">
        <v>1772</v>
      </c>
      <c r="B579" s="25" t="str">
        <f>VLOOKUP($D579,[20]Responsables!$L$1:$M$37,2,0)</f>
        <v>DDCS</v>
      </c>
      <c r="C579" s="159" t="s">
        <v>185</v>
      </c>
      <c r="D579" s="17" t="s">
        <v>1543</v>
      </c>
      <c r="E579" s="17" t="s">
        <v>775</v>
      </c>
      <c r="F579" s="17" t="s">
        <v>759</v>
      </c>
      <c r="G579" s="17" t="s">
        <v>1773</v>
      </c>
      <c r="H579" s="17" t="s">
        <v>1774</v>
      </c>
      <c r="I579" s="17" t="s">
        <v>253</v>
      </c>
      <c r="J579" s="18" t="s">
        <v>254</v>
      </c>
      <c r="K579" s="18" t="s">
        <v>1507</v>
      </c>
      <c r="L579" s="18" t="s">
        <v>320</v>
      </c>
      <c r="M579" s="18" t="s">
        <v>321</v>
      </c>
      <c r="N579" s="18" t="s">
        <v>437</v>
      </c>
      <c r="O579" s="18" t="s">
        <v>176</v>
      </c>
      <c r="P579" s="17" t="s">
        <v>411</v>
      </c>
      <c r="Q579" s="17" t="s">
        <v>1543</v>
      </c>
      <c r="R579" s="17" t="s">
        <v>1775</v>
      </c>
      <c r="S579" s="17" t="s">
        <v>1543</v>
      </c>
      <c r="T579" s="17" t="s">
        <v>1775</v>
      </c>
      <c r="U579" s="17" t="s">
        <v>1543</v>
      </c>
      <c r="V579" s="17" t="s">
        <v>324</v>
      </c>
      <c r="W579" s="17" t="s">
        <v>1543</v>
      </c>
      <c r="X579" s="18" t="s">
        <v>273</v>
      </c>
      <c r="Y579" s="177" t="s">
        <v>528</v>
      </c>
      <c r="Z579" s="17" t="s">
        <v>180</v>
      </c>
      <c r="AA579" s="17" t="s">
        <v>1771</v>
      </c>
      <c r="AB579" s="18" t="s">
        <v>238</v>
      </c>
      <c r="AC579" s="178">
        <v>44197</v>
      </c>
      <c r="AD579" s="33" t="s">
        <v>518</v>
      </c>
      <c r="AE579" s="26" t="s">
        <v>233</v>
      </c>
      <c r="AF579" s="18">
        <f t="shared" ref="AF579:AF598" si="143">IF(AE579="Baja",1,IF(AE579="Media",2,IF(AE579="Alta",3,"")))</f>
        <v>2</v>
      </c>
      <c r="AG579" s="18" t="s">
        <v>233</v>
      </c>
      <c r="AH579" s="18">
        <f t="shared" ref="AH579:AH598" si="144">IF(AG579="Baja",1,IF(AG579="Media",2,IF(AG579="Alta",3,"")))</f>
        <v>2</v>
      </c>
      <c r="AI579" s="18" t="s">
        <v>239</v>
      </c>
      <c r="AJ579" s="18">
        <f t="shared" ref="AJ579:AJ598" si="145">IF(AI579="Baja",1,IF(AI579="Media",2,IF(AI579="Alta",3,"")))</f>
        <v>1</v>
      </c>
      <c r="AK579" s="18">
        <f t="shared" ref="AK579:AK598" si="146">IFERROR(SUM(+AF579+AH579+AJ579),"")</f>
        <v>5</v>
      </c>
      <c r="AL579" s="44" t="s">
        <v>524</v>
      </c>
      <c r="AM579" s="18" t="s">
        <v>388</v>
      </c>
      <c r="AN579" s="18" t="s">
        <v>388</v>
      </c>
      <c r="AO579" s="18" t="s">
        <v>184</v>
      </c>
      <c r="AP579" s="18" t="s">
        <v>388</v>
      </c>
      <c r="AQ579" s="18" t="s">
        <v>184</v>
      </c>
      <c r="AR579" s="18" t="s">
        <v>184</v>
      </c>
      <c r="AS579" s="18"/>
      <c r="AT579" s="18" t="s">
        <v>388</v>
      </c>
      <c r="AU579" s="18" t="s">
        <v>184</v>
      </c>
      <c r="AV579" s="18" t="s">
        <v>388</v>
      </c>
      <c r="AW579" s="18" t="s">
        <v>184</v>
      </c>
      <c r="AX579" s="18" t="s">
        <v>184</v>
      </c>
      <c r="AY579" s="18" t="s">
        <v>388</v>
      </c>
      <c r="AZ579" s="18" t="s">
        <v>184</v>
      </c>
      <c r="BA579" s="18" t="s">
        <v>184</v>
      </c>
      <c r="BB579" s="18" t="s">
        <v>184</v>
      </c>
      <c r="BC579" s="18"/>
      <c r="BD579" s="18" t="s">
        <v>184</v>
      </c>
      <c r="BE579" s="18" t="s">
        <v>184</v>
      </c>
      <c r="BF579" s="18" t="s">
        <v>184</v>
      </c>
      <c r="BG579" s="18" t="s">
        <v>184</v>
      </c>
      <c r="BH579" s="18" t="s">
        <v>184</v>
      </c>
      <c r="BI579" s="18" t="s">
        <v>184</v>
      </c>
      <c r="BJ579" s="18" t="s">
        <v>184</v>
      </c>
      <c r="BK579" s="18" t="s">
        <v>184</v>
      </c>
      <c r="BL579" s="18" t="s">
        <v>184</v>
      </c>
      <c r="BM579" s="18"/>
      <c r="BN579" s="34"/>
    </row>
    <row r="580" spans="1:70" s="158" customFormat="1" ht="60" customHeight="1" x14ac:dyDescent="0.35">
      <c r="A580" s="24" t="s">
        <v>1776</v>
      </c>
      <c r="B580" s="25" t="str">
        <f>VLOOKUP($D580,[20]Responsables!$L$1:$M$37,2,0)</f>
        <v>DDCS</v>
      </c>
      <c r="C580" s="159" t="s">
        <v>190</v>
      </c>
      <c r="D580" s="17" t="s">
        <v>1543</v>
      </c>
      <c r="E580" s="17" t="s">
        <v>775</v>
      </c>
      <c r="F580" s="17" t="s">
        <v>759</v>
      </c>
      <c r="G580" s="17" t="s">
        <v>1777</v>
      </c>
      <c r="H580" s="17" t="s">
        <v>1778</v>
      </c>
      <c r="I580" s="17" t="s">
        <v>253</v>
      </c>
      <c r="J580" s="18" t="s">
        <v>254</v>
      </c>
      <c r="K580" s="18" t="s">
        <v>429</v>
      </c>
      <c r="L580" s="18" t="s">
        <v>320</v>
      </c>
      <c r="M580" s="18" t="s">
        <v>321</v>
      </c>
      <c r="N580" s="18" t="s">
        <v>437</v>
      </c>
      <c r="O580" s="18" t="s">
        <v>176</v>
      </c>
      <c r="P580" s="17" t="s">
        <v>411</v>
      </c>
      <c r="Q580" s="17" t="s">
        <v>1543</v>
      </c>
      <c r="R580" s="17" t="s">
        <v>1775</v>
      </c>
      <c r="S580" s="17" t="s">
        <v>1543</v>
      </c>
      <c r="T580" s="17" t="s">
        <v>1775</v>
      </c>
      <c r="U580" s="17" t="s">
        <v>1543</v>
      </c>
      <c r="V580" s="17" t="s">
        <v>324</v>
      </c>
      <c r="W580" s="17" t="s">
        <v>1543</v>
      </c>
      <c r="X580" s="18" t="s">
        <v>255</v>
      </c>
      <c r="Y580" s="177" t="s">
        <v>517</v>
      </c>
      <c r="Z580" s="17" t="s">
        <v>256</v>
      </c>
      <c r="AA580" s="17" t="s">
        <v>256</v>
      </c>
      <c r="AB580" s="18" t="s">
        <v>176</v>
      </c>
      <c r="AC580" s="178">
        <v>44197</v>
      </c>
      <c r="AD580" s="33" t="s">
        <v>518</v>
      </c>
      <c r="AE580" s="26" t="s">
        <v>239</v>
      </c>
      <c r="AF580" s="18">
        <f t="shared" si="143"/>
        <v>1</v>
      </c>
      <c r="AG580" s="18" t="s">
        <v>233</v>
      </c>
      <c r="AH580" s="18">
        <f t="shared" si="144"/>
        <v>2</v>
      </c>
      <c r="AI580" s="18" t="s">
        <v>233</v>
      </c>
      <c r="AJ580" s="18">
        <f t="shared" si="145"/>
        <v>2</v>
      </c>
      <c r="AK580" s="18">
        <f t="shared" si="146"/>
        <v>5</v>
      </c>
      <c r="AL580" s="44" t="s">
        <v>524</v>
      </c>
      <c r="AM580" s="18" t="s">
        <v>184</v>
      </c>
      <c r="AN580" s="18" t="s">
        <v>184</v>
      </c>
      <c r="AO580" s="18" t="s">
        <v>184</v>
      </c>
      <c r="AP580" s="18" t="s">
        <v>184</v>
      </c>
      <c r="AQ580" s="18" t="s">
        <v>184</v>
      </c>
      <c r="AR580" s="18" t="s">
        <v>184</v>
      </c>
      <c r="AS580" s="18"/>
      <c r="AT580" s="18" t="s">
        <v>388</v>
      </c>
      <c r="AU580" s="18" t="s">
        <v>184</v>
      </c>
      <c r="AV580" s="18" t="s">
        <v>388</v>
      </c>
      <c r="AW580" s="18" t="s">
        <v>184</v>
      </c>
      <c r="AX580" s="18" t="s">
        <v>184</v>
      </c>
      <c r="AY580" s="18" t="s">
        <v>184</v>
      </c>
      <c r="AZ580" s="18" t="s">
        <v>184</v>
      </c>
      <c r="BA580" s="18" t="s">
        <v>184</v>
      </c>
      <c r="BB580" s="18" t="s">
        <v>184</v>
      </c>
      <c r="BC580" s="18"/>
      <c r="BD580" s="18" t="s">
        <v>184</v>
      </c>
      <c r="BE580" s="18" t="s">
        <v>184</v>
      </c>
      <c r="BF580" s="18" t="s">
        <v>184</v>
      </c>
      <c r="BG580" s="18" t="s">
        <v>184</v>
      </c>
      <c r="BH580" s="18" t="s">
        <v>184</v>
      </c>
      <c r="BI580" s="18" t="s">
        <v>184</v>
      </c>
      <c r="BJ580" s="18" t="s">
        <v>184</v>
      </c>
      <c r="BK580" s="18" t="s">
        <v>184</v>
      </c>
      <c r="BL580" s="18" t="s">
        <v>184</v>
      </c>
      <c r="BM580" s="18"/>
      <c r="BN580" s="34"/>
    </row>
    <row r="581" spans="1:70" s="158" customFormat="1" ht="60" customHeight="1" x14ac:dyDescent="0.35">
      <c r="A581" s="24" t="s">
        <v>1779</v>
      </c>
      <c r="B581" s="25" t="str">
        <f>VLOOKUP($D581,[20]Responsables!$L$1:$M$37,2,0)</f>
        <v>DDCS</v>
      </c>
      <c r="C581" s="159" t="s">
        <v>197</v>
      </c>
      <c r="D581" s="17" t="s">
        <v>1543</v>
      </c>
      <c r="E581" s="17" t="s">
        <v>775</v>
      </c>
      <c r="F581" s="17" t="s">
        <v>759</v>
      </c>
      <c r="G581" s="17" t="s">
        <v>1780</v>
      </c>
      <c r="H581" s="17" t="s">
        <v>1781</v>
      </c>
      <c r="I581" s="17" t="s">
        <v>253</v>
      </c>
      <c r="J581" s="18" t="s">
        <v>254</v>
      </c>
      <c r="K581" s="18" t="s">
        <v>429</v>
      </c>
      <c r="L581" s="18" t="s">
        <v>336</v>
      </c>
      <c r="M581" s="18" t="s">
        <v>321</v>
      </c>
      <c r="N581" s="18" t="s">
        <v>437</v>
      </c>
      <c r="O581" s="18" t="s">
        <v>1782</v>
      </c>
      <c r="P581" s="17" t="s">
        <v>411</v>
      </c>
      <c r="Q581" s="17" t="s">
        <v>1543</v>
      </c>
      <c r="R581" s="17" t="s">
        <v>1775</v>
      </c>
      <c r="S581" s="17" t="s">
        <v>1543</v>
      </c>
      <c r="T581" s="17" t="s">
        <v>1775</v>
      </c>
      <c r="U581" s="17" t="s">
        <v>1543</v>
      </c>
      <c r="V581" s="17" t="s">
        <v>324</v>
      </c>
      <c r="W581" s="17" t="s">
        <v>1543</v>
      </c>
      <c r="X581" s="18" t="s">
        <v>255</v>
      </c>
      <c r="Y581" s="177" t="s">
        <v>517</v>
      </c>
      <c r="Z581" s="17" t="s">
        <v>256</v>
      </c>
      <c r="AA581" s="17" t="s">
        <v>256</v>
      </c>
      <c r="AB581" s="18" t="s">
        <v>176</v>
      </c>
      <c r="AC581" s="178">
        <v>44197</v>
      </c>
      <c r="AD581" s="33" t="s">
        <v>518</v>
      </c>
      <c r="AE581" s="26" t="s">
        <v>239</v>
      </c>
      <c r="AF581" s="18">
        <f t="shared" si="143"/>
        <v>1</v>
      </c>
      <c r="AG581" s="18" t="s">
        <v>233</v>
      </c>
      <c r="AH581" s="18">
        <f t="shared" si="144"/>
        <v>2</v>
      </c>
      <c r="AI581" s="18" t="s">
        <v>233</v>
      </c>
      <c r="AJ581" s="18">
        <f t="shared" si="145"/>
        <v>2</v>
      </c>
      <c r="AK581" s="18">
        <f t="shared" si="146"/>
        <v>5</v>
      </c>
      <c r="AL581" s="44" t="s">
        <v>524</v>
      </c>
      <c r="AM581" s="18" t="s">
        <v>184</v>
      </c>
      <c r="AN581" s="18" t="s">
        <v>184</v>
      </c>
      <c r="AO581" s="18" t="s">
        <v>184</v>
      </c>
      <c r="AP581" s="18" t="s">
        <v>184</v>
      </c>
      <c r="AQ581" s="18" t="s">
        <v>184</v>
      </c>
      <c r="AR581" s="18" t="s">
        <v>184</v>
      </c>
      <c r="AS581" s="18"/>
      <c r="AT581" s="18" t="s">
        <v>388</v>
      </c>
      <c r="AU581" s="18" t="s">
        <v>184</v>
      </c>
      <c r="AV581" s="18" t="s">
        <v>388</v>
      </c>
      <c r="AW581" s="18" t="s">
        <v>388</v>
      </c>
      <c r="AX581" s="18" t="s">
        <v>184</v>
      </c>
      <c r="AY581" s="18" t="s">
        <v>184</v>
      </c>
      <c r="AZ581" s="18" t="s">
        <v>184</v>
      </c>
      <c r="BA581" s="18" t="s">
        <v>388</v>
      </c>
      <c r="BB581" s="18" t="s">
        <v>184</v>
      </c>
      <c r="BC581" s="18"/>
      <c r="BD581" s="18" t="s">
        <v>388</v>
      </c>
      <c r="BE581" s="18" t="s">
        <v>388</v>
      </c>
      <c r="BF581" s="18" t="s">
        <v>184</v>
      </c>
      <c r="BG581" s="18" t="s">
        <v>184</v>
      </c>
      <c r="BH581" s="18" t="s">
        <v>388</v>
      </c>
      <c r="BI581" s="18" t="s">
        <v>184</v>
      </c>
      <c r="BJ581" s="18" t="s">
        <v>184</v>
      </c>
      <c r="BK581" s="18" t="s">
        <v>184</v>
      </c>
      <c r="BL581" s="18" t="s">
        <v>184</v>
      </c>
      <c r="BM581" s="18"/>
      <c r="BN581" s="34"/>
    </row>
    <row r="582" spans="1:70" s="158" customFormat="1" ht="60" customHeight="1" x14ac:dyDescent="0.35">
      <c r="A582" s="24" t="s">
        <v>1783</v>
      </c>
      <c r="B582" s="25" t="str">
        <f>VLOOKUP($D582,[20]Responsables!$L$1:$M$37,2,0)</f>
        <v>DDCS</v>
      </c>
      <c r="C582" s="159" t="s">
        <v>201</v>
      </c>
      <c r="D582" s="17" t="s">
        <v>1543</v>
      </c>
      <c r="E582" s="17" t="s">
        <v>775</v>
      </c>
      <c r="F582" s="17" t="s">
        <v>759</v>
      </c>
      <c r="G582" s="17" t="s">
        <v>1784</v>
      </c>
      <c r="H582" s="17" t="s">
        <v>1785</v>
      </c>
      <c r="I582" s="17" t="s">
        <v>253</v>
      </c>
      <c r="J582" s="18" t="s">
        <v>254</v>
      </c>
      <c r="K582" s="18" t="s">
        <v>429</v>
      </c>
      <c r="L582" s="18" t="s">
        <v>336</v>
      </c>
      <c r="M582" s="18" t="s">
        <v>321</v>
      </c>
      <c r="N582" s="18" t="s">
        <v>437</v>
      </c>
      <c r="O582" s="18" t="s">
        <v>176</v>
      </c>
      <c r="P582" s="17" t="s">
        <v>411</v>
      </c>
      <c r="Q582" s="17" t="s">
        <v>1543</v>
      </c>
      <c r="R582" s="17" t="s">
        <v>1775</v>
      </c>
      <c r="S582" s="17" t="s">
        <v>1543</v>
      </c>
      <c r="T582" s="17" t="s">
        <v>1775</v>
      </c>
      <c r="U582" s="17" t="s">
        <v>1543</v>
      </c>
      <c r="V582" s="17" t="s">
        <v>324</v>
      </c>
      <c r="W582" s="17" t="s">
        <v>1543</v>
      </c>
      <c r="X582" s="18" t="s">
        <v>255</v>
      </c>
      <c r="Y582" s="177" t="s">
        <v>517</v>
      </c>
      <c r="Z582" s="17" t="s">
        <v>256</v>
      </c>
      <c r="AA582" s="17" t="s">
        <v>256</v>
      </c>
      <c r="AB582" s="18" t="s">
        <v>176</v>
      </c>
      <c r="AC582" s="178">
        <v>44197</v>
      </c>
      <c r="AD582" s="33" t="s">
        <v>518</v>
      </c>
      <c r="AE582" s="26" t="s">
        <v>239</v>
      </c>
      <c r="AF582" s="18">
        <f t="shared" si="143"/>
        <v>1</v>
      </c>
      <c r="AG582" s="18" t="s">
        <v>233</v>
      </c>
      <c r="AH582" s="18">
        <f t="shared" si="144"/>
        <v>2</v>
      </c>
      <c r="AI582" s="18" t="s">
        <v>233</v>
      </c>
      <c r="AJ582" s="18">
        <f t="shared" si="145"/>
        <v>2</v>
      </c>
      <c r="AK582" s="18">
        <f t="shared" si="146"/>
        <v>5</v>
      </c>
      <c r="AL582" s="44" t="s">
        <v>524</v>
      </c>
      <c r="AM582" s="18" t="s">
        <v>184</v>
      </c>
      <c r="AN582" s="18" t="s">
        <v>184</v>
      </c>
      <c r="AO582" s="18" t="s">
        <v>184</v>
      </c>
      <c r="AP582" s="18" t="s">
        <v>184</v>
      </c>
      <c r="AQ582" s="18" t="s">
        <v>184</v>
      </c>
      <c r="AR582" s="18" t="s">
        <v>184</v>
      </c>
      <c r="AS582" s="18"/>
      <c r="AT582" s="18" t="s">
        <v>388</v>
      </c>
      <c r="AU582" s="18" t="s">
        <v>184</v>
      </c>
      <c r="AV582" s="18" t="s">
        <v>388</v>
      </c>
      <c r="AW582" s="18" t="s">
        <v>184</v>
      </c>
      <c r="AX582" s="18" t="s">
        <v>184</v>
      </c>
      <c r="AY582" s="18" t="s">
        <v>184</v>
      </c>
      <c r="AZ582" s="18" t="s">
        <v>184</v>
      </c>
      <c r="BA582" s="18" t="s">
        <v>184</v>
      </c>
      <c r="BB582" s="18" t="s">
        <v>184</v>
      </c>
      <c r="BC582" s="18"/>
      <c r="BD582" s="18" t="s">
        <v>184</v>
      </c>
      <c r="BE582" s="18" t="s">
        <v>184</v>
      </c>
      <c r="BF582" s="18" t="s">
        <v>184</v>
      </c>
      <c r="BG582" s="18" t="s">
        <v>184</v>
      </c>
      <c r="BH582" s="18" t="s">
        <v>184</v>
      </c>
      <c r="BI582" s="18" t="s">
        <v>184</v>
      </c>
      <c r="BJ582" s="18" t="s">
        <v>184</v>
      </c>
      <c r="BK582" s="18" t="s">
        <v>184</v>
      </c>
      <c r="BL582" s="18" t="s">
        <v>184</v>
      </c>
      <c r="BM582" s="18"/>
      <c r="BN582" s="282"/>
    </row>
    <row r="583" spans="1:70" s="158" customFormat="1" ht="60" customHeight="1" x14ac:dyDescent="0.35">
      <c r="A583" s="24" t="s">
        <v>1786</v>
      </c>
      <c r="B583" s="25" t="str">
        <f>VLOOKUP($D583,[20]Responsables!$L$1:$M$37,2,0)</f>
        <v>DDCS</v>
      </c>
      <c r="C583" s="159" t="s">
        <v>205</v>
      </c>
      <c r="D583" s="17" t="s">
        <v>1543</v>
      </c>
      <c r="E583" s="17" t="s">
        <v>775</v>
      </c>
      <c r="F583" s="17" t="s">
        <v>333</v>
      </c>
      <c r="G583" s="17" t="s">
        <v>1335</v>
      </c>
      <c r="H583" s="17" t="s">
        <v>1648</v>
      </c>
      <c r="I583" s="17" t="s">
        <v>253</v>
      </c>
      <c r="J583" s="18" t="s">
        <v>254</v>
      </c>
      <c r="K583" s="18" t="s">
        <v>1507</v>
      </c>
      <c r="L583" s="18" t="s">
        <v>336</v>
      </c>
      <c r="M583" s="18" t="s">
        <v>321</v>
      </c>
      <c r="N583" s="18" t="s">
        <v>437</v>
      </c>
      <c r="O583" s="18" t="s">
        <v>176</v>
      </c>
      <c r="P583" s="17" t="s">
        <v>411</v>
      </c>
      <c r="Q583" s="17" t="s">
        <v>1543</v>
      </c>
      <c r="R583" s="17" t="s">
        <v>1775</v>
      </c>
      <c r="S583" s="17" t="s">
        <v>1543</v>
      </c>
      <c r="T583" s="17" t="s">
        <v>1775</v>
      </c>
      <c r="U583" s="17" t="s">
        <v>1543</v>
      </c>
      <c r="V583" s="17" t="s">
        <v>324</v>
      </c>
      <c r="W583" s="17" t="s">
        <v>1543</v>
      </c>
      <c r="X583" s="18" t="s">
        <v>188</v>
      </c>
      <c r="Y583" s="177" t="s">
        <v>528</v>
      </c>
      <c r="Z583" s="17" t="s">
        <v>313</v>
      </c>
      <c r="AA583" s="17" t="s">
        <v>1787</v>
      </c>
      <c r="AB583" s="18" t="s">
        <v>238</v>
      </c>
      <c r="AC583" s="178">
        <v>44197</v>
      </c>
      <c r="AD583" s="33" t="s">
        <v>518</v>
      </c>
      <c r="AE583" s="26" t="s">
        <v>233</v>
      </c>
      <c r="AF583" s="18">
        <f t="shared" si="143"/>
        <v>2</v>
      </c>
      <c r="AG583" s="18" t="s">
        <v>233</v>
      </c>
      <c r="AH583" s="18">
        <f t="shared" si="144"/>
        <v>2</v>
      </c>
      <c r="AI583" s="18" t="s">
        <v>233</v>
      </c>
      <c r="AJ583" s="18">
        <f t="shared" si="145"/>
        <v>2</v>
      </c>
      <c r="AK583" s="18">
        <f t="shared" si="146"/>
        <v>6</v>
      </c>
      <c r="AL583" s="44" t="s">
        <v>524</v>
      </c>
      <c r="AM583" s="18" t="s">
        <v>184</v>
      </c>
      <c r="AN583" s="18" t="s">
        <v>388</v>
      </c>
      <c r="AO583" s="18" t="s">
        <v>184</v>
      </c>
      <c r="AP583" s="18" t="s">
        <v>388</v>
      </c>
      <c r="AQ583" s="18" t="s">
        <v>388</v>
      </c>
      <c r="AR583" s="18"/>
      <c r="AS583" s="18"/>
      <c r="AT583" s="18" t="s">
        <v>388</v>
      </c>
      <c r="AU583" s="18" t="s">
        <v>388</v>
      </c>
      <c r="AV583" s="18" t="s">
        <v>388</v>
      </c>
      <c r="AW583" s="18" t="s">
        <v>388</v>
      </c>
      <c r="AX583" s="18" t="s">
        <v>184</v>
      </c>
      <c r="AY583" s="18" t="s">
        <v>388</v>
      </c>
      <c r="AZ583" s="18" t="s">
        <v>388</v>
      </c>
      <c r="BA583" s="18" t="s">
        <v>388</v>
      </c>
      <c r="BB583" s="18" t="s">
        <v>388</v>
      </c>
      <c r="BC583" s="18"/>
      <c r="BD583" s="18" t="s">
        <v>388</v>
      </c>
      <c r="BE583" s="18" t="s">
        <v>388</v>
      </c>
      <c r="BF583" s="18" t="s">
        <v>388</v>
      </c>
      <c r="BG583" s="18" t="s">
        <v>388</v>
      </c>
      <c r="BH583" s="18" t="s">
        <v>388</v>
      </c>
      <c r="BI583" s="18" t="s">
        <v>388</v>
      </c>
      <c r="BJ583" s="18" t="s">
        <v>388</v>
      </c>
      <c r="BK583" s="18" t="s">
        <v>388</v>
      </c>
      <c r="BL583" s="18" t="s">
        <v>184</v>
      </c>
      <c r="BM583" s="18"/>
      <c r="BN583" s="282"/>
    </row>
    <row r="584" spans="1:70" s="158" customFormat="1" ht="60" customHeight="1" x14ac:dyDescent="0.35">
      <c r="A584" s="24" t="s">
        <v>1788</v>
      </c>
      <c r="B584" s="25" t="str">
        <f>VLOOKUP($D584,[20]Responsables!$L$1:$M$37,2,0)</f>
        <v>DDCS</v>
      </c>
      <c r="C584" s="159" t="s">
        <v>209</v>
      </c>
      <c r="D584" s="17" t="s">
        <v>1543</v>
      </c>
      <c r="E584" s="17" t="s">
        <v>775</v>
      </c>
      <c r="F584" s="17" t="s">
        <v>333</v>
      </c>
      <c r="G584" s="17" t="s">
        <v>1339</v>
      </c>
      <c r="H584" s="17" t="s">
        <v>1339</v>
      </c>
      <c r="I584" s="17" t="s">
        <v>253</v>
      </c>
      <c r="J584" s="18" t="s">
        <v>254</v>
      </c>
      <c r="K584" s="18" t="s">
        <v>1507</v>
      </c>
      <c r="L584" s="18" t="s">
        <v>336</v>
      </c>
      <c r="M584" s="18" t="s">
        <v>321</v>
      </c>
      <c r="N584" s="18" t="s">
        <v>437</v>
      </c>
      <c r="O584" s="18" t="s">
        <v>176</v>
      </c>
      <c r="P584" s="17" t="s">
        <v>411</v>
      </c>
      <c r="Q584" s="17" t="s">
        <v>1543</v>
      </c>
      <c r="R584" s="17" t="s">
        <v>1775</v>
      </c>
      <c r="S584" s="17" t="s">
        <v>1543</v>
      </c>
      <c r="T584" s="17" t="s">
        <v>1775</v>
      </c>
      <c r="U584" s="17" t="s">
        <v>1543</v>
      </c>
      <c r="V584" s="17" t="s">
        <v>324</v>
      </c>
      <c r="W584" s="17" t="s">
        <v>1543</v>
      </c>
      <c r="X584" s="18" t="s">
        <v>188</v>
      </c>
      <c r="Y584" s="177" t="s">
        <v>528</v>
      </c>
      <c r="Z584" s="17" t="s">
        <v>313</v>
      </c>
      <c r="AA584" s="17" t="s">
        <v>1787</v>
      </c>
      <c r="AB584" s="18" t="s">
        <v>238</v>
      </c>
      <c r="AC584" s="178">
        <v>44197</v>
      </c>
      <c r="AD584" s="33" t="s">
        <v>518</v>
      </c>
      <c r="AE584" s="26" t="s">
        <v>233</v>
      </c>
      <c r="AF584" s="18">
        <f t="shared" si="143"/>
        <v>2</v>
      </c>
      <c r="AG584" s="18" t="s">
        <v>233</v>
      </c>
      <c r="AH584" s="18">
        <f t="shared" si="144"/>
        <v>2</v>
      </c>
      <c r="AI584" s="18" t="s">
        <v>233</v>
      </c>
      <c r="AJ584" s="18">
        <f t="shared" si="145"/>
        <v>2</v>
      </c>
      <c r="AK584" s="18">
        <f t="shared" si="146"/>
        <v>6</v>
      </c>
      <c r="AL584" s="44" t="s">
        <v>524</v>
      </c>
      <c r="AM584" s="18" t="s">
        <v>184</v>
      </c>
      <c r="AN584" s="18" t="s">
        <v>388</v>
      </c>
      <c r="AO584" s="18" t="s">
        <v>184</v>
      </c>
      <c r="AP584" s="18" t="s">
        <v>388</v>
      </c>
      <c r="AQ584" s="18" t="s">
        <v>388</v>
      </c>
      <c r="AR584" s="18"/>
      <c r="AS584" s="18"/>
      <c r="AT584" s="18" t="s">
        <v>388</v>
      </c>
      <c r="AU584" s="18" t="s">
        <v>388</v>
      </c>
      <c r="AV584" s="18" t="s">
        <v>388</v>
      </c>
      <c r="AW584" s="18" t="s">
        <v>388</v>
      </c>
      <c r="AX584" s="18" t="s">
        <v>184</v>
      </c>
      <c r="AY584" s="18" t="s">
        <v>388</v>
      </c>
      <c r="AZ584" s="18" t="s">
        <v>388</v>
      </c>
      <c r="BA584" s="18" t="s">
        <v>388</v>
      </c>
      <c r="BB584" s="18" t="s">
        <v>388</v>
      </c>
      <c r="BC584" s="18"/>
      <c r="BD584" s="18" t="s">
        <v>388</v>
      </c>
      <c r="BE584" s="18" t="s">
        <v>388</v>
      </c>
      <c r="BF584" s="18" t="s">
        <v>388</v>
      </c>
      <c r="BG584" s="18" t="s">
        <v>388</v>
      </c>
      <c r="BH584" s="18" t="s">
        <v>388</v>
      </c>
      <c r="BI584" s="18" t="s">
        <v>388</v>
      </c>
      <c r="BJ584" s="18" t="s">
        <v>388</v>
      </c>
      <c r="BK584" s="18" t="s">
        <v>388</v>
      </c>
      <c r="BL584" s="18" t="s">
        <v>184</v>
      </c>
      <c r="BM584" s="18"/>
      <c r="BN584" s="282"/>
    </row>
    <row r="585" spans="1:70" s="158" customFormat="1" ht="60" customHeight="1" x14ac:dyDescent="0.35">
      <c r="A585" s="24" t="s">
        <v>1789</v>
      </c>
      <c r="B585" s="25" t="str">
        <f>VLOOKUP($D585,[20]Responsables!$L$1:$M$37,2,0)</f>
        <v>DDCS</v>
      </c>
      <c r="C585" s="159" t="s">
        <v>212</v>
      </c>
      <c r="D585" s="17" t="s">
        <v>1543</v>
      </c>
      <c r="E585" s="17" t="s">
        <v>775</v>
      </c>
      <c r="F585" s="17" t="s">
        <v>333</v>
      </c>
      <c r="G585" s="17" t="s">
        <v>1342</v>
      </c>
      <c r="H585" s="17" t="s">
        <v>1342</v>
      </c>
      <c r="I585" s="17" t="s">
        <v>253</v>
      </c>
      <c r="J585" s="18" t="s">
        <v>254</v>
      </c>
      <c r="K585" s="18" t="s">
        <v>1507</v>
      </c>
      <c r="L585" s="18" t="s">
        <v>336</v>
      </c>
      <c r="M585" s="18" t="s">
        <v>321</v>
      </c>
      <c r="N585" s="18" t="s">
        <v>437</v>
      </c>
      <c r="O585" s="18" t="s">
        <v>176</v>
      </c>
      <c r="P585" s="17" t="s">
        <v>411</v>
      </c>
      <c r="Q585" s="17" t="s">
        <v>1543</v>
      </c>
      <c r="R585" s="17" t="s">
        <v>1775</v>
      </c>
      <c r="S585" s="17" t="s">
        <v>1543</v>
      </c>
      <c r="T585" s="17" t="s">
        <v>1775</v>
      </c>
      <c r="U585" s="17" t="s">
        <v>1543</v>
      </c>
      <c r="V585" s="17" t="s">
        <v>324</v>
      </c>
      <c r="W585" s="17" t="s">
        <v>1543</v>
      </c>
      <c r="X585" s="18" t="s">
        <v>188</v>
      </c>
      <c r="Y585" s="177" t="s">
        <v>528</v>
      </c>
      <c r="Z585" s="17" t="s">
        <v>313</v>
      </c>
      <c r="AA585" s="17" t="s">
        <v>1787</v>
      </c>
      <c r="AB585" s="18" t="s">
        <v>238</v>
      </c>
      <c r="AC585" s="178">
        <v>44197</v>
      </c>
      <c r="AD585" s="33" t="s">
        <v>518</v>
      </c>
      <c r="AE585" s="26" t="s">
        <v>233</v>
      </c>
      <c r="AF585" s="18">
        <f t="shared" si="143"/>
        <v>2</v>
      </c>
      <c r="AG585" s="18" t="s">
        <v>233</v>
      </c>
      <c r="AH585" s="18">
        <f t="shared" si="144"/>
        <v>2</v>
      </c>
      <c r="AI585" s="18" t="s">
        <v>233</v>
      </c>
      <c r="AJ585" s="18">
        <f t="shared" si="145"/>
        <v>2</v>
      </c>
      <c r="AK585" s="18">
        <f t="shared" si="146"/>
        <v>6</v>
      </c>
      <c r="AL585" s="44" t="s">
        <v>524</v>
      </c>
      <c r="AM585" s="18" t="s">
        <v>184</v>
      </c>
      <c r="AN585" s="18" t="s">
        <v>388</v>
      </c>
      <c r="AO585" s="18" t="s">
        <v>184</v>
      </c>
      <c r="AP585" s="18" t="s">
        <v>388</v>
      </c>
      <c r="AQ585" s="18" t="s">
        <v>388</v>
      </c>
      <c r="AR585" s="18"/>
      <c r="AS585" s="18"/>
      <c r="AT585" s="18" t="s">
        <v>388</v>
      </c>
      <c r="AU585" s="18" t="s">
        <v>388</v>
      </c>
      <c r="AV585" s="18" t="s">
        <v>388</v>
      </c>
      <c r="AW585" s="18" t="s">
        <v>388</v>
      </c>
      <c r="AX585" s="18" t="s">
        <v>184</v>
      </c>
      <c r="AY585" s="18" t="s">
        <v>388</v>
      </c>
      <c r="AZ585" s="18" t="s">
        <v>388</v>
      </c>
      <c r="BA585" s="18" t="s">
        <v>388</v>
      </c>
      <c r="BB585" s="18" t="s">
        <v>388</v>
      </c>
      <c r="BC585" s="18"/>
      <c r="BD585" s="18" t="s">
        <v>388</v>
      </c>
      <c r="BE585" s="18" t="s">
        <v>388</v>
      </c>
      <c r="BF585" s="18" t="s">
        <v>388</v>
      </c>
      <c r="BG585" s="18" t="s">
        <v>388</v>
      </c>
      <c r="BH585" s="18" t="s">
        <v>388</v>
      </c>
      <c r="BI585" s="18" t="s">
        <v>388</v>
      </c>
      <c r="BJ585" s="18" t="s">
        <v>388</v>
      </c>
      <c r="BK585" s="18" t="s">
        <v>388</v>
      </c>
      <c r="BL585" s="18" t="s">
        <v>184</v>
      </c>
      <c r="BM585" s="18"/>
      <c r="BN585" s="282"/>
    </row>
    <row r="586" spans="1:70" s="158" customFormat="1" ht="60" customHeight="1" x14ac:dyDescent="0.35">
      <c r="A586" s="24" t="s">
        <v>1790</v>
      </c>
      <c r="B586" s="25" t="str">
        <f>VLOOKUP($D586,[20]Responsables!$L$1:$M$37,2,0)</f>
        <v>DDCS</v>
      </c>
      <c r="C586" s="159" t="s">
        <v>215</v>
      </c>
      <c r="D586" s="17" t="s">
        <v>1543</v>
      </c>
      <c r="E586" s="17" t="s">
        <v>775</v>
      </c>
      <c r="F586" s="17" t="s">
        <v>333</v>
      </c>
      <c r="G586" s="17" t="s">
        <v>1348</v>
      </c>
      <c r="H586" s="17" t="s">
        <v>1348</v>
      </c>
      <c r="I586" s="17" t="s">
        <v>253</v>
      </c>
      <c r="J586" s="18" t="s">
        <v>254</v>
      </c>
      <c r="K586" s="18" t="s">
        <v>1507</v>
      </c>
      <c r="L586" s="18" t="s">
        <v>336</v>
      </c>
      <c r="M586" s="18" t="s">
        <v>321</v>
      </c>
      <c r="N586" s="18" t="s">
        <v>437</v>
      </c>
      <c r="O586" s="18" t="s">
        <v>176</v>
      </c>
      <c r="P586" s="17" t="s">
        <v>411</v>
      </c>
      <c r="Q586" s="17" t="s">
        <v>1543</v>
      </c>
      <c r="R586" s="17" t="s">
        <v>1775</v>
      </c>
      <c r="S586" s="17" t="s">
        <v>1543</v>
      </c>
      <c r="T586" s="17" t="s">
        <v>1775</v>
      </c>
      <c r="U586" s="17" t="s">
        <v>1543</v>
      </c>
      <c r="V586" s="17" t="s">
        <v>324</v>
      </c>
      <c r="W586" s="17" t="s">
        <v>1543</v>
      </c>
      <c r="X586" s="18" t="s">
        <v>188</v>
      </c>
      <c r="Y586" s="177" t="s">
        <v>528</v>
      </c>
      <c r="Z586" s="17" t="s">
        <v>313</v>
      </c>
      <c r="AA586" s="17" t="s">
        <v>1787</v>
      </c>
      <c r="AB586" s="18" t="s">
        <v>238</v>
      </c>
      <c r="AC586" s="178">
        <v>44197</v>
      </c>
      <c r="AD586" s="33" t="s">
        <v>518</v>
      </c>
      <c r="AE586" s="26" t="s">
        <v>233</v>
      </c>
      <c r="AF586" s="18">
        <f t="shared" si="143"/>
        <v>2</v>
      </c>
      <c r="AG586" s="18" t="s">
        <v>233</v>
      </c>
      <c r="AH586" s="18">
        <f t="shared" si="144"/>
        <v>2</v>
      </c>
      <c r="AI586" s="18" t="s">
        <v>233</v>
      </c>
      <c r="AJ586" s="18">
        <f t="shared" si="145"/>
        <v>2</v>
      </c>
      <c r="AK586" s="18">
        <f t="shared" si="146"/>
        <v>6</v>
      </c>
      <c r="AL586" s="44" t="s">
        <v>524</v>
      </c>
      <c r="AM586" s="18" t="s">
        <v>184</v>
      </c>
      <c r="AN586" s="18" t="s">
        <v>388</v>
      </c>
      <c r="AO586" s="18" t="s">
        <v>184</v>
      </c>
      <c r="AP586" s="18" t="s">
        <v>388</v>
      </c>
      <c r="AQ586" s="18" t="s">
        <v>388</v>
      </c>
      <c r="AR586" s="18"/>
      <c r="AS586" s="18"/>
      <c r="AT586" s="18" t="s">
        <v>388</v>
      </c>
      <c r="AU586" s="18" t="s">
        <v>388</v>
      </c>
      <c r="AV586" s="18" t="s">
        <v>388</v>
      </c>
      <c r="AW586" s="18" t="s">
        <v>388</v>
      </c>
      <c r="AX586" s="18" t="s">
        <v>184</v>
      </c>
      <c r="AY586" s="18" t="s">
        <v>388</v>
      </c>
      <c r="AZ586" s="18" t="s">
        <v>388</v>
      </c>
      <c r="BA586" s="18" t="s">
        <v>388</v>
      </c>
      <c r="BB586" s="18" t="s">
        <v>388</v>
      </c>
      <c r="BC586" s="18"/>
      <c r="BD586" s="18" t="s">
        <v>388</v>
      </c>
      <c r="BE586" s="18" t="s">
        <v>388</v>
      </c>
      <c r="BF586" s="18" t="s">
        <v>388</v>
      </c>
      <c r="BG586" s="18" t="s">
        <v>388</v>
      </c>
      <c r="BH586" s="18" t="s">
        <v>388</v>
      </c>
      <c r="BI586" s="18" t="s">
        <v>388</v>
      </c>
      <c r="BJ586" s="18" t="s">
        <v>388</v>
      </c>
      <c r="BK586" s="18" t="s">
        <v>388</v>
      </c>
      <c r="BL586" s="18" t="s">
        <v>184</v>
      </c>
      <c r="BM586" s="18"/>
      <c r="BN586" s="282"/>
    </row>
    <row r="587" spans="1:70" s="158" customFormat="1" ht="60" customHeight="1" x14ac:dyDescent="0.35">
      <c r="A587" s="24" t="s">
        <v>1791</v>
      </c>
      <c r="B587" s="25" t="str">
        <f>VLOOKUP($D587,[20]Responsables!$L$1:$M$37,2,0)</f>
        <v>DDCS</v>
      </c>
      <c r="C587" s="159" t="s">
        <v>218</v>
      </c>
      <c r="D587" s="17" t="s">
        <v>1543</v>
      </c>
      <c r="E587" s="17" t="s">
        <v>775</v>
      </c>
      <c r="F587" s="17" t="s">
        <v>342</v>
      </c>
      <c r="G587" s="17" t="s">
        <v>1792</v>
      </c>
      <c r="H587" s="17" t="s">
        <v>1793</v>
      </c>
      <c r="I587" s="17" t="s">
        <v>253</v>
      </c>
      <c r="J587" s="18" t="s">
        <v>254</v>
      </c>
      <c r="K587" s="18" t="s">
        <v>319</v>
      </c>
      <c r="L587" s="18" t="s">
        <v>320</v>
      </c>
      <c r="M587" s="18" t="s">
        <v>321</v>
      </c>
      <c r="N587" s="18" t="s">
        <v>437</v>
      </c>
      <c r="O587" s="18" t="s">
        <v>176</v>
      </c>
      <c r="P587" s="17" t="s">
        <v>411</v>
      </c>
      <c r="Q587" s="17" t="s">
        <v>1543</v>
      </c>
      <c r="R587" s="17" t="s">
        <v>1775</v>
      </c>
      <c r="S587" s="17" t="s">
        <v>1543</v>
      </c>
      <c r="T587" s="17" t="s">
        <v>1775</v>
      </c>
      <c r="U587" s="17" t="s">
        <v>1543</v>
      </c>
      <c r="V587" s="17" t="s">
        <v>324</v>
      </c>
      <c r="W587" s="17" t="s">
        <v>1543</v>
      </c>
      <c r="X587" s="18" t="s">
        <v>255</v>
      </c>
      <c r="Y587" s="177" t="s">
        <v>517</v>
      </c>
      <c r="Z587" s="17" t="s">
        <v>256</v>
      </c>
      <c r="AA587" s="17" t="s">
        <v>256</v>
      </c>
      <c r="AB587" s="18" t="s">
        <v>176</v>
      </c>
      <c r="AC587" s="178">
        <v>44197</v>
      </c>
      <c r="AD587" s="33" t="s">
        <v>518</v>
      </c>
      <c r="AE587" s="26" t="s">
        <v>239</v>
      </c>
      <c r="AF587" s="18">
        <f t="shared" si="143"/>
        <v>1</v>
      </c>
      <c r="AG587" s="18" t="s">
        <v>233</v>
      </c>
      <c r="AH587" s="18">
        <f t="shared" si="144"/>
        <v>2</v>
      </c>
      <c r="AI587" s="18" t="s">
        <v>239</v>
      </c>
      <c r="AJ587" s="18">
        <f t="shared" si="145"/>
        <v>1</v>
      </c>
      <c r="AK587" s="18">
        <f t="shared" si="146"/>
        <v>4</v>
      </c>
      <c r="AL587" s="44" t="s">
        <v>524</v>
      </c>
      <c r="AM587" s="18" t="s">
        <v>184</v>
      </c>
      <c r="AN587" s="18" t="s">
        <v>388</v>
      </c>
      <c r="AO587" s="18" t="s">
        <v>184</v>
      </c>
      <c r="AP587" s="18" t="s">
        <v>388</v>
      </c>
      <c r="AQ587" s="18" t="s">
        <v>184</v>
      </c>
      <c r="AR587" s="18"/>
      <c r="AS587" s="18"/>
      <c r="AT587" s="18" t="s">
        <v>388</v>
      </c>
      <c r="AU587" s="18" t="s">
        <v>184</v>
      </c>
      <c r="AV587" s="18" t="s">
        <v>388</v>
      </c>
      <c r="AW587" s="18" t="s">
        <v>184</v>
      </c>
      <c r="AX587" s="18" t="s">
        <v>184</v>
      </c>
      <c r="AY587" s="18" t="s">
        <v>184</v>
      </c>
      <c r="AZ587" s="18" t="s">
        <v>184</v>
      </c>
      <c r="BA587" s="18" t="s">
        <v>184</v>
      </c>
      <c r="BB587" s="18" t="s">
        <v>184</v>
      </c>
      <c r="BC587" s="18"/>
      <c r="BD587" s="18" t="s">
        <v>184</v>
      </c>
      <c r="BE587" s="18" t="s">
        <v>184</v>
      </c>
      <c r="BF587" s="18" t="s">
        <v>184</v>
      </c>
      <c r="BG587" s="18" t="s">
        <v>184</v>
      </c>
      <c r="BH587" s="18" t="s">
        <v>184</v>
      </c>
      <c r="BI587" s="18" t="s">
        <v>184</v>
      </c>
      <c r="BJ587" s="18" t="s">
        <v>184</v>
      </c>
      <c r="BK587" s="18" t="s">
        <v>184</v>
      </c>
      <c r="BL587" s="18" t="s">
        <v>184</v>
      </c>
      <c r="BM587" s="18"/>
      <c r="BN587" s="282"/>
    </row>
    <row r="588" spans="1:70" s="158" customFormat="1" ht="60" customHeight="1" x14ac:dyDescent="0.35">
      <c r="A588" s="24" t="s">
        <v>1794</v>
      </c>
      <c r="B588" s="25" t="str">
        <f>VLOOKUP($D588,[20]Responsables!$L$1:$M$37,2,0)</f>
        <v>DDCS</v>
      </c>
      <c r="C588" s="159" t="s">
        <v>221</v>
      </c>
      <c r="D588" s="17" t="s">
        <v>1543</v>
      </c>
      <c r="E588" s="17" t="s">
        <v>775</v>
      </c>
      <c r="F588" s="17" t="s">
        <v>342</v>
      </c>
      <c r="G588" s="17" t="s">
        <v>1795</v>
      </c>
      <c r="H588" s="17" t="s">
        <v>1796</v>
      </c>
      <c r="I588" s="17" t="s">
        <v>253</v>
      </c>
      <c r="J588" s="18" t="s">
        <v>254</v>
      </c>
      <c r="K588" s="18" t="s">
        <v>319</v>
      </c>
      <c r="L588" s="18" t="s">
        <v>320</v>
      </c>
      <c r="M588" s="18" t="s">
        <v>321</v>
      </c>
      <c r="N588" s="18" t="s">
        <v>437</v>
      </c>
      <c r="O588" s="18" t="s">
        <v>176</v>
      </c>
      <c r="P588" s="17" t="s">
        <v>411</v>
      </c>
      <c r="Q588" s="17" t="s">
        <v>1543</v>
      </c>
      <c r="R588" s="17" t="s">
        <v>1775</v>
      </c>
      <c r="S588" s="17" t="s">
        <v>1543</v>
      </c>
      <c r="T588" s="17" t="s">
        <v>1775</v>
      </c>
      <c r="U588" s="17" t="s">
        <v>1543</v>
      </c>
      <c r="V588" s="17" t="s">
        <v>324</v>
      </c>
      <c r="W588" s="17" t="s">
        <v>1543</v>
      </c>
      <c r="X588" s="18" t="s">
        <v>255</v>
      </c>
      <c r="Y588" s="177" t="s">
        <v>517</v>
      </c>
      <c r="Z588" s="17" t="s">
        <v>256</v>
      </c>
      <c r="AA588" s="17" t="s">
        <v>256</v>
      </c>
      <c r="AB588" s="18" t="s">
        <v>176</v>
      </c>
      <c r="AC588" s="178">
        <v>44197</v>
      </c>
      <c r="AD588" s="33" t="s">
        <v>518</v>
      </c>
      <c r="AE588" s="26" t="s">
        <v>239</v>
      </c>
      <c r="AF588" s="18">
        <f t="shared" si="143"/>
        <v>1</v>
      </c>
      <c r="AG588" s="18" t="s">
        <v>233</v>
      </c>
      <c r="AH588" s="18">
        <f t="shared" si="144"/>
        <v>2</v>
      </c>
      <c r="AI588" s="18" t="s">
        <v>239</v>
      </c>
      <c r="AJ588" s="18">
        <f t="shared" si="145"/>
        <v>1</v>
      </c>
      <c r="AK588" s="18">
        <f t="shared" si="146"/>
        <v>4</v>
      </c>
      <c r="AL588" s="44" t="s">
        <v>524</v>
      </c>
      <c r="AM588" s="18" t="s">
        <v>184</v>
      </c>
      <c r="AN588" s="18" t="s">
        <v>388</v>
      </c>
      <c r="AO588" s="18" t="s">
        <v>184</v>
      </c>
      <c r="AP588" s="18" t="s">
        <v>388</v>
      </c>
      <c r="AQ588" s="18" t="s">
        <v>184</v>
      </c>
      <c r="AR588" s="18"/>
      <c r="AS588" s="18"/>
      <c r="AT588" s="18" t="s">
        <v>388</v>
      </c>
      <c r="AU588" s="18" t="s">
        <v>184</v>
      </c>
      <c r="AV588" s="18" t="s">
        <v>388</v>
      </c>
      <c r="AW588" s="18" t="s">
        <v>184</v>
      </c>
      <c r="AX588" s="18" t="s">
        <v>184</v>
      </c>
      <c r="AY588" s="18" t="s">
        <v>184</v>
      </c>
      <c r="AZ588" s="18" t="s">
        <v>184</v>
      </c>
      <c r="BA588" s="18" t="s">
        <v>184</v>
      </c>
      <c r="BB588" s="18" t="s">
        <v>184</v>
      </c>
      <c r="BC588" s="18"/>
      <c r="BD588" s="18" t="s">
        <v>184</v>
      </c>
      <c r="BE588" s="18" t="s">
        <v>184</v>
      </c>
      <c r="BF588" s="18" t="s">
        <v>184</v>
      </c>
      <c r="BG588" s="18" t="s">
        <v>184</v>
      </c>
      <c r="BH588" s="18" t="s">
        <v>184</v>
      </c>
      <c r="BI588" s="18" t="s">
        <v>184</v>
      </c>
      <c r="BJ588" s="18" t="s">
        <v>184</v>
      </c>
      <c r="BK588" s="18" t="s">
        <v>184</v>
      </c>
      <c r="BL588" s="18" t="s">
        <v>184</v>
      </c>
      <c r="BM588" s="18"/>
      <c r="BN588" s="282"/>
    </row>
    <row r="589" spans="1:70" s="158" customFormat="1" ht="60" customHeight="1" x14ac:dyDescent="0.35">
      <c r="A589" s="24" t="s">
        <v>1797</v>
      </c>
      <c r="B589" s="25" t="str">
        <f>VLOOKUP($D589,[20]Responsables!$L$1:$M$37,2,0)</f>
        <v>DDCS</v>
      </c>
      <c r="C589" s="159" t="s">
        <v>224</v>
      </c>
      <c r="D589" s="17" t="s">
        <v>1543</v>
      </c>
      <c r="E589" s="17" t="s">
        <v>775</v>
      </c>
      <c r="F589" s="17" t="s">
        <v>342</v>
      </c>
      <c r="G589" s="17" t="s">
        <v>1798</v>
      </c>
      <c r="H589" s="17" t="s">
        <v>1799</v>
      </c>
      <c r="I589" s="17" t="s">
        <v>253</v>
      </c>
      <c r="J589" s="18" t="s">
        <v>254</v>
      </c>
      <c r="K589" s="18" t="s">
        <v>319</v>
      </c>
      <c r="L589" s="18" t="s">
        <v>320</v>
      </c>
      <c r="M589" s="18" t="s">
        <v>321</v>
      </c>
      <c r="N589" s="18" t="s">
        <v>437</v>
      </c>
      <c r="O589" s="18" t="s">
        <v>176</v>
      </c>
      <c r="P589" s="17" t="s">
        <v>411</v>
      </c>
      <c r="Q589" s="17" t="s">
        <v>1543</v>
      </c>
      <c r="R589" s="17" t="s">
        <v>1775</v>
      </c>
      <c r="S589" s="17" t="s">
        <v>1543</v>
      </c>
      <c r="T589" s="17" t="s">
        <v>1775</v>
      </c>
      <c r="U589" s="17" t="s">
        <v>1543</v>
      </c>
      <c r="V589" s="17" t="s">
        <v>324</v>
      </c>
      <c r="W589" s="17" t="s">
        <v>1543</v>
      </c>
      <c r="X589" s="18" t="s">
        <v>273</v>
      </c>
      <c r="Y589" s="177" t="s">
        <v>528</v>
      </c>
      <c r="Z589" s="17" t="s">
        <v>180</v>
      </c>
      <c r="AA589" s="17" t="s">
        <v>1787</v>
      </c>
      <c r="AB589" s="18" t="s">
        <v>238</v>
      </c>
      <c r="AC589" s="178">
        <v>44197</v>
      </c>
      <c r="AD589" s="33" t="s">
        <v>518</v>
      </c>
      <c r="AE589" s="26" t="s">
        <v>233</v>
      </c>
      <c r="AF589" s="18">
        <f t="shared" si="143"/>
        <v>2</v>
      </c>
      <c r="AG589" s="18" t="s">
        <v>233</v>
      </c>
      <c r="AH589" s="18">
        <f t="shared" si="144"/>
        <v>2</v>
      </c>
      <c r="AI589" s="18" t="s">
        <v>239</v>
      </c>
      <c r="AJ589" s="18">
        <f t="shared" si="145"/>
        <v>1</v>
      </c>
      <c r="AK589" s="18">
        <f t="shared" si="146"/>
        <v>5</v>
      </c>
      <c r="AL589" s="44" t="s">
        <v>524</v>
      </c>
      <c r="AM589" s="18" t="s">
        <v>184</v>
      </c>
      <c r="AN589" s="18" t="s">
        <v>388</v>
      </c>
      <c r="AO589" s="18" t="s">
        <v>184</v>
      </c>
      <c r="AP589" s="18" t="s">
        <v>388</v>
      </c>
      <c r="AQ589" s="18" t="s">
        <v>184</v>
      </c>
      <c r="AR589" s="18"/>
      <c r="AS589" s="18"/>
      <c r="AT589" s="18" t="s">
        <v>388</v>
      </c>
      <c r="AU589" s="18" t="s">
        <v>184</v>
      </c>
      <c r="AV589" s="18" t="s">
        <v>388</v>
      </c>
      <c r="AW589" s="18" t="s">
        <v>388</v>
      </c>
      <c r="AX589" s="18" t="s">
        <v>184</v>
      </c>
      <c r="AY589" s="18" t="s">
        <v>388</v>
      </c>
      <c r="AZ589" s="18" t="s">
        <v>184</v>
      </c>
      <c r="BA589" s="18" t="s">
        <v>388</v>
      </c>
      <c r="BB589" s="18" t="s">
        <v>184</v>
      </c>
      <c r="BC589" s="18"/>
      <c r="BD589" s="18" t="s">
        <v>184</v>
      </c>
      <c r="BE589" s="18" t="s">
        <v>184</v>
      </c>
      <c r="BF589" s="18" t="s">
        <v>184</v>
      </c>
      <c r="BG589" s="18" t="s">
        <v>184</v>
      </c>
      <c r="BH589" s="18" t="s">
        <v>184</v>
      </c>
      <c r="BI589" s="18" t="s">
        <v>184</v>
      </c>
      <c r="BJ589" s="18" t="s">
        <v>184</v>
      </c>
      <c r="BK589" s="18" t="s">
        <v>184</v>
      </c>
      <c r="BL589" s="18" t="s">
        <v>184</v>
      </c>
      <c r="BM589" s="18"/>
      <c r="BN589" s="282"/>
    </row>
    <row r="590" spans="1:70" s="158" customFormat="1" ht="60" customHeight="1" x14ac:dyDescent="0.35">
      <c r="A590" s="24" t="s">
        <v>1800</v>
      </c>
      <c r="B590" s="25" t="str">
        <f>VLOOKUP($D590,[20]Responsables!$L$1:$M$37,2,0)</f>
        <v>DDCS</v>
      </c>
      <c r="C590" s="159" t="s">
        <v>234</v>
      </c>
      <c r="D590" s="17" t="s">
        <v>1543</v>
      </c>
      <c r="E590" s="17" t="s">
        <v>775</v>
      </c>
      <c r="F590" s="17" t="s">
        <v>342</v>
      </c>
      <c r="G590" s="17" t="s">
        <v>1801</v>
      </c>
      <c r="H590" s="17" t="s">
        <v>1802</v>
      </c>
      <c r="I590" s="17" t="s">
        <v>253</v>
      </c>
      <c r="J590" s="18" t="s">
        <v>254</v>
      </c>
      <c r="K590" s="18" t="s">
        <v>319</v>
      </c>
      <c r="L590" s="18" t="s">
        <v>320</v>
      </c>
      <c r="M590" s="18" t="s">
        <v>321</v>
      </c>
      <c r="N590" s="18" t="s">
        <v>437</v>
      </c>
      <c r="O590" s="18" t="s">
        <v>176</v>
      </c>
      <c r="P590" s="17" t="s">
        <v>411</v>
      </c>
      <c r="Q590" s="17" t="s">
        <v>1543</v>
      </c>
      <c r="R590" s="17" t="s">
        <v>1775</v>
      </c>
      <c r="S590" s="17" t="s">
        <v>1543</v>
      </c>
      <c r="T590" s="17" t="s">
        <v>1775</v>
      </c>
      <c r="U590" s="17" t="s">
        <v>1543</v>
      </c>
      <c r="V590" s="17" t="s">
        <v>324</v>
      </c>
      <c r="W590" s="17" t="s">
        <v>1543</v>
      </c>
      <c r="X590" s="18" t="s">
        <v>255</v>
      </c>
      <c r="Y590" s="177" t="s">
        <v>517</v>
      </c>
      <c r="Z590" s="17" t="s">
        <v>256</v>
      </c>
      <c r="AA590" s="17" t="s">
        <v>256</v>
      </c>
      <c r="AB590" s="18" t="s">
        <v>176</v>
      </c>
      <c r="AC590" s="178">
        <v>44197</v>
      </c>
      <c r="AD590" s="33" t="s">
        <v>518</v>
      </c>
      <c r="AE590" s="26" t="s">
        <v>239</v>
      </c>
      <c r="AF590" s="18">
        <f t="shared" si="143"/>
        <v>1</v>
      </c>
      <c r="AG590" s="18" t="s">
        <v>233</v>
      </c>
      <c r="AH590" s="18">
        <f t="shared" si="144"/>
        <v>2</v>
      </c>
      <c r="AI590" s="18" t="s">
        <v>239</v>
      </c>
      <c r="AJ590" s="18">
        <f t="shared" si="145"/>
        <v>1</v>
      </c>
      <c r="AK590" s="18">
        <f t="shared" si="146"/>
        <v>4</v>
      </c>
      <c r="AL590" s="44" t="s">
        <v>524</v>
      </c>
      <c r="AM590" s="18" t="s">
        <v>184</v>
      </c>
      <c r="AN590" s="18" t="s">
        <v>388</v>
      </c>
      <c r="AO590" s="18" t="s">
        <v>184</v>
      </c>
      <c r="AP590" s="18" t="s">
        <v>388</v>
      </c>
      <c r="AQ590" s="18" t="s">
        <v>184</v>
      </c>
      <c r="AR590" s="18"/>
      <c r="AS590" s="18"/>
      <c r="AT590" s="18" t="s">
        <v>388</v>
      </c>
      <c r="AU590" s="18" t="s">
        <v>184</v>
      </c>
      <c r="AV590" s="18" t="s">
        <v>388</v>
      </c>
      <c r="AW590" s="18" t="s">
        <v>184</v>
      </c>
      <c r="AX590" s="18" t="s">
        <v>184</v>
      </c>
      <c r="AY590" s="18" t="s">
        <v>184</v>
      </c>
      <c r="AZ590" s="18" t="s">
        <v>184</v>
      </c>
      <c r="BA590" s="18" t="s">
        <v>184</v>
      </c>
      <c r="BB590" s="18" t="s">
        <v>184</v>
      </c>
      <c r="BC590" s="18"/>
      <c r="BD590" s="18" t="s">
        <v>184</v>
      </c>
      <c r="BE590" s="18" t="s">
        <v>184</v>
      </c>
      <c r="BF590" s="18" t="s">
        <v>184</v>
      </c>
      <c r="BG590" s="18" t="s">
        <v>184</v>
      </c>
      <c r="BH590" s="18" t="s">
        <v>184</v>
      </c>
      <c r="BI590" s="18" t="s">
        <v>184</v>
      </c>
      <c r="BJ590" s="18" t="s">
        <v>184</v>
      </c>
      <c r="BK590" s="18" t="s">
        <v>184</v>
      </c>
      <c r="BL590" s="18" t="s">
        <v>184</v>
      </c>
      <c r="BM590" s="18"/>
      <c r="BN590" s="282"/>
    </row>
    <row r="591" spans="1:70" s="158" customFormat="1" ht="60" customHeight="1" x14ac:dyDescent="0.35">
      <c r="A591" s="24" t="s">
        <v>1803</v>
      </c>
      <c r="B591" s="25" t="str">
        <f>VLOOKUP($D591,[20]Responsables!$L$1:$M$37,2,0)</f>
        <v>DDCS</v>
      </c>
      <c r="C591" s="159" t="s">
        <v>240</v>
      </c>
      <c r="D591" s="17" t="s">
        <v>1543</v>
      </c>
      <c r="E591" s="17" t="s">
        <v>775</v>
      </c>
      <c r="F591" s="17" t="s">
        <v>759</v>
      </c>
      <c r="G591" s="17" t="s">
        <v>1804</v>
      </c>
      <c r="H591" s="17" t="s">
        <v>1805</v>
      </c>
      <c r="I591" s="17" t="s">
        <v>253</v>
      </c>
      <c r="J591" s="18" t="s">
        <v>254</v>
      </c>
      <c r="K591" s="18" t="s">
        <v>319</v>
      </c>
      <c r="L591" s="18" t="s">
        <v>320</v>
      </c>
      <c r="M591" s="18" t="s">
        <v>321</v>
      </c>
      <c r="N591" s="18" t="s">
        <v>437</v>
      </c>
      <c r="O591" s="18" t="s">
        <v>1806</v>
      </c>
      <c r="P591" s="17" t="s">
        <v>411</v>
      </c>
      <c r="Q591" s="17" t="s">
        <v>1543</v>
      </c>
      <c r="R591" s="17" t="s">
        <v>194</v>
      </c>
      <c r="S591" s="17" t="s">
        <v>1543</v>
      </c>
      <c r="T591" s="17" t="s">
        <v>194</v>
      </c>
      <c r="U591" s="17" t="s">
        <v>1543</v>
      </c>
      <c r="V591" s="17" t="s">
        <v>324</v>
      </c>
      <c r="W591" s="17" t="s">
        <v>1543</v>
      </c>
      <c r="X591" s="18" t="s">
        <v>255</v>
      </c>
      <c r="Y591" s="177" t="s">
        <v>517</v>
      </c>
      <c r="Z591" s="17" t="s">
        <v>256</v>
      </c>
      <c r="AA591" s="17" t="s">
        <v>256</v>
      </c>
      <c r="AB591" s="18" t="s">
        <v>176</v>
      </c>
      <c r="AC591" s="178">
        <v>44197</v>
      </c>
      <c r="AD591" s="33" t="s">
        <v>518</v>
      </c>
      <c r="AE591" s="26" t="s">
        <v>239</v>
      </c>
      <c r="AF591" s="18">
        <f t="shared" si="143"/>
        <v>1</v>
      </c>
      <c r="AG591" s="18" t="s">
        <v>233</v>
      </c>
      <c r="AH591" s="18">
        <f t="shared" si="144"/>
        <v>2</v>
      </c>
      <c r="AI591" s="18" t="s">
        <v>239</v>
      </c>
      <c r="AJ591" s="18">
        <f t="shared" si="145"/>
        <v>1</v>
      </c>
      <c r="AK591" s="18">
        <f t="shared" si="146"/>
        <v>4</v>
      </c>
      <c r="AL591" s="44" t="s">
        <v>524</v>
      </c>
      <c r="AM591" s="18" t="s">
        <v>184</v>
      </c>
      <c r="AN591" s="18" t="s">
        <v>184</v>
      </c>
      <c r="AO591" s="18" t="s">
        <v>184</v>
      </c>
      <c r="AP591" s="18" t="s">
        <v>184</v>
      </c>
      <c r="AQ591" s="18" t="s">
        <v>184</v>
      </c>
      <c r="AR591" s="18"/>
      <c r="AS591" s="18"/>
      <c r="AT591" s="18" t="s">
        <v>388</v>
      </c>
      <c r="AU591" s="18" t="s">
        <v>184</v>
      </c>
      <c r="AV591" s="18" t="s">
        <v>388</v>
      </c>
      <c r="AW591" s="18" t="s">
        <v>184</v>
      </c>
      <c r="AX591" s="18" t="s">
        <v>184</v>
      </c>
      <c r="AY591" s="18" t="s">
        <v>184</v>
      </c>
      <c r="AZ591" s="18" t="s">
        <v>184</v>
      </c>
      <c r="BA591" s="18" t="s">
        <v>184</v>
      </c>
      <c r="BB591" s="18" t="s">
        <v>184</v>
      </c>
      <c r="BC591" s="18"/>
      <c r="BD591" s="18" t="s">
        <v>184</v>
      </c>
      <c r="BE591" s="18" t="s">
        <v>184</v>
      </c>
      <c r="BF591" s="18" t="s">
        <v>184</v>
      </c>
      <c r="BG591" s="18" t="s">
        <v>184</v>
      </c>
      <c r="BH591" s="18" t="s">
        <v>184</v>
      </c>
      <c r="BI591" s="18" t="s">
        <v>184</v>
      </c>
      <c r="BJ591" s="18" t="s">
        <v>184</v>
      </c>
      <c r="BK591" s="18" t="s">
        <v>184</v>
      </c>
      <c r="BL591" s="18" t="s">
        <v>184</v>
      </c>
      <c r="BM591" s="18"/>
      <c r="BN591" s="282"/>
    </row>
    <row r="592" spans="1:70" s="158" customFormat="1" ht="60" customHeight="1" x14ac:dyDescent="0.35">
      <c r="A592" s="24" t="s">
        <v>1807</v>
      </c>
      <c r="B592" s="25" t="str">
        <f>VLOOKUP($D592,[20]Responsables!$L$1:$M$37,2,0)</f>
        <v>DDCS</v>
      </c>
      <c r="C592" s="159" t="s">
        <v>244</v>
      </c>
      <c r="D592" s="17" t="s">
        <v>1543</v>
      </c>
      <c r="E592" s="17" t="s">
        <v>775</v>
      </c>
      <c r="F592" s="17" t="s">
        <v>759</v>
      </c>
      <c r="G592" s="17" t="s">
        <v>1808</v>
      </c>
      <c r="H592" s="17" t="s">
        <v>1809</v>
      </c>
      <c r="I592" s="17" t="s">
        <v>253</v>
      </c>
      <c r="J592" s="18" t="s">
        <v>254</v>
      </c>
      <c r="K592" s="18" t="s">
        <v>319</v>
      </c>
      <c r="L592" s="18" t="s">
        <v>320</v>
      </c>
      <c r="M592" s="18" t="s">
        <v>321</v>
      </c>
      <c r="N592" s="18" t="s">
        <v>437</v>
      </c>
      <c r="O592" s="18" t="s">
        <v>1806</v>
      </c>
      <c r="P592" s="17" t="s">
        <v>411</v>
      </c>
      <c r="Q592" s="17" t="s">
        <v>1543</v>
      </c>
      <c r="R592" s="17" t="s">
        <v>194</v>
      </c>
      <c r="S592" s="17" t="s">
        <v>1543</v>
      </c>
      <c r="T592" s="17" t="s">
        <v>194</v>
      </c>
      <c r="U592" s="17" t="s">
        <v>1543</v>
      </c>
      <c r="V592" s="17" t="s">
        <v>324</v>
      </c>
      <c r="W592" s="17" t="s">
        <v>1543</v>
      </c>
      <c r="X592" s="18" t="s">
        <v>255</v>
      </c>
      <c r="Y592" s="177" t="s">
        <v>517</v>
      </c>
      <c r="Z592" s="17" t="s">
        <v>256</v>
      </c>
      <c r="AA592" s="17" t="s">
        <v>256</v>
      </c>
      <c r="AB592" s="18" t="s">
        <v>176</v>
      </c>
      <c r="AC592" s="178">
        <v>44197</v>
      </c>
      <c r="AD592" s="33" t="s">
        <v>518</v>
      </c>
      <c r="AE592" s="26" t="s">
        <v>239</v>
      </c>
      <c r="AF592" s="18">
        <f t="shared" si="143"/>
        <v>1</v>
      </c>
      <c r="AG592" s="18" t="s">
        <v>233</v>
      </c>
      <c r="AH592" s="18">
        <f t="shared" si="144"/>
        <v>2</v>
      </c>
      <c r="AI592" s="18" t="s">
        <v>239</v>
      </c>
      <c r="AJ592" s="18">
        <f t="shared" si="145"/>
        <v>1</v>
      </c>
      <c r="AK592" s="18">
        <f t="shared" si="146"/>
        <v>4</v>
      </c>
      <c r="AL592" s="44" t="s">
        <v>524</v>
      </c>
      <c r="AM592" s="18" t="s">
        <v>184</v>
      </c>
      <c r="AN592" s="18" t="s">
        <v>184</v>
      </c>
      <c r="AO592" s="18" t="s">
        <v>184</v>
      </c>
      <c r="AP592" s="18" t="s">
        <v>184</v>
      </c>
      <c r="AQ592" s="18" t="s">
        <v>184</v>
      </c>
      <c r="AR592" s="18"/>
      <c r="AS592" s="18"/>
      <c r="AT592" s="18" t="s">
        <v>388</v>
      </c>
      <c r="AU592" s="18" t="s">
        <v>184</v>
      </c>
      <c r="AV592" s="18" t="s">
        <v>388</v>
      </c>
      <c r="AW592" s="18" t="s">
        <v>184</v>
      </c>
      <c r="AX592" s="18" t="s">
        <v>184</v>
      </c>
      <c r="AY592" s="18" t="s">
        <v>184</v>
      </c>
      <c r="AZ592" s="18" t="s">
        <v>184</v>
      </c>
      <c r="BA592" s="18" t="s">
        <v>184</v>
      </c>
      <c r="BB592" s="18" t="s">
        <v>184</v>
      </c>
      <c r="BC592" s="18"/>
      <c r="BD592" s="18" t="s">
        <v>184</v>
      </c>
      <c r="BE592" s="18" t="s">
        <v>184</v>
      </c>
      <c r="BF592" s="18" t="s">
        <v>184</v>
      </c>
      <c r="BG592" s="18" t="s">
        <v>184</v>
      </c>
      <c r="BH592" s="18" t="s">
        <v>184</v>
      </c>
      <c r="BI592" s="18" t="s">
        <v>184</v>
      </c>
      <c r="BJ592" s="18" t="s">
        <v>184</v>
      </c>
      <c r="BK592" s="18" t="s">
        <v>184</v>
      </c>
      <c r="BL592" s="18" t="s">
        <v>184</v>
      </c>
      <c r="BM592" s="18"/>
      <c r="BN592" s="282"/>
    </row>
    <row r="593" spans="1:69" s="158" customFormat="1" ht="60" customHeight="1" x14ac:dyDescent="0.35">
      <c r="A593" s="24" t="s">
        <v>1810</v>
      </c>
      <c r="B593" s="25" t="str">
        <f>VLOOKUP($D593,[20]Responsables!$L$1:$M$37,2,0)</f>
        <v>DDCS</v>
      </c>
      <c r="C593" s="159" t="s">
        <v>250</v>
      </c>
      <c r="D593" s="17" t="s">
        <v>1543</v>
      </c>
      <c r="E593" s="17" t="s">
        <v>775</v>
      </c>
      <c r="F593" s="17" t="s">
        <v>342</v>
      </c>
      <c r="G593" s="17" t="s">
        <v>1811</v>
      </c>
      <c r="H593" s="17" t="s">
        <v>1812</v>
      </c>
      <c r="I593" s="17" t="s">
        <v>253</v>
      </c>
      <c r="J593" s="18" t="s">
        <v>254</v>
      </c>
      <c r="K593" s="18" t="s">
        <v>319</v>
      </c>
      <c r="L593" s="18" t="s">
        <v>320</v>
      </c>
      <c r="M593" s="18" t="s">
        <v>321</v>
      </c>
      <c r="N593" s="18" t="s">
        <v>437</v>
      </c>
      <c r="O593" s="18" t="s">
        <v>176</v>
      </c>
      <c r="P593" s="17" t="s">
        <v>411</v>
      </c>
      <c r="Q593" s="17" t="s">
        <v>1543</v>
      </c>
      <c r="R593" s="17" t="s">
        <v>289</v>
      </c>
      <c r="S593" s="17" t="s">
        <v>1543</v>
      </c>
      <c r="T593" s="17" t="s">
        <v>289</v>
      </c>
      <c r="U593" s="17" t="s">
        <v>1543</v>
      </c>
      <c r="V593" s="17" t="s">
        <v>324</v>
      </c>
      <c r="W593" s="17" t="s">
        <v>1543</v>
      </c>
      <c r="X593" s="18" t="s">
        <v>255</v>
      </c>
      <c r="Y593" s="177" t="s">
        <v>517</v>
      </c>
      <c r="Z593" s="17" t="s">
        <v>256</v>
      </c>
      <c r="AA593" s="17" t="s">
        <v>256</v>
      </c>
      <c r="AB593" s="18" t="s">
        <v>176</v>
      </c>
      <c r="AC593" s="178">
        <v>44197</v>
      </c>
      <c r="AD593" s="33" t="s">
        <v>518</v>
      </c>
      <c r="AE593" s="26" t="s">
        <v>239</v>
      </c>
      <c r="AF593" s="18">
        <f t="shared" si="143"/>
        <v>1</v>
      </c>
      <c r="AG593" s="18" t="s">
        <v>233</v>
      </c>
      <c r="AH593" s="18">
        <f t="shared" si="144"/>
        <v>2</v>
      </c>
      <c r="AI593" s="18" t="s">
        <v>239</v>
      </c>
      <c r="AJ593" s="18">
        <f t="shared" si="145"/>
        <v>1</v>
      </c>
      <c r="AK593" s="18">
        <f t="shared" si="146"/>
        <v>4</v>
      </c>
      <c r="AL593" s="44" t="s">
        <v>524</v>
      </c>
      <c r="AM593" s="18" t="s">
        <v>184</v>
      </c>
      <c r="AN593" s="18" t="s">
        <v>388</v>
      </c>
      <c r="AO593" s="18" t="s">
        <v>184</v>
      </c>
      <c r="AP593" s="18" t="s">
        <v>388</v>
      </c>
      <c r="AQ593" s="18" t="s">
        <v>184</v>
      </c>
      <c r="AR593" s="18" t="s">
        <v>184</v>
      </c>
      <c r="AS593" s="18"/>
      <c r="AT593" s="18" t="s">
        <v>388</v>
      </c>
      <c r="AU593" s="18" t="s">
        <v>184</v>
      </c>
      <c r="AV593" s="18" t="s">
        <v>388</v>
      </c>
      <c r="AW593" s="18" t="s">
        <v>184</v>
      </c>
      <c r="AX593" s="18" t="s">
        <v>184</v>
      </c>
      <c r="AY593" s="18" t="s">
        <v>184</v>
      </c>
      <c r="AZ593" s="18" t="s">
        <v>184</v>
      </c>
      <c r="BA593" s="18" t="s">
        <v>184</v>
      </c>
      <c r="BB593" s="18" t="s">
        <v>184</v>
      </c>
      <c r="BC593" s="18"/>
      <c r="BD593" s="18" t="s">
        <v>184</v>
      </c>
      <c r="BE593" s="18" t="s">
        <v>184</v>
      </c>
      <c r="BF593" s="18" t="s">
        <v>184</v>
      </c>
      <c r="BG593" s="18" t="s">
        <v>184</v>
      </c>
      <c r="BH593" s="18" t="s">
        <v>184</v>
      </c>
      <c r="BI593" s="18" t="s">
        <v>184</v>
      </c>
      <c r="BJ593" s="18" t="s">
        <v>184</v>
      </c>
      <c r="BK593" s="18" t="s">
        <v>184</v>
      </c>
      <c r="BL593" s="18" t="s">
        <v>184</v>
      </c>
      <c r="BM593" s="18"/>
      <c r="BN593" s="282"/>
    </row>
    <row r="594" spans="1:69" s="158" customFormat="1" ht="60" customHeight="1" x14ac:dyDescent="0.35">
      <c r="A594" s="24" t="s">
        <v>1813</v>
      </c>
      <c r="B594" s="25" t="str">
        <f>VLOOKUP($D594,[20]Responsables!$L$1:$M$37,2,0)</f>
        <v>DDCS</v>
      </c>
      <c r="C594" s="159" t="s">
        <v>257</v>
      </c>
      <c r="D594" s="17" t="s">
        <v>1543</v>
      </c>
      <c r="E594" s="17" t="s">
        <v>775</v>
      </c>
      <c r="F594" s="17" t="s">
        <v>342</v>
      </c>
      <c r="G594" s="17" t="s">
        <v>1814</v>
      </c>
      <c r="H594" s="17" t="s">
        <v>1815</v>
      </c>
      <c r="I594" s="17" t="s">
        <v>253</v>
      </c>
      <c r="J594" s="18" t="s">
        <v>254</v>
      </c>
      <c r="K594" s="18" t="s">
        <v>319</v>
      </c>
      <c r="L594" s="18" t="s">
        <v>361</v>
      </c>
      <c r="M594" s="18" t="s">
        <v>321</v>
      </c>
      <c r="N594" s="18" t="s">
        <v>437</v>
      </c>
      <c r="O594" s="18" t="s">
        <v>176</v>
      </c>
      <c r="P594" s="17" t="s">
        <v>411</v>
      </c>
      <c r="Q594" s="17" t="s">
        <v>1543</v>
      </c>
      <c r="R594" s="17" t="s">
        <v>289</v>
      </c>
      <c r="S594" s="17" t="s">
        <v>1543</v>
      </c>
      <c r="T594" s="17" t="s">
        <v>289</v>
      </c>
      <c r="U594" s="17" t="s">
        <v>1543</v>
      </c>
      <c r="V594" s="17" t="s">
        <v>324</v>
      </c>
      <c r="W594" s="17" t="s">
        <v>1543</v>
      </c>
      <c r="X594" s="18" t="s">
        <v>273</v>
      </c>
      <c r="Y594" s="177" t="s">
        <v>528</v>
      </c>
      <c r="Z594" s="17" t="s">
        <v>180</v>
      </c>
      <c r="AA594" s="17" t="s">
        <v>1787</v>
      </c>
      <c r="AB594" s="18" t="s">
        <v>182</v>
      </c>
      <c r="AC594" s="178">
        <v>45532</v>
      </c>
      <c r="AD594" s="33" t="s">
        <v>518</v>
      </c>
      <c r="AE594" s="26" t="s">
        <v>233</v>
      </c>
      <c r="AF594" s="18">
        <f t="shared" si="143"/>
        <v>2</v>
      </c>
      <c r="AG594" s="18" t="s">
        <v>233</v>
      </c>
      <c r="AH594" s="18">
        <f t="shared" si="144"/>
        <v>2</v>
      </c>
      <c r="AI594" s="18" t="s">
        <v>239</v>
      </c>
      <c r="AJ594" s="18">
        <f t="shared" si="145"/>
        <v>1</v>
      </c>
      <c r="AK594" s="18">
        <f t="shared" si="146"/>
        <v>5</v>
      </c>
      <c r="AL594" s="44" t="s">
        <v>524</v>
      </c>
      <c r="AM594" s="18" t="s">
        <v>184</v>
      </c>
      <c r="AN594" s="18" t="s">
        <v>388</v>
      </c>
      <c r="AO594" s="18" t="s">
        <v>184</v>
      </c>
      <c r="AP594" s="18" t="s">
        <v>388</v>
      </c>
      <c r="AQ594" s="18" t="s">
        <v>184</v>
      </c>
      <c r="AR594" s="18" t="s">
        <v>184</v>
      </c>
      <c r="AS594" s="18"/>
      <c r="AT594" s="18" t="s">
        <v>388</v>
      </c>
      <c r="AU594" s="18" t="s">
        <v>184</v>
      </c>
      <c r="AV594" s="18" t="s">
        <v>388</v>
      </c>
      <c r="AW594" s="18" t="s">
        <v>388</v>
      </c>
      <c r="AX594" s="18" t="s">
        <v>184</v>
      </c>
      <c r="AY594" s="18" t="s">
        <v>388</v>
      </c>
      <c r="AZ594" s="18" t="s">
        <v>184</v>
      </c>
      <c r="BA594" s="18" t="s">
        <v>388</v>
      </c>
      <c r="BB594" s="18" t="s">
        <v>184</v>
      </c>
      <c r="BC594" s="18"/>
      <c r="BD594" s="18" t="s">
        <v>388</v>
      </c>
      <c r="BE594" s="18" t="s">
        <v>388</v>
      </c>
      <c r="BF594" s="18" t="s">
        <v>184</v>
      </c>
      <c r="BG594" s="18" t="s">
        <v>184</v>
      </c>
      <c r="BH594" s="18" t="s">
        <v>388</v>
      </c>
      <c r="BI594" s="18" t="s">
        <v>184</v>
      </c>
      <c r="BJ594" s="18" t="s">
        <v>184</v>
      </c>
      <c r="BK594" s="18" t="s">
        <v>184</v>
      </c>
      <c r="BL594" s="18" t="s">
        <v>184</v>
      </c>
      <c r="BM594" s="18"/>
      <c r="BN594" s="282"/>
    </row>
    <row r="595" spans="1:69" s="158" customFormat="1" ht="60" customHeight="1" x14ac:dyDescent="0.35">
      <c r="A595" s="24" t="s">
        <v>1816</v>
      </c>
      <c r="B595" s="25" t="str">
        <f>VLOOKUP($D595,[20]Responsables!$L$1:$M$37,2,0)</f>
        <v>DDCS</v>
      </c>
      <c r="C595" s="159" t="s">
        <v>260</v>
      </c>
      <c r="D595" s="17" t="s">
        <v>1543</v>
      </c>
      <c r="E595" s="17" t="s">
        <v>775</v>
      </c>
      <c r="F595" s="17" t="s">
        <v>342</v>
      </c>
      <c r="G595" s="17" t="s">
        <v>1817</v>
      </c>
      <c r="H595" s="17" t="s">
        <v>1818</v>
      </c>
      <c r="I595" s="17" t="s">
        <v>253</v>
      </c>
      <c r="J595" s="18" t="s">
        <v>254</v>
      </c>
      <c r="K595" s="18" t="s">
        <v>319</v>
      </c>
      <c r="L595" s="18" t="s">
        <v>361</v>
      </c>
      <c r="M595" s="18" t="s">
        <v>321</v>
      </c>
      <c r="N595" s="18" t="s">
        <v>437</v>
      </c>
      <c r="O595" s="18" t="s">
        <v>176</v>
      </c>
      <c r="P595" s="17" t="s">
        <v>411</v>
      </c>
      <c r="Q595" s="17" t="s">
        <v>1543</v>
      </c>
      <c r="R595" s="17" t="s">
        <v>289</v>
      </c>
      <c r="S595" s="17" t="s">
        <v>1543</v>
      </c>
      <c r="T595" s="17" t="s">
        <v>289</v>
      </c>
      <c r="U595" s="17" t="s">
        <v>1543</v>
      </c>
      <c r="V595" s="17" t="s">
        <v>324</v>
      </c>
      <c r="W595" s="17" t="s">
        <v>1543</v>
      </c>
      <c r="X595" s="18" t="s">
        <v>255</v>
      </c>
      <c r="Y595" s="177" t="s">
        <v>517</v>
      </c>
      <c r="Z595" s="17" t="s">
        <v>256</v>
      </c>
      <c r="AA595" s="17" t="s">
        <v>256</v>
      </c>
      <c r="AB595" s="18" t="s">
        <v>176</v>
      </c>
      <c r="AC595" s="178">
        <v>45532</v>
      </c>
      <c r="AD595" s="33" t="s">
        <v>518</v>
      </c>
      <c r="AE595" s="26" t="s">
        <v>239</v>
      </c>
      <c r="AF595" s="18">
        <f t="shared" si="143"/>
        <v>1</v>
      </c>
      <c r="AG595" s="18" t="s">
        <v>233</v>
      </c>
      <c r="AH595" s="18">
        <f t="shared" si="144"/>
        <v>2</v>
      </c>
      <c r="AI595" s="18" t="s">
        <v>239</v>
      </c>
      <c r="AJ595" s="18">
        <f t="shared" si="145"/>
        <v>1</v>
      </c>
      <c r="AK595" s="18">
        <f t="shared" si="146"/>
        <v>4</v>
      </c>
      <c r="AL595" s="44" t="s">
        <v>524</v>
      </c>
      <c r="AM595" s="18" t="s">
        <v>184</v>
      </c>
      <c r="AN595" s="18" t="s">
        <v>388</v>
      </c>
      <c r="AO595" s="18" t="s">
        <v>184</v>
      </c>
      <c r="AP595" s="18" t="s">
        <v>388</v>
      </c>
      <c r="AQ595" s="18" t="s">
        <v>184</v>
      </c>
      <c r="AR595" s="18" t="s">
        <v>184</v>
      </c>
      <c r="AS595" s="18"/>
      <c r="AT595" s="18" t="s">
        <v>388</v>
      </c>
      <c r="AU595" s="18" t="s">
        <v>184</v>
      </c>
      <c r="AV595" s="18" t="s">
        <v>388</v>
      </c>
      <c r="AW595" s="18" t="s">
        <v>388</v>
      </c>
      <c r="AX595" s="18" t="s">
        <v>184</v>
      </c>
      <c r="AY595" s="18" t="s">
        <v>184</v>
      </c>
      <c r="AZ595" s="18" t="s">
        <v>184</v>
      </c>
      <c r="BA595" s="18" t="s">
        <v>184</v>
      </c>
      <c r="BB595" s="18" t="s">
        <v>184</v>
      </c>
      <c r="BC595" s="18"/>
      <c r="BD595" s="18" t="s">
        <v>184</v>
      </c>
      <c r="BE595" s="18" t="s">
        <v>184</v>
      </c>
      <c r="BF595" s="18" t="s">
        <v>184</v>
      </c>
      <c r="BG595" s="18" t="s">
        <v>184</v>
      </c>
      <c r="BH595" s="18" t="s">
        <v>184</v>
      </c>
      <c r="BI595" s="18" t="s">
        <v>184</v>
      </c>
      <c r="BJ595" s="18" t="s">
        <v>184</v>
      </c>
      <c r="BK595" s="18" t="s">
        <v>184</v>
      </c>
      <c r="BL595" s="18" t="s">
        <v>184</v>
      </c>
      <c r="BM595" s="18"/>
      <c r="BN595" s="282"/>
    </row>
    <row r="596" spans="1:69" s="158" customFormat="1" ht="60" customHeight="1" x14ac:dyDescent="0.35">
      <c r="A596" s="24" t="s">
        <v>1819</v>
      </c>
      <c r="B596" s="25" t="str">
        <f>VLOOKUP($D596,[20]Responsables!$L$1:$M$37,2,0)</f>
        <v>DDCS</v>
      </c>
      <c r="C596" s="159" t="s">
        <v>264</v>
      </c>
      <c r="D596" s="17" t="s">
        <v>1543</v>
      </c>
      <c r="E596" s="17" t="s">
        <v>775</v>
      </c>
      <c r="F596" s="17" t="s">
        <v>176</v>
      </c>
      <c r="G596" s="17" t="s">
        <v>768</v>
      </c>
      <c r="H596" s="17" t="s">
        <v>1820</v>
      </c>
      <c r="I596" s="17" t="s">
        <v>175</v>
      </c>
      <c r="J596" s="17" t="s">
        <v>176</v>
      </c>
      <c r="K596" s="17" t="s">
        <v>176</v>
      </c>
      <c r="L596" s="17" t="s">
        <v>176</v>
      </c>
      <c r="M596" s="17" t="s">
        <v>176</v>
      </c>
      <c r="N596" s="17" t="s">
        <v>176</v>
      </c>
      <c r="O596" s="17" t="s">
        <v>176</v>
      </c>
      <c r="P596" s="17" t="s">
        <v>411</v>
      </c>
      <c r="Q596" s="17" t="s">
        <v>1543</v>
      </c>
      <c r="R596" s="17" t="s">
        <v>1775</v>
      </c>
      <c r="S596" s="17" t="s">
        <v>1543</v>
      </c>
      <c r="T596" s="17" t="s">
        <v>1775</v>
      </c>
      <c r="U596" s="17" t="s">
        <v>1543</v>
      </c>
      <c r="V596" s="17" t="s">
        <v>176</v>
      </c>
      <c r="W596" s="17" t="s">
        <v>1543</v>
      </c>
      <c r="X596" s="18" t="s">
        <v>273</v>
      </c>
      <c r="Y596" s="177" t="s">
        <v>528</v>
      </c>
      <c r="Z596" s="17" t="s">
        <v>180</v>
      </c>
      <c r="AA596" s="17" t="s">
        <v>1787</v>
      </c>
      <c r="AB596" s="18" t="s">
        <v>238</v>
      </c>
      <c r="AC596" s="178">
        <v>45532</v>
      </c>
      <c r="AD596" s="33" t="s">
        <v>518</v>
      </c>
      <c r="AE596" s="26" t="s">
        <v>233</v>
      </c>
      <c r="AF596" s="18">
        <f t="shared" si="143"/>
        <v>2</v>
      </c>
      <c r="AG596" s="18" t="s">
        <v>233</v>
      </c>
      <c r="AH596" s="18">
        <f t="shared" si="144"/>
        <v>2</v>
      </c>
      <c r="AI596" s="18" t="s">
        <v>239</v>
      </c>
      <c r="AJ596" s="18">
        <f t="shared" si="145"/>
        <v>1</v>
      </c>
      <c r="AK596" s="18">
        <f t="shared" si="146"/>
        <v>5</v>
      </c>
      <c r="AL596" s="44" t="s">
        <v>524</v>
      </c>
      <c r="AM596" s="18" t="s">
        <v>388</v>
      </c>
      <c r="AN596" s="18" t="s">
        <v>388</v>
      </c>
      <c r="AO596" s="18" t="s">
        <v>184</v>
      </c>
      <c r="AP596" s="18" t="s">
        <v>388</v>
      </c>
      <c r="AQ596" s="18" t="s">
        <v>388</v>
      </c>
      <c r="AR596" s="18" t="s">
        <v>184</v>
      </c>
      <c r="AS596" s="18"/>
      <c r="AT596" s="18" t="s">
        <v>388</v>
      </c>
      <c r="AU596" s="18" t="s">
        <v>184</v>
      </c>
      <c r="AV596" s="18" t="s">
        <v>388</v>
      </c>
      <c r="AW596" s="18" t="s">
        <v>388</v>
      </c>
      <c r="AX596" s="18" t="s">
        <v>184</v>
      </c>
      <c r="AY596" s="18" t="s">
        <v>388</v>
      </c>
      <c r="AZ596" s="18" t="s">
        <v>184</v>
      </c>
      <c r="BA596" s="18" t="s">
        <v>388</v>
      </c>
      <c r="BB596" s="18" t="s">
        <v>184</v>
      </c>
      <c r="BC596" s="18"/>
      <c r="BD596" s="18" t="s">
        <v>388</v>
      </c>
      <c r="BE596" s="18" t="s">
        <v>388</v>
      </c>
      <c r="BF596" s="18" t="s">
        <v>184</v>
      </c>
      <c r="BG596" s="18" t="s">
        <v>184</v>
      </c>
      <c r="BH596" s="18" t="s">
        <v>388</v>
      </c>
      <c r="BI596" s="18" t="s">
        <v>184</v>
      </c>
      <c r="BJ596" s="18" t="s">
        <v>184</v>
      </c>
      <c r="BK596" s="18" t="s">
        <v>184</v>
      </c>
      <c r="BL596" s="18" t="s">
        <v>184</v>
      </c>
      <c r="BM596" s="18"/>
      <c r="BN596" s="282"/>
    </row>
    <row r="597" spans="1:69" s="158" customFormat="1" ht="60" customHeight="1" x14ac:dyDescent="0.35">
      <c r="A597" s="24" t="s">
        <v>1821</v>
      </c>
      <c r="B597" s="25" t="str">
        <f>VLOOKUP($D597,[20]Responsables!$L$1:$M$37,2,0)</f>
        <v>DDCS</v>
      </c>
      <c r="C597" s="159" t="s">
        <v>267</v>
      </c>
      <c r="D597" s="17" t="s">
        <v>1543</v>
      </c>
      <c r="E597" s="17" t="s">
        <v>775</v>
      </c>
      <c r="F597" s="17" t="s">
        <v>176</v>
      </c>
      <c r="G597" s="17" t="s">
        <v>312</v>
      </c>
      <c r="H597" s="17" t="s">
        <v>1822</v>
      </c>
      <c r="I597" s="17" t="s">
        <v>312</v>
      </c>
      <c r="J597" s="17" t="s">
        <v>176</v>
      </c>
      <c r="K597" s="17" t="s">
        <v>176</v>
      </c>
      <c r="L597" s="17" t="s">
        <v>176</v>
      </c>
      <c r="M597" s="17" t="s">
        <v>176</v>
      </c>
      <c r="N597" s="17" t="s">
        <v>176</v>
      </c>
      <c r="O597" s="17" t="s">
        <v>176</v>
      </c>
      <c r="P597" s="17" t="s">
        <v>176</v>
      </c>
      <c r="Q597" s="17" t="s">
        <v>176</v>
      </c>
      <c r="R597" s="17" t="s">
        <v>176</v>
      </c>
      <c r="S597" s="17" t="s">
        <v>176</v>
      </c>
      <c r="T597" s="17" t="s">
        <v>176</v>
      </c>
      <c r="U597" s="17" t="s">
        <v>176</v>
      </c>
      <c r="V597" s="17" t="s">
        <v>176</v>
      </c>
      <c r="W597" s="17" t="s">
        <v>1543</v>
      </c>
      <c r="X597" s="18" t="s">
        <v>273</v>
      </c>
      <c r="Y597" s="177" t="s">
        <v>528</v>
      </c>
      <c r="Z597" s="17" t="s">
        <v>180</v>
      </c>
      <c r="AA597" s="17" t="s">
        <v>1787</v>
      </c>
      <c r="AB597" s="18" t="s">
        <v>238</v>
      </c>
      <c r="AC597" s="178">
        <v>45532</v>
      </c>
      <c r="AD597" s="33" t="s">
        <v>518</v>
      </c>
      <c r="AE597" s="26" t="s">
        <v>233</v>
      </c>
      <c r="AF597" s="18">
        <f t="shared" si="143"/>
        <v>2</v>
      </c>
      <c r="AG597" s="18" t="s">
        <v>239</v>
      </c>
      <c r="AH597" s="18">
        <f t="shared" si="144"/>
        <v>1</v>
      </c>
      <c r="AI597" s="18" t="s">
        <v>233</v>
      </c>
      <c r="AJ597" s="18">
        <f t="shared" si="145"/>
        <v>2</v>
      </c>
      <c r="AK597" s="18">
        <f t="shared" si="146"/>
        <v>5</v>
      </c>
      <c r="AL597" s="44" t="s">
        <v>524</v>
      </c>
      <c r="AM597" s="18" t="s">
        <v>184</v>
      </c>
      <c r="AN597" s="18" t="s">
        <v>388</v>
      </c>
      <c r="AO597" s="18" t="s">
        <v>184</v>
      </c>
      <c r="AP597" s="18" t="s">
        <v>388</v>
      </c>
      <c r="AQ597" s="18" t="s">
        <v>184</v>
      </c>
      <c r="AR597" s="18" t="s">
        <v>184</v>
      </c>
      <c r="AS597" s="18"/>
      <c r="AT597" s="18" t="s">
        <v>184</v>
      </c>
      <c r="AU597" s="18" t="s">
        <v>184</v>
      </c>
      <c r="AV597" s="18" t="s">
        <v>184</v>
      </c>
      <c r="AW597" s="18" t="s">
        <v>184</v>
      </c>
      <c r="AX597" s="18" t="s">
        <v>184</v>
      </c>
      <c r="AY597" s="18" t="s">
        <v>184</v>
      </c>
      <c r="AZ597" s="18" t="s">
        <v>184</v>
      </c>
      <c r="BA597" s="18" t="s">
        <v>184</v>
      </c>
      <c r="BB597" s="18" t="s">
        <v>184</v>
      </c>
      <c r="BC597" s="18"/>
      <c r="BD597" s="18" t="s">
        <v>184</v>
      </c>
      <c r="BE597" s="18" t="s">
        <v>184</v>
      </c>
      <c r="BF597" s="18" t="s">
        <v>184</v>
      </c>
      <c r="BG597" s="18" t="s">
        <v>184</v>
      </c>
      <c r="BH597" s="18" t="s">
        <v>184</v>
      </c>
      <c r="BI597" s="18" t="s">
        <v>184</v>
      </c>
      <c r="BJ597" s="18" t="s">
        <v>184</v>
      </c>
      <c r="BK597" s="18" t="s">
        <v>184</v>
      </c>
      <c r="BL597" s="18" t="s">
        <v>184</v>
      </c>
      <c r="BM597" s="18"/>
      <c r="BN597" s="282"/>
    </row>
    <row r="598" spans="1:69" s="158" customFormat="1" ht="60" customHeight="1" x14ac:dyDescent="0.35">
      <c r="A598" s="24" t="s">
        <v>1823</v>
      </c>
      <c r="B598" s="25" t="str">
        <f>VLOOKUP($D598,[20]Responsables!$L$1:$M$37,2,0)</f>
        <v>DDCS</v>
      </c>
      <c r="C598" s="159" t="s">
        <v>270</v>
      </c>
      <c r="D598" s="17" t="s">
        <v>1543</v>
      </c>
      <c r="E598" s="17" t="s">
        <v>775</v>
      </c>
      <c r="F598" s="17" t="s">
        <v>176</v>
      </c>
      <c r="G598" s="17" t="s">
        <v>451</v>
      </c>
      <c r="H598" s="17" t="s">
        <v>1824</v>
      </c>
      <c r="I598" s="17" t="s">
        <v>695</v>
      </c>
      <c r="J598" s="17" t="s">
        <v>176</v>
      </c>
      <c r="K598" s="17" t="s">
        <v>176</v>
      </c>
      <c r="L598" s="17" t="s">
        <v>176</v>
      </c>
      <c r="M598" s="17" t="s">
        <v>176</v>
      </c>
      <c r="N598" s="17" t="s">
        <v>176</v>
      </c>
      <c r="O598" s="17" t="s">
        <v>176</v>
      </c>
      <c r="P598" s="17" t="s">
        <v>411</v>
      </c>
      <c r="Q598" s="17" t="s">
        <v>1543</v>
      </c>
      <c r="R598" s="17" t="s">
        <v>324</v>
      </c>
      <c r="S598" s="17" t="s">
        <v>1543</v>
      </c>
      <c r="T598" s="17" t="s">
        <v>324</v>
      </c>
      <c r="U598" s="17" t="s">
        <v>1543</v>
      </c>
      <c r="V598" s="17" t="s">
        <v>324</v>
      </c>
      <c r="W598" s="17" t="s">
        <v>1543</v>
      </c>
      <c r="X598" s="18" t="s">
        <v>188</v>
      </c>
      <c r="Y598" s="177" t="s">
        <v>528</v>
      </c>
      <c r="Z598" s="17" t="s">
        <v>313</v>
      </c>
      <c r="AA598" s="17" t="s">
        <v>1787</v>
      </c>
      <c r="AB598" s="18" t="s">
        <v>238</v>
      </c>
      <c r="AC598" s="178">
        <v>45532</v>
      </c>
      <c r="AD598" s="33" t="s">
        <v>518</v>
      </c>
      <c r="AE598" s="26" t="s">
        <v>233</v>
      </c>
      <c r="AF598" s="18">
        <f t="shared" si="143"/>
        <v>2</v>
      </c>
      <c r="AG598" s="18" t="s">
        <v>233</v>
      </c>
      <c r="AH598" s="18">
        <f t="shared" si="144"/>
        <v>2</v>
      </c>
      <c r="AI598" s="18" t="s">
        <v>233</v>
      </c>
      <c r="AJ598" s="18">
        <f t="shared" si="145"/>
        <v>2</v>
      </c>
      <c r="AK598" s="18">
        <f t="shared" si="146"/>
        <v>6</v>
      </c>
      <c r="AL598" s="44" t="s">
        <v>524</v>
      </c>
      <c r="AM598" s="18" t="s">
        <v>184</v>
      </c>
      <c r="AN598" s="18" t="s">
        <v>184</v>
      </c>
      <c r="AO598" s="18" t="s">
        <v>184</v>
      </c>
      <c r="AP598" s="18" t="s">
        <v>184</v>
      </c>
      <c r="AQ598" s="18" t="s">
        <v>388</v>
      </c>
      <c r="AR598" s="18" t="s">
        <v>184</v>
      </c>
      <c r="AS598" s="18"/>
      <c r="AT598" s="18" t="s">
        <v>388</v>
      </c>
      <c r="AU598" s="18" t="s">
        <v>184</v>
      </c>
      <c r="AV598" s="18" t="s">
        <v>388</v>
      </c>
      <c r="AW598" s="18" t="s">
        <v>388</v>
      </c>
      <c r="AX598" s="18" t="s">
        <v>184</v>
      </c>
      <c r="AY598" s="18" t="s">
        <v>388</v>
      </c>
      <c r="AZ598" s="18" t="s">
        <v>184</v>
      </c>
      <c r="BA598" s="18" t="s">
        <v>388</v>
      </c>
      <c r="BB598" s="18" t="s">
        <v>184</v>
      </c>
      <c r="BC598" s="18"/>
      <c r="BD598" s="18" t="s">
        <v>184</v>
      </c>
      <c r="BE598" s="18" t="s">
        <v>184</v>
      </c>
      <c r="BF598" s="18" t="s">
        <v>184</v>
      </c>
      <c r="BG598" s="18" t="s">
        <v>184</v>
      </c>
      <c r="BH598" s="18" t="s">
        <v>184</v>
      </c>
      <c r="BI598" s="18" t="s">
        <v>184</v>
      </c>
      <c r="BJ598" s="18" t="s">
        <v>184</v>
      </c>
      <c r="BK598" s="18" t="s">
        <v>184</v>
      </c>
      <c r="BL598" s="18" t="s">
        <v>184</v>
      </c>
      <c r="BM598" s="18"/>
      <c r="BN598" s="282"/>
    </row>
    <row r="599" spans="1:69" s="158" customFormat="1" ht="60" customHeight="1" x14ac:dyDescent="0.35">
      <c r="A599" s="24" t="str">
        <f>CONCATENATE($B599,"-",$C599)</f>
        <v>DSDSC-001</v>
      </c>
      <c r="B599" s="25" t="str">
        <f>VLOOKUP($D599,[21]Responsables!$L$1:$M$37,2,0)</f>
        <v>DSDSC</v>
      </c>
      <c r="C599" s="159" t="s">
        <v>169</v>
      </c>
      <c r="D599" s="17" t="s">
        <v>1485</v>
      </c>
      <c r="E599" s="17" t="s">
        <v>775</v>
      </c>
      <c r="F599" s="17" t="s">
        <v>316</v>
      </c>
      <c r="G599" s="17" t="s">
        <v>1825</v>
      </c>
      <c r="H599" s="17" t="s">
        <v>1826</v>
      </c>
      <c r="I599" s="17" t="s">
        <v>253</v>
      </c>
      <c r="J599" s="18" t="s">
        <v>254</v>
      </c>
      <c r="K599" s="18" t="s">
        <v>1507</v>
      </c>
      <c r="L599" s="18" t="s">
        <v>320</v>
      </c>
      <c r="M599" s="189" t="s">
        <v>321</v>
      </c>
      <c r="N599" s="18" t="s">
        <v>451</v>
      </c>
      <c r="O599" s="189" t="s">
        <v>256</v>
      </c>
      <c r="P599" s="17" t="s">
        <v>411</v>
      </c>
      <c r="Q599" s="17" t="s">
        <v>1485</v>
      </c>
      <c r="R599" s="17" t="s">
        <v>289</v>
      </c>
      <c r="S599" s="17" t="s">
        <v>1485</v>
      </c>
      <c r="T599" s="17" t="s">
        <v>289</v>
      </c>
      <c r="U599" s="17" t="s">
        <v>1485</v>
      </c>
      <c r="V599" s="17" t="s">
        <v>177</v>
      </c>
      <c r="W599" s="17" t="s">
        <v>1485</v>
      </c>
      <c r="X599" s="18" t="s">
        <v>273</v>
      </c>
      <c r="Y599" s="177" t="str">
        <f>VLOOKUP($X599,'[21]Ley Transparencia'!$G$4:$H$18,2,0)</f>
        <v>Artículo 18 - INFORMACIÓN PÚBLICA CLASIFICADA</v>
      </c>
      <c r="Z599" s="17" t="s">
        <v>1827</v>
      </c>
      <c r="AA599" s="17" t="s">
        <v>1828</v>
      </c>
      <c r="AB599" s="41" t="s">
        <v>238</v>
      </c>
      <c r="AC599" s="40">
        <v>45527</v>
      </c>
      <c r="AD599" s="33" t="str">
        <f>LOOKUP($Y599,'[21]Ley Transparencia'!$H$4:$H$17,'[21]Ley Transparencia'!$I$4:$I$17)</f>
        <v>Ilimitada</v>
      </c>
      <c r="AE599" s="26" t="str">
        <f>IF(Y599="Artículo 19 - INFORMACIÓN PÚBLICA RESERVADA","Alta",IF(Y599="Artículo 18 - INFORMACIÓN PÚBLICA CLASIFICADA","Media",IF(Y599="INFORMACIÓN PÚBLICA","Baja")))</f>
        <v>Media</v>
      </c>
      <c r="AF599" s="18">
        <f>IF(AE599="Baja",1,IF(AE599="Media",2,IF(AE599="Alta",3,"")))</f>
        <v>2</v>
      </c>
      <c r="AG599" s="197" t="s">
        <v>239</v>
      </c>
      <c r="AH599" s="197">
        <f>IF(AG599="Baja",1,IF(AG599="Media",2,IF(AG599="Alta",3,"")))</f>
        <v>1</v>
      </c>
      <c r="AI599" s="197" t="s">
        <v>239</v>
      </c>
      <c r="AJ599" s="18">
        <f>IF(AI599="Baja",1,IF(AI599="Media",2,IF(AI599="Alta",3,"")))</f>
        <v>1</v>
      </c>
      <c r="AK599" s="18">
        <f>IFERROR(SUM(+AF599+AH599+AJ599),"")</f>
        <v>4</v>
      </c>
      <c r="AL599" s="44" t="str">
        <f>IF(AND(AE599="ALTA"),"ALTA",IF(AND(AG599="ALTA",AI599="ALTA"),"ALTA",IF(AND(AE599="MEDIA",AG599="ALTA",AI599="MEDIA"),"MEDIA",IF(AND(AE599="MEDIA",AG599="MEDIA",AI599="ALTA"),"MEDIA",IF(AND(AE599="MEDIA",AG599="MEDIA",AI599="BAJA"),"MEDIA",IF(AND(AE599="MEDIA",AG599="MEDIA",AI599="MEDIA"),"MEDIA",IF(AND(AE599="MEDIA",AG599="BAJA",AI599="MEDIA"),"MEDIA",IF(AND(AE599="BAJA",AG599="MEDIA",AI599="MEDIA"),"MEDIA",IF(AND(AE599="BAJA",AG599="BAJA",AI599="MEDIA"),"MEDIA",IF(AND(AE599="BAJA",AG599="MEDIA",AI599="BAJA"),"MEDIA",IF(AND(AE599="MEDIA",AG599="BAJA",AI599="BAJA"),"MEDIA",IF(AND(AE599="BAJA",AG599="ALTA",AI599="BAJA"),"MEDIA",IF(AND(AE599="BAJA",AG599="BAJA",AI599="ALTA"),"MEDIA",IF(AND(AE599="MEDIA",AG599="ALTA",AI599="BAJA"),"MEDIA",IF(AND(AE599="MEDIA",AG599="BAJA",AI599="ALTA"),"MEDIA",IF(AND(AE599="BAJA",AG599="ALTA",AI599="MEDIA"),"MEDIA",IF(AND(AE599="BAJA",AG599="MEDIA",AI599="ALTA"),"MEDIA",IF(AND(AE599="BAJA",AG599="BAJA",AI599="BAJA"),"BAJA","Por Clasificar"))))))))))))))))))</f>
        <v>MEDIA</v>
      </c>
      <c r="AM599" s="18" t="s">
        <v>184</v>
      </c>
      <c r="AN599" s="18" t="s">
        <v>388</v>
      </c>
      <c r="AO599" s="18" t="s">
        <v>184</v>
      </c>
      <c r="AP599" s="18" t="s">
        <v>388</v>
      </c>
      <c r="AQ599" s="18" t="s">
        <v>184</v>
      </c>
      <c r="AR599" s="18" t="s">
        <v>184</v>
      </c>
      <c r="AS599" s="18" t="s">
        <v>256</v>
      </c>
      <c r="AT599" s="18" t="s">
        <v>388</v>
      </c>
      <c r="AU599" s="18" t="s">
        <v>184</v>
      </c>
      <c r="AV599" s="18" t="s">
        <v>388</v>
      </c>
      <c r="AW599" s="18" t="s">
        <v>388</v>
      </c>
      <c r="AX599" s="18" t="s">
        <v>388</v>
      </c>
      <c r="AY599" s="18" t="s">
        <v>388</v>
      </c>
      <c r="AZ599" s="18" t="s">
        <v>184</v>
      </c>
      <c r="BA599" s="18" t="s">
        <v>184</v>
      </c>
      <c r="BB599" s="18" t="s">
        <v>184</v>
      </c>
      <c r="BC599" s="18" t="s">
        <v>256</v>
      </c>
      <c r="BD599" s="18" t="s">
        <v>184</v>
      </c>
      <c r="BE599" s="18" t="s">
        <v>184</v>
      </c>
      <c r="BF599" s="18" t="s">
        <v>184</v>
      </c>
      <c r="BG599" s="18" t="s">
        <v>184</v>
      </c>
      <c r="BH599" s="18" t="s">
        <v>184</v>
      </c>
      <c r="BI599" s="18" t="s">
        <v>184</v>
      </c>
      <c r="BJ599" s="18" t="s">
        <v>184</v>
      </c>
      <c r="BK599" s="18" t="s">
        <v>184</v>
      </c>
      <c r="BL599" s="18" t="s">
        <v>184</v>
      </c>
      <c r="BM599" s="18" t="s">
        <v>256</v>
      </c>
      <c r="BN599" s="290"/>
      <c r="BO599" s="51"/>
      <c r="BP599" s="51"/>
      <c r="BQ599" s="52" t="str">
        <f>IF(AND(BN599="X",BO599="X",BP599="X"),"X",IF(AND(BN599="X",BO599="X"),"X",IF(AND(BN599="X",BP599="X"),"X",IF(AND(BO599="X",BP599="X"),"X",IF(AND(BO599="X"),"X",IF(AND(BP599="X"),"X",IF(AND(BN599="X"),"X","")))))))</f>
        <v/>
      </c>
    </row>
    <row r="600" spans="1:69" s="158" customFormat="1" ht="60" customHeight="1" x14ac:dyDescent="0.35">
      <c r="A600" s="24" t="str">
        <f t="shared" ref="A600:A642" si="147">CONCATENATE($B600,"-",$C600)</f>
        <v>DSDSC-002</v>
      </c>
      <c r="B600" s="25" t="str">
        <f>VLOOKUP($D600,[21]Responsables!$L$1:$M$37,2,0)</f>
        <v>DSDSC</v>
      </c>
      <c r="C600" s="159" t="s">
        <v>185</v>
      </c>
      <c r="D600" s="17" t="s">
        <v>1485</v>
      </c>
      <c r="E600" s="17" t="s">
        <v>775</v>
      </c>
      <c r="F600" s="17" t="s">
        <v>759</v>
      </c>
      <c r="G600" s="17" t="s">
        <v>1829</v>
      </c>
      <c r="H600" s="17" t="s">
        <v>1830</v>
      </c>
      <c r="I600" s="17" t="s">
        <v>253</v>
      </c>
      <c r="J600" s="18" t="s">
        <v>254</v>
      </c>
      <c r="K600" s="18" t="s">
        <v>319</v>
      </c>
      <c r="L600" s="18" t="s">
        <v>320</v>
      </c>
      <c r="M600" s="189" t="s">
        <v>337</v>
      </c>
      <c r="N600" s="18" t="s">
        <v>451</v>
      </c>
      <c r="O600" s="189" t="s">
        <v>256</v>
      </c>
      <c r="P600" s="17" t="s">
        <v>411</v>
      </c>
      <c r="Q600" s="17" t="s">
        <v>1485</v>
      </c>
      <c r="R600" s="17" t="s">
        <v>289</v>
      </c>
      <c r="S600" s="17" t="s">
        <v>1485</v>
      </c>
      <c r="T600" s="17" t="s">
        <v>289</v>
      </c>
      <c r="U600" s="17" t="s">
        <v>1485</v>
      </c>
      <c r="V600" s="17" t="s">
        <v>177</v>
      </c>
      <c r="W600" s="17" t="s">
        <v>1485</v>
      </c>
      <c r="X600" s="18" t="s">
        <v>273</v>
      </c>
      <c r="Y600" s="177" t="str">
        <f>VLOOKUP($X600,'[21]Ley Transparencia'!$G$4:$H$18,2,0)</f>
        <v>Artículo 18 - INFORMACIÓN PÚBLICA CLASIFICADA</v>
      </c>
      <c r="Z600" s="17" t="s">
        <v>1827</v>
      </c>
      <c r="AA600" s="17" t="s">
        <v>1828</v>
      </c>
      <c r="AB600" s="41" t="s">
        <v>238</v>
      </c>
      <c r="AC600" s="40">
        <v>44927</v>
      </c>
      <c r="AD600" s="33" t="str">
        <f>LOOKUP($Y600,'[21]Ley Transparencia'!$H$4:$H$17,'[21]Ley Transparencia'!$I$4:$I$17)</f>
        <v>Ilimitada</v>
      </c>
      <c r="AE600" s="26" t="str">
        <f t="shared" ref="AE600:AE642" si="148">IF(Y600="Artículo 19 - INFORMACIÓN PÚBLICA RESERVADA","Alta",IF(Y600="Artículo 18 - INFORMACIÓN PÚBLICA CLASIFICADA","Media",IF(Y600="INFORMACIÓN PÚBLICA","Baja")))</f>
        <v>Media</v>
      </c>
      <c r="AF600" s="18">
        <f t="shared" ref="AF600:AF642" si="149">IF(AE600="Baja",1,IF(AE600="Media",2,IF(AE600="Alta",3,"")))</f>
        <v>2</v>
      </c>
      <c r="AG600" s="197" t="s">
        <v>233</v>
      </c>
      <c r="AH600" s="197">
        <f t="shared" ref="AH600:AH642" si="150">IF(AG600="Baja",1,IF(AG600="Media",2,IF(AG600="Alta",3,"")))</f>
        <v>2</v>
      </c>
      <c r="AI600" s="197" t="s">
        <v>233</v>
      </c>
      <c r="AJ600" s="18">
        <f t="shared" ref="AJ600:AJ642" si="151">IF(AI600="Baja",1,IF(AI600="Media",2,IF(AI600="Alta",3,"")))</f>
        <v>2</v>
      </c>
      <c r="AK600" s="18">
        <f t="shared" ref="AK600:AK642" si="152">IFERROR(SUM(+AF600+AH600+AJ600),"")</f>
        <v>6</v>
      </c>
      <c r="AL600" s="44" t="str">
        <f t="shared" ref="AL600:AL642" si="153">IF(AND(AE600="ALTA"),"ALTA",IF(AND(AG600="ALTA",AI600="ALTA"),"ALTA",IF(AND(AE600="MEDIA",AG600="ALTA",AI600="MEDIA"),"MEDIA",IF(AND(AE600="MEDIA",AG600="MEDIA",AI600="ALTA"),"MEDIA",IF(AND(AE600="MEDIA",AG600="MEDIA",AI600="BAJA"),"MEDIA",IF(AND(AE600="MEDIA",AG600="MEDIA",AI600="MEDIA"),"MEDIA",IF(AND(AE600="MEDIA",AG600="BAJA",AI600="MEDIA"),"MEDIA",IF(AND(AE600="BAJA",AG600="MEDIA",AI600="MEDIA"),"MEDIA",IF(AND(AE600="BAJA",AG600="BAJA",AI600="MEDIA"),"MEDIA",IF(AND(AE600="BAJA",AG600="MEDIA",AI600="BAJA"),"MEDIA",IF(AND(AE600="MEDIA",AG600="BAJA",AI600="BAJA"),"MEDIA",IF(AND(AE600="BAJA",AG600="ALTA",AI600="BAJA"),"MEDIA",IF(AND(AE600="BAJA",AG600="BAJA",AI600="ALTA"),"MEDIA",IF(AND(AE600="MEDIA",AG600="ALTA",AI600="BAJA"),"MEDIA",IF(AND(AE600="MEDIA",AG600="BAJA",AI600="ALTA"),"MEDIA",IF(AND(AE600="BAJA",AG600="ALTA",AI600="MEDIA"),"MEDIA",IF(AND(AE600="BAJA",AG600="MEDIA",AI600="ALTA"),"MEDIA",IF(AND(AE600="BAJA",AG600="BAJA",AI600="BAJA"),"BAJA","Por Clasificar"))))))))))))))))))</f>
        <v>MEDIA</v>
      </c>
      <c r="AM600" s="18" t="s">
        <v>184</v>
      </c>
      <c r="AN600" s="18" t="s">
        <v>388</v>
      </c>
      <c r="AO600" s="18" t="s">
        <v>184</v>
      </c>
      <c r="AP600" s="18" t="s">
        <v>388</v>
      </c>
      <c r="AQ600" s="18" t="s">
        <v>184</v>
      </c>
      <c r="AR600" s="18" t="s">
        <v>184</v>
      </c>
      <c r="AS600" s="18" t="s">
        <v>256</v>
      </c>
      <c r="AT600" s="18" t="s">
        <v>388</v>
      </c>
      <c r="AU600" s="18" t="s">
        <v>184</v>
      </c>
      <c r="AV600" s="18" t="s">
        <v>388</v>
      </c>
      <c r="AW600" s="18" t="s">
        <v>388</v>
      </c>
      <c r="AX600" s="18" t="s">
        <v>388</v>
      </c>
      <c r="AY600" s="18" t="s">
        <v>388</v>
      </c>
      <c r="AZ600" s="18" t="s">
        <v>184</v>
      </c>
      <c r="BA600" s="18" t="s">
        <v>184</v>
      </c>
      <c r="BB600" s="18" t="s">
        <v>184</v>
      </c>
      <c r="BC600" s="18" t="s">
        <v>256</v>
      </c>
      <c r="BD600" s="18" t="s">
        <v>184</v>
      </c>
      <c r="BE600" s="18" t="s">
        <v>184</v>
      </c>
      <c r="BF600" s="18" t="s">
        <v>184</v>
      </c>
      <c r="BG600" s="18" t="s">
        <v>184</v>
      </c>
      <c r="BH600" s="18" t="s">
        <v>184</v>
      </c>
      <c r="BI600" s="18" t="s">
        <v>184</v>
      </c>
      <c r="BJ600" s="18" t="s">
        <v>184</v>
      </c>
      <c r="BK600" s="18" t="s">
        <v>184</v>
      </c>
      <c r="BL600" s="18" t="s">
        <v>184</v>
      </c>
      <c r="BM600" s="18" t="s">
        <v>256</v>
      </c>
      <c r="BN600" s="290"/>
      <c r="BO600" s="51"/>
      <c r="BP600" s="51"/>
      <c r="BQ600" s="52" t="str">
        <f t="shared" ref="BQ600:BQ642" si="154">IF(AND(BN600="X",BO600="X",BP600="X"),"X",IF(AND(BN600="X",BO600="X"),"X",IF(AND(BN600="X",BP600="X"),"X",IF(AND(BO600="X",BP600="X"),"X",IF(AND(BO600="X"),"X",IF(AND(BP600="X"),"X",IF(AND(BN600="X"),"X","")))))))</f>
        <v/>
      </c>
    </row>
    <row r="601" spans="1:69" s="158" customFormat="1" ht="60" customHeight="1" x14ac:dyDescent="0.35">
      <c r="A601" s="24" t="str">
        <f t="shared" si="147"/>
        <v>DSDSC-003</v>
      </c>
      <c r="B601" s="25" t="str">
        <f>VLOOKUP($D601,[21]Responsables!$L$1:$M$37,2,0)</f>
        <v>DSDSC</v>
      </c>
      <c r="C601" s="159" t="s">
        <v>190</v>
      </c>
      <c r="D601" s="17" t="s">
        <v>1485</v>
      </c>
      <c r="E601" s="17" t="s">
        <v>775</v>
      </c>
      <c r="F601" s="17" t="s">
        <v>172</v>
      </c>
      <c r="G601" s="17" t="s">
        <v>1831</v>
      </c>
      <c r="H601" s="17" t="s">
        <v>1832</v>
      </c>
      <c r="I601" s="17" t="s">
        <v>253</v>
      </c>
      <c r="J601" s="18" t="s">
        <v>254</v>
      </c>
      <c r="K601" s="18" t="s">
        <v>1507</v>
      </c>
      <c r="L601" s="18" t="s">
        <v>361</v>
      </c>
      <c r="M601" s="189" t="s">
        <v>337</v>
      </c>
      <c r="N601" s="18" t="s">
        <v>437</v>
      </c>
      <c r="O601" s="189" t="s">
        <v>256</v>
      </c>
      <c r="P601" s="17" t="s">
        <v>411</v>
      </c>
      <c r="Q601" s="17" t="s">
        <v>1485</v>
      </c>
      <c r="R601" s="17" t="s">
        <v>289</v>
      </c>
      <c r="S601" s="17" t="s">
        <v>1485</v>
      </c>
      <c r="T601" s="17" t="s">
        <v>289</v>
      </c>
      <c r="U601" s="17" t="s">
        <v>1485</v>
      </c>
      <c r="V601" s="17" t="s">
        <v>177</v>
      </c>
      <c r="W601" s="17" t="s">
        <v>1485</v>
      </c>
      <c r="X601" s="18" t="s">
        <v>188</v>
      </c>
      <c r="Y601" s="177" t="str">
        <f>VLOOKUP($X601,'[21]Ley Transparencia'!$G$4:$H$18,2,0)</f>
        <v>Artículo 18 - INFORMACIÓN PÚBLICA CLASIFICADA</v>
      </c>
      <c r="Z601" s="17" t="s">
        <v>231</v>
      </c>
      <c r="AA601" s="17" t="s">
        <v>1833</v>
      </c>
      <c r="AB601" s="41" t="s">
        <v>238</v>
      </c>
      <c r="AC601" s="40">
        <v>44927</v>
      </c>
      <c r="AD601" s="33" t="str">
        <f>LOOKUP($Y601,'[21]Ley Transparencia'!$H$4:$H$17,'[21]Ley Transparencia'!$I$4:$I$17)</f>
        <v>Ilimitada</v>
      </c>
      <c r="AE601" s="26" t="str">
        <f t="shared" si="148"/>
        <v>Media</v>
      </c>
      <c r="AF601" s="18">
        <f t="shared" si="149"/>
        <v>2</v>
      </c>
      <c r="AG601" s="197" t="s">
        <v>239</v>
      </c>
      <c r="AH601" s="197">
        <f t="shared" si="150"/>
        <v>1</v>
      </c>
      <c r="AI601" s="197" t="s">
        <v>233</v>
      </c>
      <c r="AJ601" s="18">
        <f t="shared" si="151"/>
        <v>2</v>
      </c>
      <c r="AK601" s="18">
        <f t="shared" si="152"/>
        <v>5</v>
      </c>
      <c r="AL601" s="44" t="str">
        <f t="shared" si="153"/>
        <v>MEDIA</v>
      </c>
      <c r="AM601" s="18" t="s">
        <v>184</v>
      </c>
      <c r="AN601" s="18" t="s">
        <v>388</v>
      </c>
      <c r="AO601" s="18" t="s">
        <v>184</v>
      </c>
      <c r="AP601" s="18" t="s">
        <v>388</v>
      </c>
      <c r="AQ601" s="18" t="s">
        <v>184</v>
      </c>
      <c r="AR601" s="18" t="s">
        <v>184</v>
      </c>
      <c r="AS601" s="18" t="s">
        <v>256</v>
      </c>
      <c r="AT601" s="18" t="s">
        <v>388</v>
      </c>
      <c r="AU601" s="18" t="s">
        <v>184</v>
      </c>
      <c r="AV601" s="18" t="s">
        <v>388</v>
      </c>
      <c r="AW601" s="18" t="s">
        <v>388</v>
      </c>
      <c r="AX601" s="18" t="s">
        <v>388</v>
      </c>
      <c r="AY601" s="18" t="s">
        <v>388</v>
      </c>
      <c r="AZ601" s="18" t="s">
        <v>184</v>
      </c>
      <c r="BA601" s="18" t="s">
        <v>184</v>
      </c>
      <c r="BB601" s="18" t="s">
        <v>184</v>
      </c>
      <c r="BC601" s="18" t="s">
        <v>256</v>
      </c>
      <c r="BD601" s="18" t="s">
        <v>184</v>
      </c>
      <c r="BE601" s="18" t="s">
        <v>184</v>
      </c>
      <c r="BF601" s="18" t="s">
        <v>184</v>
      </c>
      <c r="BG601" s="18" t="s">
        <v>184</v>
      </c>
      <c r="BH601" s="18" t="s">
        <v>184</v>
      </c>
      <c r="BI601" s="18" t="s">
        <v>184</v>
      </c>
      <c r="BJ601" s="18" t="s">
        <v>184</v>
      </c>
      <c r="BK601" s="18" t="s">
        <v>184</v>
      </c>
      <c r="BL601" s="18" t="s">
        <v>184</v>
      </c>
      <c r="BM601" s="18" t="s">
        <v>256</v>
      </c>
      <c r="BN601" s="290"/>
      <c r="BO601" s="51"/>
      <c r="BP601" s="51"/>
      <c r="BQ601" s="52" t="str">
        <f t="shared" si="154"/>
        <v/>
      </c>
    </row>
    <row r="602" spans="1:69" s="158" customFormat="1" ht="60" customHeight="1" x14ac:dyDescent="0.35">
      <c r="A602" s="24" t="str">
        <f t="shared" si="147"/>
        <v>DSDSC-004</v>
      </c>
      <c r="B602" s="25" t="str">
        <f>VLOOKUP($D602,[21]Responsables!$L$1:$M$37,2,0)</f>
        <v>DSDSC</v>
      </c>
      <c r="C602" s="159" t="s">
        <v>197</v>
      </c>
      <c r="D602" s="17" t="s">
        <v>1485</v>
      </c>
      <c r="E602" s="17" t="s">
        <v>775</v>
      </c>
      <c r="F602" s="17" t="s">
        <v>316</v>
      </c>
      <c r="G602" s="17" t="s">
        <v>1834</v>
      </c>
      <c r="H602" s="17" t="s">
        <v>1835</v>
      </c>
      <c r="I602" s="17" t="s">
        <v>253</v>
      </c>
      <c r="J602" s="18" t="s">
        <v>254</v>
      </c>
      <c r="K602" s="18" t="s">
        <v>319</v>
      </c>
      <c r="L602" s="18" t="s">
        <v>320</v>
      </c>
      <c r="M602" s="189" t="s">
        <v>321</v>
      </c>
      <c r="N602" s="18" t="s">
        <v>451</v>
      </c>
      <c r="O602" s="189" t="s">
        <v>256</v>
      </c>
      <c r="P602" s="17" t="s">
        <v>411</v>
      </c>
      <c r="Q602" s="17" t="s">
        <v>1485</v>
      </c>
      <c r="R602" s="17" t="s">
        <v>289</v>
      </c>
      <c r="S602" s="17" t="s">
        <v>1485</v>
      </c>
      <c r="T602" s="17" t="s">
        <v>289</v>
      </c>
      <c r="U602" s="17" t="s">
        <v>1485</v>
      </c>
      <c r="V602" s="17" t="s">
        <v>177</v>
      </c>
      <c r="W602" s="17" t="s">
        <v>1485</v>
      </c>
      <c r="X602" s="18" t="s">
        <v>273</v>
      </c>
      <c r="Y602" s="177" t="str">
        <f>VLOOKUP($X602,'[21]Ley Transparencia'!$G$4:$H$18,2,0)</f>
        <v>Artículo 18 - INFORMACIÓN PÚBLICA CLASIFICADA</v>
      </c>
      <c r="Z602" s="17" t="s">
        <v>1827</v>
      </c>
      <c r="AA602" s="17" t="s">
        <v>1828</v>
      </c>
      <c r="AB602" s="41" t="s">
        <v>238</v>
      </c>
      <c r="AC602" s="40">
        <v>44927</v>
      </c>
      <c r="AD602" s="33" t="str">
        <f>LOOKUP($Y602,'[21]Ley Transparencia'!$H$4:$H$17,'[21]Ley Transparencia'!$I$4:$I$17)</f>
        <v>Ilimitada</v>
      </c>
      <c r="AE602" s="26" t="str">
        <f t="shared" si="148"/>
        <v>Media</v>
      </c>
      <c r="AF602" s="18">
        <f t="shared" si="149"/>
        <v>2</v>
      </c>
      <c r="AG602" s="197" t="s">
        <v>233</v>
      </c>
      <c r="AH602" s="197">
        <f t="shared" si="150"/>
        <v>2</v>
      </c>
      <c r="AI602" s="197" t="s">
        <v>239</v>
      </c>
      <c r="AJ602" s="18">
        <f t="shared" si="151"/>
        <v>1</v>
      </c>
      <c r="AK602" s="18">
        <f t="shared" si="152"/>
        <v>5</v>
      </c>
      <c r="AL602" s="44" t="str">
        <f t="shared" si="153"/>
        <v>MEDIA</v>
      </c>
      <c r="AM602" s="18" t="s">
        <v>184</v>
      </c>
      <c r="AN602" s="18" t="s">
        <v>388</v>
      </c>
      <c r="AO602" s="18" t="s">
        <v>184</v>
      </c>
      <c r="AP602" s="18" t="s">
        <v>388</v>
      </c>
      <c r="AQ602" s="18" t="s">
        <v>184</v>
      </c>
      <c r="AR602" s="18" t="s">
        <v>388</v>
      </c>
      <c r="AS602" s="18" t="s">
        <v>256</v>
      </c>
      <c r="AT602" s="18" t="s">
        <v>388</v>
      </c>
      <c r="AU602" s="18" t="s">
        <v>184</v>
      </c>
      <c r="AV602" s="18" t="s">
        <v>388</v>
      </c>
      <c r="AW602" s="18" t="s">
        <v>388</v>
      </c>
      <c r="AX602" s="18" t="s">
        <v>388</v>
      </c>
      <c r="AY602" s="18" t="s">
        <v>388</v>
      </c>
      <c r="AZ602" s="18" t="s">
        <v>184</v>
      </c>
      <c r="BA602" s="18" t="s">
        <v>184</v>
      </c>
      <c r="BB602" s="18" t="s">
        <v>184</v>
      </c>
      <c r="BC602" s="18" t="s">
        <v>256</v>
      </c>
      <c r="BD602" s="18" t="s">
        <v>184</v>
      </c>
      <c r="BE602" s="18" t="s">
        <v>184</v>
      </c>
      <c r="BF602" s="18" t="s">
        <v>184</v>
      </c>
      <c r="BG602" s="18" t="s">
        <v>184</v>
      </c>
      <c r="BH602" s="18" t="s">
        <v>184</v>
      </c>
      <c r="BI602" s="18" t="s">
        <v>184</v>
      </c>
      <c r="BJ602" s="18" t="s">
        <v>184</v>
      </c>
      <c r="BK602" s="18" t="s">
        <v>184</v>
      </c>
      <c r="BL602" s="18" t="s">
        <v>184</v>
      </c>
      <c r="BM602" s="18" t="s">
        <v>256</v>
      </c>
      <c r="BN602" s="290"/>
      <c r="BO602" s="51"/>
      <c r="BP602" s="51"/>
      <c r="BQ602" s="52" t="str">
        <f t="shared" si="154"/>
        <v/>
      </c>
    </row>
    <row r="603" spans="1:69" s="158" customFormat="1" ht="60" customHeight="1" x14ac:dyDescent="0.35">
      <c r="A603" s="24" t="str">
        <f t="shared" si="147"/>
        <v>DSDSC-005</v>
      </c>
      <c r="B603" s="25" t="str">
        <f>VLOOKUP($D603,[21]Responsables!$L$1:$M$37,2,0)</f>
        <v>DSDSC</v>
      </c>
      <c r="C603" s="159" t="s">
        <v>201</v>
      </c>
      <c r="D603" s="17" t="s">
        <v>1485</v>
      </c>
      <c r="E603" s="17" t="s">
        <v>775</v>
      </c>
      <c r="F603" s="17" t="s">
        <v>316</v>
      </c>
      <c r="G603" s="17" t="s">
        <v>1834</v>
      </c>
      <c r="H603" s="17" t="s">
        <v>1836</v>
      </c>
      <c r="I603" s="17" t="s">
        <v>253</v>
      </c>
      <c r="J603" s="18" t="s">
        <v>254</v>
      </c>
      <c r="K603" s="18" t="s">
        <v>319</v>
      </c>
      <c r="L603" s="18" t="s">
        <v>320</v>
      </c>
      <c r="M603" s="189" t="s">
        <v>337</v>
      </c>
      <c r="N603" s="18" t="s">
        <v>451</v>
      </c>
      <c r="O603" s="189" t="s">
        <v>256</v>
      </c>
      <c r="P603" s="17" t="s">
        <v>411</v>
      </c>
      <c r="Q603" s="17" t="s">
        <v>1485</v>
      </c>
      <c r="R603" s="17" t="s">
        <v>289</v>
      </c>
      <c r="S603" s="17" t="s">
        <v>1485</v>
      </c>
      <c r="T603" s="17" t="s">
        <v>289</v>
      </c>
      <c r="U603" s="17" t="s">
        <v>1485</v>
      </c>
      <c r="V603" s="17" t="s">
        <v>177</v>
      </c>
      <c r="W603" s="17" t="s">
        <v>1485</v>
      </c>
      <c r="X603" s="18" t="s">
        <v>273</v>
      </c>
      <c r="Y603" s="177" t="str">
        <f>VLOOKUP($X603,'[21]Ley Transparencia'!$G$4:$H$18,2,0)</f>
        <v>Artículo 18 - INFORMACIÓN PÚBLICA CLASIFICADA</v>
      </c>
      <c r="Z603" s="17" t="s">
        <v>1827</v>
      </c>
      <c r="AA603" s="17" t="s">
        <v>1828</v>
      </c>
      <c r="AB603" s="41" t="s">
        <v>238</v>
      </c>
      <c r="AC603" s="40">
        <v>45527</v>
      </c>
      <c r="AD603" s="33" t="str">
        <f>LOOKUP($Y603,'[21]Ley Transparencia'!$H$4:$H$17,'[21]Ley Transparencia'!$I$4:$I$17)</f>
        <v>Ilimitada</v>
      </c>
      <c r="AE603" s="26" t="str">
        <f t="shared" si="148"/>
        <v>Media</v>
      </c>
      <c r="AF603" s="18">
        <f t="shared" si="149"/>
        <v>2</v>
      </c>
      <c r="AG603" s="197" t="s">
        <v>233</v>
      </c>
      <c r="AH603" s="197">
        <f t="shared" si="150"/>
        <v>2</v>
      </c>
      <c r="AI603" s="197" t="s">
        <v>233</v>
      </c>
      <c r="AJ603" s="18">
        <f t="shared" si="151"/>
        <v>2</v>
      </c>
      <c r="AK603" s="18">
        <f t="shared" si="152"/>
        <v>6</v>
      </c>
      <c r="AL603" s="44" t="str">
        <f t="shared" si="153"/>
        <v>MEDIA</v>
      </c>
      <c r="AM603" s="18" t="s">
        <v>184</v>
      </c>
      <c r="AN603" s="18" t="s">
        <v>388</v>
      </c>
      <c r="AO603" s="18" t="s">
        <v>184</v>
      </c>
      <c r="AP603" s="18" t="s">
        <v>388</v>
      </c>
      <c r="AQ603" s="18" t="s">
        <v>184</v>
      </c>
      <c r="AR603" s="18" t="s">
        <v>184</v>
      </c>
      <c r="AS603" s="18" t="s">
        <v>256</v>
      </c>
      <c r="AT603" s="18" t="s">
        <v>388</v>
      </c>
      <c r="AU603" s="18" t="s">
        <v>184</v>
      </c>
      <c r="AV603" s="18" t="s">
        <v>388</v>
      </c>
      <c r="AW603" s="18" t="s">
        <v>388</v>
      </c>
      <c r="AX603" s="18" t="s">
        <v>388</v>
      </c>
      <c r="AY603" s="18" t="s">
        <v>388</v>
      </c>
      <c r="AZ603" s="18" t="s">
        <v>184</v>
      </c>
      <c r="BA603" s="18" t="s">
        <v>184</v>
      </c>
      <c r="BB603" s="18" t="s">
        <v>184</v>
      </c>
      <c r="BC603" s="18" t="s">
        <v>256</v>
      </c>
      <c r="BD603" s="18" t="s">
        <v>184</v>
      </c>
      <c r="BE603" s="18" t="s">
        <v>184</v>
      </c>
      <c r="BF603" s="18" t="s">
        <v>184</v>
      </c>
      <c r="BG603" s="18" t="s">
        <v>184</v>
      </c>
      <c r="BH603" s="18" t="s">
        <v>184</v>
      </c>
      <c r="BI603" s="18" t="s">
        <v>184</v>
      </c>
      <c r="BJ603" s="18" t="s">
        <v>184</v>
      </c>
      <c r="BK603" s="18" t="s">
        <v>184</v>
      </c>
      <c r="BL603" s="18" t="s">
        <v>184</v>
      </c>
      <c r="BM603" s="18" t="s">
        <v>256</v>
      </c>
      <c r="BN603" s="290"/>
      <c r="BO603" s="51"/>
      <c r="BP603" s="51"/>
      <c r="BQ603" s="52" t="str">
        <f t="shared" si="154"/>
        <v/>
      </c>
    </row>
    <row r="604" spans="1:69" s="158" customFormat="1" ht="60" customHeight="1" x14ac:dyDescent="0.35">
      <c r="A604" s="24" t="str">
        <f t="shared" si="147"/>
        <v>DSDSC-006</v>
      </c>
      <c r="B604" s="25" t="str">
        <f>VLOOKUP($D604,[21]Responsables!$L$1:$M$37,2,0)</f>
        <v>DSDSC</v>
      </c>
      <c r="C604" s="159" t="s">
        <v>205</v>
      </c>
      <c r="D604" s="17" t="s">
        <v>1485</v>
      </c>
      <c r="E604" s="17" t="s">
        <v>775</v>
      </c>
      <c r="F604" s="17" t="s">
        <v>759</v>
      </c>
      <c r="G604" s="17" t="s">
        <v>1837</v>
      </c>
      <c r="H604" s="17" t="s">
        <v>1838</v>
      </c>
      <c r="I604" s="17" t="s">
        <v>253</v>
      </c>
      <c r="J604" s="18" t="s">
        <v>254</v>
      </c>
      <c r="K604" s="18" t="s">
        <v>319</v>
      </c>
      <c r="L604" s="18" t="s">
        <v>320</v>
      </c>
      <c r="M604" s="189" t="s">
        <v>321</v>
      </c>
      <c r="N604" s="18" t="s">
        <v>437</v>
      </c>
      <c r="O604" s="189" t="s">
        <v>256</v>
      </c>
      <c r="P604" s="17" t="s">
        <v>411</v>
      </c>
      <c r="Q604" s="17" t="s">
        <v>1485</v>
      </c>
      <c r="R604" s="17" t="s">
        <v>289</v>
      </c>
      <c r="S604" s="17" t="s">
        <v>1485</v>
      </c>
      <c r="T604" s="17" t="s">
        <v>289</v>
      </c>
      <c r="U604" s="17" t="s">
        <v>1485</v>
      </c>
      <c r="V604" s="17" t="s">
        <v>177</v>
      </c>
      <c r="W604" s="17" t="s">
        <v>1485</v>
      </c>
      <c r="X604" s="18" t="s">
        <v>255</v>
      </c>
      <c r="Y604" s="177" t="str">
        <f>VLOOKUP($X604,'[21]Ley Transparencia'!$G$4:$H$18,2,0)</f>
        <v>INFORMACIÓN PÚBLICA</v>
      </c>
      <c r="Z604" s="17" t="s">
        <v>256</v>
      </c>
      <c r="AA604" s="17" t="s">
        <v>256</v>
      </c>
      <c r="AB604" s="41" t="s">
        <v>176</v>
      </c>
      <c r="AC604" s="40">
        <v>44927</v>
      </c>
      <c r="AD604" s="33" t="str">
        <f>LOOKUP($Y604,'[21]Ley Transparencia'!$H$4:$H$17,'[21]Ley Transparencia'!$I$4:$I$17)</f>
        <v>Ilimitada</v>
      </c>
      <c r="AE604" s="26" t="str">
        <f t="shared" si="148"/>
        <v>Baja</v>
      </c>
      <c r="AF604" s="18">
        <f t="shared" si="149"/>
        <v>1</v>
      </c>
      <c r="AG604" s="197" t="s">
        <v>239</v>
      </c>
      <c r="AH604" s="197">
        <f t="shared" si="150"/>
        <v>1</v>
      </c>
      <c r="AI604" s="197" t="s">
        <v>239</v>
      </c>
      <c r="AJ604" s="18">
        <f t="shared" si="151"/>
        <v>1</v>
      </c>
      <c r="AK604" s="18">
        <f t="shared" si="152"/>
        <v>3</v>
      </c>
      <c r="AL604" s="44" t="str">
        <f t="shared" si="153"/>
        <v>BAJA</v>
      </c>
      <c r="AM604" s="18" t="s">
        <v>184</v>
      </c>
      <c r="AN604" s="18" t="s">
        <v>184</v>
      </c>
      <c r="AO604" s="18" t="s">
        <v>184</v>
      </c>
      <c r="AP604" s="18" t="s">
        <v>184</v>
      </c>
      <c r="AQ604" s="18" t="s">
        <v>184</v>
      </c>
      <c r="AR604" s="18" t="s">
        <v>184</v>
      </c>
      <c r="AS604" s="18" t="s">
        <v>256</v>
      </c>
      <c r="AT604" s="18" t="s">
        <v>388</v>
      </c>
      <c r="AU604" s="18" t="s">
        <v>184</v>
      </c>
      <c r="AV604" s="18" t="s">
        <v>184</v>
      </c>
      <c r="AW604" s="18" t="s">
        <v>184</v>
      </c>
      <c r="AX604" s="18" t="s">
        <v>184</v>
      </c>
      <c r="AY604" s="18" t="s">
        <v>184</v>
      </c>
      <c r="AZ604" s="18" t="s">
        <v>184</v>
      </c>
      <c r="BA604" s="18" t="s">
        <v>184</v>
      </c>
      <c r="BB604" s="18" t="s">
        <v>184</v>
      </c>
      <c r="BC604" s="18" t="s">
        <v>256</v>
      </c>
      <c r="BD604" s="18" t="s">
        <v>184</v>
      </c>
      <c r="BE604" s="18" t="s">
        <v>184</v>
      </c>
      <c r="BF604" s="18" t="s">
        <v>184</v>
      </c>
      <c r="BG604" s="18" t="s">
        <v>184</v>
      </c>
      <c r="BH604" s="18" t="s">
        <v>184</v>
      </c>
      <c r="BI604" s="18" t="s">
        <v>184</v>
      </c>
      <c r="BJ604" s="18" t="s">
        <v>184</v>
      </c>
      <c r="BK604" s="18" t="s">
        <v>184</v>
      </c>
      <c r="BL604" s="18" t="s">
        <v>184</v>
      </c>
      <c r="BM604" s="18" t="s">
        <v>256</v>
      </c>
      <c r="BN604" s="290"/>
      <c r="BO604" s="51"/>
      <c r="BP604" s="51"/>
      <c r="BQ604" s="52" t="str">
        <f t="shared" si="154"/>
        <v/>
      </c>
    </row>
    <row r="605" spans="1:69" s="158" customFormat="1" ht="60" customHeight="1" x14ac:dyDescent="0.35">
      <c r="A605" s="24" t="str">
        <f>CONCATENATE($B605,"-",$C605)</f>
        <v>DSDSC-007</v>
      </c>
      <c r="B605" s="25" t="str">
        <f>VLOOKUP($D605,[21]Responsables!$L$1:$M$37,2,0)</f>
        <v>DSDSC</v>
      </c>
      <c r="C605" s="159" t="s">
        <v>209</v>
      </c>
      <c r="D605" s="17" t="s">
        <v>1485</v>
      </c>
      <c r="E605" s="17" t="s">
        <v>775</v>
      </c>
      <c r="F605" s="17" t="s">
        <v>172</v>
      </c>
      <c r="G605" s="17" t="s">
        <v>1839</v>
      </c>
      <c r="H605" s="17" t="s">
        <v>1840</v>
      </c>
      <c r="I605" s="17" t="s">
        <v>243</v>
      </c>
      <c r="J605" s="17" t="s">
        <v>176</v>
      </c>
      <c r="K605" s="17" t="s">
        <v>176</v>
      </c>
      <c r="L605" s="17" t="s">
        <v>176</v>
      </c>
      <c r="M605" s="17" t="s">
        <v>176</v>
      </c>
      <c r="N605" s="17" t="s">
        <v>176</v>
      </c>
      <c r="O605" s="17" t="s">
        <v>176</v>
      </c>
      <c r="P605" s="17" t="s">
        <v>411</v>
      </c>
      <c r="Q605" s="17" t="s">
        <v>1485</v>
      </c>
      <c r="R605" s="17" t="s">
        <v>411</v>
      </c>
      <c r="S605" s="17" t="s">
        <v>1485</v>
      </c>
      <c r="T605" s="17" t="s">
        <v>411</v>
      </c>
      <c r="U605" s="17" t="s">
        <v>170</v>
      </c>
      <c r="V605" s="17" t="s">
        <v>177</v>
      </c>
      <c r="W605" s="17" t="s">
        <v>1485</v>
      </c>
      <c r="X605" s="17" t="s">
        <v>273</v>
      </c>
      <c r="Y605" s="177" t="str">
        <f>VLOOKUP($X605,'[21]Ley Transparencia'!$G$4:$H$18,2,0)</f>
        <v>Artículo 18 - INFORMACIÓN PÚBLICA CLASIFICADA</v>
      </c>
      <c r="Z605" s="17" t="s">
        <v>1827</v>
      </c>
      <c r="AA605" s="17" t="s">
        <v>1828</v>
      </c>
      <c r="AB605" s="41" t="s">
        <v>238</v>
      </c>
      <c r="AC605" s="40">
        <v>45527</v>
      </c>
      <c r="AD605" s="33" t="str">
        <f>LOOKUP($Y605,'[21]Ley Transparencia'!$H$4:$H$17,'[21]Ley Transparencia'!$I$4:$I$17)</f>
        <v>Ilimitada</v>
      </c>
      <c r="AE605" s="198" t="str">
        <f>IF(Y605="Artículo 19 - INFORMACIÓN PÚBLICA RESERVADA","Alta",IF(Y605="Artículo 18 - INFORMACIÓN PÚBLICA CLASIFICADA","Media",IF(Y605="INFORMACIÓN PÚBLICA","Baja")))</f>
        <v>Media</v>
      </c>
      <c r="AF605" s="18">
        <f>IF(AE605="Baja",1,IF(AE605="Media",2,IF(AE605="Alta",3,"")))</f>
        <v>2</v>
      </c>
      <c r="AG605" s="199" t="s">
        <v>233</v>
      </c>
      <c r="AH605" s="197">
        <f>IF(AG605="Baja",1,IF(AG605="Media",2,IF(AG605="Alta",3,"")))</f>
        <v>2</v>
      </c>
      <c r="AI605" s="199" t="s">
        <v>183</v>
      </c>
      <c r="AJ605" s="18">
        <f>IF(AI605="Baja",1,IF(AI605="Media",2,IF(AI605="Alta",3,"")))</f>
        <v>3</v>
      </c>
      <c r="AK605" s="18">
        <f>IFERROR(SUM(+AF605+AH605+AJ605),"")</f>
        <v>7</v>
      </c>
      <c r="AL605" s="200" t="str">
        <f>IF(AND(AE605="ALTA"),"ALTA",IF(AND(AG605="ALTA",AI605="ALTA"),"ALTA",IF(AND(AE605="MEDIA",AG605="ALTA",AI605="MEDIA"),"MEDIA",IF(AND(AE605="MEDIA",AG605="MEDIA",AI605="ALTA"),"MEDIA",IF(AND(AE605="MEDIA",AG605="MEDIA",AI605="BAJA"),"MEDIA",IF(AND(AE605="MEDIA",AG605="MEDIA",AI605="MEDIA"),"MEDIA",IF(AND(AE605="MEDIA",AG605="BAJA",AI605="MEDIA"),"MEDIA",IF(AND(AE605="BAJA",AG605="MEDIA",AI605="MEDIA"),"MEDIA",IF(AND(AE605="BAJA",AG605="BAJA",AI605="MEDIA"),"MEDIA",IF(AND(AE605="BAJA",AG605="MEDIA",AI605="BAJA"),"MEDIA",IF(AND(AE605="MEDIA",AG605="BAJA",AI605="BAJA"),"MEDIA",IF(AND(AE605="BAJA",AG605="ALTA",AI605="BAJA"),"MEDIA",IF(AND(AE605="BAJA",AG605="BAJA",AI605="ALTA"),"MEDIA",IF(AND(AE605="MEDIA",AG605="ALTA",AI605="BAJA"),"MEDIA",IF(AND(AE605="MEDIA",AG605="BAJA",AI605="ALTA"),"MEDIA",IF(AND(AE605="BAJA",AG605="ALTA",AI605="MEDIA"),"MEDIA",IF(AND(AE605="BAJA",AG605="MEDIA",AI605="ALTA"),"MEDIA",IF(AND(AE605="BAJA",AG605="BAJA",AI605="BAJA"),"BAJA","Por Clasificar"))))))))))))))))))</f>
        <v>MEDIA</v>
      </c>
      <c r="AM605" s="18" t="s">
        <v>184</v>
      </c>
      <c r="AN605" s="18" t="s">
        <v>388</v>
      </c>
      <c r="AO605" s="18" t="s">
        <v>184</v>
      </c>
      <c r="AP605" s="18" t="s">
        <v>388</v>
      </c>
      <c r="AQ605" s="18" t="s">
        <v>388</v>
      </c>
      <c r="AR605" s="18" t="s">
        <v>184</v>
      </c>
      <c r="AS605" s="18" t="s">
        <v>256</v>
      </c>
      <c r="AT605" s="18" t="s">
        <v>388</v>
      </c>
      <c r="AU605" s="18" t="s">
        <v>184</v>
      </c>
      <c r="AV605" s="18" t="s">
        <v>184</v>
      </c>
      <c r="AW605" s="18" t="s">
        <v>388</v>
      </c>
      <c r="AX605" s="18" t="s">
        <v>184</v>
      </c>
      <c r="AY605" s="18" t="s">
        <v>388</v>
      </c>
      <c r="AZ605" s="18" t="s">
        <v>184</v>
      </c>
      <c r="BA605" s="18" t="s">
        <v>184</v>
      </c>
      <c r="BB605" s="18" t="s">
        <v>184</v>
      </c>
      <c r="BC605" s="18" t="s">
        <v>256</v>
      </c>
      <c r="BD605" s="18" t="s">
        <v>388</v>
      </c>
      <c r="BE605" s="18" t="s">
        <v>388</v>
      </c>
      <c r="BF605" s="18" t="s">
        <v>184</v>
      </c>
      <c r="BG605" s="18" t="s">
        <v>184</v>
      </c>
      <c r="BH605" s="18" t="s">
        <v>184</v>
      </c>
      <c r="BI605" s="18" t="s">
        <v>184</v>
      </c>
      <c r="BJ605" s="18" t="s">
        <v>184</v>
      </c>
      <c r="BK605" s="18" t="s">
        <v>184</v>
      </c>
      <c r="BL605" s="18" t="s">
        <v>184</v>
      </c>
      <c r="BM605" s="18" t="s">
        <v>256</v>
      </c>
      <c r="BN605" s="290"/>
      <c r="BO605" s="51"/>
      <c r="BP605" s="51"/>
      <c r="BQ605" s="52" t="str">
        <f>IF(AND(BN605="X",BO605="X",BP605="X"),"X",IF(AND(BN605="X",BO605="X"),"X",IF(AND(BN605="X",BP605="X"),"X",IF(AND(BO605="X",BP605="X"),"X",IF(AND(BO605="X"),"X",IF(AND(BP605="X"),"X",IF(AND(BN605="X"),"X","")))))))</f>
        <v/>
      </c>
    </row>
    <row r="606" spans="1:69" s="158" customFormat="1" ht="60" customHeight="1" x14ac:dyDescent="0.35">
      <c r="A606" s="24" t="str">
        <f t="shared" si="147"/>
        <v>DSDSC-008</v>
      </c>
      <c r="B606" s="25" t="str">
        <f>VLOOKUP($D606,[21]Responsables!$L$1:$M$37,2,0)</f>
        <v>DSDSC</v>
      </c>
      <c r="C606" s="159" t="s">
        <v>212</v>
      </c>
      <c r="D606" s="17" t="s">
        <v>1485</v>
      </c>
      <c r="E606" s="17" t="s">
        <v>775</v>
      </c>
      <c r="F606" s="17" t="s">
        <v>172</v>
      </c>
      <c r="G606" s="17" t="s">
        <v>1841</v>
      </c>
      <c r="H606" s="17" t="s">
        <v>1842</v>
      </c>
      <c r="I606" s="17" t="s">
        <v>227</v>
      </c>
      <c r="J606" s="17" t="s">
        <v>176</v>
      </c>
      <c r="K606" s="17" t="s">
        <v>176</v>
      </c>
      <c r="L606" s="17" t="s">
        <v>176</v>
      </c>
      <c r="M606" s="17" t="s">
        <v>176</v>
      </c>
      <c r="N606" s="17" t="s">
        <v>176</v>
      </c>
      <c r="O606" s="17" t="s">
        <v>176</v>
      </c>
      <c r="P606" s="17" t="s">
        <v>411</v>
      </c>
      <c r="Q606" s="17" t="s">
        <v>1485</v>
      </c>
      <c r="R606" s="17" t="s">
        <v>411</v>
      </c>
      <c r="S606" s="17" t="s">
        <v>1485</v>
      </c>
      <c r="T606" s="17" t="s">
        <v>411</v>
      </c>
      <c r="U606" s="17" t="s">
        <v>170</v>
      </c>
      <c r="V606" s="17" t="s">
        <v>177</v>
      </c>
      <c r="W606" s="17" t="s">
        <v>1485</v>
      </c>
      <c r="X606" s="17" t="s">
        <v>179</v>
      </c>
      <c r="Y606" s="177" t="str">
        <f>VLOOKUP($X606,'[21]Ley Transparencia'!$G$4:$H$18,2,0)</f>
        <v>Artículo 19 - INFORMACIÓN PÚBLICA RESERVADA</v>
      </c>
      <c r="Z606" s="17" t="s">
        <v>1827</v>
      </c>
      <c r="AA606" s="17" t="s">
        <v>1828</v>
      </c>
      <c r="AB606" s="41" t="s">
        <v>238</v>
      </c>
      <c r="AC606" s="40">
        <v>44927</v>
      </c>
      <c r="AD606" s="33" t="str">
        <f>LOOKUP($Y606,'[21]Ley Transparencia'!$H$4:$H$17,'[21]Ley Transparencia'!$I$4:$I$17)</f>
        <v>Mayor a 15 años</v>
      </c>
      <c r="AE606" s="198" t="str">
        <f t="shared" si="148"/>
        <v>Alta</v>
      </c>
      <c r="AF606" s="18">
        <f t="shared" si="149"/>
        <v>3</v>
      </c>
      <c r="AG606" s="199" t="s">
        <v>233</v>
      </c>
      <c r="AH606" s="197">
        <f t="shared" si="150"/>
        <v>2</v>
      </c>
      <c r="AI606" s="199" t="s">
        <v>183</v>
      </c>
      <c r="AJ606" s="18">
        <f t="shared" si="151"/>
        <v>3</v>
      </c>
      <c r="AK606" s="18">
        <f t="shared" si="152"/>
        <v>8</v>
      </c>
      <c r="AL606" s="200" t="str">
        <f t="shared" si="153"/>
        <v>ALTA</v>
      </c>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290"/>
      <c r="BO606" s="51"/>
      <c r="BP606" s="51"/>
      <c r="BQ606" s="52" t="str">
        <f t="shared" si="154"/>
        <v/>
      </c>
    </row>
    <row r="607" spans="1:69" s="158" customFormat="1" ht="60" customHeight="1" x14ac:dyDescent="0.35">
      <c r="A607" s="24" t="str">
        <f t="shared" si="147"/>
        <v>DSDSC-009</v>
      </c>
      <c r="B607" s="25" t="str">
        <f>VLOOKUP($D607,[21]Responsables!$L$1:$M$37,2,0)</f>
        <v>DSDSC</v>
      </c>
      <c r="C607" s="159" t="s">
        <v>215</v>
      </c>
      <c r="D607" s="17" t="s">
        <v>1485</v>
      </c>
      <c r="E607" s="17" t="s">
        <v>775</v>
      </c>
      <c r="F607" s="17" t="s">
        <v>172</v>
      </c>
      <c r="G607" s="17" t="s">
        <v>1843</v>
      </c>
      <c r="H607" s="17" t="s">
        <v>1844</v>
      </c>
      <c r="I607" s="17" t="s">
        <v>247</v>
      </c>
      <c r="J607" s="17" t="s">
        <v>176</v>
      </c>
      <c r="K607" s="17" t="s">
        <v>176</v>
      </c>
      <c r="L607" s="17" t="s">
        <v>176</v>
      </c>
      <c r="M607" s="17" t="s">
        <v>176</v>
      </c>
      <c r="N607" s="17" t="s">
        <v>176</v>
      </c>
      <c r="O607" s="17" t="s">
        <v>176</v>
      </c>
      <c r="P607" s="17" t="s">
        <v>411</v>
      </c>
      <c r="Q607" s="17" t="s">
        <v>1485</v>
      </c>
      <c r="R607" s="17" t="s">
        <v>411</v>
      </c>
      <c r="S607" s="17" t="s">
        <v>1485</v>
      </c>
      <c r="T607" s="17" t="s">
        <v>411</v>
      </c>
      <c r="U607" s="17" t="s">
        <v>170</v>
      </c>
      <c r="V607" s="17" t="s">
        <v>229</v>
      </c>
      <c r="W607" s="17" t="s">
        <v>229</v>
      </c>
      <c r="X607" s="17" t="s">
        <v>188</v>
      </c>
      <c r="Y607" s="177" t="str">
        <f>VLOOKUP($X607,'[21]Ley Transparencia'!$G$4:$H$18,2,0)</f>
        <v>Artículo 18 - INFORMACIÓN PÚBLICA CLASIFICADA</v>
      </c>
      <c r="Z607" s="17" t="s">
        <v>231</v>
      </c>
      <c r="AA607" s="17" t="s">
        <v>1833</v>
      </c>
      <c r="AB607" s="41" t="s">
        <v>238</v>
      </c>
      <c r="AC607" s="40">
        <v>44927</v>
      </c>
      <c r="AD607" s="33" t="str">
        <f>LOOKUP($Y607,'[21]Ley Transparencia'!$H$4:$H$17,'[21]Ley Transparencia'!$I$4:$I$17)</f>
        <v>Ilimitada</v>
      </c>
      <c r="AE607" s="198" t="str">
        <f t="shared" si="148"/>
        <v>Media</v>
      </c>
      <c r="AF607" s="18">
        <f t="shared" si="149"/>
        <v>2</v>
      </c>
      <c r="AG607" s="199" t="s">
        <v>233</v>
      </c>
      <c r="AH607" s="197">
        <f t="shared" si="150"/>
        <v>2</v>
      </c>
      <c r="AI607" s="199" t="s">
        <v>233</v>
      </c>
      <c r="AJ607" s="18">
        <f t="shared" si="151"/>
        <v>2</v>
      </c>
      <c r="AK607" s="18">
        <f t="shared" si="152"/>
        <v>6</v>
      </c>
      <c r="AL607" s="200" t="str">
        <f t="shared" si="153"/>
        <v>MEDIA</v>
      </c>
      <c r="AM607" s="18" t="s">
        <v>184</v>
      </c>
      <c r="AN607" s="18" t="s">
        <v>184</v>
      </c>
      <c r="AO607" s="18" t="s">
        <v>184</v>
      </c>
      <c r="AP607" s="18" t="s">
        <v>184</v>
      </c>
      <c r="AQ607" s="18" t="s">
        <v>184</v>
      </c>
      <c r="AR607" s="18" t="s">
        <v>184</v>
      </c>
      <c r="AS607" s="18" t="s">
        <v>256</v>
      </c>
      <c r="AT607" s="18" t="s">
        <v>388</v>
      </c>
      <c r="AU607" s="18" t="s">
        <v>184</v>
      </c>
      <c r="AV607" s="18" t="s">
        <v>388</v>
      </c>
      <c r="AW607" s="18" t="s">
        <v>184</v>
      </c>
      <c r="AX607" s="18" t="s">
        <v>184</v>
      </c>
      <c r="AY607" s="18" t="s">
        <v>388</v>
      </c>
      <c r="AZ607" s="18" t="s">
        <v>184</v>
      </c>
      <c r="BA607" s="18" t="s">
        <v>184</v>
      </c>
      <c r="BB607" s="18" t="s">
        <v>184</v>
      </c>
      <c r="BC607" s="18" t="s">
        <v>256</v>
      </c>
      <c r="BD607" s="18" t="s">
        <v>184</v>
      </c>
      <c r="BE607" s="18" t="s">
        <v>184</v>
      </c>
      <c r="BF607" s="18" t="s">
        <v>184</v>
      </c>
      <c r="BG607" s="18" t="s">
        <v>184</v>
      </c>
      <c r="BH607" s="18" t="s">
        <v>184</v>
      </c>
      <c r="BI607" s="18" t="s">
        <v>184</v>
      </c>
      <c r="BJ607" s="18" t="s">
        <v>184</v>
      </c>
      <c r="BK607" s="18" t="s">
        <v>184</v>
      </c>
      <c r="BL607" s="18" t="s">
        <v>184</v>
      </c>
      <c r="BM607" s="18" t="s">
        <v>256</v>
      </c>
      <c r="BN607" s="290"/>
      <c r="BO607" s="51"/>
      <c r="BP607" s="51"/>
      <c r="BQ607" s="52" t="str">
        <f t="shared" si="154"/>
        <v/>
      </c>
    </row>
    <row r="608" spans="1:69" s="158" customFormat="1" ht="60" customHeight="1" x14ac:dyDescent="0.35">
      <c r="A608" s="24" t="str">
        <f t="shared" si="147"/>
        <v>DSDSC-010</v>
      </c>
      <c r="B608" s="25" t="str">
        <f>VLOOKUP($D608,[21]Responsables!$L$1:$M$37,2,0)</f>
        <v>DSDSC</v>
      </c>
      <c r="C608" s="159" t="s">
        <v>218</v>
      </c>
      <c r="D608" s="17" t="s">
        <v>1485</v>
      </c>
      <c r="E608" s="17" t="s">
        <v>775</v>
      </c>
      <c r="F608" s="17" t="s">
        <v>172</v>
      </c>
      <c r="G608" s="17" t="s">
        <v>1845</v>
      </c>
      <c r="H608" s="17" t="s">
        <v>1846</v>
      </c>
      <c r="I608" s="17" t="s">
        <v>243</v>
      </c>
      <c r="J608" s="17" t="s">
        <v>176</v>
      </c>
      <c r="K608" s="17" t="s">
        <v>176</v>
      </c>
      <c r="L608" s="17" t="s">
        <v>176</v>
      </c>
      <c r="M608" s="17" t="s">
        <v>176</v>
      </c>
      <c r="N608" s="17" t="s">
        <v>176</v>
      </c>
      <c r="O608" s="17" t="s">
        <v>176</v>
      </c>
      <c r="P608" s="17" t="s">
        <v>411</v>
      </c>
      <c r="Q608" s="17" t="s">
        <v>1485</v>
      </c>
      <c r="R608" s="17" t="s">
        <v>411</v>
      </c>
      <c r="S608" s="17" t="s">
        <v>1485</v>
      </c>
      <c r="T608" s="17" t="s">
        <v>676</v>
      </c>
      <c r="U608" s="17" t="s">
        <v>170</v>
      </c>
      <c r="V608" s="17" t="s">
        <v>676</v>
      </c>
      <c r="W608" s="17" t="s">
        <v>1485</v>
      </c>
      <c r="X608" s="17" t="s">
        <v>179</v>
      </c>
      <c r="Y608" s="177" t="str">
        <f>VLOOKUP($X608,'[21]Ley Transparencia'!$G$4:$H$18,2,0)</f>
        <v>Artículo 19 - INFORMACIÓN PÚBLICA RESERVADA</v>
      </c>
      <c r="Z608" s="17" t="s">
        <v>1827</v>
      </c>
      <c r="AA608" s="17" t="s">
        <v>1828</v>
      </c>
      <c r="AB608" s="41" t="s">
        <v>238</v>
      </c>
      <c r="AC608" s="40">
        <v>44927</v>
      </c>
      <c r="AD608" s="33" t="str">
        <f>LOOKUP($Y608,'[21]Ley Transparencia'!$H$4:$H$17,'[21]Ley Transparencia'!$I$4:$I$17)</f>
        <v>Mayor a 15 años</v>
      </c>
      <c r="AE608" s="198" t="str">
        <f t="shared" si="148"/>
        <v>Alta</v>
      </c>
      <c r="AF608" s="18">
        <f t="shared" si="149"/>
        <v>3</v>
      </c>
      <c r="AG608" s="199" t="s">
        <v>233</v>
      </c>
      <c r="AH608" s="197">
        <f t="shared" si="150"/>
        <v>2</v>
      </c>
      <c r="AI608" s="199" t="s">
        <v>233</v>
      </c>
      <c r="AJ608" s="18">
        <f t="shared" si="151"/>
        <v>2</v>
      </c>
      <c r="AK608" s="18">
        <f t="shared" si="152"/>
        <v>7</v>
      </c>
      <c r="AL608" s="200" t="str">
        <f t="shared" si="153"/>
        <v>ALTA</v>
      </c>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290"/>
      <c r="BO608" s="51"/>
      <c r="BP608" s="51"/>
      <c r="BQ608" s="52" t="str">
        <f t="shared" si="154"/>
        <v/>
      </c>
    </row>
    <row r="609" spans="1:69" s="158" customFormat="1" ht="60" customHeight="1" x14ac:dyDescent="0.35">
      <c r="A609" s="24" t="str">
        <f t="shared" si="147"/>
        <v>DSDSC-011</v>
      </c>
      <c r="B609" s="25" t="str">
        <f>VLOOKUP($D609,[21]Responsables!$L$1:$M$37,2,0)</f>
        <v>DSDSC</v>
      </c>
      <c r="C609" s="159" t="s">
        <v>221</v>
      </c>
      <c r="D609" s="17" t="s">
        <v>1485</v>
      </c>
      <c r="E609" s="17" t="s">
        <v>775</v>
      </c>
      <c r="F609" s="17" t="s">
        <v>172</v>
      </c>
      <c r="G609" s="17" t="s">
        <v>1847</v>
      </c>
      <c r="H609" s="17" t="s">
        <v>1848</v>
      </c>
      <c r="I609" s="17" t="s">
        <v>227</v>
      </c>
      <c r="J609" s="17" t="s">
        <v>176</v>
      </c>
      <c r="K609" s="17" t="s">
        <v>176</v>
      </c>
      <c r="L609" s="17" t="s">
        <v>176</v>
      </c>
      <c r="M609" s="17" t="s">
        <v>176</v>
      </c>
      <c r="N609" s="17" t="s">
        <v>176</v>
      </c>
      <c r="O609" s="17" t="s">
        <v>176</v>
      </c>
      <c r="P609" s="17" t="s">
        <v>411</v>
      </c>
      <c r="Q609" s="17" t="s">
        <v>1485</v>
      </c>
      <c r="R609" s="17" t="s">
        <v>411</v>
      </c>
      <c r="S609" s="17" t="s">
        <v>1485</v>
      </c>
      <c r="T609" s="17" t="s">
        <v>411</v>
      </c>
      <c r="U609" s="17" t="s">
        <v>170</v>
      </c>
      <c r="V609" s="17" t="s">
        <v>177</v>
      </c>
      <c r="W609" s="17" t="s">
        <v>1485</v>
      </c>
      <c r="X609" s="17" t="s">
        <v>273</v>
      </c>
      <c r="Y609" s="177" t="str">
        <f>VLOOKUP($X609,'[21]Ley Transparencia'!$G$4:$H$18,2,0)</f>
        <v>Artículo 18 - INFORMACIÓN PÚBLICA CLASIFICADA</v>
      </c>
      <c r="Z609" s="17" t="s">
        <v>1827</v>
      </c>
      <c r="AA609" s="17" t="s">
        <v>1828</v>
      </c>
      <c r="AB609" s="41" t="s">
        <v>238</v>
      </c>
      <c r="AC609" s="40">
        <v>44927</v>
      </c>
      <c r="AD609" s="33" t="str">
        <f>LOOKUP($Y609,'[21]Ley Transparencia'!$H$4:$H$17,'[21]Ley Transparencia'!$I$4:$I$17)</f>
        <v>Ilimitada</v>
      </c>
      <c r="AE609" s="198" t="str">
        <f t="shared" si="148"/>
        <v>Media</v>
      </c>
      <c r="AF609" s="18">
        <f t="shared" si="149"/>
        <v>2</v>
      </c>
      <c r="AG609" s="199" t="s">
        <v>183</v>
      </c>
      <c r="AH609" s="197">
        <f t="shared" si="150"/>
        <v>3</v>
      </c>
      <c r="AI609" s="199" t="s">
        <v>233</v>
      </c>
      <c r="AJ609" s="18">
        <f t="shared" si="151"/>
        <v>2</v>
      </c>
      <c r="AK609" s="18">
        <f t="shared" si="152"/>
        <v>7</v>
      </c>
      <c r="AL609" s="200" t="str">
        <f t="shared" si="153"/>
        <v>MEDIA</v>
      </c>
      <c r="AM609" s="18" t="s">
        <v>184</v>
      </c>
      <c r="AN609" s="18" t="s">
        <v>388</v>
      </c>
      <c r="AO609" s="18" t="s">
        <v>184</v>
      </c>
      <c r="AP609" s="18" t="s">
        <v>388</v>
      </c>
      <c r="AQ609" s="18" t="s">
        <v>388</v>
      </c>
      <c r="AR609" s="18" t="s">
        <v>388</v>
      </c>
      <c r="AS609" s="18" t="s">
        <v>256</v>
      </c>
      <c r="AT609" s="18" t="s">
        <v>388</v>
      </c>
      <c r="AU609" s="18" t="s">
        <v>184</v>
      </c>
      <c r="AV609" s="18" t="s">
        <v>184</v>
      </c>
      <c r="AW609" s="18" t="s">
        <v>388</v>
      </c>
      <c r="AX609" s="18" t="s">
        <v>184</v>
      </c>
      <c r="AY609" s="18" t="s">
        <v>388</v>
      </c>
      <c r="AZ609" s="18" t="s">
        <v>184</v>
      </c>
      <c r="BA609" s="18" t="s">
        <v>388</v>
      </c>
      <c r="BB609" s="18" t="s">
        <v>184</v>
      </c>
      <c r="BC609" s="18" t="s">
        <v>256</v>
      </c>
      <c r="BD609" s="18" t="s">
        <v>388</v>
      </c>
      <c r="BE609" s="18" t="s">
        <v>388</v>
      </c>
      <c r="BF609" s="18" t="s">
        <v>184</v>
      </c>
      <c r="BG609" s="18" t="s">
        <v>184</v>
      </c>
      <c r="BH609" s="18" t="s">
        <v>184</v>
      </c>
      <c r="BI609" s="18" t="s">
        <v>184</v>
      </c>
      <c r="BJ609" s="18" t="s">
        <v>184</v>
      </c>
      <c r="BK609" s="18" t="s">
        <v>184</v>
      </c>
      <c r="BL609" s="18" t="s">
        <v>184</v>
      </c>
      <c r="BM609" s="18" t="s">
        <v>256</v>
      </c>
      <c r="BN609" s="290"/>
      <c r="BO609" s="51"/>
      <c r="BP609" s="51"/>
      <c r="BQ609" s="52" t="str">
        <f t="shared" si="154"/>
        <v/>
      </c>
    </row>
    <row r="610" spans="1:69" s="158" customFormat="1" ht="60" customHeight="1" x14ac:dyDescent="0.35">
      <c r="A610" s="24" t="str">
        <f t="shared" si="147"/>
        <v>DSDSC-012</v>
      </c>
      <c r="B610" s="25" t="str">
        <f>VLOOKUP($D610,[21]Responsables!$L$1:$M$37,2,0)</f>
        <v>DSDSC</v>
      </c>
      <c r="C610" s="159" t="s">
        <v>224</v>
      </c>
      <c r="D610" s="17" t="s">
        <v>1485</v>
      </c>
      <c r="E610" s="17" t="s">
        <v>775</v>
      </c>
      <c r="F610" s="17" t="s">
        <v>172</v>
      </c>
      <c r="G610" s="17" t="s">
        <v>1849</v>
      </c>
      <c r="H610" s="17" t="s">
        <v>1850</v>
      </c>
      <c r="I610" s="17" t="s">
        <v>243</v>
      </c>
      <c r="J610" s="17" t="s">
        <v>176</v>
      </c>
      <c r="K610" s="17" t="s">
        <v>176</v>
      </c>
      <c r="L610" s="17" t="s">
        <v>176</v>
      </c>
      <c r="M610" s="17" t="s">
        <v>176</v>
      </c>
      <c r="N610" s="17" t="s">
        <v>176</v>
      </c>
      <c r="O610" s="17" t="s">
        <v>176</v>
      </c>
      <c r="P610" s="17" t="s">
        <v>411</v>
      </c>
      <c r="Q610" s="17" t="s">
        <v>1485</v>
      </c>
      <c r="R610" s="17" t="s">
        <v>676</v>
      </c>
      <c r="S610" s="17" t="s">
        <v>1485</v>
      </c>
      <c r="T610" s="17" t="s">
        <v>676</v>
      </c>
      <c r="U610" s="17" t="s">
        <v>1485</v>
      </c>
      <c r="V610" s="17" t="s">
        <v>229</v>
      </c>
      <c r="W610" s="17" t="s">
        <v>229</v>
      </c>
      <c r="X610" s="17" t="s">
        <v>273</v>
      </c>
      <c r="Y610" s="177" t="str">
        <f>VLOOKUP($X610,'[21]Ley Transparencia'!$G$4:$H$18,2,0)</f>
        <v>Artículo 18 - INFORMACIÓN PÚBLICA CLASIFICADA</v>
      </c>
      <c r="Z610" s="17" t="s">
        <v>1827</v>
      </c>
      <c r="AA610" s="17" t="s">
        <v>1828</v>
      </c>
      <c r="AB610" s="41" t="s">
        <v>182</v>
      </c>
      <c r="AC610" s="40">
        <v>44927</v>
      </c>
      <c r="AD610" s="33" t="str">
        <f>LOOKUP($Y610,'[21]Ley Transparencia'!$H$4:$H$17,'[21]Ley Transparencia'!$I$4:$I$17)</f>
        <v>Ilimitada</v>
      </c>
      <c r="AE610" s="26" t="str">
        <f t="shared" si="148"/>
        <v>Media</v>
      </c>
      <c r="AF610" s="18">
        <f t="shared" si="149"/>
        <v>2</v>
      </c>
      <c r="AG610" s="197" t="s">
        <v>233</v>
      </c>
      <c r="AH610" s="197">
        <f t="shared" si="150"/>
        <v>2</v>
      </c>
      <c r="AI610" s="197" t="s">
        <v>233</v>
      </c>
      <c r="AJ610" s="18">
        <f t="shared" si="151"/>
        <v>2</v>
      </c>
      <c r="AK610" s="18">
        <f t="shared" si="152"/>
        <v>6</v>
      </c>
      <c r="AL610" s="44" t="str">
        <f t="shared" si="153"/>
        <v>MEDIA</v>
      </c>
      <c r="AM610" s="18" t="s">
        <v>184</v>
      </c>
      <c r="AN610" s="18" t="s">
        <v>388</v>
      </c>
      <c r="AO610" s="18" t="s">
        <v>184</v>
      </c>
      <c r="AP610" s="18" t="s">
        <v>388</v>
      </c>
      <c r="AQ610" s="18" t="s">
        <v>388</v>
      </c>
      <c r="AR610" s="18" t="s">
        <v>388</v>
      </c>
      <c r="AS610" s="18" t="s">
        <v>256</v>
      </c>
      <c r="AT610" s="18" t="s">
        <v>388</v>
      </c>
      <c r="AU610" s="18" t="s">
        <v>184</v>
      </c>
      <c r="AV610" s="18" t="s">
        <v>184</v>
      </c>
      <c r="AW610" s="18" t="s">
        <v>388</v>
      </c>
      <c r="AX610" s="18" t="s">
        <v>184</v>
      </c>
      <c r="AY610" s="18" t="s">
        <v>184</v>
      </c>
      <c r="AZ610" s="18" t="s">
        <v>184</v>
      </c>
      <c r="BA610" s="18" t="s">
        <v>388</v>
      </c>
      <c r="BB610" s="18" t="s">
        <v>184</v>
      </c>
      <c r="BC610" s="18" t="s">
        <v>256</v>
      </c>
      <c r="BD610" s="18" t="s">
        <v>388</v>
      </c>
      <c r="BE610" s="18" t="s">
        <v>184</v>
      </c>
      <c r="BF610" s="18" t="s">
        <v>184</v>
      </c>
      <c r="BG610" s="18" t="s">
        <v>184</v>
      </c>
      <c r="BH610" s="18" t="s">
        <v>184</v>
      </c>
      <c r="BI610" s="18" t="s">
        <v>184</v>
      </c>
      <c r="BJ610" s="18" t="s">
        <v>184</v>
      </c>
      <c r="BK610" s="18" t="s">
        <v>184</v>
      </c>
      <c r="BL610" s="18" t="s">
        <v>184</v>
      </c>
      <c r="BM610" s="18" t="s">
        <v>256</v>
      </c>
      <c r="BN610" s="290"/>
      <c r="BO610" s="51"/>
      <c r="BP610" s="51"/>
      <c r="BQ610" s="52" t="str">
        <f t="shared" si="154"/>
        <v/>
      </c>
    </row>
    <row r="611" spans="1:69" s="158" customFormat="1" ht="60" customHeight="1" x14ac:dyDescent="0.35">
      <c r="A611" s="24" t="str">
        <f t="shared" si="147"/>
        <v>DSDSC-013</v>
      </c>
      <c r="B611" s="25" t="str">
        <f>VLOOKUP($D611,[21]Responsables!$L$1:$M$37,2,0)</f>
        <v>DSDSC</v>
      </c>
      <c r="C611" s="159" t="s">
        <v>234</v>
      </c>
      <c r="D611" s="17" t="s">
        <v>1485</v>
      </c>
      <c r="E611" s="17" t="s">
        <v>775</v>
      </c>
      <c r="F611" s="17" t="s">
        <v>172</v>
      </c>
      <c r="G611" s="17" t="s">
        <v>1851</v>
      </c>
      <c r="H611" s="17" t="s">
        <v>1852</v>
      </c>
      <c r="I611" s="17" t="s">
        <v>243</v>
      </c>
      <c r="J611" s="17" t="s">
        <v>176</v>
      </c>
      <c r="K611" s="17" t="s">
        <v>176</v>
      </c>
      <c r="L611" s="17" t="s">
        <v>176</v>
      </c>
      <c r="M611" s="17" t="s">
        <v>176</v>
      </c>
      <c r="N611" s="17" t="s">
        <v>176</v>
      </c>
      <c r="O611" s="17" t="s">
        <v>176</v>
      </c>
      <c r="P611" s="17" t="s">
        <v>411</v>
      </c>
      <c r="Q611" s="17" t="s">
        <v>1485</v>
      </c>
      <c r="R611" s="17" t="s">
        <v>676</v>
      </c>
      <c r="S611" s="17" t="s">
        <v>1485</v>
      </c>
      <c r="T611" s="17" t="s">
        <v>676</v>
      </c>
      <c r="U611" s="17" t="s">
        <v>1485</v>
      </c>
      <c r="V611" s="17" t="s">
        <v>229</v>
      </c>
      <c r="W611" s="17" t="s">
        <v>229</v>
      </c>
      <c r="X611" s="18" t="s">
        <v>273</v>
      </c>
      <c r="Y611" s="177" t="str">
        <f>VLOOKUP($X611,'[21]Ley Transparencia'!$G$4:$H$18,2,0)</f>
        <v>Artículo 18 - INFORMACIÓN PÚBLICA CLASIFICADA</v>
      </c>
      <c r="Z611" s="17" t="s">
        <v>1827</v>
      </c>
      <c r="AA611" s="17" t="s">
        <v>1828</v>
      </c>
      <c r="AB611" s="41" t="s">
        <v>182</v>
      </c>
      <c r="AC611" s="40">
        <v>45527</v>
      </c>
      <c r="AD611" s="33" t="str">
        <f>LOOKUP($Y611,'[21]Ley Transparencia'!$H$4:$H$17,'[21]Ley Transparencia'!$I$4:$I$17)</f>
        <v>Ilimitada</v>
      </c>
      <c r="AE611" s="26" t="str">
        <f t="shared" si="148"/>
        <v>Media</v>
      </c>
      <c r="AF611" s="18">
        <f t="shared" si="149"/>
        <v>2</v>
      </c>
      <c r="AG611" s="197" t="s">
        <v>183</v>
      </c>
      <c r="AH611" s="197">
        <f t="shared" si="150"/>
        <v>3</v>
      </c>
      <c r="AI611" s="197" t="s">
        <v>233</v>
      </c>
      <c r="AJ611" s="18">
        <f t="shared" si="151"/>
        <v>2</v>
      </c>
      <c r="AK611" s="18">
        <f t="shared" si="152"/>
        <v>7</v>
      </c>
      <c r="AL611" s="44" t="str">
        <f t="shared" si="153"/>
        <v>MEDIA</v>
      </c>
      <c r="AM611" s="18" t="s">
        <v>184</v>
      </c>
      <c r="AN611" s="18" t="s">
        <v>388</v>
      </c>
      <c r="AO611" s="18" t="s">
        <v>184</v>
      </c>
      <c r="AP611" s="18" t="s">
        <v>184</v>
      </c>
      <c r="AQ611" s="18" t="s">
        <v>184</v>
      </c>
      <c r="AR611" s="18" t="s">
        <v>184</v>
      </c>
      <c r="AS611" s="18" t="s">
        <v>256</v>
      </c>
      <c r="AT611" s="18" t="s">
        <v>388</v>
      </c>
      <c r="AU611" s="18" t="s">
        <v>184</v>
      </c>
      <c r="AV611" s="18" t="s">
        <v>184</v>
      </c>
      <c r="AW611" s="18" t="s">
        <v>388</v>
      </c>
      <c r="AX611" s="18" t="s">
        <v>388</v>
      </c>
      <c r="AY611" s="18" t="s">
        <v>184</v>
      </c>
      <c r="AZ611" s="18" t="s">
        <v>184</v>
      </c>
      <c r="BA611" s="18" t="s">
        <v>388</v>
      </c>
      <c r="BB611" s="18" t="s">
        <v>184</v>
      </c>
      <c r="BC611" s="18" t="s">
        <v>256</v>
      </c>
      <c r="BD611" s="18" t="s">
        <v>184</v>
      </c>
      <c r="BE611" s="18" t="s">
        <v>184</v>
      </c>
      <c r="BF611" s="18" t="s">
        <v>184</v>
      </c>
      <c r="BG611" s="18" t="s">
        <v>184</v>
      </c>
      <c r="BH611" s="18" t="s">
        <v>184</v>
      </c>
      <c r="BI611" s="18" t="s">
        <v>184</v>
      </c>
      <c r="BJ611" s="18" t="s">
        <v>184</v>
      </c>
      <c r="BK611" s="18" t="s">
        <v>184</v>
      </c>
      <c r="BL611" s="18" t="s">
        <v>388</v>
      </c>
      <c r="BM611" s="18" t="s">
        <v>256</v>
      </c>
      <c r="BN611" s="290"/>
      <c r="BO611" s="51"/>
      <c r="BP611" s="51"/>
      <c r="BQ611" s="52" t="str">
        <f t="shared" si="154"/>
        <v/>
      </c>
    </row>
    <row r="612" spans="1:69" s="158" customFormat="1" ht="60" customHeight="1" x14ac:dyDescent="0.35">
      <c r="A612" s="24" t="str">
        <f t="shared" si="147"/>
        <v>DSDSC-014</v>
      </c>
      <c r="B612" s="25" t="str">
        <f>VLOOKUP($D612,[21]Responsables!$L$1:$M$37,2,0)</f>
        <v>DSDSC</v>
      </c>
      <c r="C612" s="159" t="s">
        <v>240</v>
      </c>
      <c r="D612" s="17" t="s">
        <v>1485</v>
      </c>
      <c r="E612" s="17" t="s">
        <v>775</v>
      </c>
      <c r="F612" s="17" t="s">
        <v>172</v>
      </c>
      <c r="G612" s="17" t="s">
        <v>1853</v>
      </c>
      <c r="H612" s="17" t="s">
        <v>1854</v>
      </c>
      <c r="I612" s="17" t="s">
        <v>253</v>
      </c>
      <c r="J612" s="18" t="s">
        <v>254</v>
      </c>
      <c r="K612" s="18" t="s">
        <v>319</v>
      </c>
      <c r="L612" s="18" t="s">
        <v>418</v>
      </c>
      <c r="M612" s="18" t="s">
        <v>337</v>
      </c>
      <c r="N612" s="18" t="s">
        <v>362</v>
      </c>
      <c r="O612" s="18" t="s">
        <v>256</v>
      </c>
      <c r="P612" s="17" t="s">
        <v>411</v>
      </c>
      <c r="Q612" s="17" t="s">
        <v>1485</v>
      </c>
      <c r="R612" s="17" t="s">
        <v>228</v>
      </c>
      <c r="S612" s="17" t="s">
        <v>1485</v>
      </c>
      <c r="T612" s="17" t="s">
        <v>228</v>
      </c>
      <c r="U612" s="17" t="s">
        <v>1485</v>
      </c>
      <c r="V612" s="17" t="s">
        <v>229</v>
      </c>
      <c r="W612" s="17" t="s">
        <v>229</v>
      </c>
      <c r="X612" s="18" t="s">
        <v>188</v>
      </c>
      <c r="Y612" s="177" t="str">
        <f>VLOOKUP($X612,'[21]Ley Transparencia'!$G$4:$H$18,2,0)</f>
        <v>Artículo 18 - INFORMACIÓN PÚBLICA CLASIFICADA</v>
      </c>
      <c r="Z612" s="17" t="s">
        <v>231</v>
      </c>
      <c r="AA612" s="17" t="s">
        <v>1833</v>
      </c>
      <c r="AB612" s="41" t="s">
        <v>238</v>
      </c>
      <c r="AC612" s="40">
        <v>44927</v>
      </c>
      <c r="AD612" s="33" t="str">
        <f>LOOKUP($Y612,'[21]Ley Transparencia'!$H$4:$H$17,'[21]Ley Transparencia'!$I$4:$I$17)</f>
        <v>Ilimitada</v>
      </c>
      <c r="AE612" s="26" t="str">
        <f t="shared" si="148"/>
        <v>Media</v>
      </c>
      <c r="AF612" s="18">
        <f t="shared" si="149"/>
        <v>2</v>
      </c>
      <c r="AG612" s="197" t="s">
        <v>233</v>
      </c>
      <c r="AH612" s="197">
        <f t="shared" si="150"/>
        <v>2</v>
      </c>
      <c r="AI612" s="197" t="s">
        <v>233</v>
      </c>
      <c r="AJ612" s="18">
        <f t="shared" si="151"/>
        <v>2</v>
      </c>
      <c r="AK612" s="18">
        <f t="shared" si="152"/>
        <v>6</v>
      </c>
      <c r="AL612" s="44" t="str">
        <f t="shared" si="153"/>
        <v>MEDIA</v>
      </c>
      <c r="AM612" s="18" t="s">
        <v>184</v>
      </c>
      <c r="AN612" s="18" t="s">
        <v>388</v>
      </c>
      <c r="AO612" s="18" t="s">
        <v>184</v>
      </c>
      <c r="AP612" s="18" t="s">
        <v>388</v>
      </c>
      <c r="AQ612" s="18" t="s">
        <v>184</v>
      </c>
      <c r="AR612" s="18" t="s">
        <v>184</v>
      </c>
      <c r="AS612" s="18" t="s">
        <v>256</v>
      </c>
      <c r="AT612" s="18" t="s">
        <v>388</v>
      </c>
      <c r="AU612" s="18" t="s">
        <v>184</v>
      </c>
      <c r="AV612" s="18" t="s">
        <v>388</v>
      </c>
      <c r="AW612" s="18" t="s">
        <v>388</v>
      </c>
      <c r="AX612" s="18" t="s">
        <v>388</v>
      </c>
      <c r="AY612" s="18" t="s">
        <v>388</v>
      </c>
      <c r="AZ612" s="18" t="s">
        <v>184</v>
      </c>
      <c r="BA612" s="18" t="s">
        <v>184</v>
      </c>
      <c r="BB612" s="18" t="s">
        <v>184</v>
      </c>
      <c r="BC612" s="18" t="s">
        <v>256</v>
      </c>
      <c r="BD612" s="18" t="s">
        <v>184</v>
      </c>
      <c r="BE612" s="18" t="s">
        <v>184</v>
      </c>
      <c r="BF612" s="18" t="s">
        <v>184</v>
      </c>
      <c r="BG612" s="18" t="s">
        <v>184</v>
      </c>
      <c r="BH612" s="18" t="s">
        <v>184</v>
      </c>
      <c r="BI612" s="18" t="s">
        <v>184</v>
      </c>
      <c r="BJ612" s="18" t="s">
        <v>184</v>
      </c>
      <c r="BK612" s="18" t="s">
        <v>184</v>
      </c>
      <c r="BL612" s="18" t="s">
        <v>184</v>
      </c>
      <c r="BM612" s="18" t="s">
        <v>256</v>
      </c>
      <c r="BN612" s="290"/>
      <c r="BO612" s="51"/>
      <c r="BP612" s="51"/>
      <c r="BQ612" s="52" t="str">
        <f t="shared" si="154"/>
        <v/>
      </c>
    </row>
    <row r="613" spans="1:69" s="158" customFormat="1" ht="60" customHeight="1" x14ac:dyDescent="0.35">
      <c r="A613" s="24" t="str">
        <f t="shared" si="147"/>
        <v>DSDSC-015</v>
      </c>
      <c r="B613" s="25" t="str">
        <f>VLOOKUP($D613,[21]Responsables!$L$1:$M$37,2,0)</f>
        <v>DSDSC</v>
      </c>
      <c r="C613" s="159" t="s">
        <v>244</v>
      </c>
      <c r="D613" s="17" t="s">
        <v>1485</v>
      </c>
      <c r="E613" s="17" t="s">
        <v>775</v>
      </c>
      <c r="F613" s="17" t="s">
        <v>1855</v>
      </c>
      <c r="G613" s="17" t="s">
        <v>1856</v>
      </c>
      <c r="H613" s="17" t="s">
        <v>1857</v>
      </c>
      <c r="I613" s="17" t="s">
        <v>253</v>
      </c>
      <c r="J613" s="18" t="s">
        <v>254</v>
      </c>
      <c r="K613" s="18" t="s">
        <v>1507</v>
      </c>
      <c r="L613" s="18" t="s">
        <v>336</v>
      </c>
      <c r="M613" s="189" t="s">
        <v>337</v>
      </c>
      <c r="N613" s="18" t="s">
        <v>451</v>
      </c>
      <c r="O613" s="189" t="s">
        <v>256</v>
      </c>
      <c r="P613" s="17" t="s">
        <v>411</v>
      </c>
      <c r="Q613" s="17" t="s">
        <v>1485</v>
      </c>
      <c r="R613" s="17" t="s">
        <v>228</v>
      </c>
      <c r="S613" s="17" t="s">
        <v>1485</v>
      </c>
      <c r="T613" s="17" t="s">
        <v>324</v>
      </c>
      <c r="U613" s="17" t="s">
        <v>1485</v>
      </c>
      <c r="V613" s="17" t="s">
        <v>229</v>
      </c>
      <c r="W613" s="17" t="s">
        <v>229</v>
      </c>
      <c r="X613" s="18" t="s">
        <v>188</v>
      </c>
      <c r="Y613" s="177" t="str">
        <f>VLOOKUP($X613,'[21]Ley Transparencia'!$G$4:$H$18,2,0)</f>
        <v>Artículo 18 - INFORMACIÓN PÚBLICA CLASIFICADA</v>
      </c>
      <c r="Z613" s="17" t="s">
        <v>231</v>
      </c>
      <c r="AA613" s="17" t="s">
        <v>1833</v>
      </c>
      <c r="AB613" s="41" t="s">
        <v>176</v>
      </c>
      <c r="AC613" s="40">
        <v>45527</v>
      </c>
      <c r="AD613" s="33" t="str">
        <f>LOOKUP($Y613,'[21]Ley Transparencia'!$H$4:$H$17,'[21]Ley Transparencia'!$I$4:$I$17)</f>
        <v>Ilimitada</v>
      </c>
      <c r="AE613" s="26" t="str">
        <f t="shared" si="148"/>
        <v>Media</v>
      </c>
      <c r="AF613" s="18">
        <f t="shared" si="149"/>
        <v>2</v>
      </c>
      <c r="AG613" s="197" t="s">
        <v>239</v>
      </c>
      <c r="AH613" s="197">
        <f t="shared" si="150"/>
        <v>1</v>
      </c>
      <c r="AI613" s="197" t="s">
        <v>239</v>
      </c>
      <c r="AJ613" s="18">
        <f t="shared" si="151"/>
        <v>1</v>
      </c>
      <c r="AK613" s="18">
        <f t="shared" si="152"/>
        <v>4</v>
      </c>
      <c r="AL613" s="44" t="str">
        <f t="shared" si="153"/>
        <v>MEDIA</v>
      </c>
      <c r="AM613" s="18" t="s">
        <v>184</v>
      </c>
      <c r="AN613" s="18" t="s">
        <v>388</v>
      </c>
      <c r="AO613" s="18" t="s">
        <v>184</v>
      </c>
      <c r="AP613" s="18" t="s">
        <v>388</v>
      </c>
      <c r="AQ613" s="18" t="s">
        <v>184</v>
      </c>
      <c r="AR613" s="18" t="s">
        <v>184</v>
      </c>
      <c r="AS613" s="18" t="s">
        <v>256</v>
      </c>
      <c r="AT613" s="18" t="s">
        <v>388</v>
      </c>
      <c r="AU613" s="18" t="s">
        <v>184</v>
      </c>
      <c r="AV613" s="18" t="s">
        <v>388</v>
      </c>
      <c r="AW613" s="18" t="s">
        <v>388</v>
      </c>
      <c r="AX613" s="18" t="s">
        <v>388</v>
      </c>
      <c r="AY613" s="18" t="s">
        <v>388</v>
      </c>
      <c r="AZ613" s="18" t="s">
        <v>184</v>
      </c>
      <c r="BA613" s="18" t="s">
        <v>184</v>
      </c>
      <c r="BB613" s="18" t="s">
        <v>184</v>
      </c>
      <c r="BC613" s="18" t="s">
        <v>256</v>
      </c>
      <c r="BD613" s="18" t="s">
        <v>184</v>
      </c>
      <c r="BE613" s="18" t="s">
        <v>184</v>
      </c>
      <c r="BF613" s="18" t="s">
        <v>184</v>
      </c>
      <c r="BG613" s="18" t="s">
        <v>184</v>
      </c>
      <c r="BH613" s="18" t="s">
        <v>184</v>
      </c>
      <c r="BI613" s="18" t="s">
        <v>184</v>
      </c>
      <c r="BJ613" s="18" t="s">
        <v>184</v>
      </c>
      <c r="BK613" s="18" t="s">
        <v>184</v>
      </c>
      <c r="BL613" s="18" t="s">
        <v>184</v>
      </c>
      <c r="BM613" s="18" t="s">
        <v>256</v>
      </c>
      <c r="BN613" s="290"/>
      <c r="BO613" s="51"/>
      <c r="BP613" s="51"/>
      <c r="BQ613" s="52" t="str">
        <f t="shared" si="154"/>
        <v/>
      </c>
    </row>
    <row r="614" spans="1:69" s="158" customFormat="1" ht="60" customHeight="1" x14ac:dyDescent="0.35">
      <c r="A614" s="24" t="str">
        <f t="shared" si="147"/>
        <v>DSDSC-016</v>
      </c>
      <c r="B614" s="25" t="str">
        <f>VLOOKUP($D614,[21]Responsables!$L$1:$M$37,2,0)</f>
        <v>DSDSC</v>
      </c>
      <c r="C614" s="159" t="s">
        <v>250</v>
      </c>
      <c r="D614" s="17" t="s">
        <v>1485</v>
      </c>
      <c r="E614" s="17" t="s">
        <v>775</v>
      </c>
      <c r="F614" s="17" t="s">
        <v>172</v>
      </c>
      <c r="G614" s="17" t="s">
        <v>1858</v>
      </c>
      <c r="H614" s="17" t="s">
        <v>1859</v>
      </c>
      <c r="I614" s="17" t="s">
        <v>253</v>
      </c>
      <c r="J614" s="18" t="s">
        <v>254</v>
      </c>
      <c r="K614" s="18" t="s">
        <v>319</v>
      </c>
      <c r="L614" s="18" t="s">
        <v>361</v>
      </c>
      <c r="M614" s="189" t="s">
        <v>337</v>
      </c>
      <c r="N614" s="18" t="s">
        <v>1337</v>
      </c>
      <c r="O614" s="189" t="s">
        <v>256</v>
      </c>
      <c r="P614" s="17" t="s">
        <v>411</v>
      </c>
      <c r="Q614" s="17" t="s">
        <v>1485</v>
      </c>
      <c r="R614" s="17" t="s">
        <v>228</v>
      </c>
      <c r="S614" s="17" t="s">
        <v>1485</v>
      </c>
      <c r="T614" s="17" t="s">
        <v>1462</v>
      </c>
      <c r="U614" s="17" t="s">
        <v>229</v>
      </c>
      <c r="V614" s="17" t="s">
        <v>229</v>
      </c>
      <c r="W614" s="17" t="s">
        <v>229</v>
      </c>
      <c r="X614" s="18" t="s">
        <v>255</v>
      </c>
      <c r="Y614" s="177" t="str">
        <f>VLOOKUP($X614,'[21]Ley Transparencia'!$G$4:$H$18,2,0)</f>
        <v>INFORMACIÓN PÚBLICA</v>
      </c>
      <c r="Z614" s="17" t="s">
        <v>256</v>
      </c>
      <c r="AA614" s="17" t="s">
        <v>256</v>
      </c>
      <c r="AB614" s="41" t="s">
        <v>176</v>
      </c>
      <c r="AC614" s="40">
        <v>44927</v>
      </c>
      <c r="AD614" s="33" t="str">
        <f>LOOKUP($Y614,'[21]Ley Transparencia'!$H$4:$H$17,'[21]Ley Transparencia'!$I$4:$I$17)</f>
        <v>Ilimitada</v>
      </c>
      <c r="AE614" s="26" t="str">
        <f t="shared" si="148"/>
        <v>Baja</v>
      </c>
      <c r="AF614" s="18">
        <f t="shared" si="149"/>
        <v>1</v>
      </c>
      <c r="AG614" s="197" t="s">
        <v>233</v>
      </c>
      <c r="AH614" s="197">
        <f t="shared" si="150"/>
        <v>2</v>
      </c>
      <c r="AI614" s="197" t="s">
        <v>239</v>
      </c>
      <c r="AJ614" s="18">
        <f t="shared" si="151"/>
        <v>1</v>
      </c>
      <c r="AK614" s="18">
        <f t="shared" si="152"/>
        <v>4</v>
      </c>
      <c r="AL614" s="44" t="str">
        <f t="shared" si="153"/>
        <v>MEDIA</v>
      </c>
      <c r="AM614" s="18" t="s">
        <v>184</v>
      </c>
      <c r="AN614" s="18" t="s">
        <v>184</v>
      </c>
      <c r="AO614" s="18" t="s">
        <v>184</v>
      </c>
      <c r="AP614" s="18" t="s">
        <v>184</v>
      </c>
      <c r="AQ614" s="18" t="s">
        <v>184</v>
      </c>
      <c r="AR614" s="18" t="s">
        <v>184</v>
      </c>
      <c r="AS614" s="18" t="s">
        <v>256</v>
      </c>
      <c r="AT614" s="18" t="s">
        <v>388</v>
      </c>
      <c r="AU614" s="18" t="s">
        <v>184</v>
      </c>
      <c r="AV614" s="18" t="s">
        <v>184</v>
      </c>
      <c r="AW614" s="18" t="s">
        <v>184</v>
      </c>
      <c r="AX614" s="18" t="s">
        <v>184</v>
      </c>
      <c r="AY614" s="18" t="s">
        <v>184</v>
      </c>
      <c r="AZ614" s="18" t="s">
        <v>184</v>
      </c>
      <c r="BA614" s="18" t="s">
        <v>184</v>
      </c>
      <c r="BB614" s="18" t="s">
        <v>184</v>
      </c>
      <c r="BC614" s="18" t="s">
        <v>256</v>
      </c>
      <c r="BD614" s="18" t="s">
        <v>184</v>
      </c>
      <c r="BE614" s="18" t="s">
        <v>184</v>
      </c>
      <c r="BF614" s="18" t="s">
        <v>184</v>
      </c>
      <c r="BG614" s="18" t="s">
        <v>184</v>
      </c>
      <c r="BH614" s="18" t="s">
        <v>184</v>
      </c>
      <c r="BI614" s="18" t="s">
        <v>184</v>
      </c>
      <c r="BJ614" s="18" t="s">
        <v>184</v>
      </c>
      <c r="BK614" s="18" t="s">
        <v>184</v>
      </c>
      <c r="BL614" s="18" t="s">
        <v>184</v>
      </c>
      <c r="BM614" s="18" t="s">
        <v>256</v>
      </c>
      <c r="BN614" s="290"/>
      <c r="BO614" s="51"/>
      <c r="BP614" s="51"/>
      <c r="BQ614" s="52" t="str">
        <f t="shared" si="154"/>
        <v/>
      </c>
    </row>
    <row r="615" spans="1:69" s="158" customFormat="1" ht="60" customHeight="1" x14ac:dyDescent="0.35">
      <c r="A615" s="24" t="str">
        <f t="shared" si="147"/>
        <v>DSDSC-017</v>
      </c>
      <c r="B615" s="25" t="str">
        <f>VLOOKUP($D615,[21]Responsables!$L$1:$M$37,2,0)</f>
        <v>DSDSC</v>
      </c>
      <c r="C615" s="159" t="s">
        <v>257</v>
      </c>
      <c r="D615" s="17" t="s">
        <v>1485</v>
      </c>
      <c r="E615" s="17" t="s">
        <v>775</v>
      </c>
      <c r="F615" s="17" t="s">
        <v>172</v>
      </c>
      <c r="G615" s="17" t="s">
        <v>1860</v>
      </c>
      <c r="H615" s="17" t="s">
        <v>1861</v>
      </c>
      <c r="I615" s="17" t="s">
        <v>253</v>
      </c>
      <c r="J615" s="18" t="s">
        <v>254</v>
      </c>
      <c r="K615" s="18" t="s">
        <v>319</v>
      </c>
      <c r="L615" s="18" t="s">
        <v>418</v>
      </c>
      <c r="M615" s="189" t="s">
        <v>321</v>
      </c>
      <c r="N615" s="18" t="s">
        <v>437</v>
      </c>
      <c r="O615" s="189" t="s">
        <v>256</v>
      </c>
      <c r="P615" s="17" t="s">
        <v>411</v>
      </c>
      <c r="Q615" s="17" t="s">
        <v>1485</v>
      </c>
      <c r="R615" s="17" t="s">
        <v>228</v>
      </c>
      <c r="S615" s="17" t="s">
        <v>1485</v>
      </c>
      <c r="T615" s="17" t="s">
        <v>228</v>
      </c>
      <c r="U615" s="17" t="s">
        <v>1485</v>
      </c>
      <c r="V615" s="17" t="s">
        <v>324</v>
      </c>
      <c r="W615" s="17" t="s">
        <v>1485</v>
      </c>
      <c r="X615" s="18" t="s">
        <v>255</v>
      </c>
      <c r="Y615" s="177" t="str">
        <f>VLOOKUP($X615,'[21]Ley Transparencia'!$G$4:$H$18,2,0)</f>
        <v>INFORMACIÓN PÚBLICA</v>
      </c>
      <c r="Z615" s="17" t="s">
        <v>256</v>
      </c>
      <c r="AA615" s="17" t="s">
        <v>256</v>
      </c>
      <c r="AB615" s="41" t="s">
        <v>176</v>
      </c>
      <c r="AC615" s="40">
        <v>44927</v>
      </c>
      <c r="AD615" s="33" t="str">
        <f>LOOKUP($Y615,'[21]Ley Transparencia'!$H$4:$H$17,'[21]Ley Transparencia'!$I$4:$I$17)</f>
        <v>Ilimitada</v>
      </c>
      <c r="AE615" s="26" t="str">
        <f t="shared" si="148"/>
        <v>Baja</v>
      </c>
      <c r="AF615" s="18">
        <f t="shared" si="149"/>
        <v>1</v>
      </c>
      <c r="AG615" s="197" t="s">
        <v>239</v>
      </c>
      <c r="AH615" s="197">
        <f t="shared" si="150"/>
        <v>1</v>
      </c>
      <c r="AI615" s="197" t="s">
        <v>239</v>
      </c>
      <c r="AJ615" s="18">
        <f t="shared" si="151"/>
        <v>1</v>
      </c>
      <c r="AK615" s="18">
        <f t="shared" si="152"/>
        <v>3</v>
      </c>
      <c r="AL615" s="44" t="str">
        <f t="shared" si="153"/>
        <v>BAJA</v>
      </c>
      <c r="AM615" s="18" t="s">
        <v>184</v>
      </c>
      <c r="AN615" s="18" t="s">
        <v>184</v>
      </c>
      <c r="AO615" s="18" t="s">
        <v>184</v>
      </c>
      <c r="AP615" s="18" t="s">
        <v>184</v>
      </c>
      <c r="AQ615" s="18" t="s">
        <v>184</v>
      </c>
      <c r="AR615" s="18" t="s">
        <v>184</v>
      </c>
      <c r="AS615" s="18" t="s">
        <v>256</v>
      </c>
      <c r="AT615" s="18" t="s">
        <v>388</v>
      </c>
      <c r="AU615" s="18" t="s">
        <v>184</v>
      </c>
      <c r="AV615" s="18" t="s">
        <v>184</v>
      </c>
      <c r="AW615" s="18" t="s">
        <v>184</v>
      </c>
      <c r="AX615" s="18" t="s">
        <v>184</v>
      </c>
      <c r="AY615" s="18" t="s">
        <v>184</v>
      </c>
      <c r="AZ615" s="18" t="s">
        <v>184</v>
      </c>
      <c r="BA615" s="18" t="s">
        <v>184</v>
      </c>
      <c r="BB615" s="18" t="s">
        <v>184</v>
      </c>
      <c r="BC615" s="18" t="s">
        <v>256</v>
      </c>
      <c r="BD615" s="18" t="s">
        <v>184</v>
      </c>
      <c r="BE615" s="18" t="s">
        <v>184</v>
      </c>
      <c r="BF615" s="18" t="s">
        <v>184</v>
      </c>
      <c r="BG615" s="18" t="s">
        <v>184</v>
      </c>
      <c r="BH615" s="18" t="s">
        <v>184</v>
      </c>
      <c r="BI615" s="18" t="s">
        <v>184</v>
      </c>
      <c r="BJ615" s="18" t="s">
        <v>184</v>
      </c>
      <c r="BK615" s="18" t="s">
        <v>184</v>
      </c>
      <c r="BL615" s="18" t="s">
        <v>184</v>
      </c>
      <c r="BM615" s="18" t="s">
        <v>256</v>
      </c>
      <c r="BN615" s="290"/>
      <c r="BO615" s="51"/>
      <c r="BP615" s="51"/>
      <c r="BQ615" s="52" t="str">
        <f t="shared" si="154"/>
        <v/>
      </c>
    </row>
    <row r="616" spans="1:69" s="158" customFormat="1" ht="60" customHeight="1" x14ac:dyDescent="0.35">
      <c r="A616" s="24" t="str">
        <f t="shared" si="147"/>
        <v>DSDSC-018</v>
      </c>
      <c r="B616" s="25" t="str">
        <f>VLOOKUP($D616,[21]Responsables!$L$1:$M$37,2,0)</f>
        <v>DSDSC</v>
      </c>
      <c r="C616" s="159" t="s">
        <v>260</v>
      </c>
      <c r="D616" s="17" t="s">
        <v>1485</v>
      </c>
      <c r="E616" s="17" t="s">
        <v>775</v>
      </c>
      <c r="F616" s="17" t="s">
        <v>172</v>
      </c>
      <c r="G616" s="17" t="s">
        <v>1862</v>
      </c>
      <c r="H616" s="17" t="s">
        <v>1863</v>
      </c>
      <c r="I616" s="17" t="s">
        <v>253</v>
      </c>
      <c r="J616" s="18" t="s">
        <v>254</v>
      </c>
      <c r="K616" s="18" t="s">
        <v>1507</v>
      </c>
      <c r="L616" s="18" t="s">
        <v>320</v>
      </c>
      <c r="M616" s="189" t="s">
        <v>337</v>
      </c>
      <c r="N616" s="18" t="s">
        <v>437</v>
      </c>
      <c r="O616" s="201" t="s">
        <v>1864</v>
      </c>
      <c r="P616" s="17" t="s">
        <v>411</v>
      </c>
      <c r="Q616" s="17" t="s">
        <v>1485</v>
      </c>
      <c r="R616" s="17" t="s">
        <v>228</v>
      </c>
      <c r="S616" s="17" t="s">
        <v>1485</v>
      </c>
      <c r="T616" s="17" t="s">
        <v>228</v>
      </c>
      <c r="U616" s="17" t="s">
        <v>1485</v>
      </c>
      <c r="V616" s="17" t="s">
        <v>324</v>
      </c>
      <c r="W616" s="17" t="s">
        <v>1485</v>
      </c>
      <c r="X616" s="18" t="s">
        <v>188</v>
      </c>
      <c r="Y616" s="177" t="str">
        <f>VLOOKUP($X616,'[21]Ley Transparencia'!$G$4:$H$18,2,0)</f>
        <v>Artículo 18 - INFORMACIÓN PÚBLICA CLASIFICADA</v>
      </c>
      <c r="Z616" s="17" t="s">
        <v>231</v>
      </c>
      <c r="AA616" s="17" t="s">
        <v>1833</v>
      </c>
      <c r="AB616" s="39" t="s">
        <v>238</v>
      </c>
      <c r="AC616" s="48">
        <v>44927</v>
      </c>
      <c r="AD616" s="33" t="str">
        <f>LOOKUP($Y616,'[21]Ley Transparencia'!$H$4:$H$17,'[21]Ley Transparencia'!$I$4:$I$17)</f>
        <v>Ilimitada</v>
      </c>
      <c r="AE616" s="26" t="str">
        <f t="shared" si="148"/>
        <v>Media</v>
      </c>
      <c r="AF616" s="18">
        <f t="shared" si="149"/>
        <v>2</v>
      </c>
      <c r="AG616" s="197" t="s">
        <v>239</v>
      </c>
      <c r="AH616" s="197">
        <f t="shared" si="150"/>
        <v>1</v>
      </c>
      <c r="AI616" s="197" t="s">
        <v>239</v>
      </c>
      <c r="AJ616" s="18">
        <f t="shared" si="151"/>
        <v>1</v>
      </c>
      <c r="AK616" s="18">
        <f t="shared" si="152"/>
        <v>4</v>
      </c>
      <c r="AL616" s="44" t="str">
        <f t="shared" si="153"/>
        <v>MEDIA</v>
      </c>
      <c r="AM616" s="18" t="s">
        <v>184</v>
      </c>
      <c r="AN616" s="18" t="s">
        <v>388</v>
      </c>
      <c r="AO616" s="18" t="s">
        <v>388</v>
      </c>
      <c r="AP616" s="18" t="s">
        <v>388</v>
      </c>
      <c r="AQ616" s="18" t="s">
        <v>184</v>
      </c>
      <c r="AR616" s="18" t="s">
        <v>184</v>
      </c>
      <c r="AS616" s="18" t="s">
        <v>256</v>
      </c>
      <c r="AT616" s="18" t="s">
        <v>388</v>
      </c>
      <c r="AU616" s="18" t="s">
        <v>184</v>
      </c>
      <c r="AV616" s="18" t="s">
        <v>184</v>
      </c>
      <c r="AW616" s="18" t="s">
        <v>388</v>
      </c>
      <c r="AX616" s="18" t="s">
        <v>184</v>
      </c>
      <c r="AY616" s="18" t="s">
        <v>184</v>
      </c>
      <c r="AZ616" s="18" t="s">
        <v>184</v>
      </c>
      <c r="BA616" s="18" t="s">
        <v>184</v>
      </c>
      <c r="BB616" s="18" t="s">
        <v>184</v>
      </c>
      <c r="BC616" s="18" t="s">
        <v>256</v>
      </c>
      <c r="BD616" s="18" t="s">
        <v>184</v>
      </c>
      <c r="BE616" s="18" t="s">
        <v>184</v>
      </c>
      <c r="BF616" s="18" t="s">
        <v>184</v>
      </c>
      <c r="BG616" s="18" t="s">
        <v>184</v>
      </c>
      <c r="BH616" s="18" t="s">
        <v>184</v>
      </c>
      <c r="BI616" s="18" t="s">
        <v>184</v>
      </c>
      <c r="BJ616" s="18" t="s">
        <v>184</v>
      </c>
      <c r="BK616" s="18" t="s">
        <v>184</v>
      </c>
      <c r="BL616" s="18" t="s">
        <v>184</v>
      </c>
      <c r="BM616" s="18" t="s">
        <v>256</v>
      </c>
      <c r="BN616" s="290"/>
      <c r="BO616" s="51"/>
      <c r="BP616" s="51"/>
      <c r="BQ616" s="52" t="str">
        <f t="shared" si="154"/>
        <v/>
      </c>
    </row>
    <row r="617" spans="1:69" s="158" customFormat="1" ht="60" customHeight="1" x14ac:dyDescent="0.35">
      <c r="A617" s="24" t="str">
        <f t="shared" si="147"/>
        <v>DSDSC-019</v>
      </c>
      <c r="B617" s="25" t="str">
        <f>VLOOKUP($D617,[21]Responsables!$L$1:$M$37,2,0)</f>
        <v>DSDSC</v>
      </c>
      <c r="C617" s="159" t="s">
        <v>264</v>
      </c>
      <c r="D617" s="17" t="s">
        <v>1485</v>
      </c>
      <c r="E617" s="17" t="s">
        <v>775</v>
      </c>
      <c r="F617" s="17" t="s">
        <v>759</v>
      </c>
      <c r="G617" s="17" t="s">
        <v>1865</v>
      </c>
      <c r="H617" s="17" t="s">
        <v>1866</v>
      </c>
      <c r="I617" s="17" t="s">
        <v>253</v>
      </c>
      <c r="J617" s="18" t="s">
        <v>254</v>
      </c>
      <c r="K617" s="18" t="s">
        <v>1507</v>
      </c>
      <c r="L617" s="18" t="s">
        <v>330</v>
      </c>
      <c r="M617" s="189" t="s">
        <v>321</v>
      </c>
      <c r="N617" s="18" t="s">
        <v>451</v>
      </c>
      <c r="O617" s="189" t="s">
        <v>256</v>
      </c>
      <c r="P617" s="17" t="s">
        <v>411</v>
      </c>
      <c r="Q617" s="17" t="s">
        <v>1485</v>
      </c>
      <c r="R617" s="17" t="s">
        <v>263</v>
      </c>
      <c r="S617" s="17" t="s">
        <v>1485</v>
      </c>
      <c r="T617" s="17" t="s">
        <v>263</v>
      </c>
      <c r="U617" s="17" t="s">
        <v>1485</v>
      </c>
      <c r="V617" s="17" t="s">
        <v>177</v>
      </c>
      <c r="W617" s="17" t="s">
        <v>1485</v>
      </c>
      <c r="X617" s="18" t="s">
        <v>255</v>
      </c>
      <c r="Y617" s="177" t="str">
        <f>VLOOKUP($X617,'[21]Ley Transparencia'!$G$4:$H$18,2,0)</f>
        <v>INFORMACIÓN PÚBLICA</v>
      </c>
      <c r="Z617" s="17" t="s">
        <v>256</v>
      </c>
      <c r="AA617" s="17" t="s">
        <v>256</v>
      </c>
      <c r="AB617" s="41" t="s">
        <v>176</v>
      </c>
      <c r="AC617" s="40">
        <v>44927</v>
      </c>
      <c r="AD617" s="33" t="str">
        <f>LOOKUP($Y617,'[21]Ley Transparencia'!$H$4:$H$17,'[21]Ley Transparencia'!$I$4:$I$17)</f>
        <v>Ilimitada</v>
      </c>
      <c r="AE617" s="26" t="str">
        <f t="shared" si="148"/>
        <v>Baja</v>
      </c>
      <c r="AF617" s="18">
        <f t="shared" si="149"/>
        <v>1</v>
      </c>
      <c r="AG617" s="197" t="s">
        <v>239</v>
      </c>
      <c r="AH617" s="197">
        <f t="shared" si="150"/>
        <v>1</v>
      </c>
      <c r="AI617" s="197" t="s">
        <v>239</v>
      </c>
      <c r="AJ617" s="18">
        <f t="shared" si="151"/>
        <v>1</v>
      </c>
      <c r="AK617" s="18">
        <f t="shared" si="152"/>
        <v>3</v>
      </c>
      <c r="AL617" s="44" t="str">
        <f t="shared" si="153"/>
        <v>BAJA</v>
      </c>
      <c r="AM617" s="18" t="s">
        <v>184</v>
      </c>
      <c r="AN617" s="18" t="s">
        <v>184</v>
      </c>
      <c r="AO617" s="18" t="s">
        <v>184</v>
      </c>
      <c r="AP617" s="18" t="s">
        <v>184</v>
      </c>
      <c r="AQ617" s="18" t="s">
        <v>184</v>
      </c>
      <c r="AR617" s="18" t="s">
        <v>184</v>
      </c>
      <c r="AS617" s="18" t="s">
        <v>256</v>
      </c>
      <c r="AT617" s="18" t="s">
        <v>388</v>
      </c>
      <c r="AU617" s="18" t="s">
        <v>184</v>
      </c>
      <c r="AV617" s="18" t="s">
        <v>184</v>
      </c>
      <c r="AW617" s="18" t="s">
        <v>184</v>
      </c>
      <c r="AX617" s="18" t="s">
        <v>184</v>
      </c>
      <c r="AY617" s="18" t="s">
        <v>184</v>
      </c>
      <c r="AZ617" s="18" t="s">
        <v>184</v>
      </c>
      <c r="BA617" s="18" t="s">
        <v>184</v>
      </c>
      <c r="BB617" s="18" t="s">
        <v>184</v>
      </c>
      <c r="BC617" s="18" t="s">
        <v>256</v>
      </c>
      <c r="BD617" s="18" t="s">
        <v>184</v>
      </c>
      <c r="BE617" s="18" t="s">
        <v>184</v>
      </c>
      <c r="BF617" s="18" t="s">
        <v>184</v>
      </c>
      <c r="BG617" s="18" t="s">
        <v>184</v>
      </c>
      <c r="BH617" s="18" t="s">
        <v>184</v>
      </c>
      <c r="BI617" s="18" t="s">
        <v>184</v>
      </c>
      <c r="BJ617" s="18" t="s">
        <v>184</v>
      </c>
      <c r="BK617" s="18" t="s">
        <v>184</v>
      </c>
      <c r="BL617" s="18" t="s">
        <v>184</v>
      </c>
      <c r="BM617" s="18" t="s">
        <v>256</v>
      </c>
      <c r="BN617" s="290"/>
      <c r="BO617" s="51"/>
      <c r="BP617" s="51"/>
      <c r="BQ617" s="52" t="str">
        <f t="shared" si="154"/>
        <v/>
      </c>
    </row>
    <row r="618" spans="1:69" s="158" customFormat="1" ht="60" customHeight="1" x14ac:dyDescent="0.35">
      <c r="A618" s="24" t="str">
        <f t="shared" si="147"/>
        <v>DSDSC-020</v>
      </c>
      <c r="B618" s="25" t="str">
        <f>VLOOKUP($D618,[21]Responsables!$L$1:$M$37,2,0)</f>
        <v>DSDSC</v>
      </c>
      <c r="C618" s="159" t="s">
        <v>267</v>
      </c>
      <c r="D618" s="17" t="s">
        <v>1485</v>
      </c>
      <c r="E618" s="17" t="s">
        <v>775</v>
      </c>
      <c r="F618" s="17" t="s">
        <v>172</v>
      </c>
      <c r="G618" s="17" t="s">
        <v>1867</v>
      </c>
      <c r="H618" s="17" t="s">
        <v>1868</v>
      </c>
      <c r="I618" s="17" t="s">
        <v>253</v>
      </c>
      <c r="J618" s="18" t="s">
        <v>254</v>
      </c>
      <c r="K618" s="18" t="s">
        <v>319</v>
      </c>
      <c r="L618" s="18" t="s">
        <v>320</v>
      </c>
      <c r="M618" s="189" t="s">
        <v>321</v>
      </c>
      <c r="N618" s="18" t="s">
        <v>451</v>
      </c>
      <c r="O618" s="189" t="s">
        <v>256</v>
      </c>
      <c r="P618" s="17" t="s">
        <v>411</v>
      </c>
      <c r="Q618" s="17" t="s">
        <v>1485</v>
      </c>
      <c r="R618" s="17" t="s">
        <v>263</v>
      </c>
      <c r="S618" s="17" t="s">
        <v>1485</v>
      </c>
      <c r="T618" s="17" t="s">
        <v>263</v>
      </c>
      <c r="U618" s="17" t="s">
        <v>1485</v>
      </c>
      <c r="V618" s="17" t="s">
        <v>324</v>
      </c>
      <c r="W618" s="17" t="s">
        <v>1485</v>
      </c>
      <c r="X618" s="18" t="s">
        <v>255</v>
      </c>
      <c r="Y618" s="177" t="str">
        <f>VLOOKUP($X618,'[21]Ley Transparencia'!$G$4:$H$18,2,0)</f>
        <v>INFORMACIÓN PÚBLICA</v>
      </c>
      <c r="Z618" s="17" t="s">
        <v>256</v>
      </c>
      <c r="AA618" s="17" t="s">
        <v>256</v>
      </c>
      <c r="AB618" s="41" t="s">
        <v>176</v>
      </c>
      <c r="AC618" s="40">
        <v>44927</v>
      </c>
      <c r="AD618" s="33" t="str">
        <f>LOOKUP($Y618,'[21]Ley Transparencia'!$H$4:$H$17,'[21]Ley Transparencia'!$I$4:$I$17)</f>
        <v>Ilimitada</v>
      </c>
      <c r="AE618" s="26" t="str">
        <f t="shared" si="148"/>
        <v>Baja</v>
      </c>
      <c r="AF618" s="18">
        <f t="shared" si="149"/>
        <v>1</v>
      </c>
      <c r="AG618" s="197" t="s">
        <v>239</v>
      </c>
      <c r="AH618" s="197">
        <f t="shared" si="150"/>
        <v>1</v>
      </c>
      <c r="AI618" s="197" t="s">
        <v>233</v>
      </c>
      <c r="AJ618" s="18">
        <f t="shared" si="151"/>
        <v>2</v>
      </c>
      <c r="AK618" s="18">
        <f t="shared" si="152"/>
        <v>4</v>
      </c>
      <c r="AL618" s="44" t="str">
        <f t="shared" si="153"/>
        <v>MEDIA</v>
      </c>
      <c r="AM618" s="18" t="s">
        <v>184</v>
      </c>
      <c r="AN618" s="18" t="s">
        <v>184</v>
      </c>
      <c r="AO618" s="18" t="s">
        <v>184</v>
      </c>
      <c r="AP618" s="18" t="s">
        <v>184</v>
      </c>
      <c r="AQ618" s="18" t="s">
        <v>184</v>
      </c>
      <c r="AR618" s="18" t="s">
        <v>184</v>
      </c>
      <c r="AS618" s="18" t="s">
        <v>256</v>
      </c>
      <c r="AT618" s="18" t="s">
        <v>388</v>
      </c>
      <c r="AU618" s="18" t="s">
        <v>184</v>
      </c>
      <c r="AV618" s="18" t="s">
        <v>184</v>
      </c>
      <c r="AW618" s="18" t="s">
        <v>184</v>
      </c>
      <c r="AX618" s="18" t="s">
        <v>184</v>
      </c>
      <c r="AY618" s="18" t="s">
        <v>184</v>
      </c>
      <c r="AZ618" s="18" t="s">
        <v>184</v>
      </c>
      <c r="BA618" s="18" t="s">
        <v>184</v>
      </c>
      <c r="BB618" s="18" t="s">
        <v>184</v>
      </c>
      <c r="BC618" s="18" t="s">
        <v>256</v>
      </c>
      <c r="BD618" s="18" t="s">
        <v>184</v>
      </c>
      <c r="BE618" s="18" t="s">
        <v>184</v>
      </c>
      <c r="BF618" s="18" t="s">
        <v>184</v>
      </c>
      <c r="BG618" s="18" t="s">
        <v>184</v>
      </c>
      <c r="BH618" s="18" t="s">
        <v>184</v>
      </c>
      <c r="BI618" s="18" t="s">
        <v>184</v>
      </c>
      <c r="BJ618" s="18" t="s">
        <v>184</v>
      </c>
      <c r="BK618" s="18" t="s">
        <v>184</v>
      </c>
      <c r="BL618" s="18" t="s">
        <v>184</v>
      </c>
      <c r="BM618" s="18" t="s">
        <v>256</v>
      </c>
      <c r="BN618" s="290"/>
      <c r="BO618" s="51"/>
      <c r="BP618" s="51"/>
      <c r="BQ618" s="52" t="str">
        <f t="shared" si="154"/>
        <v/>
      </c>
    </row>
    <row r="619" spans="1:69" s="158" customFormat="1" ht="60" customHeight="1" x14ac:dyDescent="0.35">
      <c r="A619" s="24" t="str">
        <f t="shared" si="147"/>
        <v>DSDSC-021</v>
      </c>
      <c r="B619" s="25" t="str">
        <f>VLOOKUP($D619,[21]Responsables!$L$1:$M$37,2,0)</f>
        <v>DSDSC</v>
      </c>
      <c r="C619" s="159" t="s">
        <v>270</v>
      </c>
      <c r="D619" s="17" t="s">
        <v>1485</v>
      </c>
      <c r="E619" s="17" t="s">
        <v>775</v>
      </c>
      <c r="F619" s="17" t="s">
        <v>172</v>
      </c>
      <c r="G619" s="17" t="s">
        <v>1869</v>
      </c>
      <c r="H619" s="17" t="s">
        <v>1870</v>
      </c>
      <c r="I619" s="17" t="s">
        <v>253</v>
      </c>
      <c r="J619" s="18" t="s">
        <v>254</v>
      </c>
      <c r="K619" s="18" t="s">
        <v>319</v>
      </c>
      <c r="L619" s="18" t="s">
        <v>320</v>
      </c>
      <c r="M619" s="189" t="s">
        <v>321</v>
      </c>
      <c r="N619" s="18" t="s">
        <v>451</v>
      </c>
      <c r="O619" s="189" t="s">
        <v>256</v>
      </c>
      <c r="P619" s="17" t="s">
        <v>411</v>
      </c>
      <c r="Q619" s="17" t="s">
        <v>1485</v>
      </c>
      <c r="R619" s="17" t="s">
        <v>263</v>
      </c>
      <c r="S619" s="17" t="s">
        <v>1485</v>
      </c>
      <c r="T619" s="17" t="s">
        <v>263</v>
      </c>
      <c r="U619" s="17" t="s">
        <v>1485</v>
      </c>
      <c r="V619" s="17" t="s">
        <v>324</v>
      </c>
      <c r="W619" s="17" t="s">
        <v>1485</v>
      </c>
      <c r="X619" s="18" t="s">
        <v>255</v>
      </c>
      <c r="Y619" s="177" t="str">
        <f>VLOOKUP($X619,'[21]Ley Transparencia'!$G$4:$H$18,2,0)</f>
        <v>INFORMACIÓN PÚBLICA</v>
      </c>
      <c r="Z619" s="17" t="s">
        <v>256</v>
      </c>
      <c r="AA619" s="17" t="s">
        <v>256</v>
      </c>
      <c r="AB619" s="41" t="s">
        <v>176</v>
      </c>
      <c r="AC619" s="40">
        <v>44927</v>
      </c>
      <c r="AD619" s="33" t="str">
        <f>LOOKUP($Y619,'[21]Ley Transparencia'!$H$4:$H$17,'[21]Ley Transparencia'!$I$4:$I$17)</f>
        <v>Ilimitada</v>
      </c>
      <c r="AE619" s="26" t="str">
        <f t="shared" si="148"/>
        <v>Baja</v>
      </c>
      <c r="AF619" s="18">
        <f t="shared" si="149"/>
        <v>1</v>
      </c>
      <c r="AG619" s="197" t="s">
        <v>239</v>
      </c>
      <c r="AH619" s="197">
        <f t="shared" si="150"/>
        <v>1</v>
      </c>
      <c r="AI619" s="197" t="s">
        <v>233</v>
      </c>
      <c r="AJ619" s="18">
        <f t="shared" si="151"/>
        <v>2</v>
      </c>
      <c r="AK619" s="18">
        <f t="shared" si="152"/>
        <v>4</v>
      </c>
      <c r="AL619" s="44" t="str">
        <f t="shared" si="153"/>
        <v>MEDIA</v>
      </c>
      <c r="AM619" s="18" t="s">
        <v>184</v>
      </c>
      <c r="AN619" s="18" t="s">
        <v>184</v>
      </c>
      <c r="AO619" s="18" t="s">
        <v>184</v>
      </c>
      <c r="AP619" s="18" t="s">
        <v>184</v>
      </c>
      <c r="AQ619" s="18" t="s">
        <v>184</v>
      </c>
      <c r="AR619" s="18" t="s">
        <v>184</v>
      </c>
      <c r="AS619" s="18" t="s">
        <v>256</v>
      </c>
      <c r="AT619" s="18" t="s">
        <v>388</v>
      </c>
      <c r="AU619" s="18" t="s">
        <v>184</v>
      </c>
      <c r="AV619" s="18" t="s">
        <v>388</v>
      </c>
      <c r="AW619" s="18" t="s">
        <v>184</v>
      </c>
      <c r="AX619" s="18" t="s">
        <v>184</v>
      </c>
      <c r="AY619" s="18" t="s">
        <v>184</v>
      </c>
      <c r="AZ619" s="18" t="s">
        <v>184</v>
      </c>
      <c r="BA619" s="18" t="s">
        <v>184</v>
      </c>
      <c r="BB619" s="18" t="s">
        <v>184</v>
      </c>
      <c r="BC619" s="18" t="s">
        <v>256</v>
      </c>
      <c r="BD619" s="18" t="s">
        <v>184</v>
      </c>
      <c r="BE619" s="18" t="s">
        <v>184</v>
      </c>
      <c r="BF619" s="18" t="s">
        <v>184</v>
      </c>
      <c r="BG619" s="18" t="s">
        <v>184</v>
      </c>
      <c r="BH619" s="18" t="s">
        <v>184</v>
      </c>
      <c r="BI619" s="18" t="s">
        <v>184</v>
      </c>
      <c r="BJ619" s="18" t="s">
        <v>184</v>
      </c>
      <c r="BK619" s="18" t="s">
        <v>184</v>
      </c>
      <c r="BL619" s="18" t="s">
        <v>184</v>
      </c>
      <c r="BM619" s="18" t="s">
        <v>256</v>
      </c>
      <c r="BN619" s="290"/>
      <c r="BO619" s="51"/>
      <c r="BP619" s="51"/>
      <c r="BQ619" s="52" t="str">
        <f t="shared" si="154"/>
        <v/>
      </c>
    </row>
    <row r="620" spans="1:69" s="158" customFormat="1" ht="60" customHeight="1" x14ac:dyDescent="0.35">
      <c r="A620" s="24" t="str">
        <f t="shared" si="147"/>
        <v>DSDSC-022</v>
      </c>
      <c r="B620" s="25" t="str">
        <f>VLOOKUP($D620,[21]Responsables!$L$1:$M$37,2,0)</f>
        <v>DSDSC</v>
      </c>
      <c r="C620" s="159" t="s">
        <v>274</v>
      </c>
      <c r="D620" s="17" t="s">
        <v>1485</v>
      </c>
      <c r="E620" s="17" t="s">
        <v>775</v>
      </c>
      <c r="F620" s="17" t="s">
        <v>172</v>
      </c>
      <c r="G620" s="17" t="s">
        <v>1871</v>
      </c>
      <c r="H620" s="17" t="s">
        <v>1872</v>
      </c>
      <c r="I620" s="17" t="s">
        <v>253</v>
      </c>
      <c r="J620" s="18" t="s">
        <v>254</v>
      </c>
      <c r="K620" s="18" t="s">
        <v>436</v>
      </c>
      <c r="L620" s="18" t="s">
        <v>320</v>
      </c>
      <c r="M620" s="189" t="s">
        <v>321</v>
      </c>
      <c r="N620" s="18" t="s">
        <v>437</v>
      </c>
      <c r="O620" s="189" t="s">
        <v>256</v>
      </c>
      <c r="P620" s="17" t="s">
        <v>411</v>
      </c>
      <c r="Q620" s="17" t="s">
        <v>1485</v>
      </c>
      <c r="R620" s="17" t="s">
        <v>263</v>
      </c>
      <c r="S620" s="17" t="s">
        <v>1485</v>
      </c>
      <c r="T620" s="17" t="s">
        <v>263</v>
      </c>
      <c r="U620" s="17" t="s">
        <v>1485</v>
      </c>
      <c r="V620" s="17" t="s">
        <v>177</v>
      </c>
      <c r="W620" s="17" t="s">
        <v>1485</v>
      </c>
      <c r="X620" s="18" t="s">
        <v>255</v>
      </c>
      <c r="Y620" s="177" t="str">
        <f>VLOOKUP($X620,'[21]Ley Transparencia'!$G$4:$H$18,2,0)</f>
        <v>INFORMACIÓN PÚBLICA</v>
      </c>
      <c r="Z620" s="17" t="s">
        <v>256</v>
      </c>
      <c r="AA620" s="17" t="s">
        <v>256</v>
      </c>
      <c r="AB620" s="41" t="s">
        <v>176</v>
      </c>
      <c r="AC620" s="40">
        <v>44927</v>
      </c>
      <c r="AD620" s="33" t="str">
        <f>LOOKUP($Y620,'[21]Ley Transparencia'!$H$4:$H$17,'[21]Ley Transparencia'!$I$4:$I$17)</f>
        <v>Ilimitada</v>
      </c>
      <c r="AE620" s="26" t="str">
        <f t="shared" si="148"/>
        <v>Baja</v>
      </c>
      <c r="AF620" s="18">
        <f t="shared" si="149"/>
        <v>1</v>
      </c>
      <c r="AG620" s="197" t="s">
        <v>239</v>
      </c>
      <c r="AH620" s="197">
        <f t="shared" si="150"/>
        <v>1</v>
      </c>
      <c r="AI620" s="197" t="s">
        <v>239</v>
      </c>
      <c r="AJ620" s="18">
        <f t="shared" si="151"/>
        <v>1</v>
      </c>
      <c r="AK620" s="18">
        <f t="shared" si="152"/>
        <v>3</v>
      </c>
      <c r="AL620" s="44" t="str">
        <f t="shared" si="153"/>
        <v>BAJA</v>
      </c>
      <c r="AM620" s="18" t="s">
        <v>184</v>
      </c>
      <c r="AN620" s="18" t="s">
        <v>184</v>
      </c>
      <c r="AO620" s="18" t="s">
        <v>184</v>
      </c>
      <c r="AP620" s="18" t="s">
        <v>184</v>
      </c>
      <c r="AQ620" s="18" t="s">
        <v>184</v>
      </c>
      <c r="AR620" s="18" t="s">
        <v>184</v>
      </c>
      <c r="AS620" s="18" t="s">
        <v>256</v>
      </c>
      <c r="AT620" s="18" t="s">
        <v>388</v>
      </c>
      <c r="AU620" s="18" t="s">
        <v>184</v>
      </c>
      <c r="AV620" s="18" t="s">
        <v>184</v>
      </c>
      <c r="AW620" s="18" t="s">
        <v>184</v>
      </c>
      <c r="AX620" s="18" t="s">
        <v>184</v>
      </c>
      <c r="AY620" s="18" t="s">
        <v>184</v>
      </c>
      <c r="AZ620" s="18" t="s">
        <v>184</v>
      </c>
      <c r="BA620" s="18" t="s">
        <v>184</v>
      </c>
      <c r="BB620" s="18" t="s">
        <v>184</v>
      </c>
      <c r="BC620" s="18" t="s">
        <v>256</v>
      </c>
      <c r="BD620" s="18" t="s">
        <v>184</v>
      </c>
      <c r="BE620" s="18" t="s">
        <v>184</v>
      </c>
      <c r="BF620" s="18" t="s">
        <v>184</v>
      </c>
      <c r="BG620" s="18" t="s">
        <v>184</v>
      </c>
      <c r="BH620" s="18" t="s">
        <v>184</v>
      </c>
      <c r="BI620" s="18" t="s">
        <v>184</v>
      </c>
      <c r="BJ620" s="18" t="s">
        <v>184</v>
      </c>
      <c r="BK620" s="18" t="s">
        <v>184</v>
      </c>
      <c r="BL620" s="18" t="s">
        <v>184</v>
      </c>
      <c r="BM620" s="18" t="s">
        <v>256</v>
      </c>
      <c r="BN620" s="290"/>
      <c r="BO620" s="51"/>
      <c r="BP620" s="51"/>
      <c r="BQ620" s="52" t="str">
        <f t="shared" si="154"/>
        <v/>
      </c>
    </row>
    <row r="621" spans="1:69" s="158" customFormat="1" ht="60" customHeight="1" x14ac:dyDescent="0.35">
      <c r="A621" s="24" t="str">
        <f t="shared" si="147"/>
        <v>DSDSC-023</v>
      </c>
      <c r="B621" s="25" t="str">
        <f>VLOOKUP($D621,[21]Responsables!$L$1:$M$37,2,0)</f>
        <v>DSDSC</v>
      </c>
      <c r="C621" s="159" t="s">
        <v>277</v>
      </c>
      <c r="D621" s="17" t="s">
        <v>1485</v>
      </c>
      <c r="E621" s="17" t="s">
        <v>775</v>
      </c>
      <c r="F621" s="17" t="s">
        <v>172</v>
      </c>
      <c r="G621" s="17" t="s">
        <v>1873</v>
      </c>
      <c r="H621" s="17" t="s">
        <v>1874</v>
      </c>
      <c r="I621" s="17" t="s">
        <v>253</v>
      </c>
      <c r="J621" s="18" t="s">
        <v>254</v>
      </c>
      <c r="K621" s="18" t="s">
        <v>319</v>
      </c>
      <c r="L621" s="18" t="s">
        <v>361</v>
      </c>
      <c r="M621" s="189" t="s">
        <v>321</v>
      </c>
      <c r="N621" s="18" t="s">
        <v>437</v>
      </c>
      <c r="O621" s="189" t="s">
        <v>256</v>
      </c>
      <c r="P621" s="17" t="s">
        <v>411</v>
      </c>
      <c r="Q621" s="17" t="s">
        <v>1485</v>
      </c>
      <c r="R621" s="17" t="s">
        <v>228</v>
      </c>
      <c r="S621" s="17" t="s">
        <v>1485</v>
      </c>
      <c r="T621" s="17" t="s">
        <v>228</v>
      </c>
      <c r="U621" s="17" t="s">
        <v>1485</v>
      </c>
      <c r="V621" s="17" t="s">
        <v>324</v>
      </c>
      <c r="W621" s="17" t="s">
        <v>1485</v>
      </c>
      <c r="X621" s="18" t="s">
        <v>255</v>
      </c>
      <c r="Y621" s="177" t="str">
        <f>VLOOKUP($X621,'[21]Ley Transparencia'!$G$4:$H$18,2,0)</f>
        <v>INFORMACIÓN PÚBLICA</v>
      </c>
      <c r="Z621" s="17" t="s">
        <v>256</v>
      </c>
      <c r="AA621" s="17" t="s">
        <v>256</v>
      </c>
      <c r="AB621" s="41" t="s">
        <v>176</v>
      </c>
      <c r="AC621" s="40">
        <v>44927</v>
      </c>
      <c r="AD621" s="33" t="str">
        <f>LOOKUP($Y621,'[21]Ley Transparencia'!$H$4:$H$17,'[21]Ley Transparencia'!$I$4:$I$17)</f>
        <v>Ilimitada</v>
      </c>
      <c r="AE621" s="26" t="str">
        <f t="shared" si="148"/>
        <v>Baja</v>
      </c>
      <c r="AF621" s="18">
        <f t="shared" si="149"/>
        <v>1</v>
      </c>
      <c r="AG621" s="197" t="s">
        <v>233</v>
      </c>
      <c r="AH621" s="197">
        <f t="shared" si="150"/>
        <v>2</v>
      </c>
      <c r="AI621" s="197" t="s">
        <v>233</v>
      </c>
      <c r="AJ621" s="18">
        <f t="shared" si="151"/>
        <v>2</v>
      </c>
      <c r="AK621" s="18">
        <f t="shared" si="152"/>
        <v>5</v>
      </c>
      <c r="AL621" s="44" t="str">
        <f t="shared" si="153"/>
        <v>MEDIA</v>
      </c>
      <c r="AM621" s="18" t="s">
        <v>184</v>
      </c>
      <c r="AN621" s="18" t="s">
        <v>184</v>
      </c>
      <c r="AO621" s="18" t="s">
        <v>184</v>
      </c>
      <c r="AP621" s="18" t="s">
        <v>184</v>
      </c>
      <c r="AQ621" s="18" t="s">
        <v>184</v>
      </c>
      <c r="AR621" s="18" t="s">
        <v>184</v>
      </c>
      <c r="AS621" s="18" t="s">
        <v>256</v>
      </c>
      <c r="AT621" s="18" t="s">
        <v>388</v>
      </c>
      <c r="AU621" s="18" t="s">
        <v>184</v>
      </c>
      <c r="AV621" s="18" t="s">
        <v>184</v>
      </c>
      <c r="AW621" s="18" t="s">
        <v>184</v>
      </c>
      <c r="AX621" s="18" t="s">
        <v>184</v>
      </c>
      <c r="AY621" s="18" t="s">
        <v>184</v>
      </c>
      <c r="AZ621" s="18" t="s">
        <v>184</v>
      </c>
      <c r="BA621" s="18" t="s">
        <v>184</v>
      </c>
      <c r="BB621" s="18" t="s">
        <v>184</v>
      </c>
      <c r="BC621" s="18" t="s">
        <v>256</v>
      </c>
      <c r="BD621" s="18" t="s">
        <v>184</v>
      </c>
      <c r="BE621" s="18" t="s">
        <v>184</v>
      </c>
      <c r="BF621" s="18" t="s">
        <v>184</v>
      </c>
      <c r="BG621" s="18" t="s">
        <v>184</v>
      </c>
      <c r="BH621" s="18" t="s">
        <v>184</v>
      </c>
      <c r="BI621" s="18" t="s">
        <v>184</v>
      </c>
      <c r="BJ621" s="18" t="s">
        <v>184</v>
      </c>
      <c r="BK621" s="18" t="s">
        <v>184</v>
      </c>
      <c r="BL621" s="18" t="s">
        <v>184</v>
      </c>
      <c r="BM621" s="18" t="s">
        <v>256</v>
      </c>
      <c r="BN621" s="290"/>
      <c r="BO621" s="51"/>
      <c r="BP621" s="51"/>
      <c r="BQ621" s="52" t="str">
        <f t="shared" si="154"/>
        <v/>
      </c>
    </row>
    <row r="622" spans="1:69" s="158" customFormat="1" ht="60" customHeight="1" x14ac:dyDescent="0.35">
      <c r="A622" s="24" t="str">
        <f t="shared" si="147"/>
        <v>DSDSC-024</v>
      </c>
      <c r="B622" s="25" t="str">
        <f>VLOOKUP($D622,[21]Responsables!$L$1:$M$37,2,0)</f>
        <v>DSDSC</v>
      </c>
      <c r="C622" s="159" t="s">
        <v>280</v>
      </c>
      <c r="D622" s="17" t="s">
        <v>1485</v>
      </c>
      <c r="E622" s="17" t="s">
        <v>775</v>
      </c>
      <c r="F622" s="17" t="s">
        <v>759</v>
      </c>
      <c r="G622" s="17" t="s">
        <v>1875</v>
      </c>
      <c r="H622" s="17" t="s">
        <v>1876</v>
      </c>
      <c r="I622" s="17" t="s">
        <v>253</v>
      </c>
      <c r="J622" s="18" t="s">
        <v>254</v>
      </c>
      <c r="K622" s="18" t="s">
        <v>319</v>
      </c>
      <c r="L622" s="18" t="s">
        <v>320</v>
      </c>
      <c r="M622" s="189" t="s">
        <v>590</v>
      </c>
      <c r="N622" s="18" t="s">
        <v>451</v>
      </c>
      <c r="O622" s="189" t="s">
        <v>256</v>
      </c>
      <c r="P622" s="17" t="s">
        <v>411</v>
      </c>
      <c r="Q622" s="17" t="s">
        <v>1485</v>
      </c>
      <c r="R622" s="17" t="s">
        <v>228</v>
      </c>
      <c r="S622" s="17" t="s">
        <v>1485</v>
      </c>
      <c r="T622" s="17" t="s">
        <v>228</v>
      </c>
      <c r="U622" s="17" t="s">
        <v>1485</v>
      </c>
      <c r="V622" s="17" t="s">
        <v>177</v>
      </c>
      <c r="W622" s="17" t="s">
        <v>1485</v>
      </c>
      <c r="X622" s="18" t="s">
        <v>255</v>
      </c>
      <c r="Y622" s="177" t="str">
        <f>VLOOKUP($X622,'[21]Ley Transparencia'!$G$4:$H$18,2,0)</f>
        <v>INFORMACIÓN PÚBLICA</v>
      </c>
      <c r="Z622" s="17" t="s">
        <v>256</v>
      </c>
      <c r="AA622" s="17" t="s">
        <v>256</v>
      </c>
      <c r="AB622" s="41" t="s">
        <v>176</v>
      </c>
      <c r="AC622" s="40">
        <v>44927</v>
      </c>
      <c r="AD622" s="33" t="str">
        <f>LOOKUP($Y622,'[21]Ley Transparencia'!$H$4:$H$17,'[21]Ley Transparencia'!$I$4:$I$17)</f>
        <v>Ilimitada</v>
      </c>
      <c r="AE622" s="26" t="str">
        <f t="shared" si="148"/>
        <v>Baja</v>
      </c>
      <c r="AF622" s="18">
        <f t="shared" si="149"/>
        <v>1</v>
      </c>
      <c r="AG622" s="197" t="s">
        <v>239</v>
      </c>
      <c r="AH622" s="197">
        <f t="shared" si="150"/>
        <v>1</v>
      </c>
      <c r="AI622" s="197" t="s">
        <v>239</v>
      </c>
      <c r="AJ622" s="18">
        <f t="shared" si="151"/>
        <v>1</v>
      </c>
      <c r="AK622" s="18">
        <f t="shared" si="152"/>
        <v>3</v>
      </c>
      <c r="AL622" s="44" t="str">
        <f t="shared" si="153"/>
        <v>BAJA</v>
      </c>
      <c r="AM622" s="18" t="s">
        <v>184</v>
      </c>
      <c r="AN622" s="18" t="s">
        <v>184</v>
      </c>
      <c r="AO622" s="18" t="s">
        <v>184</v>
      </c>
      <c r="AP622" s="18" t="s">
        <v>184</v>
      </c>
      <c r="AQ622" s="18" t="s">
        <v>184</v>
      </c>
      <c r="AR622" s="18" t="s">
        <v>184</v>
      </c>
      <c r="AS622" s="18" t="s">
        <v>256</v>
      </c>
      <c r="AT622" s="18" t="s">
        <v>388</v>
      </c>
      <c r="AU622" s="18" t="s">
        <v>184</v>
      </c>
      <c r="AV622" s="18" t="s">
        <v>184</v>
      </c>
      <c r="AW622" s="18" t="s">
        <v>184</v>
      </c>
      <c r="AX622" s="18" t="s">
        <v>184</v>
      </c>
      <c r="AY622" s="18" t="s">
        <v>184</v>
      </c>
      <c r="AZ622" s="18" t="s">
        <v>184</v>
      </c>
      <c r="BA622" s="18" t="s">
        <v>184</v>
      </c>
      <c r="BB622" s="18" t="s">
        <v>184</v>
      </c>
      <c r="BC622" s="18" t="s">
        <v>256</v>
      </c>
      <c r="BD622" s="18" t="s">
        <v>184</v>
      </c>
      <c r="BE622" s="18" t="s">
        <v>184</v>
      </c>
      <c r="BF622" s="18" t="s">
        <v>184</v>
      </c>
      <c r="BG622" s="18" t="s">
        <v>184</v>
      </c>
      <c r="BH622" s="18" t="s">
        <v>184</v>
      </c>
      <c r="BI622" s="18" t="s">
        <v>184</v>
      </c>
      <c r="BJ622" s="18" t="s">
        <v>184</v>
      </c>
      <c r="BK622" s="18" t="s">
        <v>184</v>
      </c>
      <c r="BL622" s="18" t="s">
        <v>184</v>
      </c>
      <c r="BM622" s="18" t="s">
        <v>256</v>
      </c>
      <c r="BN622" s="290"/>
      <c r="BO622" s="51"/>
      <c r="BP622" s="51"/>
      <c r="BQ622" s="52" t="str">
        <f t="shared" si="154"/>
        <v/>
      </c>
    </row>
    <row r="623" spans="1:69" s="158" customFormat="1" ht="60" customHeight="1" x14ac:dyDescent="0.35">
      <c r="A623" s="24" t="str">
        <f t="shared" si="147"/>
        <v>DSDSC-025</v>
      </c>
      <c r="B623" s="25" t="str">
        <f>VLOOKUP($D623,[21]Responsables!$L$1:$M$37,2,0)</f>
        <v>DSDSC</v>
      </c>
      <c r="C623" s="159" t="s">
        <v>283</v>
      </c>
      <c r="D623" s="17" t="s">
        <v>1485</v>
      </c>
      <c r="E623" s="17" t="s">
        <v>775</v>
      </c>
      <c r="F623" s="17" t="s">
        <v>172</v>
      </c>
      <c r="G623" s="17" t="s">
        <v>1877</v>
      </c>
      <c r="H623" s="17" t="s">
        <v>1878</v>
      </c>
      <c r="I623" s="17" t="s">
        <v>227</v>
      </c>
      <c r="J623" s="17" t="s">
        <v>254</v>
      </c>
      <c r="K623" s="17" t="s">
        <v>319</v>
      </c>
      <c r="L623" s="17" t="s">
        <v>361</v>
      </c>
      <c r="M623" s="188" t="s">
        <v>321</v>
      </c>
      <c r="N623" s="17" t="s">
        <v>437</v>
      </c>
      <c r="O623" s="188" t="s">
        <v>256</v>
      </c>
      <c r="P623" s="17" t="s">
        <v>411</v>
      </c>
      <c r="Q623" s="17" t="s">
        <v>1485</v>
      </c>
      <c r="R623" s="17" t="s">
        <v>228</v>
      </c>
      <c r="S623" s="17" t="s">
        <v>1485</v>
      </c>
      <c r="T623" s="17" t="s">
        <v>228</v>
      </c>
      <c r="U623" s="17" t="s">
        <v>1485</v>
      </c>
      <c r="V623" s="17" t="s">
        <v>177</v>
      </c>
      <c r="W623" s="17" t="s">
        <v>1485</v>
      </c>
      <c r="X623" s="18" t="s">
        <v>273</v>
      </c>
      <c r="Y623" s="177" t="str">
        <f>VLOOKUP($X623,'[21]Ley Transparencia'!$G$4:$H$18,2,0)</f>
        <v>Artículo 18 - INFORMACIÓN PÚBLICA CLASIFICADA</v>
      </c>
      <c r="Z623" s="17" t="s">
        <v>1827</v>
      </c>
      <c r="AA623" s="17" t="s">
        <v>1828</v>
      </c>
      <c r="AB623" s="41" t="s">
        <v>238</v>
      </c>
      <c r="AC623" s="40">
        <v>45527</v>
      </c>
      <c r="AD623" s="33" t="str">
        <f>LOOKUP($Y623,'[21]Ley Transparencia'!$H$4:$H$17,'[21]Ley Transparencia'!$I$4:$I$17)</f>
        <v>Ilimitada</v>
      </c>
      <c r="AE623" s="26" t="str">
        <f t="shared" si="148"/>
        <v>Media</v>
      </c>
      <c r="AF623" s="18">
        <f t="shared" si="149"/>
        <v>2</v>
      </c>
      <c r="AG623" s="197" t="s">
        <v>233</v>
      </c>
      <c r="AH623" s="197">
        <f t="shared" si="150"/>
        <v>2</v>
      </c>
      <c r="AI623" s="197" t="s">
        <v>239</v>
      </c>
      <c r="AJ623" s="18">
        <f t="shared" si="151"/>
        <v>1</v>
      </c>
      <c r="AK623" s="18">
        <f t="shared" si="152"/>
        <v>5</v>
      </c>
      <c r="AL623" s="44" t="str">
        <f t="shared" si="153"/>
        <v>MEDIA</v>
      </c>
      <c r="AM623" s="18" t="s">
        <v>184</v>
      </c>
      <c r="AN623" s="18" t="s">
        <v>388</v>
      </c>
      <c r="AO623" s="18" t="s">
        <v>184</v>
      </c>
      <c r="AP623" s="18" t="s">
        <v>388</v>
      </c>
      <c r="AQ623" s="18" t="s">
        <v>184</v>
      </c>
      <c r="AR623" s="18" t="s">
        <v>184</v>
      </c>
      <c r="AS623" s="18" t="s">
        <v>256</v>
      </c>
      <c r="AT623" s="18" t="s">
        <v>388</v>
      </c>
      <c r="AU623" s="18" t="s">
        <v>184</v>
      </c>
      <c r="AV623" s="18" t="s">
        <v>388</v>
      </c>
      <c r="AW623" s="18" t="s">
        <v>388</v>
      </c>
      <c r="AX623" s="18" t="s">
        <v>184</v>
      </c>
      <c r="AY623" s="18" t="s">
        <v>388</v>
      </c>
      <c r="AZ623" s="18" t="s">
        <v>184</v>
      </c>
      <c r="BA623" s="18" t="s">
        <v>184</v>
      </c>
      <c r="BB623" s="18" t="s">
        <v>184</v>
      </c>
      <c r="BC623" s="18" t="s">
        <v>256</v>
      </c>
      <c r="BD623" s="18" t="s">
        <v>184</v>
      </c>
      <c r="BE623" s="18" t="s">
        <v>184</v>
      </c>
      <c r="BF623" s="18" t="s">
        <v>184</v>
      </c>
      <c r="BG623" s="18" t="s">
        <v>184</v>
      </c>
      <c r="BH623" s="18" t="s">
        <v>184</v>
      </c>
      <c r="BI623" s="18"/>
      <c r="BJ623" s="18"/>
      <c r="BK623" s="18"/>
      <c r="BL623" s="18"/>
      <c r="BM623" s="18"/>
      <c r="BN623" s="290"/>
      <c r="BO623" s="51"/>
      <c r="BP623" s="51"/>
      <c r="BQ623" s="52" t="str">
        <f t="shared" si="154"/>
        <v/>
      </c>
    </row>
    <row r="624" spans="1:69" s="158" customFormat="1" ht="60" customHeight="1" x14ac:dyDescent="0.35">
      <c r="A624" s="24" t="str">
        <f t="shared" si="147"/>
        <v>DSDSC-026</v>
      </c>
      <c r="B624" s="25" t="str">
        <f>VLOOKUP($D624,[21]Responsables!$L$1:$M$37,2,0)</f>
        <v>DSDSC</v>
      </c>
      <c r="C624" s="159" t="s">
        <v>286</v>
      </c>
      <c r="D624" s="17" t="s">
        <v>1485</v>
      </c>
      <c r="E624" s="17" t="s">
        <v>775</v>
      </c>
      <c r="F624" s="17" t="s">
        <v>759</v>
      </c>
      <c r="G624" s="17" t="s">
        <v>1879</v>
      </c>
      <c r="H624" s="17" t="s">
        <v>1880</v>
      </c>
      <c r="I624" s="17" t="s">
        <v>253</v>
      </c>
      <c r="J624" s="18" t="s">
        <v>254</v>
      </c>
      <c r="K624" s="18" t="s">
        <v>319</v>
      </c>
      <c r="L624" s="18" t="s">
        <v>330</v>
      </c>
      <c r="M624" s="189" t="s">
        <v>321</v>
      </c>
      <c r="N624" s="18" t="s">
        <v>437</v>
      </c>
      <c r="O624" s="189" t="s">
        <v>256</v>
      </c>
      <c r="P624" s="17" t="s">
        <v>411</v>
      </c>
      <c r="Q624" s="17" t="s">
        <v>1485</v>
      </c>
      <c r="R624" s="17" t="s">
        <v>228</v>
      </c>
      <c r="S624" s="17" t="s">
        <v>1485</v>
      </c>
      <c r="T624" s="17" t="s">
        <v>228</v>
      </c>
      <c r="U624" s="17" t="s">
        <v>1485</v>
      </c>
      <c r="V624" s="17" t="s">
        <v>177</v>
      </c>
      <c r="W624" s="17" t="s">
        <v>1485</v>
      </c>
      <c r="X624" s="18" t="s">
        <v>255</v>
      </c>
      <c r="Y624" s="177" t="str">
        <f>VLOOKUP($X624,'[21]Ley Transparencia'!$G$4:$H$18,2,0)</f>
        <v>INFORMACIÓN PÚBLICA</v>
      </c>
      <c r="Z624" s="17" t="s">
        <v>256</v>
      </c>
      <c r="AA624" s="17" t="s">
        <v>256</v>
      </c>
      <c r="AB624" s="41" t="s">
        <v>176</v>
      </c>
      <c r="AC624" s="40">
        <v>44927</v>
      </c>
      <c r="AD624" s="33" t="str">
        <f>LOOKUP($Y624,'[21]Ley Transparencia'!$H$4:$H$17,'[21]Ley Transparencia'!$I$4:$I$17)</f>
        <v>Ilimitada</v>
      </c>
      <c r="AE624" s="26" t="str">
        <f t="shared" si="148"/>
        <v>Baja</v>
      </c>
      <c r="AF624" s="18">
        <f t="shared" si="149"/>
        <v>1</v>
      </c>
      <c r="AG624" s="197" t="s">
        <v>239</v>
      </c>
      <c r="AH624" s="197">
        <f t="shared" si="150"/>
        <v>1</v>
      </c>
      <c r="AI624" s="197" t="s">
        <v>239</v>
      </c>
      <c r="AJ624" s="18">
        <f t="shared" si="151"/>
        <v>1</v>
      </c>
      <c r="AK624" s="18">
        <f t="shared" si="152"/>
        <v>3</v>
      </c>
      <c r="AL624" s="44" t="str">
        <f t="shared" si="153"/>
        <v>BAJA</v>
      </c>
      <c r="AM624" s="18" t="s">
        <v>184</v>
      </c>
      <c r="AN624" s="18" t="s">
        <v>184</v>
      </c>
      <c r="AO624" s="18" t="s">
        <v>184</v>
      </c>
      <c r="AP624" s="18" t="s">
        <v>184</v>
      </c>
      <c r="AQ624" s="18" t="s">
        <v>184</v>
      </c>
      <c r="AR624" s="18" t="s">
        <v>184</v>
      </c>
      <c r="AS624" s="18" t="s">
        <v>256</v>
      </c>
      <c r="AT624" s="18" t="s">
        <v>388</v>
      </c>
      <c r="AU624" s="18" t="s">
        <v>184</v>
      </c>
      <c r="AV624" s="18" t="s">
        <v>184</v>
      </c>
      <c r="AW624" s="18" t="s">
        <v>184</v>
      </c>
      <c r="AX624" s="18" t="s">
        <v>184</v>
      </c>
      <c r="AY624" s="18" t="s">
        <v>184</v>
      </c>
      <c r="AZ624" s="18" t="s">
        <v>184</v>
      </c>
      <c r="BA624" s="18" t="s">
        <v>184</v>
      </c>
      <c r="BB624" s="18" t="s">
        <v>184</v>
      </c>
      <c r="BC624" s="18" t="s">
        <v>256</v>
      </c>
      <c r="BD624" s="18" t="s">
        <v>184</v>
      </c>
      <c r="BE624" s="18" t="s">
        <v>184</v>
      </c>
      <c r="BF624" s="18" t="s">
        <v>184</v>
      </c>
      <c r="BG624" s="18" t="s">
        <v>184</v>
      </c>
      <c r="BH624" s="18" t="s">
        <v>184</v>
      </c>
      <c r="BI624" s="18" t="s">
        <v>184</v>
      </c>
      <c r="BJ624" s="18" t="s">
        <v>184</v>
      </c>
      <c r="BK624" s="18" t="s">
        <v>184</v>
      </c>
      <c r="BL624" s="18" t="s">
        <v>184</v>
      </c>
      <c r="BM624" s="18" t="s">
        <v>256</v>
      </c>
      <c r="BN624" s="282"/>
      <c r="BO624" s="17"/>
      <c r="BP624" s="17"/>
      <c r="BQ624" s="26" t="str">
        <f t="shared" si="154"/>
        <v/>
      </c>
    </row>
    <row r="625" spans="1:69" s="158" customFormat="1" ht="60" customHeight="1" x14ac:dyDescent="0.35">
      <c r="A625" s="24" t="str">
        <f t="shared" si="147"/>
        <v>DSDSC-027</v>
      </c>
      <c r="B625" s="25" t="str">
        <f>VLOOKUP($D625,[21]Responsables!$L$1:$M$37,2,0)</f>
        <v>DSDSC</v>
      </c>
      <c r="C625" s="159" t="s">
        <v>291</v>
      </c>
      <c r="D625" s="17" t="s">
        <v>1485</v>
      </c>
      <c r="E625" s="17" t="s">
        <v>775</v>
      </c>
      <c r="F625" s="17" t="s">
        <v>759</v>
      </c>
      <c r="G625" s="17" t="s">
        <v>1881</v>
      </c>
      <c r="H625" s="17" t="s">
        <v>1882</v>
      </c>
      <c r="I625" s="17" t="s">
        <v>253</v>
      </c>
      <c r="J625" s="18" t="s">
        <v>254</v>
      </c>
      <c r="K625" s="18" t="s">
        <v>319</v>
      </c>
      <c r="L625" s="18" t="s">
        <v>330</v>
      </c>
      <c r="M625" s="189" t="s">
        <v>321</v>
      </c>
      <c r="N625" s="18" t="s">
        <v>437</v>
      </c>
      <c r="O625" s="189" t="s">
        <v>256</v>
      </c>
      <c r="P625" s="17" t="s">
        <v>411</v>
      </c>
      <c r="Q625" s="17" t="s">
        <v>1485</v>
      </c>
      <c r="R625" s="17" t="s">
        <v>228</v>
      </c>
      <c r="S625" s="17" t="s">
        <v>1485</v>
      </c>
      <c r="T625" s="17" t="s">
        <v>228</v>
      </c>
      <c r="U625" s="17" t="s">
        <v>1485</v>
      </c>
      <c r="V625" s="17" t="s">
        <v>177</v>
      </c>
      <c r="W625" s="17" t="s">
        <v>1485</v>
      </c>
      <c r="X625" s="18" t="s">
        <v>255</v>
      </c>
      <c r="Y625" s="177" t="str">
        <f>VLOOKUP($X625,'[21]Ley Transparencia'!$G$4:$H$18,2,0)</f>
        <v>INFORMACIÓN PÚBLICA</v>
      </c>
      <c r="Z625" s="17" t="s">
        <v>256</v>
      </c>
      <c r="AA625" s="17" t="s">
        <v>256</v>
      </c>
      <c r="AB625" s="41" t="s">
        <v>176</v>
      </c>
      <c r="AC625" s="40">
        <v>44927</v>
      </c>
      <c r="AD625" s="33" t="str">
        <f>LOOKUP($Y625,'[21]Ley Transparencia'!$H$4:$H$17,'[21]Ley Transparencia'!$I$4:$I$17)</f>
        <v>Ilimitada</v>
      </c>
      <c r="AE625" s="26" t="str">
        <f t="shared" si="148"/>
        <v>Baja</v>
      </c>
      <c r="AF625" s="18">
        <f t="shared" si="149"/>
        <v>1</v>
      </c>
      <c r="AG625" s="197" t="s">
        <v>239</v>
      </c>
      <c r="AH625" s="197">
        <f t="shared" si="150"/>
        <v>1</v>
      </c>
      <c r="AI625" s="197" t="s">
        <v>239</v>
      </c>
      <c r="AJ625" s="18">
        <f t="shared" si="151"/>
        <v>1</v>
      </c>
      <c r="AK625" s="18">
        <f t="shared" si="152"/>
        <v>3</v>
      </c>
      <c r="AL625" s="44" t="str">
        <f t="shared" si="153"/>
        <v>BAJA</v>
      </c>
      <c r="AM625" s="18" t="s">
        <v>184</v>
      </c>
      <c r="AN625" s="18" t="s">
        <v>184</v>
      </c>
      <c r="AO625" s="18" t="s">
        <v>184</v>
      </c>
      <c r="AP625" s="18" t="s">
        <v>184</v>
      </c>
      <c r="AQ625" s="18" t="s">
        <v>184</v>
      </c>
      <c r="AR625" s="18" t="s">
        <v>184</v>
      </c>
      <c r="AS625" s="18" t="s">
        <v>256</v>
      </c>
      <c r="AT625" s="18" t="s">
        <v>388</v>
      </c>
      <c r="AU625" s="18" t="s">
        <v>184</v>
      </c>
      <c r="AV625" s="18" t="s">
        <v>184</v>
      </c>
      <c r="AW625" s="18" t="s">
        <v>184</v>
      </c>
      <c r="AX625" s="18" t="s">
        <v>184</v>
      </c>
      <c r="AY625" s="18" t="s">
        <v>184</v>
      </c>
      <c r="AZ625" s="18" t="s">
        <v>184</v>
      </c>
      <c r="BA625" s="18" t="s">
        <v>184</v>
      </c>
      <c r="BB625" s="18" t="s">
        <v>184</v>
      </c>
      <c r="BC625" s="18" t="s">
        <v>256</v>
      </c>
      <c r="BD625" s="18" t="s">
        <v>184</v>
      </c>
      <c r="BE625" s="18" t="s">
        <v>184</v>
      </c>
      <c r="BF625" s="18" t="s">
        <v>184</v>
      </c>
      <c r="BG625" s="18" t="s">
        <v>184</v>
      </c>
      <c r="BH625" s="18" t="s">
        <v>184</v>
      </c>
      <c r="BI625" s="18" t="s">
        <v>184</v>
      </c>
      <c r="BJ625" s="18" t="s">
        <v>184</v>
      </c>
      <c r="BK625" s="18" t="s">
        <v>184</v>
      </c>
      <c r="BL625" s="18" t="s">
        <v>184</v>
      </c>
      <c r="BM625" s="18" t="s">
        <v>256</v>
      </c>
      <c r="BN625" s="282"/>
      <c r="BO625" s="17"/>
      <c r="BP625" s="17"/>
      <c r="BQ625" s="26" t="str">
        <f t="shared" si="154"/>
        <v/>
      </c>
    </row>
    <row r="626" spans="1:69" s="158" customFormat="1" ht="60" customHeight="1" x14ac:dyDescent="0.35">
      <c r="A626" s="24" t="str">
        <f t="shared" si="147"/>
        <v>DSDSC-028</v>
      </c>
      <c r="B626" s="25" t="str">
        <f>VLOOKUP($D626,[21]Responsables!$L$1:$M$37,2,0)</f>
        <v>DSDSC</v>
      </c>
      <c r="C626" s="159" t="s">
        <v>295</v>
      </c>
      <c r="D626" s="17" t="s">
        <v>1485</v>
      </c>
      <c r="E626" s="17" t="s">
        <v>775</v>
      </c>
      <c r="F626" s="17" t="s">
        <v>172</v>
      </c>
      <c r="G626" s="17" t="s">
        <v>1883</v>
      </c>
      <c r="H626" s="17" t="s">
        <v>1884</v>
      </c>
      <c r="I626" s="17" t="s">
        <v>253</v>
      </c>
      <c r="J626" s="18" t="s">
        <v>254</v>
      </c>
      <c r="K626" s="18" t="s">
        <v>1507</v>
      </c>
      <c r="L626" s="18" t="s">
        <v>320</v>
      </c>
      <c r="M626" s="189" t="s">
        <v>590</v>
      </c>
      <c r="N626" s="18" t="s">
        <v>451</v>
      </c>
      <c r="O626" s="189" t="s">
        <v>256</v>
      </c>
      <c r="P626" s="17" t="s">
        <v>411</v>
      </c>
      <c r="Q626" s="17" t="s">
        <v>1485</v>
      </c>
      <c r="R626" s="17" t="s">
        <v>228</v>
      </c>
      <c r="S626" s="17" t="s">
        <v>1485</v>
      </c>
      <c r="T626" s="17" t="s">
        <v>228</v>
      </c>
      <c r="U626" s="17" t="s">
        <v>1485</v>
      </c>
      <c r="V626" s="17" t="s">
        <v>177</v>
      </c>
      <c r="W626" s="17" t="s">
        <v>1485</v>
      </c>
      <c r="X626" s="18" t="s">
        <v>273</v>
      </c>
      <c r="Y626" s="177" t="str">
        <f>VLOOKUP($X626,'[21]Ley Transparencia'!$G$4:$H$18,2,0)</f>
        <v>Artículo 18 - INFORMACIÓN PÚBLICA CLASIFICADA</v>
      </c>
      <c r="Z626" s="17" t="s">
        <v>1827</v>
      </c>
      <c r="AA626" s="17" t="s">
        <v>1828</v>
      </c>
      <c r="AB626" s="41" t="s">
        <v>238</v>
      </c>
      <c r="AC626" s="40">
        <v>44927</v>
      </c>
      <c r="AD626" s="33" t="str">
        <f>LOOKUP($Y626,'[21]Ley Transparencia'!$H$4:$H$17,'[21]Ley Transparencia'!$I$4:$I$17)</f>
        <v>Ilimitada</v>
      </c>
      <c r="AE626" s="26" t="str">
        <f t="shared" si="148"/>
        <v>Media</v>
      </c>
      <c r="AF626" s="18">
        <f t="shared" si="149"/>
        <v>2</v>
      </c>
      <c r="AG626" s="197" t="s">
        <v>233</v>
      </c>
      <c r="AH626" s="197">
        <f t="shared" si="150"/>
        <v>2</v>
      </c>
      <c r="AI626" s="197" t="s">
        <v>239</v>
      </c>
      <c r="AJ626" s="18">
        <f t="shared" si="151"/>
        <v>1</v>
      </c>
      <c r="AK626" s="18">
        <f t="shared" si="152"/>
        <v>5</v>
      </c>
      <c r="AL626" s="44" t="str">
        <f t="shared" si="153"/>
        <v>MEDIA</v>
      </c>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282"/>
      <c r="BO626" s="17"/>
      <c r="BP626" s="17"/>
      <c r="BQ626" s="26" t="str">
        <f t="shared" si="154"/>
        <v/>
      </c>
    </row>
    <row r="627" spans="1:69" s="158" customFormat="1" ht="60" customHeight="1" x14ac:dyDescent="0.35">
      <c r="A627" s="24" t="str">
        <f t="shared" si="147"/>
        <v>DSDSC-029</v>
      </c>
      <c r="B627" s="25" t="str">
        <f>VLOOKUP($D627,[21]Responsables!$L$1:$M$37,2,0)</f>
        <v>DSDSC</v>
      </c>
      <c r="C627" s="159" t="s">
        <v>298</v>
      </c>
      <c r="D627" s="17" t="s">
        <v>1485</v>
      </c>
      <c r="E627" s="17" t="s">
        <v>775</v>
      </c>
      <c r="F627" s="17" t="s">
        <v>333</v>
      </c>
      <c r="G627" s="17" t="s">
        <v>1885</v>
      </c>
      <c r="H627" s="17" t="s">
        <v>1886</v>
      </c>
      <c r="I627" s="17" t="s">
        <v>253</v>
      </c>
      <c r="J627" s="18" t="s">
        <v>254</v>
      </c>
      <c r="K627" s="18" t="s">
        <v>1507</v>
      </c>
      <c r="L627" s="18" t="s">
        <v>336</v>
      </c>
      <c r="M627" s="189" t="s">
        <v>337</v>
      </c>
      <c r="N627" s="18" t="s">
        <v>451</v>
      </c>
      <c r="O627" s="189" t="s">
        <v>256</v>
      </c>
      <c r="P627" s="17" t="s">
        <v>411</v>
      </c>
      <c r="Q627" s="17" t="s">
        <v>1485</v>
      </c>
      <c r="R627" s="17" t="s">
        <v>228</v>
      </c>
      <c r="S627" s="17" t="s">
        <v>1485</v>
      </c>
      <c r="T627" s="17" t="s">
        <v>228</v>
      </c>
      <c r="U627" s="17" t="s">
        <v>1485</v>
      </c>
      <c r="V627" s="17" t="s">
        <v>324</v>
      </c>
      <c r="W627" s="17" t="s">
        <v>1485</v>
      </c>
      <c r="X627" s="18" t="s">
        <v>273</v>
      </c>
      <c r="Y627" s="177" t="str">
        <f>VLOOKUP($X627,'[21]Ley Transparencia'!$G$4:$H$18,2,0)</f>
        <v>Artículo 18 - INFORMACIÓN PÚBLICA CLASIFICADA</v>
      </c>
      <c r="Z627" s="17" t="s">
        <v>1827</v>
      </c>
      <c r="AA627" s="17" t="s">
        <v>1828</v>
      </c>
      <c r="AB627" s="41" t="s">
        <v>238</v>
      </c>
      <c r="AC627" s="40">
        <v>44927</v>
      </c>
      <c r="AD627" s="33" t="str">
        <f>LOOKUP($Y627,'[21]Ley Transparencia'!$H$4:$H$17,'[21]Ley Transparencia'!$I$4:$I$17)</f>
        <v>Ilimitada</v>
      </c>
      <c r="AE627" s="26" t="str">
        <f t="shared" si="148"/>
        <v>Media</v>
      </c>
      <c r="AF627" s="18">
        <f t="shared" si="149"/>
        <v>2</v>
      </c>
      <c r="AG627" s="197" t="s">
        <v>233</v>
      </c>
      <c r="AH627" s="197">
        <f t="shared" si="150"/>
        <v>2</v>
      </c>
      <c r="AI627" s="197" t="s">
        <v>239</v>
      </c>
      <c r="AJ627" s="18">
        <f t="shared" si="151"/>
        <v>1</v>
      </c>
      <c r="AK627" s="18">
        <f t="shared" si="152"/>
        <v>5</v>
      </c>
      <c r="AL627" s="44" t="str">
        <f t="shared" si="153"/>
        <v>MEDIA</v>
      </c>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282"/>
      <c r="BO627" s="17"/>
      <c r="BP627" s="17"/>
      <c r="BQ627" s="26" t="str">
        <f t="shared" si="154"/>
        <v/>
      </c>
    </row>
    <row r="628" spans="1:69" s="158" customFormat="1" ht="60" customHeight="1" x14ac:dyDescent="0.35">
      <c r="A628" s="24" t="str">
        <f t="shared" si="147"/>
        <v>DSDSC-030</v>
      </c>
      <c r="B628" s="25" t="str">
        <f>VLOOKUP($D628,[21]Responsables!$L$1:$M$37,2,0)</f>
        <v>DSDSC</v>
      </c>
      <c r="C628" s="159" t="s">
        <v>302</v>
      </c>
      <c r="D628" s="17" t="s">
        <v>1485</v>
      </c>
      <c r="E628" s="17" t="s">
        <v>775</v>
      </c>
      <c r="F628" s="17" t="s">
        <v>759</v>
      </c>
      <c r="G628" s="17" t="s">
        <v>1887</v>
      </c>
      <c r="H628" s="17" t="s">
        <v>1888</v>
      </c>
      <c r="I628" s="17" t="s">
        <v>253</v>
      </c>
      <c r="J628" s="18" t="s">
        <v>254</v>
      </c>
      <c r="K628" s="18" t="s">
        <v>319</v>
      </c>
      <c r="L628" s="18" t="s">
        <v>361</v>
      </c>
      <c r="M628" s="189" t="s">
        <v>321</v>
      </c>
      <c r="N628" s="18" t="s">
        <v>451</v>
      </c>
      <c r="O628" s="189" t="s">
        <v>256</v>
      </c>
      <c r="P628" s="17" t="s">
        <v>411</v>
      </c>
      <c r="Q628" s="17" t="s">
        <v>1485</v>
      </c>
      <c r="R628" s="17" t="s">
        <v>228</v>
      </c>
      <c r="S628" s="17" t="s">
        <v>1485</v>
      </c>
      <c r="T628" s="17" t="s">
        <v>228</v>
      </c>
      <c r="U628" s="17" t="s">
        <v>1485</v>
      </c>
      <c r="V628" s="17" t="s">
        <v>229</v>
      </c>
      <c r="W628" s="17" t="s">
        <v>229</v>
      </c>
      <c r="X628" s="18" t="s">
        <v>255</v>
      </c>
      <c r="Y628" s="177" t="str">
        <f>VLOOKUP($X628,'[21]Ley Transparencia'!$G$4:$H$18,2,0)</f>
        <v>INFORMACIÓN PÚBLICA</v>
      </c>
      <c r="Z628" s="17" t="s">
        <v>256</v>
      </c>
      <c r="AA628" s="17" t="s">
        <v>256</v>
      </c>
      <c r="AB628" s="41" t="s">
        <v>176</v>
      </c>
      <c r="AC628" s="40">
        <v>44927</v>
      </c>
      <c r="AD628" s="33" t="str">
        <f>LOOKUP($Y628,'[21]Ley Transparencia'!$H$4:$H$17,'[21]Ley Transparencia'!$I$4:$I$17)</f>
        <v>Ilimitada</v>
      </c>
      <c r="AE628" s="26" t="str">
        <f t="shared" si="148"/>
        <v>Baja</v>
      </c>
      <c r="AF628" s="18">
        <f t="shared" si="149"/>
        <v>1</v>
      </c>
      <c r="AG628" s="197" t="s">
        <v>239</v>
      </c>
      <c r="AH628" s="197">
        <f t="shared" si="150"/>
        <v>1</v>
      </c>
      <c r="AI628" s="197" t="s">
        <v>239</v>
      </c>
      <c r="AJ628" s="18">
        <f t="shared" si="151"/>
        <v>1</v>
      </c>
      <c r="AK628" s="18">
        <f t="shared" si="152"/>
        <v>3</v>
      </c>
      <c r="AL628" s="44" t="str">
        <f t="shared" si="153"/>
        <v>BAJA</v>
      </c>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282"/>
      <c r="BO628" s="17"/>
      <c r="BP628" s="17"/>
      <c r="BQ628" s="26" t="str">
        <f t="shared" si="154"/>
        <v/>
      </c>
    </row>
    <row r="629" spans="1:69" s="158" customFormat="1" ht="60" customHeight="1" x14ac:dyDescent="0.35">
      <c r="A629" s="24" t="str">
        <f t="shared" si="147"/>
        <v>DSDSC-031</v>
      </c>
      <c r="B629" s="25" t="str">
        <f>VLOOKUP($D629,[21]Responsables!$L$1:$M$37,2,0)</f>
        <v>DSDSC</v>
      </c>
      <c r="C629" s="159" t="s">
        <v>306</v>
      </c>
      <c r="D629" s="17" t="s">
        <v>1485</v>
      </c>
      <c r="E629" s="17" t="s">
        <v>775</v>
      </c>
      <c r="F629" s="17" t="s">
        <v>172</v>
      </c>
      <c r="G629" s="17" t="s">
        <v>1889</v>
      </c>
      <c r="H629" s="17" t="s">
        <v>1890</v>
      </c>
      <c r="I629" s="17" t="s">
        <v>253</v>
      </c>
      <c r="J629" s="18" t="s">
        <v>254</v>
      </c>
      <c r="K629" s="18" t="s">
        <v>1507</v>
      </c>
      <c r="L629" s="18" t="s">
        <v>330</v>
      </c>
      <c r="M629" s="189" t="s">
        <v>321</v>
      </c>
      <c r="N629" s="18" t="s">
        <v>451</v>
      </c>
      <c r="O629" s="189" t="s">
        <v>256</v>
      </c>
      <c r="P629" s="17" t="s">
        <v>411</v>
      </c>
      <c r="Q629" s="17" t="s">
        <v>1485</v>
      </c>
      <c r="R629" s="17" t="s">
        <v>228</v>
      </c>
      <c r="S629" s="17" t="s">
        <v>1485</v>
      </c>
      <c r="T629" s="17" t="s">
        <v>228</v>
      </c>
      <c r="U629" s="17" t="s">
        <v>1485</v>
      </c>
      <c r="V629" s="17" t="s">
        <v>324</v>
      </c>
      <c r="W629" s="17" t="s">
        <v>1485</v>
      </c>
      <c r="X629" s="18" t="s">
        <v>255</v>
      </c>
      <c r="Y629" s="177" t="str">
        <f>VLOOKUP($X629,'[21]Ley Transparencia'!$G$4:$H$18,2,0)</f>
        <v>INFORMACIÓN PÚBLICA</v>
      </c>
      <c r="Z629" s="17" t="s">
        <v>256</v>
      </c>
      <c r="AA629" s="17" t="s">
        <v>256</v>
      </c>
      <c r="AB629" s="41" t="s">
        <v>176</v>
      </c>
      <c r="AC629" s="40">
        <v>44927</v>
      </c>
      <c r="AD629" s="33" t="str">
        <f>LOOKUP($Y629,'[21]Ley Transparencia'!$H$4:$H$17,'[21]Ley Transparencia'!$I$4:$I$17)</f>
        <v>Ilimitada</v>
      </c>
      <c r="AE629" s="26" t="str">
        <f t="shared" si="148"/>
        <v>Baja</v>
      </c>
      <c r="AF629" s="18">
        <f t="shared" si="149"/>
        <v>1</v>
      </c>
      <c r="AG629" s="197" t="s">
        <v>239</v>
      </c>
      <c r="AH629" s="197">
        <f t="shared" si="150"/>
        <v>1</v>
      </c>
      <c r="AI629" s="197" t="s">
        <v>233</v>
      </c>
      <c r="AJ629" s="18">
        <f t="shared" si="151"/>
        <v>2</v>
      </c>
      <c r="AK629" s="18">
        <f t="shared" si="152"/>
        <v>4</v>
      </c>
      <c r="AL629" s="44" t="str">
        <f t="shared" si="153"/>
        <v>MEDIA</v>
      </c>
      <c r="AM629" s="18" t="s">
        <v>184</v>
      </c>
      <c r="AN629" s="18" t="s">
        <v>184</v>
      </c>
      <c r="AO629" s="18" t="s">
        <v>184</v>
      </c>
      <c r="AP629" s="18" t="s">
        <v>184</v>
      </c>
      <c r="AQ629" s="18" t="s">
        <v>184</v>
      </c>
      <c r="AR629" s="18" t="s">
        <v>184</v>
      </c>
      <c r="AS629" s="18" t="s">
        <v>256</v>
      </c>
      <c r="AT629" s="18" t="s">
        <v>388</v>
      </c>
      <c r="AU629" s="18" t="s">
        <v>184</v>
      </c>
      <c r="AV629" s="18" t="s">
        <v>184</v>
      </c>
      <c r="AW629" s="18" t="s">
        <v>184</v>
      </c>
      <c r="AX629" s="18" t="s">
        <v>184</v>
      </c>
      <c r="AY629" s="18" t="s">
        <v>184</v>
      </c>
      <c r="AZ629" s="18" t="s">
        <v>184</v>
      </c>
      <c r="BA629" s="18" t="s">
        <v>184</v>
      </c>
      <c r="BB629" s="18" t="s">
        <v>184</v>
      </c>
      <c r="BC629" s="18" t="s">
        <v>256</v>
      </c>
      <c r="BD629" s="18" t="s">
        <v>184</v>
      </c>
      <c r="BE629" s="18" t="s">
        <v>184</v>
      </c>
      <c r="BF629" s="18" t="s">
        <v>184</v>
      </c>
      <c r="BG629" s="18" t="s">
        <v>184</v>
      </c>
      <c r="BH629" s="18" t="s">
        <v>184</v>
      </c>
      <c r="BI629" s="18" t="s">
        <v>184</v>
      </c>
      <c r="BJ629" s="18" t="s">
        <v>184</v>
      </c>
      <c r="BK629" s="18" t="s">
        <v>184</v>
      </c>
      <c r="BL629" s="18" t="s">
        <v>184</v>
      </c>
      <c r="BM629" s="18" t="s">
        <v>256</v>
      </c>
      <c r="BN629" s="282"/>
      <c r="BO629" s="17"/>
      <c r="BP629" s="17"/>
      <c r="BQ629" s="26" t="str">
        <f t="shared" si="154"/>
        <v/>
      </c>
    </row>
    <row r="630" spans="1:69" s="158" customFormat="1" ht="60" customHeight="1" x14ac:dyDescent="0.35">
      <c r="A630" s="24" t="str">
        <f t="shared" si="147"/>
        <v>DSDSC-032</v>
      </c>
      <c r="B630" s="25" t="str">
        <f>VLOOKUP($D630,[21]Responsables!$L$1:$M$37,2,0)</f>
        <v>DSDSC</v>
      </c>
      <c r="C630" s="159" t="s">
        <v>309</v>
      </c>
      <c r="D630" s="17" t="s">
        <v>1485</v>
      </c>
      <c r="E630" s="17" t="s">
        <v>775</v>
      </c>
      <c r="F630" s="17" t="s">
        <v>759</v>
      </c>
      <c r="G630" s="17" t="s">
        <v>1891</v>
      </c>
      <c r="H630" s="17" t="s">
        <v>1892</v>
      </c>
      <c r="I630" s="17" t="s">
        <v>253</v>
      </c>
      <c r="J630" s="18" t="s">
        <v>254</v>
      </c>
      <c r="K630" s="18" t="s">
        <v>1507</v>
      </c>
      <c r="L630" s="18" t="s">
        <v>330</v>
      </c>
      <c r="M630" s="189" t="s">
        <v>321</v>
      </c>
      <c r="N630" s="18" t="s">
        <v>451</v>
      </c>
      <c r="O630" s="201" t="s">
        <v>1864</v>
      </c>
      <c r="P630" s="17" t="s">
        <v>411</v>
      </c>
      <c r="Q630" s="17" t="s">
        <v>1485</v>
      </c>
      <c r="R630" s="17" t="s">
        <v>228</v>
      </c>
      <c r="S630" s="17" t="s">
        <v>1485</v>
      </c>
      <c r="T630" s="17" t="s">
        <v>228</v>
      </c>
      <c r="U630" s="17" t="s">
        <v>651</v>
      </c>
      <c r="V630" s="17" t="s">
        <v>228</v>
      </c>
      <c r="W630" s="17" t="s">
        <v>1485</v>
      </c>
      <c r="X630" s="18" t="s">
        <v>188</v>
      </c>
      <c r="Y630" s="177" t="str">
        <f>VLOOKUP($X630,'[21]Ley Transparencia'!$G$4:$H$18,2,0)</f>
        <v>Artículo 18 - INFORMACIÓN PÚBLICA CLASIFICADA</v>
      </c>
      <c r="Z630" s="17" t="s">
        <v>231</v>
      </c>
      <c r="AA630" s="17" t="s">
        <v>1833</v>
      </c>
      <c r="AB630" s="41" t="s">
        <v>238</v>
      </c>
      <c r="AC630" s="40">
        <v>44927</v>
      </c>
      <c r="AD630" s="33" t="str">
        <f>LOOKUP($Y630,'[21]Ley Transparencia'!$H$4:$H$17,'[21]Ley Transparencia'!$I$4:$I$17)</f>
        <v>Ilimitada</v>
      </c>
      <c r="AE630" s="26" t="str">
        <f t="shared" si="148"/>
        <v>Media</v>
      </c>
      <c r="AF630" s="18">
        <f t="shared" si="149"/>
        <v>2</v>
      </c>
      <c r="AG630" s="197" t="s">
        <v>233</v>
      </c>
      <c r="AH630" s="197">
        <f t="shared" si="150"/>
        <v>2</v>
      </c>
      <c r="AI630" s="197" t="s">
        <v>233</v>
      </c>
      <c r="AJ630" s="18">
        <f t="shared" si="151"/>
        <v>2</v>
      </c>
      <c r="AK630" s="18">
        <f t="shared" si="152"/>
        <v>6</v>
      </c>
      <c r="AL630" s="44" t="str">
        <f t="shared" si="153"/>
        <v>MEDIA</v>
      </c>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282"/>
      <c r="BO630" s="17"/>
      <c r="BP630" s="17"/>
      <c r="BQ630" s="26" t="str">
        <f t="shared" si="154"/>
        <v/>
      </c>
    </row>
    <row r="631" spans="1:69" s="158" customFormat="1" ht="60" customHeight="1" x14ac:dyDescent="0.35">
      <c r="A631" s="24" t="str">
        <f t="shared" si="147"/>
        <v>DSDSC-033</v>
      </c>
      <c r="B631" s="25" t="str">
        <f>VLOOKUP($D631,[21]Responsables!$L$1:$M$37,2,0)</f>
        <v>DSDSC</v>
      </c>
      <c r="C631" s="159" t="s">
        <v>315</v>
      </c>
      <c r="D631" s="17" t="s">
        <v>1485</v>
      </c>
      <c r="E631" s="17" t="s">
        <v>775</v>
      </c>
      <c r="F631" s="17" t="s">
        <v>172</v>
      </c>
      <c r="G631" s="17" t="s">
        <v>1893</v>
      </c>
      <c r="H631" s="17" t="s">
        <v>1894</v>
      </c>
      <c r="I631" s="17" t="s">
        <v>253</v>
      </c>
      <c r="J631" s="18" t="s">
        <v>254</v>
      </c>
      <c r="K631" s="18" t="s">
        <v>319</v>
      </c>
      <c r="L631" s="18" t="s">
        <v>336</v>
      </c>
      <c r="M631" s="189" t="s">
        <v>321</v>
      </c>
      <c r="N631" s="18" t="s">
        <v>451</v>
      </c>
      <c r="O631" s="201" t="s">
        <v>1864</v>
      </c>
      <c r="P631" s="17" t="s">
        <v>411</v>
      </c>
      <c r="Q631" s="17" t="s">
        <v>1485</v>
      </c>
      <c r="R631" s="17" t="s">
        <v>228</v>
      </c>
      <c r="S631" s="17" t="s">
        <v>1485</v>
      </c>
      <c r="T631" s="17" t="s">
        <v>228</v>
      </c>
      <c r="U631" s="17" t="s">
        <v>1485</v>
      </c>
      <c r="V631" s="17" t="s">
        <v>411</v>
      </c>
      <c r="W631" s="17" t="s">
        <v>1485</v>
      </c>
      <c r="X631" s="18" t="s">
        <v>188</v>
      </c>
      <c r="Y631" s="177" t="str">
        <f>VLOOKUP($X631,'[21]Ley Transparencia'!$G$4:$H$18,2,0)</f>
        <v>Artículo 18 - INFORMACIÓN PÚBLICA CLASIFICADA</v>
      </c>
      <c r="Z631" s="17" t="s">
        <v>231</v>
      </c>
      <c r="AA631" s="17" t="s">
        <v>1833</v>
      </c>
      <c r="AB631" s="41" t="s">
        <v>238</v>
      </c>
      <c r="AC631" s="40">
        <v>44927</v>
      </c>
      <c r="AD631" s="33" t="str">
        <f>LOOKUP($Y631,'[21]Ley Transparencia'!$H$4:$H$17,'[21]Ley Transparencia'!$I$4:$I$17)</f>
        <v>Ilimitada</v>
      </c>
      <c r="AE631" s="26" t="str">
        <f t="shared" si="148"/>
        <v>Media</v>
      </c>
      <c r="AF631" s="18">
        <f t="shared" si="149"/>
        <v>2</v>
      </c>
      <c r="AG631" s="197" t="s">
        <v>183</v>
      </c>
      <c r="AH631" s="197">
        <f t="shared" si="150"/>
        <v>3</v>
      </c>
      <c r="AI631" s="197" t="s">
        <v>239</v>
      </c>
      <c r="AJ631" s="18">
        <f t="shared" si="151"/>
        <v>1</v>
      </c>
      <c r="AK631" s="18">
        <f t="shared" si="152"/>
        <v>6</v>
      </c>
      <c r="AL631" s="44" t="str">
        <f t="shared" si="153"/>
        <v>MEDIA</v>
      </c>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282"/>
      <c r="BO631" s="17"/>
      <c r="BP631" s="17"/>
      <c r="BQ631" s="26" t="str">
        <f t="shared" si="154"/>
        <v/>
      </c>
    </row>
    <row r="632" spans="1:69" s="158" customFormat="1" ht="60" customHeight="1" x14ac:dyDescent="0.35">
      <c r="A632" s="24" t="str">
        <f t="shared" si="147"/>
        <v>DSDSC-034</v>
      </c>
      <c r="B632" s="25" t="str">
        <f>VLOOKUP($D632,[21]Responsables!$L$1:$M$37,2,0)</f>
        <v>DSDSC</v>
      </c>
      <c r="C632" s="159" t="s">
        <v>326</v>
      </c>
      <c r="D632" s="17" t="s">
        <v>1485</v>
      </c>
      <c r="E632" s="17" t="s">
        <v>775</v>
      </c>
      <c r="F632" s="17" t="s">
        <v>1855</v>
      </c>
      <c r="G632" s="17" t="s">
        <v>1895</v>
      </c>
      <c r="H632" s="17" t="s">
        <v>1896</v>
      </c>
      <c r="I632" s="17" t="s">
        <v>253</v>
      </c>
      <c r="J632" s="18" t="s">
        <v>254</v>
      </c>
      <c r="K632" s="18" t="s">
        <v>319</v>
      </c>
      <c r="L632" s="18" t="s">
        <v>1897</v>
      </c>
      <c r="M632" s="189" t="s">
        <v>321</v>
      </c>
      <c r="N632" s="18" t="s">
        <v>451</v>
      </c>
      <c r="O632" s="189" t="s">
        <v>256</v>
      </c>
      <c r="P632" s="17" t="s">
        <v>411</v>
      </c>
      <c r="Q632" s="17" t="s">
        <v>1485</v>
      </c>
      <c r="R632" s="17" t="s">
        <v>228</v>
      </c>
      <c r="S632" s="17" t="s">
        <v>1485</v>
      </c>
      <c r="T632" s="17" t="s">
        <v>228</v>
      </c>
      <c r="U632" s="17" t="s">
        <v>1485</v>
      </c>
      <c r="V632" s="17" t="s">
        <v>411</v>
      </c>
      <c r="W632" s="17" t="s">
        <v>1485</v>
      </c>
      <c r="X632" s="18" t="s">
        <v>255</v>
      </c>
      <c r="Y632" s="177" t="str">
        <f>VLOOKUP($X632,'[21]Ley Transparencia'!$G$4:$H$18,2,0)</f>
        <v>INFORMACIÓN PÚBLICA</v>
      </c>
      <c r="Z632" s="17" t="s">
        <v>256</v>
      </c>
      <c r="AA632" s="17" t="s">
        <v>256</v>
      </c>
      <c r="AB632" s="41" t="s">
        <v>176</v>
      </c>
      <c r="AC632" s="40">
        <v>44927</v>
      </c>
      <c r="AD632" s="33" t="str">
        <f>LOOKUP($Y632,'[21]Ley Transparencia'!$H$4:$H$17,'[21]Ley Transparencia'!$I$4:$I$17)</f>
        <v>Ilimitada</v>
      </c>
      <c r="AE632" s="26" t="str">
        <f t="shared" si="148"/>
        <v>Baja</v>
      </c>
      <c r="AF632" s="18">
        <f t="shared" si="149"/>
        <v>1</v>
      </c>
      <c r="AG632" s="197" t="s">
        <v>233</v>
      </c>
      <c r="AH632" s="197">
        <f t="shared" si="150"/>
        <v>2</v>
      </c>
      <c r="AI632" s="197" t="s">
        <v>239</v>
      </c>
      <c r="AJ632" s="18">
        <f t="shared" si="151"/>
        <v>1</v>
      </c>
      <c r="AK632" s="18">
        <f t="shared" si="152"/>
        <v>4</v>
      </c>
      <c r="AL632" s="44" t="str">
        <f t="shared" si="153"/>
        <v>MEDIA</v>
      </c>
      <c r="AM632" s="18" t="s">
        <v>184</v>
      </c>
      <c r="AN632" s="18" t="s">
        <v>184</v>
      </c>
      <c r="AO632" s="18" t="s">
        <v>184</v>
      </c>
      <c r="AP632" s="18" t="s">
        <v>184</v>
      </c>
      <c r="AQ632" s="18" t="s">
        <v>184</v>
      </c>
      <c r="AR632" s="18" t="s">
        <v>184</v>
      </c>
      <c r="AS632" s="18" t="s">
        <v>256</v>
      </c>
      <c r="AT632" s="18" t="s">
        <v>388</v>
      </c>
      <c r="AU632" s="18" t="s">
        <v>184</v>
      </c>
      <c r="AV632" s="18" t="s">
        <v>184</v>
      </c>
      <c r="AW632" s="18" t="s">
        <v>184</v>
      </c>
      <c r="AX632" s="18" t="s">
        <v>184</v>
      </c>
      <c r="AY632" s="18" t="s">
        <v>184</v>
      </c>
      <c r="AZ632" s="18" t="s">
        <v>184</v>
      </c>
      <c r="BA632" s="18" t="s">
        <v>184</v>
      </c>
      <c r="BB632" s="18" t="s">
        <v>184</v>
      </c>
      <c r="BC632" s="18" t="s">
        <v>256</v>
      </c>
      <c r="BD632" s="18" t="s">
        <v>184</v>
      </c>
      <c r="BE632" s="18" t="s">
        <v>184</v>
      </c>
      <c r="BF632" s="18" t="s">
        <v>184</v>
      </c>
      <c r="BG632" s="18" t="s">
        <v>184</v>
      </c>
      <c r="BH632" s="18" t="s">
        <v>184</v>
      </c>
      <c r="BI632" s="18" t="s">
        <v>184</v>
      </c>
      <c r="BJ632" s="18" t="s">
        <v>184</v>
      </c>
      <c r="BK632" s="18" t="s">
        <v>184</v>
      </c>
      <c r="BL632" s="18" t="s">
        <v>184</v>
      </c>
      <c r="BM632" s="18" t="s">
        <v>256</v>
      </c>
      <c r="BN632" s="282"/>
      <c r="BO632" s="17"/>
      <c r="BP632" s="17"/>
      <c r="BQ632" s="26" t="str">
        <f t="shared" si="154"/>
        <v/>
      </c>
    </row>
    <row r="633" spans="1:69" s="158" customFormat="1" ht="60" customHeight="1" x14ac:dyDescent="0.35">
      <c r="A633" s="24" t="str">
        <f t="shared" si="147"/>
        <v>DSDSC-035</v>
      </c>
      <c r="B633" s="25" t="str">
        <f>VLOOKUP($D633,[21]Responsables!$L$1:$M$37,2,0)</f>
        <v>DSDSC</v>
      </c>
      <c r="C633" s="159" t="s">
        <v>332</v>
      </c>
      <c r="D633" s="17" t="s">
        <v>1485</v>
      </c>
      <c r="E633" s="17" t="s">
        <v>775</v>
      </c>
      <c r="F633" s="17" t="s">
        <v>1855</v>
      </c>
      <c r="G633" s="17" t="s">
        <v>1898</v>
      </c>
      <c r="H633" s="17" t="s">
        <v>1899</v>
      </c>
      <c r="I633" s="17" t="s">
        <v>253</v>
      </c>
      <c r="J633" s="18" t="s">
        <v>254</v>
      </c>
      <c r="K633" s="18" t="s">
        <v>1507</v>
      </c>
      <c r="L633" s="18" t="s">
        <v>336</v>
      </c>
      <c r="M633" s="189" t="s">
        <v>321</v>
      </c>
      <c r="N633" s="18" t="s">
        <v>451</v>
      </c>
      <c r="O633" s="189" t="s">
        <v>256</v>
      </c>
      <c r="P633" s="17" t="s">
        <v>411</v>
      </c>
      <c r="Q633" s="17" t="s">
        <v>1485</v>
      </c>
      <c r="R633" s="17" t="s">
        <v>228</v>
      </c>
      <c r="S633" s="17" t="s">
        <v>1485</v>
      </c>
      <c r="T633" s="17" t="s">
        <v>228</v>
      </c>
      <c r="U633" s="17" t="s">
        <v>1485</v>
      </c>
      <c r="V633" s="17" t="s">
        <v>228</v>
      </c>
      <c r="W633" s="17" t="s">
        <v>657</v>
      </c>
      <c r="X633" s="18" t="s">
        <v>188</v>
      </c>
      <c r="Y633" s="177" t="str">
        <f>VLOOKUP($X633,'[21]Ley Transparencia'!$G$4:$H$18,2,0)</f>
        <v>Artículo 18 - INFORMACIÓN PÚBLICA CLASIFICADA</v>
      </c>
      <c r="Z633" s="17" t="s">
        <v>231</v>
      </c>
      <c r="AA633" s="17" t="s">
        <v>1833</v>
      </c>
      <c r="AB633" s="41" t="s">
        <v>238</v>
      </c>
      <c r="AC633" s="40">
        <v>44927</v>
      </c>
      <c r="AD633" s="33" t="str">
        <f>LOOKUP($Y633,'[21]Ley Transparencia'!$H$4:$H$17,'[21]Ley Transparencia'!$I$4:$I$17)</f>
        <v>Ilimitada</v>
      </c>
      <c r="AE633" s="26" t="str">
        <f t="shared" si="148"/>
        <v>Media</v>
      </c>
      <c r="AF633" s="18">
        <f t="shared" si="149"/>
        <v>2</v>
      </c>
      <c r="AG633" s="197" t="s">
        <v>233</v>
      </c>
      <c r="AH633" s="197">
        <f t="shared" si="150"/>
        <v>2</v>
      </c>
      <c r="AI633" s="197" t="s">
        <v>239</v>
      </c>
      <c r="AJ633" s="18">
        <f t="shared" si="151"/>
        <v>1</v>
      </c>
      <c r="AK633" s="18">
        <f t="shared" si="152"/>
        <v>5</v>
      </c>
      <c r="AL633" s="44" t="str">
        <f t="shared" si="153"/>
        <v>MEDIA</v>
      </c>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282"/>
      <c r="BO633" s="17"/>
      <c r="BP633" s="17"/>
      <c r="BQ633" s="26" t="str">
        <f t="shared" si="154"/>
        <v/>
      </c>
    </row>
    <row r="634" spans="1:69" s="158" customFormat="1" ht="60" customHeight="1" x14ac:dyDescent="0.35">
      <c r="A634" s="24" t="str">
        <f t="shared" si="147"/>
        <v>DSDSC-036</v>
      </c>
      <c r="B634" s="25" t="str">
        <f>VLOOKUP($D634,[21]Responsables!$L$1:$M$37,2,0)</f>
        <v>DSDSC</v>
      </c>
      <c r="C634" s="159" t="s">
        <v>341</v>
      </c>
      <c r="D634" s="17" t="s">
        <v>1485</v>
      </c>
      <c r="E634" s="17" t="s">
        <v>775</v>
      </c>
      <c r="F634" s="17" t="s">
        <v>1567</v>
      </c>
      <c r="G634" s="17" t="s">
        <v>1567</v>
      </c>
      <c r="H634" s="17" t="s">
        <v>1900</v>
      </c>
      <c r="I634" s="17" t="s">
        <v>253</v>
      </c>
      <c r="J634" s="18" t="s">
        <v>254</v>
      </c>
      <c r="K634" s="18" t="s">
        <v>1507</v>
      </c>
      <c r="L634" s="18" t="s">
        <v>336</v>
      </c>
      <c r="M634" s="189" t="s">
        <v>321</v>
      </c>
      <c r="N634" s="18" t="s">
        <v>451</v>
      </c>
      <c r="O634" s="201" t="s">
        <v>1569</v>
      </c>
      <c r="P634" s="17" t="s">
        <v>411</v>
      </c>
      <c r="Q634" s="17" t="s">
        <v>1485</v>
      </c>
      <c r="R634" s="17" t="s">
        <v>228</v>
      </c>
      <c r="S634" s="17" t="s">
        <v>1485</v>
      </c>
      <c r="T634" s="17" t="s">
        <v>411</v>
      </c>
      <c r="U634" s="17" t="s">
        <v>1485</v>
      </c>
      <c r="V634" s="17" t="s">
        <v>660</v>
      </c>
      <c r="W634" s="17" t="s">
        <v>1901</v>
      </c>
      <c r="X634" s="18" t="s">
        <v>255</v>
      </c>
      <c r="Y634" s="177" t="str">
        <f>VLOOKUP($X634,'[21]Ley Transparencia'!$G$4:$H$18,2,0)</f>
        <v>INFORMACIÓN PÚBLICA</v>
      </c>
      <c r="Z634" s="17" t="s">
        <v>256</v>
      </c>
      <c r="AA634" s="17" t="s">
        <v>256</v>
      </c>
      <c r="AB634" s="41" t="s">
        <v>176</v>
      </c>
      <c r="AC634" s="40">
        <v>44927</v>
      </c>
      <c r="AD634" s="33" t="str">
        <f>LOOKUP($Y634,'[21]Ley Transparencia'!$H$4:$H$17,'[21]Ley Transparencia'!$I$4:$I$17)</f>
        <v>Ilimitada</v>
      </c>
      <c r="AE634" s="26" t="str">
        <f t="shared" si="148"/>
        <v>Baja</v>
      </c>
      <c r="AF634" s="18">
        <f t="shared" si="149"/>
        <v>1</v>
      </c>
      <c r="AG634" s="197" t="s">
        <v>239</v>
      </c>
      <c r="AH634" s="197">
        <f t="shared" si="150"/>
        <v>1</v>
      </c>
      <c r="AI634" s="197" t="s">
        <v>233</v>
      </c>
      <c r="AJ634" s="18">
        <f t="shared" si="151"/>
        <v>2</v>
      </c>
      <c r="AK634" s="18">
        <f t="shared" si="152"/>
        <v>4</v>
      </c>
      <c r="AL634" s="44" t="str">
        <f t="shared" si="153"/>
        <v>MEDIA</v>
      </c>
      <c r="AM634" s="18" t="s">
        <v>184</v>
      </c>
      <c r="AN634" s="18" t="s">
        <v>184</v>
      </c>
      <c r="AO634" s="18" t="s">
        <v>184</v>
      </c>
      <c r="AP634" s="18" t="s">
        <v>184</v>
      </c>
      <c r="AQ634" s="18" t="s">
        <v>184</v>
      </c>
      <c r="AR634" s="18" t="s">
        <v>184</v>
      </c>
      <c r="AS634" s="18" t="s">
        <v>256</v>
      </c>
      <c r="AT634" s="18" t="s">
        <v>388</v>
      </c>
      <c r="AU634" s="18" t="s">
        <v>184</v>
      </c>
      <c r="AV634" s="18" t="s">
        <v>184</v>
      </c>
      <c r="AW634" s="18" t="s">
        <v>184</v>
      </c>
      <c r="AX634" s="18" t="s">
        <v>184</v>
      </c>
      <c r="AY634" s="18" t="s">
        <v>184</v>
      </c>
      <c r="AZ634" s="18" t="s">
        <v>184</v>
      </c>
      <c r="BA634" s="18" t="s">
        <v>184</v>
      </c>
      <c r="BB634" s="18" t="s">
        <v>184</v>
      </c>
      <c r="BC634" s="18" t="s">
        <v>256</v>
      </c>
      <c r="BD634" s="18" t="s">
        <v>184</v>
      </c>
      <c r="BE634" s="18" t="s">
        <v>184</v>
      </c>
      <c r="BF634" s="18" t="s">
        <v>184</v>
      </c>
      <c r="BG634" s="18" t="s">
        <v>184</v>
      </c>
      <c r="BH634" s="18" t="s">
        <v>184</v>
      </c>
      <c r="BI634" s="18" t="s">
        <v>184</v>
      </c>
      <c r="BJ634" s="18" t="s">
        <v>184</v>
      </c>
      <c r="BK634" s="18" t="s">
        <v>184</v>
      </c>
      <c r="BL634" s="18" t="s">
        <v>184</v>
      </c>
      <c r="BM634" s="18" t="s">
        <v>256</v>
      </c>
      <c r="BN634" s="282"/>
      <c r="BO634" s="17"/>
      <c r="BP634" s="17"/>
      <c r="BQ634" s="26" t="str">
        <f t="shared" si="154"/>
        <v/>
      </c>
    </row>
    <row r="635" spans="1:69" s="158" customFormat="1" ht="60" customHeight="1" x14ac:dyDescent="0.35">
      <c r="A635" s="24" t="str">
        <f t="shared" si="147"/>
        <v>DSDSC-037</v>
      </c>
      <c r="B635" s="25" t="str">
        <f>VLOOKUP($D635,[21]Responsables!$L$1:$M$37,2,0)</f>
        <v>DSDSC</v>
      </c>
      <c r="C635" s="159" t="s">
        <v>346</v>
      </c>
      <c r="D635" s="17" t="s">
        <v>1485</v>
      </c>
      <c r="E635" s="17" t="s">
        <v>775</v>
      </c>
      <c r="F635" s="17" t="s">
        <v>333</v>
      </c>
      <c r="G635" s="17" t="s">
        <v>1902</v>
      </c>
      <c r="H635" s="17" t="s">
        <v>1903</v>
      </c>
      <c r="I635" s="17" t="s">
        <v>253</v>
      </c>
      <c r="J635" s="18" t="s">
        <v>254</v>
      </c>
      <c r="K635" s="18" t="s">
        <v>1507</v>
      </c>
      <c r="L635" s="18" t="s">
        <v>320</v>
      </c>
      <c r="M635" s="189" t="s">
        <v>337</v>
      </c>
      <c r="N635" s="18" t="s">
        <v>451</v>
      </c>
      <c r="O635" s="189" t="s">
        <v>256</v>
      </c>
      <c r="P635" s="17" t="s">
        <v>411</v>
      </c>
      <c r="Q635" s="17" t="s">
        <v>1485</v>
      </c>
      <c r="R635" s="17" t="s">
        <v>228</v>
      </c>
      <c r="S635" s="17" t="s">
        <v>1485</v>
      </c>
      <c r="T635" s="17" t="s">
        <v>228</v>
      </c>
      <c r="U635" s="17" t="s">
        <v>1485</v>
      </c>
      <c r="V635" s="17" t="s">
        <v>229</v>
      </c>
      <c r="W635" s="17" t="s">
        <v>229</v>
      </c>
      <c r="X635" s="18" t="s">
        <v>273</v>
      </c>
      <c r="Y635" s="177" t="str">
        <f>VLOOKUP($X635,'[21]Ley Transparencia'!$G$4:$H$18,2,0)</f>
        <v>Artículo 18 - INFORMACIÓN PÚBLICA CLASIFICADA</v>
      </c>
      <c r="Z635" s="17" t="s">
        <v>1827</v>
      </c>
      <c r="AA635" s="17" t="s">
        <v>1828</v>
      </c>
      <c r="AB635" s="41" t="s">
        <v>238</v>
      </c>
      <c r="AC635" s="40">
        <v>44927</v>
      </c>
      <c r="AD635" s="33" t="str">
        <f>LOOKUP($Y635,'[21]Ley Transparencia'!$H$4:$H$17,'[21]Ley Transparencia'!$I$4:$I$17)</f>
        <v>Ilimitada</v>
      </c>
      <c r="AE635" s="26" t="str">
        <f t="shared" si="148"/>
        <v>Media</v>
      </c>
      <c r="AF635" s="18">
        <f t="shared" si="149"/>
        <v>2</v>
      </c>
      <c r="AG635" s="197" t="s">
        <v>233</v>
      </c>
      <c r="AH635" s="197">
        <f t="shared" si="150"/>
        <v>2</v>
      </c>
      <c r="AI635" s="197" t="s">
        <v>239</v>
      </c>
      <c r="AJ635" s="18">
        <f t="shared" si="151"/>
        <v>1</v>
      </c>
      <c r="AK635" s="18">
        <f t="shared" si="152"/>
        <v>5</v>
      </c>
      <c r="AL635" s="44" t="str">
        <f t="shared" si="153"/>
        <v>MEDIA</v>
      </c>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282"/>
      <c r="BO635" s="17"/>
      <c r="BP635" s="17"/>
      <c r="BQ635" s="26" t="str">
        <f t="shared" si="154"/>
        <v/>
      </c>
    </row>
    <row r="636" spans="1:69" s="158" customFormat="1" ht="60" customHeight="1" x14ac:dyDescent="0.35">
      <c r="A636" s="24" t="str">
        <f t="shared" si="147"/>
        <v>DSDSC-038</v>
      </c>
      <c r="B636" s="25" t="str">
        <f>VLOOKUP($D636,[21]Responsables!$L$1:$M$37,2,0)</f>
        <v>DSDSC</v>
      </c>
      <c r="C636" s="159" t="s">
        <v>353</v>
      </c>
      <c r="D636" s="17" t="s">
        <v>1485</v>
      </c>
      <c r="E636" s="17" t="s">
        <v>775</v>
      </c>
      <c r="F636" s="17" t="s">
        <v>333</v>
      </c>
      <c r="G636" s="17" t="s">
        <v>1904</v>
      </c>
      <c r="H636" s="17" t="s">
        <v>1905</v>
      </c>
      <c r="I636" s="17" t="s">
        <v>253</v>
      </c>
      <c r="J636" s="18" t="s">
        <v>254</v>
      </c>
      <c r="K636" s="18" t="s">
        <v>1507</v>
      </c>
      <c r="L636" s="18" t="s">
        <v>336</v>
      </c>
      <c r="M636" s="189" t="s">
        <v>337</v>
      </c>
      <c r="N636" s="18" t="s">
        <v>362</v>
      </c>
      <c r="O636" s="189" t="s">
        <v>256</v>
      </c>
      <c r="P636" s="17" t="s">
        <v>411</v>
      </c>
      <c r="Q636" s="17" t="s">
        <v>1485</v>
      </c>
      <c r="R636" s="17" t="s">
        <v>228</v>
      </c>
      <c r="S636" s="17" t="s">
        <v>1485</v>
      </c>
      <c r="T636" s="17" t="s">
        <v>228</v>
      </c>
      <c r="U636" s="17" t="s">
        <v>1485</v>
      </c>
      <c r="V636" s="17" t="s">
        <v>229</v>
      </c>
      <c r="W636" s="17" t="s">
        <v>229</v>
      </c>
      <c r="X636" s="18" t="s">
        <v>273</v>
      </c>
      <c r="Y636" s="177" t="str">
        <f>VLOOKUP($X636,'[21]Ley Transparencia'!$G$4:$H$18,2,0)</f>
        <v>Artículo 18 - INFORMACIÓN PÚBLICA CLASIFICADA</v>
      </c>
      <c r="Z636" s="17" t="s">
        <v>1827</v>
      </c>
      <c r="AA636" s="17" t="s">
        <v>1828</v>
      </c>
      <c r="AB636" s="41" t="s">
        <v>238</v>
      </c>
      <c r="AC636" s="40">
        <v>44927</v>
      </c>
      <c r="AD636" s="33" t="str">
        <f>LOOKUP($Y636,'[21]Ley Transparencia'!$H$4:$H$17,'[21]Ley Transparencia'!$I$4:$I$17)</f>
        <v>Ilimitada</v>
      </c>
      <c r="AE636" s="26" t="str">
        <f t="shared" si="148"/>
        <v>Media</v>
      </c>
      <c r="AF636" s="18">
        <f t="shared" si="149"/>
        <v>2</v>
      </c>
      <c r="AG636" s="197" t="s">
        <v>233</v>
      </c>
      <c r="AH636" s="197">
        <f t="shared" si="150"/>
        <v>2</v>
      </c>
      <c r="AI636" s="197" t="s">
        <v>239</v>
      </c>
      <c r="AJ636" s="18">
        <f t="shared" si="151"/>
        <v>1</v>
      </c>
      <c r="AK636" s="18">
        <f t="shared" si="152"/>
        <v>5</v>
      </c>
      <c r="AL636" s="44" t="str">
        <f t="shared" si="153"/>
        <v>MEDIA</v>
      </c>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282"/>
      <c r="BO636" s="17"/>
      <c r="BP636" s="17"/>
      <c r="BQ636" s="26" t="str">
        <f t="shared" si="154"/>
        <v/>
      </c>
    </row>
    <row r="637" spans="1:69" s="158" customFormat="1" ht="60" customHeight="1" x14ac:dyDescent="0.35">
      <c r="A637" s="24" t="str">
        <f t="shared" si="147"/>
        <v>DSDSC-039</v>
      </c>
      <c r="B637" s="25" t="str">
        <f>VLOOKUP($D637,[21]Responsables!$L$1:$M$37,2,0)</f>
        <v>DSDSC</v>
      </c>
      <c r="C637" s="159" t="s">
        <v>358</v>
      </c>
      <c r="D637" s="17" t="s">
        <v>1485</v>
      </c>
      <c r="E637" s="17" t="s">
        <v>775</v>
      </c>
      <c r="F637" s="17" t="s">
        <v>229</v>
      </c>
      <c r="G637" s="17" t="s">
        <v>1906</v>
      </c>
      <c r="H637" s="17" t="s">
        <v>1907</v>
      </c>
      <c r="I637" s="17" t="s">
        <v>227</v>
      </c>
      <c r="J637" s="17" t="s">
        <v>254</v>
      </c>
      <c r="K637" s="17" t="s">
        <v>319</v>
      </c>
      <c r="L637" s="17" t="s">
        <v>361</v>
      </c>
      <c r="M637" s="188" t="s">
        <v>321</v>
      </c>
      <c r="N637" s="17" t="s">
        <v>437</v>
      </c>
      <c r="O637" s="188" t="s">
        <v>256</v>
      </c>
      <c r="P637" s="17" t="s">
        <v>411</v>
      </c>
      <c r="Q637" s="17" t="s">
        <v>1485</v>
      </c>
      <c r="R637" s="17" t="s">
        <v>228</v>
      </c>
      <c r="S637" s="17" t="s">
        <v>1485</v>
      </c>
      <c r="T637" s="17" t="s">
        <v>228</v>
      </c>
      <c r="U637" s="17" t="s">
        <v>1485</v>
      </c>
      <c r="V637" s="17" t="s">
        <v>177</v>
      </c>
      <c r="W637" s="17" t="s">
        <v>1485</v>
      </c>
      <c r="X637" s="18" t="s">
        <v>273</v>
      </c>
      <c r="Y637" s="177" t="str">
        <f>VLOOKUP($X637,'[21]Ley Transparencia'!$G$4:$H$18,2,0)</f>
        <v>Artículo 18 - INFORMACIÓN PÚBLICA CLASIFICADA</v>
      </c>
      <c r="Z637" s="17" t="s">
        <v>1827</v>
      </c>
      <c r="AA637" s="17" t="s">
        <v>1828</v>
      </c>
      <c r="AB637" s="41" t="s">
        <v>238</v>
      </c>
      <c r="AC637" s="40">
        <v>44927</v>
      </c>
      <c r="AD637" s="33" t="str">
        <f>LOOKUP($Y637,'[21]Ley Transparencia'!$H$4:$H$17,'[21]Ley Transparencia'!$I$4:$I$17)</f>
        <v>Ilimitada</v>
      </c>
      <c r="AE637" s="26" t="str">
        <f t="shared" si="148"/>
        <v>Media</v>
      </c>
      <c r="AF637" s="18">
        <f t="shared" si="149"/>
        <v>2</v>
      </c>
      <c r="AG637" s="197" t="s">
        <v>233</v>
      </c>
      <c r="AH637" s="189">
        <f t="shared" si="150"/>
        <v>2</v>
      </c>
      <c r="AI637" s="197" t="s">
        <v>239</v>
      </c>
      <c r="AJ637" s="18">
        <f t="shared" si="151"/>
        <v>1</v>
      </c>
      <c r="AK637" s="18">
        <f t="shared" si="152"/>
        <v>5</v>
      </c>
      <c r="AL637" s="44" t="str">
        <f t="shared" si="153"/>
        <v>MEDIA</v>
      </c>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290"/>
      <c r="BO637" s="51"/>
      <c r="BP637" s="51"/>
      <c r="BQ637" s="52" t="str">
        <f t="shared" si="154"/>
        <v/>
      </c>
    </row>
    <row r="638" spans="1:69" s="158" customFormat="1" ht="60" customHeight="1" x14ac:dyDescent="0.35">
      <c r="A638" s="24" t="str">
        <f t="shared" si="147"/>
        <v>DSDSC-040</v>
      </c>
      <c r="B638" s="38" t="str">
        <f>VLOOKUP($D638,[21]Responsables!$L$1:$M$37,2,0)</f>
        <v>DSDSC</v>
      </c>
      <c r="C638" s="163" t="s">
        <v>364</v>
      </c>
      <c r="D638" s="188" t="s">
        <v>1485</v>
      </c>
      <c r="E638" s="188" t="s">
        <v>775</v>
      </c>
      <c r="F638" s="188" t="s">
        <v>229</v>
      </c>
      <c r="G638" s="188" t="s">
        <v>1908</v>
      </c>
      <c r="H638" s="188" t="s">
        <v>1909</v>
      </c>
      <c r="I638" s="180" t="s">
        <v>175</v>
      </c>
      <c r="J638" s="188" t="s">
        <v>176</v>
      </c>
      <c r="K638" s="188" t="s">
        <v>176</v>
      </c>
      <c r="L638" s="188" t="s">
        <v>176</v>
      </c>
      <c r="M638" s="188" t="s">
        <v>176</v>
      </c>
      <c r="N638" s="188" t="s">
        <v>176</v>
      </c>
      <c r="O638" s="188" t="s">
        <v>176</v>
      </c>
      <c r="P638" s="188" t="s">
        <v>411</v>
      </c>
      <c r="Q638" s="17" t="s">
        <v>1485</v>
      </c>
      <c r="R638" s="17" t="s">
        <v>177</v>
      </c>
      <c r="S638" s="17" t="s">
        <v>1485</v>
      </c>
      <c r="T638" s="17" t="s">
        <v>177</v>
      </c>
      <c r="U638" s="17" t="s">
        <v>1485</v>
      </c>
      <c r="V638" s="17" t="s">
        <v>177</v>
      </c>
      <c r="W638" s="17" t="s">
        <v>1485</v>
      </c>
      <c r="X638" s="18" t="s">
        <v>179</v>
      </c>
      <c r="Y638" s="177" t="str">
        <f>VLOOKUP($X638,'[21]Ley Transparencia'!$G$4:$H$18,2,0)</f>
        <v>Artículo 19 - INFORMACIÓN PÚBLICA RESERVADA</v>
      </c>
      <c r="Z638" s="17" t="s">
        <v>1827</v>
      </c>
      <c r="AA638" s="17" t="s">
        <v>1910</v>
      </c>
      <c r="AB638" s="41" t="s">
        <v>238</v>
      </c>
      <c r="AC638" s="40">
        <v>45534</v>
      </c>
      <c r="AD638" s="33" t="str">
        <f>LOOKUP($Y638,'[21]Ley Transparencia'!$H$4:$H$17,'[21]Ley Transparencia'!$I$4:$I$17)</f>
        <v>Mayor a 15 años</v>
      </c>
      <c r="AE638" s="54" t="str">
        <f t="shared" si="148"/>
        <v>Alta</v>
      </c>
      <c r="AF638" s="189">
        <f t="shared" si="149"/>
        <v>3</v>
      </c>
      <c r="AG638" s="197" t="s">
        <v>233</v>
      </c>
      <c r="AH638" s="189">
        <f t="shared" si="150"/>
        <v>2</v>
      </c>
      <c r="AI638" s="197" t="s">
        <v>239</v>
      </c>
      <c r="AJ638" s="189">
        <f t="shared" si="151"/>
        <v>1</v>
      </c>
      <c r="AK638" s="189">
        <f t="shared" si="152"/>
        <v>6</v>
      </c>
      <c r="AL638" s="202" t="str">
        <f t="shared" si="153"/>
        <v>ALTA</v>
      </c>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282"/>
      <c r="BO638" s="17"/>
      <c r="BP638" s="53"/>
      <c r="BQ638" s="54" t="str">
        <f t="shared" si="154"/>
        <v/>
      </c>
    </row>
    <row r="639" spans="1:69" s="158" customFormat="1" ht="60" customHeight="1" x14ac:dyDescent="0.35">
      <c r="A639" s="24" t="str">
        <f t="shared" si="147"/>
        <v>DSDSC-041</v>
      </c>
      <c r="B639" s="38" t="str">
        <f>VLOOKUP($D639,[21]Responsables!$L$1:$M$37,2,0)</f>
        <v>DSDSC</v>
      </c>
      <c r="C639" s="163" t="s">
        <v>367</v>
      </c>
      <c r="D639" s="188" t="s">
        <v>1485</v>
      </c>
      <c r="E639" s="188" t="s">
        <v>775</v>
      </c>
      <c r="F639" s="188" t="s">
        <v>229</v>
      </c>
      <c r="G639" s="188" t="s">
        <v>1911</v>
      </c>
      <c r="H639" s="188" t="s">
        <v>1912</v>
      </c>
      <c r="I639" s="180" t="s">
        <v>175</v>
      </c>
      <c r="J639" s="188" t="s">
        <v>176</v>
      </c>
      <c r="K639" s="188" t="s">
        <v>176</v>
      </c>
      <c r="L639" s="188" t="s">
        <v>176</v>
      </c>
      <c r="M639" s="188" t="s">
        <v>176</v>
      </c>
      <c r="N639" s="188" t="s">
        <v>176</v>
      </c>
      <c r="O639" s="188" t="s">
        <v>176</v>
      </c>
      <c r="P639" s="188" t="s">
        <v>411</v>
      </c>
      <c r="Q639" s="17" t="s">
        <v>1485</v>
      </c>
      <c r="R639" s="17" t="s">
        <v>177</v>
      </c>
      <c r="S639" s="17" t="s">
        <v>1485</v>
      </c>
      <c r="T639" s="17" t="s">
        <v>177</v>
      </c>
      <c r="U639" s="17" t="s">
        <v>1485</v>
      </c>
      <c r="V639" s="17" t="s">
        <v>177</v>
      </c>
      <c r="W639" s="17" t="s">
        <v>1485</v>
      </c>
      <c r="X639" s="18" t="s">
        <v>188</v>
      </c>
      <c r="Y639" s="177" t="str">
        <f>VLOOKUP($X639,'[21]Ley Transparencia'!$G$4:$H$18,2,0)</f>
        <v>Artículo 18 - INFORMACIÓN PÚBLICA CLASIFICADA</v>
      </c>
      <c r="Z639" s="17" t="s">
        <v>313</v>
      </c>
      <c r="AA639" s="17" t="s">
        <v>1833</v>
      </c>
      <c r="AB639" s="41" t="s">
        <v>238</v>
      </c>
      <c r="AC639" s="40">
        <v>45534</v>
      </c>
      <c r="AD639" s="33" t="str">
        <f>LOOKUP($Y639,'[21]Ley Transparencia'!$H$4:$H$17,'[21]Ley Transparencia'!$I$4:$I$17)</f>
        <v>Ilimitada</v>
      </c>
      <c r="AE639" s="54" t="str">
        <f t="shared" si="148"/>
        <v>Media</v>
      </c>
      <c r="AF639" s="189"/>
      <c r="AG639" s="197" t="s">
        <v>233</v>
      </c>
      <c r="AH639" s="189"/>
      <c r="AI639" s="197" t="s">
        <v>239</v>
      </c>
      <c r="AJ639" s="189"/>
      <c r="AK639" s="189"/>
      <c r="AL639" s="202" t="str">
        <f t="shared" si="153"/>
        <v>MEDIA</v>
      </c>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282"/>
      <c r="BO639" s="17"/>
      <c r="BP639" s="53"/>
      <c r="BQ639" s="54" t="str">
        <f t="shared" si="154"/>
        <v/>
      </c>
    </row>
    <row r="640" spans="1:69" s="158" customFormat="1" ht="60" customHeight="1" x14ac:dyDescent="0.35">
      <c r="A640" s="24" t="str">
        <f t="shared" si="147"/>
        <v>DSDSC-042</v>
      </c>
      <c r="B640" s="38" t="str">
        <f>VLOOKUP($D640,[21]Responsables!$L$1:$M$37,2,0)</f>
        <v>DSDSC</v>
      </c>
      <c r="C640" s="163" t="s">
        <v>371</v>
      </c>
      <c r="D640" s="188" t="s">
        <v>1485</v>
      </c>
      <c r="E640" s="188" t="s">
        <v>775</v>
      </c>
      <c r="F640" s="188" t="s">
        <v>229</v>
      </c>
      <c r="G640" s="188" t="s">
        <v>465</v>
      </c>
      <c r="H640" s="188" t="s">
        <v>1913</v>
      </c>
      <c r="I640" s="180" t="s">
        <v>175</v>
      </c>
      <c r="J640" s="188" t="s">
        <v>176</v>
      </c>
      <c r="K640" s="188" t="s">
        <v>176</v>
      </c>
      <c r="L640" s="188" t="s">
        <v>176</v>
      </c>
      <c r="M640" s="188" t="s">
        <v>176</v>
      </c>
      <c r="N640" s="188" t="s">
        <v>176</v>
      </c>
      <c r="O640" s="188" t="s">
        <v>176</v>
      </c>
      <c r="P640" s="188" t="s">
        <v>411</v>
      </c>
      <c r="Q640" s="17" t="s">
        <v>1485</v>
      </c>
      <c r="R640" s="17" t="s">
        <v>289</v>
      </c>
      <c r="S640" s="17" t="s">
        <v>1485</v>
      </c>
      <c r="T640" s="17" t="s">
        <v>289</v>
      </c>
      <c r="U640" s="17" t="s">
        <v>1485</v>
      </c>
      <c r="V640" s="17" t="s">
        <v>177</v>
      </c>
      <c r="W640" s="17" t="s">
        <v>1485</v>
      </c>
      <c r="X640" s="18" t="s">
        <v>255</v>
      </c>
      <c r="Y640" s="177" t="str">
        <f>VLOOKUP($X640,'[21]Ley Transparencia'!$G$4:$H$18,2,0)</f>
        <v>INFORMACIÓN PÚBLICA</v>
      </c>
      <c r="Z640" s="17" t="s">
        <v>256</v>
      </c>
      <c r="AA640" s="17" t="s">
        <v>256</v>
      </c>
      <c r="AB640" s="41" t="s">
        <v>176</v>
      </c>
      <c r="AC640" s="40">
        <v>45534</v>
      </c>
      <c r="AD640" s="33" t="str">
        <f>LOOKUP($Y640,'[21]Ley Transparencia'!$H$4:$H$17,'[21]Ley Transparencia'!$I$4:$I$17)</f>
        <v>Ilimitada</v>
      </c>
      <c r="AE640" s="54" t="str">
        <f t="shared" si="148"/>
        <v>Baja</v>
      </c>
      <c r="AF640" s="189">
        <f t="shared" ref="AF640" si="155">IF(AE640="Baja",1,IF(AE640="Media",2,IF(AE640="Alta",3,"")))</f>
        <v>1</v>
      </c>
      <c r="AG640" s="197" t="s">
        <v>239</v>
      </c>
      <c r="AH640" s="189">
        <f t="shared" ref="AH640" si="156">IF(AG640="Baja",1,IF(AG640="Media",2,IF(AG640="Alta",3,"")))</f>
        <v>1</v>
      </c>
      <c r="AI640" s="197" t="s">
        <v>239</v>
      </c>
      <c r="AJ640" s="189"/>
      <c r="AK640" s="189"/>
      <c r="AL640" s="202" t="str">
        <f t="shared" si="153"/>
        <v>BAJA</v>
      </c>
      <c r="AM640" s="18" t="s">
        <v>184</v>
      </c>
      <c r="AN640" s="18" t="s">
        <v>388</v>
      </c>
      <c r="AO640" s="18" t="s">
        <v>184</v>
      </c>
      <c r="AP640" s="18" t="s">
        <v>388</v>
      </c>
      <c r="AQ640" s="18" t="s">
        <v>184</v>
      </c>
      <c r="AR640" s="18" t="s">
        <v>184</v>
      </c>
      <c r="AS640" s="18" t="s">
        <v>256</v>
      </c>
      <c r="AT640" s="18" t="s">
        <v>388</v>
      </c>
      <c r="AU640" s="18" t="s">
        <v>184</v>
      </c>
      <c r="AV640" s="18" t="s">
        <v>184</v>
      </c>
      <c r="AW640" s="18" t="s">
        <v>184</v>
      </c>
      <c r="AX640" s="18" t="s">
        <v>184</v>
      </c>
      <c r="AY640" s="18" t="s">
        <v>184</v>
      </c>
      <c r="AZ640" s="18" t="s">
        <v>184</v>
      </c>
      <c r="BA640" s="18" t="s">
        <v>184</v>
      </c>
      <c r="BB640" s="18" t="s">
        <v>184</v>
      </c>
      <c r="BC640" s="18" t="s">
        <v>256</v>
      </c>
      <c r="BD640" s="18" t="s">
        <v>184</v>
      </c>
      <c r="BE640" s="18" t="s">
        <v>184</v>
      </c>
      <c r="BF640" s="18" t="s">
        <v>184</v>
      </c>
      <c r="BG640" s="18" t="s">
        <v>184</v>
      </c>
      <c r="BH640" s="18" t="s">
        <v>184</v>
      </c>
      <c r="BI640" s="18" t="s">
        <v>184</v>
      </c>
      <c r="BJ640" s="18" t="s">
        <v>184</v>
      </c>
      <c r="BK640" s="18" t="s">
        <v>184</v>
      </c>
      <c r="BL640" s="18" t="s">
        <v>184</v>
      </c>
      <c r="BM640" s="18" t="s">
        <v>256</v>
      </c>
      <c r="BN640" s="282"/>
      <c r="BO640" s="17"/>
      <c r="BP640" s="53"/>
      <c r="BQ640" s="54"/>
    </row>
    <row r="641" spans="1:70" s="158" customFormat="1" ht="60" customHeight="1" x14ac:dyDescent="0.35">
      <c r="A641" s="24" t="str">
        <f t="shared" si="147"/>
        <v>DSDSC-043</v>
      </c>
      <c r="B641" s="38" t="str">
        <f>VLOOKUP($D641,[21]Responsables!$L$1:$M$37,2,0)</f>
        <v>DSDSC</v>
      </c>
      <c r="C641" s="163" t="s">
        <v>375</v>
      </c>
      <c r="D641" s="188" t="s">
        <v>1485</v>
      </c>
      <c r="E641" s="188" t="s">
        <v>775</v>
      </c>
      <c r="F641" s="188" t="s">
        <v>229</v>
      </c>
      <c r="G641" s="188" t="s">
        <v>1914</v>
      </c>
      <c r="H641" s="188" t="s">
        <v>1914</v>
      </c>
      <c r="I641" s="180" t="s">
        <v>312</v>
      </c>
      <c r="J641" s="188" t="s">
        <v>176</v>
      </c>
      <c r="K641" s="188" t="s">
        <v>176</v>
      </c>
      <c r="L641" s="188" t="s">
        <v>176</v>
      </c>
      <c r="M641" s="188" t="s">
        <v>176</v>
      </c>
      <c r="N641" s="188" t="s">
        <v>176</v>
      </c>
      <c r="O641" s="188" t="s">
        <v>176</v>
      </c>
      <c r="P641" s="188" t="s">
        <v>229</v>
      </c>
      <c r="Q641" s="17" t="s">
        <v>229</v>
      </c>
      <c r="R641" s="17" t="s">
        <v>229</v>
      </c>
      <c r="S641" s="17" t="s">
        <v>229</v>
      </c>
      <c r="T641" s="17" t="s">
        <v>229</v>
      </c>
      <c r="U641" s="17" t="s">
        <v>229</v>
      </c>
      <c r="V641" s="17" t="s">
        <v>229</v>
      </c>
      <c r="W641" s="17" t="s">
        <v>229</v>
      </c>
      <c r="X641" s="18" t="s">
        <v>179</v>
      </c>
      <c r="Y641" s="177" t="str">
        <f>VLOOKUP($X641,'[21]Ley Transparencia'!$G$4:$H$18,2,0)</f>
        <v>Artículo 19 - INFORMACIÓN PÚBLICA RESERVADA</v>
      </c>
      <c r="Z641" s="17" t="s">
        <v>1827</v>
      </c>
      <c r="AA641" s="17" t="s">
        <v>1915</v>
      </c>
      <c r="AB641" s="41" t="s">
        <v>238</v>
      </c>
      <c r="AC641" s="40">
        <v>45534</v>
      </c>
      <c r="AD641" s="33" t="str">
        <f>LOOKUP($Y641,'[21]Ley Transparencia'!$H$4:$H$17,'[21]Ley Transparencia'!$I$4:$I$17)</f>
        <v>Mayor a 15 años</v>
      </c>
      <c r="AE641" s="54" t="str">
        <f t="shared" si="148"/>
        <v>Alta</v>
      </c>
      <c r="AF641" s="189">
        <f t="shared" si="149"/>
        <v>3</v>
      </c>
      <c r="AG641" s="197" t="s">
        <v>239</v>
      </c>
      <c r="AH641" s="189">
        <f t="shared" si="150"/>
        <v>1</v>
      </c>
      <c r="AI641" s="197" t="s">
        <v>239</v>
      </c>
      <c r="AJ641" s="189">
        <f t="shared" si="151"/>
        <v>1</v>
      </c>
      <c r="AK641" s="189">
        <f t="shared" si="152"/>
        <v>5</v>
      </c>
      <c r="AL641" s="202" t="str">
        <f t="shared" si="153"/>
        <v>ALTA</v>
      </c>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282"/>
      <c r="BO641" s="17"/>
      <c r="BP641" s="53"/>
      <c r="BQ641" s="54" t="str">
        <f t="shared" si="154"/>
        <v/>
      </c>
    </row>
    <row r="642" spans="1:70" s="158" customFormat="1" ht="60" customHeight="1" x14ac:dyDescent="0.35">
      <c r="A642" s="24" t="str">
        <f t="shared" si="147"/>
        <v>DSDSC-044</v>
      </c>
      <c r="B642" s="38" t="str">
        <f>VLOOKUP($D642,[21]Responsables!$L$1:$M$37,2,0)</f>
        <v>DSDSC</v>
      </c>
      <c r="C642" s="163" t="s">
        <v>379</v>
      </c>
      <c r="D642" s="188" t="s">
        <v>1485</v>
      </c>
      <c r="E642" s="188" t="s">
        <v>775</v>
      </c>
      <c r="F642" s="188" t="s">
        <v>229</v>
      </c>
      <c r="G642" s="188" t="s">
        <v>1916</v>
      </c>
      <c r="H642" s="188" t="s">
        <v>1917</v>
      </c>
      <c r="I642" s="180" t="s">
        <v>695</v>
      </c>
      <c r="J642" s="188" t="s">
        <v>176</v>
      </c>
      <c r="K642" s="188" t="s">
        <v>176</v>
      </c>
      <c r="L642" s="188" t="s">
        <v>176</v>
      </c>
      <c r="M642" s="188" t="s">
        <v>176</v>
      </c>
      <c r="N642" s="188" t="s">
        <v>176</v>
      </c>
      <c r="O642" s="188" t="s">
        <v>176</v>
      </c>
      <c r="P642" s="188" t="s">
        <v>411</v>
      </c>
      <c r="Q642" s="17" t="s">
        <v>1485</v>
      </c>
      <c r="R642" s="17" t="s">
        <v>324</v>
      </c>
      <c r="S642" s="17" t="s">
        <v>1485</v>
      </c>
      <c r="T642" s="17" t="s">
        <v>324</v>
      </c>
      <c r="U642" s="17" t="s">
        <v>1485</v>
      </c>
      <c r="V642" s="17" t="s">
        <v>324</v>
      </c>
      <c r="W642" s="17" t="s">
        <v>1485</v>
      </c>
      <c r="X642" s="18" t="s">
        <v>188</v>
      </c>
      <c r="Y642" s="177" t="str">
        <f>VLOOKUP($X642,'[21]Ley Transparencia'!$G$4:$H$18,2,0)</f>
        <v>Artículo 18 - INFORMACIÓN PÚBLICA CLASIFICADA</v>
      </c>
      <c r="Z642" s="17" t="s">
        <v>313</v>
      </c>
      <c r="AA642" s="17" t="s">
        <v>1918</v>
      </c>
      <c r="AB642" s="41" t="s">
        <v>238</v>
      </c>
      <c r="AC642" s="40">
        <v>45534</v>
      </c>
      <c r="AD642" s="33" t="str">
        <f>LOOKUP($Y642,'[21]Ley Transparencia'!$H$4:$H$17,'[21]Ley Transparencia'!$I$4:$I$17)</f>
        <v>Ilimitada</v>
      </c>
      <c r="AE642" s="54" t="str">
        <f t="shared" si="148"/>
        <v>Media</v>
      </c>
      <c r="AF642" s="189">
        <f t="shared" si="149"/>
        <v>2</v>
      </c>
      <c r="AG642" s="197" t="s">
        <v>233</v>
      </c>
      <c r="AH642" s="189">
        <f t="shared" si="150"/>
        <v>2</v>
      </c>
      <c r="AI642" s="197" t="s">
        <v>233</v>
      </c>
      <c r="AJ642" s="189">
        <f t="shared" si="151"/>
        <v>2</v>
      </c>
      <c r="AK642" s="189">
        <f t="shared" si="152"/>
        <v>6</v>
      </c>
      <c r="AL642" s="202" t="str">
        <f t="shared" si="153"/>
        <v>MEDIA</v>
      </c>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282"/>
      <c r="BO642" s="17"/>
      <c r="BP642" s="53"/>
      <c r="BQ642" s="54" t="str">
        <f t="shared" si="154"/>
        <v/>
      </c>
    </row>
    <row r="643" spans="1:70" s="158" customFormat="1" ht="60" customHeight="1" x14ac:dyDescent="0.35">
      <c r="A643" s="24" t="s">
        <v>1919</v>
      </c>
      <c r="B643" s="25" t="str">
        <f>VLOOKUP($D643,[22]Responsables!$L$1:$M$37,2,0)</f>
        <v>SSC</v>
      </c>
      <c r="C643" s="159" t="s">
        <v>169</v>
      </c>
      <c r="D643" s="17" t="s">
        <v>1920</v>
      </c>
      <c r="E643" s="17" t="s">
        <v>775</v>
      </c>
      <c r="F643" s="17" t="s">
        <v>316</v>
      </c>
      <c r="G643" s="17" t="s">
        <v>1921</v>
      </c>
      <c r="H643" s="17" t="s">
        <v>1922</v>
      </c>
      <c r="I643" s="17" t="s">
        <v>253</v>
      </c>
      <c r="J643" s="18" t="s">
        <v>254</v>
      </c>
      <c r="K643" s="18" t="s">
        <v>1507</v>
      </c>
      <c r="L643" s="18" t="s">
        <v>336</v>
      </c>
      <c r="M643" s="18" t="s">
        <v>321</v>
      </c>
      <c r="N643" s="18" t="s">
        <v>451</v>
      </c>
      <c r="O643" s="18" t="s">
        <v>176</v>
      </c>
      <c r="P643" s="17" t="s">
        <v>406</v>
      </c>
      <c r="Q643" s="17" t="s">
        <v>1920</v>
      </c>
      <c r="R643" s="17" t="s">
        <v>438</v>
      </c>
      <c r="S643" s="17" t="s">
        <v>1920</v>
      </c>
      <c r="T643" s="17" t="s">
        <v>406</v>
      </c>
      <c r="U643" s="17" t="s">
        <v>1920</v>
      </c>
      <c r="V643" s="17" t="s">
        <v>229</v>
      </c>
      <c r="W643" s="17" t="s">
        <v>229</v>
      </c>
      <c r="X643" s="18" t="s">
        <v>255</v>
      </c>
      <c r="Y643" s="177" t="s">
        <v>517</v>
      </c>
      <c r="Z643" s="17" t="s">
        <v>256</v>
      </c>
      <c r="AA643" s="17" t="s">
        <v>256</v>
      </c>
      <c r="AB643" s="18" t="s">
        <v>176</v>
      </c>
      <c r="AC643" s="178">
        <v>44562</v>
      </c>
      <c r="AD643" s="33" t="s">
        <v>518</v>
      </c>
      <c r="AE643" s="26" t="s">
        <v>239</v>
      </c>
      <c r="AF643" s="18">
        <f>IF(AE643="Baja",1,IF(AE643="Media",2,IF(AE643="Alta",3,"")))</f>
        <v>1</v>
      </c>
      <c r="AG643" s="18" t="s">
        <v>233</v>
      </c>
      <c r="AH643" s="18">
        <f>IF(AG643="Baja",1,IF(AG643="Media",2,IF(AG643="Alta",3,"")))</f>
        <v>2</v>
      </c>
      <c r="AI643" s="18" t="s">
        <v>233</v>
      </c>
      <c r="AJ643" s="18">
        <f>IF(AI643="Baja",1,IF(AI643="Media",2,IF(AI643="Alta",3,"")))</f>
        <v>2</v>
      </c>
      <c r="AK643" s="18">
        <f>IFERROR(SUM(+AF643+AH643+AJ643),"")</f>
        <v>5</v>
      </c>
      <c r="AL643" s="44" t="s">
        <v>524</v>
      </c>
      <c r="AM643" s="18" t="s">
        <v>388</v>
      </c>
      <c r="AN643" s="18" t="s">
        <v>388</v>
      </c>
      <c r="AO643" s="18" t="s">
        <v>184</v>
      </c>
      <c r="AP643" s="18" t="s">
        <v>388</v>
      </c>
      <c r="AQ643" s="18" t="s">
        <v>184</v>
      </c>
      <c r="AR643" s="18" t="s">
        <v>184</v>
      </c>
      <c r="AS643" s="18"/>
      <c r="AT643" s="18" t="s">
        <v>388</v>
      </c>
      <c r="AU643" s="18" t="s">
        <v>184</v>
      </c>
      <c r="AV643" s="18" t="s">
        <v>388</v>
      </c>
      <c r="AW643" s="18" t="s">
        <v>388</v>
      </c>
      <c r="AX643" s="18" t="s">
        <v>184</v>
      </c>
      <c r="AY643" s="18" t="s">
        <v>388</v>
      </c>
      <c r="AZ643" s="18" t="s">
        <v>184</v>
      </c>
      <c r="BA643" s="18" t="s">
        <v>388</v>
      </c>
      <c r="BB643" s="18" t="s">
        <v>184</v>
      </c>
      <c r="BC643" s="18"/>
      <c r="BD643" s="18" t="s">
        <v>184</v>
      </c>
      <c r="BE643" s="18" t="s">
        <v>184</v>
      </c>
      <c r="BF643" s="18" t="s">
        <v>184</v>
      </c>
      <c r="BG643" s="18" t="s">
        <v>184</v>
      </c>
      <c r="BH643" s="18" t="s">
        <v>184</v>
      </c>
      <c r="BI643" s="18" t="s">
        <v>184</v>
      </c>
      <c r="BJ643" s="18" t="s">
        <v>184</v>
      </c>
      <c r="BK643" s="18" t="s">
        <v>184</v>
      </c>
      <c r="BL643" s="18" t="s">
        <v>184</v>
      </c>
      <c r="BM643" s="18"/>
      <c r="BN643" s="34"/>
      <c r="BO643" s="18"/>
      <c r="BP643" s="18"/>
      <c r="BQ643" s="26" t="s">
        <v>1467</v>
      </c>
      <c r="BR643" s="18"/>
    </row>
    <row r="644" spans="1:70" s="158" customFormat="1" ht="60" customHeight="1" x14ac:dyDescent="0.35">
      <c r="A644" s="24" t="s">
        <v>1923</v>
      </c>
      <c r="B644" s="25" t="str">
        <f>VLOOKUP($D644,[22]Responsables!$L$1:$M$37,2,0)</f>
        <v>SSC</v>
      </c>
      <c r="C644" s="159" t="s">
        <v>185</v>
      </c>
      <c r="D644" s="17" t="s">
        <v>1920</v>
      </c>
      <c r="E644" s="17" t="s">
        <v>775</v>
      </c>
      <c r="F644" s="17" t="s">
        <v>316</v>
      </c>
      <c r="G644" s="17" t="s">
        <v>1924</v>
      </c>
      <c r="H644" s="17" t="s">
        <v>1925</v>
      </c>
      <c r="I644" s="17" t="s">
        <v>253</v>
      </c>
      <c r="J644" s="18" t="s">
        <v>254</v>
      </c>
      <c r="K644" s="18" t="s">
        <v>1507</v>
      </c>
      <c r="L644" s="18" t="s">
        <v>336</v>
      </c>
      <c r="M644" s="18" t="s">
        <v>321</v>
      </c>
      <c r="N644" s="18" t="s">
        <v>451</v>
      </c>
      <c r="O644" s="18" t="s">
        <v>176</v>
      </c>
      <c r="P644" s="17" t="s">
        <v>406</v>
      </c>
      <c r="Q644" s="17" t="s">
        <v>1920</v>
      </c>
      <c r="R644" s="17" t="s">
        <v>438</v>
      </c>
      <c r="S644" s="17" t="s">
        <v>1920</v>
      </c>
      <c r="T644" s="17" t="s">
        <v>289</v>
      </c>
      <c r="U644" s="17" t="s">
        <v>1920</v>
      </c>
      <c r="V644" s="17" t="s">
        <v>229</v>
      </c>
      <c r="W644" s="17" t="s">
        <v>229</v>
      </c>
      <c r="X644" s="18" t="s">
        <v>255</v>
      </c>
      <c r="Y644" s="177" t="s">
        <v>517</v>
      </c>
      <c r="Z644" s="17" t="s">
        <v>256</v>
      </c>
      <c r="AA644" s="17" t="s">
        <v>256</v>
      </c>
      <c r="AB644" s="18" t="s">
        <v>176</v>
      </c>
      <c r="AC644" s="178">
        <v>44562</v>
      </c>
      <c r="AD644" s="33" t="s">
        <v>518</v>
      </c>
      <c r="AE644" s="26" t="s">
        <v>239</v>
      </c>
      <c r="AF644" s="18">
        <f t="shared" ref="AF644:AF655" si="157">IF(AE644="Baja",1,IF(AE644="Media",2,IF(AE644="Alta",3,"")))</f>
        <v>1</v>
      </c>
      <c r="AG644" s="18" t="s">
        <v>233</v>
      </c>
      <c r="AH644" s="18">
        <f t="shared" ref="AH644:AH655" si="158">IF(AG644="Baja",1,IF(AG644="Media",2,IF(AG644="Alta",3,"")))</f>
        <v>2</v>
      </c>
      <c r="AI644" s="18" t="s">
        <v>233</v>
      </c>
      <c r="AJ644" s="18">
        <f t="shared" ref="AJ644:AJ655" si="159">IF(AI644="Baja",1,IF(AI644="Media",2,IF(AI644="Alta",3,"")))</f>
        <v>2</v>
      </c>
      <c r="AK644" s="18">
        <f t="shared" ref="AK644:AK655" si="160">IFERROR(SUM(+AF644+AH644+AJ644),"")</f>
        <v>5</v>
      </c>
      <c r="AL644" s="44" t="s">
        <v>524</v>
      </c>
      <c r="AM644" s="18" t="s">
        <v>388</v>
      </c>
      <c r="AN644" s="18" t="s">
        <v>388</v>
      </c>
      <c r="AO644" s="18" t="s">
        <v>184</v>
      </c>
      <c r="AP644" s="18" t="s">
        <v>388</v>
      </c>
      <c r="AQ644" s="18" t="s">
        <v>184</v>
      </c>
      <c r="AR644" s="18" t="s">
        <v>184</v>
      </c>
      <c r="AS644" s="18"/>
      <c r="AT644" s="18" t="s">
        <v>388</v>
      </c>
      <c r="AU644" s="18" t="s">
        <v>184</v>
      </c>
      <c r="AV644" s="18" t="s">
        <v>388</v>
      </c>
      <c r="AW644" s="18" t="s">
        <v>388</v>
      </c>
      <c r="AX644" s="18" t="s">
        <v>184</v>
      </c>
      <c r="AY644" s="18" t="s">
        <v>388</v>
      </c>
      <c r="AZ644" s="18" t="s">
        <v>184</v>
      </c>
      <c r="BA644" s="18" t="s">
        <v>388</v>
      </c>
      <c r="BB644" s="18" t="s">
        <v>184</v>
      </c>
      <c r="BC644" s="18"/>
      <c r="BD644" s="18" t="s">
        <v>184</v>
      </c>
      <c r="BE644" s="18" t="s">
        <v>184</v>
      </c>
      <c r="BF644" s="18" t="s">
        <v>184</v>
      </c>
      <c r="BG644" s="18" t="s">
        <v>184</v>
      </c>
      <c r="BH644" s="18" t="s">
        <v>184</v>
      </c>
      <c r="BI644" s="18" t="s">
        <v>184</v>
      </c>
      <c r="BJ644" s="18" t="s">
        <v>184</v>
      </c>
      <c r="BK644" s="18" t="s">
        <v>184</v>
      </c>
      <c r="BL644" s="18" t="s">
        <v>184</v>
      </c>
      <c r="BM644" s="18"/>
      <c r="BN644" s="34"/>
      <c r="BO644" s="18"/>
      <c r="BP644" s="18"/>
      <c r="BQ644" s="26" t="s">
        <v>1467</v>
      </c>
      <c r="BR644" s="18"/>
    </row>
    <row r="645" spans="1:70" s="158" customFormat="1" ht="60" customHeight="1" x14ac:dyDescent="0.35">
      <c r="A645" s="24" t="s">
        <v>1926</v>
      </c>
      <c r="B645" s="25" t="str">
        <f>VLOOKUP($D645,[22]Responsables!$L$1:$M$37,2,0)</f>
        <v>SSC</v>
      </c>
      <c r="C645" s="159" t="s">
        <v>190</v>
      </c>
      <c r="D645" s="17" t="s">
        <v>1920</v>
      </c>
      <c r="E645" s="17" t="s">
        <v>775</v>
      </c>
      <c r="F645" s="17" t="s">
        <v>316</v>
      </c>
      <c r="G645" s="17" t="s">
        <v>1927</v>
      </c>
      <c r="H645" s="17" t="s">
        <v>1928</v>
      </c>
      <c r="I645" s="17" t="s">
        <v>253</v>
      </c>
      <c r="J645" s="18" t="s">
        <v>254</v>
      </c>
      <c r="K645" s="18" t="s">
        <v>1507</v>
      </c>
      <c r="L645" s="18" t="s">
        <v>336</v>
      </c>
      <c r="M645" s="18" t="s">
        <v>321</v>
      </c>
      <c r="N645" s="18" t="s">
        <v>451</v>
      </c>
      <c r="O645" s="18" t="s">
        <v>176</v>
      </c>
      <c r="P645" s="17" t="s">
        <v>406</v>
      </c>
      <c r="Q645" s="17" t="s">
        <v>1920</v>
      </c>
      <c r="R645" s="17" t="s">
        <v>438</v>
      </c>
      <c r="S645" s="17" t="s">
        <v>1920</v>
      </c>
      <c r="T645" s="17" t="s">
        <v>228</v>
      </c>
      <c r="U645" s="17" t="s">
        <v>1920</v>
      </c>
      <c r="V645" s="17" t="s">
        <v>229</v>
      </c>
      <c r="W645" s="17" t="s">
        <v>229</v>
      </c>
      <c r="X645" s="18" t="s">
        <v>255</v>
      </c>
      <c r="Y645" s="177" t="s">
        <v>517</v>
      </c>
      <c r="Z645" s="17" t="s">
        <v>256</v>
      </c>
      <c r="AA645" s="17" t="s">
        <v>256</v>
      </c>
      <c r="AB645" s="18" t="s">
        <v>176</v>
      </c>
      <c r="AC645" s="178">
        <v>44562</v>
      </c>
      <c r="AD645" s="33" t="s">
        <v>518</v>
      </c>
      <c r="AE645" s="26" t="s">
        <v>239</v>
      </c>
      <c r="AF645" s="18">
        <f t="shared" si="157"/>
        <v>1</v>
      </c>
      <c r="AG645" s="18" t="s">
        <v>233</v>
      </c>
      <c r="AH645" s="18">
        <f t="shared" si="158"/>
        <v>2</v>
      </c>
      <c r="AI645" s="18" t="s">
        <v>233</v>
      </c>
      <c r="AJ645" s="18">
        <f t="shared" si="159"/>
        <v>2</v>
      </c>
      <c r="AK645" s="18">
        <f t="shared" si="160"/>
        <v>5</v>
      </c>
      <c r="AL645" s="44" t="s">
        <v>524</v>
      </c>
      <c r="AM645" s="18" t="s">
        <v>388</v>
      </c>
      <c r="AN645" s="18" t="s">
        <v>388</v>
      </c>
      <c r="AO645" s="18" t="s">
        <v>184</v>
      </c>
      <c r="AP645" s="18" t="s">
        <v>388</v>
      </c>
      <c r="AQ645" s="18" t="s">
        <v>184</v>
      </c>
      <c r="AR645" s="18" t="s">
        <v>184</v>
      </c>
      <c r="AS645" s="18"/>
      <c r="AT645" s="18" t="s">
        <v>388</v>
      </c>
      <c r="AU645" s="18" t="s">
        <v>184</v>
      </c>
      <c r="AV645" s="18" t="s">
        <v>388</v>
      </c>
      <c r="AW645" s="18" t="s">
        <v>388</v>
      </c>
      <c r="AX645" s="18" t="s">
        <v>184</v>
      </c>
      <c r="AY645" s="18" t="s">
        <v>388</v>
      </c>
      <c r="AZ645" s="18" t="s">
        <v>184</v>
      </c>
      <c r="BA645" s="18" t="s">
        <v>388</v>
      </c>
      <c r="BB645" s="18" t="s">
        <v>184</v>
      </c>
      <c r="BC645" s="18"/>
      <c r="BD645" s="18" t="s">
        <v>184</v>
      </c>
      <c r="BE645" s="18" t="s">
        <v>184</v>
      </c>
      <c r="BF645" s="18" t="s">
        <v>184</v>
      </c>
      <c r="BG645" s="18" t="s">
        <v>184</v>
      </c>
      <c r="BH645" s="18" t="s">
        <v>184</v>
      </c>
      <c r="BI645" s="18" t="s">
        <v>184</v>
      </c>
      <c r="BJ645" s="18" t="s">
        <v>184</v>
      </c>
      <c r="BK645" s="18" t="s">
        <v>184</v>
      </c>
      <c r="BL645" s="18" t="s">
        <v>184</v>
      </c>
      <c r="BM645" s="18"/>
      <c r="BN645" s="34"/>
      <c r="BO645" s="18"/>
      <c r="BP645" s="18"/>
      <c r="BQ645" s="26" t="s">
        <v>1467</v>
      </c>
      <c r="BR645" s="18"/>
    </row>
    <row r="646" spans="1:70" s="158" customFormat="1" ht="60" customHeight="1" x14ac:dyDescent="0.35">
      <c r="A646" s="24" t="s">
        <v>1929</v>
      </c>
      <c r="B646" s="25" t="str">
        <f>VLOOKUP($D646,[22]Responsables!$L$1:$M$37,2,0)</f>
        <v>SSC</v>
      </c>
      <c r="C646" s="159" t="s">
        <v>197</v>
      </c>
      <c r="D646" s="17" t="s">
        <v>1920</v>
      </c>
      <c r="E646" s="17" t="s">
        <v>775</v>
      </c>
      <c r="F646" s="17" t="s">
        <v>1567</v>
      </c>
      <c r="G646" s="17" t="s">
        <v>1930</v>
      </c>
      <c r="H646" s="17" t="s">
        <v>1931</v>
      </c>
      <c r="I646" s="17" t="s">
        <v>253</v>
      </c>
      <c r="J646" s="18" t="s">
        <v>254</v>
      </c>
      <c r="K646" s="18" t="s">
        <v>1507</v>
      </c>
      <c r="L646" s="18" t="s">
        <v>336</v>
      </c>
      <c r="M646" s="18" t="s">
        <v>321</v>
      </c>
      <c r="N646" s="18" t="s">
        <v>451</v>
      </c>
      <c r="O646" s="18" t="s">
        <v>176</v>
      </c>
      <c r="P646" s="17" t="s">
        <v>406</v>
      </c>
      <c r="Q646" s="17" t="s">
        <v>1920</v>
      </c>
      <c r="R646" s="17" t="s">
        <v>438</v>
      </c>
      <c r="S646" s="17" t="s">
        <v>1920</v>
      </c>
      <c r="T646" s="17" t="s">
        <v>324</v>
      </c>
      <c r="U646" s="17" t="s">
        <v>1920</v>
      </c>
      <c r="V646" s="17" t="s">
        <v>229</v>
      </c>
      <c r="W646" s="17" t="s">
        <v>229</v>
      </c>
      <c r="X646" s="18" t="s">
        <v>255</v>
      </c>
      <c r="Y646" s="177" t="s">
        <v>517</v>
      </c>
      <c r="Z646" s="17" t="s">
        <v>256</v>
      </c>
      <c r="AA646" s="17" t="s">
        <v>256</v>
      </c>
      <c r="AB646" s="18" t="s">
        <v>176</v>
      </c>
      <c r="AC646" s="178">
        <v>44562</v>
      </c>
      <c r="AD646" s="33" t="s">
        <v>518</v>
      </c>
      <c r="AE646" s="26" t="s">
        <v>239</v>
      </c>
      <c r="AF646" s="18">
        <f t="shared" si="157"/>
        <v>1</v>
      </c>
      <c r="AG646" s="18" t="s">
        <v>233</v>
      </c>
      <c r="AH646" s="18">
        <f t="shared" si="158"/>
        <v>2</v>
      </c>
      <c r="AI646" s="18" t="s">
        <v>233</v>
      </c>
      <c r="AJ646" s="18">
        <f t="shared" si="159"/>
        <v>2</v>
      </c>
      <c r="AK646" s="18">
        <f t="shared" si="160"/>
        <v>5</v>
      </c>
      <c r="AL646" s="44" t="s">
        <v>524</v>
      </c>
      <c r="AM646" s="18" t="s">
        <v>184</v>
      </c>
      <c r="AN646" s="18" t="s">
        <v>184</v>
      </c>
      <c r="AO646" s="18" t="s">
        <v>184</v>
      </c>
      <c r="AP646" s="18" t="s">
        <v>184</v>
      </c>
      <c r="AQ646" s="18" t="s">
        <v>184</v>
      </c>
      <c r="AR646" s="18" t="s">
        <v>184</v>
      </c>
      <c r="AS646" s="18"/>
      <c r="AT646" s="18" t="s">
        <v>184</v>
      </c>
      <c r="AU646" s="18" t="s">
        <v>184</v>
      </c>
      <c r="AV646" s="18" t="s">
        <v>184</v>
      </c>
      <c r="AW646" s="18" t="s">
        <v>184</v>
      </c>
      <c r="AX646" s="18" t="s">
        <v>184</v>
      </c>
      <c r="AY646" s="18" t="s">
        <v>184</v>
      </c>
      <c r="AZ646" s="18" t="s">
        <v>184</v>
      </c>
      <c r="BA646" s="18" t="s">
        <v>184</v>
      </c>
      <c r="BB646" s="18" t="s">
        <v>184</v>
      </c>
      <c r="BC646" s="18"/>
      <c r="BD646" s="18" t="s">
        <v>184</v>
      </c>
      <c r="BE646" s="18" t="s">
        <v>184</v>
      </c>
      <c r="BF646" s="18" t="s">
        <v>184</v>
      </c>
      <c r="BG646" s="18" t="s">
        <v>184</v>
      </c>
      <c r="BH646" s="18" t="s">
        <v>184</v>
      </c>
      <c r="BI646" s="18" t="s">
        <v>184</v>
      </c>
      <c r="BJ646" s="18" t="s">
        <v>184</v>
      </c>
      <c r="BK646" s="18" t="s">
        <v>184</v>
      </c>
      <c r="BL646" s="18" t="s">
        <v>184</v>
      </c>
      <c r="BM646" s="18"/>
      <c r="BN646" s="34"/>
      <c r="BO646" s="18"/>
      <c r="BP646" s="18"/>
      <c r="BQ646" s="26" t="s">
        <v>1467</v>
      </c>
      <c r="BR646" s="18"/>
    </row>
    <row r="647" spans="1:70" s="158" customFormat="1" ht="60" customHeight="1" x14ac:dyDescent="0.35">
      <c r="A647" s="55" t="s">
        <v>1932</v>
      </c>
      <c r="B647" s="25" t="str">
        <f>VLOOKUP($D647,[22]Responsables!$L$1:$M$37,2,0)</f>
        <v>SSC</v>
      </c>
      <c r="C647" s="159" t="s">
        <v>201</v>
      </c>
      <c r="D647" s="17" t="s">
        <v>1920</v>
      </c>
      <c r="E647" s="17" t="s">
        <v>775</v>
      </c>
      <c r="F647" s="17" t="s">
        <v>333</v>
      </c>
      <c r="G647" s="17" t="s">
        <v>1331</v>
      </c>
      <c r="H647" s="17" t="s">
        <v>1933</v>
      </c>
      <c r="I647" s="17" t="s">
        <v>253</v>
      </c>
      <c r="J647" s="18" t="s">
        <v>254</v>
      </c>
      <c r="K647" s="18" t="s">
        <v>514</v>
      </c>
      <c r="L647" s="18" t="s">
        <v>336</v>
      </c>
      <c r="M647" s="18" t="s">
        <v>337</v>
      </c>
      <c r="N647" s="18" t="s">
        <v>362</v>
      </c>
      <c r="O647" s="18" t="s">
        <v>1934</v>
      </c>
      <c r="P647" s="17" t="s">
        <v>676</v>
      </c>
      <c r="Q647" s="17" t="s">
        <v>1920</v>
      </c>
      <c r="R647" s="17" t="s">
        <v>229</v>
      </c>
      <c r="S647" s="17" t="s">
        <v>229</v>
      </c>
      <c r="T647" s="17" t="s">
        <v>289</v>
      </c>
      <c r="U647" s="17" t="s">
        <v>1920</v>
      </c>
      <c r="V647" s="17" t="s">
        <v>229</v>
      </c>
      <c r="W647" s="17" t="s">
        <v>229</v>
      </c>
      <c r="X647" s="18" t="s">
        <v>273</v>
      </c>
      <c r="Y647" s="177" t="s">
        <v>528</v>
      </c>
      <c r="Z647" s="17" t="s">
        <v>180</v>
      </c>
      <c r="AA647" s="17" t="s">
        <v>1935</v>
      </c>
      <c r="AB647" s="18" t="s">
        <v>238</v>
      </c>
      <c r="AC647" s="178">
        <v>44562</v>
      </c>
      <c r="AD647" s="33" t="s">
        <v>518</v>
      </c>
      <c r="AE647" s="26" t="s">
        <v>233</v>
      </c>
      <c r="AF647" s="18">
        <f t="shared" si="157"/>
        <v>2</v>
      </c>
      <c r="AG647" s="18" t="s">
        <v>183</v>
      </c>
      <c r="AH647" s="18">
        <f t="shared" si="158"/>
        <v>3</v>
      </c>
      <c r="AI647" s="18" t="s">
        <v>183</v>
      </c>
      <c r="AJ647" s="18">
        <f t="shared" si="159"/>
        <v>3</v>
      </c>
      <c r="AK647" s="18">
        <f t="shared" si="160"/>
        <v>8</v>
      </c>
      <c r="AL647" s="192" t="s">
        <v>620</v>
      </c>
      <c r="AM647" s="18" t="s">
        <v>184</v>
      </c>
      <c r="AN647" s="18" t="s">
        <v>184</v>
      </c>
      <c r="AO647" s="18" t="s">
        <v>184</v>
      </c>
      <c r="AP647" s="18" t="s">
        <v>184</v>
      </c>
      <c r="AQ647" s="18" t="s">
        <v>388</v>
      </c>
      <c r="AR647" s="18" t="s">
        <v>388</v>
      </c>
      <c r="AS647" s="18"/>
      <c r="AT647" s="18" t="s">
        <v>388</v>
      </c>
      <c r="AU647" s="18" t="s">
        <v>388</v>
      </c>
      <c r="AV647" s="18" t="s">
        <v>388</v>
      </c>
      <c r="AW647" s="18" t="s">
        <v>388</v>
      </c>
      <c r="AX647" s="18" t="s">
        <v>184</v>
      </c>
      <c r="AY647" s="18" t="s">
        <v>388</v>
      </c>
      <c r="AZ647" s="18" t="s">
        <v>388</v>
      </c>
      <c r="BA647" s="18" t="s">
        <v>388</v>
      </c>
      <c r="BB647" s="18" t="s">
        <v>388</v>
      </c>
      <c r="BC647" s="18"/>
      <c r="BD647" s="18" t="s">
        <v>184</v>
      </c>
      <c r="BE647" s="18" t="s">
        <v>388</v>
      </c>
      <c r="BF647" s="18" t="s">
        <v>184</v>
      </c>
      <c r="BG647" s="18" t="s">
        <v>184</v>
      </c>
      <c r="BH647" s="18" t="s">
        <v>184</v>
      </c>
      <c r="BI647" s="18" t="s">
        <v>184</v>
      </c>
      <c r="BJ647" s="18" t="s">
        <v>184</v>
      </c>
      <c r="BK647" s="18" t="s">
        <v>184</v>
      </c>
      <c r="BL647" s="18" t="s">
        <v>184</v>
      </c>
      <c r="BM647" s="18"/>
      <c r="BN647" s="282"/>
      <c r="BO647" s="17"/>
      <c r="BP647" s="17"/>
      <c r="BQ647" s="26" t="s">
        <v>1467</v>
      </c>
      <c r="BR647" s="17"/>
    </row>
    <row r="648" spans="1:70" s="158" customFormat="1" ht="60" customHeight="1" x14ac:dyDescent="0.35">
      <c r="A648" s="24" t="s">
        <v>1936</v>
      </c>
      <c r="B648" s="25" t="str">
        <f>VLOOKUP($D648,[22]Responsables!$L$1:$M$37,2,0)</f>
        <v>SSC</v>
      </c>
      <c r="C648" s="159" t="s">
        <v>205</v>
      </c>
      <c r="D648" s="17" t="s">
        <v>1920</v>
      </c>
      <c r="E648" s="17" t="s">
        <v>775</v>
      </c>
      <c r="F648" s="17" t="s">
        <v>396</v>
      </c>
      <c r="G648" s="17" t="s">
        <v>1937</v>
      </c>
      <c r="H648" s="17" t="s">
        <v>1938</v>
      </c>
      <c r="I648" s="17" t="s">
        <v>253</v>
      </c>
      <c r="J648" s="18" t="s">
        <v>254</v>
      </c>
      <c r="K648" s="18" t="s">
        <v>1507</v>
      </c>
      <c r="L648" s="18" t="s">
        <v>336</v>
      </c>
      <c r="M648" s="18" t="s">
        <v>321</v>
      </c>
      <c r="N648" s="18" t="s">
        <v>451</v>
      </c>
      <c r="O648" s="18" t="s">
        <v>1939</v>
      </c>
      <c r="P648" s="17" t="s">
        <v>438</v>
      </c>
      <c r="Q648" s="17" t="s">
        <v>1920</v>
      </c>
      <c r="R648" s="17" t="s">
        <v>438</v>
      </c>
      <c r="S648" s="17" t="s">
        <v>1920</v>
      </c>
      <c r="T648" s="17" t="s">
        <v>324</v>
      </c>
      <c r="U648" s="17" t="s">
        <v>1920</v>
      </c>
      <c r="V648" s="17" t="s">
        <v>229</v>
      </c>
      <c r="W648" s="17" t="s">
        <v>229</v>
      </c>
      <c r="X648" s="18" t="s">
        <v>255</v>
      </c>
      <c r="Y648" s="177" t="s">
        <v>517</v>
      </c>
      <c r="Z648" s="17" t="s">
        <v>256</v>
      </c>
      <c r="AA648" s="17" t="s">
        <v>256</v>
      </c>
      <c r="AB648" s="18" t="s">
        <v>176</v>
      </c>
      <c r="AC648" s="178">
        <v>44562</v>
      </c>
      <c r="AD648" s="33" t="s">
        <v>518</v>
      </c>
      <c r="AE648" s="26" t="s">
        <v>239</v>
      </c>
      <c r="AF648" s="18">
        <f t="shared" si="157"/>
        <v>1</v>
      </c>
      <c r="AG648" s="18" t="s">
        <v>233</v>
      </c>
      <c r="AH648" s="18">
        <f t="shared" si="158"/>
        <v>2</v>
      </c>
      <c r="AI648" s="18" t="s">
        <v>233</v>
      </c>
      <c r="AJ648" s="18">
        <f t="shared" si="159"/>
        <v>2</v>
      </c>
      <c r="AK648" s="18">
        <f t="shared" si="160"/>
        <v>5</v>
      </c>
      <c r="AL648" s="44" t="s">
        <v>524</v>
      </c>
      <c r="AM648" s="18" t="s">
        <v>184</v>
      </c>
      <c r="AN648" s="18" t="s">
        <v>184</v>
      </c>
      <c r="AO648" s="18" t="s">
        <v>184</v>
      </c>
      <c r="AP648" s="18" t="s">
        <v>184</v>
      </c>
      <c r="AQ648" s="18" t="s">
        <v>184</v>
      </c>
      <c r="AR648" s="18" t="s">
        <v>184</v>
      </c>
      <c r="AS648" s="18"/>
      <c r="AT648" s="18" t="s">
        <v>388</v>
      </c>
      <c r="AU648" s="18" t="s">
        <v>184</v>
      </c>
      <c r="AV648" s="18" t="s">
        <v>184</v>
      </c>
      <c r="AW648" s="18" t="s">
        <v>184</v>
      </c>
      <c r="AX648" s="18" t="s">
        <v>184</v>
      </c>
      <c r="AY648" s="18" t="s">
        <v>184</v>
      </c>
      <c r="AZ648" s="18" t="s">
        <v>184</v>
      </c>
      <c r="BA648" s="18" t="s">
        <v>184</v>
      </c>
      <c r="BB648" s="18" t="s">
        <v>184</v>
      </c>
      <c r="BC648" s="18"/>
      <c r="BD648" s="18" t="s">
        <v>184</v>
      </c>
      <c r="BE648" s="18" t="s">
        <v>184</v>
      </c>
      <c r="BF648" s="18" t="s">
        <v>184</v>
      </c>
      <c r="BG648" s="18" t="s">
        <v>184</v>
      </c>
      <c r="BH648" s="18" t="s">
        <v>184</v>
      </c>
      <c r="BI648" s="18" t="s">
        <v>184</v>
      </c>
      <c r="BJ648" s="18" t="s">
        <v>184</v>
      </c>
      <c r="BK648" s="18" t="s">
        <v>184</v>
      </c>
      <c r="BL648" s="18" t="s">
        <v>184</v>
      </c>
      <c r="BM648" s="18"/>
      <c r="BN648" s="282"/>
      <c r="BO648" s="17"/>
      <c r="BP648" s="17"/>
      <c r="BQ648" s="26" t="s">
        <v>1467</v>
      </c>
      <c r="BR648" s="17"/>
    </row>
    <row r="649" spans="1:70" s="158" customFormat="1" ht="60" customHeight="1" x14ac:dyDescent="0.35">
      <c r="A649" s="24" t="s">
        <v>1940</v>
      </c>
      <c r="B649" s="25" t="str">
        <f>VLOOKUP($D649,[22]Responsables!$L$1:$M$37,2,0)</f>
        <v>SSC</v>
      </c>
      <c r="C649" s="159" t="s">
        <v>209</v>
      </c>
      <c r="D649" s="17" t="s">
        <v>1920</v>
      </c>
      <c r="E649" s="17" t="s">
        <v>775</v>
      </c>
      <c r="F649" s="17" t="s">
        <v>759</v>
      </c>
      <c r="G649" s="17" t="s">
        <v>1941</v>
      </c>
      <c r="H649" s="17" t="s">
        <v>1942</v>
      </c>
      <c r="I649" s="17" t="s">
        <v>253</v>
      </c>
      <c r="J649" s="18" t="s">
        <v>254</v>
      </c>
      <c r="K649" s="18" t="s">
        <v>1507</v>
      </c>
      <c r="L649" s="18" t="s">
        <v>336</v>
      </c>
      <c r="M649" s="18" t="s">
        <v>321</v>
      </c>
      <c r="N649" s="18" t="s">
        <v>451</v>
      </c>
      <c r="O649" s="18" t="s">
        <v>1943</v>
      </c>
      <c r="P649" s="17" t="s">
        <v>438</v>
      </c>
      <c r="Q649" s="17" t="s">
        <v>1920</v>
      </c>
      <c r="R649" s="17" t="s">
        <v>438</v>
      </c>
      <c r="S649" s="17" t="s">
        <v>1920</v>
      </c>
      <c r="T649" s="17" t="s">
        <v>324</v>
      </c>
      <c r="U649" s="17" t="s">
        <v>1920</v>
      </c>
      <c r="V649" s="17" t="s">
        <v>229</v>
      </c>
      <c r="W649" s="17" t="s">
        <v>229</v>
      </c>
      <c r="X649" s="18" t="s">
        <v>255</v>
      </c>
      <c r="Y649" s="177" t="s">
        <v>517</v>
      </c>
      <c r="Z649" s="17" t="s">
        <v>256</v>
      </c>
      <c r="AA649" s="17" t="s">
        <v>256</v>
      </c>
      <c r="AB649" s="18" t="s">
        <v>176</v>
      </c>
      <c r="AC649" s="178">
        <v>44562</v>
      </c>
      <c r="AD649" s="33" t="s">
        <v>518</v>
      </c>
      <c r="AE649" s="26" t="s">
        <v>239</v>
      </c>
      <c r="AF649" s="18">
        <f t="shared" si="157"/>
        <v>1</v>
      </c>
      <c r="AG649" s="18" t="s">
        <v>233</v>
      </c>
      <c r="AH649" s="18">
        <f t="shared" si="158"/>
        <v>2</v>
      </c>
      <c r="AI649" s="18" t="s">
        <v>233</v>
      </c>
      <c r="AJ649" s="18">
        <f t="shared" si="159"/>
        <v>2</v>
      </c>
      <c r="AK649" s="18">
        <f t="shared" si="160"/>
        <v>5</v>
      </c>
      <c r="AL649" s="44" t="s">
        <v>524</v>
      </c>
      <c r="AM649" s="18" t="s">
        <v>184</v>
      </c>
      <c r="AN649" s="18" t="s">
        <v>184</v>
      </c>
      <c r="AO649" s="18" t="s">
        <v>184</v>
      </c>
      <c r="AP649" s="18" t="s">
        <v>184</v>
      </c>
      <c r="AQ649" s="18" t="s">
        <v>184</v>
      </c>
      <c r="AR649" s="18" t="s">
        <v>184</v>
      </c>
      <c r="AS649" s="18"/>
      <c r="AT649" s="18" t="s">
        <v>388</v>
      </c>
      <c r="AU649" s="18" t="s">
        <v>184</v>
      </c>
      <c r="AV649" s="18" t="s">
        <v>184</v>
      </c>
      <c r="AW649" s="18" t="s">
        <v>184</v>
      </c>
      <c r="AX649" s="18" t="s">
        <v>184</v>
      </c>
      <c r="AY649" s="18" t="s">
        <v>184</v>
      </c>
      <c r="AZ649" s="18" t="s">
        <v>184</v>
      </c>
      <c r="BA649" s="18" t="s">
        <v>184</v>
      </c>
      <c r="BB649" s="18" t="s">
        <v>184</v>
      </c>
      <c r="BC649" s="18"/>
      <c r="BD649" s="18" t="s">
        <v>184</v>
      </c>
      <c r="BE649" s="18" t="s">
        <v>184</v>
      </c>
      <c r="BF649" s="18" t="s">
        <v>184</v>
      </c>
      <c r="BG649" s="18" t="s">
        <v>184</v>
      </c>
      <c r="BH649" s="18" t="s">
        <v>184</v>
      </c>
      <c r="BI649" s="18" t="s">
        <v>184</v>
      </c>
      <c r="BJ649" s="18" t="s">
        <v>184</v>
      </c>
      <c r="BK649" s="18" t="s">
        <v>184</v>
      </c>
      <c r="BL649" s="18" t="s">
        <v>184</v>
      </c>
      <c r="BM649" s="18"/>
      <c r="BN649" s="282"/>
      <c r="BO649" s="17"/>
      <c r="BP649" s="17"/>
      <c r="BQ649" s="26" t="s">
        <v>1467</v>
      </c>
      <c r="BR649" s="17"/>
    </row>
    <row r="650" spans="1:70" s="158" customFormat="1" ht="60" customHeight="1" x14ac:dyDescent="0.35">
      <c r="A650" s="24" t="s">
        <v>1944</v>
      </c>
      <c r="B650" s="25" t="str">
        <f>VLOOKUP($D650,[22]Responsables!$L$1:$M$37,2,0)</f>
        <v>SSC</v>
      </c>
      <c r="C650" s="159" t="s">
        <v>212</v>
      </c>
      <c r="D650" s="17" t="s">
        <v>1920</v>
      </c>
      <c r="E650" s="17" t="s">
        <v>775</v>
      </c>
      <c r="F650" s="17" t="s">
        <v>1578</v>
      </c>
      <c r="G650" s="17" t="s">
        <v>1945</v>
      </c>
      <c r="H650" s="17" t="s">
        <v>1946</v>
      </c>
      <c r="I650" s="17" t="s">
        <v>253</v>
      </c>
      <c r="J650" s="18" t="s">
        <v>254</v>
      </c>
      <c r="K650" s="18" t="s">
        <v>1507</v>
      </c>
      <c r="L650" s="18" t="s">
        <v>320</v>
      </c>
      <c r="M650" s="18" t="s">
        <v>321</v>
      </c>
      <c r="N650" s="18" t="s">
        <v>451</v>
      </c>
      <c r="O650" s="18" t="s">
        <v>1947</v>
      </c>
      <c r="P650" s="17" t="s">
        <v>406</v>
      </c>
      <c r="Q650" s="17" t="s">
        <v>1920</v>
      </c>
      <c r="R650" s="17" t="s">
        <v>438</v>
      </c>
      <c r="S650" s="17" t="s">
        <v>1920</v>
      </c>
      <c r="T650" s="17" t="s">
        <v>324</v>
      </c>
      <c r="U650" s="17" t="s">
        <v>1920</v>
      </c>
      <c r="V650" s="17" t="s">
        <v>229</v>
      </c>
      <c r="W650" s="17" t="s">
        <v>229</v>
      </c>
      <c r="X650" s="18" t="s">
        <v>255</v>
      </c>
      <c r="Y650" s="177" t="s">
        <v>517</v>
      </c>
      <c r="Z650" s="17" t="s">
        <v>256</v>
      </c>
      <c r="AA650" s="17" t="s">
        <v>256</v>
      </c>
      <c r="AB650" s="18" t="s">
        <v>176</v>
      </c>
      <c r="AC650" s="178">
        <v>44562</v>
      </c>
      <c r="AD650" s="33" t="s">
        <v>518</v>
      </c>
      <c r="AE650" s="26" t="s">
        <v>239</v>
      </c>
      <c r="AF650" s="18">
        <f t="shared" si="157"/>
        <v>1</v>
      </c>
      <c r="AG650" s="18" t="s">
        <v>233</v>
      </c>
      <c r="AH650" s="18">
        <f t="shared" si="158"/>
        <v>2</v>
      </c>
      <c r="AI650" s="18" t="s">
        <v>233</v>
      </c>
      <c r="AJ650" s="18">
        <f t="shared" si="159"/>
        <v>2</v>
      </c>
      <c r="AK650" s="18">
        <f t="shared" si="160"/>
        <v>5</v>
      </c>
      <c r="AL650" s="44" t="s">
        <v>524</v>
      </c>
      <c r="AM650" s="18" t="s">
        <v>184</v>
      </c>
      <c r="AN650" s="18" t="s">
        <v>184</v>
      </c>
      <c r="AO650" s="18" t="s">
        <v>184</v>
      </c>
      <c r="AP650" s="18" t="s">
        <v>184</v>
      </c>
      <c r="AQ650" s="18" t="s">
        <v>184</v>
      </c>
      <c r="AR650" s="18" t="s">
        <v>184</v>
      </c>
      <c r="AS650" s="18"/>
      <c r="AT650" s="18" t="s">
        <v>388</v>
      </c>
      <c r="AU650" s="18" t="s">
        <v>184</v>
      </c>
      <c r="AV650" s="18" t="s">
        <v>184</v>
      </c>
      <c r="AW650" s="18" t="s">
        <v>184</v>
      </c>
      <c r="AX650" s="18" t="s">
        <v>184</v>
      </c>
      <c r="AY650" s="18" t="s">
        <v>184</v>
      </c>
      <c r="AZ650" s="18" t="s">
        <v>184</v>
      </c>
      <c r="BA650" s="18" t="s">
        <v>184</v>
      </c>
      <c r="BB650" s="18" t="s">
        <v>184</v>
      </c>
      <c r="BC650" s="18"/>
      <c r="BD650" s="18" t="s">
        <v>184</v>
      </c>
      <c r="BE650" s="18" t="s">
        <v>184</v>
      </c>
      <c r="BF650" s="18" t="s">
        <v>184</v>
      </c>
      <c r="BG650" s="18" t="s">
        <v>184</v>
      </c>
      <c r="BH650" s="18" t="s">
        <v>184</v>
      </c>
      <c r="BI650" s="18" t="s">
        <v>184</v>
      </c>
      <c r="BJ650" s="18" t="s">
        <v>184</v>
      </c>
      <c r="BK650" s="18" t="s">
        <v>184</v>
      </c>
      <c r="BL650" s="18" t="s">
        <v>184</v>
      </c>
      <c r="BM650" s="18"/>
      <c r="BN650" s="282"/>
      <c r="BO650" s="17"/>
      <c r="BP650" s="17"/>
      <c r="BQ650" s="26" t="s">
        <v>1467</v>
      </c>
      <c r="BR650" s="17"/>
    </row>
    <row r="651" spans="1:70" s="158" customFormat="1" ht="60" customHeight="1" x14ac:dyDescent="0.35">
      <c r="A651" s="24" t="s">
        <v>1948</v>
      </c>
      <c r="B651" s="25" t="str">
        <f>VLOOKUP($D651,[22]Responsables!$L$1:$M$37,2,0)</f>
        <v>SSC</v>
      </c>
      <c r="C651" s="159" t="s">
        <v>215</v>
      </c>
      <c r="D651" s="17" t="s">
        <v>1920</v>
      </c>
      <c r="E651" s="17" t="s">
        <v>775</v>
      </c>
      <c r="F651" s="17" t="s">
        <v>396</v>
      </c>
      <c r="G651" s="17" t="s">
        <v>1949</v>
      </c>
      <c r="H651" s="17" t="s">
        <v>1950</v>
      </c>
      <c r="I651" s="17" t="s">
        <v>253</v>
      </c>
      <c r="J651" s="18" t="s">
        <v>254</v>
      </c>
      <c r="K651" s="18" t="s">
        <v>329</v>
      </c>
      <c r="L651" s="18" t="s">
        <v>320</v>
      </c>
      <c r="M651" s="18" t="s">
        <v>321</v>
      </c>
      <c r="N651" s="18" t="s">
        <v>437</v>
      </c>
      <c r="O651" s="18" t="s">
        <v>1951</v>
      </c>
      <c r="P651" s="17" t="s">
        <v>406</v>
      </c>
      <c r="Q651" s="17" t="s">
        <v>1920</v>
      </c>
      <c r="R651" s="17" t="s">
        <v>438</v>
      </c>
      <c r="S651" s="17" t="s">
        <v>1920</v>
      </c>
      <c r="T651" s="17" t="s">
        <v>324</v>
      </c>
      <c r="U651" s="17" t="s">
        <v>1920</v>
      </c>
      <c r="V651" s="17" t="s">
        <v>229</v>
      </c>
      <c r="W651" s="17" t="s">
        <v>229</v>
      </c>
      <c r="X651" s="18" t="s">
        <v>255</v>
      </c>
      <c r="Y651" s="177" t="s">
        <v>517</v>
      </c>
      <c r="Z651" s="17" t="s">
        <v>256</v>
      </c>
      <c r="AA651" s="17" t="s">
        <v>256</v>
      </c>
      <c r="AB651" s="18" t="s">
        <v>176</v>
      </c>
      <c r="AC651" s="178">
        <v>44753</v>
      </c>
      <c r="AD651" s="33" t="s">
        <v>518</v>
      </c>
      <c r="AE651" s="26" t="s">
        <v>239</v>
      </c>
      <c r="AF651" s="18">
        <f t="shared" si="157"/>
        <v>1</v>
      </c>
      <c r="AG651" s="18" t="s">
        <v>183</v>
      </c>
      <c r="AH651" s="18">
        <f t="shared" si="158"/>
        <v>3</v>
      </c>
      <c r="AI651" s="18" t="s">
        <v>183</v>
      </c>
      <c r="AJ651" s="18">
        <f t="shared" si="159"/>
        <v>3</v>
      </c>
      <c r="AK651" s="18">
        <f t="shared" si="160"/>
        <v>7</v>
      </c>
      <c r="AL651" s="44" t="s">
        <v>620</v>
      </c>
      <c r="AM651" s="18" t="s">
        <v>184</v>
      </c>
      <c r="AN651" s="18" t="s">
        <v>184</v>
      </c>
      <c r="AO651" s="18" t="s">
        <v>184</v>
      </c>
      <c r="AP651" s="18" t="s">
        <v>184</v>
      </c>
      <c r="AQ651" s="18" t="s">
        <v>184</v>
      </c>
      <c r="AR651" s="18" t="s">
        <v>184</v>
      </c>
      <c r="AS651" s="18"/>
      <c r="AT651" s="18" t="s">
        <v>388</v>
      </c>
      <c r="AU651" s="18" t="s">
        <v>184</v>
      </c>
      <c r="AV651" s="18" t="s">
        <v>184</v>
      </c>
      <c r="AW651" s="18" t="s">
        <v>184</v>
      </c>
      <c r="AX651" s="18" t="s">
        <v>184</v>
      </c>
      <c r="AY651" s="18" t="s">
        <v>184</v>
      </c>
      <c r="AZ651" s="18" t="s">
        <v>184</v>
      </c>
      <c r="BA651" s="18" t="s">
        <v>184</v>
      </c>
      <c r="BB651" s="18" t="s">
        <v>184</v>
      </c>
      <c r="BC651" s="18"/>
      <c r="BD651" s="18" t="s">
        <v>184</v>
      </c>
      <c r="BE651" s="18" t="s">
        <v>184</v>
      </c>
      <c r="BF651" s="18" t="s">
        <v>184</v>
      </c>
      <c r="BG651" s="18" t="s">
        <v>184</v>
      </c>
      <c r="BH651" s="18" t="s">
        <v>184</v>
      </c>
      <c r="BI651" s="18" t="s">
        <v>184</v>
      </c>
      <c r="BJ651" s="18" t="s">
        <v>184</v>
      </c>
      <c r="BK651" s="18" t="s">
        <v>184</v>
      </c>
      <c r="BL651" s="18" t="s">
        <v>184</v>
      </c>
      <c r="BM651" s="18"/>
      <c r="BN651" s="282"/>
      <c r="BO651" s="17"/>
      <c r="BP651" s="17"/>
      <c r="BQ651" s="26" t="s">
        <v>1467</v>
      </c>
      <c r="BR651" s="17"/>
    </row>
    <row r="652" spans="1:70" s="158" customFormat="1" ht="60" customHeight="1" x14ac:dyDescent="0.35">
      <c r="A652" s="24" t="s">
        <v>1952</v>
      </c>
      <c r="B652" s="25" t="str">
        <f>VLOOKUP($D652,[22]Responsables!$L$1:$M$37,2,0)</f>
        <v>SSC</v>
      </c>
      <c r="C652" s="159" t="s">
        <v>218</v>
      </c>
      <c r="D652" s="17" t="s">
        <v>1920</v>
      </c>
      <c r="E652" s="17" t="s">
        <v>775</v>
      </c>
      <c r="F652" s="17" t="s">
        <v>396</v>
      </c>
      <c r="G652" s="17" t="s">
        <v>1953</v>
      </c>
      <c r="H652" s="17" t="s">
        <v>1954</v>
      </c>
      <c r="I652" s="17" t="s">
        <v>312</v>
      </c>
      <c r="J652" s="17" t="s">
        <v>176</v>
      </c>
      <c r="K652" s="17" t="s">
        <v>176</v>
      </c>
      <c r="L652" s="17" t="s">
        <v>176</v>
      </c>
      <c r="M652" s="17" t="s">
        <v>176</v>
      </c>
      <c r="N652" s="17" t="s">
        <v>176</v>
      </c>
      <c r="O652" s="17" t="s">
        <v>176</v>
      </c>
      <c r="P652" s="17" t="s">
        <v>438</v>
      </c>
      <c r="Q652" s="17" t="s">
        <v>1920</v>
      </c>
      <c r="R652" s="17" t="s">
        <v>438</v>
      </c>
      <c r="S652" s="17" t="s">
        <v>1920</v>
      </c>
      <c r="T652" s="17" t="s">
        <v>324</v>
      </c>
      <c r="U652" s="17" t="s">
        <v>1920</v>
      </c>
      <c r="V652" s="17" t="s">
        <v>229</v>
      </c>
      <c r="W652" s="17" t="s">
        <v>229</v>
      </c>
      <c r="X652" s="18" t="s">
        <v>179</v>
      </c>
      <c r="Y652" s="177" t="s">
        <v>617</v>
      </c>
      <c r="Z652" s="17" t="s">
        <v>313</v>
      </c>
      <c r="AA652" s="17" t="s">
        <v>1955</v>
      </c>
      <c r="AB652" s="18" t="s">
        <v>182</v>
      </c>
      <c r="AC652" s="178">
        <v>44562</v>
      </c>
      <c r="AD652" s="33" t="s">
        <v>619</v>
      </c>
      <c r="AE652" s="26" t="s">
        <v>183</v>
      </c>
      <c r="AF652" s="18">
        <f t="shared" si="157"/>
        <v>3</v>
      </c>
      <c r="AG652" s="18" t="s">
        <v>239</v>
      </c>
      <c r="AH652" s="18">
        <f t="shared" si="158"/>
        <v>1</v>
      </c>
      <c r="AI652" s="18" t="s">
        <v>233</v>
      </c>
      <c r="AJ652" s="18">
        <f t="shared" si="159"/>
        <v>2</v>
      </c>
      <c r="AK652" s="18">
        <f t="shared" si="160"/>
        <v>6</v>
      </c>
      <c r="AL652" s="44" t="s">
        <v>620</v>
      </c>
      <c r="AM652" s="18" t="s">
        <v>184</v>
      </c>
      <c r="AN652" s="18" t="s">
        <v>184</v>
      </c>
      <c r="AO652" s="18" t="s">
        <v>184</v>
      </c>
      <c r="AP652" s="18" t="s">
        <v>184</v>
      </c>
      <c r="AQ652" s="18" t="s">
        <v>388</v>
      </c>
      <c r="AR652" s="18" t="s">
        <v>184</v>
      </c>
      <c r="AS652" s="18"/>
      <c r="AT652" s="18" t="s">
        <v>184</v>
      </c>
      <c r="AU652" s="18" t="s">
        <v>184</v>
      </c>
      <c r="AV652" s="18" t="s">
        <v>184</v>
      </c>
      <c r="AW652" s="18" t="s">
        <v>388</v>
      </c>
      <c r="AX652" s="18" t="s">
        <v>184</v>
      </c>
      <c r="AY652" s="18" t="s">
        <v>184</v>
      </c>
      <c r="AZ652" s="18" t="s">
        <v>184</v>
      </c>
      <c r="BA652" s="18" t="s">
        <v>184</v>
      </c>
      <c r="BB652" s="18" t="s">
        <v>184</v>
      </c>
      <c r="BC652" s="18"/>
      <c r="BD652" s="18" t="s">
        <v>184</v>
      </c>
      <c r="BE652" s="18" t="s">
        <v>184</v>
      </c>
      <c r="BF652" s="18" t="s">
        <v>184</v>
      </c>
      <c r="BG652" s="18" t="s">
        <v>184</v>
      </c>
      <c r="BH652" s="18" t="s">
        <v>184</v>
      </c>
      <c r="BI652" s="18" t="s">
        <v>184</v>
      </c>
      <c r="BJ652" s="18" t="s">
        <v>184</v>
      </c>
      <c r="BK652" s="18" t="s">
        <v>184</v>
      </c>
      <c r="BL652" s="18" t="s">
        <v>184</v>
      </c>
      <c r="BM652" s="18"/>
      <c r="BN652" s="282"/>
      <c r="BO652" s="17"/>
      <c r="BP652" s="17"/>
      <c r="BQ652" s="26" t="s">
        <v>1467</v>
      </c>
      <c r="BR652" s="17"/>
    </row>
    <row r="653" spans="1:70" s="158" customFormat="1" ht="60" customHeight="1" x14ac:dyDescent="0.35">
      <c r="A653" s="24" t="s">
        <v>1956</v>
      </c>
      <c r="B653" s="25" t="str">
        <f>VLOOKUP($D653,[22]Responsables!$L$1:$M$37,2,0)</f>
        <v>SSC</v>
      </c>
      <c r="C653" s="159" t="s">
        <v>221</v>
      </c>
      <c r="D653" s="17" t="s">
        <v>1920</v>
      </c>
      <c r="E653" s="17" t="s">
        <v>775</v>
      </c>
      <c r="F653" s="17" t="s">
        <v>396</v>
      </c>
      <c r="G653" s="17" t="s">
        <v>1957</v>
      </c>
      <c r="H653" s="17" t="s">
        <v>1958</v>
      </c>
      <c r="I653" s="17" t="s">
        <v>695</v>
      </c>
      <c r="J653" s="17" t="s">
        <v>176</v>
      </c>
      <c r="K653" s="17" t="s">
        <v>176</v>
      </c>
      <c r="L653" s="17" t="s">
        <v>176</v>
      </c>
      <c r="M653" s="17" t="s">
        <v>176</v>
      </c>
      <c r="N653" s="17" t="s">
        <v>176</v>
      </c>
      <c r="O653" s="17" t="s">
        <v>176</v>
      </c>
      <c r="P653" s="17" t="s">
        <v>324</v>
      </c>
      <c r="Q653" s="17" t="s">
        <v>1920</v>
      </c>
      <c r="R653" s="17" t="s">
        <v>229</v>
      </c>
      <c r="S653" s="17" t="s">
        <v>229</v>
      </c>
      <c r="T653" s="17" t="s">
        <v>229</v>
      </c>
      <c r="U653" s="17" t="s">
        <v>229</v>
      </c>
      <c r="V653" s="17" t="s">
        <v>229</v>
      </c>
      <c r="W653" s="17" t="s">
        <v>229</v>
      </c>
      <c r="X653" s="18" t="s">
        <v>255</v>
      </c>
      <c r="Y653" s="177" t="s">
        <v>517</v>
      </c>
      <c r="Z653" s="17" t="s">
        <v>256</v>
      </c>
      <c r="AA653" s="17" t="s">
        <v>256</v>
      </c>
      <c r="AB653" s="18" t="s">
        <v>176</v>
      </c>
      <c r="AC653" s="178">
        <v>44562</v>
      </c>
      <c r="AD653" s="33" t="s">
        <v>518</v>
      </c>
      <c r="AE653" s="26" t="s">
        <v>239</v>
      </c>
      <c r="AF653" s="18">
        <f t="shared" si="157"/>
        <v>1</v>
      </c>
      <c r="AG653" s="18" t="s">
        <v>233</v>
      </c>
      <c r="AH653" s="18">
        <f t="shared" si="158"/>
        <v>2</v>
      </c>
      <c r="AI653" s="18" t="s">
        <v>233</v>
      </c>
      <c r="AJ653" s="18">
        <f t="shared" si="159"/>
        <v>2</v>
      </c>
      <c r="AK653" s="18">
        <f t="shared" si="160"/>
        <v>5</v>
      </c>
      <c r="AL653" s="44" t="s">
        <v>524</v>
      </c>
      <c r="AM653" s="18" t="s">
        <v>184</v>
      </c>
      <c r="AN653" s="18" t="s">
        <v>184</v>
      </c>
      <c r="AO653" s="18" t="s">
        <v>184</v>
      </c>
      <c r="AP653" s="18" t="s">
        <v>184</v>
      </c>
      <c r="AQ653" s="18" t="s">
        <v>184</v>
      </c>
      <c r="AR653" s="18" t="s">
        <v>184</v>
      </c>
      <c r="AS653" s="18"/>
      <c r="AT653" s="18" t="s">
        <v>184</v>
      </c>
      <c r="AU653" s="18" t="s">
        <v>184</v>
      </c>
      <c r="AV653" s="18" t="s">
        <v>184</v>
      </c>
      <c r="AW653" s="18" t="s">
        <v>184</v>
      </c>
      <c r="AX653" s="18" t="s">
        <v>184</v>
      </c>
      <c r="AY653" s="18" t="s">
        <v>184</v>
      </c>
      <c r="AZ653" s="18" t="s">
        <v>184</v>
      </c>
      <c r="BA653" s="18" t="s">
        <v>184</v>
      </c>
      <c r="BB653" s="18" t="s">
        <v>184</v>
      </c>
      <c r="BC653" s="18"/>
      <c r="BD653" s="18" t="s">
        <v>184</v>
      </c>
      <c r="BE653" s="18" t="s">
        <v>184</v>
      </c>
      <c r="BF653" s="18" t="s">
        <v>184</v>
      </c>
      <c r="BG653" s="18" t="s">
        <v>184</v>
      </c>
      <c r="BH653" s="18" t="s">
        <v>184</v>
      </c>
      <c r="BI653" s="18" t="s">
        <v>184</v>
      </c>
      <c r="BJ653" s="18" t="s">
        <v>184</v>
      </c>
      <c r="BK653" s="18" t="s">
        <v>184</v>
      </c>
      <c r="BL653" s="18" t="s">
        <v>184</v>
      </c>
      <c r="BM653" s="18"/>
      <c r="BN653" s="282"/>
      <c r="BO653" s="17"/>
      <c r="BP653" s="17"/>
      <c r="BQ653" s="26" t="s">
        <v>1467</v>
      </c>
      <c r="BR653" s="17"/>
    </row>
    <row r="654" spans="1:70" s="158" customFormat="1" ht="60" customHeight="1" x14ac:dyDescent="0.35">
      <c r="A654" s="24" t="s">
        <v>1959</v>
      </c>
      <c r="B654" s="25" t="str">
        <f>VLOOKUP($D654,[22]Responsables!$L$1:$M$37,2,0)</f>
        <v>SSC</v>
      </c>
      <c r="C654" s="159" t="s">
        <v>224</v>
      </c>
      <c r="D654" s="17" t="s">
        <v>1920</v>
      </c>
      <c r="E654" s="17" t="s">
        <v>775</v>
      </c>
      <c r="F654" s="17" t="s">
        <v>1748</v>
      </c>
      <c r="G654" s="17" t="s">
        <v>1960</v>
      </c>
      <c r="H654" s="17" t="s">
        <v>1961</v>
      </c>
      <c r="I654" s="17" t="s">
        <v>253</v>
      </c>
      <c r="J654" s="18" t="s">
        <v>254</v>
      </c>
      <c r="K654" s="18" t="s">
        <v>1507</v>
      </c>
      <c r="L654" s="18" t="s">
        <v>336</v>
      </c>
      <c r="M654" s="18" t="s">
        <v>321</v>
      </c>
      <c r="N654" s="18" t="s">
        <v>451</v>
      </c>
      <c r="O654" s="18" t="s">
        <v>1962</v>
      </c>
      <c r="P654" s="17" t="s">
        <v>406</v>
      </c>
      <c r="Q654" s="17" t="s">
        <v>1920</v>
      </c>
      <c r="R654" s="17" t="s">
        <v>438</v>
      </c>
      <c r="S654" s="17" t="s">
        <v>1920</v>
      </c>
      <c r="T654" s="17" t="s">
        <v>324</v>
      </c>
      <c r="U654" s="17" t="s">
        <v>1920</v>
      </c>
      <c r="V654" s="17" t="s">
        <v>229</v>
      </c>
      <c r="W654" s="17" t="s">
        <v>229</v>
      </c>
      <c r="X654" s="18" t="s">
        <v>255</v>
      </c>
      <c r="Y654" s="177" t="s">
        <v>517</v>
      </c>
      <c r="Z654" s="17" t="s">
        <v>256</v>
      </c>
      <c r="AA654" s="17" t="s">
        <v>256</v>
      </c>
      <c r="AB654" s="18" t="s">
        <v>176</v>
      </c>
      <c r="AC654" s="178">
        <v>44562</v>
      </c>
      <c r="AD654" s="33" t="s">
        <v>518</v>
      </c>
      <c r="AE654" s="26" t="s">
        <v>239</v>
      </c>
      <c r="AF654" s="18">
        <f t="shared" si="157"/>
        <v>1</v>
      </c>
      <c r="AG654" s="18" t="s">
        <v>233</v>
      </c>
      <c r="AH654" s="18">
        <f t="shared" si="158"/>
        <v>2</v>
      </c>
      <c r="AI654" s="18" t="s">
        <v>233</v>
      </c>
      <c r="AJ654" s="18">
        <f t="shared" si="159"/>
        <v>2</v>
      </c>
      <c r="AK654" s="18">
        <f t="shared" si="160"/>
        <v>5</v>
      </c>
      <c r="AL654" s="44" t="s">
        <v>524</v>
      </c>
      <c r="AM654" s="18" t="s">
        <v>184</v>
      </c>
      <c r="AN654" s="18" t="s">
        <v>184</v>
      </c>
      <c r="AO654" s="18" t="s">
        <v>184</v>
      </c>
      <c r="AP654" s="18" t="s">
        <v>184</v>
      </c>
      <c r="AQ654" s="18" t="s">
        <v>184</v>
      </c>
      <c r="AR654" s="18" t="s">
        <v>184</v>
      </c>
      <c r="AS654" s="18"/>
      <c r="AT654" s="18" t="s">
        <v>388</v>
      </c>
      <c r="AU654" s="18" t="s">
        <v>184</v>
      </c>
      <c r="AV654" s="18" t="s">
        <v>184</v>
      </c>
      <c r="AW654" s="18" t="s">
        <v>184</v>
      </c>
      <c r="AX654" s="18" t="s">
        <v>184</v>
      </c>
      <c r="AY654" s="18" t="s">
        <v>184</v>
      </c>
      <c r="AZ654" s="18" t="s">
        <v>184</v>
      </c>
      <c r="BA654" s="18" t="s">
        <v>184</v>
      </c>
      <c r="BB654" s="18" t="s">
        <v>184</v>
      </c>
      <c r="BC654" s="18"/>
      <c r="BD654" s="18" t="s">
        <v>184</v>
      </c>
      <c r="BE654" s="18" t="s">
        <v>184</v>
      </c>
      <c r="BF654" s="18" t="s">
        <v>184</v>
      </c>
      <c r="BG654" s="18" t="s">
        <v>184</v>
      </c>
      <c r="BH654" s="18" t="s">
        <v>184</v>
      </c>
      <c r="BI654" s="18" t="s">
        <v>184</v>
      </c>
      <c r="BJ654" s="18" t="s">
        <v>184</v>
      </c>
      <c r="BK654" s="18" t="s">
        <v>184</v>
      </c>
      <c r="BL654" s="18" t="s">
        <v>184</v>
      </c>
      <c r="BM654" s="18"/>
      <c r="BN654" s="282"/>
      <c r="BO654" s="17"/>
      <c r="BP654" s="17"/>
      <c r="BQ654" s="26" t="s">
        <v>1467</v>
      </c>
      <c r="BR654" s="17"/>
    </row>
    <row r="655" spans="1:70" s="158" customFormat="1" ht="60" customHeight="1" x14ac:dyDescent="0.35">
      <c r="A655" s="24" t="s">
        <v>1963</v>
      </c>
      <c r="B655" s="25" t="str">
        <f>VLOOKUP($D655,[22]Responsables!$L$1:$M$37,2,0)</f>
        <v>SSC</v>
      </c>
      <c r="C655" s="159" t="s">
        <v>234</v>
      </c>
      <c r="D655" s="17" t="s">
        <v>1920</v>
      </c>
      <c r="E655" s="17" t="s">
        <v>775</v>
      </c>
      <c r="F655" s="17" t="s">
        <v>229</v>
      </c>
      <c r="G655" s="17" t="s">
        <v>465</v>
      </c>
      <c r="H655" s="17" t="s">
        <v>1964</v>
      </c>
      <c r="I655" s="17" t="s">
        <v>175</v>
      </c>
      <c r="J655" s="17" t="s">
        <v>176</v>
      </c>
      <c r="K655" s="17" t="s">
        <v>176</v>
      </c>
      <c r="L655" s="17" t="s">
        <v>176</v>
      </c>
      <c r="M655" s="17" t="s">
        <v>176</v>
      </c>
      <c r="N655" s="17" t="s">
        <v>176</v>
      </c>
      <c r="O655" s="17" t="s">
        <v>176</v>
      </c>
      <c r="P655" s="17" t="s">
        <v>193</v>
      </c>
      <c r="Q655" s="17" t="s">
        <v>1920</v>
      </c>
      <c r="R655" s="17" t="s">
        <v>1965</v>
      </c>
      <c r="S655" s="17" t="s">
        <v>1920</v>
      </c>
      <c r="T655" s="17" t="s">
        <v>1965</v>
      </c>
      <c r="U655" s="17" t="s">
        <v>1920</v>
      </c>
      <c r="V655" s="17" t="s">
        <v>229</v>
      </c>
      <c r="W655" s="17" t="s">
        <v>229</v>
      </c>
      <c r="X655" s="18" t="s">
        <v>179</v>
      </c>
      <c r="Y655" s="177" t="s">
        <v>617</v>
      </c>
      <c r="Z655" s="17" t="s">
        <v>180</v>
      </c>
      <c r="AA655" s="17" t="s">
        <v>1966</v>
      </c>
      <c r="AB655" s="18" t="s">
        <v>238</v>
      </c>
      <c r="AC655" s="178">
        <v>45530</v>
      </c>
      <c r="AD655" s="33" t="s">
        <v>619</v>
      </c>
      <c r="AE655" s="26" t="s">
        <v>183</v>
      </c>
      <c r="AF655" s="18">
        <f t="shared" si="157"/>
        <v>3</v>
      </c>
      <c r="AG655" s="18" t="s">
        <v>183</v>
      </c>
      <c r="AH655" s="18">
        <f t="shared" si="158"/>
        <v>3</v>
      </c>
      <c r="AI655" s="18" t="s">
        <v>183</v>
      </c>
      <c r="AJ655" s="18">
        <f t="shared" si="159"/>
        <v>3</v>
      </c>
      <c r="AK655" s="18">
        <f t="shared" si="160"/>
        <v>9</v>
      </c>
      <c r="AL655" s="44" t="s">
        <v>620</v>
      </c>
      <c r="AM655" s="18" t="s">
        <v>184</v>
      </c>
      <c r="AN655" s="18" t="s">
        <v>184</v>
      </c>
      <c r="AO655" s="18" t="s">
        <v>184</v>
      </c>
      <c r="AP655" s="18" t="s">
        <v>184</v>
      </c>
      <c r="AQ655" s="18" t="s">
        <v>184</v>
      </c>
      <c r="AR655" s="18" t="s">
        <v>184</v>
      </c>
      <c r="AS655" s="18"/>
      <c r="AT655" s="18" t="s">
        <v>184</v>
      </c>
      <c r="AU655" s="18" t="s">
        <v>184</v>
      </c>
      <c r="AV655" s="18" t="s">
        <v>184</v>
      </c>
      <c r="AW655" s="18" t="s">
        <v>184</v>
      </c>
      <c r="AX655" s="18" t="s">
        <v>184</v>
      </c>
      <c r="AY655" s="18" t="s">
        <v>184</v>
      </c>
      <c r="AZ655" s="18" t="s">
        <v>184</v>
      </c>
      <c r="BA655" s="18" t="s">
        <v>184</v>
      </c>
      <c r="BB655" s="18" t="s">
        <v>184</v>
      </c>
      <c r="BC655" s="18"/>
      <c r="BD655" s="18" t="s">
        <v>184</v>
      </c>
      <c r="BE655" s="18" t="s">
        <v>184</v>
      </c>
      <c r="BF655" s="18" t="s">
        <v>184</v>
      </c>
      <c r="BG655" s="18" t="s">
        <v>184</v>
      </c>
      <c r="BH655" s="18" t="s">
        <v>184</v>
      </c>
      <c r="BI655" s="18" t="s">
        <v>184</v>
      </c>
      <c r="BJ655" s="18" t="s">
        <v>184</v>
      </c>
      <c r="BK655" s="18" t="s">
        <v>184</v>
      </c>
      <c r="BL655" s="18" t="s">
        <v>184</v>
      </c>
      <c r="BM655" s="18"/>
      <c r="BN655" s="282"/>
      <c r="BO655" s="17"/>
      <c r="BP655" s="17"/>
      <c r="BQ655" s="26" t="s">
        <v>1467</v>
      </c>
      <c r="BR655" s="17"/>
    </row>
    <row r="656" spans="1:70" s="158" customFormat="1" ht="60" customHeight="1" x14ac:dyDescent="0.35">
      <c r="A656" s="24" t="str">
        <f>CONCATENATE($B656,"-",$C656)</f>
        <v>SSGVC-001</v>
      </c>
      <c r="B656" s="25" t="str">
        <f>VLOOKUP($D656,[23]Responsables!$L$1:$M$37,2,0)</f>
        <v>SSGVC</v>
      </c>
      <c r="C656" s="159" t="s">
        <v>169</v>
      </c>
      <c r="D656" s="17" t="s">
        <v>1967</v>
      </c>
      <c r="E656" s="17" t="s">
        <v>229</v>
      </c>
      <c r="F656" s="17" t="s">
        <v>316</v>
      </c>
      <c r="G656" s="17" t="s">
        <v>1352</v>
      </c>
      <c r="H656" s="17" t="s">
        <v>1353</v>
      </c>
      <c r="I656" s="17" t="s">
        <v>253</v>
      </c>
      <c r="J656" s="18" t="s">
        <v>254</v>
      </c>
      <c r="K656" s="18" t="s">
        <v>335</v>
      </c>
      <c r="L656" s="18" t="s">
        <v>336</v>
      </c>
      <c r="M656" s="18" t="s">
        <v>321</v>
      </c>
      <c r="N656" s="18" t="s">
        <v>451</v>
      </c>
      <c r="O656" s="18" t="s">
        <v>176</v>
      </c>
      <c r="P656" s="17" t="s">
        <v>656</v>
      </c>
      <c r="Q656" s="17" t="s">
        <v>1967</v>
      </c>
      <c r="R656" s="17" t="s">
        <v>177</v>
      </c>
      <c r="S656" s="17" t="s">
        <v>1967</v>
      </c>
      <c r="T656" s="17" t="s">
        <v>177</v>
      </c>
      <c r="U656" s="17" t="s">
        <v>1967</v>
      </c>
      <c r="V656" s="17" t="s">
        <v>656</v>
      </c>
      <c r="W656" s="17" t="s">
        <v>1968</v>
      </c>
      <c r="X656" s="18" t="s">
        <v>273</v>
      </c>
      <c r="Y656" s="177" t="str">
        <f>VLOOKUP($X656,'[23]Ley Transparencia'!$G$4:$H$18,2,0)</f>
        <v>Artículo 18 - INFORMACIÓN PÚBLICA CLASIFICADA</v>
      </c>
      <c r="Z656" s="17" t="s">
        <v>1969</v>
      </c>
      <c r="AA656" s="17" t="s">
        <v>1970</v>
      </c>
      <c r="AB656" s="18" t="s">
        <v>182</v>
      </c>
      <c r="AC656" s="40">
        <v>45537</v>
      </c>
      <c r="AD656" s="33" t="str">
        <f>LOOKUP($Y656,'[23]Ley Transparencia'!$H$4:$H$17,'[23]Ley Transparencia'!$I$4:$I$17)</f>
        <v>Ilimitada</v>
      </c>
      <c r="AE656" s="26" t="str">
        <f>IF(Y656="Artículo 19 - INFORMACIÓN PÚBLICA RESERVADA","Alta",IF(Y656="Artículo 18 - INFORMACIÓN PÚBLICA CLASIFICADA","Media",IF(Y656="INFORMACIÓN PÚBLICA","Baja")))</f>
        <v>Media</v>
      </c>
      <c r="AF656" s="18">
        <f>IF(AE656="Baja",1,IF(AE656="Media",2,IF(AE656="Alta",3,"")))</f>
        <v>2</v>
      </c>
      <c r="AG656" s="18" t="s">
        <v>239</v>
      </c>
      <c r="AH656" s="18">
        <f>IF(AG656="Baja",1,IF(AG656="Media",2,IF(AG656="Alta",3,"")))</f>
        <v>1</v>
      </c>
      <c r="AI656" s="18" t="s">
        <v>233</v>
      </c>
      <c r="AJ656" s="18">
        <f>IF(AI656="Baja",1,IF(AI656="Media",2,IF(AI656="Alta",3,"")))</f>
        <v>2</v>
      </c>
      <c r="AK656" s="18">
        <f>IFERROR(SUM(+AF656+AH656+AJ656),"")</f>
        <v>5</v>
      </c>
      <c r="AL656" s="44" t="str">
        <f>IF(AND(AE656="ALTA"),"ALTA",IF(AND(AG656="ALTA",AI656="ALTA"),"ALTA",IF(AND(AE656="MEDIA",AG656="ALTA",AI656="MEDIA"),"MEDIA",IF(AND(AE656="MEDIA",AG656="MEDIA",AI656="ALTA"),"MEDIA",IF(AND(AE656="MEDIA",AG656="MEDIA",AI656="BAJA"),"MEDIA",IF(AND(AE656="MEDIA",AG656="MEDIA",AI656="MEDIA"),"MEDIA",IF(AND(AE656="MEDIA",AG656="BAJA",AI656="MEDIA"),"MEDIA",IF(AND(AE656="BAJA",AG656="MEDIA",AI656="MEDIA"),"MEDIA",IF(AND(AE656="BAJA",AG656="BAJA",AI656="MEDIA"),"MEDIA",IF(AND(AE656="BAJA",AG656="MEDIA",AI656="BAJA"),"MEDIA",IF(AND(AE656="MEDIA",AG656="BAJA",AI656="BAJA"),"MEDIA",IF(AND(AE656="BAJA",AG656="ALTA",AI656="BAJA"),"MEDIA",IF(AND(AE656="BAJA",AG656="BAJA",AI656="ALTA"),"MEDIA",IF(AND(AE656="MEDIA",AG656="ALTA",AI656="BAJA"),"MEDIA",IF(AND(AE656="MEDIA",AG656="BAJA",AI656="ALTA"),"MEDIA",IF(AND(AE656="BAJA",AG656="ALTA",AI656="MEDIA"),"MEDIA",IF(AND(AE656="BAJA",AG656="MEDIA",AI656="ALTA"),"MEDIA",IF(AND(AE656="BAJA",AG656="BAJA",AI656="BAJA"),"BAJA","Por Clasificar"))))))))))))))))))</f>
        <v>MEDIA</v>
      </c>
      <c r="AM656" s="39" t="s">
        <v>184</v>
      </c>
      <c r="AN656" s="39" t="s">
        <v>388</v>
      </c>
      <c r="AO656" s="39" t="s">
        <v>184</v>
      </c>
      <c r="AP656" s="39" t="s">
        <v>388</v>
      </c>
      <c r="AQ656" s="39" t="s">
        <v>184</v>
      </c>
      <c r="AR656" s="39" t="s">
        <v>184</v>
      </c>
      <c r="AS656" s="18"/>
      <c r="AT656" s="39" t="s">
        <v>184</v>
      </c>
      <c r="AU656" s="39" t="s">
        <v>184</v>
      </c>
      <c r="AV656" s="39" t="s">
        <v>184</v>
      </c>
      <c r="AW656" s="39" t="s">
        <v>388</v>
      </c>
      <c r="AX656" s="39" t="s">
        <v>184</v>
      </c>
      <c r="AY656" s="39" t="s">
        <v>184</v>
      </c>
      <c r="AZ656" s="39" t="s">
        <v>184</v>
      </c>
      <c r="BA656" s="39" t="s">
        <v>388</v>
      </c>
      <c r="BB656" s="39" t="s">
        <v>388</v>
      </c>
      <c r="BC656" s="41"/>
      <c r="BD656" s="39" t="s">
        <v>184</v>
      </c>
      <c r="BE656" s="39" t="s">
        <v>184</v>
      </c>
      <c r="BF656" s="39" t="s">
        <v>184</v>
      </c>
      <c r="BG656" s="39" t="s">
        <v>184</v>
      </c>
      <c r="BH656" s="39" t="s">
        <v>184</v>
      </c>
      <c r="BI656" s="39" t="s">
        <v>184</v>
      </c>
      <c r="BJ656" s="39" t="s">
        <v>184</v>
      </c>
      <c r="BK656" s="39" t="s">
        <v>184</v>
      </c>
      <c r="BL656" s="39" t="s">
        <v>184</v>
      </c>
      <c r="BM656" s="41"/>
      <c r="BN656" s="34"/>
      <c r="BO656" s="18"/>
      <c r="BP656" s="18"/>
      <c r="BQ656" s="26" t="str">
        <f>IF(AND(BN656="X",BO656="X",BP656="X"),"X",IF(AND(BN656="X",BO656="X"),"X",IF(AND(BN656="X",BP656="X"),"X",IF(AND(BO656="X",BP656="X"),"X",IF(AND(BO656="X"),"X",IF(AND(BP656="X"),"X",IF(AND(BN656="X"),"X","")))))))</f>
        <v/>
      </c>
      <c r="BR656" s="18"/>
    </row>
    <row r="657" spans="1:70" s="158" customFormat="1" ht="60" customHeight="1" x14ac:dyDescent="0.35">
      <c r="A657" s="24" t="str">
        <f t="shared" ref="A657:A684" si="161">CONCATENATE($B657,"-",$C657)</f>
        <v>SSGVC-002</v>
      </c>
      <c r="B657" s="25" t="str">
        <f>VLOOKUP($D657,[23]Responsables!$L$1:$M$37,2,0)</f>
        <v>SSGVC</v>
      </c>
      <c r="C657" s="159" t="s">
        <v>185</v>
      </c>
      <c r="D657" s="17" t="s">
        <v>1967</v>
      </c>
      <c r="E657" s="17" t="s">
        <v>229</v>
      </c>
      <c r="F657" s="17" t="s">
        <v>316</v>
      </c>
      <c r="G657" s="17" t="s">
        <v>1971</v>
      </c>
      <c r="H657" s="17" t="s">
        <v>1972</v>
      </c>
      <c r="I657" s="17" t="s">
        <v>253</v>
      </c>
      <c r="J657" s="18" t="s">
        <v>254</v>
      </c>
      <c r="K657" s="18" t="s">
        <v>335</v>
      </c>
      <c r="L657" s="18" t="s">
        <v>336</v>
      </c>
      <c r="M657" s="18" t="s">
        <v>321</v>
      </c>
      <c r="N657" s="18" t="s">
        <v>451</v>
      </c>
      <c r="O657" s="18" t="s">
        <v>176</v>
      </c>
      <c r="P657" s="17" t="s">
        <v>656</v>
      </c>
      <c r="Q657" s="17" t="s">
        <v>1967</v>
      </c>
      <c r="R657" s="17" t="s">
        <v>177</v>
      </c>
      <c r="S657" s="17" t="s">
        <v>1967</v>
      </c>
      <c r="T657" s="17" t="s">
        <v>177</v>
      </c>
      <c r="U657" s="17" t="s">
        <v>1967</v>
      </c>
      <c r="V657" s="17" t="s">
        <v>656</v>
      </c>
      <c r="W657" s="17" t="s">
        <v>1968</v>
      </c>
      <c r="X657" s="18" t="s">
        <v>273</v>
      </c>
      <c r="Y657" s="177" t="str">
        <f>VLOOKUP($X657,'[23]Ley Transparencia'!$G$4:$H$18,2,0)</f>
        <v>Artículo 18 - INFORMACIÓN PÚBLICA CLASIFICADA</v>
      </c>
      <c r="Z657" s="17" t="s">
        <v>1969</v>
      </c>
      <c r="AA657" s="17" t="s">
        <v>1970</v>
      </c>
      <c r="AB657" s="18" t="s">
        <v>182</v>
      </c>
      <c r="AC657" s="40">
        <v>45537</v>
      </c>
      <c r="AD657" s="33" t="str">
        <f>LOOKUP($Y657,'[23]Ley Transparencia'!$H$4:$H$17,'[23]Ley Transparencia'!$I$4:$I$17)</f>
        <v>Ilimitada</v>
      </c>
      <c r="AE657" s="26" t="str">
        <f t="shared" ref="AE657:AE684" si="162">IF(Y657="Artículo 19 - INFORMACIÓN PÚBLICA RESERVADA","Alta",IF(Y657="Artículo 18 - INFORMACIÓN PÚBLICA CLASIFICADA","Media",IF(Y657="INFORMACIÓN PÚBLICA","Baja")))</f>
        <v>Media</v>
      </c>
      <c r="AF657" s="18">
        <f t="shared" ref="AF657:AF684" si="163">IF(AE657="Baja",1,IF(AE657="Media",2,IF(AE657="Alta",3,"")))</f>
        <v>2</v>
      </c>
      <c r="AG657" s="18" t="s">
        <v>239</v>
      </c>
      <c r="AH657" s="18">
        <f t="shared" ref="AH657:AH684" si="164">IF(AG657="Baja",1,IF(AG657="Media",2,IF(AG657="Alta",3,"")))</f>
        <v>1</v>
      </c>
      <c r="AI657" s="18" t="s">
        <v>233</v>
      </c>
      <c r="AJ657" s="18">
        <f t="shared" ref="AJ657:AJ684" si="165">IF(AI657="Baja",1,IF(AI657="Media",2,IF(AI657="Alta",3,"")))</f>
        <v>2</v>
      </c>
      <c r="AK657" s="18">
        <f t="shared" ref="AK657:AK684" si="166">IFERROR(SUM(+AF657+AH657+AJ657),"")</f>
        <v>5</v>
      </c>
      <c r="AL657" s="44" t="str">
        <f t="shared" ref="AL657:AL684" si="167">IF(AND(AE657="ALTA"),"ALTA",IF(AND(AG657="ALTA",AI657="ALTA"),"ALTA",IF(AND(AE657="MEDIA",AG657="ALTA",AI657="MEDIA"),"MEDIA",IF(AND(AE657="MEDIA",AG657="MEDIA",AI657="ALTA"),"MEDIA",IF(AND(AE657="MEDIA",AG657="MEDIA",AI657="BAJA"),"MEDIA",IF(AND(AE657="MEDIA",AG657="MEDIA",AI657="MEDIA"),"MEDIA",IF(AND(AE657="MEDIA",AG657="BAJA",AI657="MEDIA"),"MEDIA",IF(AND(AE657="BAJA",AG657="MEDIA",AI657="MEDIA"),"MEDIA",IF(AND(AE657="BAJA",AG657="BAJA",AI657="MEDIA"),"MEDIA",IF(AND(AE657="BAJA",AG657="MEDIA",AI657="BAJA"),"MEDIA",IF(AND(AE657="MEDIA",AG657="BAJA",AI657="BAJA"),"MEDIA",IF(AND(AE657="BAJA",AG657="ALTA",AI657="BAJA"),"MEDIA",IF(AND(AE657="BAJA",AG657="BAJA",AI657="ALTA"),"MEDIA",IF(AND(AE657="MEDIA",AG657="ALTA",AI657="BAJA"),"MEDIA",IF(AND(AE657="MEDIA",AG657="BAJA",AI657="ALTA"),"MEDIA",IF(AND(AE657="BAJA",AG657="ALTA",AI657="MEDIA"),"MEDIA",IF(AND(AE657="BAJA",AG657="MEDIA",AI657="ALTA"),"MEDIA",IF(AND(AE657="BAJA",AG657="BAJA",AI657="BAJA"),"BAJA","Por Clasificar"))))))))))))))))))</f>
        <v>MEDIA</v>
      </c>
      <c r="AM657" s="39" t="s">
        <v>184</v>
      </c>
      <c r="AN657" s="39" t="s">
        <v>388</v>
      </c>
      <c r="AO657" s="39" t="s">
        <v>184</v>
      </c>
      <c r="AP657" s="39" t="s">
        <v>388</v>
      </c>
      <c r="AQ657" s="39" t="s">
        <v>184</v>
      </c>
      <c r="AR657" s="39" t="s">
        <v>184</v>
      </c>
      <c r="AS657" s="18"/>
      <c r="AT657" s="39" t="s">
        <v>184</v>
      </c>
      <c r="AU657" s="39" t="s">
        <v>184</v>
      </c>
      <c r="AV657" s="39" t="s">
        <v>184</v>
      </c>
      <c r="AW657" s="39" t="s">
        <v>388</v>
      </c>
      <c r="AX657" s="39" t="s">
        <v>184</v>
      </c>
      <c r="AY657" s="39" t="s">
        <v>388</v>
      </c>
      <c r="AZ657" s="39" t="s">
        <v>184</v>
      </c>
      <c r="BA657" s="39" t="s">
        <v>388</v>
      </c>
      <c r="BB657" s="39" t="s">
        <v>388</v>
      </c>
      <c r="BC657" s="41"/>
      <c r="BD657" s="39" t="s">
        <v>184</v>
      </c>
      <c r="BE657" s="39" t="s">
        <v>184</v>
      </c>
      <c r="BF657" s="39" t="s">
        <v>184</v>
      </c>
      <c r="BG657" s="39" t="s">
        <v>184</v>
      </c>
      <c r="BH657" s="39" t="s">
        <v>184</v>
      </c>
      <c r="BI657" s="39" t="s">
        <v>184</v>
      </c>
      <c r="BJ657" s="39" t="s">
        <v>184</v>
      </c>
      <c r="BK657" s="39" t="s">
        <v>184</v>
      </c>
      <c r="BL657" s="39" t="s">
        <v>184</v>
      </c>
      <c r="BM657" s="41"/>
      <c r="BN657" s="34"/>
      <c r="BO657" s="18"/>
      <c r="BP657" s="18"/>
      <c r="BQ657" s="26" t="str">
        <f t="shared" ref="BQ657:BQ684" si="168">IF(AND(BN657="X",BO657="X",BP657="X"),"X",IF(AND(BN657="X",BO657="X"),"X",IF(AND(BN657="X",BP657="X"),"X",IF(AND(BO657="X",BP657="X"),"X",IF(AND(BO657="X"),"X",IF(AND(BP657="X"),"X",IF(AND(BN657="X"),"X","")))))))</f>
        <v/>
      </c>
      <c r="BR657" s="18"/>
    </row>
    <row r="658" spans="1:70" s="158" customFormat="1" ht="60" customHeight="1" x14ac:dyDescent="0.35">
      <c r="A658" s="24" t="str">
        <f t="shared" si="161"/>
        <v>SSGVC-003</v>
      </c>
      <c r="B658" s="25" t="str">
        <f>VLOOKUP($D658,[23]Responsables!$L$1:$M$37,2,0)</f>
        <v>SSGVC</v>
      </c>
      <c r="C658" s="159" t="s">
        <v>190</v>
      </c>
      <c r="D658" s="17" t="s">
        <v>1967</v>
      </c>
      <c r="E658" s="17" t="s">
        <v>775</v>
      </c>
      <c r="F658" s="17" t="s">
        <v>759</v>
      </c>
      <c r="G658" s="17" t="s">
        <v>1973</v>
      </c>
      <c r="H658" s="17" t="s">
        <v>1974</v>
      </c>
      <c r="I658" s="17" t="s">
        <v>253</v>
      </c>
      <c r="J658" s="18" t="s">
        <v>254</v>
      </c>
      <c r="K658" s="18" t="s">
        <v>712</v>
      </c>
      <c r="L658" s="18" t="s">
        <v>320</v>
      </c>
      <c r="M658" s="18" t="s">
        <v>321</v>
      </c>
      <c r="N658" s="18" t="s">
        <v>451</v>
      </c>
      <c r="O658" s="18" t="s">
        <v>176</v>
      </c>
      <c r="P658" s="17" t="s">
        <v>656</v>
      </c>
      <c r="Q658" s="17" t="s">
        <v>1967</v>
      </c>
      <c r="R658" s="41" t="s">
        <v>1975</v>
      </c>
      <c r="S658" s="17" t="s">
        <v>1967</v>
      </c>
      <c r="T658" s="41" t="s">
        <v>1975</v>
      </c>
      <c r="U658" s="17" t="s">
        <v>1967</v>
      </c>
      <c r="V658" s="17" t="s">
        <v>656</v>
      </c>
      <c r="W658" s="17" t="s">
        <v>1968</v>
      </c>
      <c r="X658" s="18" t="s">
        <v>255</v>
      </c>
      <c r="Y658" s="177" t="str">
        <f>VLOOKUP($X658,'[23]Ley Transparencia'!$G$4:$H$18,2,0)</f>
        <v>INFORMACIÓN PÚBLICA</v>
      </c>
      <c r="Z658" s="17" t="s">
        <v>256</v>
      </c>
      <c r="AA658" s="17" t="s">
        <v>256</v>
      </c>
      <c r="AB658" s="18" t="s">
        <v>176</v>
      </c>
      <c r="AC658" s="40">
        <v>45537</v>
      </c>
      <c r="AD658" s="33" t="str">
        <f>LOOKUP($Y658,'[23]Ley Transparencia'!$H$4:$H$17,'[23]Ley Transparencia'!$I$4:$I$17)</f>
        <v>Ilimitada</v>
      </c>
      <c r="AE658" s="26" t="str">
        <f t="shared" si="162"/>
        <v>Baja</v>
      </c>
      <c r="AF658" s="18">
        <f t="shared" si="163"/>
        <v>1</v>
      </c>
      <c r="AG658" s="18" t="s">
        <v>233</v>
      </c>
      <c r="AH658" s="18">
        <f t="shared" si="164"/>
        <v>2</v>
      </c>
      <c r="AI658" s="18" t="s">
        <v>239</v>
      </c>
      <c r="AJ658" s="18">
        <f t="shared" si="165"/>
        <v>1</v>
      </c>
      <c r="AK658" s="18">
        <f t="shared" si="166"/>
        <v>4</v>
      </c>
      <c r="AL658" s="44" t="str">
        <f t="shared" si="167"/>
        <v>MEDIA</v>
      </c>
      <c r="AM658" s="39" t="s">
        <v>184</v>
      </c>
      <c r="AN658" s="39" t="s">
        <v>388</v>
      </c>
      <c r="AO658" s="39" t="s">
        <v>184</v>
      </c>
      <c r="AP658" s="39" t="s">
        <v>388</v>
      </c>
      <c r="AQ658" s="39" t="s">
        <v>184</v>
      </c>
      <c r="AR658" s="39" t="s">
        <v>184</v>
      </c>
      <c r="AS658" s="18"/>
      <c r="AT658" s="39" t="s">
        <v>184</v>
      </c>
      <c r="AU658" s="39" t="s">
        <v>184</v>
      </c>
      <c r="AV658" s="39" t="s">
        <v>184</v>
      </c>
      <c r="AW658" s="39" t="s">
        <v>184</v>
      </c>
      <c r="AX658" s="39" t="s">
        <v>184</v>
      </c>
      <c r="AY658" s="39" t="s">
        <v>388</v>
      </c>
      <c r="AZ658" s="39" t="s">
        <v>184</v>
      </c>
      <c r="BA658" s="39" t="s">
        <v>388</v>
      </c>
      <c r="BB658" s="39" t="s">
        <v>388</v>
      </c>
      <c r="BC658" s="41"/>
      <c r="BD658" s="39" t="s">
        <v>184</v>
      </c>
      <c r="BE658" s="39" t="s">
        <v>184</v>
      </c>
      <c r="BF658" s="39" t="s">
        <v>184</v>
      </c>
      <c r="BG658" s="39" t="s">
        <v>184</v>
      </c>
      <c r="BH658" s="39" t="s">
        <v>184</v>
      </c>
      <c r="BI658" s="39" t="s">
        <v>184</v>
      </c>
      <c r="BJ658" s="39" t="s">
        <v>184</v>
      </c>
      <c r="BK658" s="39" t="s">
        <v>184</v>
      </c>
      <c r="BL658" s="39" t="s">
        <v>184</v>
      </c>
      <c r="BM658" s="41"/>
      <c r="BN658" s="34"/>
      <c r="BO658" s="18"/>
      <c r="BP658" s="18"/>
      <c r="BQ658" s="26" t="str">
        <f t="shared" si="168"/>
        <v/>
      </c>
      <c r="BR658" s="18"/>
    </row>
    <row r="659" spans="1:70" s="158" customFormat="1" ht="60" customHeight="1" x14ac:dyDescent="0.35">
      <c r="A659" s="24" t="str">
        <f t="shared" si="161"/>
        <v>SSGVC-004</v>
      </c>
      <c r="B659" s="25" t="str">
        <f>VLOOKUP($D659,[23]Responsables!$L$1:$M$37,2,0)</f>
        <v>SSGVC</v>
      </c>
      <c r="C659" s="159" t="s">
        <v>197</v>
      </c>
      <c r="D659" s="17" t="s">
        <v>1967</v>
      </c>
      <c r="E659" s="17" t="s">
        <v>775</v>
      </c>
      <c r="F659" s="17" t="s">
        <v>759</v>
      </c>
      <c r="G659" s="17" t="s">
        <v>1976</v>
      </c>
      <c r="H659" s="17" t="s">
        <v>1977</v>
      </c>
      <c r="I659" s="17" t="s">
        <v>253</v>
      </c>
      <c r="J659" s="18" t="s">
        <v>254</v>
      </c>
      <c r="K659" s="18" t="s">
        <v>335</v>
      </c>
      <c r="L659" s="18" t="s">
        <v>320</v>
      </c>
      <c r="M659" s="18" t="s">
        <v>321</v>
      </c>
      <c r="N659" s="18" t="s">
        <v>451</v>
      </c>
      <c r="O659" s="18" t="s">
        <v>176</v>
      </c>
      <c r="P659" s="17" t="s">
        <v>656</v>
      </c>
      <c r="Q659" s="17" t="s">
        <v>1967</v>
      </c>
      <c r="R659" s="41" t="s">
        <v>1975</v>
      </c>
      <c r="S659" s="17" t="s">
        <v>1967</v>
      </c>
      <c r="T659" s="41" t="s">
        <v>1975</v>
      </c>
      <c r="U659" s="17" t="s">
        <v>1967</v>
      </c>
      <c r="V659" s="17" t="s">
        <v>656</v>
      </c>
      <c r="W659" s="17" t="s">
        <v>1968</v>
      </c>
      <c r="X659" s="18" t="s">
        <v>255</v>
      </c>
      <c r="Y659" s="177" t="str">
        <f>VLOOKUP($X659,'[23]Ley Transparencia'!$G$4:$H$18,2,0)</f>
        <v>INFORMACIÓN PÚBLICA</v>
      </c>
      <c r="Z659" s="17" t="s">
        <v>256</v>
      </c>
      <c r="AA659" s="17" t="s">
        <v>256</v>
      </c>
      <c r="AB659" s="18" t="s">
        <v>176</v>
      </c>
      <c r="AC659" s="40">
        <v>45537</v>
      </c>
      <c r="AD659" s="33" t="str">
        <f>LOOKUP($Y659,'[23]Ley Transparencia'!$H$4:$H$17,'[23]Ley Transparencia'!$I$4:$I$17)</f>
        <v>Ilimitada</v>
      </c>
      <c r="AE659" s="26" t="str">
        <f t="shared" si="162"/>
        <v>Baja</v>
      </c>
      <c r="AF659" s="18">
        <f t="shared" si="163"/>
        <v>1</v>
      </c>
      <c r="AG659" s="18" t="s">
        <v>239</v>
      </c>
      <c r="AH659" s="18">
        <f t="shared" si="164"/>
        <v>1</v>
      </c>
      <c r="AI659" s="18" t="s">
        <v>239</v>
      </c>
      <c r="AJ659" s="18">
        <f t="shared" si="165"/>
        <v>1</v>
      </c>
      <c r="AK659" s="18">
        <f t="shared" si="166"/>
        <v>3</v>
      </c>
      <c r="AL659" s="44" t="str">
        <f t="shared" si="167"/>
        <v>BAJA</v>
      </c>
      <c r="AM659" s="39" t="s">
        <v>184</v>
      </c>
      <c r="AN659" s="39" t="s">
        <v>388</v>
      </c>
      <c r="AO659" s="39" t="s">
        <v>184</v>
      </c>
      <c r="AP659" s="39" t="s">
        <v>388</v>
      </c>
      <c r="AQ659" s="39" t="s">
        <v>184</v>
      </c>
      <c r="AR659" s="39" t="s">
        <v>184</v>
      </c>
      <c r="AS659" s="18"/>
      <c r="AT659" s="39" t="s">
        <v>184</v>
      </c>
      <c r="AU659" s="39" t="s">
        <v>184</v>
      </c>
      <c r="AV659" s="39" t="s">
        <v>184</v>
      </c>
      <c r="AW659" s="39" t="s">
        <v>184</v>
      </c>
      <c r="AX659" s="39" t="s">
        <v>184</v>
      </c>
      <c r="AY659" s="39" t="s">
        <v>388</v>
      </c>
      <c r="AZ659" s="39" t="s">
        <v>184</v>
      </c>
      <c r="BA659" s="39" t="s">
        <v>388</v>
      </c>
      <c r="BB659" s="39" t="s">
        <v>184</v>
      </c>
      <c r="BC659" s="41"/>
      <c r="BD659" s="39" t="s">
        <v>184</v>
      </c>
      <c r="BE659" s="39" t="s">
        <v>184</v>
      </c>
      <c r="BF659" s="39" t="s">
        <v>184</v>
      </c>
      <c r="BG659" s="39" t="s">
        <v>184</v>
      </c>
      <c r="BH659" s="39" t="s">
        <v>184</v>
      </c>
      <c r="BI659" s="39" t="s">
        <v>184</v>
      </c>
      <c r="BJ659" s="39" t="s">
        <v>184</v>
      </c>
      <c r="BK659" s="39" t="s">
        <v>184</v>
      </c>
      <c r="BL659" s="39" t="s">
        <v>184</v>
      </c>
      <c r="BM659" s="41"/>
      <c r="BN659" s="34"/>
      <c r="BO659" s="18"/>
      <c r="BP659" s="18"/>
      <c r="BQ659" s="26" t="str">
        <f t="shared" si="168"/>
        <v/>
      </c>
      <c r="BR659" s="18"/>
    </row>
    <row r="660" spans="1:70" s="158" customFormat="1" ht="60" customHeight="1" x14ac:dyDescent="0.35">
      <c r="A660" s="24" t="str">
        <f t="shared" si="161"/>
        <v>SSGVC-005</v>
      </c>
      <c r="B660" s="25" t="str">
        <f>VLOOKUP($D660,[23]Responsables!$L$1:$M$37,2,0)</f>
        <v>SSGVC</v>
      </c>
      <c r="C660" s="159" t="s">
        <v>201</v>
      </c>
      <c r="D660" s="17" t="s">
        <v>1967</v>
      </c>
      <c r="E660" s="17" t="s">
        <v>775</v>
      </c>
      <c r="F660" s="17" t="s">
        <v>759</v>
      </c>
      <c r="G660" s="17" t="s">
        <v>727</v>
      </c>
      <c r="H660" s="17" t="s">
        <v>1978</v>
      </c>
      <c r="I660" s="17" t="s">
        <v>253</v>
      </c>
      <c r="J660" s="18" t="s">
        <v>254</v>
      </c>
      <c r="K660" s="18" t="s">
        <v>335</v>
      </c>
      <c r="L660" s="18" t="s">
        <v>336</v>
      </c>
      <c r="M660" s="18" t="s">
        <v>321</v>
      </c>
      <c r="N660" s="18" t="s">
        <v>451</v>
      </c>
      <c r="O660" s="18" t="s">
        <v>176</v>
      </c>
      <c r="P660" s="17" t="s">
        <v>656</v>
      </c>
      <c r="Q660" s="17" t="s">
        <v>1967</v>
      </c>
      <c r="R660" s="41" t="s">
        <v>1975</v>
      </c>
      <c r="S660" s="17" t="s">
        <v>1967</v>
      </c>
      <c r="T660" s="41" t="s">
        <v>1975</v>
      </c>
      <c r="U660" s="17" t="s">
        <v>1967</v>
      </c>
      <c r="V660" s="17" t="s">
        <v>656</v>
      </c>
      <c r="W660" s="17" t="s">
        <v>1968</v>
      </c>
      <c r="X660" s="18" t="s">
        <v>273</v>
      </c>
      <c r="Y660" s="177" t="str">
        <f>VLOOKUP($X660,'[23]Ley Transparencia'!$G$4:$H$18,2,0)</f>
        <v>Artículo 18 - INFORMACIÓN PÚBLICA CLASIFICADA</v>
      </c>
      <c r="Z660" s="17" t="s">
        <v>1969</v>
      </c>
      <c r="AA660" s="17" t="s">
        <v>1970</v>
      </c>
      <c r="AB660" s="18" t="s">
        <v>238</v>
      </c>
      <c r="AC660" s="40">
        <v>45537</v>
      </c>
      <c r="AD660" s="33" t="str">
        <f>LOOKUP($Y660,'[23]Ley Transparencia'!$H$4:$H$17,'[23]Ley Transparencia'!$I$4:$I$17)</f>
        <v>Ilimitada</v>
      </c>
      <c r="AE660" s="26" t="str">
        <f t="shared" si="162"/>
        <v>Media</v>
      </c>
      <c r="AF660" s="18">
        <f t="shared" si="163"/>
        <v>2</v>
      </c>
      <c r="AG660" s="18" t="s">
        <v>239</v>
      </c>
      <c r="AH660" s="18">
        <f t="shared" si="164"/>
        <v>1</v>
      </c>
      <c r="AI660" s="18" t="s">
        <v>239</v>
      </c>
      <c r="AJ660" s="18">
        <f t="shared" si="165"/>
        <v>1</v>
      </c>
      <c r="AK660" s="18">
        <f t="shared" si="166"/>
        <v>4</v>
      </c>
      <c r="AL660" s="44" t="str">
        <f t="shared" si="167"/>
        <v>MEDIA</v>
      </c>
      <c r="AM660" s="39" t="s">
        <v>184</v>
      </c>
      <c r="AN660" s="39" t="s">
        <v>388</v>
      </c>
      <c r="AO660" s="39" t="s">
        <v>184</v>
      </c>
      <c r="AP660" s="39" t="s">
        <v>388</v>
      </c>
      <c r="AQ660" s="39" t="s">
        <v>184</v>
      </c>
      <c r="AR660" s="39" t="s">
        <v>184</v>
      </c>
      <c r="AS660" s="18"/>
      <c r="AT660" s="39" t="s">
        <v>184</v>
      </c>
      <c r="AU660" s="39" t="s">
        <v>184</v>
      </c>
      <c r="AV660" s="39" t="s">
        <v>184</v>
      </c>
      <c r="AW660" s="39" t="s">
        <v>388</v>
      </c>
      <c r="AX660" s="39" t="s">
        <v>184</v>
      </c>
      <c r="AY660" s="39" t="s">
        <v>388</v>
      </c>
      <c r="AZ660" s="39" t="s">
        <v>184</v>
      </c>
      <c r="BA660" s="39" t="s">
        <v>388</v>
      </c>
      <c r="BB660" s="39" t="s">
        <v>388</v>
      </c>
      <c r="BC660" s="41"/>
      <c r="BD660" s="39" t="s">
        <v>184</v>
      </c>
      <c r="BE660" s="39" t="s">
        <v>184</v>
      </c>
      <c r="BF660" s="39" t="s">
        <v>184</v>
      </c>
      <c r="BG660" s="39" t="s">
        <v>184</v>
      </c>
      <c r="BH660" s="39" t="s">
        <v>184</v>
      </c>
      <c r="BI660" s="39" t="s">
        <v>184</v>
      </c>
      <c r="BJ660" s="39" t="s">
        <v>184</v>
      </c>
      <c r="BK660" s="39" t="s">
        <v>184</v>
      </c>
      <c r="BL660" s="39" t="s">
        <v>184</v>
      </c>
      <c r="BM660" s="41"/>
      <c r="BN660" s="282"/>
      <c r="BO660" s="17"/>
      <c r="BP660" s="17"/>
      <c r="BQ660" s="26" t="str">
        <f t="shared" si="168"/>
        <v/>
      </c>
      <c r="BR660" s="17"/>
    </row>
    <row r="661" spans="1:70" s="158" customFormat="1" ht="60" customHeight="1" x14ac:dyDescent="0.35">
      <c r="A661" s="24" t="str">
        <f t="shared" si="161"/>
        <v>SSGVC-006</v>
      </c>
      <c r="B661" s="25" t="str">
        <f>VLOOKUP($D661,[23]Responsables!$L$1:$M$37,2,0)</f>
        <v>SSGVC</v>
      </c>
      <c r="C661" s="159" t="s">
        <v>205</v>
      </c>
      <c r="D661" s="17" t="s">
        <v>1967</v>
      </c>
      <c r="E661" s="17" t="s">
        <v>775</v>
      </c>
      <c r="F661" s="17" t="s">
        <v>759</v>
      </c>
      <c r="G661" s="17" t="s">
        <v>760</v>
      </c>
      <c r="H661" s="17" t="s">
        <v>1979</v>
      </c>
      <c r="I661" s="17" t="s">
        <v>253</v>
      </c>
      <c r="J661" s="18" t="s">
        <v>254</v>
      </c>
      <c r="K661" s="18" t="s">
        <v>712</v>
      </c>
      <c r="L661" s="18" t="s">
        <v>320</v>
      </c>
      <c r="M661" s="18" t="s">
        <v>321</v>
      </c>
      <c r="N661" s="18" t="s">
        <v>451</v>
      </c>
      <c r="O661" s="18" t="s">
        <v>176</v>
      </c>
      <c r="P661" s="17" t="s">
        <v>656</v>
      </c>
      <c r="Q661" s="17" t="s">
        <v>1967</v>
      </c>
      <c r="R661" s="41" t="s">
        <v>1975</v>
      </c>
      <c r="S661" s="17" t="s">
        <v>1967</v>
      </c>
      <c r="T661" s="41" t="s">
        <v>1975</v>
      </c>
      <c r="U661" s="17" t="s">
        <v>1967</v>
      </c>
      <c r="V661" s="17" t="s">
        <v>656</v>
      </c>
      <c r="W661" s="17" t="s">
        <v>1968</v>
      </c>
      <c r="X661" s="18" t="s">
        <v>255</v>
      </c>
      <c r="Y661" s="177" t="str">
        <f>VLOOKUP($X661,'[23]Ley Transparencia'!$G$4:$H$18,2,0)</f>
        <v>INFORMACIÓN PÚBLICA</v>
      </c>
      <c r="Z661" s="17" t="s">
        <v>256</v>
      </c>
      <c r="AA661" s="17" t="s">
        <v>256</v>
      </c>
      <c r="AB661" s="18" t="s">
        <v>176</v>
      </c>
      <c r="AC661" s="40">
        <v>45537</v>
      </c>
      <c r="AD661" s="33" t="str">
        <f>LOOKUP($Y661,'[23]Ley Transparencia'!$H$4:$H$17,'[23]Ley Transparencia'!$I$4:$I$17)</f>
        <v>Ilimitada</v>
      </c>
      <c r="AE661" s="26" t="str">
        <f t="shared" si="162"/>
        <v>Baja</v>
      </c>
      <c r="AF661" s="18">
        <f t="shared" si="163"/>
        <v>1</v>
      </c>
      <c r="AG661" s="18" t="s">
        <v>239</v>
      </c>
      <c r="AH661" s="18">
        <f t="shared" si="164"/>
        <v>1</v>
      </c>
      <c r="AI661" s="18" t="s">
        <v>233</v>
      </c>
      <c r="AJ661" s="18">
        <f t="shared" si="165"/>
        <v>2</v>
      </c>
      <c r="AK661" s="18">
        <f t="shared" si="166"/>
        <v>4</v>
      </c>
      <c r="AL661" s="44" t="str">
        <f t="shared" si="167"/>
        <v>MEDIA</v>
      </c>
      <c r="AM661" s="39" t="s">
        <v>184</v>
      </c>
      <c r="AN661" s="39" t="s">
        <v>184</v>
      </c>
      <c r="AO661" s="39" t="s">
        <v>184</v>
      </c>
      <c r="AP661" s="39" t="s">
        <v>184</v>
      </c>
      <c r="AQ661" s="39" t="s">
        <v>388</v>
      </c>
      <c r="AR661" s="39" t="s">
        <v>388</v>
      </c>
      <c r="AS661" s="18"/>
      <c r="AT661" s="39" t="s">
        <v>388</v>
      </c>
      <c r="AU661" s="39" t="s">
        <v>184</v>
      </c>
      <c r="AV661" s="39" t="s">
        <v>184</v>
      </c>
      <c r="AW661" s="39" t="s">
        <v>388</v>
      </c>
      <c r="AX661" s="39" t="s">
        <v>184</v>
      </c>
      <c r="AY661" s="39" t="s">
        <v>388</v>
      </c>
      <c r="AZ661" s="39" t="s">
        <v>184</v>
      </c>
      <c r="BA661" s="39" t="s">
        <v>388</v>
      </c>
      <c r="BB661" s="39" t="s">
        <v>388</v>
      </c>
      <c r="BC661" s="41"/>
      <c r="BD661" s="39" t="s">
        <v>388</v>
      </c>
      <c r="BE661" s="39" t="s">
        <v>184</v>
      </c>
      <c r="BF661" s="39" t="s">
        <v>184</v>
      </c>
      <c r="BG661" s="39" t="s">
        <v>184</v>
      </c>
      <c r="BH661" s="39" t="s">
        <v>388</v>
      </c>
      <c r="BI661" s="39" t="s">
        <v>388</v>
      </c>
      <c r="BJ661" s="39" t="s">
        <v>184</v>
      </c>
      <c r="BK661" s="39" t="s">
        <v>184</v>
      </c>
      <c r="BL661" s="39" t="s">
        <v>184</v>
      </c>
      <c r="BM661" s="41"/>
      <c r="BN661" s="282"/>
      <c r="BO661" s="17"/>
      <c r="BP661" s="17"/>
      <c r="BQ661" s="26" t="str">
        <f t="shared" si="168"/>
        <v/>
      </c>
      <c r="BR661" s="17"/>
    </row>
    <row r="662" spans="1:70" s="158" customFormat="1" ht="60" customHeight="1" x14ac:dyDescent="0.35">
      <c r="A662" s="24" t="str">
        <f t="shared" si="161"/>
        <v>SSGVC-007</v>
      </c>
      <c r="B662" s="25" t="str">
        <f>VLOOKUP($D662,[23]Responsables!$L$1:$M$37,2,0)</f>
        <v>SSGVC</v>
      </c>
      <c r="C662" s="159" t="s">
        <v>209</v>
      </c>
      <c r="D662" s="17" t="s">
        <v>1967</v>
      </c>
      <c r="E662" s="17" t="s">
        <v>775</v>
      </c>
      <c r="F662" s="17" t="s">
        <v>759</v>
      </c>
      <c r="G662" s="17" t="s">
        <v>1980</v>
      </c>
      <c r="H662" s="17" t="s">
        <v>1981</v>
      </c>
      <c r="I662" s="17" t="s">
        <v>253</v>
      </c>
      <c r="J662" s="18" t="s">
        <v>254</v>
      </c>
      <c r="K662" s="18" t="s">
        <v>319</v>
      </c>
      <c r="L662" s="18" t="s">
        <v>320</v>
      </c>
      <c r="M662" s="18" t="s">
        <v>321</v>
      </c>
      <c r="N662" s="18" t="s">
        <v>451</v>
      </c>
      <c r="O662" s="18" t="s">
        <v>176</v>
      </c>
      <c r="P662" s="17" t="s">
        <v>656</v>
      </c>
      <c r="Q662" s="17" t="s">
        <v>1967</v>
      </c>
      <c r="R662" s="41" t="s">
        <v>1975</v>
      </c>
      <c r="S662" s="17" t="s">
        <v>1967</v>
      </c>
      <c r="T662" s="41" t="s">
        <v>1975</v>
      </c>
      <c r="U662" s="17" t="s">
        <v>1967</v>
      </c>
      <c r="V662" s="17" t="s">
        <v>656</v>
      </c>
      <c r="W662" s="17" t="s">
        <v>1968</v>
      </c>
      <c r="X662" s="18" t="s">
        <v>255</v>
      </c>
      <c r="Y662" s="177" t="str">
        <f>VLOOKUP($X662,'[23]Ley Transparencia'!$G$4:$H$18,2,0)</f>
        <v>INFORMACIÓN PÚBLICA</v>
      </c>
      <c r="Z662" s="17" t="s">
        <v>256</v>
      </c>
      <c r="AA662" s="17" t="s">
        <v>256</v>
      </c>
      <c r="AB662" s="18" t="s">
        <v>176</v>
      </c>
      <c r="AC662" s="40">
        <v>45537</v>
      </c>
      <c r="AD662" s="33" t="str">
        <f>LOOKUP($Y662,'[23]Ley Transparencia'!$H$4:$H$17,'[23]Ley Transparencia'!$I$4:$I$17)</f>
        <v>Ilimitada</v>
      </c>
      <c r="AE662" s="26" t="str">
        <f t="shared" si="162"/>
        <v>Baja</v>
      </c>
      <c r="AF662" s="18">
        <f t="shared" si="163"/>
        <v>1</v>
      </c>
      <c r="AG662" s="18" t="s">
        <v>239</v>
      </c>
      <c r="AH662" s="18">
        <f t="shared" si="164"/>
        <v>1</v>
      </c>
      <c r="AI662" s="18" t="s">
        <v>239</v>
      </c>
      <c r="AJ662" s="18">
        <f t="shared" si="165"/>
        <v>1</v>
      </c>
      <c r="AK662" s="18">
        <f t="shared" si="166"/>
        <v>3</v>
      </c>
      <c r="AL662" s="44" t="str">
        <f t="shared" si="167"/>
        <v>BAJA</v>
      </c>
      <c r="AM662" s="39" t="s">
        <v>184</v>
      </c>
      <c r="AN662" s="39" t="s">
        <v>184</v>
      </c>
      <c r="AO662" s="39" t="s">
        <v>184</v>
      </c>
      <c r="AP662" s="39" t="s">
        <v>184</v>
      </c>
      <c r="AQ662" s="39" t="s">
        <v>184</v>
      </c>
      <c r="AR662" s="39" t="s">
        <v>184</v>
      </c>
      <c r="AS662" s="18"/>
      <c r="AT662" s="39" t="s">
        <v>184</v>
      </c>
      <c r="AU662" s="39" t="s">
        <v>184</v>
      </c>
      <c r="AV662" s="39" t="s">
        <v>184</v>
      </c>
      <c r="AW662" s="39" t="s">
        <v>184</v>
      </c>
      <c r="AX662" s="39" t="s">
        <v>184</v>
      </c>
      <c r="AY662" s="39" t="s">
        <v>388</v>
      </c>
      <c r="AZ662" s="39" t="s">
        <v>184</v>
      </c>
      <c r="BA662" s="39" t="s">
        <v>388</v>
      </c>
      <c r="BB662" s="39" t="s">
        <v>184</v>
      </c>
      <c r="BC662" s="41"/>
      <c r="BD662" s="39" t="s">
        <v>184</v>
      </c>
      <c r="BE662" s="39" t="s">
        <v>184</v>
      </c>
      <c r="BF662" s="39" t="s">
        <v>184</v>
      </c>
      <c r="BG662" s="39" t="s">
        <v>184</v>
      </c>
      <c r="BH662" s="39" t="s">
        <v>184</v>
      </c>
      <c r="BI662" s="39" t="s">
        <v>184</v>
      </c>
      <c r="BJ662" s="39" t="s">
        <v>184</v>
      </c>
      <c r="BK662" s="39" t="s">
        <v>184</v>
      </c>
      <c r="BL662" s="39" t="s">
        <v>184</v>
      </c>
      <c r="BM662" s="41"/>
      <c r="BN662" s="282"/>
      <c r="BO662" s="17"/>
      <c r="BP662" s="17"/>
      <c r="BQ662" s="26" t="str">
        <f t="shared" si="168"/>
        <v/>
      </c>
      <c r="BR662" s="17"/>
    </row>
    <row r="663" spans="1:70" s="158" customFormat="1" ht="60" customHeight="1" x14ac:dyDescent="0.35">
      <c r="A663" s="24" t="str">
        <f t="shared" si="161"/>
        <v>SSGVC-008</v>
      </c>
      <c r="B663" s="25" t="str">
        <f>VLOOKUP($D663,[23]Responsables!$L$1:$M$37,2,0)</f>
        <v>SSGVC</v>
      </c>
      <c r="C663" s="159" t="s">
        <v>212</v>
      </c>
      <c r="D663" s="17" t="s">
        <v>1967</v>
      </c>
      <c r="E663" s="17" t="s">
        <v>775</v>
      </c>
      <c r="F663" s="17" t="s">
        <v>333</v>
      </c>
      <c r="G663" s="17" t="s">
        <v>1331</v>
      </c>
      <c r="H663" s="17" t="s">
        <v>1982</v>
      </c>
      <c r="I663" s="17" t="s">
        <v>253</v>
      </c>
      <c r="J663" s="18" t="s">
        <v>254</v>
      </c>
      <c r="K663" s="18" t="s">
        <v>335</v>
      </c>
      <c r="L663" s="18" t="s">
        <v>336</v>
      </c>
      <c r="M663" s="18" t="s">
        <v>590</v>
      </c>
      <c r="N663" s="18" t="s">
        <v>451</v>
      </c>
      <c r="O663" s="18" t="s">
        <v>176</v>
      </c>
      <c r="P663" s="17" t="s">
        <v>656</v>
      </c>
      <c r="Q663" s="17" t="s">
        <v>1967</v>
      </c>
      <c r="R663" s="41" t="s">
        <v>676</v>
      </c>
      <c r="S663" s="17" t="s">
        <v>1967</v>
      </c>
      <c r="T663" s="41" t="s">
        <v>676</v>
      </c>
      <c r="U663" s="17" t="s">
        <v>1967</v>
      </c>
      <c r="V663" s="17" t="s">
        <v>411</v>
      </c>
      <c r="W663" s="17" t="s">
        <v>1543</v>
      </c>
      <c r="X663" s="18" t="s">
        <v>273</v>
      </c>
      <c r="Y663" s="177" t="str">
        <f>VLOOKUP($X663,'[23]Ley Transparencia'!$G$4:$H$18,2,0)</f>
        <v>Artículo 18 - INFORMACIÓN PÚBLICA CLASIFICADA</v>
      </c>
      <c r="Z663" s="17" t="s">
        <v>1969</v>
      </c>
      <c r="AA663" s="17" t="s">
        <v>1970</v>
      </c>
      <c r="AB663" s="18" t="s">
        <v>182</v>
      </c>
      <c r="AC663" s="40">
        <v>45537</v>
      </c>
      <c r="AD663" s="33" t="str">
        <f>LOOKUP($Y663,'[23]Ley Transparencia'!$H$4:$H$17,'[23]Ley Transparencia'!$I$4:$I$17)</f>
        <v>Ilimitada</v>
      </c>
      <c r="AE663" s="26" t="str">
        <f t="shared" si="162"/>
        <v>Media</v>
      </c>
      <c r="AF663" s="18">
        <f t="shared" si="163"/>
        <v>2</v>
      </c>
      <c r="AG663" s="18" t="s">
        <v>233</v>
      </c>
      <c r="AH663" s="18">
        <f t="shared" si="164"/>
        <v>2</v>
      </c>
      <c r="AI663" s="18" t="s">
        <v>239</v>
      </c>
      <c r="AJ663" s="18">
        <f t="shared" si="165"/>
        <v>1</v>
      </c>
      <c r="AK663" s="18">
        <f t="shared" si="166"/>
        <v>5</v>
      </c>
      <c r="AL663" s="44" t="str">
        <f t="shared" si="167"/>
        <v>MEDIA</v>
      </c>
      <c r="AM663" s="39" t="s">
        <v>184</v>
      </c>
      <c r="AN663" s="39" t="s">
        <v>184</v>
      </c>
      <c r="AO663" s="39" t="s">
        <v>184</v>
      </c>
      <c r="AP663" s="39" t="s">
        <v>184</v>
      </c>
      <c r="AQ663" s="39" t="s">
        <v>388</v>
      </c>
      <c r="AR663" s="39" t="s">
        <v>184</v>
      </c>
      <c r="AS663" s="18"/>
      <c r="AT663" s="39" t="s">
        <v>388</v>
      </c>
      <c r="AU663" s="39" t="s">
        <v>184</v>
      </c>
      <c r="AV663" s="39" t="s">
        <v>184</v>
      </c>
      <c r="AW663" s="39" t="s">
        <v>388</v>
      </c>
      <c r="AX663" s="39" t="s">
        <v>184</v>
      </c>
      <c r="AY663" s="39" t="s">
        <v>388</v>
      </c>
      <c r="AZ663" s="39" t="s">
        <v>184</v>
      </c>
      <c r="BA663" s="39" t="s">
        <v>388</v>
      </c>
      <c r="BB663" s="39" t="s">
        <v>184</v>
      </c>
      <c r="BC663" s="41"/>
      <c r="BD663" s="39" t="s">
        <v>184</v>
      </c>
      <c r="BE663" s="39" t="s">
        <v>184</v>
      </c>
      <c r="BF663" s="39" t="s">
        <v>184</v>
      </c>
      <c r="BG663" s="39" t="s">
        <v>184</v>
      </c>
      <c r="BH663" s="39" t="s">
        <v>184</v>
      </c>
      <c r="BI663" s="39" t="s">
        <v>184</v>
      </c>
      <c r="BJ663" s="39" t="s">
        <v>184</v>
      </c>
      <c r="BK663" s="39" t="s">
        <v>184</v>
      </c>
      <c r="BL663" s="39" t="s">
        <v>184</v>
      </c>
      <c r="BM663" s="41"/>
      <c r="BN663" s="282"/>
      <c r="BO663" s="17"/>
      <c r="BP663" s="17"/>
      <c r="BQ663" s="26" t="str">
        <f t="shared" si="168"/>
        <v/>
      </c>
      <c r="BR663" s="17"/>
    </row>
    <row r="664" spans="1:70" s="158" customFormat="1" ht="60" customHeight="1" x14ac:dyDescent="0.35">
      <c r="A664" s="24" t="str">
        <f t="shared" si="161"/>
        <v>SSGVC-009</v>
      </c>
      <c r="B664" s="25" t="str">
        <f>VLOOKUP($D664,[23]Responsables!$L$1:$M$37,2,0)</f>
        <v>SSGVC</v>
      </c>
      <c r="C664" s="159" t="s">
        <v>215</v>
      </c>
      <c r="D664" s="17" t="s">
        <v>1967</v>
      </c>
      <c r="E664" s="17" t="s">
        <v>775</v>
      </c>
      <c r="F664" s="17" t="s">
        <v>333</v>
      </c>
      <c r="G664" s="17" t="s">
        <v>1335</v>
      </c>
      <c r="H664" s="17" t="s">
        <v>1983</v>
      </c>
      <c r="I664" s="17" t="s">
        <v>253</v>
      </c>
      <c r="J664" s="18" t="s">
        <v>254</v>
      </c>
      <c r="K664" s="18" t="s">
        <v>1507</v>
      </c>
      <c r="L664" s="18" t="s">
        <v>336</v>
      </c>
      <c r="M664" s="18" t="s">
        <v>321</v>
      </c>
      <c r="N664" s="18" t="s">
        <v>451</v>
      </c>
      <c r="O664" s="18" t="s">
        <v>176</v>
      </c>
      <c r="P664" s="17" t="s">
        <v>656</v>
      </c>
      <c r="Q664" s="17" t="s">
        <v>1967</v>
      </c>
      <c r="R664" s="41" t="s">
        <v>676</v>
      </c>
      <c r="S664" s="17" t="s">
        <v>1967</v>
      </c>
      <c r="T664" s="41" t="s">
        <v>676</v>
      </c>
      <c r="U664" s="17" t="s">
        <v>1967</v>
      </c>
      <c r="V664" s="17" t="s">
        <v>411</v>
      </c>
      <c r="W664" s="17" t="s">
        <v>1543</v>
      </c>
      <c r="X664" s="18" t="s">
        <v>273</v>
      </c>
      <c r="Y664" s="177" t="str">
        <f>VLOOKUP($X664,'[23]Ley Transparencia'!$G$4:$H$18,2,0)</f>
        <v>Artículo 18 - INFORMACIÓN PÚBLICA CLASIFICADA</v>
      </c>
      <c r="Z664" s="17" t="s">
        <v>1969</v>
      </c>
      <c r="AA664" s="17" t="s">
        <v>1970</v>
      </c>
      <c r="AB664" s="18" t="s">
        <v>182</v>
      </c>
      <c r="AC664" s="40">
        <v>45537</v>
      </c>
      <c r="AD664" s="33" t="str">
        <f>LOOKUP($Y664,'[23]Ley Transparencia'!$H$4:$H$17,'[23]Ley Transparencia'!$I$4:$I$17)</f>
        <v>Ilimitada</v>
      </c>
      <c r="AE664" s="26" t="str">
        <f t="shared" si="162"/>
        <v>Media</v>
      </c>
      <c r="AF664" s="18">
        <f t="shared" si="163"/>
        <v>2</v>
      </c>
      <c r="AG664" s="18" t="s">
        <v>233</v>
      </c>
      <c r="AH664" s="18">
        <f t="shared" si="164"/>
        <v>2</v>
      </c>
      <c r="AI664" s="18" t="s">
        <v>239</v>
      </c>
      <c r="AJ664" s="18">
        <f t="shared" si="165"/>
        <v>1</v>
      </c>
      <c r="AK664" s="18">
        <f t="shared" si="166"/>
        <v>5</v>
      </c>
      <c r="AL664" s="44" t="str">
        <f t="shared" si="167"/>
        <v>MEDIA</v>
      </c>
      <c r="AM664" s="39" t="s">
        <v>184</v>
      </c>
      <c r="AN664" s="39" t="s">
        <v>184</v>
      </c>
      <c r="AO664" s="39" t="s">
        <v>184</v>
      </c>
      <c r="AP664" s="39" t="s">
        <v>184</v>
      </c>
      <c r="AQ664" s="39" t="s">
        <v>388</v>
      </c>
      <c r="AR664" s="39" t="s">
        <v>184</v>
      </c>
      <c r="AS664" s="18"/>
      <c r="AT664" s="39" t="s">
        <v>388</v>
      </c>
      <c r="AU664" s="39" t="s">
        <v>184</v>
      </c>
      <c r="AV664" s="39" t="s">
        <v>184</v>
      </c>
      <c r="AW664" s="39" t="s">
        <v>388</v>
      </c>
      <c r="AX664" s="39" t="s">
        <v>184</v>
      </c>
      <c r="AY664" s="39" t="s">
        <v>388</v>
      </c>
      <c r="AZ664" s="39" t="s">
        <v>184</v>
      </c>
      <c r="BA664" s="39" t="s">
        <v>388</v>
      </c>
      <c r="BB664" s="39" t="s">
        <v>184</v>
      </c>
      <c r="BC664" s="41"/>
      <c r="BD664" s="39" t="s">
        <v>184</v>
      </c>
      <c r="BE664" s="39" t="s">
        <v>184</v>
      </c>
      <c r="BF664" s="39" t="s">
        <v>184</v>
      </c>
      <c r="BG664" s="39" t="s">
        <v>184</v>
      </c>
      <c r="BH664" s="39" t="s">
        <v>184</v>
      </c>
      <c r="BI664" s="39" t="s">
        <v>184</v>
      </c>
      <c r="BJ664" s="39" t="s">
        <v>184</v>
      </c>
      <c r="BK664" s="39" t="s">
        <v>184</v>
      </c>
      <c r="BL664" s="39" t="s">
        <v>184</v>
      </c>
      <c r="BM664" s="41"/>
      <c r="BN664" s="282"/>
      <c r="BO664" s="17"/>
      <c r="BP664" s="17"/>
      <c r="BQ664" s="26" t="str">
        <f t="shared" si="168"/>
        <v/>
      </c>
      <c r="BR664" s="17"/>
    </row>
    <row r="665" spans="1:70" s="158" customFormat="1" ht="60" customHeight="1" x14ac:dyDescent="0.35">
      <c r="A665" s="24" t="str">
        <f t="shared" si="161"/>
        <v>SSGVC-010</v>
      </c>
      <c r="B665" s="25" t="str">
        <f>VLOOKUP($D665,[23]Responsables!$L$1:$M$37,2,0)</f>
        <v>SSGVC</v>
      </c>
      <c r="C665" s="159" t="s">
        <v>218</v>
      </c>
      <c r="D665" s="17" t="s">
        <v>1967</v>
      </c>
      <c r="E665" s="17" t="s">
        <v>775</v>
      </c>
      <c r="F665" s="17" t="s">
        <v>333</v>
      </c>
      <c r="G665" s="17" t="s">
        <v>1348</v>
      </c>
      <c r="H665" s="17" t="s">
        <v>1984</v>
      </c>
      <c r="I665" s="17" t="s">
        <v>253</v>
      </c>
      <c r="J665" s="18" t="s">
        <v>254</v>
      </c>
      <c r="K665" s="18" t="s">
        <v>335</v>
      </c>
      <c r="L665" s="18" t="s">
        <v>336</v>
      </c>
      <c r="M665" s="18" t="s">
        <v>321</v>
      </c>
      <c r="N665" s="18" t="s">
        <v>451</v>
      </c>
      <c r="O665" s="18" t="s">
        <v>176</v>
      </c>
      <c r="P665" s="17" t="s">
        <v>656</v>
      </c>
      <c r="Q665" s="17" t="s">
        <v>1967</v>
      </c>
      <c r="R665" s="41" t="s">
        <v>676</v>
      </c>
      <c r="S665" s="17" t="s">
        <v>1967</v>
      </c>
      <c r="T665" s="41" t="s">
        <v>676</v>
      </c>
      <c r="U665" s="17" t="s">
        <v>1967</v>
      </c>
      <c r="V665" s="17" t="s">
        <v>411</v>
      </c>
      <c r="W665" s="17" t="s">
        <v>1543</v>
      </c>
      <c r="X665" s="18" t="s">
        <v>273</v>
      </c>
      <c r="Y665" s="177" t="str">
        <f>VLOOKUP($X665,'[23]Ley Transparencia'!$G$4:$H$18,2,0)</f>
        <v>Artículo 18 - INFORMACIÓN PÚBLICA CLASIFICADA</v>
      </c>
      <c r="Z665" s="17" t="s">
        <v>1969</v>
      </c>
      <c r="AA665" s="17" t="s">
        <v>1970</v>
      </c>
      <c r="AB665" s="18" t="s">
        <v>182</v>
      </c>
      <c r="AC665" s="40">
        <v>45537</v>
      </c>
      <c r="AD665" s="33" t="str">
        <f>LOOKUP($Y665,'[23]Ley Transparencia'!$H$4:$H$17,'[23]Ley Transparencia'!$I$4:$I$17)</f>
        <v>Ilimitada</v>
      </c>
      <c r="AE665" s="26" t="str">
        <f t="shared" si="162"/>
        <v>Media</v>
      </c>
      <c r="AF665" s="18">
        <f t="shared" si="163"/>
        <v>2</v>
      </c>
      <c r="AG665" s="18" t="s">
        <v>233</v>
      </c>
      <c r="AH665" s="18">
        <f t="shared" si="164"/>
        <v>2</v>
      </c>
      <c r="AI665" s="18" t="s">
        <v>239</v>
      </c>
      <c r="AJ665" s="18">
        <f t="shared" si="165"/>
        <v>1</v>
      </c>
      <c r="AK665" s="18">
        <f t="shared" si="166"/>
        <v>5</v>
      </c>
      <c r="AL665" s="44" t="str">
        <f t="shared" si="167"/>
        <v>MEDIA</v>
      </c>
      <c r="AM665" s="39" t="s">
        <v>184</v>
      </c>
      <c r="AN665" s="39" t="s">
        <v>184</v>
      </c>
      <c r="AO665" s="39" t="s">
        <v>184</v>
      </c>
      <c r="AP665" s="39" t="s">
        <v>184</v>
      </c>
      <c r="AQ665" s="39" t="s">
        <v>388</v>
      </c>
      <c r="AR665" s="39" t="s">
        <v>184</v>
      </c>
      <c r="AS665" s="18"/>
      <c r="AT665" s="39" t="s">
        <v>388</v>
      </c>
      <c r="AU665" s="39" t="s">
        <v>184</v>
      </c>
      <c r="AV665" s="39" t="s">
        <v>184</v>
      </c>
      <c r="AW665" s="39" t="s">
        <v>388</v>
      </c>
      <c r="AX665" s="39" t="s">
        <v>184</v>
      </c>
      <c r="AY665" s="39" t="s">
        <v>184</v>
      </c>
      <c r="AZ665" s="39" t="s">
        <v>184</v>
      </c>
      <c r="BA665" s="39" t="s">
        <v>388</v>
      </c>
      <c r="BB665" s="39" t="s">
        <v>184</v>
      </c>
      <c r="BC665" s="41"/>
      <c r="BD665" s="39" t="s">
        <v>184</v>
      </c>
      <c r="BE665" s="39" t="s">
        <v>184</v>
      </c>
      <c r="BF665" s="39" t="s">
        <v>184</v>
      </c>
      <c r="BG665" s="39" t="s">
        <v>184</v>
      </c>
      <c r="BH665" s="39" t="s">
        <v>184</v>
      </c>
      <c r="BI665" s="39" t="s">
        <v>184</v>
      </c>
      <c r="BJ665" s="39" t="s">
        <v>184</v>
      </c>
      <c r="BK665" s="39" t="s">
        <v>184</v>
      </c>
      <c r="BL665" s="39" t="s">
        <v>184</v>
      </c>
      <c r="BM665" s="41"/>
      <c r="BN665" s="282"/>
      <c r="BO665" s="17"/>
      <c r="BP665" s="17"/>
      <c r="BQ665" s="26" t="str">
        <f t="shared" si="168"/>
        <v/>
      </c>
      <c r="BR665" s="17"/>
    </row>
    <row r="666" spans="1:70" s="158" customFormat="1" ht="60" customHeight="1" x14ac:dyDescent="0.35">
      <c r="A666" s="24" t="str">
        <f t="shared" si="161"/>
        <v>SSGVC-011</v>
      </c>
      <c r="B666" s="25" t="str">
        <f>VLOOKUP($D666,[23]Responsables!$L$1:$M$37,2,0)</f>
        <v>SSGVC</v>
      </c>
      <c r="C666" s="159" t="s">
        <v>221</v>
      </c>
      <c r="D666" s="17" t="s">
        <v>1967</v>
      </c>
      <c r="E666" s="17" t="s">
        <v>775</v>
      </c>
      <c r="F666" s="17" t="s">
        <v>759</v>
      </c>
      <c r="G666" s="17" t="s">
        <v>1985</v>
      </c>
      <c r="H666" s="17" t="s">
        <v>1986</v>
      </c>
      <c r="I666" s="17" t="s">
        <v>227</v>
      </c>
      <c r="J666" s="17" t="s">
        <v>254</v>
      </c>
      <c r="K666" s="17" t="s">
        <v>335</v>
      </c>
      <c r="L666" s="17" t="s">
        <v>336</v>
      </c>
      <c r="M666" s="17" t="s">
        <v>321</v>
      </c>
      <c r="N666" s="17" t="s">
        <v>451</v>
      </c>
      <c r="O666" s="17" t="s">
        <v>176</v>
      </c>
      <c r="P666" s="17" t="s">
        <v>656</v>
      </c>
      <c r="Q666" s="17" t="s">
        <v>1967</v>
      </c>
      <c r="R666" s="41" t="s">
        <v>1987</v>
      </c>
      <c r="S666" s="17" t="s">
        <v>1967</v>
      </c>
      <c r="T666" s="41" t="s">
        <v>1987</v>
      </c>
      <c r="U666" s="17" t="s">
        <v>1967</v>
      </c>
      <c r="V666" s="17" t="s">
        <v>656</v>
      </c>
      <c r="W666" s="17" t="s">
        <v>1968</v>
      </c>
      <c r="X666" s="18" t="s">
        <v>273</v>
      </c>
      <c r="Y666" s="177" t="str">
        <f>VLOOKUP($X666,'[23]Ley Transparencia'!$G$4:$H$18,2,0)</f>
        <v>Artículo 18 - INFORMACIÓN PÚBLICA CLASIFICADA</v>
      </c>
      <c r="Z666" s="17" t="s">
        <v>1969</v>
      </c>
      <c r="AA666" s="17" t="s">
        <v>1970</v>
      </c>
      <c r="AB666" s="18" t="s">
        <v>182</v>
      </c>
      <c r="AC666" s="40">
        <v>45537</v>
      </c>
      <c r="AD666" s="33" t="str">
        <f>LOOKUP($Y666,'[23]Ley Transparencia'!$H$4:$H$17,'[23]Ley Transparencia'!$I$4:$I$17)</f>
        <v>Ilimitada</v>
      </c>
      <c r="AE666" s="26" t="str">
        <f t="shared" si="162"/>
        <v>Media</v>
      </c>
      <c r="AF666" s="18">
        <f t="shared" si="163"/>
        <v>2</v>
      </c>
      <c r="AG666" s="18" t="s">
        <v>239</v>
      </c>
      <c r="AH666" s="18">
        <f t="shared" si="164"/>
        <v>1</v>
      </c>
      <c r="AI666" s="18" t="s">
        <v>239</v>
      </c>
      <c r="AJ666" s="18">
        <f t="shared" si="165"/>
        <v>1</v>
      </c>
      <c r="AK666" s="18">
        <f t="shared" si="166"/>
        <v>4</v>
      </c>
      <c r="AL666" s="44" t="str">
        <f t="shared" si="167"/>
        <v>MEDIA</v>
      </c>
      <c r="AM666" s="39" t="s">
        <v>184</v>
      </c>
      <c r="AN666" s="39" t="s">
        <v>184</v>
      </c>
      <c r="AO666" s="39" t="s">
        <v>184</v>
      </c>
      <c r="AP666" s="39" t="s">
        <v>184</v>
      </c>
      <c r="AQ666" s="39" t="s">
        <v>388</v>
      </c>
      <c r="AR666" s="39" t="s">
        <v>388</v>
      </c>
      <c r="AS666" s="18"/>
      <c r="AT666" s="39" t="s">
        <v>388</v>
      </c>
      <c r="AU666" s="39" t="s">
        <v>184</v>
      </c>
      <c r="AV666" s="39" t="s">
        <v>184</v>
      </c>
      <c r="AW666" s="39" t="s">
        <v>184</v>
      </c>
      <c r="AX666" s="39" t="s">
        <v>184</v>
      </c>
      <c r="AY666" s="39" t="s">
        <v>388</v>
      </c>
      <c r="AZ666" s="39" t="s">
        <v>388</v>
      </c>
      <c r="BA666" s="39" t="s">
        <v>388</v>
      </c>
      <c r="BB666" s="39" t="s">
        <v>388</v>
      </c>
      <c r="BC666" s="41"/>
      <c r="BD666" s="39" t="s">
        <v>388</v>
      </c>
      <c r="BE666" s="39" t="s">
        <v>388</v>
      </c>
      <c r="BF666" s="39" t="s">
        <v>184</v>
      </c>
      <c r="BG666" s="39" t="s">
        <v>184</v>
      </c>
      <c r="BH666" s="39" t="s">
        <v>388</v>
      </c>
      <c r="BI666" s="39" t="s">
        <v>388</v>
      </c>
      <c r="BJ666" s="39" t="s">
        <v>184</v>
      </c>
      <c r="BK666" s="39" t="s">
        <v>184</v>
      </c>
      <c r="BL666" s="39" t="s">
        <v>184</v>
      </c>
      <c r="BM666" s="41"/>
      <c r="BN666" s="282"/>
      <c r="BO666" s="17"/>
      <c r="BP666" s="17"/>
      <c r="BQ666" s="26" t="str">
        <f t="shared" si="168"/>
        <v/>
      </c>
      <c r="BR666" s="17"/>
    </row>
    <row r="667" spans="1:70" s="158" customFormat="1" ht="60" customHeight="1" x14ac:dyDescent="0.35">
      <c r="A667" s="24" t="str">
        <f t="shared" si="161"/>
        <v>SSGVC-012</v>
      </c>
      <c r="B667" s="25" t="str">
        <f>VLOOKUP($D667,[23]Responsables!$L$1:$M$37,2,0)</f>
        <v>SSGVC</v>
      </c>
      <c r="C667" s="159" t="s">
        <v>224</v>
      </c>
      <c r="D667" s="17" t="s">
        <v>1967</v>
      </c>
      <c r="E667" s="17" t="s">
        <v>775</v>
      </c>
      <c r="F667" s="17" t="s">
        <v>759</v>
      </c>
      <c r="G667" s="17" t="s">
        <v>1988</v>
      </c>
      <c r="H667" s="17" t="s">
        <v>1989</v>
      </c>
      <c r="I667" s="17" t="s">
        <v>227</v>
      </c>
      <c r="J667" s="17" t="s">
        <v>254</v>
      </c>
      <c r="K667" s="17" t="s">
        <v>335</v>
      </c>
      <c r="L667" s="17" t="s">
        <v>336</v>
      </c>
      <c r="M667" s="17" t="s">
        <v>321</v>
      </c>
      <c r="N667" s="17" t="s">
        <v>451</v>
      </c>
      <c r="O667" s="17" t="s">
        <v>176</v>
      </c>
      <c r="P667" s="17" t="s">
        <v>656</v>
      </c>
      <c r="Q667" s="17" t="s">
        <v>1967</v>
      </c>
      <c r="R667" s="41" t="s">
        <v>1987</v>
      </c>
      <c r="S667" s="17" t="s">
        <v>1967</v>
      </c>
      <c r="T667" s="41" t="s">
        <v>1987</v>
      </c>
      <c r="U667" s="17" t="s">
        <v>1967</v>
      </c>
      <c r="V667" s="17" t="s">
        <v>656</v>
      </c>
      <c r="W667" s="17" t="s">
        <v>1968</v>
      </c>
      <c r="X667" s="18" t="s">
        <v>273</v>
      </c>
      <c r="Y667" s="177" t="str">
        <f>VLOOKUP($X667,'[23]Ley Transparencia'!$G$4:$H$18,2,0)</f>
        <v>Artículo 18 - INFORMACIÓN PÚBLICA CLASIFICADA</v>
      </c>
      <c r="Z667" s="17" t="s">
        <v>1969</v>
      </c>
      <c r="AA667" s="17" t="s">
        <v>1970</v>
      </c>
      <c r="AB667" s="18" t="s">
        <v>182</v>
      </c>
      <c r="AC667" s="40">
        <v>45537</v>
      </c>
      <c r="AD667" s="33" t="str">
        <f>LOOKUP($Y667,'[23]Ley Transparencia'!$H$4:$H$17,'[23]Ley Transparencia'!$I$4:$I$17)</f>
        <v>Ilimitada</v>
      </c>
      <c r="AE667" s="26" t="str">
        <f t="shared" si="162"/>
        <v>Media</v>
      </c>
      <c r="AF667" s="18">
        <f t="shared" si="163"/>
        <v>2</v>
      </c>
      <c r="AG667" s="18" t="s">
        <v>239</v>
      </c>
      <c r="AH667" s="18">
        <f t="shared" si="164"/>
        <v>1</v>
      </c>
      <c r="AI667" s="18" t="s">
        <v>239</v>
      </c>
      <c r="AJ667" s="18">
        <f t="shared" si="165"/>
        <v>1</v>
      </c>
      <c r="AK667" s="18">
        <f t="shared" si="166"/>
        <v>4</v>
      </c>
      <c r="AL667" s="44" t="str">
        <f t="shared" si="167"/>
        <v>MEDIA</v>
      </c>
      <c r="AM667" s="39" t="s">
        <v>184</v>
      </c>
      <c r="AN667" s="39" t="s">
        <v>184</v>
      </c>
      <c r="AO667" s="39" t="s">
        <v>184</v>
      </c>
      <c r="AP667" s="39" t="s">
        <v>184</v>
      </c>
      <c r="AQ667" s="39" t="s">
        <v>388</v>
      </c>
      <c r="AR667" s="39" t="s">
        <v>388</v>
      </c>
      <c r="AS667" s="18"/>
      <c r="AT667" s="39" t="s">
        <v>184</v>
      </c>
      <c r="AU667" s="39" t="s">
        <v>184</v>
      </c>
      <c r="AV667" s="39" t="s">
        <v>184</v>
      </c>
      <c r="AW667" s="39" t="s">
        <v>184</v>
      </c>
      <c r="AX667" s="39" t="s">
        <v>184</v>
      </c>
      <c r="AY667" s="39" t="s">
        <v>388</v>
      </c>
      <c r="AZ667" s="39" t="s">
        <v>388</v>
      </c>
      <c r="BA667" s="39" t="s">
        <v>388</v>
      </c>
      <c r="BB667" s="39" t="s">
        <v>388</v>
      </c>
      <c r="BC667" s="41"/>
      <c r="BD667" s="39" t="s">
        <v>388</v>
      </c>
      <c r="BE667" s="39" t="s">
        <v>388</v>
      </c>
      <c r="BF667" s="39" t="s">
        <v>184</v>
      </c>
      <c r="BG667" s="39" t="s">
        <v>184</v>
      </c>
      <c r="BH667" s="39" t="s">
        <v>388</v>
      </c>
      <c r="BI667" s="39" t="s">
        <v>388</v>
      </c>
      <c r="BJ667" s="39" t="s">
        <v>184</v>
      </c>
      <c r="BK667" s="39" t="s">
        <v>184</v>
      </c>
      <c r="BL667" s="39" t="s">
        <v>184</v>
      </c>
      <c r="BM667" s="41"/>
      <c r="BN667" s="282"/>
      <c r="BO667" s="17"/>
      <c r="BP667" s="17"/>
      <c r="BQ667" s="26" t="str">
        <f t="shared" si="168"/>
        <v/>
      </c>
      <c r="BR667" s="17"/>
    </row>
    <row r="668" spans="1:70" s="158" customFormat="1" ht="60" customHeight="1" x14ac:dyDescent="0.35">
      <c r="A668" s="24" t="str">
        <f t="shared" si="161"/>
        <v>SSGVC-013</v>
      </c>
      <c r="B668" s="25" t="str">
        <f>VLOOKUP($D668,[23]Responsables!$L$1:$M$37,2,0)</f>
        <v>SSGVC</v>
      </c>
      <c r="C668" s="159" t="s">
        <v>234</v>
      </c>
      <c r="D668" s="17" t="s">
        <v>1967</v>
      </c>
      <c r="E668" s="17" t="s">
        <v>775</v>
      </c>
      <c r="F668" s="17" t="s">
        <v>759</v>
      </c>
      <c r="G668" s="17" t="s">
        <v>1990</v>
      </c>
      <c r="H668" s="17" t="s">
        <v>1991</v>
      </c>
      <c r="I668" s="17" t="s">
        <v>227</v>
      </c>
      <c r="J668" s="17" t="s">
        <v>254</v>
      </c>
      <c r="K668" s="17" t="s">
        <v>335</v>
      </c>
      <c r="L668" s="17" t="s">
        <v>336</v>
      </c>
      <c r="M668" s="17" t="s">
        <v>321</v>
      </c>
      <c r="N668" s="17" t="s">
        <v>437</v>
      </c>
      <c r="O668" s="17" t="s">
        <v>176</v>
      </c>
      <c r="P668" s="17" t="s">
        <v>656</v>
      </c>
      <c r="Q668" s="17" t="s">
        <v>1967</v>
      </c>
      <c r="R668" s="41" t="s">
        <v>1987</v>
      </c>
      <c r="S668" s="17" t="s">
        <v>1967</v>
      </c>
      <c r="T668" s="41" t="s">
        <v>1987</v>
      </c>
      <c r="U668" s="17" t="s">
        <v>1967</v>
      </c>
      <c r="V668" s="17" t="s">
        <v>193</v>
      </c>
      <c r="W668" s="17" t="s">
        <v>170</v>
      </c>
      <c r="X668" s="18" t="s">
        <v>255</v>
      </c>
      <c r="Y668" s="177" t="str">
        <f>VLOOKUP($X668,'[23]Ley Transparencia'!$G$4:$H$18,2,0)</f>
        <v>INFORMACIÓN PÚBLICA</v>
      </c>
      <c r="Z668" s="17" t="s">
        <v>256</v>
      </c>
      <c r="AA668" s="17" t="s">
        <v>256</v>
      </c>
      <c r="AB668" s="18" t="s">
        <v>176</v>
      </c>
      <c r="AC668" s="40">
        <v>45537</v>
      </c>
      <c r="AD668" s="33" t="str">
        <f>LOOKUP($Y668,'[23]Ley Transparencia'!$H$4:$H$17,'[23]Ley Transparencia'!$I$4:$I$17)</f>
        <v>Ilimitada</v>
      </c>
      <c r="AE668" s="26" t="str">
        <f t="shared" si="162"/>
        <v>Baja</v>
      </c>
      <c r="AF668" s="18">
        <f t="shared" si="163"/>
        <v>1</v>
      </c>
      <c r="AG668" s="18" t="s">
        <v>239</v>
      </c>
      <c r="AH668" s="18">
        <f t="shared" si="164"/>
        <v>1</v>
      </c>
      <c r="AI668" s="18" t="s">
        <v>239</v>
      </c>
      <c r="AJ668" s="18">
        <f t="shared" si="165"/>
        <v>1</v>
      </c>
      <c r="AK668" s="18">
        <f t="shared" si="166"/>
        <v>3</v>
      </c>
      <c r="AL668" s="44" t="str">
        <f t="shared" si="167"/>
        <v>BAJA</v>
      </c>
      <c r="AM668" s="39" t="s">
        <v>184</v>
      </c>
      <c r="AN668" s="39" t="s">
        <v>388</v>
      </c>
      <c r="AO668" s="39" t="s">
        <v>184</v>
      </c>
      <c r="AP668" s="39" t="s">
        <v>388</v>
      </c>
      <c r="AQ668" s="39" t="s">
        <v>388</v>
      </c>
      <c r="AR668" s="39" t="s">
        <v>184</v>
      </c>
      <c r="AS668" s="18"/>
      <c r="AT668" s="39" t="s">
        <v>388</v>
      </c>
      <c r="AU668" s="39" t="s">
        <v>184</v>
      </c>
      <c r="AV668" s="39" t="s">
        <v>184</v>
      </c>
      <c r="AW668" s="39" t="s">
        <v>388</v>
      </c>
      <c r="AX668" s="39" t="s">
        <v>184</v>
      </c>
      <c r="AY668" s="39" t="s">
        <v>388</v>
      </c>
      <c r="AZ668" s="39" t="s">
        <v>184</v>
      </c>
      <c r="BA668" s="39" t="s">
        <v>388</v>
      </c>
      <c r="BB668" s="39" t="s">
        <v>388</v>
      </c>
      <c r="BC668" s="41"/>
      <c r="BD668" s="39" t="s">
        <v>184</v>
      </c>
      <c r="BE668" s="39" t="s">
        <v>184</v>
      </c>
      <c r="BF668" s="39" t="s">
        <v>184</v>
      </c>
      <c r="BG668" s="39" t="s">
        <v>184</v>
      </c>
      <c r="BH668" s="39" t="s">
        <v>184</v>
      </c>
      <c r="BI668" s="39" t="s">
        <v>184</v>
      </c>
      <c r="BJ668" s="39" t="s">
        <v>184</v>
      </c>
      <c r="BK668" s="39" t="s">
        <v>184</v>
      </c>
      <c r="BL668" s="39" t="s">
        <v>184</v>
      </c>
      <c r="BM668" s="41"/>
      <c r="BN668" s="282"/>
      <c r="BO668" s="17"/>
      <c r="BP668" s="17"/>
      <c r="BQ668" s="26" t="str">
        <f t="shared" si="168"/>
        <v/>
      </c>
      <c r="BR668" s="17"/>
    </row>
    <row r="669" spans="1:70" s="158" customFormat="1" ht="60" customHeight="1" x14ac:dyDescent="0.35">
      <c r="A669" s="24" t="str">
        <f t="shared" si="161"/>
        <v>SSGVC-014</v>
      </c>
      <c r="B669" s="25" t="str">
        <f>VLOOKUP($D669,[23]Responsables!$L$1:$M$37,2,0)</f>
        <v>SSGVC</v>
      </c>
      <c r="C669" s="159" t="s">
        <v>240</v>
      </c>
      <c r="D669" s="17" t="s">
        <v>1967</v>
      </c>
      <c r="E669" s="17" t="s">
        <v>775</v>
      </c>
      <c r="F669" s="17" t="s">
        <v>342</v>
      </c>
      <c r="G669" s="17" t="s">
        <v>1992</v>
      </c>
      <c r="H669" s="17" t="s">
        <v>1993</v>
      </c>
      <c r="I669" s="17" t="s">
        <v>253</v>
      </c>
      <c r="J669" s="18" t="s">
        <v>254</v>
      </c>
      <c r="K669" s="18" t="s">
        <v>712</v>
      </c>
      <c r="L669" s="18" t="s">
        <v>320</v>
      </c>
      <c r="M669" s="18" t="s">
        <v>321</v>
      </c>
      <c r="N669" s="18" t="s">
        <v>451</v>
      </c>
      <c r="O669" s="18" t="s">
        <v>176</v>
      </c>
      <c r="P669" s="17" t="s">
        <v>656</v>
      </c>
      <c r="Q669" s="17" t="s">
        <v>1967</v>
      </c>
      <c r="R669" s="17" t="s">
        <v>289</v>
      </c>
      <c r="S669" s="17" t="s">
        <v>1967</v>
      </c>
      <c r="T669" s="17" t="s">
        <v>289</v>
      </c>
      <c r="U669" s="17" t="s">
        <v>1967</v>
      </c>
      <c r="V669" s="17" t="s">
        <v>656</v>
      </c>
      <c r="W669" s="17" t="s">
        <v>1968</v>
      </c>
      <c r="X669" s="18" t="s">
        <v>255</v>
      </c>
      <c r="Y669" s="177" t="str">
        <f>VLOOKUP($X669,'[23]Ley Transparencia'!$G$4:$H$18,2,0)</f>
        <v>INFORMACIÓN PÚBLICA</v>
      </c>
      <c r="Z669" s="17" t="s">
        <v>256</v>
      </c>
      <c r="AA669" s="17" t="s">
        <v>256</v>
      </c>
      <c r="AB669" s="18" t="s">
        <v>176</v>
      </c>
      <c r="AC669" s="40">
        <v>45537</v>
      </c>
      <c r="AD669" s="33" t="str">
        <f>LOOKUP($Y669,'[23]Ley Transparencia'!$H$4:$H$17,'[23]Ley Transparencia'!$I$4:$I$17)</f>
        <v>Ilimitada</v>
      </c>
      <c r="AE669" s="26" t="str">
        <f t="shared" si="162"/>
        <v>Baja</v>
      </c>
      <c r="AF669" s="18">
        <f t="shared" si="163"/>
        <v>1</v>
      </c>
      <c r="AG669" s="18" t="s">
        <v>233</v>
      </c>
      <c r="AH669" s="18">
        <f t="shared" si="164"/>
        <v>2</v>
      </c>
      <c r="AI669" s="18" t="s">
        <v>239</v>
      </c>
      <c r="AJ669" s="18">
        <f t="shared" si="165"/>
        <v>1</v>
      </c>
      <c r="AK669" s="18">
        <f t="shared" si="166"/>
        <v>4</v>
      </c>
      <c r="AL669" s="44" t="str">
        <f t="shared" si="167"/>
        <v>MEDIA</v>
      </c>
      <c r="AM669" s="39" t="s">
        <v>184</v>
      </c>
      <c r="AN669" s="39" t="s">
        <v>184</v>
      </c>
      <c r="AO669" s="39" t="s">
        <v>184</v>
      </c>
      <c r="AP669" s="39" t="s">
        <v>184</v>
      </c>
      <c r="AQ669" s="39" t="s">
        <v>184</v>
      </c>
      <c r="AR669" s="39" t="s">
        <v>184</v>
      </c>
      <c r="AS669" s="18"/>
      <c r="AT669" s="39" t="s">
        <v>184</v>
      </c>
      <c r="AU669" s="39" t="s">
        <v>184</v>
      </c>
      <c r="AV669" s="39" t="s">
        <v>184</v>
      </c>
      <c r="AW669" s="39" t="s">
        <v>184</v>
      </c>
      <c r="AX669" s="39" t="s">
        <v>184</v>
      </c>
      <c r="AY669" s="39" t="s">
        <v>184</v>
      </c>
      <c r="AZ669" s="39" t="s">
        <v>184</v>
      </c>
      <c r="BA669" s="39" t="s">
        <v>184</v>
      </c>
      <c r="BB669" s="39" t="s">
        <v>184</v>
      </c>
      <c r="BC669" s="41"/>
      <c r="BD669" s="39" t="s">
        <v>184</v>
      </c>
      <c r="BE669" s="39" t="s">
        <v>184</v>
      </c>
      <c r="BF669" s="39" t="s">
        <v>184</v>
      </c>
      <c r="BG669" s="39" t="s">
        <v>184</v>
      </c>
      <c r="BH669" s="39" t="s">
        <v>184</v>
      </c>
      <c r="BI669" s="39" t="s">
        <v>184</v>
      </c>
      <c r="BJ669" s="39" t="s">
        <v>184</v>
      </c>
      <c r="BK669" s="39" t="s">
        <v>184</v>
      </c>
      <c r="BL669" s="39" t="s">
        <v>184</v>
      </c>
      <c r="BM669" s="41"/>
      <c r="BN669" s="282"/>
      <c r="BO669" s="17"/>
      <c r="BP669" s="17"/>
      <c r="BQ669" s="26" t="str">
        <f t="shared" si="168"/>
        <v/>
      </c>
      <c r="BR669" s="17"/>
    </row>
    <row r="670" spans="1:70" s="158" customFormat="1" ht="60" customHeight="1" x14ac:dyDescent="0.35">
      <c r="A670" s="24" t="str">
        <f t="shared" si="161"/>
        <v>SSGVC-015</v>
      </c>
      <c r="B670" s="25" t="str">
        <f>VLOOKUP($D670,[23]Responsables!$L$1:$M$37,2,0)</f>
        <v>SSGVC</v>
      </c>
      <c r="C670" s="159" t="s">
        <v>244</v>
      </c>
      <c r="D670" s="17" t="s">
        <v>1967</v>
      </c>
      <c r="E670" s="17" t="s">
        <v>775</v>
      </c>
      <c r="F670" s="17" t="s">
        <v>759</v>
      </c>
      <c r="G670" s="17" t="s">
        <v>1994</v>
      </c>
      <c r="H670" s="17" t="s">
        <v>1995</v>
      </c>
      <c r="I670" s="17" t="s">
        <v>253</v>
      </c>
      <c r="J670" s="18" t="s">
        <v>254</v>
      </c>
      <c r="K670" s="18" t="s">
        <v>319</v>
      </c>
      <c r="L670" s="18" t="s">
        <v>320</v>
      </c>
      <c r="M670" s="18" t="s">
        <v>321</v>
      </c>
      <c r="N670" s="18" t="s">
        <v>451</v>
      </c>
      <c r="O670" s="18" t="s">
        <v>176</v>
      </c>
      <c r="P670" s="17" t="s">
        <v>656</v>
      </c>
      <c r="Q670" s="17" t="s">
        <v>1967</v>
      </c>
      <c r="R670" s="17" t="s">
        <v>177</v>
      </c>
      <c r="S670" s="17" t="s">
        <v>1967</v>
      </c>
      <c r="T670" s="17" t="s">
        <v>177</v>
      </c>
      <c r="U670" s="17" t="s">
        <v>1967</v>
      </c>
      <c r="V670" s="17" t="s">
        <v>656</v>
      </c>
      <c r="W670" s="17" t="s">
        <v>1968</v>
      </c>
      <c r="X670" s="18" t="s">
        <v>255</v>
      </c>
      <c r="Y670" s="177" t="str">
        <f>VLOOKUP($X670,'[23]Ley Transparencia'!$G$4:$H$18,2,0)</f>
        <v>INFORMACIÓN PÚBLICA</v>
      </c>
      <c r="Z670" s="17" t="s">
        <v>256</v>
      </c>
      <c r="AA670" s="17" t="s">
        <v>256</v>
      </c>
      <c r="AB670" s="18" t="s">
        <v>176</v>
      </c>
      <c r="AC670" s="40">
        <v>45537</v>
      </c>
      <c r="AD670" s="33" t="str">
        <f>LOOKUP($Y670,'[23]Ley Transparencia'!$H$4:$H$17,'[23]Ley Transparencia'!$I$4:$I$17)</f>
        <v>Ilimitada</v>
      </c>
      <c r="AE670" s="26" t="str">
        <f t="shared" si="162"/>
        <v>Baja</v>
      </c>
      <c r="AF670" s="18">
        <f t="shared" si="163"/>
        <v>1</v>
      </c>
      <c r="AG670" s="18" t="s">
        <v>239</v>
      </c>
      <c r="AH670" s="18">
        <f t="shared" si="164"/>
        <v>1</v>
      </c>
      <c r="AI670" s="18" t="s">
        <v>239</v>
      </c>
      <c r="AJ670" s="18">
        <f t="shared" si="165"/>
        <v>1</v>
      </c>
      <c r="AK670" s="18">
        <f t="shared" si="166"/>
        <v>3</v>
      </c>
      <c r="AL670" s="44" t="str">
        <f t="shared" si="167"/>
        <v>BAJA</v>
      </c>
      <c r="AM670" s="39" t="s">
        <v>184</v>
      </c>
      <c r="AN670" s="39" t="s">
        <v>184</v>
      </c>
      <c r="AO670" s="39" t="s">
        <v>184</v>
      </c>
      <c r="AP670" s="39" t="s">
        <v>388</v>
      </c>
      <c r="AQ670" s="39" t="s">
        <v>388</v>
      </c>
      <c r="AR670" s="39" t="s">
        <v>184</v>
      </c>
      <c r="AS670" s="18"/>
      <c r="AT670" s="39" t="s">
        <v>184</v>
      </c>
      <c r="AU670" s="39" t="s">
        <v>184</v>
      </c>
      <c r="AV670" s="39" t="s">
        <v>184</v>
      </c>
      <c r="AW670" s="39" t="s">
        <v>184</v>
      </c>
      <c r="AX670" s="39" t="s">
        <v>184</v>
      </c>
      <c r="AY670" s="39" t="s">
        <v>388</v>
      </c>
      <c r="AZ670" s="39" t="s">
        <v>184</v>
      </c>
      <c r="BA670" s="39" t="s">
        <v>388</v>
      </c>
      <c r="BB670" s="39" t="s">
        <v>184</v>
      </c>
      <c r="BC670" s="41"/>
      <c r="BD670" s="39" t="s">
        <v>184</v>
      </c>
      <c r="BE670" s="39" t="s">
        <v>184</v>
      </c>
      <c r="BF670" s="39" t="s">
        <v>184</v>
      </c>
      <c r="BG670" s="39" t="s">
        <v>184</v>
      </c>
      <c r="BH670" s="39" t="s">
        <v>184</v>
      </c>
      <c r="BI670" s="39" t="s">
        <v>184</v>
      </c>
      <c r="BJ670" s="39" t="s">
        <v>184</v>
      </c>
      <c r="BK670" s="39" t="s">
        <v>184</v>
      </c>
      <c r="BL670" s="39" t="s">
        <v>184</v>
      </c>
      <c r="BM670" s="41"/>
      <c r="BN670" s="282"/>
      <c r="BO670" s="17"/>
      <c r="BP670" s="17"/>
      <c r="BQ670" s="26" t="str">
        <f t="shared" si="168"/>
        <v/>
      </c>
      <c r="BR670" s="17"/>
    </row>
    <row r="671" spans="1:70" s="158" customFormat="1" ht="60" customHeight="1" x14ac:dyDescent="0.35">
      <c r="A671" s="24" t="str">
        <f t="shared" si="161"/>
        <v>SSGVC-016</v>
      </c>
      <c r="B671" s="25" t="str">
        <f>VLOOKUP($D671,[23]Responsables!$L$1:$M$37,2,0)</f>
        <v>SSGVC</v>
      </c>
      <c r="C671" s="159" t="s">
        <v>250</v>
      </c>
      <c r="D671" s="17" t="s">
        <v>1967</v>
      </c>
      <c r="E671" s="17" t="s">
        <v>775</v>
      </c>
      <c r="F671" s="17" t="s">
        <v>759</v>
      </c>
      <c r="G671" s="17" t="s">
        <v>1996</v>
      </c>
      <c r="H671" s="17" t="s">
        <v>1997</v>
      </c>
      <c r="I671" s="17" t="s">
        <v>253</v>
      </c>
      <c r="J671" s="18" t="s">
        <v>254</v>
      </c>
      <c r="K671" s="18" t="s">
        <v>1507</v>
      </c>
      <c r="L671" s="18" t="s">
        <v>336</v>
      </c>
      <c r="M671" s="18" t="s">
        <v>590</v>
      </c>
      <c r="N671" s="18" t="s">
        <v>451</v>
      </c>
      <c r="O671" s="18" t="s">
        <v>176</v>
      </c>
      <c r="P671" s="17" t="s">
        <v>656</v>
      </c>
      <c r="Q671" s="17" t="s">
        <v>1967</v>
      </c>
      <c r="R671" s="17" t="s">
        <v>177</v>
      </c>
      <c r="S671" s="17" t="s">
        <v>1967</v>
      </c>
      <c r="T671" s="17" t="s">
        <v>177</v>
      </c>
      <c r="U671" s="17" t="s">
        <v>1967</v>
      </c>
      <c r="V671" s="17" t="s">
        <v>656</v>
      </c>
      <c r="W671" s="17" t="s">
        <v>1968</v>
      </c>
      <c r="X671" s="18" t="s">
        <v>255</v>
      </c>
      <c r="Y671" s="177" t="str">
        <f>VLOOKUP($X671,'[23]Ley Transparencia'!$G$4:$H$18,2,0)</f>
        <v>INFORMACIÓN PÚBLICA</v>
      </c>
      <c r="Z671" s="17" t="s">
        <v>256</v>
      </c>
      <c r="AA671" s="17" t="s">
        <v>256</v>
      </c>
      <c r="AB671" s="18" t="s">
        <v>176</v>
      </c>
      <c r="AC671" s="40">
        <v>45537</v>
      </c>
      <c r="AD671" s="33" t="str">
        <f>LOOKUP($Y671,'[23]Ley Transparencia'!$H$4:$H$17,'[23]Ley Transparencia'!$I$4:$I$17)</f>
        <v>Ilimitada</v>
      </c>
      <c r="AE671" s="26" t="str">
        <f t="shared" si="162"/>
        <v>Baja</v>
      </c>
      <c r="AF671" s="18">
        <f t="shared" si="163"/>
        <v>1</v>
      </c>
      <c r="AG671" s="18" t="s">
        <v>239</v>
      </c>
      <c r="AH671" s="18">
        <f t="shared" si="164"/>
        <v>1</v>
      </c>
      <c r="AI671" s="18" t="s">
        <v>239</v>
      </c>
      <c r="AJ671" s="18">
        <f t="shared" si="165"/>
        <v>1</v>
      </c>
      <c r="AK671" s="18">
        <f t="shared" si="166"/>
        <v>3</v>
      </c>
      <c r="AL671" s="44" t="str">
        <f t="shared" si="167"/>
        <v>BAJA</v>
      </c>
      <c r="AM671" s="39" t="s">
        <v>184</v>
      </c>
      <c r="AN671" s="39" t="s">
        <v>184</v>
      </c>
      <c r="AO671" s="39" t="s">
        <v>184</v>
      </c>
      <c r="AP671" s="39" t="s">
        <v>388</v>
      </c>
      <c r="AQ671" s="39" t="s">
        <v>388</v>
      </c>
      <c r="AR671" s="39" t="s">
        <v>184</v>
      </c>
      <c r="AS671" s="18"/>
      <c r="AT671" s="39" t="s">
        <v>388</v>
      </c>
      <c r="AU671" s="39" t="s">
        <v>184</v>
      </c>
      <c r="AV671" s="39" t="s">
        <v>184</v>
      </c>
      <c r="AW671" s="39" t="s">
        <v>184</v>
      </c>
      <c r="AX671" s="39" t="s">
        <v>184</v>
      </c>
      <c r="AY671" s="39" t="s">
        <v>388</v>
      </c>
      <c r="AZ671" s="39" t="s">
        <v>184</v>
      </c>
      <c r="BA671" s="39" t="s">
        <v>388</v>
      </c>
      <c r="BB671" s="39" t="s">
        <v>184</v>
      </c>
      <c r="BC671" s="41"/>
      <c r="BD671" s="39" t="s">
        <v>184</v>
      </c>
      <c r="BE671" s="39" t="s">
        <v>184</v>
      </c>
      <c r="BF671" s="39" t="s">
        <v>184</v>
      </c>
      <c r="BG671" s="39" t="s">
        <v>184</v>
      </c>
      <c r="BH671" s="39" t="s">
        <v>184</v>
      </c>
      <c r="BI671" s="39" t="s">
        <v>184</v>
      </c>
      <c r="BJ671" s="39" t="s">
        <v>184</v>
      </c>
      <c r="BK671" s="39" t="s">
        <v>184</v>
      </c>
      <c r="BL671" s="39" t="s">
        <v>184</v>
      </c>
      <c r="BM671" s="41"/>
      <c r="BN671" s="282"/>
      <c r="BO671" s="17"/>
      <c r="BP671" s="17"/>
      <c r="BQ671" s="26" t="str">
        <f t="shared" si="168"/>
        <v/>
      </c>
      <c r="BR671" s="17"/>
    </row>
    <row r="672" spans="1:70" s="158" customFormat="1" ht="60" customHeight="1" x14ac:dyDescent="0.35">
      <c r="A672" s="24" t="str">
        <f t="shared" si="161"/>
        <v>SSGVC-017</v>
      </c>
      <c r="B672" s="25" t="str">
        <f>VLOOKUP($D672,[23]Responsables!$L$1:$M$37,2,0)</f>
        <v>SSGVC</v>
      </c>
      <c r="C672" s="159" t="s">
        <v>257</v>
      </c>
      <c r="D672" s="17" t="s">
        <v>1967</v>
      </c>
      <c r="E672" s="17" t="s">
        <v>775</v>
      </c>
      <c r="F672" s="17" t="s">
        <v>759</v>
      </c>
      <c r="G672" s="17" t="s">
        <v>1998</v>
      </c>
      <c r="H672" s="17" t="s">
        <v>1999</v>
      </c>
      <c r="I672" s="17" t="s">
        <v>253</v>
      </c>
      <c r="J672" s="18" t="s">
        <v>254</v>
      </c>
      <c r="K672" s="18" t="s">
        <v>712</v>
      </c>
      <c r="L672" s="18" t="s">
        <v>361</v>
      </c>
      <c r="M672" s="18" t="s">
        <v>590</v>
      </c>
      <c r="N672" s="18" t="s">
        <v>437</v>
      </c>
      <c r="O672" s="18" t="s">
        <v>176</v>
      </c>
      <c r="P672" s="17" t="s">
        <v>656</v>
      </c>
      <c r="Q672" s="17" t="s">
        <v>1967</v>
      </c>
      <c r="R672" s="17" t="s">
        <v>289</v>
      </c>
      <c r="S672" s="17" t="s">
        <v>1967</v>
      </c>
      <c r="T672" s="17" t="s">
        <v>289</v>
      </c>
      <c r="U672" s="17" t="s">
        <v>1967</v>
      </c>
      <c r="V672" s="17" t="s">
        <v>193</v>
      </c>
      <c r="W672" s="17" t="s">
        <v>170</v>
      </c>
      <c r="X672" s="18" t="s">
        <v>255</v>
      </c>
      <c r="Y672" s="177" t="str">
        <f>VLOOKUP($X672,'[23]Ley Transparencia'!$G$4:$H$18,2,0)</f>
        <v>INFORMACIÓN PÚBLICA</v>
      </c>
      <c r="Z672" s="17" t="s">
        <v>256</v>
      </c>
      <c r="AA672" s="17" t="s">
        <v>256</v>
      </c>
      <c r="AB672" s="18" t="s">
        <v>176</v>
      </c>
      <c r="AC672" s="40">
        <v>45537</v>
      </c>
      <c r="AD672" s="33" t="str">
        <f>LOOKUP($Y672,'[23]Ley Transparencia'!$H$4:$H$17,'[23]Ley Transparencia'!$I$4:$I$17)</f>
        <v>Ilimitada</v>
      </c>
      <c r="AE672" s="26" t="str">
        <f t="shared" si="162"/>
        <v>Baja</v>
      </c>
      <c r="AF672" s="18">
        <f t="shared" si="163"/>
        <v>1</v>
      </c>
      <c r="AG672" s="18" t="s">
        <v>239</v>
      </c>
      <c r="AH672" s="18">
        <f t="shared" si="164"/>
        <v>1</v>
      </c>
      <c r="AI672" s="18" t="s">
        <v>239</v>
      </c>
      <c r="AJ672" s="18">
        <f t="shared" si="165"/>
        <v>1</v>
      </c>
      <c r="AK672" s="18">
        <f t="shared" si="166"/>
        <v>3</v>
      </c>
      <c r="AL672" s="44" t="str">
        <f t="shared" si="167"/>
        <v>BAJA</v>
      </c>
      <c r="AM672" s="39" t="s">
        <v>184</v>
      </c>
      <c r="AN672" s="39" t="s">
        <v>184</v>
      </c>
      <c r="AO672" s="39" t="s">
        <v>184</v>
      </c>
      <c r="AP672" s="39" t="s">
        <v>184</v>
      </c>
      <c r="AQ672" s="39" t="s">
        <v>184</v>
      </c>
      <c r="AR672" s="39" t="s">
        <v>184</v>
      </c>
      <c r="AS672" s="18"/>
      <c r="AT672" s="39" t="s">
        <v>184</v>
      </c>
      <c r="AU672" s="39" t="s">
        <v>184</v>
      </c>
      <c r="AV672" s="39" t="s">
        <v>184</v>
      </c>
      <c r="AW672" s="39" t="s">
        <v>184</v>
      </c>
      <c r="AX672" s="39" t="s">
        <v>184</v>
      </c>
      <c r="AY672" s="39" t="s">
        <v>184</v>
      </c>
      <c r="AZ672" s="39" t="s">
        <v>184</v>
      </c>
      <c r="BA672" s="39" t="s">
        <v>184</v>
      </c>
      <c r="BB672" s="39" t="s">
        <v>184</v>
      </c>
      <c r="BC672" s="41"/>
      <c r="BD672" s="39" t="s">
        <v>184</v>
      </c>
      <c r="BE672" s="39" t="s">
        <v>184</v>
      </c>
      <c r="BF672" s="39" t="s">
        <v>184</v>
      </c>
      <c r="BG672" s="39" t="s">
        <v>184</v>
      </c>
      <c r="BH672" s="39" t="s">
        <v>184</v>
      </c>
      <c r="BI672" s="39" t="s">
        <v>184</v>
      </c>
      <c r="BJ672" s="39" t="s">
        <v>184</v>
      </c>
      <c r="BK672" s="39" t="s">
        <v>184</v>
      </c>
      <c r="BL672" s="39" t="s">
        <v>184</v>
      </c>
      <c r="BM672" s="41"/>
      <c r="BN672" s="282"/>
      <c r="BO672" s="17"/>
      <c r="BP672" s="17"/>
      <c r="BQ672" s="26" t="str">
        <f t="shared" si="168"/>
        <v/>
      </c>
      <c r="BR672" s="17"/>
    </row>
    <row r="673" spans="1:70" s="158" customFormat="1" ht="60" customHeight="1" x14ac:dyDescent="0.35">
      <c r="A673" s="24" t="str">
        <f t="shared" si="161"/>
        <v>SSGVC-018</v>
      </c>
      <c r="B673" s="25" t="str">
        <f>VLOOKUP($D673,[23]Responsables!$L$1:$M$37,2,0)</f>
        <v>SSGVC</v>
      </c>
      <c r="C673" s="159" t="s">
        <v>260</v>
      </c>
      <c r="D673" s="17" t="s">
        <v>1967</v>
      </c>
      <c r="E673" s="17" t="s">
        <v>775</v>
      </c>
      <c r="F673" s="17" t="s">
        <v>316</v>
      </c>
      <c r="G673" s="17" t="s">
        <v>2000</v>
      </c>
      <c r="H673" s="17" t="s">
        <v>2001</v>
      </c>
      <c r="I673" s="17" t="s">
        <v>253</v>
      </c>
      <c r="J673" s="18" t="s">
        <v>254</v>
      </c>
      <c r="K673" s="18" t="s">
        <v>335</v>
      </c>
      <c r="L673" s="18" t="s">
        <v>336</v>
      </c>
      <c r="M673" s="18" t="s">
        <v>321</v>
      </c>
      <c r="N673" s="18" t="s">
        <v>451</v>
      </c>
      <c r="O673" s="18" t="s">
        <v>176</v>
      </c>
      <c r="P673" s="17" t="s">
        <v>656</v>
      </c>
      <c r="Q673" s="17" t="s">
        <v>1967</v>
      </c>
      <c r="R673" s="41" t="s">
        <v>1975</v>
      </c>
      <c r="S673" s="17" t="s">
        <v>1967</v>
      </c>
      <c r="T673" s="41" t="s">
        <v>1975</v>
      </c>
      <c r="U673" s="17" t="s">
        <v>1967</v>
      </c>
      <c r="V673" s="17" t="s">
        <v>656</v>
      </c>
      <c r="W673" s="17" t="s">
        <v>1968</v>
      </c>
      <c r="X673" s="18" t="s">
        <v>273</v>
      </c>
      <c r="Y673" s="177" t="str">
        <f>VLOOKUP($X673,'[23]Ley Transparencia'!$G$4:$H$18,2,0)</f>
        <v>Artículo 18 - INFORMACIÓN PÚBLICA CLASIFICADA</v>
      </c>
      <c r="Z673" s="17" t="s">
        <v>1969</v>
      </c>
      <c r="AA673" s="17" t="s">
        <v>1970</v>
      </c>
      <c r="AB673" s="18" t="s">
        <v>182</v>
      </c>
      <c r="AC673" s="40">
        <v>45537</v>
      </c>
      <c r="AD673" s="33" t="str">
        <f>LOOKUP($Y673,'[23]Ley Transparencia'!$H$4:$H$17,'[23]Ley Transparencia'!$I$4:$I$17)</f>
        <v>Ilimitada</v>
      </c>
      <c r="AE673" s="26" t="str">
        <f t="shared" si="162"/>
        <v>Media</v>
      </c>
      <c r="AF673" s="18">
        <f t="shared" si="163"/>
        <v>2</v>
      </c>
      <c r="AG673" s="18" t="s">
        <v>239</v>
      </c>
      <c r="AH673" s="18">
        <f t="shared" si="164"/>
        <v>1</v>
      </c>
      <c r="AI673" s="18" t="s">
        <v>239</v>
      </c>
      <c r="AJ673" s="18">
        <f t="shared" si="165"/>
        <v>1</v>
      </c>
      <c r="AK673" s="18">
        <f t="shared" si="166"/>
        <v>4</v>
      </c>
      <c r="AL673" s="44" t="str">
        <f t="shared" si="167"/>
        <v>MEDIA</v>
      </c>
      <c r="AM673" s="39" t="s">
        <v>184</v>
      </c>
      <c r="AN673" s="39" t="s">
        <v>388</v>
      </c>
      <c r="AO673" s="39" t="s">
        <v>184</v>
      </c>
      <c r="AP673" s="39" t="s">
        <v>388</v>
      </c>
      <c r="AQ673" s="39" t="s">
        <v>184</v>
      </c>
      <c r="AR673" s="39" t="s">
        <v>184</v>
      </c>
      <c r="AS673" s="18"/>
      <c r="AT673" s="39" t="s">
        <v>184</v>
      </c>
      <c r="AU673" s="39" t="s">
        <v>184</v>
      </c>
      <c r="AV673" s="39" t="s">
        <v>184</v>
      </c>
      <c r="AW673" s="39" t="s">
        <v>388</v>
      </c>
      <c r="AX673" s="39" t="s">
        <v>184</v>
      </c>
      <c r="AY673" s="39" t="s">
        <v>184</v>
      </c>
      <c r="AZ673" s="39" t="s">
        <v>184</v>
      </c>
      <c r="BA673" s="39" t="s">
        <v>388</v>
      </c>
      <c r="BB673" s="39" t="s">
        <v>388</v>
      </c>
      <c r="BC673" s="41"/>
      <c r="BD673" s="39" t="s">
        <v>184</v>
      </c>
      <c r="BE673" s="39" t="s">
        <v>184</v>
      </c>
      <c r="BF673" s="39" t="s">
        <v>184</v>
      </c>
      <c r="BG673" s="39" t="s">
        <v>184</v>
      </c>
      <c r="BH673" s="39" t="s">
        <v>184</v>
      </c>
      <c r="BI673" s="39" t="s">
        <v>184</v>
      </c>
      <c r="BJ673" s="39" t="s">
        <v>184</v>
      </c>
      <c r="BK673" s="39" t="s">
        <v>184</v>
      </c>
      <c r="BL673" s="39" t="s">
        <v>184</v>
      </c>
      <c r="BM673" s="41"/>
      <c r="BN673" s="282"/>
      <c r="BO673" s="17"/>
      <c r="BP673" s="17"/>
      <c r="BQ673" s="26" t="str">
        <f t="shared" si="168"/>
        <v/>
      </c>
      <c r="BR673" s="17"/>
    </row>
    <row r="674" spans="1:70" s="158" customFormat="1" ht="60" customHeight="1" x14ac:dyDescent="0.35">
      <c r="A674" s="24" t="str">
        <f t="shared" si="161"/>
        <v>SSGVC-019</v>
      </c>
      <c r="B674" s="25" t="str">
        <f>VLOOKUP($D674,[23]Responsables!$L$1:$M$37,2,0)</f>
        <v>SSGVC</v>
      </c>
      <c r="C674" s="159" t="s">
        <v>264</v>
      </c>
      <c r="D674" s="17" t="s">
        <v>1967</v>
      </c>
      <c r="E674" s="17" t="s">
        <v>775</v>
      </c>
      <c r="F674" s="17" t="s">
        <v>316</v>
      </c>
      <c r="G674" s="17" t="s">
        <v>2002</v>
      </c>
      <c r="H674" s="17" t="s">
        <v>2003</v>
      </c>
      <c r="I674" s="17" t="s">
        <v>253</v>
      </c>
      <c r="J674" s="18" t="s">
        <v>254</v>
      </c>
      <c r="K674" s="18" t="s">
        <v>319</v>
      </c>
      <c r="L674" s="18" t="s">
        <v>320</v>
      </c>
      <c r="M674" s="18" t="s">
        <v>321</v>
      </c>
      <c r="N674" s="18" t="s">
        <v>451</v>
      </c>
      <c r="O674" s="18" t="s">
        <v>176</v>
      </c>
      <c r="P674" s="17" t="s">
        <v>656</v>
      </c>
      <c r="Q674" s="17" t="s">
        <v>1967</v>
      </c>
      <c r="R674" s="41" t="s">
        <v>1975</v>
      </c>
      <c r="S674" s="17" t="s">
        <v>1967</v>
      </c>
      <c r="T674" s="41" t="s">
        <v>1975</v>
      </c>
      <c r="U674" s="17" t="s">
        <v>1967</v>
      </c>
      <c r="V674" s="17" t="s">
        <v>656</v>
      </c>
      <c r="W674" s="17" t="s">
        <v>1968</v>
      </c>
      <c r="X674" s="18" t="s">
        <v>255</v>
      </c>
      <c r="Y674" s="177" t="str">
        <f>VLOOKUP($X674,'[23]Ley Transparencia'!$G$4:$H$18,2,0)</f>
        <v>INFORMACIÓN PÚBLICA</v>
      </c>
      <c r="Z674" s="17" t="s">
        <v>256</v>
      </c>
      <c r="AA674" s="17" t="s">
        <v>256</v>
      </c>
      <c r="AB674" s="18" t="s">
        <v>176</v>
      </c>
      <c r="AC674" s="40">
        <v>45537</v>
      </c>
      <c r="AD674" s="33" t="str">
        <f>LOOKUP($Y674,'[23]Ley Transparencia'!$H$4:$H$17,'[23]Ley Transparencia'!$I$4:$I$17)</f>
        <v>Ilimitada</v>
      </c>
      <c r="AE674" s="26" t="str">
        <f t="shared" si="162"/>
        <v>Baja</v>
      </c>
      <c r="AF674" s="18">
        <f t="shared" si="163"/>
        <v>1</v>
      </c>
      <c r="AG674" s="18" t="s">
        <v>233</v>
      </c>
      <c r="AH674" s="18">
        <f t="shared" si="164"/>
        <v>2</v>
      </c>
      <c r="AI674" s="18" t="s">
        <v>239</v>
      </c>
      <c r="AJ674" s="18">
        <f t="shared" si="165"/>
        <v>1</v>
      </c>
      <c r="AK674" s="18">
        <f t="shared" si="166"/>
        <v>4</v>
      </c>
      <c r="AL674" s="44" t="str">
        <f t="shared" si="167"/>
        <v>MEDIA</v>
      </c>
      <c r="AM674" s="39" t="s">
        <v>184</v>
      </c>
      <c r="AN674" s="39" t="s">
        <v>388</v>
      </c>
      <c r="AO674" s="39" t="s">
        <v>184</v>
      </c>
      <c r="AP674" s="39" t="s">
        <v>388</v>
      </c>
      <c r="AQ674" s="39" t="s">
        <v>184</v>
      </c>
      <c r="AR674" s="39" t="s">
        <v>184</v>
      </c>
      <c r="AS674" s="18"/>
      <c r="AT674" s="39" t="s">
        <v>184</v>
      </c>
      <c r="AU674" s="39" t="s">
        <v>184</v>
      </c>
      <c r="AV674" s="39" t="s">
        <v>184</v>
      </c>
      <c r="AW674" s="39" t="s">
        <v>184</v>
      </c>
      <c r="AX674" s="39" t="s">
        <v>184</v>
      </c>
      <c r="AY674" s="39" t="s">
        <v>388</v>
      </c>
      <c r="AZ674" s="39" t="s">
        <v>184</v>
      </c>
      <c r="BA674" s="39" t="s">
        <v>388</v>
      </c>
      <c r="BB674" s="39" t="s">
        <v>184</v>
      </c>
      <c r="BC674" s="41"/>
      <c r="BD674" s="39" t="s">
        <v>184</v>
      </c>
      <c r="BE674" s="39" t="s">
        <v>184</v>
      </c>
      <c r="BF674" s="39" t="s">
        <v>184</v>
      </c>
      <c r="BG674" s="39" t="s">
        <v>184</v>
      </c>
      <c r="BH674" s="39" t="s">
        <v>184</v>
      </c>
      <c r="BI674" s="39" t="s">
        <v>184</v>
      </c>
      <c r="BJ674" s="39" t="s">
        <v>184</v>
      </c>
      <c r="BK674" s="39" t="s">
        <v>184</v>
      </c>
      <c r="BL674" s="39" t="s">
        <v>184</v>
      </c>
      <c r="BM674" s="41"/>
      <c r="BN674" s="282"/>
      <c r="BO674" s="17"/>
      <c r="BP674" s="17"/>
      <c r="BQ674" s="26" t="str">
        <f t="shared" si="168"/>
        <v/>
      </c>
      <c r="BR674" s="17"/>
    </row>
    <row r="675" spans="1:70" s="158" customFormat="1" ht="60" customHeight="1" x14ac:dyDescent="0.35">
      <c r="A675" s="24" t="str">
        <f t="shared" si="161"/>
        <v>SSGVC-020</v>
      </c>
      <c r="B675" s="25" t="str">
        <f>VLOOKUP($D675,[23]Responsables!$L$1:$M$37,2,0)</f>
        <v>SSGVC</v>
      </c>
      <c r="C675" s="159" t="s">
        <v>267</v>
      </c>
      <c r="D675" s="17" t="s">
        <v>1967</v>
      </c>
      <c r="E675" s="17" t="s">
        <v>775</v>
      </c>
      <c r="F675" s="17" t="s">
        <v>316</v>
      </c>
      <c r="G675" s="17" t="s">
        <v>2004</v>
      </c>
      <c r="H675" s="17" t="s">
        <v>2005</v>
      </c>
      <c r="I675" s="17" t="s">
        <v>253</v>
      </c>
      <c r="J675" s="18" t="s">
        <v>254</v>
      </c>
      <c r="K675" s="18" t="s">
        <v>319</v>
      </c>
      <c r="L675" s="18" t="s">
        <v>320</v>
      </c>
      <c r="M675" s="18" t="s">
        <v>321</v>
      </c>
      <c r="N675" s="18" t="s">
        <v>451</v>
      </c>
      <c r="O675" s="18" t="s">
        <v>176</v>
      </c>
      <c r="P675" s="17" t="s">
        <v>656</v>
      </c>
      <c r="Q675" s="17" t="s">
        <v>1967</v>
      </c>
      <c r="R675" s="41" t="s">
        <v>1975</v>
      </c>
      <c r="S675" s="17" t="s">
        <v>1967</v>
      </c>
      <c r="T675" s="41" t="s">
        <v>1975</v>
      </c>
      <c r="U675" s="17" t="s">
        <v>1967</v>
      </c>
      <c r="V675" s="17" t="s">
        <v>656</v>
      </c>
      <c r="W675" s="17" t="s">
        <v>1968</v>
      </c>
      <c r="X675" s="18" t="s">
        <v>255</v>
      </c>
      <c r="Y675" s="177" t="str">
        <f>VLOOKUP($X675,'[23]Ley Transparencia'!$G$4:$H$18,2,0)</f>
        <v>INFORMACIÓN PÚBLICA</v>
      </c>
      <c r="Z675" s="17" t="s">
        <v>256</v>
      </c>
      <c r="AA675" s="17" t="s">
        <v>256</v>
      </c>
      <c r="AB675" s="18" t="s">
        <v>176</v>
      </c>
      <c r="AC675" s="40">
        <v>45537</v>
      </c>
      <c r="AD675" s="33" t="str">
        <f>LOOKUP($Y675,'[23]Ley Transparencia'!$H$4:$H$17,'[23]Ley Transparencia'!$I$4:$I$17)</f>
        <v>Ilimitada</v>
      </c>
      <c r="AE675" s="26" t="str">
        <f t="shared" si="162"/>
        <v>Baja</v>
      </c>
      <c r="AF675" s="18">
        <f t="shared" si="163"/>
        <v>1</v>
      </c>
      <c r="AG675" s="18" t="s">
        <v>233</v>
      </c>
      <c r="AH675" s="18">
        <f t="shared" si="164"/>
        <v>2</v>
      </c>
      <c r="AI675" s="18" t="s">
        <v>239</v>
      </c>
      <c r="AJ675" s="18">
        <f t="shared" si="165"/>
        <v>1</v>
      </c>
      <c r="AK675" s="18">
        <f t="shared" si="166"/>
        <v>4</v>
      </c>
      <c r="AL675" s="44" t="str">
        <f t="shared" si="167"/>
        <v>MEDIA</v>
      </c>
      <c r="AM675" s="39" t="s">
        <v>184</v>
      </c>
      <c r="AN675" s="39" t="s">
        <v>388</v>
      </c>
      <c r="AO675" s="39" t="s">
        <v>184</v>
      </c>
      <c r="AP675" s="39" t="s">
        <v>388</v>
      </c>
      <c r="AQ675" s="39" t="s">
        <v>184</v>
      </c>
      <c r="AR675" s="39" t="s">
        <v>184</v>
      </c>
      <c r="AS675" s="18"/>
      <c r="AT675" s="39" t="s">
        <v>184</v>
      </c>
      <c r="AU675" s="39" t="s">
        <v>184</v>
      </c>
      <c r="AV675" s="39" t="s">
        <v>184</v>
      </c>
      <c r="AW675" s="39" t="s">
        <v>184</v>
      </c>
      <c r="AX675" s="39" t="s">
        <v>184</v>
      </c>
      <c r="AY675" s="39" t="s">
        <v>388</v>
      </c>
      <c r="AZ675" s="39" t="s">
        <v>184</v>
      </c>
      <c r="BA675" s="39" t="s">
        <v>388</v>
      </c>
      <c r="BB675" s="39" t="s">
        <v>184</v>
      </c>
      <c r="BC675" s="41"/>
      <c r="BD675" s="39" t="s">
        <v>184</v>
      </c>
      <c r="BE675" s="39" t="s">
        <v>184</v>
      </c>
      <c r="BF675" s="39" t="s">
        <v>184</v>
      </c>
      <c r="BG675" s="39" t="s">
        <v>184</v>
      </c>
      <c r="BH675" s="39" t="s">
        <v>184</v>
      </c>
      <c r="BI675" s="39" t="s">
        <v>184</v>
      </c>
      <c r="BJ675" s="39" t="s">
        <v>184</v>
      </c>
      <c r="BK675" s="39" t="s">
        <v>184</v>
      </c>
      <c r="BL675" s="39" t="s">
        <v>184</v>
      </c>
      <c r="BM675" s="41"/>
      <c r="BN675" s="282"/>
      <c r="BO675" s="17"/>
      <c r="BP675" s="17"/>
      <c r="BQ675" s="26" t="str">
        <f t="shared" si="168"/>
        <v/>
      </c>
      <c r="BR675" s="17"/>
    </row>
    <row r="676" spans="1:70" s="158" customFormat="1" ht="60" customHeight="1" x14ac:dyDescent="0.35">
      <c r="A676" s="24" t="str">
        <f t="shared" si="161"/>
        <v>SSGVC-021</v>
      </c>
      <c r="B676" s="25" t="str">
        <f>VLOOKUP($D676,[23]Responsables!$L$1:$M$37,2,0)</f>
        <v>SSGVC</v>
      </c>
      <c r="C676" s="159" t="s">
        <v>270</v>
      </c>
      <c r="D676" s="17" t="s">
        <v>1967</v>
      </c>
      <c r="E676" s="17" t="s">
        <v>775</v>
      </c>
      <c r="F676" s="17" t="s">
        <v>759</v>
      </c>
      <c r="G676" s="17" t="s">
        <v>2006</v>
      </c>
      <c r="H676" s="17" t="s">
        <v>2007</v>
      </c>
      <c r="I676" s="17" t="s">
        <v>253</v>
      </c>
      <c r="J676" s="18" t="s">
        <v>254</v>
      </c>
      <c r="K676" s="18" t="s">
        <v>712</v>
      </c>
      <c r="L676" s="18" t="s">
        <v>336</v>
      </c>
      <c r="M676" s="18" t="s">
        <v>590</v>
      </c>
      <c r="N676" s="18" t="s">
        <v>451</v>
      </c>
      <c r="O676" s="18" t="s">
        <v>176</v>
      </c>
      <c r="P676" s="17" t="s">
        <v>656</v>
      </c>
      <c r="Q676" s="17" t="s">
        <v>1967</v>
      </c>
      <c r="R676" s="17" t="s">
        <v>177</v>
      </c>
      <c r="S676" s="17" t="s">
        <v>1967</v>
      </c>
      <c r="T676" s="17" t="s">
        <v>177</v>
      </c>
      <c r="U676" s="17" t="s">
        <v>1967</v>
      </c>
      <c r="V676" s="17" t="s">
        <v>656</v>
      </c>
      <c r="W676" s="17" t="s">
        <v>1968</v>
      </c>
      <c r="X676" s="18" t="s">
        <v>255</v>
      </c>
      <c r="Y676" s="177" t="str">
        <f>VLOOKUP($X676,'[23]Ley Transparencia'!$G$4:$H$18,2,0)</f>
        <v>INFORMACIÓN PÚBLICA</v>
      </c>
      <c r="Z676" s="17" t="s">
        <v>256</v>
      </c>
      <c r="AA676" s="17" t="s">
        <v>256</v>
      </c>
      <c r="AB676" s="18" t="s">
        <v>176</v>
      </c>
      <c r="AC676" s="40">
        <v>45537</v>
      </c>
      <c r="AD676" s="33" t="str">
        <f>LOOKUP($Y676,'[23]Ley Transparencia'!$H$4:$H$17,'[23]Ley Transparencia'!$I$4:$I$17)</f>
        <v>Ilimitada</v>
      </c>
      <c r="AE676" s="26" t="str">
        <f t="shared" si="162"/>
        <v>Baja</v>
      </c>
      <c r="AF676" s="18">
        <f t="shared" si="163"/>
        <v>1</v>
      </c>
      <c r="AG676" s="18" t="s">
        <v>239</v>
      </c>
      <c r="AH676" s="18">
        <f t="shared" si="164"/>
        <v>1</v>
      </c>
      <c r="AI676" s="18" t="s">
        <v>239</v>
      </c>
      <c r="AJ676" s="18">
        <f t="shared" si="165"/>
        <v>1</v>
      </c>
      <c r="AK676" s="18">
        <f t="shared" si="166"/>
        <v>3</v>
      </c>
      <c r="AL676" s="44" t="str">
        <f t="shared" si="167"/>
        <v>BAJA</v>
      </c>
      <c r="AM676" s="39" t="s">
        <v>184</v>
      </c>
      <c r="AN676" s="39" t="s">
        <v>388</v>
      </c>
      <c r="AO676" s="39" t="s">
        <v>184</v>
      </c>
      <c r="AP676" s="39" t="s">
        <v>388</v>
      </c>
      <c r="AQ676" s="39" t="s">
        <v>388</v>
      </c>
      <c r="AR676" s="39" t="s">
        <v>184</v>
      </c>
      <c r="AS676" s="18"/>
      <c r="AT676" s="39" t="s">
        <v>388</v>
      </c>
      <c r="AU676" s="39" t="s">
        <v>184</v>
      </c>
      <c r="AV676" s="39" t="s">
        <v>184</v>
      </c>
      <c r="AW676" s="39" t="s">
        <v>184</v>
      </c>
      <c r="AX676" s="39" t="s">
        <v>184</v>
      </c>
      <c r="AY676" s="39" t="s">
        <v>184</v>
      </c>
      <c r="AZ676" s="39" t="s">
        <v>184</v>
      </c>
      <c r="BA676" s="39" t="s">
        <v>184</v>
      </c>
      <c r="BB676" s="39" t="s">
        <v>184</v>
      </c>
      <c r="BC676" s="41"/>
      <c r="BD676" s="39" t="s">
        <v>184</v>
      </c>
      <c r="BE676" s="39" t="s">
        <v>184</v>
      </c>
      <c r="BF676" s="39" t="s">
        <v>184</v>
      </c>
      <c r="BG676" s="39" t="s">
        <v>184</v>
      </c>
      <c r="BH676" s="39" t="s">
        <v>184</v>
      </c>
      <c r="BI676" s="39" t="s">
        <v>184</v>
      </c>
      <c r="BJ676" s="39" t="s">
        <v>184</v>
      </c>
      <c r="BK676" s="39" t="s">
        <v>184</v>
      </c>
      <c r="BL676" s="39" t="s">
        <v>184</v>
      </c>
      <c r="BM676" s="41"/>
      <c r="BN676" s="282"/>
      <c r="BO676" s="17"/>
      <c r="BP676" s="17"/>
      <c r="BQ676" s="26" t="str">
        <f t="shared" si="168"/>
        <v/>
      </c>
      <c r="BR676" s="17"/>
    </row>
    <row r="677" spans="1:70" s="158" customFormat="1" ht="60" customHeight="1" x14ac:dyDescent="0.35">
      <c r="A677" s="24" t="str">
        <f t="shared" si="161"/>
        <v>SSGVC-022</v>
      </c>
      <c r="B677" s="25" t="str">
        <f>VLOOKUP($D677,[23]Responsables!$L$1:$M$37,2,0)</f>
        <v>SSGVC</v>
      </c>
      <c r="C677" s="159" t="s">
        <v>274</v>
      </c>
      <c r="D677" s="17" t="s">
        <v>1967</v>
      </c>
      <c r="E677" s="17" t="s">
        <v>775</v>
      </c>
      <c r="F677" s="17" t="s">
        <v>342</v>
      </c>
      <c r="G677" s="17" t="s">
        <v>2008</v>
      </c>
      <c r="H677" s="17" t="s">
        <v>2009</v>
      </c>
      <c r="I677" s="17" t="s">
        <v>253</v>
      </c>
      <c r="J677" s="18" t="s">
        <v>254</v>
      </c>
      <c r="K677" s="18" t="s">
        <v>712</v>
      </c>
      <c r="L677" s="18" t="s">
        <v>361</v>
      </c>
      <c r="M677" s="18" t="s">
        <v>321</v>
      </c>
      <c r="N677" s="18" t="s">
        <v>437</v>
      </c>
      <c r="O677" s="18" t="s">
        <v>176</v>
      </c>
      <c r="P677" s="17" t="s">
        <v>656</v>
      </c>
      <c r="Q677" s="17" t="s">
        <v>1967</v>
      </c>
      <c r="R677" s="17" t="s">
        <v>177</v>
      </c>
      <c r="S677" s="17" t="s">
        <v>1967</v>
      </c>
      <c r="T677" s="17" t="s">
        <v>177</v>
      </c>
      <c r="U677" s="17" t="s">
        <v>1967</v>
      </c>
      <c r="V677" s="17" t="s">
        <v>193</v>
      </c>
      <c r="W677" s="17" t="s">
        <v>170</v>
      </c>
      <c r="X677" s="18" t="s">
        <v>255</v>
      </c>
      <c r="Y677" s="177" t="str">
        <f>VLOOKUP($X677,'[23]Ley Transparencia'!$G$4:$H$18,2,0)</f>
        <v>INFORMACIÓN PÚBLICA</v>
      </c>
      <c r="Z677" s="17" t="s">
        <v>256</v>
      </c>
      <c r="AA677" s="17" t="s">
        <v>256</v>
      </c>
      <c r="AB677" s="18" t="s">
        <v>176</v>
      </c>
      <c r="AC677" s="40">
        <v>45537</v>
      </c>
      <c r="AD677" s="33" t="str">
        <f>LOOKUP($Y677,'[23]Ley Transparencia'!$H$4:$H$17,'[23]Ley Transparencia'!$I$4:$I$17)</f>
        <v>Ilimitada</v>
      </c>
      <c r="AE677" s="26" t="str">
        <f t="shared" si="162"/>
        <v>Baja</v>
      </c>
      <c r="AF677" s="18">
        <f t="shared" si="163"/>
        <v>1</v>
      </c>
      <c r="AG677" s="18" t="s">
        <v>239</v>
      </c>
      <c r="AH677" s="18">
        <f t="shared" si="164"/>
        <v>1</v>
      </c>
      <c r="AI677" s="18" t="s">
        <v>239</v>
      </c>
      <c r="AJ677" s="18">
        <f t="shared" si="165"/>
        <v>1</v>
      </c>
      <c r="AK677" s="18">
        <f t="shared" si="166"/>
        <v>3</v>
      </c>
      <c r="AL677" s="44" t="str">
        <f t="shared" si="167"/>
        <v>BAJA</v>
      </c>
      <c r="AM677" s="39" t="s">
        <v>184</v>
      </c>
      <c r="AN677" s="39" t="s">
        <v>388</v>
      </c>
      <c r="AO677" s="39" t="s">
        <v>184</v>
      </c>
      <c r="AP677" s="39" t="s">
        <v>388</v>
      </c>
      <c r="AQ677" s="39" t="s">
        <v>184</v>
      </c>
      <c r="AR677" s="39" t="s">
        <v>184</v>
      </c>
      <c r="AS677" s="18"/>
      <c r="AT677" s="39" t="s">
        <v>184</v>
      </c>
      <c r="AU677" s="39" t="s">
        <v>184</v>
      </c>
      <c r="AV677" s="39" t="s">
        <v>184</v>
      </c>
      <c r="AW677" s="39" t="s">
        <v>184</v>
      </c>
      <c r="AX677" s="39" t="s">
        <v>184</v>
      </c>
      <c r="AY677" s="39" t="s">
        <v>184</v>
      </c>
      <c r="AZ677" s="39" t="s">
        <v>184</v>
      </c>
      <c r="BA677" s="39" t="s">
        <v>184</v>
      </c>
      <c r="BB677" s="39" t="s">
        <v>184</v>
      </c>
      <c r="BC677" s="41"/>
      <c r="BD677" s="39" t="s">
        <v>184</v>
      </c>
      <c r="BE677" s="39" t="s">
        <v>184</v>
      </c>
      <c r="BF677" s="39" t="s">
        <v>184</v>
      </c>
      <c r="BG677" s="39" t="s">
        <v>184</v>
      </c>
      <c r="BH677" s="39" t="s">
        <v>184</v>
      </c>
      <c r="BI677" s="39" t="s">
        <v>184</v>
      </c>
      <c r="BJ677" s="39" t="s">
        <v>184</v>
      </c>
      <c r="BK677" s="39" t="s">
        <v>184</v>
      </c>
      <c r="BL677" s="39" t="s">
        <v>184</v>
      </c>
      <c r="BM677" s="41"/>
      <c r="BN677" s="282"/>
      <c r="BO677" s="17"/>
      <c r="BP677" s="17"/>
      <c r="BQ677" s="26" t="str">
        <f t="shared" si="168"/>
        <v/>
      </c>
      <c r="BR677" s="17"/>
    </row>
    <row r="678" spans="1:70" s="158" customFormat="1" ht="60" customHeight="1" x14ac:dyDescent="0.35">
      <c r="A678" s="24" t="str">
        <f t="shared" si="161"/>
        <v>SSGVC-023</v>
      </c>
      <c r="B678" s="25" t="str">
        <f>VLOOKUP($D678,[23]Responsables!$L$1:$M$37,2,0)</f>
        <v>SSGVC</v>
      </c>
      <c r="C678" s="159" t="s">
        <v>277</v>
      </c>
      <c r="D678" s="17" t="s">
        <v>1967</v>
      </c>
      <c r="E678" s="17" t="s">
        <v>775</v>
      </c>
      <c r="F678" s="17" t="s">
        <v>172</v>
      </c>
      <c r="G678" s="17" t="s">
        <v>2010</v>
      </c>
      <c r="H678" s="17" t="s">
        <v>2011</v>
      </c>
      <c r="I678" s="17" t="s">
        <v>243</v>
      </c>
      <c r="J678" s="18" t="s">
        <v>176</v>
      </c>
      <c r="K678" s="18" t="s">
        <v>176</v>
      </c>
      <c r="L678" s="18" t="s">
        <v>176</v>
      </c>
      <c r="M678" s="18" t="s">
        <v>176</v>
      </c>
      <c r="N678" s="18" t="s">
        <v>176</v>
      </c>
      <c r="O678" s="18" t="s">
        <v>176</v>
      </c>
      <c r="P678" s="17" t="s">
        <v>656</v>
      </c>
      <c r="Q678" s="17" t="s">
        <v>1967</v>
      </c>
      <c r="R678" s="17" t="s">
        <v>289</v>
      </c>
      <c r="S678" s="17" t="s">
        <v>1967</v>
      </c>
      <c r="T678" s="17" t="s">
        <v>289</v>
      </c>
      <c r="U678" s="17" t="s">
        <v>1967</v>
      </c>
      <c r="V678" s="17" t="s">
        <v>193</v>
      </c>
      <c r="W678" s="17" t="s">
        <v>170</v>
      </c>
      <c r="X678" s="18" t="s">
        <v>273</v>
      </c>
      <c r="Y678" s="177" t="str">
        <f>VLOOKUP($X678,'[23]Ley Transparencia'!$G$4:$H$18,2,0)</f>
        <v>Artículo 18 - INFORMACIÓN PÚBLICA CLASIFICADA</v>
      </c>
      <c r="Z678" s="17" t="s">
        <v>1969</v>
      </c>
      <c r="AA678" s="17" t="s">
        <v>2012</v>
      </c>
      <c r="AB678" s="18" t="s">
        <v>182</v>
      </c>
      <c r="AC678" s="40">
        <v>45537</v>
      </c>
      <c r="AD678" s="33" t="str">
        <f>LOOKUP($Y678,'[23]Ley Transparencia'!$H$4:$H$17,'[23]Ley Transparencia'!$I$4:$I$17)</f>
        <v>Ilimitada</v>
      </c>
      <c r="AE678" s="26" t="str">
        <f t="shared" si="162"/>
        <v>Media</v>
      </c>
      <c r="AF678" s="18">
        <f t="shared" si="163"/>
        <v>2</v>
      </c>
      <c r="AG678" s="18" t="s">
        <v>233</v>
      </c>
      <c r="AH678" s="18">
        <f t="shared" si="164"/>
        <v>2</v>
      </c>
      <c r="AI678" s="18" t="s">
        <v>233</v>
      </c>
      <c r="AJ678" s="18">
        <f t="shared" si="165"/>
        <v>2</v>
      </c>
      <c r="AK678" s="18">
        <f t="shared" si="166"/>
        <v>6</v>
      </c>
      <c r="AL678" s="44" t="str">
        <f t="shared" si="167"/>
        <v>MEDIA</v>
      </c>
      <c r="AM678" s="39" t="s">
        <v>184</v>
      </c>
      <c r="AN678" s="39" t="s">
        <v>184</v>
      </c>
      <c r="AO678" s="39" t="s">
        <v>184</v>
      </c>
      <c r="AP678" s="39" t="s">
        <v>184</v>
      </c>
      <c r="AQ678" s="39" t="s">
        <v>184</v>
      </c>
      <c r="AR678" s="39" t="s">
        <v>184</v>
      </c>
      <c r="AS678" s="18"/>
      <c r="AT678" s="39" t="s">
        <v>388</v>
      </c>
      <c r="AU678" s="39" t="s">
        <v>184</v>
      </c>
      <c r="AV678" s="39" t="s">
        <v>184</v>
      </c>
      <c r="AW678" s="39" t="s">
        <v>184</v>
      </c>
      <c r="AX678" s="39" t="s">
        <v>184</v>
      </c>
      <c r="AY678" s="39" t="s">
        <v>388</v>
      </c>
      <c r="AZ678" s="39" t="s">
        <v>184</v>
      </c>
      <c r="BA678" s="39" t="s">
        <v>388</v>
      </c>
      <c r="BB678" s="39" t="s">
        <v>184</v>
      </c>
      <c r="BC678" s="41"/>
      <c r="BD678" s="39" t="s">
        <v>184</v>
      </c>
      <c r="BE678" s="39" t="s">
        <v>184</v>
      </c>
      <c r="BF678" s="39" t="s">
        <v>184</v>
      </c>
      <c r="BG678" s="39" t="s">
        <v>184</v>
      </c>
      <c r="BH678" s="39" t="s">
        <v>184</v>
      </c>
      <c r="BI678" s="39" t="s">
        <v>184</v>
      </c>
      <c r="BJ678" s="39" t="s">
        <v>184</v>
      </c>
      <c r="BK678" s="39" t="s">
        <v>184</v>
      </c>
      <c r="BL678" s="39" t="s">
        <v>184</v>
      </c>
      <c r="BM678" s="41"/>
      <c r="BN678" s="282"/>
      <c r="BO678" s="17"/>
      <c r="BP678" s="17"/>
      <c r="BQ678" s="26" t="str">
        <f t="shared" si="168"/>
        <v/>
      </c>
      <c r="BR678" s="17"/>
    </row>
    <row r="679" spans="1:70" s="158" customFormat="1" ht="60" customHeight="1" x14ac:dyDescent="0.35">
      <c r="A679" s="24" t="str">
        <f t="shared" si="161"/>
        <v>SSGVC-024</v>
      </c>
      <c r="B679" s="25" t="str">
        <f>VLOOKUP($D679,[23]Responsables!$L$1:$M$37,2,0)</f>
        <v>SSGVC</v>
      </c>
      <c r="C679" s="159" t="s">
        <v>280</v>
      </c>
      <c r="D679" s="17" t="s">
        <v>1967</v>
      </c>
      <c r="E679" s="17" t="s">
        <v>775</v>
      </c>
      <c r="F679" s="17" t="s">
        <v>172</v>
      </c>
      <c r="G679" s="17" t="s">
        <v>2013</v>
      </c>
      <c r="H679" s="17" t="s">
        <v>2014</v>
      </c>
      <c r="I679" s="17" t="s">
        <v>227</v>
      </c>
      <c r="J679" s="17" t="s">
        <v>254</v>
      </c>
      <c r="K679" s="17" t="s">
        <v>417</v>
      </c>
      <c r="L679" s="17" t="s">
        <v>2015</v>
      </c>
      <c r="M679" s="17" t="s">
        <v>337</v>
      </c>
      <c r="N679" s="17" t="s">
        <v>362</v>
      </c>
      <c r="O679" s="17" t="s">
        <v>176</v>
      </c>
      <c r="P679" s="17" t="s">
        <v>656</v>
      </c>
      <c r="Q679" s="17" t="s">
        <v>1967</v>
      </c>
      <c r="R679" s="17" t="s">
        <v>289</v>
      </c>
      <c r="S679" s="17" t="s">
        <v>1967</v>
      </c>
      <c r="T679" s="17" t="s">
        <v>289</v>
      </c>
      <c r="U679" s="17" t="s">
        <v>1967</v>
      </c>
      <c r="V679" s="17" t="s">
        <v>193</v>
      </c>
      <c r="W679" s="17" t="s">
        <v>170</v>
      </c>
      <c r="X679" s="18" t="s">
        <v>273</v>
      </c>
      <c r="Y679" s="177" t="str">
        <f>VLOOKUP($X679,'[23]Ley Transparencia'!$G$4:$H$18,2,0)</f>
        <v>Artículo 18 - INFORMACIÓN PÚBLICA CLASIFICADA</v>
      </c>
      <c r="Z679" s="17" t="s">
        <v>1969</v>
      </c>
      <c r="AA679" s="17" t="s">
        <v>2016</v>
      </c>
      <c r="AB679" s="18" t="s">
        <v>182</v>
      </c>
      <c r="AC679" s="40">
        <v>45537</v>
      </c>
      <c r="AD679" s="33" t="str">
        <f>LOOKUP($Y679,'[23]Ley Transparencia'!$H$4:$H$17,'[23]Ley Transparencia'!$I$4:$I$17)</f>
        <v>Ilimitada</v>
      </c>
      <c r="AE679" s="26" t="str">
        <f t="shared" si="162"/>
        <v>Media</v>
      </c>
      <c r="AF679" s="18">
        <f t="shared" si="163"/>
        <v>2</v>
      </c>
      <c r="AG679" s="18" t="s">
        <v>233</v>
      </c>
      <c r="AH679" s="18">
        <f t="shared" si="164"/>
        <v>2</v>
      </c>
      <c r="AI679" s="18" t="s">
        <v>233</v>
      </c>
      <c r="AJ679" s="18">
        <f t="shared" si="165"/>
        <v>2</v>
      </c>
      <c r="AK679" s="18">
        <f t="shared" si="166"/>
        <v>6</v>
      </c>
      <c r="AL679" s="44" t="str">
        <f t="shared" si="167"/>
        <v>MEDIA</v>
      </c>
      <c r="AM679" s="39" t="s">
        <v>388</v>
      </c>
      <c r="AN679" s="39" t="s">
        <v>388</v>
      </c>
      <c r="AO679" s="39" t="s">
        <v>184</v>
      </c>
      <c r="AP679" s="39" t="s">
        <v>388</v>
      </c>
      <c r="AQ679" s="39" t="s">
        <v>388</v>
      </c>
      <c r="AR679" s="39" t="s">
        <v>184</v>
      </c>
      <c r="AS679" s="18"/>
      <c r="AT679" s="39" t="s">
        <v>388</v>
      </c>
      <c r="AU679" s="39" t="s">
        <v>184</v>
      </c>
      <c r="AV679" s="39" t="s">
        <v>184</v>
      </c>
      <c r="AW679" s="39" t="s">
        <v>184</v>
      </c>
      <c r="AX679" s="39" t="s">
        <v>184</v>
      </c>
      <c r="AY679" s="39" t="s">
        <v>388</v>
      </c>
      <c r="AZ679" s="39" t="s">
        <v>184</v>
      </c>
      <c r="BA679" s="39" t="s">
        <v>388</v>
      </c>
      <c r="BB679" s="39" t="s">
        <v>184</v>
      </c>
      <c r="BC679" s="41"/>
      <c r="BD679" s="39" t="s">
        <v>184</v>
      </c>
      <c r="BE679" s="39" t="s">
        <v>184</v>
      </c>
      <c r="BF679" s="39" t="s">
        <v>184</v>
      </c>
      <c r="BG679" s="39" t="s">
        <v>184</v>
      </c>
      <c r="BH679" s="39" t="s">
        <v>184</v>
      </c>
      <c r="BI679" s="39" t="s">
        <v>184</v>
      </c>
      <c r="BJ679" s="39" t="s">
        <v>184</v>
      </c>
      <c r="BK679" s="39" t="s">
        <v>184</v>
      </c>
      <c r="BL679" s="39" t="s">
        <v>184</v>
      </c>
      <c r="BM679" s="41"/>
      <c r="BN679" s="282"/>
      <c r="BO679" s="17"/>
      <c r="BP679" s="17"/>
      <c r="BQ679" s="26" t="str">
        <f t="shared" si="168"/>
        <v/>
      </c>
      <c r="BR679" s="17"/>
    </row>
    <row r="680" spans="1:70" s="158" customFormat="1" ht="60" customHeight="1" x14ac:dyDescent="0.35">
      <c r="A680" s="24" t="str">
        <f t="shared" si="161"/>
        <v>SSGVC-025</v>
      </c>
      <c r="B680" s="25" t="str">
        <f>VLOOKUP($D680,[23]Responsables!$L$1:$M$37,2,0)</f>
        <v>SSGVC</v>
      </c>
      <c r="C680" s="159" t="s">
        <v>283</v>
      </c>
      <c r="D680" s="17" t="s">
        <v>1967</v>
      </c>
      <c r="E680" s="17" t="s">
        <v>775</v>
      </c>
      <c r="F680" s="17" t="s">
        <v>172</v>
      </c>
      <c r="G680" s="17" t="s">
        <v>312</v>
      </c>
      <c r="H680" s="17" t="s">
        <v>2017</v>
      </c>
      <c r="I680" s="17" t="s">
        <v>312</v>
      </c>
      <c r="J680" s="17" t="s">
        <v>176</v>
      </c>
      <c r="K680" s="17" t="s">
        <v>176</v>
      </c>
      <c r="L680" s="17" t="s">
        <v>176</v>
      </c>
      <c r="M680" s="17" t="s">
        <v>256</v>
      </c>
      <c r="N680" s="17" t="s">
        <v>176</v>
      </c>
      <c r="O680" s="17" t="s">
        <v>176</v>
      </c>
      <c r="P680" s="17" t="s">
        <v>656</v>
      </c>
      <c r="Q680" s="17" t="s">
        <v>229</v>
      </c>
      <c r="R680" s="17" t="s">
        <v>229</v>
      </c>
      <c r="S680" s="17" t="s">
        <v>229</v>
      </c>
      <c r="T680" s="17" t="s">
        <v>229</v>
      </c>
      <c r="U680" s="17" t="s">
        <v>229</v>
      </c>
      <c r="V680" s="17" t="s">
        <v>229</v>
      </c>
      <c r="W680" s="17" t="s">
        <v>229</v>
      </c>
      <c r="X680" s="18" t="s">
        <v>273</v>
      </c>
      <c r="Y680" s="177" t="str">
        <f>VLOOKUP($X680,'[23]Ley Transparencia'!$G$4:$H$18,2,0)</f>
        <v>Artículo 18 - INFORMACIÓN PÚBLICA CLASIFICADA</v>
      </c>
      <c r="Z680" s="17" t="s">
        <v>1969</v>
      </c>
      <c r="AA680" s="17" t="s">
        <v>2018</v>
      </c>
      <c r="AB680" s="18" t="s">
        <v>238</v>
      </c>
      <c r="AC680" s="40">
        <v>45537</v>
      </c>
      <c r="AD680" s="33" t="str">
        <f>LOOKUP($Y680,'[23]Ley Transparencia'!$H$4:$H$17,'[23]Ley Transparencia'!$I$4:$I$17)</f>
        <v>Ilimitada</v>
      </c>
      <c r="AE680" s="26" t="str">
        <f t="shared" si="162"/>
        <v>Media</v>
      </c>
      <c r="AF680" s="18">
        <f t="shared" si="163"/>
        <v>2</v>
      </c>
      <c r="AG680" s="18" t="s">
        <v>233</v>
      </c>
      <c r="AH680" s="18">
        <f t="shared" si="164"/>
        <v>2</v>
      </c>
      <c r="AI680" s="18" t="s">
        <v>239</v>
      </c>
      <c r="AJ680" s="18">
        <f t="shared" si="165"/>
        <v>1</v>
      </c>
      <c r="AK680" s="18">
        <f t="shared" si="166"/>
        <v>5</v>
      </c>
      <c r="AL680" s="44" t="str">
        <f t="shared" si="167"/>
        <v>MEDIA</v>
      </c>
      <c r="AM680" s="39" t="s">
        <v>184</v>
      </c>
      <c r="AN680" s="39" t="s">
        <v>184</v>
      </c>
      <c r="AO680" s="39" t="s">
        <v>184</v>
      </c>
      <c r="AP680" s="39" t="s">
        <v>184</v>
      </c>
      <c r="AQ680" s="39" t="s">
        <v>184</v>
      </c>
      <c r="AR680" s="39" t="s">
        <v>184</v>
      </c>
      <c r="AS680" s="18"/>
      <c r="AT680" s="39" t="s">
        <v>184</v>
      </c>
      <c r="AU680" s="39" t="s">
        <v>184</v>
      </c>
      <c r="AV680" s="39" t="s">
        <v>184</v>
      </c>
      <c r="AW680" s="39" t="s">
        <v>184</v>
      </c>
      <c r="AX680" s="39" t="s">
        <v>184</v>
      </c>
      <c r="AY680" s="39" t="s">
        <v>184</v>
      </c>
      <c r="AZ680" s="39" t="s">
        <v>184</v>
      </c>
      <c r="BA680" s="39" t="s">
        <v>184</v>
      </c>
      <c r="BB680" s="39" t="s">
        <v>184</v>
      </c>
      <c r="BC680" s="41"/>
      <c r="BD680" s="39" t="s">
        <v>184</v>
      </c>
      <c r="BE680" s="39" t="s">
        <v>184</v>
      </c>
      <c r="BF680" s="39" t="s">
        <v>184</v>
      </c>
      <c r="BG680" s="39" t="s">
        <v>184</v>
      </c>
      <c r="BH680" s="39" t="s">
        <v>184</v>
      </c>
      <c r="BI680" s="39" t="s">
        <v>184</v>
      </c>
      <c r="BJ680" s="39" t="s">
        <v>184</v>
      </c>
      <c r="BK680" s="39" t="s">
        <v>184</v>
      </c>
      <c r="BL680" s="39" t="s">
        <v>184</v>
      </c>
      <c r="BM680" s="41"/>
      <c r="BN680" s="282"/>
      <c r="BO680" s="17"/>
      <c r="BP680" s="17"/>
      <c r="BQ680" s="26" t="str">
        <f t="shared" si="168"/>
        <v/>
      </c>
      <c r="BR680" s="17"/>
    </row>
    <row r="681" spans="1:70" s="158" customFormat="1" ht="60" customHeight="1" x14ac:dyDescent="0.35">
      <c r="A681" s="24" t="str">
        <f t="shared" si="161"/>
        <v>SSGVC-026</v>
      </c>
      <c r="B681" s="25" t="str">
        <f>VLOOKUP($D681,[23]Responsables!$L$1:$M$37,2,0)</f>
        <v>SSGVC</v>
      </c>
      <c r="C681" s="159" t="s">
        <v>286</v>
      </c>
      <c r="D681" s="17" t="s">
        <v>1967</v>
      </c>
      <c r="E681" s="17" t="s">
        <v>775</v>
      </c>
      <c r="F681" s="17" t="s">
        <v>172</v>
      </c>
      <c r="G681" s="17" t="s">
        <v>1957</v>
      </c>
      <c r="H681" s="17" t="s">
        <v>2019</v>
      </c>
      <c r="I681" s="17" t="s">
        <v>695</v>
      </c>
      <c r="J681" s="17" t="s">
        <v>176</v>
      </c>
      <c r="K681" s="17" t="s">
        <v>176</v>
      </c>
      <c r="L681" s="17" t="s">
        <v>176</v>
      </c>
      <c r="M681" s="17" t="s">
        <v>321</v>
      </c>
      <c r="N681" s="17" t="s">
        <v>176</v>
      </c>
      <c r="O681" s="17" t="s">
        <v>176</v>
      </c>
      <c r="P681" s="17" t="s">
        <v>656</v>
      </c>
      <c r="Q681" s="17" t="s">
        <v>1967</v>
      </c>
      <c r="R681" s="17" t="s">
        <v>324</v>
      </c>
      <c r="S681" s="17" t="s">
        <v>1967</v>
      </c>
      <c r="T681" s="17" t="s">
        <v>324</v>
      </c>
      <c r="U681" s="17" t="s">
        <v>1967</v>
      </c>
      <c r="V681" s="17" t="s">
        <v>229</v>
      </c>
      <c r="W681" s="17" t="s">
        <v>229</v>
      </c>
      <c r="X681" s="18" t="s">
        <v>273</v>
      </c>
      <c r="Y681" s="177" t="str">
        <f>VLOOKUP($X681,'[23]Ley Transparencia'!$G$4:$H$18,2,0)</f>
        <v>Artículo 18 - INFORMACIÓN PÚBLICA CLASIFICADA</v>
      </c>
      <c r="Z681" s="17" t="s">
        <v>1969</v>
      </c>
      <c r="AA681" s="17" t="s">
        <v>2020</v>
      </c>
      <c r="AB681" s="18" t="s">
        <v>238</v>
      </c>
      <c r="AC681" s="40">
        <v>45537</v>
      </c>
      <c r="AD681" s="33" t="str">
        <f>LOOKUP($Y681,'[23]Ley Transparencia'!$H$4:$H$17,'[23]Ley Transparencia'!$I$4:$I$17)</f>
        <v>Ilimitada</v>
      </c>
      <c r="AE681" s="26" t="str">
        <f t="shared" si="162"/>
        <v>Media</v>
      </c>
      <c r="AF681" s="18">
        <f t="shared" si="163"/>
        <v>2</v>
      </c>
      <c r="AG681" s="18" t="s">
        <v>239</v>
      </c>
      <c r="AH681" s="18">
        <f t="shared" si="164"/>
        <v>1</v>
      </c>
      <c r="AI681" s="18" t="s">
        <v>239</v>
      </c>
      <c r="AJ681" s="18">
        <f t="shared" si="165"/>
        <v>1</v>
      </c>
      <c r="AK681" s="18">
        <f t="shared" si="166"/>
        <v>4</v>
      </c>
      <c r="AL681" s="44" t="str">
        <f t="shared" si="167"/>
        <v>MEDIA</v>
      </c>
      <c r="AM681" s="39" t="s">
        <v>184</v>
      </c>
      <c r="AN681" s="39" t="s">
        <v>184</v>
      </c>
      <c r="AO681" s="39" t="s">
        <v>184</v>
      </c>
      <c r="AP681" s="39" t="s">
        <v>184</v>
      </c>
      <c r="AQ681" s="39" t="s">
        <v>184</v>
      </c>
      <c r="AR681" s="39" t="s">
        <v>184</v>
      </c>
      <c r="AS681" s="18"/>
      <c r="AT681" s="39" t="s">
        <v>388</v>
      </c>
      <c r="AU681" s="39" t="s">
        <v>184</v>
      </c>
      <c r="AV681" s="39" t="s">
        <v>184</v>
      </c>
      <c r="AW681" s="39" t="s">
        <v>388</v>
      </c>
      <c r="AX681" s="39" t="s">
        <v>184</v>
      </c>
      <c r="AY681" s="39" t="s">
        <v>388</v>
      </c>
      <c r="AZ681" s="39" t="s">
        <v>388</v>
      </c>
      <c r="BA681" s="39" t="s">
        <v>388</v>
      </c>
      <c r="BB681" s="39" t="s">
        <v>388</v>
      </c>
      <c r="BC681" s="41"/>
      <c r="BD681" s="39" t="s">
        <v>388</v>
      </c>
      <c r="BE681" s="39" t="s">
        <v>388</v>
      </c>
      <c r="BF681" s="39" t="s">
        <v>184</v>
      </c>
      <c r="BG681" s="39" t="s">
        <v>184</v>
      </c>
      <c r="BH681" s="39" t="s">
        <v>388</v>
      </c>
      <c r="BI681" s="39" t="s">
        <v>388</v>
      </c>
      <c r="BJ681" s="39" t="s">
        <v>184</v>
      </c>
      <c r="BK681" s="39" t="s">
        <v>184</v>
      </c>
      <c r="BL681" s="39" t="s">
        <v>184</v>
      </c>
      <c r="BM681" s="41"/>
      <c r="BN681" s="282"/>
      <c r="BO681" s="17"/>
      <c r="BP681" s="17"/>
      <c r="BQ681" s="26" t="str">
        <f t="shared" si="168"/>
        <v/>
      </c>
      <c r="BR681" s="17"/>
    </row>
    <row r="682" spans="1:70" s="158" customFormat="1" ht="60" customHeight="1" x14ac:dyDescent="0.35">
      <c r="A682" s="24" t="str">
        <f t="shared" si="161"/>
        <v>SSGVC-027</v>
      </c>
      <c r="B682" s="25" t="str">
        <f>VLOOKUP($D682,[23]Responsables!$L$1:$M$37,2,0)</f>
        <v>SSGVC</v>
      </c>
      <c r="C682" s="159" t="s">
        <v>291</v>
      </c>
      <c r="D682" s="17" t="s">
        <v>1967</v>
      </c>
      <c r="E682" s="17" t="s">
        <v>775</v>
      </c>
      <c r="F682" s="17" t="s">
        <v>172</v>
      </c>
      <c r="G682" s="17" t="s">
        <v>465</v>
      </c>
      <c r="H682" s="17" t="s">
        <v>2021</v>
      </c>
      <c r="I682" s="17" t="s">
        <v>175</v>
      </c>
      <c r="J682" s="17" t="s">
        <v>176</v>
      </c>
      <c r="K682" s="17" t="s">
        <v>176</v>
      </c>
      <c r="L682" s="17" t="s">
        <v>176</v>
      </c>
      <c r="M682" s="17" t="s">
        <v>256</v>
      </c>
      <c r="N682" s="18" t="s">
        <v>176</v>
      </c>
      <c r="O682" s="17" t="s">
        <v>176</v>
      </c>
      <c r="P682" s="17" t="s">
        <v>656</v>
      </c>
      <c r="Q682" s="17" t="s">
        <v>1967</v>
      </c>
      <c r="R682" s="41" t="s">
        <v>1975</v>
      </c>
      <c r="S682" s="17" t="s">
        <v>1967</v>
      </c>
      <c r="T682" s="41" t="s">
        <v>1975</v>
      </c>
      <c r="U682" s="17" t="s">
        <v>1967</v>
      </c>
      <c r="V682" s="17" t="s">
        <v>229</v>
      </c>
      <c r="W682" s="17" t="s">
        <v>229</v>
      </c>
      <c r="X682" s="18" t="s">
        <v>273</v>
      </c>
      <c r="Y682" s="177" t="str">
        <f>VLOOKUP($X682,'[23]Ley Transparencia'!$G$4:$H$18,2,0)</f>
        <v>Artículo 18 - INFORMACIÓN PÚBLICA CLASIFICADA</v>
      </c>
      <c r="Z682" s="17" t="s">
        <v>1969</v>
      </c>
      <c r="AA682" s="17" t="s">
        <v>2020</v>
      </c>
      <c r="AB682" s="18" t="s">
        <v>238</v>
      </c>
      <c r="AC682" s="40">
        <v>45537</v>
      </c>
      <c r="AD682" s="33" t="str">
        <f>LOOKUP($Y682,'[23]Ley Transparencia'!$H$4:$H$17,'[23]Ley Transparencia'!$I$4:$I$17)</f>
        <v>Ilimitada</v>
      </c>
      <c r="AE682" s="26" t="str">
        <f t="shared" si="162"/>
        <v>Media</v>
      </c>
      <c r="AF682" s="18">
        <f t="shared" si="163"/>
        <v>2</v>
      </c>
      <c r="AG682" s="18" t="s">
        <v>239</v>
      </c>
      <c r="AH682" s="18">
        <f t="shared" si="164"/>
        <v>1</v>
      </c>
      <c r="AI682" s="18" t="s">
        <v>239</v>
      </c>
      <c r="AJ682" s="18">
        <f t="shared" si="165"/>
        <v>1</v>
      </c>
      <c r="AK682" s="18">
        <f t="shared" si="166"/>
        <v>4</v>
      </c>
      <c r="AL682" s="44" t="str">
        <f t="shared" si="167"/>
        <v>MEDIA</v>
      </c>
      <c r="AM682" s="18" t="s">
        <v>184</v>
      </c>
      <c r="AN682" s="18" t="s">
        <v>388</v>
      </c>
      <c r="AO682" s="18" t="s">
        <v>184</v>
      </c>
      <c r="AP682" s="18" t="s">
        <v>388</v>
      </c>
      <c r="AQ682" s="18" t="s">
        <v>388</v>
      </c>
      <c r="AR682" s="39" t="s">
        <v>388</v>
      </c>
      <c r="AS682" s="18"/>
      <c r="AT682" s="18" t="s">
        <v>388</v>
      </c>
      <c r="AU682" s="18" t="s">
        <v>184</v>
      </c>
      <c r="AV682" s="18" t="s">
        <v>184</v>
      </c>
      <c r="AW682" s="18" t="s">
        <v>388</v>
      </c>
      <c r="AX682" s="18" t="s">
        <v>184</v>
      </c>
      <c r="AY682" s="18" t="s">
        <v>388</v>
      </c>
      <c r="AZ682" s="18" t="s">
        <v>388</v>
      </c>
      <c r="BA682" s="18" t="s">
        <v>388</v>
      </c>
      <c r="BB682" s="18" t="s">
        <v>388</v>
      </c>
      <c r="BC682" s="18"/>
      <c r="BD682" s="18" t="s">
        <v>388</v>
      </c>
      <c r="BE682" s="18" t="s">
        <v>388</v>
      </c>
      <c r="BF682" s="18" t="s">
        <v>184</v>
      </c>
      <c r="BG682" s="18" t="s">
        <v>184</v>
      </c>
      <c r="BH682" s="18" t="s">
        <v>388</v>
      </c>
      <c r="BI682" s="18" t="s">
        <v>388</v>
      </c>
      <c r="BJ682" s="18" t="s">
        <v>184</v>
      </c>
      <c r="BK682" s="18" t="s">
        <v>184</v>
      </c>
      <c r="BL682" s="18" t="s">
        <v>184</v>
      </c>
      <c r="BM682" s="18"/>
      <c r="BN682" s="282"/>
      <c r="BO682" s="17"/>
      <c r="BP682" s="17"/>
      <c r="BQ682" s="26" t="str">
        <f t="shared" si="168"/>
        <v/>
      </c>
      <c r="BR682" s="17"/>
    </row>
    <row r="683" spans="1:70" s="158" customFormat="1" ht="60" customHeight="1" x14ac:dyDescent="0.35">
      <c r="A683" s="24" t="str">
        <f t="shared" si="161"/>
        <v>SSGVC-028</v>
      </c>
      <c r="B683" s="25" t="str">
        <f>VLOOKUP($D683,[23]Responsables!$L$1:$M$37,2,0)</f>
        <v>SSGVC</v>
      </c>
      <c r="C683" s="159" t="s">
        <v>295</v>
      </c>
      <c r="D683" s="18" t="s">
        <v>1967</v>
      </c>
      <c r="E683" s="18" t="s">
        <v>775</v>
      </c>
      <c r="F683" s="18" t="s">
        <v>172</v>
      </c>
      <c r="G683" s="18" t="s">
        <v>2022</v>
      </c>
      <c r="H683" s="18" t="s">
        <v>2023</v>
      </c>
      <c r="I683" s="17" t="s">
        <v>253</v>
      </c>
      <c r="J683" s="18" t="s">
        <v>254</v>
      </c>
      <c r="K683" s="18" t="s">
        <v>712</v>
      </c>
      <c r="L683" s="18" t="s">
        <v>2024</v>
      </c>
      <c r="M683" s="18" t="s">
        <v>321</v>
      </c>
      <c r="N683" s="18" t="s">
        <v>437</v>
      </c>
      <c r="O683" s="18" t="s">
        <v>176</v>
      </c>
      <c r="P683" s="17" t="s">
        <v>656</v>
      </c>
      <c r="Q683" s="17" t="s">
        <v>1967</v>
      </c>
      <c r="R683" s="17" t="s">
        <v>177</v>
      </c>
      <c r="S683" s="17" t="s">
        <v>1967</v>
      </c>
      <c r="T683" s="17" t="s">
        <v>177</v>
      </c>
      <c r="U683" s="17" t="s">
        <v>1967</v>
      </c>
      <c r="V683" s="17" t="s">
        <v>193</v>
      </c>
      <c r="W683" s="17" t="s">
        <v>170</v>
      </c>
      <c r="X683" s="18" t="s">
        <v>255</v>
      </c>
      <c r="Y683" s="177" t="str">
        <f>VLOOKUP($X683,'[23]Ley Transparencia'!$G$4:$H$18,2,0)</f>
        <v>INFORMACIÓN PÚBLICA</v>
      </c>
      <c r="Z683" s="17" t="s">
        <v>256</v>
      </c>
      <c r="AA683" s="17" t="s">
        <v>2025</v>
      </c>
      <c r="AB683" s="18" t="s">
        <v>176</v>
      </c>
      <c r="AC683" s="178">
        <v>45538</v>
      </c>
      <c r="AD683" s="33" t="str">
        <f>LOOKUP($Y683,'[23]Ley Transparencia'!$H$4:$H$17,'[23]Ley Transparencia'!$I$4:$I$17)</f>
        <v>Ilimitada</v>
      </c>
      <c r="AE683" s="26" t="str">
        <f t="shared" si="162"/>
        <v>Baja</v>
      </c>
      <c r="AF683" s="18">
        <f t="shared" si="163"/>
        <v>1</v>
      </c>
      <c r="AG683" s="18" t="s">
        <v>233</v>
      </c>
      <c r="AH683" s="18">
        <f t="shared" si="164"/>
        <v>2</v>
      </c>
      <c r="AI683" s="18" t="s">
        <v>239</v>
      </c>
      <c r="AJ683" s="18">
        <f t="shared" si="165"/>
        <v>1</v>
      </c>
      <c r="AK683" s="18">
        <f t="shared" si="166"/>
        <v>4</v>
      </c>
      <c r="AL683" s="44" t="str">
        <f t="shared" si="167"/>
        <v>MEDIA</v>
      </c>
      <c r="AM683" s="18" t="s">
        <v>184</v>
      </c>
      <c r="AN683" s="18" t="s">
        <v>184</v>
      </c>
      <c r="AO683" s="18" t="s">
        <v>184</v>
      </c>
      <c r="AP683" s="18" t="s">
        <v>184</v>
      </c>
      <c r="AQ683" s="18" t="s">
        <v>184</v>
      </c>
      <c r="AR683" s="39" t="s">
        <v>184</v>
      </c>
      <c r="AS683" s="18"/>
      <c r="AT683" s="18" t="s">
        <v>184</v>
      </c>
      <c r="AU683" s="18" t="s">
        <v>184</v>
      </c>
      <c r="AV683" s="18" t="s">
        <v>184</v>
      </c>
      <c r="AW683" s="18" t="s">
        <v>184</v>
      </c>
      <c r="AX683" s="18" t="s">
        <v>184</v>
      </c>
      <c r="AY683" s="18" t="s">
        <v>184</v>
      </c>
      <c r="AZ683" s="18" t="s">
        <v>184</v>
      </c>
      <c r="BA683" s="18" t="s">
        <v>184</v>
      </c>
      <c r="BB683" s="18" t="s">
        <v>184</v>
      </c>
      <c r="BC683" s="18"/>
      <c r="BD683" s="18" t="s">
        <v>184</v>
      </c>
      <c r="BE683" s="18" t="s">
        <v>184</v>
      </c>
      <c r="BF683" s="18" t="s">
        <v>184</v>
      </c>
      <c r="BG683" s="18" t="s">
        <v>184</v>
      </c>
      <c r="BH683" s="18" t="s">
        <v>184</v>
      </c>
      <c r="BI683" s="18" t="s">
        <v>184</v>
      </c>
      <c r="BJ683" s="18" t="s">
        <v>184</v>
      </c>
      <c r="BK683" s="18" t="s">
        <v>184</v>
      </c>
      <c r="BL683" s="18" t="s">
        <v>184</v>
      </c>
      <c r="BM683" s="18"/>
      <c r="BN683" s="282"/>
      <c r="BO683" s="17"/>
      <c r="BP683" s="17"/>
      <c r="BQ683" s="26" t="str">
        <f t="shared" si="168"/>
        <v/>
      </c>
      <c r="BR683" s="17"/>
    </row>
    <row r="684" spans="1:70" s="158" customFormat="1" ht="60" customHeight="1" x14ac:dyDescent="0.35">
      <c r="A684" s="24" t="str">
        <f t="shared" si="161"/>
        <v>SSGVC-029</v>
      </c>
      <c r="B684" s="25" t="str">
        <f>VLOOKUP($D684,[23]Responsables!$L$1:$M$37,2,0)</f>
        <v>SSGVC</v>
      </c>
      <c r="C684" s="159" t="s">
        <v>298</v>
      </c>
      <c r="D684" s="17" t="s">
        <v>1967</v>
      </c>
      <c r="E684" s="17" t="s">
        <v>775</v>
      </c>
      <c r="F684" s="17" t="s">
        <v>172</v>
      </c>
      <c r="G684" s="17" t="s">
        <v>2026</v>
      </c>
      <c r="H684" s="17" t="s">
        <v>2027</v>
      </c>
      <c r="I684" s="18" t="s">
        <v>247</v>
      </c>
      <c r="J684" s="18" t="s">
        <v>176</v>
      </c>
      <c r="K684" s="18" t="s">
        <v>176</v>
      </c>
      <c r="L684" s="18" t="s">
        <v>176</v>
      </c>
      <c r="M684" s="18" t="s">
        <v>176</v>
      </c>
      <c r="N684" s="18" t="s">
        <v>176</v>
      </c>
      <c r="O684" s="18" t="s">
        <v>176</v>
      </c>
      <c r="P684" s="17" t="s">
        <v>656</v>
      </c>
      <c r="Q684" s="17" t="s">
        <v>1967</v>
      </c>
      <c r="R684" s="17" t="s">
        <v>289</v>
      </c>
      <c r="S684" s="17" t="s">
        <v>1967</v>
      </c>
      <c r="T684" s="17" t="s">
        <v>289</v>
      </c>
      <c r="U684" s="17" t="s">
        <v>1967</v>
      </c>
      <c r="V684" s="17" t="s">
        <v>193</v>
      </c>
      <c r="W684" s="17" t="s">
        <v>170</v>
      </c>
      <c r="X684" s="18" t="s">
        <v>273</v>
      </c>
      <c r="Y684" s="177" t="str">
        <f>VLOOKUP($X684,'[23]Ley Transparencia'!$G$4:$H$18,2,0)</f>
        <v>Artículo 18 - INFORMACIÓN PÚBLICA CLASIFICADA</v>
      </c>
      <c r="Z684" s="17" t="s">
        <v>1969</v>
      </c>
      <c r="AA684" s="17" t="s">
        <v>2028</v>
      </c>
      <c r="AB684" s="18" t="s">
        <v>182</v>
      </c>
      <c r="AC684" s="178">
        <v>45538</v>
      </c>
      <c r="AD684" s="33" t="str">
        <f>LOOKUP($Y684,'[23]Ley Transparencia'!$H$4:$H$17,'[23]Ley Transparencia'!$I$4:$I$17)</f>
        <v>Ilimitada</v>
      </c>
      <c r="AE684" s="26" t="str">
        <f t="shared" si="162"/>
        <v>Media</v>
      </c>
      <c r="AF684" s="18">
        <f t="shared" si="163"/>
        <v>2</v>
      </c>
      <c r="AG684" s="18" t="s">
        <v>239</v>
      </c>
      <c r="AH684" s="18">
        <f t="shared" si="164"/>
        <v>1</v>
      </c>
      <c r="AI684" s="18" t="s">
        <v>239</v>
      </c>
      <c r="AJ684" s="18">
        <f t="shared" si="165"/>
        <v>1</v>
      </c>
      <c r="AK684" s="18">
        <f t="shared" si="166"/>
        <v>4</v>
      </c>
      <c r="AL684" s="44" t="str">
        <f t="shared" si="167"/>
        <v>MEDIA</v>
      </c>
      <c r="AM684" s="18" t="s">
        <v>184</v>
      </c>
      <c r="AN684" s="18" t="s">
        <v>184</v>
      </c>
      <c r="AO684" s="18" t="s">
        <v>184</v>
      </c>
      <c r="AP684" s="18" t="s">
        <v>184</v>
      </c>
      <c r="AQ684" s="18" t="s">
        <v>184</v>
      </c>
      <c r="AR684" s="39" t="s">
        <v>184</v>
      </c>
      <c r="AS684" s="18"/>
      <c r="AT684" s="18" t="s">
        <v>184</v>
      </c>
      <c r="AU684" s="18" t="s">
        <v>184</v>
      </c>
      <c r="AV684" s="18" t="s">
        <v>184</v>
      </c>
      <c r="AW684" s="18" t="s">
        <v>184</v>
      </c>
      <c r="AX684" s="18" t="s">
        <v>184</v>
      </c>
      <c r="AY684" s="18" t="s">
        <v>184</v>
      </c>
      <c r="AZ684" s="18" t="s">
        <v>184</v>
      </c>
      <c r="BA684" s="18" t="s">
        <v>184</v>
      </c>
      <c r="BB684" s="18" t="s">
        <v>184</v>
      </c>
      <c r="BC684" s="18"/>
      <c r="BD684" s="18" t="s">
        <v>184</v>
      </c>
      <c r="BE684" s="18" t="s">
        <v>184</v>
      </c>
      <c r="BF684" s="18" t="s">
        <v>184</v>
      </c>
      <c r="BG684" s="18" t="s">
        <v>184</v>
      </c>
      <c r="BH684" s="18" t="s">
        <v>184</v>
      </c>
      <c r="BI684" s="18" t="s">
        <v>184</v>
      </c>
      <c r="BJ684" s="18" t="s">
        <v>184</v>
      </c>
      <c r="BK684" s="18" t="s">
        <v>184</v>
      </c>
      <c r="BL684" s="18" t="s">
        <v>184</v>
      </c>
      <c r="BM684" s="18"/>
      <c r="BN684" s="282"/>
      <c r="BO684" s="17"/>
      <c r="BP684" s="17"/>
      <c r="BQ684" s="26" t="str">
        <f t="shared" si="168"/>
        <v/>
      </c>
      <c r="BR684" s="17" t="s">
        <v>2029</v>
      </c>
    </row>
    <row r="685" spans="1:70" s="158" customFormat="1" ht="60" customHeight="1" x14ac:dyDescent="0.35">
      <c r="A685" s="24" t="s">
        <v>3195</v>
      </c>
      <c r="D685" s="145" t="s">
        <v>3194</v>
      </c>
      <c r="E685" s="145" t="s">
        <v>256</v>
      </c>
      <c r="F685" s="145" t="s">
        <v>316</v>
      </c>
      <c r="G685" s="145" t="s">
        <v>1352</v>
      </c>
      <c r="H685" s="145" t="s">
        <v>3205</v>
      </c>
      <c r="I685" s="145" t="s">
        <v>253</v>
      </c>
      <c r="J685" s="18" t="s">
        <v>254</v>
      </c>
      <c r="K685" s="18" t="s">
        <v>1507</v>
      </c>
      <c r="L685" s="18" t="s">
        <v>320</v>
      </c>
      <c r="M685" s="18" t="s">
        <v>321</v>
      </c>
      <c r="N685" s="18" t="s">
        <v>451</v>
      </c>
      <c r="O685" s="18" t="s">
        <v>176</v>
      </c>
      <c r="P685" s="145" t="s">
        <v>193</v>
      </c>
      <c r="Q685" s="145" t="s">
        <v>3194</v>
      </c>
      <c r="R685" s="145" t="s">
        <v>324</v>
      </c>
      <c r="S685" s="145" t="s">
        <v>3194</v>
      </c>
      <c r="T685" s="145" t="s">
        <v>324</v>
      </c>
      <c r="U685" s="145" t="s">
        <v>3194</v>
      </c>
      <c r="V685" s="145" t="s">
        <v>229</v>
      </c>
      <c r="W685" s="145" t="s">
        <v>229</v>
      </c>
      <c r="X685" s="18" t="s">
        <v>273</v>
      </c>
      <c r="Y685" s="203" t="str">
        <f>VLOOKUP($X685,'[24]Ley Transparencia'!$G$4:$H$18,2,0)</f>
        <v>Artículo 18 - INFORMACIÓN PÚBLICA CLASIFICADA</v>
      </c>
      <c r="Z685" s="145" t="s">
        <v>180</v>
      </c>
      <c r="AA685" s="145" t="s">
        <v>3220</v>
      </c>
      <c r="AB685" s="18" t="s">
        <v>182</v>
      </c>
      <c r="AC685" s="204">
        <v>45604</v>
      </c>
      <c r="AD685" s="205" t="str">
        <f>LOOKUP($Y685,'[24]Ley Transparencia'!$H$4:$H$17,'[24]Ley Transparencia'!$I$4:$I$17)</f>
        <v>Ilimitada</v>
      </c>
      <c r="AE685" s="26" t="str">
        <f>IF(Y685="Artículo 19 - INFORMACIÓN PÚBLICA RESERVADA","Alta",IF(Y685="Artículo 18 - INFORMACIÓN PÚBLICA CLASIFICADA","Media",IF(Y685="INFORMACIÓN PÚBLICA","Baja")))</f>
        <v>Media</v>
      </c>
      <c r="AF685" s="26" t="b">
        <f>IF(Z685="Artículo 19 - INFORMACIÓN PÚBLICA RESERVADA","Alta",IF(Z685="Artículo 18 - INFORMACIÓN PÚBLICA CLASIFICADA","Media",IF(Z685="INFORMACIÓN PÚBLICA","Baja")))</f>
        <v>0</v>
      </c>
      <c r="AG685" s="18" t="s">
        <v>233</v>
      </c>
      <c r="AH685" s="26" t="b">
        <f>IF(AB685="Artículo 19 - INFORMACIÓN PÚBLICA RESERVADA","Alta",IF(AB685="Artículo 18 - INFORMACIÓN PÚBLICA CLASIFICADA","Media",IF(AB685="INFORMACIÓN PÚBLICA","Baja")))</f>
        <v>0</v>
      </c>
      <c r="AI685" s="18" t="s">
        <v>233</v>
      </c>
      <c r="AJ685" s="281"/>
      <c r="AK685" s="281"/>
      <c r="AL685" s="206" t="str">
        <f>IF(AND(AE685="ALTA"),"ALTA",IF(AND(AG685="ALTA",AI685="ALTA"),"ALTA",IF(AND(AE685="MEDIA",AG685="ALTA",AI685="MEDIA"),"MEDIA",IF(AND(AE685="MEDIA",AG685="MEDIA",AI685="ALTA"),"MEDIA",IF(AND(AE685="MEDIA",AG685="MEDIA",AI685="BAJA"),"MEDIA",IF(AND(AE685="MEDIA",AG685="MEDIA",AI685="MEDIA"),"MEDIA",IF(AND(AE685="MEDIA",AG685="BAJA",AI685="MEDIA"),"MEDIA",IF(AND(AE685="BAJA",AG685="MEDIA",AI685="MEDIA"),"MEDIA",IF(AND(AE685="BAJA",AG685="BAJA",AI685="MEDIA"),"MEDIA",IF(AND(AE685="BAJA",AG685="MEDIA",AI685="BAJA"),"MEDIA",IF(AND(AE685="MEDIA",AG685="BAJA",AI685="BAJA"),"MEDIA",IF(AND(AE685="BAJA",AG685="ALTA",AI685="BAJA"),"MEDIA",IF(AND(AE685="BAJA",AG685="BAJA",AI685="ALTA"),"MEDIA",IF(AND(AE685="MEDIA",AG685="ALTA",AI685="BAJA"),"MEDIA",IF(AND(AE685="MEDIA",AG685="BAJA",AI685="ALTA"),"MEDIA",IF(AND(AE685="BAJA",AG685="ALTA",AI685="MEDIA"),"MEDIA",IF(AND(AE685="BAJA",AG685="MEDIA",AI685="ALTA"),"MEDIA",IF(AND(AE685="BAJA",AG685="BAJA",AI685="BAJA"),"BAJA","Por Clasificar"))))))))))))))))))</f>
        <v>MEDIA</v>
      </c>
      <c r="AM685" s="18" t="s">
        <v>184</v>
      </c>
      <c r="AN685" s="18" t="s">
        <v>388</v>
      </c>
      <c r="AO685" s="18" t="s">
        <v>184</v>
      </c>
      <c r="AP685" s="18" t="s">
        <v>388</v>
      </c>
      <c r="AQ685" s="18" t="s">
        <v>184</v>
      </c>
      <c r="AR685" s="18" t="s">
        <v>184</v>
      </c>
      <c r="AS685" s="18"/>
      <c r="AT685" s="18" t="s">
        <v>388</v>
      </c>
      <c r="AU685" s="18" t="s">
        <v>184</v>
      </c>
      <c r="AV685" s="18" t="s">
        <v>184</v>
      </c>
      <c r="AW685" s="18" t="s">
        <v>184</v>
      </c>
      <c r="AX685" s="18" t="s">
        <v>184</v>
      </c>
      <c r="AY685" s="18" t="s">
        <v>184</v>
      </c>
      <c r="AZ685" s="18" t="s">
        <v>184</v>
      </c>
      <c r="BA685" s="18" t="s">
        <v>184</v>
      </c>
      <c r="BB685" s="18" t="s">
        <v>184</v>
      </c>
      <c r="BC685" s="18"/>
      <c r="BD685" s="18" t="s">
        <v>184</v>
      </c>
      <c r="BE685" s="18" t="s">
        <v>184</v>
      </c>
      <c r="BF685" s="18" t="s">
        <v>184</v>
      </c>
      <c r="BG685" s="18" t="s">
        <v>184</v>
      </c>
      <c r="BH685" s="18" t="s">
        <v>184</v>
      </c>
      <c r="BI685" s="18" t="s">
        <v>184</v>
      </c>
      <c r="BJ685" s="18" t="s">
        <v>184</v>
      </c>
      <c r="BK685" s="18" t="s">
        <v>184</v>
      </c>
      <c r="BL685" s="18" t="s">
        <v>184</v>
      </c>
      <c r="BM685" s="281"/>
    </row>
    <row r="686" spans="1:70" s="158" customFormat="1" ht="60" customHeight="1" x14ac:dyDescent="0.35">
      <c r="A686" s="24" t="s">
        <v>3196</v>
      </c>
      <c r="D686" s="145" t="s">
        <v>3194</v>
      </c>
      <c r="E686" s="145" t="s">
        <v>3206</v>
      </c>
      <c r="F686" s="145" t="s">
        <v>489</v>
      </c>
      <c r="G686" s="145" t="s">
        <v>578</v>
      </c>
      <c r="H686" s="145" t="s">
        <v>3207</v>
      </c>
      <c r="I686" s="145" t="s">
        <v>253</v>
      </c>
      <c r="J686" s="18" t="s">
        <v>254</v>
      </c>
      <c r="K686" s="18" t="s">
        <v>1507</v>
      </c>
      <c r="L686" s="18" t="s">
        <v>320</v>
      </c>
      <c r="M686" s="18" t="s">
        <v>321</v>
      </c>
      <c r="N686" s="18" t="s">
        <v>451</v>
      </c>
      <c r="O686" s="18" t="s">
        <v>176</v>
      </c>
      <c r="P686" s="145" t="s">
        <v>193</v>
      </c>
      <c r="Q686" s="145" t="s">
        <v>3194</v>
      </c>
      <c r="R686" s="145" t="s">
        <v>324</v>
      </c>
      <c r="S686" s="145" t="s">
        <v>3194</v>
      </c>
      <c r="T686" s="145" t="s">
        <v>324</v>
      </c>
      <c r="U686" s="145" t="s">
        <v>3194</v>
      </c>
      <c r="V686" s="145" t="s">
        <v>229</v>
      </c>
      <c r="W686" s="145" t="s">
        <v>229</v>
      </c>
      <c r="X686" s="18" t="s">
        <v>273</v>
      </c>
      <c r="Y686" s="203" t="str">
        <f>VLOOKUP($X686,'[24]Ley Transparencia'!$G$4:$H$18,2,0)</f>
        <v>Artículo 18 - INFORMACIÓN PÚBLICA CLASIFICADA</v>
      </c>
      <c r="Z686" s="145" t="s">
        <v>180</v>
      </c>
      <c r="AA686" s="145" t="s">
        <v>3220</v>
      </c>
      <c r="AB686" s="18" t="s">
        <v>182</v>
      </c>
      <c r="AC686" s="204">
        <v>45604</v>
      </c>
      <c r="AD686" s="205" t="str">
        <f>LOOKUP($Y686,'[24]Ley Transparencia'!$H$4:$H$17,'[24]Ley Transparencia'!$I$4:$I$17)</f>
        <v>Ilimitada</v>
      </c>
      <c r="AE686" s="26" t="str">
        <f t="shared" ref="AE686:AH694" si="169">IF(Y686="Artículo 19 - INFORMACIÓN PÚBLICA RESERVADA","Alta",IF(Y686="Artículo 18 - INFORMACIÓN PÚBLICA CLASIFICADA","Media",IF(Y686="INFORMACIÓN PÚBLICA","Baja")))</f>
        <v>Media</v>
      </c>
      <c r="AF686" s="26" t="b">
        <f t="shared" si="169"/>
        <v>0</v>
      </c>
      <c r="AG686" s="18" t="s">
        <v>239</v>
      </c>
      <c r="AH686" s="26" t="b">
        <f t="shared" si="169"/>
        <v>0</v>
      </c>
      <c r="AI686" s="18" t="s">
        <v>233</v>
      </c>
      <c r="AJ686" s="281"/>
      <c r="AK686" s="281"/>
      <c r="AL686" s="206" t="str">
        <f t="shared" ref="AL686:AL694" si="170">IF(AND(AE686="ALTA"),"ALTA",IF(AND(AG686="ALTA",AI686="ALTA"),"ALTA",IF(AND(AE686="MEDIA",AG686="ALTA",AI686="MEDIA"),"MEDIA",IF(AND(AE686="MEDIA",AG686="MEDIA",AI686="ALTA"),"MEDIA",IF(AND(AE686="MEDIA",AG686="MEDIA",AI686="BAJA"),"MEDIA",IF(AND(AE686="MEDIA",AG686="MEDIA",AI686="MEDIA"),"MEDIA",IF(AND(AE686="MEDIA",AG686="BAJA",AI686="MEDIA"),"MEDIA",IF(AND(AE686="BAJA",AG686="MEDIA",AI686="MEDIA"),"MEDIA",IF(AND(AE686="BAJA",AG686="BAJA",AI686="MEDIA"),"MEDIA",IF(AND(AE686="BAJA",AG686="MEDIA",AI686="BAJA"),"MEDIA",IF(AND(AE686="MEDIA",AG686="BAJA",AI686="BAJA"),"MEDIA",IF(AND(AE686="BAJA",AG686="ALTA",AI686="BAJA"),"MEDIA",IF(AND(AE686="BAJA",AG686="BAJA",AI686="ALTA"),"MEDIA",IF(AND(AE686="MEDIA",AG686="ALTA",AI686="BAJA"),"MEDIA",IF(AND(AE686="MEDIA",AG686="BAJA",AI686="ALTA"),"MEDIA",IF(AND(AE686="BAJA",AG686="ALTA",AI686="MEDIA"),"MEDIA",IF(AND(AE686="BAJA",AG686="MEDIA",AI686="ALTA"),"MEDIA",IF(AND(AE686="BAJA",AG686="BAJA",AI686="BAJA"),"BAJA","Por Clasificar"))))))))))))))))))</f>
        <v>MEDIA</v>
      </c>
      <c r="AM686" s="18" t="s">
        <v>388</v>
      </c>
      <c r="AN686" s="18" t="s">
        <v>388</v>
      </c>
      <c r="AO686" s="18" t="s">
        <v>184</v>
      </c>
      <c r="AP686" s="18" t="s">
        <v>388</v>
      </c>
      <c r="AQ686" s="18" t="s">
        <v>184</v>
      </c>
      <c r="AR686" s="18" t="s">
        <v>184</v>
      </c>
      <c r="AS686" s="18"/>
      <c r="AT686" s="18" t="s">
        <v>388</v>
      </c>
      <c r="AU686" s="18" t="s">
        <v>184</v>
      </c>
      <c r="AV686" s="18" t="s">
        <v>388</v>
      </c>
      <c r="AW686" s="18" t="s">
        <v>388</v>
      </c>
      <c r="AX686" s="18" t="s">
        <v>388</v>
      </c>
      <c r="AY686" s="18" t="s">
        <v>388</v>
      </c>
      <c r="AZ686" s="18" t="s">
        <v>184</v>
      </c>
      <c r="BA686" s="18" t="s">
        <v>184</v>
      </c>
      <c r="BB686" s="18" t="s">
        <v>184</v>
      </c>
      <c r="BC686" s="18"/>
      <c r="BD686" s="18" t="s">
        <v>184</v>
      </c>
      <c r="BE686" s="18" t="s">
        <v>184</v>
      </c>
      <c r="BF686" s="18" t="s">
        <v>184</v>
      </c>
      <c r="BG686" s="18" t="s">
        <v>184</v>
      </c>
      <c r="BH686" s="18" t="s">
        <v>184</v>
      </c>
      <c r="BI686" s="18" t="s">
        <v>184</v>
      </c>
      <c r="BJ686" s="18" t="s">
        <v>184</v>
      </c>
      <c r="BK686" s="18" t="s">
        <v>184</v>
      </c>
      <c r="BL686" s="18" t="s">
        <v>184</v>
      </c>
      <c r="BM686" s="281"/>
    </row>
    <row r="687" spans="1:70" s="158" customFormat="1" ht="60" customHeight="1" x14ac:dyDescent="0.35">
      <c r="A687" s="24" t="s">
        <v>3197</v>
      </c>
      <c r="D687" s="145" t="s">
        <v>3194</v>
      </c>
      <c r="E687" s="145" t="s">
        <v>229</v>
      </c>
      <c r="F687" s="145" t="s">
        <v>3208</v>
      </c>
      <c r="G687" s="145" t="s">
        <v>760</v>
      </c>
      <c r="H687" s="145" t="s">
        <v>3209</v>
      </c>
      <c r="I687" s="145" t="s">
        <v>253</v>
      </c>
      <c r="J687" s="18" t="s">
        <v>254</v>
      </c>
      <c r="K687" s="18" t="s">
        <v>1507</v>
      </c>
      <c r="L687" s="18" t="s">
        <v>336</v>
      </c>
      <c r="M687" s="18" t="s">
        <v>337</v>
      </c>
      <c r="N687" s="18" t="s">
        <v>451</v>
      </c>
      <c r="O687" s="18" t="s">
        <v>176</v>
      </c>
      <c r="P687" s="145" t="s">
        <v>193</v>
      </c>
      <c r="Q687" s="145" t="s">
        <v>3194</v>
      </c>
      <c r="R687" s="145" t="s">
        <v>324</v>
      </c>
      <c r="S687" s="145" t="s">
        <v>3194</v>
      </c>
      <c r="T687" s="145" t="s">
        <v>324</v>
      </c>
      <c r="U687" s="145" t="s">
        <v>3194</v>
      </c>
      <c r="V687" s="145" t="s">
        <v>229</v>
      </c>
      <c r="W687" s="145" t="s">
        <v>229</v>
      </c>
      <c r="X687" s="18" t="s">
        <v>273</v>
      </c>
      <c r="Y687" s="203" t="str">
        <f>VLOOKUP($X687,'[24]Ley Transparencia'!$G$4:$H$18,2,0)</f>
        <v>Artículo 18 - INFORMACIÓN PÚBLICA CLASIFICADA</v>
      </c>
      <c r="Z687" s="145" t="s">
        <v>180</v>
      </c>
      <c r="AA687" s="145" t="s">
        <v>3220</v>
      </c>
      <c r="AB687" s="18" t="s">
        <v>238</v>
      </c>
      <c r="AC687" s="204">
        <v>45608</v>
      </c>
      <c r="AD687" s="205" t="str">
        <f>LOOKUP($Y687,'[24]Ley Transparencia'!$H$4:$H$17,'[24]Ley Transparencia'!$I$4:$I$17)</f>
        <v>Ilimitada</v>
      </c>
      <c r="AE687" s="26" t="str">
        <f t="shared" si="169"/>
        <v>Media</v>
      </c>
      <c r="AF687" s="26" t="b">
        <f t="shared" si="169"/>
        <v>0</v>
      </c>
      <c r="AG687" s="18" t="s">
        <v>233</v>
      </c>
      <c r="AH687" s="26" t="b">
        <f t="shared" si="169"/>
        <v>0</v>
      </c>
      <c r="AI687" s="18" t="s">
        <v>233</v>
      </c>
      <c r="AJ687" s="281"/>
      <c r="AK687" s="281"/>
      <c r="AL687" s="206" t="str">
        <f t="shared" si="170"/>
        <v>MEDIA</v>
      </c>
      <c r="AM687" s="18" t="s">
        <v>184</v>
      </c>
      <c r="AN687" s="18" t="s">
        <v>388</v>
      </c>
      <c r="AO687" s="18" t="s">
        <v>388</v>
      </c>
      <c r="AP687" s="18" t="s">
        <v>388</v>
      </c>
      <c r="AQ687" s="18" t="s">
        <v>388</v>
      </c>
      <c r="AR687" s="18" t="s">
        <v>184</v>
      </c>
      <c r="AS687" s="18"/>
      <c r="AT687" s="18" t="s">
        <v>388</v>
      </c>
      <c r="AU687" s="18" t="s">
        <v>184</v>
      </c>
      <c r="AV687" s="18" t="s">
        <v>388</v>
      </c>
      <c r="AW687" s="18" t="s">
        <v>388</v>
      </c>
      <c r="AX687" s="18" t="s">
        <v>184</v>
      </c>
      <c r="AY687" s="18" t="s">
        <v>184</v>
      </c>
      <c r="AZ687" s="18" t="s">
        <v>184</v>
      </c>
      <c r="BA687" s="18" t="s">
        <v>184</v>
      </c>
      <c r="BB687" s="18" t="s">
        <v>184</v>
      </c>
      <c r="BC687" s="18"/>
      <c r="BD687" s="18" t="s">
        <v>184</v>
      </c>
      <c r="BE687" s="18" t="s">
        <v>184</v>
      </c>
      <c r="BF687" s="18" t="s">
        <v>184</v>
      </c>
      <c r="BG687" s="18" t="s">
        <v>184</v>
      </c>
      <c r="BH687" s="18" t="s">
        <v>184</v>
      </c>
      <c r="BI687" s="18" t="s">
        <v>184</v>
      </c>
      <c r="BJ687" s="18" t="s">
        <v>184</v>
      </c>
      <c r="BK687" s="18" t="s">
        <v>184</v>
      </c>
      <c r="BL687" s="18" t="s">
        <v>184</v>
      </c>
      <c r="BM687" s="281"/>
    </row>
    <row r="688" spans="1:70" s="158" customFormat="1" ht="60" customHeight="1" x14ac:dyDescent="0.35">
      <c r="A688" s="24" t="s">
        <v>3198</v>
      </c>
      <c r="D688" s="145" t="s">
        <v>3194</v>
      </c>
      <c r="E688" s="145" t="s">
        <v>1330</v>
      </c>
      <c r="F688" s="145" t="s">
        <v>333</v>
      </c>
      <c r="G688" s="145" t="s">
        <v>1331</v>
      </c>
      <c r="H688" s="145" t="s">
        <v>3210</v>
      </c>
      <c r="I688" s="145" t="s">
        <v>253</v>
      </c>
      <c r="J688" s="18" t="s">
        <v>254</v>
      </c>
      <c r="K688" s="18" t="s">
        <v>1507</v>
      </c>
      <c r="L688" s="18" t="s">
        <v>336</v>
      </c>
      <c r="M688" s="18" t="s">
        <v>590</v>
      </c>
      <c r="N688" s="18" t="s">
        <v>451</v>
      </c>
      <c r="O688" s="18" t="s">
        <v>176</v>
      </c>
      <c r="P688" s="145" t="s">
        <v>193</v>
      </c>
      <c r="Q688" s="145" t="s">
        <v>3194</v>
      </c>
      <c r="R688" s="145" t="s">
        <v>324</v>
      </c>
      <c r="S688" s="145" t="s">
        <v>3194</v>
      </c>
      <c r="T688" s="145" t="s">
        <v>324</v>
      </c>
      <c r="U688" s="145" t="s">
        <v>3194</v>
      </c>
      <c r="V688" s="145" t="s">
        <v>229</v>
      </c>
      <c r="W688" s="145" t="s">
        <v>229</v>
      </c>
      <c r="X688" s="18" t="s">
        <v>273</v>
      </c>
      <c r="Y688" s="203" t="str">
        <f>VLOOKUP($X688,'[24]Ley Transparencia'!$G$4:$H$18,2,0)</f>
        <v>Artículo 18 - INFORMACIÓN PÚBLICA CLASIFICADA</v>
      </c>
      <c r="Z688" s="145" t="s">
        <v>180</v>
      </c>
      <c r="AA688" s="145" t="s">
        <v>3220</v>
      </c>
      <c r="AB688" s="18" t="s">
        <v>182</v>
      </c>
      <c r="AC688" s="204">
        <v>45608</v>
      </c>
      <c r="AD688" s="205" t="str">
        <f>LOOKUP($Y688,'[24]Ley Transparencia'!$H$4:$H$17,'[24]Ley Transparencia'!$I$4:$I$17)</f>
        <v>Ilimitada</v>
      </c>
      <c r="AE688" s="26" t="str">
        <f t="shared" si="169"/>
        <v>Media</v>
      </c>
      <c r="AF688" s="26" t="b">
        <f t="shared" si="169"/>
        <v>0</v>
      </c>
      <c r="AG688" s="18" t="s">
        <v>233</v>
      </c>
      <c r="AH688" s="26" t="b">
        <f t="shared" si="169"/>
        <v>0</v>
      </c>
      <c r="AI688" s="18" t="s">
        <v>233</v>
      </c>
      <c r="AJ688" s="281"/>
      <c r="AK688" s="281"/>
      <c r="AL688" s="206" t="str">
        <f t="shared" si="170"/>
        <v>MEDIA</v>
      </c>
      <c r="AM688" s="18" t="s">
        <v>184</v>
      </c>
      <c r="AN688" s="18" t="s">
        <v>388</v>
      </c>
      <c r="AO688" s="18" t="s">
        <v>388</v>
      </c>
      <c r="AP688" s="18" t="s">
        <v>388</v>
      </c>
      <c r="AQ688" s="18" t="s">
        <v>388</v>
      </c>
      <c r="AR688" s="18" t="s">
        <v>184</v>
      </c>
      <c r="AS688" s="18"/>
      <c r="AT688" s="18" t="s">
        <v>419</v>
      </c>
      <c r="AU688" s="18" t="s">
        <v>456</v>
      </c>
      <c r="AV688" s="18" t="s">
        <v>419</v>
      </c>
      <c r="AW688" s="18" t="s">
        <v>388</v>
      </c>
      <c r="AX688" s="18" t="s">
        <v>388</v>
      </c>
      <c r="AY688" s="18" t="s">
        <v>419</v>
      </c>
      <c r="AZ688" s="18" t="s">
        <v>184</v>
      </c>
      <c r="BA688" s="18" t="s">
        <v>456</v>
      </c>
      <c r="BB688" s="18" t="s">
        <v>456</v>
      </c>
      <c r="BC688" s="18"/>
      <c r="BD688" s="18" t="s">
        <v>456</v>
      </c>
      <c r="BE688" s="18" t="s">
        <v>456</v>
      </c>
      <c r="BF688" s="18" t="s">
        <v>456</v>
      </c>
      <c r="BG688" s="18" t="s">
        <v>456</v>
      </c>
      <c r="BH688" s="18" t="s">
        <v>456</v>
      </c>
      <c r="BI688" s="18" t="s">
        <v>456</v>
      </c>
      <c r="BJ688" s="18" t="s">
        <v>456</v>
      </c>
      <c r="BK688" s="18" t="s">
        <v>456</v>
      </c>
      <c r="BL688" s="18" t="s">
        <v>456</v>
      </c>
      <c r="BM688" s="281"/>
    </row>
    <row r="689" spans="1:65" s="158" customFormat="1" ht="60" customHeight="1" x14ac:dyDescent="0.35">
      <c r="A689" s="24" t="s">
        <v>3199</v>
      </c>
      <c r="D689" s="145" t="s">
        <v>3194</v>
      </c>
      <c r="E689" s="145" t="s">
        <v>1330</v>
      </c>
      <c r="F689" s="145" t="s">
        <v>333</v>
      </c>
      <c r="G689" s="145" t="s">
        <v>1348</v>
      </c>
      <c r="H689" s="145" t="s">
        <v>3211</v>
      </c>
      <c r="I689" s="145" t="s">
        <v>253</v>
      </c>
      <c r="J689" s="18" t="s">
        <v>254</v>
      </c>
      <c r="K689" s="18" t="s">
        <v>1507</v>
      </c>
      <c r="L689" s="18" t="s">
        <v>320</v>
      </c>
      <c r="M689" s="18" t="s">
        <v>321</v>
      </c>
      <c r="N689" s="18" t="s">
        <v>451</v>
      </c>
      <c r="O689" s="18" t="s">
        <v>176</v>
      </c>
      <c r="P689" s="145" t="s">
        <v>3212</v>
      </c>
      <c r="Q689" s="145" t="s">
        <v>3194</v>
      </c>
      <c r="R689" s="145" t="s">
        <v>406</v>
      </c>
      <c r="S689" s="145" t="s">
        <v>3194</v>
      </c>
      <c r="T689" s="145" t="s">
        <v>324</v>
      </c>
      <c r="U689" s="145" t="s">
        <v>3194</v>
      </c>
      <c r="V689" s="145" t="s">
        <v>229</v>
      </c>
      <c r="W689" s="145" t="s">
        <v>229</v>
      </c>
      <c r="X689" s="18" t="s">
        <v>273</v>
      </c>
      <c r="Y689" s="203" t="str">
        <f>VLOOKUP($X689,'[24]Ley Transparencia'!$G$4:$H$18,2,0)</f>
        <v>Artículo 18 - INFORMACIÓN PÚBLICA CLASIFICADA</v>
      </c>
      <c r="Z689" s="145" t="s">
        <v>180</v>
      </c>
      <c r="AA689" s="145" t="s">
        <v>3220</v>
      </c>
      <c r="AB689" s="18" t="s">
        <v>182</v>
      </c>
      <c r="AC689" s="204">
        <v>45608</v>
      </c>
      <c r="AD689" s="205" t="str">
        <f>LOOKUP($Y689,'[24]Ley Transparencia'!$H$4:$H$17,'[24]Ley Transparencia'!$I$4:$I$17)</f>
        <v>Ilimitada</v>
      </c>
      <c r="AE689" s="26" t="str">
        <f t="shared" si="169"/>
        <v>Media</v>
      </c>
      <c r="AF689" s="26" t="b">
        <f t="shared" si="169"/>
        <v>0</v>
      </c>
      <c r="AG689" s="18" t="s">
        <v>233</v>
      </c>
      <c r="AH689" s="26" t="b">
        <f t="shared" si="169"/>
        <v>0</v>
      </c>
      <c r="AI689" s="18" t="s">
        <v>233</v>
      </c>
      <c r="AJ689" s="281"/>
      <c r="AK689" s="281"/>
      <c r="AL689" s="206" t="str">
        <f t="shared" si="170"/>
        <v>MEDIA</v>
      </c>
      <c r="AM689" s="18" t="s">
        <v>184</v>
      </c>
      <c r="AN689" s="18" t="s">
        <v>388</v>
      </c>
      <c r="AO689" s="18" t="s">
        <v>388</v>
      </c>
      <c r="AP689" s="18" t="s">
        <v>388</v>
      </c>
      <c r="AQ689" s="18" t="s">
        <v>388</v>
      </c>
      <c r="AR689" s="18" t="s">
        <v>184</v>
      </c>
      <c r="AS689" s="18"/>
      <c r="AT689" s="18" t="s">
        <v>419</v>
      </c>
      <c r="AU689" s="18" t="s">
        <v>456</v>
      </c>
      <c r="AV689" s="18" t="s">
        <v>419</v>
      </c>
      <c r="AW689" s="18" t="s">
        <v>388</v>
      </c>
      <c r="AX689" s="18" t="s">
        <v>388</v>
      </c>
      <c r="AY689" s="18" t="s">
        <v>419</v>
      </c>
      <c r="AZ689" s="18" t="s">
        <v>184</v>
      </c>
      <c r="BA689" s="18" t="s">
        <v>456</v>
      </c>
      <c r="BB689" s="18" t="s">
        <v>456</v>
      </c>
      <c r="BC689" s="18"/>
      <c r="BD689" s="18" t="s">
        <v>456</v>
      </c>
      <c r="BE689" s="18" t="s">
        <v>456</v>
      </c>
      <c r="BF689" s="18" t="s">
        <v>456</v>
      </c>
      <c r="BG689" s="18" t="s">
        <v>456</v>
      </c>
      <c r="BH689" s="18" t="s">
        <v>456</v>
      </c>
      <c r="BI689" s="18" t="s">
        <v>456</v>
      </c>
      <c r="BJ689" s="18" t="s">
        <v>456</v>
      </c>
      <c r="BK689" s="18" t="s">
        <v>456</v>
      </c>
      <c r="BL689" s="18" t="s">
        <v>456</v>
      </c>
      <c r="BM689" s="281"/>
    </row>
    <row r="690" spans="1:65" s="158" customFormat="1" ht="60" customHeight="1" x14ac:dyDescent="0.35">
      <c r="A690" s="24" t="s">
        <v>3200</v>
      </c>
      <c r="D690" s="145" t="s">
        <v>3194</v>
      </c>
      <c r="E690" s="145" t="s">
        <v>229</v>
      </c>
      <c r="F690" s="145" t="s">
        <v>229</v>
      </c>
      <c r="G690" s="145" t="s">
        <v>1688</v>
      </c>
      <c r="H690" s="145" t="s">
        <v>3213</v>
      </c>
      <c r="I690" s="145" t="s">
        <v>312</v>
      </c>
      <c r="J690" s="145" t="s">
        <v>176</v>
      </c>
      <c r="K690" s="145" t="s">
        <v>176</v>
      </c>
      <c r="L690" s="145" t="s">
        <v>176</v>
      </c>
      <c r="M690" s="145" t="s">
        <v>176</v>
      </c>
      <c r="N690" s="145" t="s">
        <v>176</v>
      </c>
      <c r="O690" s="145" t="s">
        <v>176</v>
      </c>
      <c r="P690" s="145" t="s">
        <v>176</v>
      </c>
      <c r="Q690" s="145" t="s">
        <v>176</v>
      </c>
      <c r="R690" s="145" t="s">
        <v>176</v>
      </c>
      <c r="S690" s="145" t="s">
        <v>176</v>
      </c>
      <c r="T690" s="145" t="s">
        <v>176</v>
      </c>
      <c r="U690" s="145" t="s">
        <v>176</v>
      </c>
      <c r="V690" s="145" t="s">
        <v>176</v>
      </c>
      <c r="W690" s="145" t="s">
        <v>229</v>
      </c>
      <c r="X690" s="18" t="s">
        <v>255</v>
      </c>
      <c r="Y690" s="203" t="str">
        <f>VLOOKUP($X690,'[24]Ley Transparencia'!$G$4:$H$18,2,0)</f>
        <v>INFORMACIÓN PÚBLICA</v>
      </c>
      <c r="Z690" s="145" t="s">
        <v>256</v>
      </c>
      <c r="AA690" s="145" t="s">
        <v>256</v>
      </c>
      <c r="AB690" s="18" t="s">
        <v>256</v>
      </c>
      <c r="AC690" s="204">
        <v>44927</v>
      </c>
      <c r="AD690" s="205" t="str">
        <f>LOOKUP($Y690,'[24]Ley Transparencia'!$H$4:$H$17,'[24]Ley Transparencia'!$I$4:$I$17)</f>
        <v>Ilimitada</v>
      </c>
      <c r="AE690" s="26" t="str">
        <f t="shared" si="169"/>
        <v>Baja</v>
      </c>
      <c r="AF690" s="26" t="b">
        <f t="shared" si="169"/>
        <v>0</v>
      </c>
      <c r="AG690" s="18" t="s">
        <v>233</v>
      </c>
      <c r="AH690" s="26" t="b">
        <f t="shared" si="169"/>
        <v>0</v>
      </c>
      <c r="AI690" s="18" t="s">
        <v>233</v>
      </c>
      <c r="AJ690" s="281"/>
      <c r="AK690" s="281"/>
      <c r="AL690" s="206" t="str">
        <f t="shared" si="170"/>
        <v>MEDIA</v>
      </c>
      <c r="AM690" s="18" t="s">
        <v>456</v>
      </c>
      <c r="AN690" s="18" t="s">
        <v>388</v>
      </c>
      <c r="AO690" s="18" t="s">
        <v>184</v>
      </c>
      <c r="AP690" s="18" t="s">
        <v>388</v>
      </c>
      <c r="AQ690" s="18" t="s">
        <v>184</v>
      </c>
      <c r="AR690" s="18" t="s">
        <v>184</v>
      </c>
      <c r="AS690" s="18"/>
      <c r="AT690" s="18" t="s">
        <v>419</v>
      </c>
      <c r="AU690" s="18" t="s">
        <v>388</v>
      </c>
      <c r="AV690" s="18" t="s">
        <v>419</v>
      </c>
      <c r="AW690" s="18" t="s">
        <v>419</v>
      </c>
      <c r="AX690" s="18" t="s">
        <v>419</v>
      </c>
      <c r="AY690" s="18" t="s">
        <v>419</v>
      </c>
      <c r="AZ690" s="18" t="s">
        <v>456</v>
      </c>
      <c r="BA690" s="18" t="s">
        <v>456</v>
      </c>
      <c r="BB690" s="18" t="s">
        <v>419</v>
      </c>
      <c r="BC690" s="18"/>
      <c r="BD690" s="18" t="s">
        <v>456</v>
      </c>
      <c r="BE690" s="18" t="s">
        <v>456</v>
      </c>
      <c r="BF690" s="18" t="s">
        <v>456</v>
      </c>
      <c r="BG690" s="18" t="s">
        <v>456</v>
      </c>
      <c r="BH690" s="18" t="s">
        <v>456</v>
      </c>
      <c r="BI690" s="18" t="s">
        <v>456</v>
      </c>
      <c r="BJ690" s="18" t="s">
        <v>456</v>
      </c>
      <c r="BK690" s="18" t="s">
        <v>456</v>
      </c>
      <c r="BL690" s="18" t="s">
        <v>456</v>
      </c>
      <c r="BM690" s="281"/>
    </row>
    <row r="691" spans="1:65" s="158" customFormat="1" ht="60" customHeight="1" x14ac:dyDescent="0.35">
      <c r="A691" s="24" t="s">
        <v>3201</v>
      </c>
      <c r="D691" s="145" t="s">
        <v>3194</v>
      </c>
      <c r="E691" s="145" t="s">
        <v>229</v>
      </c>
      <c r="F691" s="145" t="s">
        <v>172</v>
      </c>
      <c r="G691" s="145" t="s">
        <v>1957</v>
      </c>
      <c r="H691" s="145" t="s">
        <v>3214</v>
      </c>
      <c r="I691" s="145" t="s">
        <v>695</v>
      </c>
      <c r="J691" s="145" t="s">
        <v>176</v>
      </c>
      <c r="K691" s="145" t="s">
        <v>176</v>
      </c>
      <c r="L691" s="145" t="s">
        <v>176</v>
      </c>
      <c r="M691" s="145" t="s">
        <v>176</v>
      </c>
      <c r="N691" s="145" t="s">
        <v>451</v>
      </c>
      <c r="O691" s="145" t="s">
        <v>176</v>
      </c>
      <c r="P691" s="145" t="s">
        <v>193</v>
      </c>
      <c r="Q691" s="145" t="s">
        <v>3194</v>
      </c>
      <c r="R691" s="145" t="s">
        <v>324</v>
      </c>
      <c r="S691" s="145" t="s">
        <v>3194</v>
      </c>
      <c r="T691" s="145" t="s">
        <v>324</v>
      </c>
      <c r="U691" s="145" t="s">
        <v>3194</v>
      </c>
      <c r="V691" s="145" t="s">
        <v>193</v>
      </c>
      <c r="W691" s="145" t="s">
        <v>1549</v>
      </c>
      <c r="X691" s="18" t="s">
        <v>255</v>
      </c>
      <c r="Y691" s="203" t="str">
        <f>VLOOKUP($X691,'[24]Ley Transparencia'!$G$4:$H$18,2,0)</f>
        <v>INFORMACIÓN PÚBLICA</v>
      </c>
      <c r="Z691" s="145" t="s">
        <v>256</v>
      </c>
      <c r="AA691" s="145" t="s">
        <v>256</v>
      </c>
      <c r="AB691" s="18" t="s">
        <v>256</v>
      </c>
      <c r="AC691" s="204">
        <v>45608</v>
      </c>
      <c r="AD691" s="205" t="str">
        <f>LOOKUP($Y691,'[24]Ley Transparencia'!$H$4:$H$17,'[24]Ley Transparencia'!$I$4:$I$17)</f>
        <v>Ilimitada</v>
      </c>
      <c r="AE691" s="26" t="str">
        <f t="shared" si="169"/>
        <v>Baja</v>
      </c>
      <c r="AF691" s="26" t="b">
        <f t="shared" si="169"/>
        <v>0</v>
      </c>
      <c r="AG691" s="18" t="s">
        <v>233</v>
      </c>
      <c r="AH691" s="26" t="b">
        <f t="shared" si="169"/>
        <v>0</v>
      </c>
      <c r="AI691" s="18" t="s">
        <v>233</v>
      </c>
      <c r="AJ691" s="281"/>
      <c r="AK691" s="281"/>
      <c r="AL691" s="206" t="str">
        <f t="shared" si="170"/>
        <v>MEDIA</v>
      </c>
      <c r="AM691" s="18" t="s">
        <v>456</v>
      </c>
      <c r="AN691" s="18" t="s">
        <v>388</v>
      </c>
      <c r="AO691" s="18" t="s">
        <v>184</v>
      </c>
      <c r="AP691" s="18" t="s">
        <v>388</v>
      </c>
      <c r="AQ691" s="18" t="s">
        <v>388</v>
      </c>
      <c r="AR691" s="18" t="s">
        <v>184</v>
      </c>
      <c r="AS691" s="18"/>
      <c r="AT691" s="18" t="s">
        <v>419</v>
      </c>
      <c r="AU691" s="18" t="s">
        <v>456</v>
      </c>
      <c r="AV691" s="18" t="s">
        <v>419</v>
      </c>
      <c r="AW691" s="18" t="s">
        <v>388</v>
      </c>
      <c r="AX691" s="18" t="s">
        <v>388</v>
      </c>
      <c r="AY691" s="18" t="s">
        <v>388</v>
      </c>
      <c r="AZ691" s="18" t="s">
        <v>456</v>
      </c>
      <c r="BA691" s="18" t="s">
        <v>456</v>
      </c>
      <c r="BB691" s="18" t="s">
        <v>456</v>
      </c>
      <c r="BC691" s="18"/>
      <c r="BD691" s="18" t="s">
        <v>456</v>
      </c>
      <c r="BE691" s="18" t="s">
        <v>456</v>
      </c>
      <c r="BF691" s="18" t="s">
        <v>456</v>
      </c>
      <c r="BG691" s="18" t="s">
        <v>456</v>
      </c>
      <c r="BH691" s="18" t="s">
        <v>456</v>
      </c>
      <c r="BI691" s="18" t="s">
        <v>456</v>
      </c>
      <c r="BJ691" s="18" t="s">
        <v>456</v>
      </c>
      <c r="BK691" s="18" t="s">
        <v>456</v>
      </c>
      <c r="BL691" s="18" t="s">
        <v>456</v>
      </c>
      <c r="BM691" s="281"/>
    </row>
    <row r="692" spans="1:65" s="158" customFormat="1" ht="60" customHeight="1" x14ac:dyDescent="0.35">
      <c r="A692" s="24" t="s">
        <v>3202</v>
      </c>
      <c r="D692" s="145" t="s">
        <v>3194</v>
      </c>
      <c r="E692" s="145" t="s">
        <v>347</v>
      </c>
      <c r="F692" s="145" t="s">
        <v>669</v>
      </c>
      <c r="G692" s="145" t="s">
        <v>3215</v>
      </c>
      <c r="H692" s="145" t="s">
        <v>3216</v>
      </c>
      <c r="I692" s="145" t="s">
        <v>253</v>
      </c>
      <c r="J692" s="18" t="s">
        <v>254</v>
      </c>
      <c r="K692" s="18" t="s">
        <v>429</v>
      </c>
      <c r="L692" s="18" t="s">
        <v>336</v>
      </c>
      <c r="M692" s="18" t="s">
        <v>337</v>
      </c>
      <c r="N692" s="18" t="s">
        <v>451</v>
      </c>
      <c r="O692" s="18" t="s">
        <v>176</v>
      </c>
      <c r="P692" s="145" t="s">
        <v>193</v>
      </c>
      <c r="Q692" s="145" t="s">
        <v>3194</v>
      </c>
      <c r="R692" s="145" t="s">
        <v>194</v>
      </c>
      <c r="S692" s="145" t="s">
        <v>3194</v>
      </c>
      <c r="T692" s="145" t="s">
        <v>660</v>
      </c>
      <c r="U692" s="145" t="s">
        <v>628</v>
      </c>
      <c r="V692" s="145" t="s">
        <v>229</v>
      </c>
      <c r="W692" s="145" t="s">
        <v>229</v>
      </c>
      <c r="X692" s="18" t="s">
        <v>255</v>
      </c>
      <c r="Y692" s="203" t="str">
        <f>VLOOKUP($X692,'[24]Ley Transparencia'!$G$4:$H$18,2,0)</f>
        <v>INFORMACIÓN PÚBLICA</v>
      </c>
      <c r="Z692" s="145" t="s">
        <v>256</v>
      </c>
      <c r="AA692" s="145" t="s">
        <v>256</v>
      </c>
      <c r="AB692" s="18" t="s">
        <v>256</v>
      </c>
      <c r="AC692" s="204">
        <v>45608</v>
      </c>
      <c r="AD692" s="205" t="str">
        <f>LOOKUP($Y692,'[24]Ley Transparencia'!$H$4:$H$17,'[24]Ley Transparencia'!$I$4:$I$17)</f>
        <v>Ilimitada</v>
      </c>
      <c r="AE692" s="26" t="str">
        <f t="shared" si="169"/>
        <v>Baja</v>
      </c>
      <c r="AF692" s="26" t="b">
        <f t="shared" si="169"/>
        <v>0</v>
      </c>
      <c r="AG692" s="18" t="s">
        <v>233</v>
      </c>
      <c r="AH692" s="26" t="b">
        <f t="shared" si="169"/>
        <v>0</v>
      </c>
      <c r="AI692" s="18" t="s">
        <v>233</v>
      </c>
      <c r="AJ692" s="281"/>
      <c r="AK692" s="281"/>
      <c r="AL692" s="206" t="str">
        <f t="shared" si="170"/>
        <v>MEDIA</v>
      </c>
      <c r="AM692" s="18" t="s">
        <v>184</v>
      </c>
      <c r="AN692" s="18" t="s">
        <v>388</v>
      </c>
      <c r="AO692" s="18" t="s">
        <v>184</v>
      </c>
      <c r="AP692" s="18" t="s">
        <v>388</v>
      </c>
      <c r="AQ692" s="18" t="s">
        <v>184</v>
      </c>
      <c r="AR692" s="18" t="s">
        <v>184</v>
      </c>
      <c r="AS692" s="18"/>
      <c r="AT692" s="18" t="s">
        <v>419</v>
      </c>
      <c r="AU692" s="18" t="s">
        <v>456</v>
      </c>
      <c r="AV692" s="18" t="s">
        <v>456</v>
      </c>
      <c r="AW692" s="18" t="s">
        <v>456</v>
      </c>
      <c r="AX692" s="18" t="s">
        <v>456</v>
      </c>
      <c r="AY692" s="18" t="s">
        <v>456</v>
      </c>
      <c r="AZ692" s="18" t="s">
        <v>456</v>
      </c>
      <c r="BA692" s="18" t="s">
        <v>456</v>
      </c>
      <c r="BB692" s="18" t="s">
        <v>456</v>
      </c>
      <c r="BC692" s="18"/>
      <c r="BD692" s="18" t="s">
        <v>456</v>
      </c>
      <c r="BE692" s="18" t="s">
        <v>456</v>
      </c>
      <c r="BF692" s="18" t="s">
        <v>456</v>
      </c>
      <c r="BG692" s="18" t="s">
        <v>456</v>
      </c>
      <c r="BH692" s="18" t="s">
        <v>456</v>
      </c>
      <c r="BI692" s="18" t="s">
        <v>456</v>
      </c>
      <c r="BJ692" s="18" t="s">
        <v>456</v>
      </c>
      <c r="BK692" s="18" t="s">
        <v>456</v>
      </c>
      <c r="BL692" s="18" t="s">
        <v>456</v>
      </c>
      <c r="BM692" s="281"/>
    </row>
    <row r="693" spans="1:65" s="158" customFormat="1" ht="60" customHeight="1" x14ac:dyDescent="0.35">
      <c r="A693" s="24" t="s">
        <v>3203</v>
      </c>
      <c r="D693" s="145" t="s">
        <v>3194</v>
      </c>
      <c r="E693" s="145" t="s">
        <v>347</v>
      </c>
      <c r="F693" s="145" t="s">
        <v>653</v>
      </c>
      <c r="G693" s="145" t="s">
        <v>3217</v>
      </c>
      <c r="H693" s="145" t="s">
        <v>3218</v>
      </c>
      <c r="I693" s="145" t="s">
        <v>253</v>
      </c>
      <c r="J693" s="18" t="s">
        <v>254</v>
      </c>
      <c r="K693" s="18" t="s">
        <v>335</v>
      </c>
      <c r="L693" s="18" t="s">
        <v>336</v>
      </c>
      <c r="M693" s="18" t="s">
        <v>321</v>
      </c>
      <c r="N693" s="18" t="s">
        <v>362</v>
      </c>
      <c r="O693" s="18" t="s">
        <v>176</v>
      </c>
      <c r="P693" s="145" t="s">
        <v>193</v>
      </c>
      <c r="Q693" s="145" t="s">
        <v>3194</v>
      </c>
      <c r="R693" s="145" t="s">
        <v>178</v>
      </c>
      <c r="S693" s="145" t="s">
        <v>3194</v>
      </c>
      <c r="T693" s="145" t="s">
        <v>178</v>
      </c>
      <c r="U693" s="145" t="s">
        <v>3194</v>
      </c>
      <c r="V693" s="145" t="s">
        <v>193</v>
      </c>
      <c r="W693" s="145" t="s">
        <v>628</v>
      </c>
      <c r="X693" s="18" t="s">
        <v>273</v>
      </c>
      <c r="Y693" s="203" t="str">
        <f>VLOOKUP($X693,'[24]Ley Transparencia'!$G$4:$H$18,2,0)</f>
        <v>Artículo 18 - INFORMACIÓN PÚBLICA CLASIFICADA</v>
      </c>
      <c r="Z693" s="145" t="s">
        <v>180</v>
      </c>
      <c r="AA693" s="145" t="s">
        <v>3220</v>
      </c>
      <c r="AB693" s="18" t="s">
        <v>182</v>
      </c>
      <c r="AC693" s="204">
        <v>45608</v>
      </c>
      <c r="AD693" s="205" t="str">
        <f>LOOKUP($Y693,'[24]Ley Transparencia'!$H$4:$H$17,'[24]Ley Transparencia'!$I$4:$I$17)</f>
        <v>Ilimitada</v>
      </c>
      <c r="AE693" s="26" t="str">
        <f t="shared" si="169"/>
        <v>Media</v>
      </c>
      <c r="AF693" s="26" t="b">
        <f t="shared" si="169"/>
        <v>0</v>
      </c>
      <c r="AG693" s="18" t="s">
        <v>233</v>
      </c>
      <c r="AH693" s="26" t="b">
        <f t="shared" si="169"/>
        <v>0</v>
      </c>
      <c r="AI693" s="18" t="s">
        <v>233</v>
      </c>
      <c r="AJ693" s="281"/>
      <c r="AK693" s="281"/>
      <c r="AL693" s="206" t="str">
        <f t="shared" si="170"/>
        <v>MEDIA</v>
      </c>
      <c r="AM693" s="18" t="s">
        <v>184</v>
      </c>
      <c r="AN693" s="18" t="s">
        <v>388</v>
      </c>
      <c r="AO693" s="18" t="s">
        <v>388</v>
      </c>
      <c r="AP693" s="18" t="s">
        <v>388</v>
      </c>
      <c r="AQ693" s="18" t="s">
        <v>184</v>
      </c>
      <c r="AR693" s="18" t="s">
        <v>184</v>
      </c>
      <c r="AS693" s="18"/>
      <c r="AT693" s="18" t="s">
        <v>419</v>
      </c>
      <c r="AU693" s="18" t="s">
        <v>456</v>
      </c>
      <c r="AV693" s="18" t="s">
        <v>456</v>
      </c>
      <c r="AW693" s="18" t="s">
        <v>456</v>
      </c>
      <c r="AX693" s="18" t="s">
        <v>456</v>
      </c>
      <c r="AY693" s="18" t="s">
        <v>456</v>
      </c>
      <c r="AZ693" s="18" t="s">
        <v>456</v>
      </c>
      <c r="BA693" s="18" t="s">
        <v>456</v>
      </c>
      <c r="BB693" s="18" t="s">
        <v>456</v>
      </c>
      <c r="BC693" s="18"/>
      <c r="BD693" s="18" t="s">
        <v>456</v>
      </c>
      <c r="BE693" s="18" t="s">
        <v>456</v>
      </c>
      <c r="BF693" s="18" t="s">
        <v>456</v>
      </c>
      <c r="BG693" s="18" t="s">
        <v>456</v>
      </c>
      <c r="BH693" s="18" t="s">
        <v>456</v>
      </c>
      <c r="BI693" s="18" t="s">
        <v>456</v>
      </c>
      <c r="BJ693" s="18" t="s">
        <v>456</v>
      </c>
      <c r="BK693" s="18" t="s">
        <v>456</v>
      </c>
      <c r="BL693" s="18" t="s">
        <v>456</v>
      </c>
      <c r="BM693" s="281"/>
    </row>
    <row r="694" spans="1:65" s="158" customFormat="1" ht="60" customHeight="1" x14ac:dyDescent="0.35">
      <c r="A694" s="24" t="s">
        <v>3204</v>
      </c>
      <c r="D694" s="145" t="s">
        <v>3194</v>
      </c>
      <c r="E694" s="145" t="s">
        <v>347</v>
      </c>
      <c r="F694" s="145" t="s">
        <v>172</v>
      </c>
      <c r="G694" s="145" t="s">
        <v>1376</v>
      </c>
      <c r="H694" s="145" t="s">
        <v>3219</v>
      </c>
      <c r="I694" s="145" t="s">
        <v>175</v>
      </c>
      <c r="J694" s="145" t="s">
        <v>176</v>
      </c>
      <c r="K694" s="145" t="s">
        <v>176</v>
      </c>
      <c r="L694" s="145" t="s">
        <v>176</v>
      </c>
      <c r="M694" s="145" t="s">
        <v>176</v>
      </c>
      <c r="N694" s="145" t="s">
        <v>176</v>
      </c>
      <c r="O694" s="145" t="s">
        <v>176</v>
      </c>
      <c r="P694" s="145" t="s">
        <v>193</v>
      </c>
      <c r="Q694" s="145" t="s">
        <v>3194</v>
      </c>
      <c r="R694" s="145" t="s">
        <v>822</v>
      </c>
      <c r="S694" s="145" t="s">
        <v>3194</v>
      </c>
      <c r="T694" s="145" t="s">
        <v>822</v>
      </c>
      <c r="U694" s="145" t="s">
        <v>3194</v>
      </c>
      <c r="V694" s="145" t="s">
        <v>229</v>
      </c>
      <c r="W694" s="145" t="s">
        <v>229</v>
      </c>
      <c r="X694" s="18" t="s">
        <v>273</v>
      </c>
      <c r="Y694" s="203" t="str">
        <f>VLOOKUP($X694,'[24]Ley Transparencia'!$G$4:$H$18,2,0)</f>
        <v>Artículo 18 - INFORMACIÓN PÚBLICA CLASIFICADA</v>
      </c>
      <c r="Z694" s="145" t="s">
        <v>180</v>
      </c>
      <c r="AA694" s="145" t="s">
        <v>3220</v>
      </c>
      <c r="AB694" s="18" t="s">
        <v>176</v>
      </c>
      <c r="AC694" s="204">
        <v>45608</v>
      </c>
      <c r="AD694" s="205" t="str">
        <f>LOOKUP($Y694,'[24]Ley Transparencia'!$H$4:$H$17,'[24]Ley Transparencia'!$I$4:$I$17)</f>
        <v>Ilimitada</v>
      </c>
      <c r="AE694" s="26" t="str">
        <f t="shared" si="169"/>
        <v>Media</v>
      </c>
      <c r="AF694" s="26" t="b">
        <f t="shared" si="169"/>
        <v>0</v>
      </c>
      <c r="AG694" s="18" t="s">
        <v>183</v>
      </c>
      <c r="AH694" s="26" t="b">
        <f t="shared" si="169"/>
        <v>0</v>
      </c>
      <c r="AI694" s="18" t="s">
        <v>233</v>
      </c>
      <c r="AJ694" s="281"/>
      <c r="AK694" s="281"/>
      <c r="AL694" s="206" t="str">
        <f t="shared" si="170"/>
        <v>MEDIA</v>
      </c>
      <c r="AM694" s="18" t="s">
        <v>184</v>
      </c>
      <c r="AN694" s="18" t="s">
        <v>388</v>
      </c>
      <c r="AO694" s="18" t="s">
        <v>184</v>
      </c>
      <c r="AP694" s="18" t="s">
        <v>388</v>
      </c>
      <c r="AQ694" s="18" t="s">
        <v>184</v>
      </c>
      <c r="AR694" s="18" t="s">
        <v>184</v>
      </c>
      <c r="AS694" s="18"/>
      <c r="AT694" s="18" t="s">
        <v>419</v>
      </c>
      <c r="AU694" s="18" t="s">
        <v>456</v>
      </c>
      <c r="AV694" s="18" t="s">
        <v>388</v>
      </c>
      <c r="AW694" s="18" t="s">
        <v>388</v>
      </c>
      <c r="AX694" s="18" t="s">
        <v>456</v>
      </c>
      <c r="AY694" s="18" t="s">
        <v>388</v>
      </c>
      <c r="AZ694" s="18" t="s">
        <v>456</v>
      </c>
      <c r="BA694" s="18" t="s">
        <v>456</v>
      </c>
      <c r="BB694" s="18" t="s">
        <v>388</v>
      </c>
      <c r="BC694" s="18"/>
      <c r="BD694" s="18" t="s">
        <v>456</v>
      </c>
      <c r="BE694" s="18" t="s">
        <v>456</v>
      </c>
      <c r="BF694" s="18" t="s">
        <v>456</v>
      </c>
      <c r="BG694" s="18" t="s">
        <v>456</v>
      </c>
      <c r="BH694" s="18" t="s">
        <v>456</v>
      </c>
      <c r="BI694" s="18" t="s">
        <v>456</v>
      </c>
      <c r="BJ694" s="18" t="s">
        <v>456</v>
      </c>
      <c r="BK694" s="18" t="s">
        <v>456</v>
      </c>
      <c r="BL694" s="18" t="s">
        <v>456</v>
      </c>
      <c r="BM694" s="281"/>
    </row>
    <row r="695" spans="1:65" s="158" customFormat="1" ht="60" customHeight="1" x14ac:dyDescent="0.35">
      <c r="A695" s="144" t="str">
        <f>CONCATENATE($B695,"-",$C695)</f>
        <v>DAF-001</v>
      </c>
      <c r="B695" s="94" t="str">
        <f>VLOOKUP($D695,[25]Responsables!$L$1:$M$37,2,0)</f>
        <v>DAF</v>
      </c>
      <c r="C695" s="164" t="s">
        <v>169</v>
      </c>
      <c r="D695" s="145" t="s">
        <v>647</v>
      </c>
      <c r="E695" s="18" t="s">
        <v>1694</v>
      </c>
      <c r="F695" s="145" t="s">
        <v>316</v>
      </c>
      <c r="G695" s="145" t="s">
        <v>317</v>
      </c>
      <c r="H695" s="145" t="s">
        <v>3222</v>
      </c>
      <c r="I695" s="145" t="s">
        <v>253</v>
      </c>
      <c r="J695" s="18" t="s">
        <v>254</v>
      </c>
      <c r="K695" s="18" t="s">
        <v>1507</v>
      </c>
      <c r="L695" s="18" t="s">
        <v>336</v>
      </c>
      <c r="M695" s="18" t="s">
        <v>321</v>
      </c>
      <c r="N695" s="18" t="s">
        <v>451</v>
      </c>
      <c r="O695" s="18" t="s">
        <v>176</v>
      </c>
      <c r="P695" s="18" t="s">
        <v>411</v>
      </c>
      <c r="Q695" s="145" t="s">
        <v>647</v>
      </c>
      <c r="R695" s="145" t="s">
        <v>3223</v>
      </c>
      <c r="S695" s="145" t="s">
        <v>647</v>
      </c>
      <c r="T695" s="145" t="s">
        <v>1380</v>
      </c>
      <c r="U695" s="145" t="s">
        <v>647</v>
      </c>
      <c r="V695" s="145" t="s">
        <v>229</v>
      </c>
      <c r="W695" s="145" t="s">
        <v>229</v>
      </c>
      <c r="X695" s="18" t="s">
        <v>273</v>
      </c>
      <c r="Y695" s="203" t="str">
        <f>VLOOKUP($X695,'[25]Ley Transparencia'!$G$4:$H$18,2,0)</f>
        <v>Artículo 18 - INFORMACIÓN PÚBLICA CLASIFICADA</v>
      </c>
      <c r="Z695" s="145" t="s">
        <v>180</v>
      </c>
      <c r="AA695" s="145" t="s">
        <v>3251</v>
      </c>
      <c r="AB695" s="18" t="s">
        <v>238</v>
      </c>
      <c r="AC695" s="204">
        <v>45608</v>
      </c>
      <c r="AD695" s="205" t="str">
        <f>LOOKUP($Y695,'[25]Ley Transparencia'!$H$4:$H$17,'[25]Ley Transparencia'!$I$4:$I$17)</f>
        <v>Ilimitada</v>
      </c>
      <c r="AE695" s="26" t="str">
        <f>IF(Y695="Artículo 19 - INFORMACIÓN PÚBLICA RESERVADA","Alta",IF(Y695="Artículo 18 - INFORMACIÓN PÚBLICA CLASIFICADA","Media",IF(Y695="INFORMACIÓN PÚBLICA","Baja")))</f>
        <v>Media</v>
      </c>
      <c r="AF695" s="18">
        <f>IF(AE695="Baja",1,IF(AE695="Media",2,IF(AE695="Alta",3,"")))</f>
        <v>2</v>
      </c>
      <c r="AG695" s="18" t="s">
        <v>239</v>
      </c>
      <c r="AH695" s="18">
        <f>IF(AG695="Baja",1,IF(AG695="Media",2,IF(AG695="Alta",3,"")))</f>
        <v>1</v>
      </c>
      <c r="AI695" s="18" t="s">
        <v>239</v>
      </c>
      <c r="AJ695" s="18">
        <f>IF(AI695="Baja",1,IF(AI695="Media",2,IF(AI695="Alta",3,"")))</f>
        <v>1</v>
      </c>
      <c r="AK695" s="18">
        <f>IFERROR(SUM(+AF695+AH695+AJ695),"")</f>
        <v>4</v>
      </c>
      <c r="AL695" s="206" t="str">
        <f>IF(AND(AE695="ALTA"),"ALTA",IF(AND(AG695="ALTA",AI695="ALTA"),"ALTA",IF(AND(AE695="MEDIA",AG695="ALTA",AI695="MEDIA"),"MEDIA",IF(AND(AE695="MEDIA",AG695="MEDIA",AI695="ALTA"),"MEDIA",IF(AND(AE695="MEDIA",AG695="MEDIA",AI695="BAJA"),"MEDIA",IF(AND(AE695="MEDIA",AG695="MEDIA",AI695="MEDIA"),"MEDIA",IF(AND(AE695="MEDIA",AG695="BAJA",AI695="MEDIA"),"MEDIA",IF(AND(AE695="BAJA",AG695="MEDIA",AI695="MEDIA"),"MEDIA",IF(AND(AE695="BAJA",AG695="BAJA",AI695="MEDIA"),"MEDIA",IF(AND(AE695="BAJA",AG695="MEDIA",AI695="BAJA"),"MEDIA",IF(AND(AE695="MEDIA",AG695="BAJA",AI695="BAJA"),"MEDIA",IF(AND(AE695="BAJA",AG695="ALTA",AI695="BAJA"),"MEDIA",IF(AND(AE695="BAJA",AG695="BAJA",AI695="ALTA"),"MEDIA",IF(AND(AE695="MEDIA",AG695="ALTA",AI695="BAJA"),"MEDIA",IF(AND(AE695="MEDIA",AG695="BAJA",AI695="ALTA"),"MEDIA",IF(AND(AE695="BAJA",AG695="ALTA",AI695="MEDIA"),"MEDIA",IF(AND(AE695="BAJA",AG695="MEDIA",AI695="ALTA"),"MEDIA",IF(AND(AE695="BAJA",AG695="BAJA",AI695="BAJA"),"BAJA","Por Clasificar"))))))))))))))))))</f>
        <v>MEDIA</v>
      </c>
      <c r="AM695" s="18" t="s">
        <v>184</v>
      </c>
      <c r="AN695" s="18" t="s">
        <v>388</v>
      </c>
      <c r="AO695" s="18" t="s">
        <v>184</v>
      </c>
      <c r="AP695" s="18" t="s">
        <v>388</v>
      </c>
      <c r="AQ695" s="18" t="s">
        <v>184</v>
      </c>
      <c r="AR695" s="18" t="s">
        <v>184</v>
      </c>
      <c r="AS695" s="18"/>
      <c r="AT695" s="18" t="s">
        <v>388</v>
      </c>
      <c r="AU695" s="18" t="s">
        <v>184</v>
      </c>
      <c r="AV695" s="18" t="s">
        <v>388</v>
      </c>
      <c r="AW695" s="18" t="s">
        <v>388</v>
      </c>
      <c r="AX695" s="18" t="s">
        <v>184</v>
      </c>
      <c r="AY695" s="18" t="s">
        <v>419</v>
      </c>
      <c r="AZ695" s="18" t="s">
        <v>184</v>
      </c>
      <c r="BA695" s="18" t="s">
        <v>184</v>
      </c>
      <c r="BB695" s="18" t="s">
        <v>184</v>
      </c>
      <c r="BC695" s="18"/>
      <c r="BD695" s="18" t="s">
        <v>184</v>
      </c>
      <c r="BE695" s="18" t="s">
        <v>184</v>
      </c>
      <c r="BF695" s="18" t="s">
        <v>184</v>
      </c>
      <c r="BG695" s="18" t="s">
        <v>184</v>
      </c>
      <c r="BH695" s="18" t="s">
        <v>184</v>
      </c>
      <c r="BI695" s="18" t="s">
        <v>184</v>
      </c>
      <c r="BJ695" s="18" t="s">
        <v>184</v>
      </c>
      <c r="BK695" s="18" t="s">
        <v>184</v>
      </c>
      <c r="BL695" s="18" t="s">
        <v>184</v>
      </c>
      <c r="BM695" s="281"/>
    </row>
    <row r="696" spans="1:65" s="158" customFormat="1" ht="60" customHeight="1" x14ac:dyDescent="0.35">
      <c r="A696" s="144" t="str">
        <f>CONCATENATE($B696,"-",$C696)</f>
        <v>DAF-002</v>
      </c>
      <c r="B696" s="94" t="str">
        <f>VLOOKUP($D696,[25]Responsables!$L$1:$M$37,2,0)</f>
        <v>DAF</v>
      </c>
      <c r="C696" s="164" t="s">
        <v>185</v>
      </c>
      <c r="D696" s="145" t="s">
        <v>647</v>
      </c>
      <c r="E696" s="145" t="s">
        <v>3224</v>
      </c>
      <c r="F696" s="145" t="s">
        <v>1567</v>
      </c>
      <c r="G696" s="145" t="s">
        <v>1510</v>
      </c>
      <c r="H696" s="145" t="s">
        <v>3225</v>
      </c>
      <c r="I696" s="145" t="s">
        <v>253</v>
      </c>
      <c r="J696" s="18" t="s">
        <v>254</v>
      </c>
      <c r="K696" s="18" t="s">
        <v>1507</v>
      </c>
      <c r="L696" s="18" t="s">
        <v>336</v>
      </c>
      <c r="M696" s="18" t="s">
        <v>321</v>
      </c>
      <c r="N696" s="18" t="s">
        <v>451</v>
      </c>
      <c r="O696" s="18" t="s">
        <v>176</v>
      </c>
      <c r="P696" s="145" t="s">
        <v>411</v>
      </c>
      <c r="Q696" s="145" t="s">
        <v>647</v>
      </c>
      <c r="R696" s="145" t="s">
        <v>3223</v>
      </c>
      <c r="S696" s="145" t="s">
        <v>647</v>
      </c>
      <c r="T696" s="145" t="s">
        <v>1380</v>
      </c>
      <c r="U696" s="145" t="s">
        <v>1968</v>
      </c>
      <c r="V696" s="145" t="s">
        <v>229</v>
      </c>
      <c r="W696" s="145" t="s">
        <v>229</v>
      </c>
      <c r="X696" s="18" t="s">
        <v>255</v>
      </c>
      <c r="Y696" s="203" t="str">
        <f>VLOOKUP($X696,'[25]Ley Transparencia'!$G$4:$H$18,2,0)</f>
        <v>INFORMACIÓN PÚBLICA</v>
      </c>
      <c r="Z696" s="145" t="s">
        <v>256</v>
      </c>
      <c r="AA696" s="145" t="s">
        <v>256</v>
      </c>
      <c r="AB696" s="18" t="s">
        <v>256</v>
      </c>
      <c r="AC696" s="204">
        <v>44927</v>
      </c>
      <c r="AD696" s="205" t="str">
        <f>LOOKUP($Y696,'[25]Ley Transparencia'!$H$4:$H$17,'[25]Ley Transparencia'!$I$4:$I$17)</f>
        <v>Ilimitada</v>
      </c>
      <c r="AE696" s="26" t="str">
        <f t="shared" ref="AE696:AE711" si="171">IF(Y696="Artículo 19 - INFORMACIÓN PÚBLICA RESERVADA","Alta",IF(Y696="Artículo 18 - INFORMACIÓN PÚBLICA CLASIFICADA","Media",IF(Y696="INFORMACIÓN PÚBLICA","Baja")))</f>
        <v>Baja</v>
      </c>
      <c r="AF696" s="18">
        <f t="shared" ref="AF696:AF710" si="172">IF(AE696="Baja",1,IF(AE696="Media",2,IF(AE696="Alta",3,"")))</f>
        <v>1</v>
      </c>
      <c r="AG696" s="18" t="s">
        <v>239</v>
      </c>
      <c r="AH696" s="18">
        <f t="shared" ref="AH696:AH708" si="173">IF(AG696="Baja",1,IF(AG696="Media",2,IF(AG696="Alta",3,"")))</f>
        <v>1</v>
      </c>
      <c r="AI696" s="18" t="s">
        <v>239</v>
      </c>
      <c r="AJ696" s="18">
        <f t="shared" ref="AJ696:AJ711" si="174">IF(AI696="Baja",1,IF(AI696="Media",2,IF(AI696="Alta",3,"")))</f>
        <v>1</v>
      </c>
      <c r="AK696" s="18">
        <f t="shared" ref="AK696:AK710" si="175">IFERROR(SUM(+AF696+AH696+AJ696),"")</f>
        <v>3</v>
      </c>
      <c r="AL696" s="206" t="str">
        <f t="shared" ref="AL696:AL711" si="176">IF(AND(AE696="ALTA"),"ALTA",IF(AND(AG696="ALTA",AI696="ALTA"),"ALTA",IF(AND(AE696="MEDIA",AG696="ALTA",AI696="MEDIA"),"MEDIA",IF(AND(AE696="MEDIA",AG696="MEDIA",AI696="ALTA"),"MEDIA",IF(AND(AE696="MEDIA",AG696="MEDIA",AI696="BAJA"),"MEDIA",IF(AND(AE696="MEDIA",AG696="MEDIA",AI696="MEDIA"),"MEDIA",IF(AND(AE696="MEDIA",AG696="BAJA",AI696="MEDIA"),"MEDIA",IF(AND(AE696="BAJA",AG696="MEDIA",AI696="MEDIA"),"MEDIA",IF(AND(AE696="BAJA",AG696="BAJA",AI696="MEDIA"),"MEDIA",IF(AND(AE696="BAJA",AG696="MEDIA",AI696="BAJA"),"MEDIA",IF(AND(AE696="MEDIA",AG696="BAJA",AI696="BAJA"),"MEDIA",IF(AND(AE696="BAJA",AG696="ALTA",AI696="BAJA"),"MEDIA",IF(AND(AE696="BAJA",AG696="BAJA",AI696="ALTA"),"MEDIA",IF(AND(AE696="MEDIA",AG696="ALTA",AI696="BAJA"),"MEDIA",IF(AND(AE696="MEDIA",AG696="BAJA",AI696="ALTA"),"MEDIA",IF(AND(AE696="BAJA",AG696="ALTA",AI696="MEDIA"),"MEDIA",IF(AND(AE696="BAJA",AG696="MEDIA",AI696="ALTA"),"MEDIA",IF(AND(AE696="BAJA",AG696="BAJA",AI696="BAJA"),"BAJA","Por Clasificar"))))))))))))))))))</f>
        <v>BAJA</v>
      </c>
      <c r="AM696" s="18" t="s">
        <v>184</v>
      </c>
      <c r="AN696" s="18" t="s">
        <v>388</v>
      </c>
      <c r="AO696" s="18" t="s">
        <v>184</v>
      </c>
      <c r="AP696" s="18" t="s">
        <v>419</v>
      </c>
      <c r="AQ696" s="18" t="s">
        <v>184</v>
      </c>
      <c r="AR696" s="18" t="s">
        <v>184</v>
      </c>
      <c r="AS696" s="18"/>
      <c r="AT696" s="18" t="s">
        <v>388</v>
      </c>
      <c r="AU696" s="18" t="s">
        <v>184</v>
      </c>
      <c r="AV696" s="18" t="s">
        <v>388</v>
      </c>
      <c r="AW696" s="18" t="s">
        <v>388</v>
      </c>
      <c r="AX696" s="18" t="s">
        <v>184</v>
      </c>
      <c r="AY696" s="18" t="s">
        <v>184</v>
      </c>
      <c r="AZ696" s="18" t="s">
        <v>184</v>
      </c>
      <c r="BA696" s="18" t="s">
        <v>184</v>
      </c>
      <c r="BB696" s="18" t="s">
        <v>184</v>
      </c>
      <c r="BC696" s="18"/>
      <c r="BD696" s="18" t="s">
        <v>184</v>
      </c>
      <c r="BE696" s="18" t="s">
        <v>184</v>
      </c>
      <c r="BF696" s="18" t="s">
        <v>184</v>
      </c>
      <c r="BG696" s="18" t="s">
        <v>184</v>
      </c>
      <c r="BH696" s="18" t="s">
        <v>184</v>
      </c>
      <c r="BI696" s="18" t="s">
        <v>184</v>
      </c>
      <c r="BJ696" s="18" t="s">
        <v>184</v>
      </c>
      <c r="BK696" s="18" t="s">
        <v>184</v>
      </c>
      <c r="BL696" s="18" t="s">
        <v>184</v>
      </c>
      <c r="BM696" s="281"/>
    </row>
    <row r="697" spans="1:65" s="158" customFormat="1" ht="60" customHeight="1" x14ac:dyDescent="0.35">
      <c r="A697" s="144" t="str">
        <f>CONCATENATE($B697,"-",$C697)</f>
        <v>DAF-003</v>
      </c>
      <c r="B697" s="94" t="str">
        <f>VLOOKUP($D697,[25]Responsables!$L$1:$M$37,2,0)</f>
        <v>DAF</v>
      </c>
      <c r="C697" s="164" t="s">
        <v>190</v>
      </c>
      <c r="D697" s="145" t="s">
        <v>647</v>
      </c>
      <c r="E697" s="145" t="s">
        <v>229</v>
      </c>
      <c r="F697" s="145" t="s">
        <v>759</v>
      </c>
      <c r="G697" s="145" t="s">
        <v>3226</v>
      </c>
      <c r="H697" s="145" t="s">
        <v>3227</v>
      </c>
      <c r="I697" s="145" t="s">
        <v>253</v>
      </c>
      <c r="J697" s="18" t="s">
        <v>254</v>
      </c>
      <c r="K697" s="18" t="s">
        <v>1507</v>
      </c>
      <c r="L697" s="18" t="s">
        <v>336</v>
      </c>
      <c r="M697" s="18" t="s">
        <v>321</v>
      </c>
      <c r="N697" s="18" t="s">
        <v>451</v>
      </c>
      <c r="O697" s="18" t="s">
        <v>176</v>
      </c>
      <c r="P697" s="145" t="s">
        <v>411</v>
      </c>
      <c r="Q697" s="145" t="s">
        <v>647</v>
      </c>
      <c r="R697" s="145" t="s">
        <v>3223</v>
      </c>
      <c r="S697" s="145" t="s">
        <v>647</v>
      </c>
      <c r="T697" s="145" t="s">
        <v>1380</v>
      </c>
      <c r="U697" s="145" t="s">
        <v>647</v>
      </c>
      <c r="V697" s="145" t="s">
        <v>229</v>
      </c>
      <c r="W697" s="145" t="s">
        <v>229</v>
      </c>
      <c r="X697" s="18" t="s">
        <v>255</v>
      </c>
      <c r="Y697" s="203" t="str">
        <f>VLOOKUP($X697,'[25]Ley Transparencia'!$G$4:$H$18,2,0)</f>
        <v>INFORMACIÓN PÚBLICA</v>
      </c>
      <c r="Z697" s="145" t="s">
        <v>256</v>
      </c>
      <c r="AA697" s="145" t="s">
        <v>256</v>
      </c>
      <c r="AB697" s="18" t="s">
        <v>256</v>
      </c>
      <c r="AC697" s="204">
        <v>44927</v>
      </c>
      <c r="AD697" s="205" t="str">
        <f>LOOKUP($Y697,'[25]Ley Transparencia'!$H$4:$H$17,'[25]Ley Transparencia'!$I$4:$I$17)</f>
        <v>Ilimitada</v>
      </c>
      <c r="AE697" s="26" t="str">
        <f t="shared" si="171"/>
        <v>Baja</v>
      </c>
      <c r="AF697" s="18">
        <f t="shared" si="172"/>
        <v>1</v>
      </c>
      <c r="AG697" s="18" t="s">
        <v>239</v>
      </c>
      <c r="AH697" s="18">
        <f t="shared" si="173"/>
        <v>1</v>
      </c>
      <c r="AI697" s="18" t="s">
        <v>239</v>
      </c>
      <c r="AJ697" s="18">
        <f t="shared" si="174"/>
        <v>1</v>
      </c>
      <c r="AK697" s="18">
        <f t="shared" si="175"/>
        <v>3</v>
      </c>
      <c r="AL697" s="206" t="str">
        <f t="shared" si="176"/>
        <v>BAJA</v>
      </c>
      <c r="AM697" s="18" t="s">
        <v>184</v>
      </c>
      <c r="AN697" s="18" t="s">
        <v>388</v>
      </c>
      <c r="AO697" s="18" t="s">
        <v>184</v>
      </c>
      <c r="AP697" s="18" t="s">
        <v>388</v>
      </c>
      <c r="AQ697" s="18" t="s">
        <v>184</v>
      </c>
      <c r="AR697" s="18" t="s">
        <v>184</v>
      </c>
      <c r="AS697" s="18"/>
      <c r="AT697" s="18" t="s">
        <v>388</v>
      </c>
      <c r="AU697" s="18" t="s">
        <v>184</v>
      </c>
      <c r="AV697" s="18" t="s">
        <v>388</v>
      </c>
      <c r="AW697" s="18" t="s">
        <v>388</v>
      </c>
      <c r="AX697" s="18" t="s">
        <v>184</v>
      </c>
      <c r="AY697" s="18" t="s">
        <v>184</v>
      </c>
      <c r="AZ697" s="18" t="s">
        <v>184</v>
      </c>
      <c r="BA697" s="18" t="s">
        <v>184</v>
      </c>
      <c r="BB697" s="18" t="s">
        <v>184</v>
      </c>
      <c r="BC697" s="18"/>
      <c r="BD697" s="18" t="s">
        <v>184</v>
      </c>
      <c r="BE697" s="18" t="s">
        <v>184</v>
      </c>
      <c r="BF697" s="18" t="s">
        <v>184</v>
      </c>
      <c r="BG697" s="18" t="s">
        <v>184</v>
      </c>
      <c r="BH697" s="18" t="s">
        <v>184</v>
      </c>
      <c r="BI697" s="18" t="s">
        <v>184</v>
      </c>
      <c r="BJ697" s="18" t="s">
        <v>184</v>
      </c>
      <c r="BK697" s="18" t="s">
        <v>184</v>
      </c>
      <c r="BL697" s="18" t="s">
        <v>184</v>
      </c>
      <c r="BM697" s="281"/>
    </row>
    <row r="698" spans="1:65" s="158" customFormat="1" ht="60" customHeight="1" x14ac:dyDescent="0.35">
      <c r="A698" s="144" t="str">
        <f t="shared" ref="A698:A710" si="177">CONCATENATE($B698,"-",$C698)</f>
        <v>DAF-004</v>
      </c>
      <c r="B698" s="94" t="str">
        <f>VLOOKUP($D698,[25]Responsables!$L$1:$M$37,2,0)</f>
        <v>DAF</v>
      </c>
      <c r="C698" s="164" t="s">
        <v>197</v>
      </c>
      <c r="D698" s="145" t="s">
        <v>647</v>
      </c>
      <c r="E698" s="145" t="s">
        <v>229</v>
      </c>
      <c r="F698" s="145" t="s">
        <v>759</v>
      </c>
      <c r="G698" s="145" t="s">
        <v>1437</v>
      </c>
      <c r="H698" s="145" t="s">
        <v>3228</v>
      </c>
      <c r="I698" s="145" t="s">
        <v>253</v>
      </c>
      <c r="J698" s="18" t="s">
        <v>254</v>
      </c>
      <c r="K698" s="18" t="s">
        <v>1507</v>
      </c>
      <c r="L698" s="18" t="s">
        <v>336</v>
      </c>
      <c r="M698" s="18" t="s">
        <v>321</v>
      </c>
      <c r="N698" s="18" t="s">
        <v>451</v>
      </c>
      <c r="O698" s="18" t="s">
        <v>176</v>
      </c>
      <c r="P698" s="145" t="s">
        <v>411</v>
      </c>
      <c r="Q698" s="145" t="s">
        <v>647</v>
      </c>
      <c r="R698" s="145" t="s">
        <v>3223</v>
      </c>
      <c r="S698" s="145" t="s">
        <v>647</v>
      </c>
      <c r="T698" s="145" t="s">
        <v>1380</v>
      </c>
      <c r="U698" s="145" t="s">
        <v>647</v>
      </c>
      <c r="V698" s="145" t="s">
        <v>229</v>
      </c>
      <c r="W698" s="145" t="s">
        <v>229</v>
      </c>
      <c r="X698" s="18" t="s">
        <v>255</v>
      </c>
      <c r="Y698" s="203" t="str">
        <f>VLOOKUP($X698,'[25]Ley Transparencia'!$G$4:$H$18,2,0)</f>
        <v>INFORMACIÓN PÚBLICA</v>
      </c>
      <c r="Z698" s="145" t="s">
        <v>256</v>
      </c>
      <c r="AA698" s="145" t="s">
        <v>256</v>
      </c>
      <c r="AB698" s="18" t="s">
        <v>256</v>
      </c>
      <c r="AC698" s="204">
        <v>44927</v>
      </c>
      <c r="AD698" s="205" t="str">
        <f>LOOKUP($Y698,'[25]Ley Transparencia'!$H$4:$H$17,'[25]Ley Transparencia'!$I$4:$I$17)</f>
        <v>Ilimitada</v>
      </c>
      <c r="AE698" s="26" t="str">
        <f t="shared" si="171"/>
        <v>Baja</v>
      </c>
      <c r="AF698" s="18">
        <f t="shared" si="172"/>
        <v>1</v>
      </c>
      <c r="AG698" s="18" t="s">
        <v>239</v>
      </c>
      <c r="AH698" s="18">
        <f t="shared" si="173"/>
        <v>1</v>
      </c>
      <c r="AI698" s="18" t="s">
        <v>239</v>
      </c>
      <c r="AJ698" s="18">
        <f t="shared" si="174"/>
        <v>1</v>
      </c>
      <c r="AK698" s="18">
        <f t="shared" si="175"/>
        <v>3</v>
      </c>
      <c r="AL698" s="206" t="str">
        <f t="shared" si="176"/>
        <v>BAJA</v>
      </c>
      <c r="AM698" s="18" t="s">
        <v>184</v>
      </c>
      <c r="AN698" s="18" t="s">
        <v>388</v>
      </c>
      <c r="AO698" s="18" t="s">
        <v>184</v>
      </c>
      <c r="AP698" s="18" t="s">
        <v>388</v>
      </c>
      <c r="AQ698" s="18" t="s">
        <v>184</v>
      </c>
      <c r="AR698" s="18" t="s">
        <v>184</v>
      </c>
      <c r="AS698" s="18"/>
      <c r="AT698" s="18" t="s">
        <v>388</v>
      </c>
      <c r="AU698" s="18" t="s">
        <v>184</v>
      </c>
      <c r="AV698" s="18" t="s">
        <v>388</v>
      </c>
      <c r="AW698" s="18" t="s">
        <v>388</v>
      </c>
      <c r="AX698" s="18" t="s">
        <v>184</v>
      </c>
      <c r="AY698" s="18" t="s">
        <v>184</v>
      </c>
      <c r="AZ698" s="18" t="s">
        <v>184</v>
      </c>
      <c r="BA698" s="18" t="s">
        <v>184</v>
      </c>
      <c r="BB698" s="18" t="s">
        <v>184</v>
      </c>
      <c r="BC698" s="18"/>
      <c r="BD698" s="18" t="s">
        <v>184</v>
      </c>
      <c r="BE698" s="18" t="s">
        <v>184</v>
      </c>
      <c r="BF698" s="18" t="s">
        <v>184</v>
      </c>
      <c r="BG698" s="18" t="s">
        <v>184</v>
      </c>
      <c r="BH698" s="18" t="s">
        <v>184</v>
      </c>
      <c r="BI698" s="18" t="s">
        <v>184</v>
      </c>
      <c r="BJ698" s="18" t="s">
        <v>184</v>
      </c>
      <c r="BK698" s="18" t="s">
        <v>184</v>
      </c>
      <c r="BL698" s="18" t="s">
        <v>184</v>
      </c>
      <c r="BM698" s="281"/>
    </row>
    <row r="699" spans="1:65" s="158" customFormat="1" ht="60" customHeight="1" x14ac:dyDescent="0.35">
      <c r="A699" s="144" t="str">
        <f t="shared" si="177"/>
        <v>DAF-005</v>
      </c>
      <c r="B699" s="94" t="str">
        <f>VLOOKUP($D699,[25]Responsables!$L$1:$M$37,2,0)</f>
        <v>DAF</v>
      </c>
      <c r="C699" s="164" t="s">
        <v>201</v>
      </c>
      <c r="D699" s="145" t="s">
        <v>647</v>
      </c>
      <c r="E699" s="145" t="s">
        <v>229</v>
      </c>
      <c r="F699" s="145" t="s">
        <v>759</v>
      </c>
      <c r="G699" s="145" t="s">
        <v>1439</v>
      </c>
      <c r="H699" s="145" t="s">
        <v>3229</v>
      </c>
      <c r="I699" s="145" t="s">
        <v>253</v>
      </c>
      <c r="J699" s="18" t="s">
        <v>254</v>
      </c>
      <c r="K699" s="18" t="s">
        <v>1507</v>
      </c>
      <c r="L699" s="18" t="s">
        <v>336</v>
      </c>
      <c r="M699" s="18" t="s">
        <v>321</v>
      </c>
      <c r="N699" s="18" t="s">
        <v>451</v>
      </c>
      <c r="O699" s="18" t="s">
        <v>176</v>
      </c>
      <c r="P699" s="145" t="s">
        <v>411</v>
      </c>
      <c r="Q699" s="145" t="s">
        <v>647</v>
      </c>
      <c r="R699" s="145" t="s">
        <v>3223</v>
      </c>
      <c r="S699" s="145" t="s">
        <v>647</v>
      </c>
      <c r="T699" s="145" t="s">
        <v>1380</v>
      </c>
      <c r="U699" s="145" t="s">
        <v>647</v>
      </c>
      <c r="V699" s="145" t="s">
        <v>229</v>
      </c>
      <c r="W699" s="145" t="s">
        <v>229</v>
      </c>
      <c r="X699" s="18" t="s">
        <v>255</v>
      </c>
      <c r="Y699" s="203" t="str">
        <f>VLOOKUP($X699,'[25]Ley Transparencia'!$G$4:$H$18,2,0)</f>
        <v>INFORMACIÓN PÚBLICA</v>
      </c>
      <c r="Z699" s="145" t="s">
        <v>256</v>
      </c>
      <c r="AA699" s="145" t="s">
        <v>256</v>
      </c>
      <c r="AB699" s="18" t="s">
        <v>256</v>
      </c>
      <c r="AC699" s="204">
        <v>44927</v>
      </c>
      <c r="AD699" s="205" t="str">
        <f>LOOKUP($Y699,'[25]Ley Transparencia'!$H$4:$H$17,'[25]Ley Transparencia'!$I$4:$I$17)</f>
        <v>Ilimitada</v>
      </c>
      <c r="AE699" s="26" t="str">
        <f t="shared" si="171"/>
        <v>Baja</v>
      </c>
      <c r="AF699" s="18">
        <f t="shared" si="172"/>
        <v>1</v>
      </c>
      <c r="AG699" s="18" t="s">
        <v>239</v>
      </c>
      <c r="AH699" s="18">
        <f t="shared" si="173"/>
        <v>1</v>
      </c>
      <c r="AI699" s="18" t="s">
        <v>239</v>
      </c>
      <c r="AJ699" s="18">
        <f t="shared" si="174"/>
        <v>1</v>
      </c>
      <c r="AK699" s="18">
        <f t="shared" si="175"/>
        <v>3</v>
      </c>
      <c r="AL699" s="206" t="str">
        <f t="shared" si="176"/>
        <v>BAJA</v>
      </c>
      <c r="AM699" s="18" t="s">
        <v>184</v>
      </c>
      <c r="AN699" s="18" t="s">
        <v>388</v>
      </c>
      <c r="AO699" s="18" t="s">
        <v>184</v>
      </c>
      <c r="AP699" s="18" t="s">
        <v>388</v>
      </c>
      <c r="AQ699" s="18" t="s">
        <v>184</v>
      </c>
      <c r="AR699" s="18" t="s">
        <v>184</v>
      </c>
      <c r="AS699" s="18"/>
      <c r="AT699" s="18" t="s">
        <v>388</v>
      </c>
      <c r="AU699" s="18" t="s">
        <v>184</v>
      </c>
      <c r="AV699" s="18" t="s">
        <v>388</v>
      </c>
      <c r="AW699" s="18" t="s">
        <v>388</v>
      </c>
      <c r="AX699" s="18" t="s">
        <v>184</v>
      </c>
      <c r="AY699" s="18" t="s">
        <v>184</v>
      </c>
      <c r="AZ699" s="18" t="s">
        <v>184</v>
      </c>
      <c r="BA699" s="18" t="s">
        <v>184</v>
      </c>
      <c r="BB699" s="18" t="s">
        <v>184</v>
      </c>
      <c r="BC699" s="18"/>
      <c r="BD699" s="18" t="s">
        <v>184</v>
      </c>
      <c r="BE699" s="18" t="s">
        <v>184</v>
      </c>
      <c r="BF699" s="18" t="s">
        <v>184</v>
      </c>
      <c r="BG699" s="18" t="s">
        <v>184</v>
      </c>
      <c r="BH699" s="18" t="s">
        <v>184</v>
      </c>
      <c r="BI699" s="18" t="s">
        <v>184</v>
      </c>
      <c r="BJ699" s="18" t="s">
        <v>184</v>
      </c>
      <c r="BK699" s="18" t="s">
        <v>184</v>
      </c>
      <c r="BL699" s="18" t="s">
        <v>184</v>
      </c>
      <c r="BM699" s="281"/>
    </row>
    <row r="700" spans="1:65" s="158" customFormat="1" ht="60" customHeight="1" x14ac:dyDescent="0.35">
      <c r="A700" s="144" t="str">
        <f t="shared" si="177"/>
        <v>DAF-006</v>
      </c>
      <c r="B700" s="94" t="str">
        <f>VLOOKUP($D700,[25]Responsables!$L$1:$M$37,2,0)</f>
        <v>DAF</v>
      </c>
      <c r="C700" s="164" t="s">
        <v>205</v>
      </c>
      <c r="D700" s="145" t="s">
        <v>647</v>
      </c>
      <c r="E700" s="145" t="s">
        <v>1330</v>
      </c>
      <c r="F700" s="145" t="s">
        <v>333</v>
      </c>
      <c r="G700" s="145" t="s">
        <v>3230</v>
      </c>
      <c r="H700" s="145" t="s">
        <v>1332</v>
      </c>
      <c r="I700" s="145" t="s">
        <v>253</v>
      </c>
      <c r="J700" s="18" t="s">
        <v>254</v>
      </c>
      <c r="K700" s="18" t="s">
        <v>1507</v>
      </c>
      <c r="L700" s="18" t="s">
        <v>336</v>
      </c>
      <c r="M700" s="18" t="s">
        <v>590</v>
      </c>
      <c r="N700" s="18" t="s">
        <v>451</v>
      </c>
      <c r="O700" s="18" t="s">
        <v>176</v>
      </c>
      <c r="P700" s="18" t="s">
        <v>411</v>
      </c>
      <c r="Q700" s="145" t="s">
        <v>647</v>
      </c>
      <c r="R700" s="145" t="s">
        <v>3223</v>
      </c>
      <c r="S700" s="145" t="s">
        <v>647</v>
      </c>
      <c r="T700" s="145" t="s">
        <v>1380</v>
      </c>
      <c r="U700" s="145" t="s">
        <v>647</v>
      </c>
      <c r="V700" s="145" t="s">
        <v>229</v>
      </c>
      <c r="W700" s="145" t="s">
        <v>229</v>
      </c>
      <c r="X700" s="18" t="s">
        <v>273</v>
      </c>
      <c r="Y700" s="203" t="str">
        <f>VLOOKUP($X700,'[25]Ley Transparencia'!$G$4:$H$18,2,0)</f>
        <v>Artículo 18 - INFORMACIÓN PÚBLICA CLASIFICADA</v>
      </c>
      <c r="Z700" s="145" t="s">
        <v>180</v>
      </c>
      <c r="AA700" s="145" t="s">
        <v>3252</v>
      </c>
      <c r="AB700" s="18" t="s">
        <v>238</v>
      </c>
      <c r="AC700" s="204">
        <v>45182</v>
      </c>
      <c r="AD700" s="205" t="str">
        <f>LOOKUP($Y700,'[25]Ley Transparencia'!$H$4:$H$17,'[25]Ley Transparencia'!$I$4:$I$17)</f>
        <v>Ilimitada</v>
      </c>
      <c r="AE700" s="26" t="str">
        <f t="shared" si="171"/>
        <v>Media</v>
      </c>
      <c r="AF700" s="18">
        <f t="shared" si="172"/>
        <v>2</v>
      </c>
      <c r="AG700" s="18" t="s">
        <v>233</v>
      </c>
      <c r="AH700" s="18">
        <f t="shared" si="173"/>
        <v>2</v>
      </c>
      <c r="AI700" s="18" t="s">
        <v>239</v>
      </c>
      <c r="AJ700" s="18">
        <f t="shared" si="174"/>
        <v>1</v>
      </c>
      <c r="AK700" s="18">
        <f t="shared" si="175"/>
        <v>5</v>
      </c>
      <c r="AL700" s="206" t="str">
        <f t="shared" si="176"/>
        <v>MEDIA</v>
      </c>
      <c r="AM700" s="18" t="s">
        <v>184</v>
      </c>
      <c r="AN700" s="18" t="s">
        <v>388</v>
      </c>
      <c r="AO700" s="18" t="s">
        <v>184</v>
      </c>
      <c r="AP700" s="18" t="s">
        <v>388</v>
      </c>
      <c r="AQ700" s="18" t="s">
        <v>388</v>
      </c>
      <c r="AR700" s="18" t="s">
        <v>184</v>
      </c>
      <c r="AS700" s="18"/>
      <c r="AT700" s="18" t="s">
        <v>388</v>
      </c>
      <c r="AU700" s="18" t="s">
        <v>184</v>
      </c>
      <c r="AV700" s="18" t="s">
        <v>388</v>
      </c>
      <c r="AW700" s="18" t="s">
        <v>184</v>
      </c>
      <c r="AX700" s="18" t="s">
        <v>184</v>
      </c>
      <c r="AY700" s="18" t="s">
        <v>388</v>
      </c>
      <c r="AZ700" s="18" t="s">
        <v>184</v>
      </c>
      <c r="BA700" s="18" t="s">
        <v>184</v>
      </c>
      <c r="BB700" s="18" t="s">
        <v>184</v>
      </c>
      <c r="BC700" s="18"/>
      <c r="BD700" s="18" t="s">
        <v>184</v>
      </c>
      <c r="BE700" s="18" t="s">
        <v>184</v>
      </c>
      <c r="BF700" s="18" t="s">
        <v>184</v>
      </c>
      <c r="BG700" s="18" t="s">
        <v>184</v>
      </c>
      <c r="BH700" s="18" t="s">
        <v>184</v>
      </c>
      <c r="BI700" s="18" t="s">
        <v>184</v>
      </c>
      <c r="BJ700" s="18" t="s">
        <v>184</v>
      </c>
      <c r="BK700" s="18" t="s">
        <v>184</v>
      </c>
      <c r="BL700" s="18" t="s">
        <v>184</v>
      </c>
      <c r="BM700" s="281"/>
    </row>
    <row r="701" spans="1:65" s="158" customFormat="1" ht="60" customHeight="1" x14ac:dyDescent="0.35">
      <c r="A701" s="144" t="str">
        <f t="shared" si="177"/>
        <v>DAF-007</v>
      </c>
      <c r="B701" s="94" t="str">
        <f>VLOOKUP($D701,[25]Responsables!$L$1:$M$37,2,0)</f>
        <v>DAF</v>
      </c>
      <c r="C701" s="164" t="s">
        <v>209</v>
      </c>
      <c r="D701" s="145" t="s">
        <v>647</v>
      </c>
      <c r="E701" s="145" t="s">
        <v>3224</v>
      </c>
      <c r="F701" s="145" t="s">
        <v>342</v>
      </c>
      <c r="G701" s="145" t="s">
        <v>3231</v>
      </c>
      <c r="H701" s="145" t="s">
        <v>3232</v>
      </c>
      <c r="I701" s="145" t="s">
        <v>253</v>
      </c>
      <c r="J701" s="18" t="s">
        <v>254</v>
      </c>
      <c r="K701" s="18" t="s">
        <v>514</v>
      </c>
      <c r="L701" s="18" t="s">
        <v>320</v>
      </c>
      <c r="M701" s="18" t="s">
        <v>337</v>
      </c>
      <c r="N701" s="18" t="s">
        <v>451</v>
      </c>
      <c r="O701" s="208" t="s">
        <v>3233</v>
      </c>
      <c r="P701" s="18" t="s">
        <v>411</v>
      </c>
      <c r="Q701" s="145" t="s">
        <v>647</v>
      </c>
      <c r="R701" s="145" t="s">
        <v>3223</v>
      </c>
      <c r="S701" s="145" t="s">
        <v>647</v>
      </c>
      <c r="T701" s="145" t="s">
        <v>1380</v>
      </c>
      <c r="U701" s="145" t="s">
        <v>647</v>
      </c>
      <c r="V701" s="145" t="s">
        <v>229</v>
      </c>
      <c r="W701" s="145" t="s">
        <v>229</v>
      </c>
      <c r="X701" s="18" t="s">
        <v>273</v>
      </c>
      <c r="Y701" s="203" t="str">
        <f>VLOOKUP($X701,'[25]Ley Transparencia'!$G$4:$H$18,2,0)</f>
        <v>Artículo 18 - INFORMACIÓN PÚBLICA CLASIFICADA</v>
      </c>
      <c r="Z701" s="145" t="s">
        <v>180</v>
      </c>
      <c r="AA701" s="145" t="s">
        <v>3252</v>
      </c>
      <c r="AB701" s="18" t="s">
        <v>238</v>
      </c>
      <c r="AC701" s="204">
        <v>45608</v>
      </c>
      <c r="AD701" s="205" t="str">
        <f>LOOKUP($Y701,'[25]Ley Transparencia'!$H$4:$H$17,'[25]Ley Transparencia'!$I$4:$I$17)</f>
        <v>Ilimitada</v>
      </c>
      <c r="AE701" s="26" t="str">
        <f t="shared" si="171"/>
        <v>Media</v>
      </c>
      <c r="AF701" s="18">
        <f t="shared" si="172"/>
        <v>2</v>
      </c>
      <c r="AG701" s="18" t="s">
        <v>239</v>
      </c>
      <c r="AH701" s="18">
        <f t="shared" si="173"/>
        <v>1</v>
      </c>
      <c r="AI701" s="18" t="s">
        <v>239</v>
      </c>
      <c r="AJ701" s="18">
        <f t="shared" si="174"/>
        <v>1</v>
      </c>
      <c r="AK701" s="18">
        <f t="shared" si="175"/>
        <v>4</v>
      </c>
      <c r="AL701" s="206" t="str">
        <f t="shared" si="176"/>
        <v>MEDIA</v>
      </c>
      <c r="AM701" s="18" t="s">
        <v>184</v>
      </c>
      <c r="AN701" s="18" t="s">
        <v>388</v>
      </c>
      <c r="AO701" s="18" t="s">
        <v>184</v>
      </c>
      <c r="AP701" s="18" t="s">
        <v>388</v>
      </c>
      <c r="AQ701" s="18" t="s">
        <v>184</v>
      </c>
      <c r="AR701" s="18" t="s">
        <v>184</v>
      </c>
      <c r="AS701" s="18"/>
      <c r="AT701" s="18" t="s">
        <v>388</v>
      </c>
      <c r="AU701" s="18" t="s">
        <v>184</v>
      </c>
      <c r="AV701" s="18" t="s">
        <v>388</v>
      </c>
      <c r="AW701" s="18" t="s">
        <v>388</v>
      </c>
      <c r="AX701" s="18" t="s">
        <v>184</v>
      </c>
      <c r="AY701" s="18" t="s">
        <v>388</v>
      </c>
      <c r="AZ701" s="18" t="s">
        <v>184</v>
      </c>
      <c r="BA701" s="18" t="s">
        <v>184</v>
      </c>
      <c r="BB701" s="18" t="s">
        <v>184</v>
      </c>
      <c r="BC701" s="18"/>
      <c r="BD701" s="18" t="s">
        <v>184</v>
      </c>
      <c r="BE701" s="18" t="s">
        <v>184</v>
      </c>
      <c r="BF701" s="18" t="s">
        <v>184</v>
      </c>
      <c r="BG701" s="18" t="s">
        <v>184</v>
      </c>
      <c r="BH701" s="18" t="s">
        <v>184</v>
      </c>
      <c r="BI701" s="18" t="s">
        <v>184</v>
      </c>
      <c r="BJ701" s="18" t="s">
        <v>184</v>
      </c>
      <c r="BK701" s="18" t="s">
        <v>184</v>
      </c>
      <c r="BL701" s="18" t="s">
        <v>184</v>
      </c>
      <c r="BM701" s="281"/>
    </row>
    <row r="702" spans="1:65" s="158" customFormat="1" ht="60" customHeight="1" x14ac:dyDescent="0.35">
      <c r="A702" s="146" t="str">
        <f t="shared" si="177"/>
        <v>DAF-008</v>
      </c>
      <c r="B702" s="94" t="str">
        <f>VLOOKUP($D702,[25]Responsables!$L$1:$M$37,2,0)</f>
        <v>DAF</v>
      </c>
      <c r="C702" s="164" t="s">
        <v>212</v>
      </c>
      <c r="D702" s="145" t="s">
        <v>647</v>
      </c>
      <c r="E702" s="145" t="s">
        <v>3224</v>
      </c>
      <c r="F702" s="145" t="s">
        <v>342</v>
      </c>
      <c r="G702" s="145" t="s">
        <v>3234</v>
      </c>
      <c r="H702" s="145" t="s">
        <v>3235</v>
      </c>
      <c r="I702" s="145" t="s">
        <v>253</v>
      </c>
      <c r="J702" s="18" t="s">
        <v>254</v>
      </c>
      <c r="K702" s="18" t="s">
        <v>1507</v>
      </c>
      <c r="L702" s="18" t="s">
        <v>320</v>
      </c>
      <c r="M702" s="18" t="s">
        <v>337</v>
      </c>
      <c r="N702" s="18" t="s">
        <v>451</v>
      </c>
      <c r="O702" s="194" t="s">
        <v>3236</v>
      </c>
      <c r="P702" s="18" t="s">
        <v>411</v>
      </c>
      <c r="Q702" s="145" t="s">
        <v>647</v>
      </c>
      <c r="R702" s="145" t="s">
        <v>3223</v>
      </c>
      <c r="S702" s="145" t="s">
        <v>647</v>
      </c>
      <c r="T702" s="145" t="s">
        <v>1380</v>
      </c>
      <c r="U702" s="145" t="s">
        <v>647</v>
      </c>
      <c r="V702" s="145" t="s">
        <v>229</v>
      </c>
      <c r="W702" s="145" t="s">
        <v>229</v>
      </c>
      <c r="X702" s="18" t="s">
        <v>273</v>
      </c>
      <c r="Y702" s="203" t="str">
        <f>VLOOKUP($X702,'[25]Ley Transparencia'!$G$4:$H$18,2,0)</f>
        <v>Artículo 18 - INFORMACIÓN PÚBLICA CLASIFICADA</v>
      </c>
      <c r="Z702" s="145" t="s">
        <v>180</v>
      </c>
      <c r="AA702" s="145" t="s">
        <v>3252</v>
      </c>
      <c r="AB702" s="18" t="s">
        <v>238</v>
      </c>
      <c r="AC702" s="204">
        <v>45608</v>
      </c>
      <c r="AD702" s="205" t="str">
        <f>LOOKUP($Y702,'[25]Ley Transparencia'!$H$4:$H$17,'[25]Ley Transparencia'!$I$4:$I$17)</f>
        <v>Ilimitada</v>
      </c>
      <c r="AE702" s="209" t="str">
        <f t="shared" si="171"/>
        <v>Media</v>
      </c>
      <c r="AF702" s="18">
        <f t="shared" si="172"/>
        <v>2</v>
      </c>
      <c r="AG702" s="210" t="s">
        <v>239</v>
      </c>
      <c r="AH702" s="18">
        <f t="shared" si="173"/>
        <v>1</v>
      </c>
      <c r="AI702" s="210" t="s">
        <v>239</v>
      </c>
      <c r="AJ702" s="18">
        <f t="shared" si="174"/>
        <v>1</v>
      </c>
      <c r="AK702" s="18">
        <f t="shared" si="175"/>
        <v>4</v>
      </c>
      <c r="AL702" s="211" t="str">
        <f t="shared" si="176"/>
        <v>MEDIA</v>
      </c>
      <c r="AM702" s="18" t="s">
        <v>184</v>
      </c>
      <c r="AN702" s="18" t="s">
        <v>388</v>
      </c>
      <c r="AO702" s="18" t="s">
        <v>184</v>
      </c>
      <c r="AP702" s="18" t="s">
        <v>388</v>
      </c>
      <c r="AQ702" s="18" t="s">
        <v>184</v>
      </c>
      <c r="AR702" s="18" t="s">
        <v>184</v>
      </c>
      <c r="AS702" s="18"/>
      <c r="AT702" s="18" t="s">
        <v>388</v>
      </c>
      <c r="AU702" s="18" t="s">
        <v>184</v>
      </c>
      <c r="AV702" s="18" t="s">
        <v>388</v>
      </c>
      <c r="AW702" s="18" t="s">
        <v>388</v>
      </c>
      <c r="AX702" s="18" t="s">
        <v>184</v>
      </c>
      <c r="AY702" s="18" t="s">
        <v>388</v>
      </c>
      <c r="AZ702" s="18" t="s">
        <v>184</v>
      </c>
      <c r="BA702" s="18" t="s">
        <v>184</v>
      </c>
      <c r="BB702" s="18" t="s">
        <v>184</v>
      </c>
      <c r="BC702" s="18"/>
      <c r="BD702" s="18" t="s">
        <v>184</v>
      </c>
      <c r="BE702" s="18" t="s">
        <v>184</v>
      </c>
      <c r="BF702" s="18" t="s">
        <v>184</v>
      </c>
      <c r="BG702" s="18" t="s">
        <v>184</v>
      </c>
      <c r="BH702" s="18" t="s">
        <v>184</v>
      </c>
      <c r="BI702" s="18" t="s">
        <v>184</v>
      </c>
      <c r="BJ702" s="18" t="s">
        <v>184</v>
      </c>
      <c r="BK702" s="18" t="s">
        <v>184</v>
      </c>
      <c r="BL702" s="18" t="s">
        <v>184</v>
      </c>
      <c r="BM702" s="281"/>
    </row>
    <row r="703" spans="1:65" s="158" customFormat="1" ht="60" customHeight="1" x14ac:dyDescent="0.35">
      <c r="A703" s="146" t="str">
        <f t="shared" si="177"/>
        <v>DAF-009</v>
      </c>
      <c r="B703" s="94" t="str">
        <f>VLOOKUP($D703,[25]Responsables!$L$1:$M$37,2,0)</f>
        <v>DAF</v>
      </c>
      <c r="C703" s="164" t="s">
        <v>215</v>
      </c>
      <c r="D703" s="145" t="s">
        <v>647</v>
      </c>
      <c r="E703" s="145" t="s">
        <v>3224</v>
      </c>
      <c r="F703" s="145" t="s">
        <v>342</v>
      </c>
      <c r="G703" s="145" t="s">
        <v>3237</v>
      </c>
      <c r="H703" s="145" t="s">
        <v>3238</v>
      </c>
      <c r="I703" s="145" t="s">
        <v>253</v>
      </c>
      <c r="J703" s="18" t="s">
        <v>254</v>
      </c>
      <c r="K703" s="18" t="s">
        <v>319</v>
      </c>
      <c r="L703" s="18" t="s">
        <v>320</v>
      </c>
      <c r="M703" s="18" t="s">
        <v>337</v>
      </c>
      <c r="N703" s="18" t="s">
        <v>451</v>
      </c>
      <c r="O703" s="194" t="s">
        <v>3239</v>
      </c>
      <c r="P703" s="18" t="s">
        <v>411</v>
      </c>
      <c r="Q703" s="18" t="s">
        <v>647</v>
      </c>
      <c r="R703" s="18" t="s">
        <v>3223</v>
      </c>
      <c r="S703" s="18" t="s">
        <v>647</v>
      </c>
      <c r="T703" s="145" t="s">
        <v>3223</v>
      </c>
      <c r="U703" s="145" t="s">
        <v>647</v>
      </c>
      <c r="V703" s="145" t="s">
        <v>229</v>
      </c>
      <c r="W703" s="145" t="s">
        <v>229</v>
      </c>
      <c r="X703" s="18" t="s">
        <v>255</v>
      </c>
      <c r="Y703" s="203" t="str">
        <f>VLOOKUP($X703,'[25]Ley Transparencia'!$G$4:$H$18,2,0)</f>
        <v>INFORMACIÓN PÚBLICA</v>
      </c>
      <c r="Z703" s="145" t="s">
        <v>256</v>
      </c>
      <c r="AA703" s="145" t="s">
        <v>256</v>
      </c>
      <c r="AB703" s="18" t="s">
        <v>256</v>
      </c>
      <c r="AC703" s="204">
        <v>44927</v>
      </c>
      <c r="AD703" s="205" t="str">
        <f>LOOKUP($Y703,'[25]Ley Transparencia'!$H$4:$H$17,'[25]Ley Transparencia'!$I$4:$I$17)</f>
        <v>Ilimitada</v>
      </c>
      <c r="AE703" s="209" t="str">
        <f t="shared" si="171"/>
        <v>Baja</v>
      </c>
      <c r="AF703" s="18">
        <f t="shared" si="172"/>
        <v>1</v>
      </c>
      <c r="AG703" s="210" t="s">
        <v>239</v>
      </c>
      <c r="AH703" s="18">
        <f t="shared" si="173"/>
        <v>1</v>
      </c>
      <c r="AI703" s="210" t="s">
        <v>239</v>
      </c>
      <c r="AJ703" s="18">
        <f t="shared" si="174"/>
        <v>1</v>
      </c>
      <c r="AK703" s="18">
        <f t="shared" si="175"/>
        <v>3</v>
      </c>
      <c r="AL703" s="211" t="str">
        <f t="shared" si="176"/>
        <v>BAJA</v>
      </c>
      <c r="AM703" s="18" t="s">
        <v>184</v>
      </c>
      <c r="AN703" s="288" t="s">
        <v>184</v>
      </c>
      <c r="AO703" s="18" t="s">
        <v>184</v>
      </c>
      <c r="AP703" s="18" t="s">
        <v>388</v>
      </c>
      <c r="AQ703" s="18" t="s">
        <v>184</v>
      </c>
      <c r="AR703" s="18" t="s">
        <v>184</v>
      </c>
      <c r="AS703" s="18"/>
      <c r="AT703" s="18" t="s">
        <v>388</v>
      </c>
      <c r="AU703" s="18" t="s">
        <v>184</v>
      </c>
      <c r="AV703" s="18" t="s">
        <v>388</v>
      </c>
      <c r="AW703" s="18" t="s">
        <v>184</v>
      </c>
      <c r="AX703" s="18" t="s">
        <v>184</v>
      </c>
      <c r="AY703" s="18" t="s">
        <v>184</v>
      </c>
      <c r="AZ703" s="18" t="s">
        <v>184</v>
      </c>
      <c r="BA703" s="18" t="s">
        <v>184</v>
      </c>
      <c r="BB703" s="18" t="s">
        <v>184</v>
      </c>
      <c r="BC703" s="18"/>
      <c r="BD703" s="18" t="s">
        <v>184</v>
      </c>
      <c r="BE703" s="18" t="s">
        <v>184</v>
      </c>
      <c r="BF703" s="18" t="s">
        <v>184</v>
      </c>
      <c r="BG703" s="18" t="s">
        <v>184</v>
      </c>
      <c r="BH703" s="18" t="s">
        <v>184</v>
      </c>
      <c r="BI703" s="18" t="s">
        <v>184</v>
      </c>
      <c r="BJ703" s="18" t="s">
        <v>184</v>
      </c>
      <c r="BK703" s="18" t="s">
        <v>184</v>
      </c>
      <c r="BL703" s="18" t="s">
        <v>184</v>
      </c>
      <c r="BM703" s="281"/>
    </row>
    <row r="704" spans="1:65" s="158" customFormat="1" ht="60" customHeight="1" x14ac:dyDescent="0.35">
      <c r="A704" s="146" t="str">
        <f t="shared" si="177"/>
        <v>DAF-010</v>
      </c>
      <c r="B704" s="94" t="str">
        <f>VLOOKUP($D704,[25]Responsables!$L$1:$M$37,2,0)</f>
        <v>DAF</v>
      </c>
      <c r="C704" s="164" t="s">
        <v>218</v>
      </c>
      <c r="D704" s="145" t="s">
        <v>647</v>
      </c>
      <c r="E704" s="145" t="s">
        <v>3224</v>
      </c>
      <c r="F704" s="145" t="s">
        <v>342</v>
      </c>
      <c r="G704" s="145" t="s">
        <v>3240</v>
      </c>
      <c r="H704" s="145" t="s">
        <v>3241</v>
      </c>
      <c r="I704" s="145" t="s">
        <v>253</v>
      </c>
      <c r="J704" s="18" t="s">
        <v>254</v>
      </c>
      <c r="K704" s="18" t="s">
        <v>319</v>
      </c>
      <c r="L704" s="18" t="s">
        <v>320</v>
      </c>
      <c r="M704" s="18" t="s">
        <v>321</v>
      </c>
      <c r="N704" s="18" t="s">
        <v>451</v>
      </c>
      <c r="O704" s="194" t="s">
        <v>3242</v>
      </c>
      <c r="P704" s="18" t="s">
        <v>411</v>
      </c>
      <c r="Q704" s="18" t="s">
        <v>647</v>
      </c>
      <c r="R704" s="18" t="s">
        <v>3223</v>
      </c>
      <c r="S704" s="18" t="s">
        <v>647</v>
      </c>
      <c r="T704" s="145" t="s">
        <v>3223</v>
      </c>
      <c r="U704" s="145" t="s">
        <v>647</v>
      </c>
      <c r="V704" s="145" t="s">
        <v>229</v>
      </c>
      <c r="W704" s="145" t="s">
        <v>229</v>
      </c>
      <c r="X704" s="18" t="s">
        <v>255</v>
      </c>
      <c r="Y704" s="203" t="str">
        <f>VLOOKUP($X704,'[25]Ley Transparencia'!$G$4:$H$18,2,0)</f>
        <v>INFORMACIÓN PÚBLICA</v>
      </c>
      <c r="Z704" s="145" t="s">
        <v>256</v>
      </c>
      <c r="AA704" s="145" t="s">
        <v>256</v>
      </c>
      <c r="AB704" s="18" t="s">
        <v>256</v>
      </c>
      <c r="AC704" s="204">
        <v>44927</v>
      </c>
      <c r="AD704" s="205" t="str">
        <f>LOOKUP($Y704,'[25]Ley Transparencia'!$H$4:$H$17,'[25]Ley Transparencia'!$I$4:$I$17)</f>
        <v>Ilimitada</v>
      </c>
      <c r="AE704" s="209" t="str">
        <f t="shared" si="171"/>
        <v>Baja</v>
      </c>
      <c r="AF704" s="18">
        <f t="shared" si="172"/>
        <v>1</v>
      </c>
      <c r="AG704" s="210" t="s">
        <v>239</v>
      </c>
      <c r="AH704" s="18">
        <f t="shared" si="173"/>
        <v>1</v>
      </c>
      <c r="AI704" s="210" t="s">
        <v>239</v>
      </c>
      <c r="AJ704" s="18">
        <f t="shared" si="174"/>
        <v>1</v>
      </c>
      <c r="AK704" s="18">
        <f t="shared" si="175"/>
        <v>3</v>
      </c>
      <c r="AL704" s="211" t="str">
        <f t="shared" si="176"/>
        <v>BAJA</v>
      </c>
      <c r="AM704" s="18" t="s">
        <v>184</v>
      </c>
      <c r="AN704" s="288" t="s">
        <v>184</v>
      </c>
      <c r="AO704" s="18" t="s">
        <v>184</v>
      </c>
      <c r="AP704" s="18" t="s">
        <v>388</v>
      </c>
      <c r="AQ704" s="18" t="s">
        <v>184</v>
      </c>
      <c r="AR704" s="18" t="s">
        <v>184</v>
      </c>
      <c r="AS704" s="18"/>
      <c r="AT704" s="18" t="s">
        <v>388</v>
      </c>
      <c r="AU704" s="18" t="s">
        <v>184</v>
      </c>
      <c r="AV704" s="18" t="s">
        <v>388</v>
      </c>
      <c r="AW704" s="18" t="s">
        <v>184</v>
      </c>
      <c r="AX704" s="18" t="s">
        <v>184</v>
      </c>
      <c r="AY704" s="18" t="s">
        <v>184</v>
      </c>
      <c r="AZ704" s="18" t="s">
        <v>184</v>
      </c>
      <c r="BA704" s="18" t="s">
        <v>184</v>
      </c>
      <c r="BB704" s="18" t="s">
        <v>184</v>
      </c>
      <c r="BC704" s="18"/>
      <c r="BD704" s="18" t="s">
        <v>184</v>
      </c>
      <c r="BE704" s="18" t="s">
        <v>184</v>
      </c>
      <c r="BF704" s="18" t="s">
        <v>184</v>
      </c>
      <c r="BG704" s="18" t="s">
        <v>184</v>
      </c>
      <c r="BH704" s="18" t="s">
        <v>184</v>
      </c>
      <c r="BI704" s="18" t="s">
        <v>184</v>
      </c>
      <c r="BJ704" s="18" t="s">
        <v>184</v>
      </c>
      <c r="BK704" s="18" t="s">
        <v>184</v>
      </c>
      <c r="BL704" s="18" t="s">
        <v>184</v>
      </c>
      <c r="BM704" s="281"/>
    </row>
    <row r="705" spans="1:65" s="158" customFormat="1" ht="60" customHeight="1" x14ac:dyDescent="0.35">
      <c r="A705" s="144" t="str">
        <f t="shared" si="177"/>
        <v>DAF-011</v>
      </c>
      <c r="B705" s="94" t="str">
        <f>VLOOKUP($D705,[25]Responsables!$L$1:$M$37,2,0)</f>
        <v>DAF</v>
      </c>
      <c r="C705" s="164" t="s">
        <v>221</v>
      </c>
      <c r="D705" s="145" t="s">
        <v>647</v>
      </c>
      <c r="E705" s="145" t="s">
        <v>3224</v>
      </c>
      <c r="F705" s="145" t="s">
        <v>1578</v>
      </c>
      <c r="G705" s="145" t="s">
        <v>1945</v>
      </c>
      <c r="H705" s="145" t="s">
        <v>1946</v>
      </c>
      <c r="I705" s="145" t="s">
        <v>253</v>
      </c>
      <c r="J705" s="18" t="s">
        <v>254</v>
      </c>
      <c r="K705" s="18" t="s">
        <v>1507</v>
      </c>
      <c r="L705" s="18" t="s">
        <v>336</v>
      </c>
      <c r="M705" s="18" t="s">
        <v>321</v>
      </c>
      <c r="N705" s="18" t="s">
        <v>451</v>
      </c>
      <c r="O705" s="18" t="s">
        <v>176</v>
      </c>
      <c r="P705" s="18" t="s">
        <v>411</v>
      </c>
      <c r="Q705" s="18" t="s">
        <v>647</v>
      </c>
      <c r="R705" s="18" t="s">
        <v>3223</v>
      </c>
      <c r="S705" s="18" t="s">
        <v>647</v>
      </c>
      <c r="T705" s="145" t="s">
        <v>1380</v>
      </c>
      <c r="U705" s="145" t="s">
        <v>1549</v>
      </c>
      <c r="V705" s="145" t="s">
        <v>229</v>
      </c>
      <c r="W705" s="145" t="s">
        <v>229</v>
      </c>
      <c r="X705" s="18" t="s">
        <v>255</v>
      </c>
      <c r="Y705" s="203" t="str">
        <f>VLOOKUP($X705,'[25]Ley Transparencia'!$G$4:$H$18,2,0)</f>
        <v>INFORMACIÓN PÚBLICA</v>
      </c>
      <c r="Z705" s="145" t="s">
        <v>256</v>
      </c>
      <c r="AA705" s="145" t="s">
        <v>256</v>
      </c>
      <c r="AB705" s="18" t="s">
        <v>256</v>
      </c>
      <c r="AC705" s="204">
        <v>44927</v>
      </c>
      <c r="AD705" s="205" t="str">
        <f>LOOKUP($Y705,'[25]Ley Transparencia'!$H$4:$H$17,'[25]Ley Transparencia'!$I$4:$I$17)</f>
        <v>Ilimitada</v>
      </c>
      <c r="AE705" s="26" t="str">
        <f>IF(Y705="Artículo 19 - INFORMACIÓN PÚBLICA RESERVADA","Alta",IF(Y705="Artículo 18 - INFORMACIÓN PÚBLICA CLASIFICADA","Media",IF(Y705="INFORMACIÓN PÚBLICA","Baja")))</f>
        <v>Baja</v>
      </c>
      <c r="AF705" s="18">
        <f t="shared" si="172"/>
        <v>1</v>
      </c>
      <c r="AG705" s="18" t="s">
        <v>239</v>
      </c>
      <c r="AH705" s="18">
        <f t="shared" si="173"/>
        <v>1</v>
      </c>
      <c r="AI705" s="18" t="s">
        <v>239</v>
      </c>
      <c r="AJ705" s="18">
        <f t="shared" si="174"/>
        <v>1</v>
      </c>
      <c r="AK705" s="18">
        <f t="shared" si="175"/>
        <v>3</v>
      </c>
      <c r="AL705" s="206" t="str">
        <f t="shared" si="176"/>
        <v>BAJA</v>
      </c>
      <c r="AM705" s="18" t="s">
        <v>184</v>
      </c>
      <c r="AN705" s="18" t="s">
        <v>388</v>
      </c>
      <c r="AO705" s="18" t="s">
        <v>184</v>
      </c>
      <c r="AP705" s="18" t="s">
        <v>388</v>
      </c>
      <c r="AQ705" s="18" t="s">
        <v>184</v>
      </c>
      <c r="AR705" s="18" t="s">
        <v>184</v>
      </c>
      <c r="AS705" s="18"/>
      <c r="AT705" s="18" t="s">
        <v>388</v>
      </c>
      <c r="AU705" s="18" t="s">
        <v>184</v>
      </c>
      <c r="AV705" s="18" t="s">
        <v>388</v>
      </c>
      <c r="AW705" s="18" t="s">
        <v>388</v>
      </c>
      <c r="AX705" s="18" t="s">
        <v>184</v>
      </c>
      <c r="AY705" s="18" t="s">
        <v>184</v>
      </c>
      <c r="AZ705" s="18" t="s">
        <v>184</v>
      </c>
      <c r="BA705" s="18" t="s">
        <v>184</v>
      </c>
      <c r="BB705" s="18" t="s">
        <v>184</v>
      </c>
      <c r="BC705" s="18"/>
      <c r="BD705" s="18" t="s">
        <v>184</v>
      </c>
      <c r="BE705" s="18" t="s">
        <v>184</v>
      </c>
      <c r="BF705" s="18" t="s">
        <v>184</v>
      </c>
      <c r="BG705" s="18" t="s">
        <v>184</v>
      </c>
      <c r="BH705" s="18" t="s">
        <v>184</v>
      </c>
      <c r="BI705" s="18" t="s">
        <v>184</v>
      </c>
      <c r="BJ705" s="18" t="s">
        <v>184</v>
      </c>
      <c r="BK705" s="18" t="s">
        <v>184</v>
      </c>
      <c r="BL705" s="18" t="s">
        <v>184</v>
      </c>
      <c r="BM705" s="281"/>
    </row>
    <row r="706" spans="1:65" s="158" customFormat="1" ht="60" customHeight="1" x14ac:dyDescent="0.35">
      <c r="A706" s="144" t="str">
        <f t="shared" si="177"/>
        <v>DAF-012</v>
      </c>
      <c r="B706" s="94" t="s">
        <v>3221</v>
      </c>
      <c r="C706" s="164" t="s">
        <v>224</v>
      </c>
      <c r="D706" s="145" t="s">
        <v>647</v>
      </c>
      <c r="E706" s="145" t="s">
        <v>256</v>
      </c>
      <c r="F706" s="145" t="s">
        <v>3243</v>
      </c>
      <c r="G706" s="145" t="s">
        <v>3243</v>
      </c>
      <c r="H706" s="145" t="s">
        <v>3244</v>
      </c>
      <c r="I706" s="145" t="s">
        <v>253</v>
      </c>
      <c r="J706" s="18" t="s">
        <v>254</v>
      </c>
      <c r="K706" s="18" t="s">
        <v>514</v>
      </c>
      <c r="L706" s="18" t="s">
        <v>336</v>
      </c>
      <c r="M706" s="18" t="s">
        <v>321</v>
      </c>
      <c r="N706" s="18" t="s">
        <v>451</v>
      </c>
      <c r="O706" s="18" t="s">
        <v>176</v>
      </c>
      <c r="P706" s="18" t="s">
        <v>411</v>
      </c>
      <c r="Q706" s="18" t="s">
        <v>647</v>
      </c>
      <c r="R706" s="18" t="s">
        <v>3223</v>
      </c>
      <c r="S706" s="18" t="s">
        <v>647</v>
      </c>
      <c r="T706" s="145" t="s">
        <v>3223</v>
      </c>
      <c r="U706" s="145" t="s">
        <v>1549</v>
      </c>
      <c r="V706" s="145" t="s">
        <v>229</v>
      </c>
      <c r="W706" s="145" t="s">
        <v>229</v>
      </c>
      <c r="X706" s="18" t="s">
        <v>188</v>
      </c>
      <c r="Y706" s="203" t="str">
        <f>VLOOKUP($X706,'[25]Ley Transparencia'!$G$4:$H$18,2,0)</f>
        <v>Artículo 18 - INFORMACIÓN PÚBLICA CLASIFICADA</v>
      </c>
      <c r="Z706" s="145" t="s">
        <v>231</v>
      </c>
      <c r="AA706" s="145" t="s">
        <v>3253</v>
      </c>
      <c r="AB706" s="18" t="s">
        <v>238</v>
      </c>
      <c r="AC706" s="204">
        <v>45608</v>
      </c>
      <c r="AD706" s="205" t="str">
        <f>LOOKUP($Y706,'[25]Ley Transparencia'!$H$4:$H$17,'[25]Ley Transparencia'!$I$4:$I$17)</f>
        <v>Ilimitada</v>
      </c>
      <c r="AE706" s="26" t="str">
        <f>IF(Y706="Artículo 19 - INFORMACIÓN PÚBLICA RESERVADA","Alta",IF(Y706="Artículo 18 - INFORMACIÓN PÚBLICA CLASIFICADA","Media",IF(Y706="INFORMACIÓN PÚBLICA","Baja")))</f>
        <v>Media</v>
      </c>
      <c r="AF706" s="18">
        <f t="shared" si="172"/>
        <v>2</v>
      </c>
      <c r="AG706" s="18" t="s">
        <v>233</v>
      </c>
      <c r="AH706" s="18"/>
      <c r="AI706" s="18" t="s">
        <v>239</v>
      </c>
      <c r="AJ706" s="18"/>
      <c r="AK706" s="18"/>
      <c r="AL706" s="206" t="str">
        <f>IF(AND(AE706="ALTA"),"ALTA",IF(AND(AG706="ALTA",AI706="ALTA"),"ALTA",IF(AND(AE706="MEDIA",AG706="ALTA",AI706="MEDIA"),"MEDIA",IF(AND(AE706="MEDIA",AG706="MEDIA",AI706="ALTA"),"MEDIA",IF(AND(AE706="MEDIA",AG706="MEDIA",AI706="BAJA"),"MEDIA",IF(AND(AE706="MEDIA",AG706="MEDIA",AI706="MEDIA"),"MEDIA",IF(AND(AE706="MEDIA",AG706="BAJA",AI706="MEDIA"),"MEDIA",IF(AND(AE706="BAJA",AG706="MEDIA",AI706="MEDIA"),"MEDIA",IF(AND(AE706="BAJA",AG706="BAJA",AI706="MEDIA"),"MEDIA",IF(AND(AE706="BAJA",AG706="MEDIA",AI706="BAJA"),"MEDIA",IF(AND(AE706="MEDIA",AG706="BAJA",AI706="BAJA"),"MEDIA",IF(AND(AE706="BAJA",AG706="ALTA",AI706="BAJA"),"MEDIA",IF(AND(AE706="BAJA",AG706="BAJA",AI706="ALTA"),"MEDIA",IF(AND(AE706="MEDIA",AG706="ALTA",AI706="BAJA"),"MEDIA",IF(AND(AE706="MEDIA",AG706="BAJA",AI706="ALTA"),"MEDIA",IF(AND(AE706="BAJA",AG706="ALTA",AI706="MEDIA"),"MEDIA",IF(AND(AE706="BAJA",AG706="MEDIA",AI706="ALTA"),"MEDIA",IF(AND(AE706="BAJA",AG706="BAJA",AI706="BAJA"),"BAJA","Por Clasificar"))))))))))))))))))</f>
        <v>MEDIA</v>
      </c>
      <c r="AM706" s="18" t="s">
        <v>184</v>
      </c>
      <c r="AN706" s="18" t="s">
        <v>184</v>
      </c>
      <c r="AO706" s="18" t="s">
        <v>184</v>
      </c>
      <c r="AP706" s="18" t="s">
        <v>184</v>
      </c>
      <c r="AQ706" s="18" t="s">
        <v>184</v>
      </c>
      <c r="AR706" s="18" t="s">
        <v>184</v>
      </c>
      <c r="AS706" s="18"/>
      <c r="AT706" s="18" t="s">
        <v>388</v>
      </c>
      <c r="AU706" s="18" t="s">
        <v>184</v>
      </c>
      <c r="AV706" s="18" t="s">
        <v>184</v>
      </c>
      <c r="AW706" s="18" t="s">
        <v>184</v>
      </c>
      <c r="AX706" s="18" t="s">
        <v>184</v>
      </c>
      <c r="AY706" s="18" t="s">
        <v>184</v>
      </c>
      <c r="AZ706" s="18" t="s">
        <v>184</v>
      </c>
      <c r="BA706" s="18" t="s">
        <v>184</v>
      </c>
      <c r="BB706" s="18" t="s">
        <v>184</v>
      </c>
      <c r="BC706" s="18"/>
      <c r="BD706" s="18" t="s">
        <v>184</v>
      </c>
      <c r="BE706" s="18" t="s">
        <v>184</v>
      </c>
      <c r="BF706" s="18" t="s">
        <v>184</v>
      </c>
      <c r="BG706" s="18" t="s">
        <v>184</v>
      </c>
      <c r="BH706" s="18" t="s">
        <v>184</v>
      </c>
      <c r="BI706" s="18" t="s">
        <v>184</v>
      </c>
      <c r="BJ706" s="18" t="s">
        <v>184</v>
      </c>
      <c r="BK706" s="18" t="s">
        <v>184</v>
      </c>
      <c r="BL706" s="18" t="s">
        <v>184</v>
      </c>
      <c r="BM706" s="281"/>
    </row>
    <row r="707" spans="1:65" s="158" customFormat="1" ht="60" customHeight="1" x14ac:dyDescent="0.35">
      <c r="A707" s="144" t="str">
        <f t="shared" si="177"/>
        <v>DAF-013</v>
      </c>
      <c r="B707" s="94" t="str">
        <f>VLOOKUP($D707,[25]Responsables!$L$1:$M$37,2,0)</f>
        <v>DAF</v>
      </c>
      <c r="C707" s="164" t="s">
        <v>234</v>
      </c>
      <c r="D707" s="145" t="s">
        <v>647</v>
      </c>
      <c r="E707" s="145" t="s">
        <v>229</v>
      </c>
      <c r="F707" s="145" t="s">
        <v>396</v>
      </c>
      <c r="G707" s="145" t="s">
        <v>3245</v>
      </c>
      <c r="H707" s="145" t="s">
        <v>3246</v>
      </c>
      <c r="I707" s="145" t="s">
        <v>253</v>
      </c>
      <c r="J707" s="18" t="s">
        <v>254</v>
      </c>
      <c r="K707" s="18" t="s">
        <v>319</v>
      </c>
      <c r="L707" s="18" t="s">
        <v>361</v>
      </c>
      <c r="M707" s="18" t="s">
        <v>321</v>
      </c>
      <c r="N707" s="18" t="s">
        <v>451</v>
      </c>
      <c r="O707" s="18" t="s">
        <v>176</v>
      </c>
      <c r="P707" s="18" t="s">
        <v>411</v>
      </c>
      <c r="Q707" s="18" t="s">
        <v>647</v>
      </c>
      <c r="R707" s="18" t="s">
        <v>3223</v>
      </c>
      <c r="S707" s="18" t="s">
        <v>229</v>
      </c>
      <c r="T707" s="145" t="s">
        <v>177</v>
      </c>
      <c r="U707" s="145" t="s">
        <v>647</v>
      </c>
      <c r="V707" s="145" t="s">
        <v>229</v>
      </c>
      <c r="W707" s="145" t="s">
        <v>229</v>
      </c>
      <c r="X707" s="18" t="s">
        <v>188</v>
      </c>
      <c r="Y707" s="203" t="str">
        <f>VLOOKUP($X707,'[25]Ley Transparencia'!$G$4:$H$18,2,0)</f>
        <v>Artículo 18 - INFORMACIÓN PÚBLICA CLASIFICADA</v>
      </c>
      <c r="Z707" s="145" t="s">
        <v>313</v>
      </c>
      <c r="AA707" s="145" t="s">
        <v>3253</v>
      </c>
      <c r="AB707" s="18" t="s">
        <v>238</v>
      </c>
      <c r="AC707" s="204">
        <v>44927</v>
      </c>
      <c r="AD707" s="205" t="str">
        <f>LOOKUP($Y707,'[25]Ley Transparencia'!$H$4:$H$17,'[25]Ley Transparencia'!$I$4:$I$17)</f>
        <v>Ilimitada</v>
      </c>
      <c r="AE707" s="26" t="str">
        <f>IF(Y707="Artículo 19 - INFORMACIÓN PÚBLICA RESERVADA","Alta",IF(Y707="Artículo 18 - INFORMACIÓN PÚBLICA CLASIFICADA","Media",IF(Y707="INFORMACIÓN PÚBLICA","Baja")))</f>
        <v>Media</v>
      </c>
      <c r="AF707" s="18">
        <f>IF(AE707="Baja",1,IF(AE707="Media",2,IF(AE707="Alta",3,"")))</f>
        <v>2</v>
      </c>
      <c r="AG707" s="18" t="s">
        <v>233</v>
      </c>
      <c r="AH707" s="18">
        <f>IF(AG707="Baja",1,IF(AG707="Media",2,IF(AG707="Alta",3,"")))</f>
        <v>2</v>
      </c>
      <c r="AI707" s="18" t="s">
        <v>239</v>
      </c>
      <c r="AJ707" s="18">
        <f>IF(AI707="Baja",1,IF(AI707="Media",2,IF(AI707="Alta",3,"")))</f>
        <v>1</v>
      </c>
      <c r="AK707" s="18">
        <f>IFERROR(SUM(+AF707+AH707+AJ707),"")</f>
        <v>5</v>
      </c>
      <c r="AL707" s="206" t="str">
        <f>IF(AND(AE707="ALTA"),"ALTA",IF(AND(AG707="ALTA",AI707="ALTA"),"ALTA",IF(AND(AE707="MEDIA",AG707="ALTA",AI707="MEDIA"),"MEDIA",IF(AND(AE707="MEDIA",AG707="MEDIA",AI707="ALTA"),"MEDIA",IF(AND(AE707="MEDIA",AG707="MEDIA",AI707="BAJA"),"MEDIA",IF(AND(AE707="MEDIA",AG707="MEDIA",AI707="MEDIA"),"MEDIA",IF(AND(AE707="MEDIA",AG707="BAJA",AI707="MEDIA"),"MEDIA",IF(AND(AE707="BAJA",AG707="MEDIA",AI707="MEDIA"),"MEDIA",IF(AND(AE707="BAJA",AG707="BAJA",AI707="MEDIA"),"MEDIA",IF(AND(AE707="BAJA",AG707="MEDIA",AI707="BAJA"),"MEDIA",IF(AND(AE707="MEDIA",AG707="BAJA",AI707="BAJA"),"MEDIA",IF(AND(AE707="BAJA",AG707="ALTA",AI707="BAJA"),"MEDIA",IF(AND(AE707="BAJA",AG707="BAJA",AI707="ALTA"),"MEDIA",IF(AND(AE707="MEDIA",AG707="ALTA",AI707="BAJA"),"MEDIA",IF(AND(AE707="MEDIA",AG707="BAJA",AI707="ALTA"),"MEDIA",IF(AND(AE707="BAJA",AG707="ALTA",AI707="MEDIA"),"MEDIA",IF(AND(AE707="BAJA",AG707="MEDIA",AI707="ALTA"),"MEDIA",IF(AND(AE707="BAJA",AG707="BAJA",AI707="BAJA"),"BAJA","Por Clasificar"))))))))))))))))))</f>
        <v>MEDIA</v>
      </c>
      <c r="AM707" s="18" t="s">
        <v>184</v>
      </c>
      <c r="AN707" s="18" t="s">
        <v>184</v>
      </c>
      <c r="AO707" s="18" t="s">
        <v>184</v>
      </c>
      <c r="AP707" s="18" t="s">
        <v>184</v>
      </c>
      <c r="AQ707" s="18" t="s">
        <v>184</v>
      </c>
      <c r="AR707" s="18" t="s">
        <v>184</v>
      </c>
      <c r="AS707" s="18"/>
      <c r="AT707" s="18" t="s">
        <v>388</v>
      </c>
      <c r="AU707" s="18" t="s">
        <v>184</v>
      </c>
      <c r="AV707" s="18" t="s">
        <v>184</v>
      </c>
      <c r="AW707" s="18" t="s">
        <v>184</v>
      </c>
      <c r="AX707" s="18" t="s">
        <v>184</v>
      </c>
      <c r="AY707" s="18" t="s">
        <v>184</v>
      </c>
      <c r="AZ707" s="18" t="s">
        <v>184</v>
      </c>
      <c r="BA707" s="18" t="s">
        <v>184</v>
      </c>
      <c r="BB707" s="18" t="s">
        <v>184</v>
      </c>
      <c r="BC707" s="18"/>
      <c r="BD707" s="18" t="s">
        <v>184</v>
      </c>
      <c r="BE707" s="18" t="s">
        <v>184</v>
      </c>
      <c r="BF707" s="18" t="s">
        <v>184</v>
      </c>
      <c r="BG707" s="18" t="s">
        <v>184</v>
      </c>
      <c r="BH707" s="18" t="s">
        <v>184</v>
      </c>
      <c r="BI707" s="18" t="s">
        <v>184</v>
      </c>
      <c r="BJ707" s="18" t="s">
        <v>184</v>
      </c>
      <c r="BK707" s="18" t="s">
        <v>184</v>
      </c>
      <c r="BL707" s="18" t="s">
        <v>184</v>
      </c>
      <c r="BM707" s="281"/>
    </row>
    <row r="708" spans="1:65" s="158" customFormat="1" ht="60" customHeight="1" x14ac:dyDescent="0.35">
      <c r="A708" s="144" t="str">
        <f t="shared" si="177"/>
        <v>DAF-014</v>
      </c>
      <c r="B708" s="94" t="str">
        <f>VLOOKUP($D708,[25]Responsables!$L$1:$M$37,2,0)</f>
        <v>DAF</v>
      </c>
      <c r="C708" s="164" t="s">
        <v>240</v>
      </c>
      <c r="D708" s="145" t="s">
        <v>647</v>
      </c>
      <c r="E708" s="145" t="s">
        <v>3224</v>
      </c>
      <c r="F708" s="145" t="s">
        <v>396</v>
      </c>
      <c r="G708" s="145" t="s">
        <v>3247</v>
      </c>
      <c r="H708" s="145" t="s">
        <v>3248</v>
      </c>
      <c r="I708" s="145" t="s">
        <v>253</v>
      </c>
      <c r="J708" s="18" t="s">
        <v>254</v>
      </c>
      <c r="K708" s="18" t="s">
        <v>319</v>
      </c>
      <c r="L708" s="18" t="s">
        <v>361</v>
      </c>
      <c r="M708" s="18" t="s">
        <v>321</v>
      </c>
      <c r="N708" s="18" t="s">
        <v>451</v>
      </c>
      <c r="O708" s="18" t="s">
        <v>176</v>
      </c>
      <c r="P708" s="18" t="s">
        <v>411</v>
      </c>
      <c r="Q708" s="18" t="s">
        <v>647</v>
      </c>
      <c r="R708" s="18" t="s">
        <v>289</v>
      </c>
      <c r="S708" s="18" t="s">
        <v>1549</v>
      </c>
      <c r="T708" s="145" t="s">
        <v>289</v>
      </c>
      <c r="U708" s="145" t="s">
        <v>647</v>
      </c>
      <c r="V708" s="145" t="s">
        <v>229</v>
      </c>
      <c r="W708" s="145" t="s">
        <v>229</v>
      </c>
      <c r="X708" s="18" t="s">
        <v>255</v>
      </c>
      <c r="Y708" s="203" t="str">
        <f>VLOOKUP($X708,'[25]Ley Transparencia'!$G$4:$H$18,2,0)</f>
        <v>INFORMACIÓN PÚBLICA</v>
      </c>
      <c r="Z708" s="145" t="s">
        <v>256</v>
      </c>
      <c r="AA708" s="145" t="s">
        <v>256</v>
      </c>
      <c r="AB708" s="18" t="s">
        <v>256</v>
      </c>
      <c r="AC708" s="204">
        <v>44927</v>
      </c>
      <c r="AD708" s="205" t="str">
        <f>LOOKUP($Y708,'[25]Ley Transparencia'!$H$4:$H$17,'[25]Ley Transparencia'!$I$4:$I$17)</f>
        <v>Ilimitada</v>
      </c>
      <c r="AE708" s="26" t="str">
        <f t="shared" si="171"/>
        <v>Baja</v>
      </c>
      <c r="AF708" s="18">
        <f t="shared" si="172"/>
        <v>1</v>
      </c>
      <c r="AG708" s="18" t="s">
        <v>239</v>
      </c>
      <c r="AH708" s="18">
        <f t="shared" si="173"/>
        <v>1</v>
      </c>
      <c r="AI708" s="18" t="s">
        <v>239</v>
      </c>
      <c r="AJ708" s="18">
        <f t="shared" si="174"/>
        <v>1</v>
      </c>
      <c r="AK708" s="18">
        <f t="shared" si="175"/>
        <v>3</v>
      </c>
      <c r="AL708" s="206" t="str">
        <f t="shared" si="176"/>
        <v>BAJA</v>
      </c>
      <c r="AM708" s="18" t="s">
        <v>184</v>
      </c>
      <c r="AN708" s="18" t="s">
        <v>388</v>
      </c>
      <c r="AO708" s="18" t="s">
        <v>388</v>
      </c>
      <c r="AP708" s="18" t="s">
        <v>388</v>
      </c>
      <c r="AQ708" s="18" t="s">
        <v>184</v>
      </c>
      <c r="AR708" s="18" t="s">
        <v>184</v>
      </c>
      <c r="AS708" s="18"/>
      <c r="AT708" s="18" t="s">
        <v>388</v>
      </c>
      <c r="AU708" s="18" t="s">
        <v>184</v>
      </c>
      <c r="AV708" s="18" t="s">
        <v>388</v>
      </c>
      <c r="AW708" s="18" t="s">
        <v>184</v>
      </c>
      <c r="AX708" s="18" t="s">
        <v>184</v>
      </c>
      <c r="AY708" s="18" t="s">
        <v>184</v>
      </c>
      <c r="AZ708" s="18" t="s">
        <v>184</v>
      </c>
      <c r="BA708" s="18" t="s">
        <v>184</v>
      </c>
      <c r="BB708" s="18" t="s">
        <v>184</v>
      </c>
      <c r="BC708" s="18"/>
      <c r="BD708" s="18" t="s">
        <v>184</v>
      </c>
      <c r="BE708" s="18" t="s">
        <v>184</v>
      </c>
      <c r="BF708" s="18" t="s">
        <v>184</v>
      </c>
      <c r="BG708" s="18" t="s">
        <v>184</v>
      </c>
      <c r="BH708" s="18" t="s">
        <v>184</v>
      </c>
      <c r="BI708" s="18" t="s">
        <v>184</v>
      </c>
      <c r="BJ708" s="18" t="s">
        <v>184</v>
      </c>
      <c r="BK708" s="18" t="s">
        <v>184</v>
      </c>
      <c r="BL708" s="18" t="s">
        <v>184</v>
      </c>
      <c r="BM708" s="281"/>
    </row>
    <row r="709" spans="1:65" s="158" customFormat="1" ht="60" customHeight="1" x14ac:dyDescent="0.35">
      <c r="A709" s="144" t="str">
        <f t="shared" si="177"/>
        <v>DAF-015</v>
      </c>
      <c r="B709" s="94" t="str">
        <f>VLOOKUP($D709,[25]Responsables!$L$1:$M$37,2,0)</f>
        <v>DAF</v>
      </c>
      <c r="C709" s="164" t="s">
        <v>244</v>
      </c>
      <c r="D709" s="145" t="s">
        <v>647</v>
      </c>
      <c r="E709" s="145" t="s">
        <v>3224</v>
      </c>
      <c r="F709" s="145" t="s">
        <v>172</v>
      </c>
      <c r="G709" s="145" t="s">
        <v>312</v>
      </c>
      <c r="H709" s="145" t="s">
        <v>3249</v>
      </c>
      <c r="I709" s="145" t="s">
        <v>312</v>
      </c>
      <c r="J709" s="145" t="s">
        <v>176</v>
      </c>
      <c r="K709" s="18" t="s">
        <v>176</v>
      </c>
      <c r="L709" s="18" t="s">
        <v>176</v>
      </c>
      <c r="M709" s="145" t="s">
        <v>176</v>
      </c>
      <c r="N709" s="145" t="s">
        <v>176</v>
      </c>
      <c r="O709" s="145" t="s">
        <v>176</v>
      </c>
      <c r="P709" s="18" t="s">
        <v>229</v>
      </c>
      <c r="Q709" s="18" t="s">
        <v>229</v>
      </c>
      <c r="R709" s="18" t="s">
        <v>229</v>
      </c>
      <c r="S709" s="18" t="s">
        <v>229</v>
      </c>
      <c r="T709" s="145" t="s">
        <v>229</v>
      </c>
      <c r="U709" s="145" t="s">
        <v>229</v>
      </c>
      <c r="V709" s="145" t="s">
        <v>229</v>
      </c>
      <c r="W709" s="145" t="s">
        <v>229</v>
      </c>
      <c r="X709" s="18" t="s">
        <v>273</v>
      </c>
      <c r="Y709" s="203" t="str">
        <f>VLOOKUP($X709,'[25]Ley Transparencia'!$G$4:$H$18,2,0)</f>
        <v>Artículo 18 - INFORMACIÓN PÚBLICA CLASIFICADA</v>
      </c>
      <c r="Z709" s="145" t="s">
        <v>180</v>
      </c>
      <c r="AA709" s="145" t="s">
        <v>3252</v>
      </c>
      <c r="AB709" s="18" t="s">
        <v>238</v>
      </c>
      <c r="AC709" s="204">
        <v>45609</v>
      </c>
      <c r="AD709" s="205" t="str">
        <f>LOOKUP($Y709,'[25]Ley Transparencia'!$H$4:$H$17,'[25]Ley Transparencia'!$I$4:$I$17)</f>
        <v>Ilimitada</v>
      </c>
      <c r="AE709" s="26" t="str">
        <f t="shared" si="171"/>
        <v>Media</v>
      </c>
      <c r="AF709" s="18">
        <f t="shared" si="172"/>
        <v>2</v>
      </c>
      <c r="AG709" s="18" t="s">
        <v>239</v>
      </c>
      <c r="AH709" s="18">
        <f>IF(AG709="Baja",1,IF(AG709="Media",2,IF(AG709="Alta",3,"")))</f>
        <v>1</v>
      </c>
      <c r="AI709" s="18" t="s">
        <v>239</v>
      </c>
      <c r="AJ709" s="18">
        <f t="shared" si="174"/>
        <v>1</v>
      </c>
      <c r="AK709" s="18">
        <f t="shared" si="175"/>
        <v>4</v>
      </c>
      <c r="AL709" s="206" t="str">
        <f t="shared" si="176"/>
        <v>MEDIA</v>
      </c>
      <c r="AM709" s="18" t="s">
        <v>184</v>
      </c>
      <c r="AN709" s="18" t="s">
        <v>184</v>
      </c>
      <c r="AO709" s="18" t="s">
        <v>388</v>
      </c>
      <c r="AP709" s="18" t="s">
        <v>388</v>
      </c>
      <c r="AQ709" s="18" t="s">
        <v>388</v>
      </c>
      <c r="AR709" s="18" t="s">
        <v>184</v>
      </c>
      <c r="AS709" s="18"/>
      <c r="AT709" s="18" t="s">
        <v>388</v>
      </c>
      <c r="AU709" s="18" t="s">
        <v>184</v>
      </c>
      <c r="AV709" s="18" t="s">
        <v>388</v>
      </c>
      <c r="AW709" s="288" t="s">
        <v>184</v>
      </c>
      <c r="AX709" s="288" t="s">
        <v>388</v>
      </c>
      <c r="AY709" s="288" t="s">
        <v>388</v>
      </c>
      <c r="AZ709" s="18" t="s">
        <v>184</v>
      </c>
      <c r="BA709" s="18" t="s">
        <v>184</v>
      </c>
      <c r="BB709" s="18" t="s">
        <v>184</v>
      </c>
      <c r="BC709" s="18"/>
      <c r="BD709" s="18" t="s">
        <v>184</v>
      </c>
      <c r="BE709" s="18" t="s">
        <v>184</v>
      </c>
      <c r="BF709" s="18" t="s">
        <v>184</v>
      </c>
      <c r="BG709" s="18" t="s">
        <v>184</v>
      </c>
      <c r="BH709" s="18" t="s">
        <v>184</v>
      </c>
      <c r="BI709" s="18" t="s">
        <v>184</v>
      </c>
      <c r="BJ709" s="18" t="s">
        <v>184</v>
      </c>
      <c r="BK709" s="18" t="s">
        <v>184</v>
      </c>
      <c r="BL709" s="18" t="s">
        <v>184</v>
      </c>
      <c r="BM709" s="281"/>
    </row>
    <row r="710" spans="1:65" s="158" customFormat="1" ht="60" customHeight="1" x14ac:dyDescent="0.35">
      <c r="A710" s="144" t="str">
        <f t="shared" si="177"/>
        <v>DAF-016</v>
      </c>
      <c r="B710" s="94" t="str">
        <f>VLOOKUP($D710,[25]Responsables!$L$1:$M$37,2,0)</f>
        <v>DAF</v>
      </c>
      <c r="C710" s="164" t="s">
        <v>250</v>
      </c>
      <c r="D710" s="145" t="s">
        <v>647</v>
      </c>
      <c r="E710" s="145" t="s">
        <v>3224</v>
      </c>
      <c r="F710" s="145" t="s">
        <v>172</v>
      </c>
      <c r="G710" s="145" t="s">
        <v>1376</v>
      </c>
      <c r="H710" s="145" t="s">
        <v>1551</v>
      </c>
      <c r="I710" s="145" t="s">
        <v>175</v>
      </c>
      <c r="J710" s="145" t="s">
        <v>176</v>
      </c>
      <c r="K710" s="18" t="s">
        <v>176</v>
      </c>
      <c r="L710" s="18" t="s">
        <v>176</v>
      </c>
      <c r="M710" s="145" t="s">
        <v>176</v>
      </c>
      <c r="N710" s="145" t="s">
        <v>176</v>
      </c>
      <c r="O710" s="145" t="s">
        <v>176</v>
      </c>
      <c r="P710" s="18" t="s">
        <v>411</v>
      </c>
      <c r="Q710" s="18" t="s">
        <v>647</v>
      </c>
      <c r="R710" s="18" t="s">
        <v>1965</v>
      </c>
      <c r="S710" s="18" t="s">
        <v>647</v>
      </c>
      <c r="T710" s="145" t="s">
        <v>1965</v>
      </c>
      <c r="U710" s="145" t="s">
        <v>647</v>
      </c>
      <c r="V710" s="145" t="s">
        <v>229</v>
      </c>
      <c r="W710" s="145" t="s">
        <v>229</v>
      </c>
      <c r="X710" s="18" t="s">
        <v>273</v>
      </c>
      <c r="Y710" s="203" t="str">
        <f>VLOOKUP($X710,'[25]Ley Transparencia'!$G$4:$H$18,2,0)</f>
        <v>Artículo 18 - INFORMACIÓN PÚBLICA CLASIFICADA</v>
      </c>
      <c r="Z710" s="145" t="s">
        <v>180</v>
      </c>
      <c r="AA710" s="145" t="s">
        <v>3252</v>
      </c>
      <c r="AB710" s="18" t="s">
        <v>238</v>
      </c>
      <c r="AC710" s="204">
        <v>45609</v>
      </c>
      <c r="AD710" s="205" t="str">
        <f>LOOKUP($Y710,'[25]Ley Transparencia'!$H$4:$H$17,'[25]Ley Transparencia'!$I$4:$I$17)</f>
        <v>Ilimitada</v>
      </c>
      <c r="AE710" s="26" t="str">
        <f t="shared" si="171"/>
        <v>Media</v>
      </c>
      <c r="AF710" s="18">
        <f t="shared" si="172"/>
        <v>2</v>
      </c>
      <c r="AG710" s="18" t="s">
        <v>239</v>
      </c>
      <c r="AH710" s="18" t="s">
        <v>239</v>
      </c>
      <c r="AI710" s="18" t="s">
        <v>239</v>
      </c>
      <c r="AJ710" s="18">
        <f t="shared" si="174"/>
        <v>1</v>
      </c>
      <c r="AK710" s="18" t="str">
        <f t="shared" si="175"/>
        <v/>
      </c>
      <c r="AL710" s="206" t="str">
        <f t="shared" si="176"/>
        <v>MEDIA</v>
      </c>
      <c r="AM710" s="18" t="s">
        <v>184</v>
      </c>
      <c r="AN710" s="18" t="s">
        <v>184</v>
      </c>
      <c r="AO710" s="18" t="s">
        <v>388</v>
      </c>
      <c r="AP710" s="18" t="s">
        <v>388</v>
      </c>
      <c r="AQ710" s="18" t="s">
        <v>388</v>
      </c>
      <c r="AR710" s="18" t="s">
        <v>184</v>
      </c>
      <c r="AS710" s="18"/>
      <c r="AT710" s="18" t="s">
        <v>388</v>
      </c>
      <c r="AU710" s="18" t="s">
        <v>184</v>
      </c>
      <c r="AV710" s="18" t="s">
        <v>388</v>
      </c>
      <c r="AW710" s="18" t="s">
        <v>388</v>
      </c>
      <c r="AX710" s="18" t="s">
        <v>184</v>
      </c>
      <c r="AY710" s="18" t="s">
        <v>184</v>
      </c>
      <c r="AZ710" s="18" t="s">
        <v>184</v>
      </c>
      <c r="BA710" s="18" t="s">
        <v>184</v>
      </c>
      <c r="BB710" s="18" t="s">
        <v>184</v>
      </c>
      <c r="BC710" s="18"/>
      <c r="BD710" s="18" t="s">
        <v>184</v>
      </c>
      <c r="BE710" s="18" t="s">
        <v>184</v>
      </c>
      <c r="BF710" s="18" t="s">
        <v>184</v>
      </c>
      <c r="BG710" s="18" t="s">
        <v>184</v>
      </c>
      <c r="BH710" s="18" t="s">
        <v>184</v>
      </c>
      <c r="BI710" s="18" t="s">
        <v>184</v>
      </c>
      <c r="BJ710" s="18" t="s">
        <v>184</v>
      </c>
      <c r="BK710" s="18" t="s">
        <v>184</v>
      </c>
      <c r="BL710" s="18" t="s">
        <v>184</v>
      </c>
      <c r="BM710" s="281"/>
    </row>
    <row r="711" spans="1:65" s="158" customFormat="1" ht="60" customHeight="1" x14ac:dyDescent="0.35">
      <c r="A711" s="144" t="s">
        <v>3254</v>
      </c>
      <c r="D711" s="145" t="s">
        <v>647</v>
      </c>
      <c r="E711" s="145" t="s">
        <v>3224</v>
      </c>
      <c r="F711" s="145" t="s">
        <v>172</v>
      </c>
      <c r="G711" s="145" t="s">
        <v>1957</v>
      </c>
      <c r="H711" s="145" t="s">
        <v>3250</v>
      </c>
      <c r="I711" s="145" t="s">
        <v>695</v>
      </c>
      <c r="J711" s="145" t="s">
        <v>176</v>
      </c>
      <c r="K711" s="18" t="s">
        <v>176</v>
      </c>
      <c r="L711" s="18" t="s">
        <v>176</v>
      </c>
      <c r="M711" s="145" t="s">
        <v>256</v>
      </c>
      <c r="N711" s="18" t="s">
        <v>176</v>
      </c>
      <c r="O711" s="145" t="s">
        <v>176</v>
      </c>
      <c r="P711" s="18" t="s">
        <v>411</v>
      </c>
      <c r="Q711" s="18" t="s">
        <v>647</v>
      </c>
      <c r="R711" s="18" t="s">
        <v>1380</v>
      </c>
      <c r="S711" s="18" t="s">
        <v>647</v>
      </c>
      <c r="T711" s="145" t="s">
        <v>1380</v>
      </c>
      <c r="U711" s="145" t="s">
        <v>647</v>
      </c>
      <c r="V711" s="145" t="s">
        <v>229</v>
      </c>
      <c r="W711" s="145" t="s">
        <v>229</v>
      </c>
      <c r="X711" s="18" t="s">
        <v>273</v>
      </c>
      <c r="Y711" s="203" t="str">
        <f>VLOOKUP($X711,'[25]Ley Transparencia'!$G$4:$H$18,2,0)</f>
        <v>Artículo 18 - INFORMACIÓN PÚBLICA CLASIFICADA</v>
      </c>
      <c r="Z711" s="145" t="s">
        <v>180</v>
      </c>
      <c r="AA711" s="145" t="s">
        <v>3252</v>
      </c>
      <c r="AB711" s="18" t="s">
        <v>238</v>
      </c>
      <c r="AC711" s="204">
        <v>45609</v>
      </c>
      <c r="AD711" s="205" t="str">
        <f>LOOKUP($Y711,'[25]Ley Transparencia'!$H$4:$H$17,'[25]Ley Transparencia'!$I$4:$I$17)</f>
        <v>Ilimitada</v>
      </c>
      <c r="AE711" s="26" t="str">
        <f t="shared" si="171"/>
        <v>Media</v>
      </c>
      <c r="AF711" s="18"/>
      <c r="AG711" s="18" t="s">
        <v>239</v>
      </c>
      <c r="AH711" s="18"/>
      <c r="AI711" s="18" t="s">
        <v>239</v>
      </c>
      <c r="AJ711" s="18">
        <f t="shared" si="174"/>
        <v>1</v>
      </c>
      <c r="AK711" s="18"/>
      <c r="AL711" s="206" t="str">
        <f t="shared" si="176"/>
        <v>MEDIA</v>
      </c>
      <c r="AM711" s="18" t="s">
        <v>184</v>
      </c>
      <c r="AN711" s="18" t="s">
        <v>184</v>
      </c>
      <c r="AO711" s="18" t="s">
        <v>388</v>
      </c>
      <c r="AP711" s="18" t="s">
        <v>388</v>
      </c>
      <c r="AQ711" s="18" t="s">
        <v>388</v>
      </c>
      <c r="AR711" s="18" t="s">
        <v>184</v>
      </c>
      <c r="AS711" s="18"/>
      <c r="AT711" s="18" t="s">
        <v>388</v>
      </c>
      <c r="AU711" s="18" t="s">
        <v>184</v>
      </c>
      <c r="AV711" s="18" t="s">
        <v>388</v>
      </c>
      <c r="AW711" s="18" t="s">
        <v>388</v>
      </c>
      <c r="AX711" s="18" t="s">
        <v>184</v>
      </c>
      <c r="AY711" s="18" t="s">
        <v>419</v>
      </c>
      <c r="AZ711" s="18" t="s">
        <v>184</v>
      </c>
      <c r="BA711" s="18" t="s">
        <v>184</v>
      </c>
      <c r="BB711" s="18" t="s">
        <v>184</v>
      </c>
      <c r="BC711" s="18"/>
      <c r="BD711" s="18" t="s">
        <v>184</v>
      </c>
      <c r="BE711" s="18" t="s">
        <v>184</v>
      </c>
      <c r="BF711" s="18" t="s">
        <v>184</v>
      </c>
      <c r="BG711" s="18" t="s">
        <v>184</v>
      </c>
      <c r="BH711" s="18" t="s">
        <v>184</v>
      </c>
      <c r="BI711" s="18" t="s">
        <v>184</v>
      </c>
      <c r="BJ711" s="18" t="s">
        <v>184</v>
      </c>
      <c r="BK711" s="18" t="s">
        <v>184</v>
      </c>
      <c r="BL711" s="18" t="s">
        <v>184</v>
      </c>
      <c r="BM711" s="281"/>
    </row>
    <row r="712" spans="1:65" s="158" customFormat="1" ht="60" customHeight="1" x14ac:dyDescent="0.35">
      <c r="A712" s="144" t="s">
        <v>3255</v>
      </c>
      <c r="B712" s="144" t="s">
        <v>3255</v>
      </c>
      <c r="D712" s="145" t="s">
        <v>1549</v>
      </c>
      <c r="E712" s="145" t="s">
        <v>171</v>
      </c>
      <c r="F712" s="145" t="s">
        <v>3275</v>
      </c>
      <c r="G712" s="145" t="s">
        <v>3276</v>
      </c>
      <c r="H712" s="145" t="s">
        <v>3277</v>
      </c>
      <c r="I712" s="145" t="s">
        <v>253</v>
      </c>
      <c r="J712" s="18" t="s">
        <v>254</v>
      </c>
      <c r="K712" s="18" t="s">
        <v>436</v>
      </c>
      <c r="L712" s="18" t="s">
        <v>336</v>
      </c>
      <c r="M712" s="18" t="s">
        <v>337</v>
      </c>
      <c r="N712" s="18" t="s">
        <v>451</v>
      </c>
      <c r="O712" s="145" t="s">
        <v>176</v>
      </c>
      <c r="P712" s="145" t="s">
        <v>656</v>
      </c>
      <c r="Q712" s="145" t="s">
        <v>1549</v>
      </c>
      <c r="R712" s="145" t="s">
        <v>411</v>
      </c>
      <c r="S712" s="145" t="s">
        <v>647</v>
      </c>
      <c r="T712" s="145" t="s">
        <v>656</v>
      </c>
      <c r="U712" s="145" t="s">
        <v>1549</v>
      </c>
      <c r="V712" s="145" t="s">
        <v>229</v>
      </c>
      <c r="W712" s="145" t="s">
        <v>229</v>
      </c>
      <c r="X712" s="18" t="s">
        <v>255</v>
      </c>
      <c r="Y712" s="203" t="s">
        <v>517</v>
      </c>
      <c r="Z712" s="145" t="s">
        <v>256</v>
      </c>
      <c r="AA712" s="145" t="s">
        <v>256</v>
      </c>
      <c r="AB712" s="18" t="s">
        <v>256</v>
      </c>
      <c r="AC712" s="204">
        <v>45168</v>
      </c>
      <c r="AD712" s="205" t="s">
        <v>518</v>
      </c>
      <c r="AE712" s="26" t="s">
        <v>239</v>
      </c>
      <c r="AF712" s="281"/>
      <c r="AG712" s="18" t="s">
        <v>233</v>
      </c>
      <c r="AH712" s="281"/>
      <c r="AI712" s="18" t="s">
        <v>233</v>
      </c>
      <c r="AJ712" s="281"/>
      <c r="AK712" s="281"/>
      <c r="AL712" s="206" t="s">
        <v>524</v>
      </c>
      <c r="AM712" s="18" t="s">
        <v>388</v>
      </c>
      <c r="AN712" s="18" t="s">
        <v>388</v>
      </c>
      <c r="AO712" s="18" t="s">
        <v>388</v>
      </c>
      <c r="AP712" s="18" t="s">
        <v>388</v>
      </c>
      <c r="AQ712" s="18" t="s">
        <v>184</v>
      </c>
      <c r="AR712" s="18" t="s">
        <v>184</v>
      </c>
      <c r="AS712" s="18"/>
      <c r="AT712" s="18" t="s">
        <v>184</v>
      </c>
      <c r="AU712" s="18" t="s">
        <v>184</v>
      </c>
      <c r="AV712" s="18" t="s">
        <v>184</v>
      </c>
      <c r="AW712" s="18" t="s">
        <v>184</v>
      </c>
      <c r="AX712" s="18" t="s">
        <v>184</v>
      </c>
      <c r="AY712" s="18" t="s">
        <v>184</v>
      </c>
      <c r="AZ712" s="18" t="s">
        <v>184</v>
      </c>
      <c r="BA712" s="18" t="s">
        <v>184</v>
      </c>
      <c r="BB712" s="18" t="s">
        <v>184</v>
      </c>
      <c r="BC712" s="18"/>
      <c r="BD712" s="18" t="s">
        <v>184</v>
      </c>
      <c r="BE712" s="18" t="s">
        <v>184</v>
      </c>
      <c r="BF712" s="18" t="s">
        <v>184</v>
      </c>
      <c r="BG712" s="18" t="s">
        <v>184</v>
      </c>
      <c r="BH712" s="18" t="s">
        <v>184</v>
      </c>
      <c r="BI712" s="18" t="s">
        <v>184</v>
      </c>
      <c r="BJ712" s="18" t="s">
        <v>184</v>
      </c>
      <c r="BK712" s="18" t="s">
        <v>184</v>
      </c>
      <c r="BL712" s="18" t="s">
        <v>184</v>
      </c>
      <c r="BM712" s="281"/>
    </row>
    <row r="713" spans="1:65" s="158" customFormat="1" ht="60" customHeight="1" x14ac:dyDescent="0.35">
      <c r="A713" s="144" t="s">
        <v>3256</v>
      </c>
      <c r="B713" s="144" t="s">
        <v>3256</v>
      </c>
      <c r="D713" s="145" t="s">
        <v>1549</v>
      </c>
      <c r="E713" s="145" t="s">
        <v>171</v>
      </c>
      <c r="F713" s="145" t="s">
        <v>3278</v>
      </c>
      <c r="G713" s="145" t="s">
        <v>3279</v>
      </c>
      <c r="H713" s="145" t="s">
        <v>3280</v>
      </c>
      <c r="I713" s="145" t="s">
        <v>253</v>
      </c>
      <c r="J713" s="18" t="s">
        <v>254</v>
      </c>
      <c r="K713" s="18" t="s">
        <v>436</v>
      </c>
      <c r="L713" s="18" t="s">
        <v>336</v>
      </c>
      <c r="M713" s="18" t="s">
        <v>337</v>
      </c>
      <c r="N713" s="18" t="s">
        <v>451</v>
      </c>
      <c r="O713" s="145" t="s">
        <v>176</v>
      </c>
      <c r="P713" s="145" t="s">
        <v>656</v>
      </c>
      <c r="Q713" s="145" t="s">
        <v>1549</v>
      </c>
      <c r="R713" s="145" t="s">
        <v>229</v>
      </c>
      <c r="S713" s="145" t="s">
        <v>229</v>
      </c>
      <c r="T713" s="145" t="s">
        <v>656</v>
      </c>
      <c r="U713" s="145" t="s">
        <v>1549</v>
      </c>
      <c r="V713" s="145" t="s">
        <v>229</v>
      </c>
      <c r="W713" s="145" t="s">
        <v>229</v>
      </c>
      <c r="X713" s="18" t="s">
        <v>273</v>
      </c>
      <c r="Y713" s="203" t="s">
        <v>528</v>
      </c>
      <c r="Z713" s="145" t="s">
        <v>180</v>
      </c>
      <c r="AA713" s="145" t="s">
        <v>3314</v>
      </c>
      <c r="AB713" s="18" t="s">
        <v>238</v>
      </c>
      <c r="AC713" s="204">
        <v>45168</v>
      </c>
      <c r="AD713" s="205" t="s">
        <v>518</v>
      </c>
      <c r="AE713" s="26" t="s">
        <v>233</v>
      </c>
      <c r="AF713" s="281"/>
      <c r="AG713" s="18" t="s">
        <v>233</v>
      </c>
      <c r="AH713" s="281"/>
      <c r="AI713" s="18" t="s">
        <v>233</v>
      </c>
      <c r="AJ713" s="281"/>
      <c r="AK713" s="281"/>
      <c r="AL713" s="206" t="s">
        <v>524</v>
      </c>
      <c r="AM713" s="18" t="s">
        <v>184</v>
      </c>
      <c r="AN713" s="18" t="s">
        <v>388</v>
      </c>
      <c r="AO713" s="18" t="s">
        <v>388</v>
      </c>
      <c r="AP713" s="18" t="s">
        <v>388</v>
      </c>
      <c r="AQ713" s="18" t="s">
        <v>184</v>
      </c>
      <c r="AR713" s="18" t="s">
        <v>184</v>
      </c>
      <c r="AS713" s="18"/>
      <c r="AT713" s="18" t="s">
        <v>184</v>
      </c>
      <c r="AU713" s="18" t="s">
        <v>184</v>
      </c>
      <c r="AV713" s="18" t="s">
        <v>388</v>
      </c>
      <c r="AW713" s="18" t="s">
        <v>388</v>
      </c>
      <c r="AX713" s="18" t="s">
        <v>388</v>
      </c>
      <c r="AY713" s="18" t="s">
        <v>388</v>
      </c>
      <c r="AZ713" s="18" t="s">
        <v>184</v>
      </c>
      <c r="BA713" s="18" t="s">
        <v>184</v>
      </c>
      <c r="BB713" s="18" t="s">
        <v>184</v>
      </c>
      <c r="BC713" s="18"/>
      <c r="BD713" s="18" t="s">
        <v>184</v>
      </c>
      <c r="BE713" s="18" t="s">
        <v>184</v>
      </c>
      <c r="BF713" s="18" t="s">
        <v>184</v>
      </c>
      <c r="BG713" s="18" t="s">
        <v>184</v>
      </c>
      <c r="BH713" s="18" t="s">
        <v>184</v>
      </c>
      <c r="BI713" s="18" t="s">
        <v>184</v>
      </c>
      <c r="BJ713" s="18" t="s">
        <v>184</v>
      </c>
      <c r="BK713" s="18" t="s">
        <v>184</v>
      </c>
      <c r="BL713" s="18" t="s">
        <v>184</v>
      </c>
      <c r="BM713" s="281"/>
    </row>
    <row r="714" spans="1:65" s="158" customFormat="1" ht="60" customHeight="1" x14ac:dyDescent="0.35">
      <c r="A714" s="144" t="s">
        <v>3257</v>
      </c>
      <c r="B714" s="144" t="s">
        <v>3257</v>
      </c>
      <c r="D714" s="145" t="s">
        <v>1549</v>
      </c>
      <c r="E714" s="145" t="s">
        <v>1563</v>
      </c>
      <c r="F714" s="145" t="s">
        <v>3281</v>
      </c>
      <c r="G714" s="145" t="s">
        <v>3282</v>
      </c>
      <c r="H714" s="145" t="s">
        <v>3283</v>
      </c>
      <c r="I714" s="145" t="s">
        <v>253</v>
      </c>
      <c r="J714" s="18" t="s">
        <v>254</v>
      </c>
      <c r="K714" s="18" t="s">
        <v>436</v>
      </c>
      <c r="L714" s="18" t="s">
        <v>336</v>
      </c>
      <c r="M714" s="18" t="s">
        <v>337</v>
      </c>
      <c r="N714" s="18" t="s">
        <v>451</v>
      </c>
      <c r="O714" s="145" t="s">
        <v>176</v>
      </c>
      <c r="P714" s="145" t="s">
        <v>656</v>
      </c>
      <c r="Q714" s="145" t="s">
        <v>1549</v>
      </c>
      <c r="R714" s="145" t="s">
        <v>229</v>
      </c>
      <c r="S714" s="145" t="s">
        <v>229</v>
      </c>
      <c r="T714" s="145" t="s">
        <v>656</v>
      </c>
      <c r="U714" s="145" t="s">
        <v>1549</v>
      </c>
      <c r="V714" s="145" t="s">
        <v>229</v>
      </c>
      <c r="W714" s="145" t="s">
        <v>229</v>
      </c>
      <c r="X714" s="18" t="s">
        <v>255</v>
      </c>
      <c r="Y714" s="203" t="s">
        <v>517</v>
      </c>
      <c r="Z714" s="145" t="s">
        <v>256</v>
      </c>
      <c r="AA714" s="145" t="s">
        <v>256</v>
      </c>
      <c r="AB714" s="18" t="s">
        <v>256</v>
      </c>
      <c r="AC714" s="204">
        <v>45168</v>
      </c>
      <c r="AD714" s="205" t="s">
        <v>518</v>
      </c>
      <c r="AE714" s="26" t="s">
        <v>239</v>
      </c>
      <c r="AF714" s="281"/>
      <c r="AG714" s="18" t="s">
        <v>233</v>
      </c>
      <c r="AH714" s="281"/>
      <c r="AI714" s="18" t="s">
        <v>233</v>
      </c>
      <c r="AJ714" s="281"/>
      <c r="AK714" s="281"/>
      <c r="AL714" s="206" t="s">
        <v>524</v>
      </c>
      <c r="AM714" s="18" t="s">
        <v>184</v>
      </c>
      <c r="AN714" s="18" t="s">
        <v>388</v>
      </c>
      <c r="AO714" s="18" t="s">
        <v>388</v>
      </c>
      <c r="AP714" s="18" t="s">
        <v>388</v>
      </c>
      <c r="AQ714" s="18" t="s">
        <v>184</v>
      </c>
      <c r="AR714" s="18" t="s">
        <v>184</v>
      </c>
      <c r="AS714" s="18"/>
      <c r="AT714" s="18" t="s">
        <v>388</v>
      </c>
      <c r="AU714" s="18" t="s">
        <v>184</v>
      </c>
      <c r="AV714" s="18" t="s">
        <v>388</v>
      </c>
      <c r="AW714" s="18" t="s">
        <v>388</v>
      </c>
      <c r="AX714" s="18" t="s">
        <v>388</v>
      </c>
      <c r="AY714" s="18" t="s">
        <v>184</v>
      </c>
      <c r="AZ714" s="18" t="s">
        <v>184</v>
      </c>
      <c r="BA714" s="18" t="s">
        <v>184</v>
      </c>
      <c r="BB714" s="18" t="s">
        <v>184</v>
      </c>
      <c r="BC714" s="18"/>
      <c r="BD714" s="18" t="s">
        <v>184</v>
      </c>
      <c r="BE714" s="18" t="s">
        <v>184</v>
      </c>
      <c r="BF714" s="18" t="s">
        <v>184</v>
      </c>
      <c r="BG714" s="18" t="s">
        <v>184</v>
      </c>
      <c r="BH714" s="18" t="s">
        <v>184</v>
      </c>
      <c r="BI714" s="18" t="s">
        <v>184</v>
      </c>
      <c r="BJ714" s="18" t="s">
        <v>184</v>
      </c>
      <c r="BK714" s="18" t="s">
        <v>184</v>
      </c>
      <c r="BL714" s="18" t="s">
        <v>184</v>
      </c>
      <c r="BM714" s="281"/>
    </row>
    <row r="715" spans="1:65" s="158" customFormat="1" ht="60" customHeight="1" x14ac:dyDescent="0.35">
      <c r="A715" s="144" t="s">
        <v>3258</v>
      </c>
      <c r="B715" s="144" t="s">
        <v>3258</v>
      </c>
      <c r="D715" s="145" t="s">
        <v>1549</v>
      </c>
      <c r="E715" s="145" t="s">
        <v>1563</v>
      </c>
      <c r="F715" s="145" t="s">
        <v>3281</v>
      </c>
      <c r="G715" s="145" t="s">
        <v>3284</v>
      </c>
      <c r="H715" s="145" t="s">
        <v>3285</v>
      </c>
      <c r="I715" s="145" t="s">
        <v>253</v>
      </c>
      <c r="J715" s="18" t="s">
        <v>254</v>
      </c>
      <c r="K715" s="18" t="s">
        <v>436</v>
      </c>
      <c r="L715" s="18" t="s">
        <v>336</v>
      </c>
      <c r="M715" s="18" t="s">
        <v>337</v>
      </c>
      <c r="N715" s="18" t="s">
        <v>451</v>
      </c>
      <c r="O715" s="145" t="s">
        <v>176</v>
      </c>
      <c r="P715" s="145" t="s">
        <v>656</v>
      </c>
      <c r="Q715" s="145" t="s">
        <v>1549</v>
      </c>
      <c r="R715" s="145" t="s">
        <v>229</v>
      </c>
      <c r="S715" s="145" t="s">
        <v>229</v>
      </c>
      <c r="T715" s="145" t="s">
        <v>656</v>
      </c>
      <c r="U715" s="145" t="s">
        <v>1549</v>
      </c>
      <c r="V715" s="145" t="s">
        <v>229</v>
      </c>
      <c r="W715" s="145" t="s">
        <v>229</v>
      </c>
      <c r="X715" s="18" t="s">
        <v>255</v>
      </c>
      <c r="Y715" s="203" t="s">
        <v>517</v>
      </c>
      <c r="Z715" s="145" t="s">
        <v>256</v>
      </c>
      <c r="AA715" s="145" t="s">
        <v>256</v>
      </c>
      <c r="AB715" s="18" t="s">
        <v>256</v>
      </c>
      <c r="AC715" s="204">
        <v>45168</v>
      </c>
      <c r="AD715" s="205" t="s">
        <v>518</v>
      </c>
      <c r="AE715" s="26" t="s">
        <v>239</v>
      </c>
      <c r="AF715" s="281"/>
      <c r="AG715" s="18" t="s">
        <v>233</v>
      </c>
      <c r="AH715" s="281"/>
      <c r="AI715" s="18" t="s">
        <v>233</v>
      </c>
      <c r="AJ715" s="281"/>
      <c r="AK715" s="281"/>
      <c r="AL715" s="206" t="s">
        <v>524</v>
      </c>
      <c r="AM715" s="18" t="s">
        <v>184</v>
      </c>
      <c r="AN715" s="18" t="s">
        <v>388</v>
      </c>
      <c r="AO715" s="18" t="s">
        <v>388</v>
      </c>
      <c r="AP715" s="18" t="s">
        <v>388</v>
      </c>
      <c r="AQ715" s="18" t="s">
        <v>184</v>
      </c>
      <c r="AR715" s="18" t="s">
        <v>184</v>
      </c>
      <c r="AS715" s="18"/>
      <c r="AT715" s="18" t="s">
        <v>388</v>
      </c>
      <c r="AU715" s="18" t="s">
        <v>184</v>
      </c>
      <c r="AV715" s="18" t="s">
        <v>388</v>
      </c>
      <c r="AW715" s="18" t="s">
        <v>388</v>
      </c>
      <c r="AX715" s="18" t="s">
        <v>388</v>
      </c>
      <c r="AY715" s="18" t="s">
        <v>184</v>
      </c>
      <c r="AZ715" s="18" t="s">
        <v>184</v>
      </c>
      <c r="BA715" s="18" t="s">
        <v>184</v>
      </c>
      <c r="BB715" s="18" t="s">
        <v>184</v>
      </c>
      <c r="BC715" s="18"/>
      <c r="BD715" s="18" t="s">
        <v>184</v>
      </c>
      <c r="BE715" s="18" t="s">
        <v>184</v>
      </c>
      <c r="BF715" s="18" t="s">
        <v>184</v>
      </c>
      <c r="BG715" s="18" t="s">
        <v>184</v>
      </c>
      <c r="BH715" s="18" t="s">
        <v>184</v>
      </c>
      <c r="BI715" s="18" t="s">
        <v>184</v>
      </c>
      <c r="BJ715" s="18" t="s">
        <v>184</v>
      </c>
      <c r="BK715" s="18" t="s">
        <v>184</v>
      </c>
      <c r="BL715" s="18" t="s">
        <v>184</v>
      </c>
      <c r="BM715" s="281"/>
    </row>
    <row r="716" spans="1:65" s="158" customFormat="1" ht="60" customHeight="1" x14ac:dyDescent="0.35">
      <c r="A716" s="144" t="s">
        <v>3259</v>
      </c>
      <c r="B716" s="144" t="s">
        <v>3259</v>
      </c>
      <c r="D716" s="145" t="s">
        <v>1549</v>
      </c>
      <c r="E716" s="145" t="s">
        <v>1563</v>
      </c>
      <c r="F716" s="145" t="s">
        <v>3281</v>
      </c>
      <c r="G716" s="145" t="s">
        <v>3286</v>
      </c>
      <c r="H716" s="145" t="s">
        <v>3287</v>
      </c>
      <c r="I716" s="145" t="s">
        <v>253</v>
      </c>
      <c r="J716" s="18" t="s">
        <v>254</v>
      </c>
      <c r="K716" s="18" t="s">
        <v>436</v>
      </c>
      <c r="L716" s="18" t="s">
        <v>336</v>
      </c>
      <c r="M716" s="18" t="s">
        <v>337</v>
      </c>
      <c r="N716" s="18" t="s">
        <v>451</v>
      </c>
      <c r="O716" s="145" t="s">
        <v>176</v>
      </c>
      <c r="P716" s="145" t="s">
        <v>656</v>
      </c>
      <c r="Q716" s="145" t="s">
        <v>1549</v>
      </c>
      <c r="R716" s="145" t="s">
        <v>229</v>
      </c>
      <c r="S716" s="145" t="s">
        <v>229</v>
      </c>
      <c r="T716" s="145" t="s">
        <v>656</v>
      </c>
      <c r="U716" s="145" t="s">
        <v>1549</v>
      </c>
      <c r="V716" s="145" t="s">
        <v>229</v>
      </c>
      <c r="W716" s="145" t="s">
        <v>229</v>
      </c>
      <c r="X716" s="18" t="s">
        <v>273</v>
      </c>
      <c r="Y716" s="203" t="s">
        <v>528</v>
      </c>
      <c r="Z716" s="145" t="s">
        <v>180</v>
      </c>
      <c r="AA716" s="145" t="s">
        <v>3315</v>
      </c>
      <c r="AB716" s="18" t="s">
        <v>238</v>
      </c>
      <c r="AC716" s="204">
        <v>45199</v>
      </c>
      <c r="AD716" s="205" t="s">
        <v>518</v>
      </c>
      <c r="AE716" s="26" t="s">
        <v>233</v>
      </c>
      <c r="AF716" s="281"/>
      <c r="AG716" s="18" t="s">
        <v>233</v>
      </c>
      <c r="AH716" s="281"/>
      <c r="AI716" s="18" t="s">
        <v>233</v>
      </c>
      <c r="AJ716" s="281"/>
      <c r="AK716" s="281"/>
      <c r="AL716" s="206" t="s">
        <v>524</v>
      </c>
      <c r="AM716" s="18" t="s">
        <v>184</v>
      </c>
      <c r="AN716" s="18" t="s">
        <v>388</v>
      </c>
      <c r="AO716" s="18" t="s">
        <v>388</v>
      </c>
      <c r="AP716" s="18" t="s">
        <v>388</v>
      </c>
      <c r="AQ716" s="18" t="s">
        <v>184</v>
      </c>
      <c r="AR716" s="18" t="s">
        <v>184</v>
      </c>
      <c r="AS716" s="18"/>
      <c r="AT716" s="18" t="s">
        <v>184</v>
      </c>
      <c r="AU716" s="18" t="s">
        <v>184</v>
      </c>
      <c r="AV716" s="18" t="s">
        <v>388</v>
      </c>
      <c r="AW716" s="18" t="s">
        <v>388</v>
      </c>
      <c r="AX716" s="18" t="s">
        <v>388</v>
      </c>
      <c r="AY716" s="18" t="s">
        <v>184</v>
      </c>
      <c r="AZ716" s="18" t="s">
        <v>184</v>
      </c>
      <c r="BA716" s="18" t="s">
        <v>184</v>
      </c>
      <c r="BB716" s="18" t="s">
        <v>184</v>
      </c>
      <c r="BC716" s="18"/>
      <c r="BD716" s="18" t="s">
        <v>184</v>
      </c>
      <c r="BE716" s="18" t="s">
        <v>184</v>
      </c>
      <c r="BF716" s="18" t="s">
        <v>184</v>
      </c>
      <c r="BG716" s="18" t="s">
        <v>184</v>
      </c>
      <c r="BH716" s="18" t="s">
        <v>184</v>
      </c>
      <c r="BI716" s="18" t="s">
        <v>184</v>
      </c>
      <c r="BJ716" s="18" t="s">
        <v>184</v>
      </c>
      <c r="BK716" s="18" t="s">
        <v>184</v>
      </c>
      <c r="BL716" s="18" t="s">
        <v>184</v>
      </c>
      <c r="BM716" s="281"/>
    </row>
    <row r="717" spans="1:65" s="158" customFormat="1" ht="60" customHeight="1" x14ac:dyDescent="0.35">
      <c r="A717" s="144" t="s">
        <v>3260</v>
      </c>
      <c r="B717" s="144" t="s">
        <v>3260</v>
      </c>
      <c r="D717" s="145" t="s">
        <v>1549</v>
      </c>
      <c r="E717" s="145" t="s">
        <v>1563</v>
      </c>
      <c r="F717" s="145" t="s">
        <v>3281</v>
      </c>
      <c r="G717" s="145" t="s">
        <v>3288</v>
      </c>
      <c r="H717" s="145" t="s">
        <v>3289</v>
      </c>
      <c r="I717" s="145" t="s">
        <v>253</v>
      </c>
      <c r="J717" s="18" t="s">
        <v>254</v>
      </c>
      <c r="K717" s="18" t="s">
        <v>436</v>
      </c>
      <c r="L717" s="18" t="s">
        <v>336</v>
      </c>
      <c r="M717" s="18" t="s">
        <v>337</v>
      </c>
      <c r="N717" s="18" t="s">
        <v>451</v>
      </c>
      <c r="O717" s="145" t="s">
        <v>176</v>
      </c>
      <c r="P717" s="145" t="s">
        <v>656</v>
      </c>
      <c r="Q717" s="145" t="s">
        <v>1549</v>
      </c>
      <c r="R717" s="145" t="s">
        <v>229</v>
      </c>
      <c r="S717" s="145" t="s">
        <v>229</v>
      </c>
      <c r="T717" s="145" t="s">
        <v>656</v>
      </c>
      <c r="U717" s="145" t="s">
        <v>1549</v>
      </c>
      <c r="V717" s="145" t="s">
        <v>229</v>
      </c>
      <c r="W717" s="145" t="s">
        <v>229</v>
      </c>
      <c r="X717" s="18" t="s">
        <v>273</v>
      </c>
      <c r="Y717" s="203" t="s">
        <v>528</v>
      </c>
      <c r="Z717" s="145" t="s">
        <v>180</v>
      </c>
      <c r="AA717" s="145" t="s">
        <v>3315</v>
      </c>
      <c r="AB717" s="18" t="s">
        <v>238</v>
      </c>
      <c r="AC717" s="204">
        <v>45199</v>
      </c>
      <c r="AD717" s="205" t="s">
        <v>518</v>
      </c>
      <c r="AE717" s="26" t="s">
        <v>233</v>
      </c>
      <c r="AF717" s="281"/>
      <c r="AG717" s="18" t="s">
        <v>233</v>
      </c>
      <c r="AH717" s="281"/>
      <c r="AI717" s="18" t="s">
        <v>233</v>
      </c>
      <c r="AJ717" s="281"/>
      <c r="AK717" s="281"/>
      <c r="AL717" s="206" t="s">
        <v>524</v>
      </c>
      <c r="AM717" s="18" t="s">
        <v>184</v>
      </c>
      <c r="AN717" s="18" t="s">
        <v>388</v>
      </c>
      <c r="AO717" s="18" t="s">
        <v>184</v>
      </c>
      <c r="AP717" s="18" t="s">
        <v>388</v>
      </c>
      <c r="AQ717" s="18" t="s">
        <v>184</v>
      </c>
      <c r="AR717" s="18" t="s">
        <v>184</v>
      </c>
      <c r="AS717" s="18"/>
      <c r="AT717" s="18" t="s">
        <v>184</v>
      </c>
      <c r="AU717" s="18" t="s">
        <v>184</v>
      </c>
      <c r="AV717" s="18" t="s">
        <v>388</v>
      </c>
      <c r="AW717" s="18" t="s">
        <v>388</v>
      </c>
      <c r="AX717" s="18" t="s">
        <v>388</v>
      </c>
      <c r="AY717" s="18" t="s">
        <v>184</v>
      </c>
      <c r="AZ717" s="18" t="s">
        <v>184</v>
      </c>
      <c r="BA717" s="18" t="s">
        <v>184</v>
      </c>
      <c r="BB717" s="18" t="s">
        <v>184</v>
      </c>
      <c r="BC717" s="18"/>
      <c r="BD717" s="18" t="s">
        <v>184</v>
      </c>
      <c r="BE717" s="18" t="s">
        <v>184</v>
      </c>
      <c r="BF717" s="18" t="s">
        <v>184</v>
      </c>
      <c r="BG717" s="18" t="s">
        <v>184</v>
      </c>
      <c r="BH717" s="18" t="s">
        <v>184</v>
      </c>
      <c r="BI717" s="18" t="s">
        <v>184</v>
      </c>
      <c r="BJ717" s="18" t="s">
        <v>184</v>
      </c>
      <c r="BK717" s="18" t="s">
        <v>184</v>
      </c>
      <c r="BL717" s="18" t="s">
        <v>184</v>
      </c>
      <c r="BM717" s="281"/>
    </row>
    <row r="718" spans="1:65" s="158" customFormat="1" ht="60" customHeight="1" x14ac:dyDescent="0.35">
      <c r="A718" s="144" t="s">
        <v>3261</v>
      </c>
      <c r="B718" s="144" t="s">
        <v>3261</v>
      </c>
      <c r="D718" s="145" t="s">
        <v>1549</v>
      </c>
      <c r="E718" s="145" t="s">
        <v>1563</v>
      </c>
      <c r="F718" s="145" t="s">
        <v>3281</v>
      </c>
      <c r="G718" s="145" t="s">
        <v>3290</v>
      </c>
      <c r="H718" s="145" t="s">
        <v>3291</v>
      </c>
      <c r="I718" s="145" t="s">
        <v>253</v>
      </c>
      <c r="J718" s="18" t="s">
        <v>254</v>
      </c>
      <c r="K718" s="18" t="s">
        <v>436</v>
      </c>
      <c r="L718" s="18" t="s">
        <v>336</v>
      </c>
      <c r="M718" s="18" t="s">
        <v>337</v>
      </c>
      <c r="N718" s="18" t="s">
        <v>451</v>
      </c>
      <c r="O718" s="145" t="s">
        <v>176</v>
      </c>
      <c r="P718" s="145" t="s">
        <v>656</v>
      </c>
      <c r="Q718" s="145" t="s">
        <v>1549</v>
      </c>
      <c r="R718" s="145" t="s">
        <v>229</v>
      </c>
      <c r="S718" s="145" t="s">
        <v>229</v>
      </c>
      <c r="T718" s="145" t="s">
        <v>656</v>
      </c>
      <c r="U718" s="145" t="s">
        <v>1549</v>
      </c>
      <c r="V718" s="145" t="s">
        <v>229</v>
      </c>
      <c r="W718" s="145" t="s">
        <v>229</v>
      </c>
      <c r="X718" s="18" t="s">
        <v>273</v>
      </c>
      <c r="Y718" s="203" t="s">
        <v>528</v>
      </c>
      <c r="Z718" s="145" t="s">
        <v>180</v>
      </c>
      <c r="AA718" s="145" t="s">
        <v>3315</v>
      </c>
      <c r="AB718" s="18" t="s">
        <v>238</v>
      </c>
      <c r="AC718" s="204">
        <v>45199</v>
      </c>
      <c r="AD718" s="205" t="s">
        <v>518</v>
      </c>
      <c r="AE718" s="26" t="s">
        <v>233</v>
      </c>
      <c r="AF718" s="281"/>
      <c r="AG718" s="18" t="s">
        <v>233</v>
      </c>
      <c r="AH718" s="281"/>
      <c r="AI718" s="18" t="s">
        <v>233</v>
      </c>
      <c r="AJ718" s="281"/>
      <c r="AK718" s="281"/>
      <c r="AL718" s="206" t="s">
        <v>524</v>
      </c>
      <c r="AM718" s="18" t="s">
        <v>184</v>
      </c>
      <c r="AN718" s="18" t="s">
        <v>388</v>
      </c>
      <c r="AO718" s="18" t="s">
        <v>184</v>
      </c>
      <c r="AP718" s="18" t="s">
        <v>388</v>
      </c>
      <c r="AQ718" s="18" t="s">
        <v>184</v>
      </c>
      <c r="AR718" s="18" t="s">
        <v>184</v>
      </c>
      <c r="AS718" s="18"/>
      <c r="AT718" s="18" t="s">
        <v>184</v>
      </c>
      <c r="AU718" s="18" t="s">
        <v>184</v>
      </c>
      <c r="AV718" s="18" t="s">
        <v>388</v>
      </c>
      <c r="AW718" s="18" t="s">
        <v>388</v>
      </c>
      <c r="AX718" s="18" t="s">
        <v>388</v>
      </c>
      <c r="AY718" s="18" t="s">
        <v>184</v>
      </c>
      <c r="AZ718" s="18" t="s">
        <v>184</v>
      </c>
      <c r="BA718" s="18" t="s">
        <v>184</v>
      </c>
      <c r="BB718" s="18" t="s">
        <v>184</v>
      </c>
      <c r="BC718" s="18"/>
      <c r="BD718" s="18" t="s">
        <v>184</v>
      </c>
      <c r="BE718" s="18" t="s">
        <v>184</v>
      </c>
      <c r="BF718" s="18" t="s">
        <v>184</v>
      </c>
      <c r="BG718" s="18" t="s">
        <v>184</v>
      </c>
      <c r="BH718" s="18" t="s">
        <v>184</v>
      </c>
      <c r="BI718" s="18" t="s">
        <v>184</v>
      </c>
      <c r="BJ718" s="18" t="s">
        <v>184</v>
      </c>
      <c r="BK718" s="18" t="s">
        <v>184</v>
      </c>
      <c r="BL718" s="18" t="s">
        <v>184</v>
      </c>
      <c r="BM718" s="281"/>
    </row>
    <row r="719" spans="1:65" s="158" customFormat="1" ht="60" customHeight="1" x14ac:dyDescent="0.35">
      <c r="A719" s="144" t="s">
        <v>3262</v>
      </c>
      <c r="B719" s="144" t="s">
        <v>3262</v>
      </c>
      <c r="D719" s="145" t="s">
        <v>1549</v>
      </c>
      <c r="E719" s="145" t="s">
        <v>1563</v>
      </c>
      <c r="F719" s="145" t="s">
        <v>3292</v>
      </c>
      <c r="G719" s="145" t="s">
        <v>3293</v>
      </c>
      <c r="H719" s="145" t="s">
        <v>3294</v>
      </c>
      <c r="I719" s="145" t="s">
        <v>253</v>
      </c>
      <c r="J719" s="18" t="s">
        <v>254</v>
      </c>
      <c r="K719" s="18" t="s">
        <v>436</v>
      </c>
      <c r="L719" s="18" t="s">
        <v>336</v>
      </c>
      <c r="M719" s="18" t="s">
        <v>337</v>
      </c>
      <c r="N719" s="18" t="s">
        <v>451</v>
      </c>
      <c r="O719" s="145" t="s">
        <v>176</v>
      </c>
      <c r="P719" s="145" t="s">
        <v>656</v>
      </c>
      <c r="Q719" s="145" t="s">
        <v>1549</v>
      </c>
      <c r="R719" s="145" t="s">
        <v>229</v>
      </c>
      <c r="S719" s="145" t="s">
        <v>229</v>
      </c>
      <c r="T719" s="145" t="s">
        <v>656</v>
      </c>
      <c r="U719" s="145" t="s">
        <v>1549</v>
      </c>
      <c r="V719" s="145" t="s">
        <v>229</v>
      </c>
      <c r="W719" s="145" t="s">
        <v>229</v>
      </c>
      <c r="X719" s="18" t="s">
        <v>255</v>
      </c>
      <c r="Y719" s="203" t="s">
        <v>517</v>
      </c>
      <c r="Z719" s="145" t="s">
        <v>256</v>
      </c>
      <c r="AA719" s="145" t="s">
        <v>256</v>
      </c>
      <c r="AB719" s="18" t="s">
        <v>256</v>
      </c>
      <c r="AC719" s="204">
        <v>45168</v>
      </c>
      <c r="AD719" s="205" t="s">
        <v>518</v>
      </c>
      <c r="AE719" s="26" t="s">
        <v>239</v>
      </c>
      <c r="AF719" s="281"/>
      <c r="AG719" s="18" t="s">
        <v>233</v>
      </c>
      <c r="AH719" s="281"/>
      <c r="AI719" s="18" t="s">
        <v>233</v>
      </c>
      <c r="AJ719" s="281"/>
      <c r="AK719" s="281"/>
      <c r="AL719" s="206" t="s">
        <v>524</v>
      </c>
      <c r="AM719" s="18" t="s">
        <v>184</v>
      </c>
      <c r="AN719" s="18" t="s">
        <v>184</v>
      </c>
      <c r="AO719" s="18" t="s">
        <v>184</v>
      </c>
      <c r="AP719" s="18" t="s">
        <v>184</v>
      </c>
      <c r="AQ719" s="18" t="s">
        <v>184</v>
      </c>
      <c r="AR719" s="18" t="s">
        <v>184</v>
      </c>
      <c r="AS719" s="18"/>
      <c r="AT719" s="18" t="s">
        <v>388</v>
      </c>
      <c r="AU719" s="18" t="s">
        <v>184</v>
      </c>
      <c r="AV719" s="18" t="s">
        <v>388</v>
      </c>
      <c r="AW719" s="18" t="s">
        <v>388</v>
      </c>
      <c r="AX719" s="18" t="s">
        <v>388</v>
      </c>
      <c r="AY719" s="18" t="s">
        <v>184</v>
      </c>
      <c r="AZ719" s="18" t="s">
        <v>184</v>
      </c>
      <c r="BA719" s="18" t="s">
        <v>184</v>
      </c>
      <c r="BB719" s="18" t="s">
        <v>184</v>
      </c>
      <c r="BC719" s="18"/>
      <c r="BD719" s="18" t="s">
        <v>184</v>
      </c>
      <c r="BE719" s="18" t="s">
        <v>184</v>
      </c>
      <c r="BF719" s="18" t="s">
        <v>184</v>
      </c>
      <c r="BG719" s="18" t="s">
        <v>184</v>
      </c>
      <c r="BH719" s="18" t="s">
        <v>184</v>
      </c>
      <c r="BI719" s="18" t="s">
        <v>184</v>
      </c>
      <c r="BJ719" s="18" t="s">
        <v>184</v>
      </c>
      <c r="BK719" s="18" t="s">
        <v>184</v>
      </c>
      <c r="BL719" s="18" t="s">
        <v>184</v>
      </c>
      <c r="BM719" s="281"/>
    </row>
    <row r="720" spans="1:65" s="158" customFormat="1" ht="60" customHeight="1" x14ac:dyDescent="0.35">
      <c r="A720" s="144" t="s">
        <v>3263</v>
      </c>
      <c r="B720" s="144" t="s">
        <v>3263</v>
      </c>
      <c r="D720" s="145" t="s">
        <v>1549</v>
      </c>
      <c r="E720" s="145" t="s">
        <v>1563</v>
      </c>
      <c r="F720" s="145" t="s">
        <v>3295</v>
      </c>
      <c r="G720" s="145" t="s">
        <v>3296</v>
      </c>
      <c r="H720" s="145" t="s">
        <v>3297</v>
      </c>
      <c r="I720" s="145" t="s">
        <v>253</v>
      </c>
      <c r="J720" s="18" t="s">
        <v>254</v>
      </c>
      <c r="K720" s="18" t="s">
        <v>436</v>
      </c>
      <c r="L720" s="18" t="s">
        <v>336</v>
      </c>
      <c r="M720" s="18" t="s">
        <v>337</v>
      </c>
      <c r="N720" s="18" t="s">
        <v>451</v>
      </c>
      <c r="O720" s="145" t="s">
        <v>176</v>
      </c>
      <c r="P720" s="145" t="s">
        <v>656</v>
      </c>
      <c r="Q720" s="145" t="s">
        <v>1549</v>
      </c>
      <c r="R720" s="145" t="s">
        <v>229</v>
      </c>
      <c r="S720" s="145" t="s">
        <v>229</v>
      </c>
      <c r="T720" s="145" t="s">
        <v>656</v>
      </c>
      <c r="U720" s="145" t="s">
        <v>1549</v>
      </c>
      <c r="V720" s="145" t="s">
        <v>229</v>
      </c>
      <c r="W720" s="145" t="s">
        <v>229</v>
      </c>
      <c r="X720" s="18" t="s">
        <v>255</v>
      </c>
      <c r="Y720" s="203" t="s">
        <v>517</v>
      </c>
      <c r="Z720" s="145" t="s">
        <v>256</v>
      </c>
      <c r="AA720" s="145" t="s">
        <v>256</v>
      </c>
      <c r="AB720" s="18" t="s">
        <v>256</v>
      </c>
      <c r="AC720" s="204">
        <v>45168</v>
      </c>
      <c r="AD720" s="205" t="s">
        <v>518</v>
      </c>
      <c r="AE720" s="26" t="s">
        <v>239</v>
      </c>
      <c r="AF720" s="281"/>
      <c r="AG720" s="18" t="s">
        <v>233</v>
      </c>
      <c r="AH720" s="281"/>
      <c r="AI720" s="18" t="s">
        <v>233</v>
      </c>
      <c r="AJ720" s="281"/>
      <c r="AK720" s="281"/>
      <c r="AL720" s="206" t="s">
        <v>524</v>
      </c>
      <c r="AM720" s="18" t="s">
        <v>184</v>
      </c>
      <c r="AN720" s="18" t="s">
        <v>388</v>
      </c>
      <c r="AO720" s="18" t="s">
        <v>184</v>
      </c>
      <c r="AP720" s="18" t="s">
        <v>388</v>
      </c>
      <c r="AQ720" s="18" t="s">
        <v>184</v>
      </c>
      <c r="AR720" s="18" t="s">
        <v>184</v>
      </c>
      <c r="AS720" s="18"/>
      <c r="AT720" s="18" t="s">
        <v>388</v>
      </c>
      <c r="AU720" s="18" t="s">
        <v>184</v>
      </c>
      <c r="AV720" s="18" t="s">
        <v>388</v>
      </c>
      <c r="AW720" s="18" t="s">
        <v>388</v>
      </c>
      <c r="AX720" s="18" t="s">
        <v>388</v>
      </c>
      <c r="AY720" s="18" t="s">
        <v>184</v>
      </c>
      <c r="AZ720" s="18" t="s">
        <v>184</v>
      </c>
      <c r="BA720" s="18" t="s">
        <v>184</v>
      </c>
      <c r="BB720" s="18" t="s">
        <v>184</v>
      </c>
      <c r="BC720" s="18"/>
      <c r="BD720" s="18" t="s">
        <v>184</v>
      </c>
      <c r="BE720" s="18" t="s">
        <v>184</v>
      </c>
      <c r="BF720" s="18" t="s">
        <v>184</v>
      </c>
      <c r="BG720" s="18" t="s">
        <v>184</v>
      </c>
      <c r="BH720" s="18" t="s">
        <v>184</v>
      </c>
      <c r="BI720" s="18" t="s">
        <v>184</v>
      </c>
      <c r="BJ720" s="18" t="s">
        <v>184</v>
      </c>
      <c r="BK720" s="18" t="s">
        <v>184</v>
      </c>
      <c r="BL720" s="18" t="s">
        <v>184</v>
      </c>
      <c r="BM720" s="281"/>
    </row>
    <row r="721" spans="1:65" s="158" customFormat="1" ht="60" customHeight="1" x14ac:dyDescent="0.35">
      <c r="A721" s="144" t="s">
        <v>3264</v>
      </c>
      <c r="B721" s="144" t="s">
        <v>3264</v>
      </c>
      <c r="D721" s="145" t="s">
        <v>1549</v>
      </c>
      <c r="E721" s="145" t="s">
        <v>229</v>
      </c>
      <c r="F721" s="145" t="s">
        <v>316</v>
      </c>
      <c r="G721" s="145" t="s">
        <v>3298</v>
      </c>
      <c r="H721" s="145" t="s">
        <v>3299</v>
      </c>
      <c r="I721" s="145" t="s">
        <v>253</v>
      </c>
      <c r="J721" s="18" t="s">
        <v>254</v>
      </c>
      <c r="K721" s="18" t="s">
        <v>436</v>
      </c>
      <c r="L721" s="18" t="s">
        <v>336</v>
      </c>
      <c r="M721" s="18" t="s">
        <v>321</v>
      </c>
      <c r="N721" s="18" t="s">
        <v>451</v>
      </c>
      <c r="O721" s="145" t="s">
        <v>176</v>
      </c>
      <c r="P721" s="145" t="s">
        <v>656</v>
      </c>
      <c r="Q721" s="145" t="s">
        <v>1549</v>
      </c>
      <c r="R721" s="145" t="s">
        <v>229</v>
      </c>
      <c r="S721" s="145" t="s">
        <v>229</v>
      </c>
      <c r="T721" s="145" t="s">
        <v>656</v>
      </c>
      <c r="U721" s="145" t="s">
        <v>1549</v>
      </c>
      <c r="V721" s="145" t="s">
        <v>229</v>
      </c>
      <c r="W721" s="145" t="s">
        <v>229</v>
      </c>
      <c r="X721" s="18" t="s">
        <v>255</v>
      </c>
      <c r="Y721" s="203" t="s">
        <v>517</v>
      </c>
      <c r="Z721" s="145" t="s">
        <v>256</v>
      </c>
      <c r="AA721" s="145" t="s">
        <v>256</v>
      </c>
      <c r="AB721" s="18" t="s">
        <v>256</v>
      </c>
      <c r="AC721" s="204">
        <v>45168</v>
      </c>
      <c r="AD721" s="205" t="s">
        <v>518</v>
      </c>
      <c r="AE721" s="26" t="s">
        <v>239</v>
      </c>
      <c r="AF721" s="281"/>
      <c r="AG721" s="18" t="s">
        <v>233</v>
      </c>
      <c r="AH721" s="281"/>
      <c r="AI721" s="18" t="s">
        <v>233</v>
      </c>
      <c r="AJ721" s="281"/>
      <c r="AK721" s="281"/>
      <c r="AL721" s="206" t="s">
        <v>524</v>
      </c>
      <c r="AM721" s="18" t="s">
        <v>184</v>
      </c>
      <c r="AN721" s="18" t="s">
        <v>388</v>
      </c>
      <c r="AO721" s="18" t="s">
        <v>184</v>
      </c>
      <c r="AP721" s="18" t="s">
        <v>388</v>
      </c>
      <c r="AQ721" s="18" t="s">
        <v>184</v>
      </c>
      <c r="AR721" s="18" t="s">
        <v>184</v>
      </c>
      <c r="AS721" s="18"/>
      <c r="AT721" s="18" t="s">
        <v>388</v>
      </c>
      <c r="AU721" s="18" t="s">
        <v>184</v>
      </c>
      <c r="AV721" s="18" t="s">
        <v>388</v>
      </c>
      <c r="AW721" s="18" t="s">
        <v>184</v>
      </c>
      <c r="AX721" s="18" t="s">
        <v>184</v>
      </c>
      <c r="AY721" s="18" t="s">
        <v>184</v>
      </c>
      <c r="AZ721" s="18" t="s">
        <v>184</v>
      </c>
      <c r="BA721" s="18" t="s">
        <v>184</v>
      </c>
      <c r="BB721" s="18" t="s">
        <v>184</v>
      </c>
      <c r="BC721" s="18"/>
      <c r="BD721" s="18" t="s">
        <v>184</v>
      </c>
      <c r="BE721" s="18" t="s">
        <v>184</v>
      </c>
      <c r="BF721" s="18" t="s">
        <v>184</v>
      </c>
      <c r="BG721" s="18" t="s">
        <v>184</v>
      </c>
      <c r="BH721" s="18" t="s">
        <v>184</v>
      </c>
      <c r="BI721" s="18" t="s">
        <v>184</v>
      </c>
      <c r="BJ721" s="18" t="s">
        <v>184</v>
      </c>
      <c r="BK721" s="18" t="s">
        <v>184</v>
      </c>
      <c r="BL721" s="18" t="s">
        <v>184</v>
      </c>
      <c r="BM721" s="281"/>
    </row>
    <row r="722" spans="1:65" s="158" customFormat="1" ht="60" customHeight="1" x14ac:dyDescent="0.35">
      <c r="A722" s="144" t="s">
        <v>3265</v>
      </c>
      <c r="B722" s="144" t="s">
        <v>3265</v>
      </c>
      <c r="D722" s="145" t="s">
        <v>1549</v>
      </c>
      <c r="E722" s="145" t="s">
        <v>229</v>
      </c>
      <c r="F722" s="145" t="s">
        <v>759</v>
      </c>
      <c r="G722" s="145" t="s">
        <v>1435</v>
      </c>
      <c r="H722" s="145" t="s">
        <v>3300</v>
      </c>
      <c r="I722" s="145" t="s">
        <v>253</v>
      </c>
      <c r="J722" s="18" t="s">
        <v>254</v>
      </c>
      <c r="K722" s="18" t="s">
        <v>436</v>
      </c>
      <c r="L722" s="18" t="s">
        <v>336</v>
      </c>
      <c r="M722" s="18" t="s">
        <v>337</v>
      </c>
      <c r="N722" s="18" t="s">
        <v>451</v>
      </c>
      <c r="O722" s="145" t="s">
        <v>176</v>
      </c>
      <c r="P722" s="145" t="s">
        <v>656</v>
      </c>
      <c r="Q722" s="145" t="s">
        <v>1549</v>
      </c>
      <c r="R722" s="145" t="s">
        <v>229</v>
      </c>
      <c r="S722" s="145" t="s">
        <v>229</v>
      </c>
      <c r="T722" s="145" t="s">
        <v>656</v>
      </c>
      <c r="U722" s="145" t="s">
        <v>1549</v>
      </c>
      <c r="V722" s="145" t="s">
        <v>229</v>
      </c>
      <c r="W722" s="145" t="s">
        <v>229</v>
      </c>
      <c r="X722" s="18" t="s">
        <v>188</v>
      </c>
      <c r="Y722" s="203" t="s">
        <v>528</v>
      </c>
      <c r="Z722" s="145" t="s">
        <v>231</v>
      </c>
      <c r="AA722" s="145" t="s">
        <v>3316</v>
      </c>
      <c r="AB722" s="18" t="s">
        <v>238</v>
      </c>
      <c r="AC722" s="204">
        <v>45199</v>
      </c>
      <c r="AD722" s="205" t="s">
        <v>518</v>
      </c>
      <c r="AE722" s="26" t="s">
        <v>233</v>
      </c>
      <c r="AF722" s="281"/>
      <c r="AG722" s="18" t="s">
        <v>233</v>
      </c>
      <c r="AH722" s="281"/>
      <c r="AI722" s="18" t="s">
        <v>233</v>
      </c>
      <c r="AJ722" s="281"/>
      <c r="AK722" s="281"/>
      <c r="AL722" s="206" t="s">
        <v>524</v>
      </c>
      <c r="AM722" s="18" t="s">
        <v>184</v>
      </c>
      <c r="AN722" s="18" t="s">
        <v>388</v>
      </c>
      <c r="AO722" s="18" t="s">
        <v>388</v>
      </c>
      <c r="AP722" s="18" t="s">
        <v>388</v>
      </c>
      <c r="AQ722" s="18" t="s">
        <v>184</v>
      </c>
      <c r="AR722" s="18" t="s">
        <v>184</v>
      </c>
      <c r="AS722" s="18"/>
      <c r="AT722" s="18" t="s">
        <v>388</v>
      </c>
      <c r="AU722" s="18" t="s">
        <v>184</v>
      </c>
      <c r="AV722" s="18" t="s">
        <v>388</v>
      </c>
      <c r="AW722" s="18" t="s">
        <v>184</v>
      </c>
      <c r="AX722" s="18" t="s">
        <v>184</v>
      </c>
      <c r="AY722" s="18" t="s">
        <v>184</v>
      </c>
      <c r="AZ722" s="18" t="s">
        <v>184</v>
      </c>
      <c r="BA722" s="18" t="s">
        <v>184</v>
      </c>
      <c r="BB722" s="18" t="s">
        <v>184</v>
      </c>
      <c r="BC722" s="18"/>
      <c r="BD722" s="18" t="s">
        <v>184</v>
      </c>
      <c r="BE722" s="18" t="s">
        <v>184</v>
      </c>
      <c r="BF722" s="18" t="s">
        <v>184</v>
      </c>
      <c r="BG722" s="18" t="s">
        <v>184</v>
      </c>
      <c r="BH722" s="18" t="s">
        <v>184</v>
      </c>
      <c r="BI722" s="18" t="s">
        <v>184</v>
      </c>
      <c r="BJ722" s="18" t="s">
        <v>184</v>
      </c>
      <c r="BK722" s="18" t="s">
        <v>184</v>
      </c>
      <c r="BL722" s="18" t="s">
        <v>184</v>
      </c>
      <c r="BM722" s="281"/>
    </row>
    <row r="723" spans="1:65" s="158" customFormat="1" ht="60" customHeight="1" x14ac:dyDescent="0.35">
      <c r="A723" s="144" t="s">
        <v>3266</v>
      </c>
      <c r="B723" s="144" t="s">
        <v>3266</v>
      </c>
      <c r="D723" s="145" t="s">
        <v>1549</v>
      </c>
      <c r="E723" s="145" t="s">
        <v>229</v>
      </c>
      <c r="F723" s="145" t="s">
        <v>759</v>
      </c>
      <c r="G723" s="145" t="s">
        <v>1437</v>
      </c>
      <c r="H723" s="145" t="s">
        <v>3301</v>
      </c>
      <c r="I723" s="145" t="s">
        <v>253</v>
      </c>
      <c r="J723" s="18" t="s">
        <v>254</v>
      </c>
      <c r="K723" s="18" t="s">
        <v>436</v>
      </c>
      <c r="L723" s="18" t="s">
        <v>336</v>
      </c>
      <c r="M723" s="18" t="s">
        <v>337</v>
      </c>
      <c r="N723" s="18" t="s">
        <v>451</v>
      </c>
      <c r="O723" s="145" t="s">
        <v>176</v>
      </c>
      <c r="P723" s="145" t="s">
        <v>656</v>
      </c>
      <c r="Q723" s="145" t="s">
        <v>1549</v>
      </c>
      <c r="R723" s="145" t="s">
        <v>229</v>
      </c>
      <c r="S723" s="145" t="s">
        <v>229</v>
      </c>
      <c r="T723" s="145" t="s">
        <v>656</v>
      </c>
      <c r="U723" s="145" t="s">
        <v>1549</v>
      </c>
      <c r="V723" s="145" t="s">
        <v>229</v>
      </c>
      <c r="W723" s="145" t="s">
        <v>229</v>
      </c>
      <c r="X723" s="18" t="s">
        <v>188</v>
      </c>
      <c r="Y723" s="203" t="s">
        <v>528</v>
      </c>
      <c r="Z723" s="145" t="s">
        <v>231</v>
      </c>
      <c r="AA723" s="145" t="s">
        <v>3316</v>
      </c>
      <c r="AB723" s="18" t="s">
        <v>238</v>
      </c>
      <c r="AC723" s="204">
        <v>45199</v>
      </c>
      <c r="AD723" s="205" t="s">
        <v>518</v>
      </c>
      <c r="AE723" s="26" t="s">
        <v>233</v>
      </c>
      <c r="AF723" s="281"/>
      <c r="AG723" s="18" t="s">
        <v>233</v>
      </c>
      <c r="AH723" s="281"/>
      <c r="AI723" s="18" t="s">
        <v>233</v>
      </c>
      <c r="AJ723" s="281"/>
      <c r="AK723" s="281"/>
      <c r="AL723" s="206" t="s">
        <v>524</v>
      </c>
      <c r="AM723" s="18" t="s">
        <v>184</v>
      </c>
      <c r="AN723" s="18" t="s">
        <v>388</v>
      </c>
      <c r="AO723" s="18" t="s">
        <v>388</v>
      </c>
      <c r="AP723" s="18" t="s">
        <v>388</v>
      </c>
      <c r="AQ723" s="18" t="s">
        <v>184</v>
      </c>
      <c r="AR723" s="18" t="s">
        <v>184</v>
      </c>
      <c r="AS723" s="18"/>
      <c r="AT723" s="18" t="s">
        <v>388</v>
      </c>
      <c r="AU723" s="18" t="s">
        <v>184</v>
      </c>
      <c r="AV723" s="18" t="s">
        <v>388</v>
      </c>
      <c r="AW723" s="18" t="s">
        <v>184</v>
      </c>
      <c r="AX723" s="18" t="s">
        <v>184</v>
      </c>
      <c r="AY723" s="18" t="s">
        <v>184</v>
      </c>
      <c r="AZ723" s="18" t="s">
        <v>184</v>
      </c>
      <c r="BA723" s="18" t="s">
        <v>184</v>
      </c>
      <c r="BB723" s="18" t="s">
        <v>184</v>
      </c>
      <c r="BC723" s="18"/>
      <c r="BD723" s="18" t="s">
        <v>184</v>
      </c>
      <c r="BE723" s="18" t="s">
        <v>184</v>
      </c>
      <c r="BF723" s="18" t="s">
        <v>184</v>
      </c>
      <c r="BG723" s="18" t="s">
        <v>184</v>
      </c>
      <c r="BH723" s="18" t="s">
        <v>184</v>
      </c>
      <c r="BI723" s="18" t="s">
        <v>184</v>
      </c>
      <c r="BJ723" s="18" t="s">
        <v>184</v>
      </c>
      <c r="BK723" s="18" t="s">
        <v>184</v>
      </c>
      <c r="BL723" s="18" t="s">
        <v>184</v>
      </c>
      <c r="BM723" s="281"/>
    </row>
    <row r="724" spans="1:65" s="158" customFormat="1" ht="60" customHeight="1" x14ac:dyDescent="0.35">
      <c r="A724" s="144" t="s">
        <v>3267</v>
      </c>
      <c r="B724" s="144" t="s">
        <v>3267</v>
      </c>
      <c r="D724" s="145" t="s">
        <v>1549</v>
      </c>
      <c r="E724" s="145" t="s">
        <v>229</v>
      </c>
      <c r="F724" s="145" t="s">
        <v>759</v>
      </c>
      <c r="G724" s="145" t="s">
        <v>1439</v>
      </c>
      <c r="H724" s="145" t="s">
        <v>3302</v>
      </c>
      <c r="I724" s="145" t="s">
        <v>253</v>
      </c>
      <c r="J724" s="18" t="s">
        <v>254</v>
      </c>
      <c r="K724" s="18" t="s">
        <v>436</v>
      </c>
      <c r="L724" s="18" t="s">
        <v>336</v>
      </c>
      <c r="M724" s="18" t="s">
        <v>337</v>
      </c>
      <c r="N724" s="18" t="s">
        <v>451</v>
      </c>
      <c r="O724" s="145" t="s">
        <v>176</v>
      </c>
      <c r="P724" s="145" t="s">
        <v>656</v>
      </c>
      <c r="Q724" s="145" t="s">
        <v>1549</v>
      </c>
      <c r="R724" s="145" t="s">
        <v>229</v>
      </c>
      <c r="S724" s="145" t="s">
        <v>229</v>
      </c>
      <c r="T724" s="145" t="s">
        <v>656</v>
      </c>
      <c r="U724" s="145" t="s">
        <v>1549</v>
      </c>
      <c r="V724" s="145" t="s">
        <v>229</v>
      </c>
      <c r="W724" s="145" t="s">
        <v>229</v>
      </c>
      <c r="X724" s="18" t="s">
        <v>255</v>
      </c>
      <c r="Y724" s="203" t="s">
        <v>517</v>
      </c>
      <c r="Z724" s="145" t="s">
        <v>256</v>
      </c>
      <c r="AA724" s="145" t="s">
        <v>256</v>
      </c>
      <c r="AB724" s="18" t="s">
        <v>256</v>
      </c>
      <c r="AC724" s="204">
        <v>45168</v>
      </c>
      <c r="AD724" s="205" t="s">
        <v>518</v>
      </c>
      <c r="AE724" s="26" t="s">
        <v>239</v>
      </c>
      <c r="AF724" s="281"/>
      <c r="AG724" s="18" t="s">
        <v>233</v>
      </c>
      <c r="AH724" s="281"/>
      <c r="AI724" s="18" t="s">
        <v>233</v>
      </c>
      <c r="AJ724" s="281"/>
      <c r="AK724" s="281"/>
      <c r="AL724" s="206" t="s">
        <v>524</v>
      </c>
      <c r="AM724" s="18" t="s">
        <v>184</v>
      </c>
      <c r="AN724" s="18" t="s">
        <v>388</v>
      </c>
      <c r="AO724" s="18" t="s">
        <v>184</v>
      </c>
      <c r="AP724" s="18" t="s">
        <v>388</v>
      </c>
      <c r="AQ724" s="18" t="s">
        <v>184</v>
      </c>
      <c r="AR724" s="18" t="s">
        <v>184</v>
      </c>
      <c r="AS724" s="18"/>
      <c r="AT724" s="18" t="s">
        <v>388</v>
      </c>
      <c r="AU724" s="18" t="s">
        <v>184</v>
      </c>
      <c r="AV724" s="18" t="s">
        <v>388</v>
      </c>
      <c r="AW724" s="18" t="s">
        <v>184</v>
      </c>
      <c r="AX724" s="18" t="s">
        <v>184</v>
      </c>
      <c r="AY724" s="18" t="s">
        <v>184</v>
      </c>
      <c r="AZ724" s="18" t="s">
        <v>184</v>
      </c>
      <c r="BA724" s="18" t="s">
        <v>184</v>
      </c>
      <c r="BB724" s="18" t="s">
        <v>184</v>
      </c>
      <c r="BC724" s="18"/>
      <c r="BD724" s="18" t="s">
        <v>184</v>
      </c>
      <c r="BE724" s="18" t="s">
        <v>184</v>
      </c>
      <c r="BF724" s="18" t="s">
        <v>184</v>
      </c>
      <c r="BG724" s="18" t="s">
        <v>184</v>
      </c>
      <c r="BH724" s="18" t="s">
        <v>184</v>
      </c>
      <c r="BI724" s="18" t="s">
        <v>184</v>
      </c>
      <c r="BJ724" s="18" t="s">
        <v>184</v>
      </c>
      <c r="BK724" s="18" t="s">
        <v>184</v>
      </c>
      <c r="BL724" s="18" t="s">
        <v>184</v>
      </c>
      <c r="BM724" s="281"/>
    </row>
    <row r="725" spans="1:65" s="158" customFormat="1" ht="60" customHeight="1" x14ac:dyDescent="0.35">
      <c r="A725" s="144" t="s">
        <v>3268</v>
      </c>
      <c r="B725" s="144" t="s">
        <v>3268</v>
      </c>
      <c r="D725" s="145" t="s">
        <v>1549</v>
      </c>
      <c r="E725" s="145" t="s">
        <v>229</v>
      </c>
      <c r="F725" s="145" t="s">
        <v>333</v>
      </c>
      <c r="G725" s="145" t="s">
        <v>3303</v>
      </c>
      <c r="H725" s="145" t="s">
        <v>3304</v>
      </c>
      <c r="I725" s="145" t="s">
        <v>253</v>
      </c>
      <c r="J725" s="18" t="s">
        <v>254</v>
      </c>
      <c r="K725" s="18" t="s">
        <v>436</v>
      </c>
      <c r="L725" s="18" t="s">
        <v>336</v>
      </c>
      <c r="M725" s="18" t="s">
        <v>337</v>
      </c>
      <c r="N725" s="18" t="s">
        <v>451</v>
      </c>
      <c r="O725" s="145" t="s">
        <v>176</v>
      </c>
      <c r="P725" s="145" t="s">
        <v>656</v>
      </c>
      <c r="Q725" s="145" t="s">
        <v>1549</v>
      </c>
      <c r="R725" s="145" t="s">
        <v>229</v>
      </c>
      <c r="S725" s="145" t="s">
        <v>229</v>
      </c>
      <c r="T725" s="145" t="s">
        <v>656</v>
      </c>
      <c r="U725" s="145" t="s">
        <v>1549</v>
      </c>
      <c r="V725" s="145" t="s">
        <v>229</v>
      </c>
      <c r="W725" s="145" t="s">
        <v>229</v>
      </c>
      <c r="X725" s="18" t="s">
        <v>273</v>
      </c>
      <c r="Y725" s="203" t="s">
        <v>528</v>
      </c>
      <c r="Z725" s="145" t="s">
        <v>3317</v>
      </c>
      <c r="AA725" s="145" t="s">
        <v>3318</v>
      </c>
      <c r="AB725" s="18" t="s">
        <v>238</v>
      </c>
      <c r="AC725" s="204">
        <v>45199</v>
      </c>
      <c r="AD725" s="205" t="s">
        <v>518</v>
      </c>
      <c r="AE725" s="26" t="s">
        <v>233</v>
      </c>
      <c r="AF725" s="281"/>
      <c r="AG725" s="18" t="s">
        <v>233</v>
      </c>
      <c r="AH725" s="281"/>
      <c r="AI725" s="18" t="s">
        <v>233</v>
      </c>
      <c r="AJ725" s="281"/>
      <c r="AK725" s="281"/>
      <c r="AL725" s="206" t="s">
        <v>524</v>
      </c>
      <c r="AM725" s="18" t="s">
        <v>184</v>
      </c>
      <c r="AN725" s="18" t="s">
        <v>388</v>
      </c>
      <c r="AO725" s="18" t="s">
        <v>184</v>
      </c>
      <c r="AP725" s="18" t="s">
        <v>388</v>
      </c>
      <c r="AQ725" s="18" t="s">
        <v>388</v>
      </c>
      <c r="AR725" s="18" t="s">
        <v>184</v>
      </c>
      <c r="AS725" s="18"/>
      <c r="AT725" s="18" t="s">
        <v>388</v>
      </c>
      <c r="AU725" s="18" t="s">
        <v>184</v>
      </c>
      <c r="AV725" s="18" t="s">
        <v>388</v>
      </c>
      <c r="AW725" s="18" t="s">
        <v>388</v>
      </c>
      <c r="AX725" s="18" t="s">
        <v>388</v>
      </c>
      <c r="AY725" s="18" t="s">
        <v>388</v>
      </c>
      <c r="AZ725" s="18" t="s">
        <v>184</v>
      </c>
      <c r="BA725" s="18" t="s">
        <v>388</v>
      </c>
      <c r="BB725" s="18" t="s">
        <v>184</v>
      </c>
      <c r="BC725" s="18"/>
      <c r="BD725" s="18" t="s">
        <v>184</v>
      </c>
      <c r="BE725" s="18" t="s">
        <v>184</v>
      </c>
      <c r="BF725" s="18" t="s">
        <v>184</v>
      </c>
      <c r="BG725" s="18" t="s">
        <v>184</v>
      </c>
      <c r="BH725" s="18" t="s">
        <v>184</v>
      </c>
      <c r="BI725" s="18" t="s">
        <v>184</v>
      </c>
      <c r="BJ725" s="18" t="s">
        <v>184</v>
      </c>
      <c r="BK725" s="18" t="s">
        <v>184</v>
      </c>
      <c r="BL725" s="18" t="s">
        <v>184</v>
      </c>
      <c r="BM725" s="281"/>
    </row>
    <row r="726" spans="1:65" s="158" customFormat="1" ht="60" customHeight="1" x14ac:dyDescent="0.35">
      <c r="A726" s="144" t="s">
        <v>3269</v>
      </c>
      <c r="B726" s="144" t="s">
        <v>3269</v>
      </c>
      <c r="D726" s="145" t="s">
        <v>1549</v>
      </c>
      <c r="E726" s="145" t="s">
        <v>229</v>
      </c>
      <c r="F726" s="145" t="s">
        <v>1578</v>
      </c>
      <c r="G726" s="145" t="s">
        <v>1945</v>
      </c>
      <c r="H726" s="145" t="s">
        <v>3305</v>
      </c>
      <c r="I726" s="145" t="s">
        <v>253</v>
      </c>
      <c r="J726" s="18" t="s">
        <v>254</v>
      </c>
      <c r="K726" s="18" t="s">
        <v>436</v>
      </c>
      <c r="L726" s="18" t="s">
        <v>336</v>
      </c>
      <c r="M726" s="18" t="s">
        <v>337</v>
      </c>
      <c r="N726" s="18" t="s">
        <v>451</v>
      </c>
      <c r="O726" s="145" t="s">
        <v>176</v>
      </c>
      <c r="P726" s="145" t="s">
        <v>656</v>
      </c>
      <c r="Q726" s="145" t="s">
        <v>1549</v>
      </c>
      <c r="R726" s="145" t="s">
        <v>229</v>
      </c>
      <c r="S726" s="145" t="s">
        <v>229</v>
      </c>
      <c r="T726" s="145" t="s">
        <v>656</v>
      </c>
      <c r="U726" s="145" t="s">
        <v>1549</v>
      </c>
      <c r="V726" s="145" t="s">
        <v>229</v>
      </c>
      <c r="W726" s="145" t="s">
        <v>229</v>
      </c>
      <c r="X726" s="18" t="s">
        <v>255</v>
      </c>
      <c r="Y726" s="203" t="s">
        <v>517</v>
      </c>
      <c r="Z726" s="145" t="s">
        <v>256</v>
      </c>
      <c r="AA726" s="145" t="s">
        <v>256</v>
      </c>
      <c r="AB726" s="18" t="s">
        <v>256</v>
      </c>
      <c r="AC726" s="204">
        <v>45168</v>
      </c>
      <c r="AD726" s="205" t="s">
        <v>518</v>
      </c>
      <c r="AE726" s="26" t="s">
        <v>239</v>
      </c>
      <c r="AF726" s="281"/>
      <c r="AG726" s="18" t="s">
        <v>233</v>
      </c>
      <c r="AH726" s="281"/>
      <c r="AI726" s="18" t="s">
        <v>233</v>
      </c>
      <c r="AJ726" s="281"/>
      <c r="AK726" s="281"/>
      <c r="AL726" s="206" t="s">
        <v>524</v>
      </c>
      <c r="AM726" s="18" t="s">
        <v>184</v>
      </c>
      <c r="AN726" s="18" t="s">
        <v>388</v>
      </c>
      <c r="AO726" s="18" t="s">
        <v>184</v>
      </c>
      <c r="AP726" s="18" t="s">
        <v>184</v>
      </c>
      <c r="AQ726" s="18" t="s">
        <v>184</v>
      </c>
      <c r="AR726" s="18" t="s">
        <v>184</v>
      </c>
      <c r="AS726" s="18"/>
      <c r="AT726" s="18" t="s">
        <v>388</v>
      </c>
      <c r="AU726" s="18" t="s">
        <v>184</v>
      </c>
      <c r="AV726" s="18" t="s">
        <v>388</v>
      </c>
      <c r="AW726" s="18" t="s">
        <v>388</v>
      </c>
      <c r="AX726" s="18" t="s">
        <v>184</v>
      </c>
      <c r="AY726" s="18" t="s">
        <v>184</v>
      </c>
      <c r="AZ726" s="18" t="s">
        <v>184</v>
      </c>
      <c r="BA726" s="18" t="s">
        <v>184</v>
      </c>
      <c r="BB726" s="18" t="s">
        <v>184</v>
      </c>
      <c r="BC726" s="18"/>
      <c r="BD726" s="18" t="s">
        <v>184</v>
      </c>
      <c r="BE726" s="18" t="s">
        <v>184</v>
      </c>
      <c r="BF726" s="18" t="s">
        <v>184</v>
      </c>
      <c r="BG726" s="18" t="s">
        <v>184</v>
      </c>
      <c r="BH726" s="18" t="s">
        <v>184</v>
      </c>
      <c r="BI726" s="18" t="s">
        <v>184</v>
      </c>
      <c r="BJ726" s="18" t="s">
        <v>184</v>
      </c>
      <c r="BK726" s="18" t="s">
        <v>184</v>
      </c>
      <c r="BL726" s="18" t="s">
        <v>184</v>
      </c>
      <c r="BM726" s="281"/>
    </row>
    <row r="727" spans="1:65" s="158" customFormat="1" ht="60" customHeight="1" x14ac:dyDescent="0.35">
      <c r="A727" s="144" t="s">
        <v>3270</v>
      </c>
      <c r="B727" s="144" t="s">
        <v>3270</v>
      </c>
      <c r="D727" s="145" t="s">
        <v>1549</v>
      </c>
      <c r="E727" s="145" t="s">
        <v>1563</v>
      </c>
      <c r="F727" s="145" t="s">
        <v>396</v>
      </c>
      <c r="G727" s="145" t="s">
        <v>3306</v>
      </c>
      <c r="H727" s="145" t="s">
        <v>3307</v>
      </c>
      <c r="I727" s="145" t="s">
        <v>243</v>
      </c>
      <c r="J727" s="145" t="s">
        <v>176</v>
      </c>
      <c r="K727" s="145" t="s">
        <v>176</v>
      </c>
      <c r="L727" s="145" t="s">
        <v>176</v>
      </c>
      <c r="M727" s="145" t="s">
        <v>176</v>
      </c>
      <c r="N727" s="145" t="s">
        <v>176</v>
      </c>
      <c r="O727" s="145" t="s">
        <v>176</v>
      </c>
      <c r="P727" s="145" t="s">
        <v>656</v>
      </c>
      <c r="Q727" s="145" t="s">
        <v>1549</v>
      </c>
      <c r="R727" s="145" t="s">
        <v>229</v>
      </c>
      <c r="S727" s="145" t="s">
        <v>229</v>
      </c>
      <c r="T727" s="145" t="s">
        <v>656</v>
      </c>
      <c r="U727" s="145" t="s">
        <v>1549</v>
      </c>
      <c r="V727" s="145" t="s">
        <v>193</v>
      </c>
      <c r="W727" s="145" t="s">
        <v>170</v>
      </c>
      <c r="X727" s="147" t="s">
        <v>273</v>
      </c>
      <c r="Y727" s="203" t="s">
        <v>528</v>
      </c>
      <c r="Z727" s="145" t="s">
        <v>3317</v>
      </c>
      <c r="AA727" s="212" t="s">
        <v>3318</v>
      </c>
      <c r="AB727" s="18" t="s">
        <v>238</v>
      </c>
      <c r="AC727" s="204">
        <v>45199</v>
      </c>
      <c r="AD727" s="205" t="s">
        <v>518</v>
      </c>
      <c r="AE727" s="26" t="s">
        <v>233</v>
      </c>
      <c r="AF727" s="281"/>
      <c r="AG727" s="18" t="s">
        <v>233</v>
      </c>
      <c r="AH727" s="281"/>
      <c r="AI727" s="18" t="s">
        <v>233</v>
      </c>
      <c r="AJ727" s="281"/>
      <c r="AK727" s="281"/>
      <c r="AL727" s="206" t="s">
        <v>524</v>
      </c>
      <c r="AM727" s="18" t="s">
        <v>184</v>
      </c>
      <c r="AN727" s="18" t="s">
        <v>388</v>
      </c>
      <c r="AO727" s="18" t="s">
        <v>388</v>
      </c>
      <c r="AP727" s="18" t="s">
        <v>388</v>
      </c>
      <c r="AQ727" s="18" t="s">
        <v>184</v>
      </c>
      <c r="AR727" s="18" t="s">
        <v>184</v>
      </c>
      <c r="AS727" s="18"/>
      <c r="AT727" s="18" t="s">
        <v>388</v>
      </c>
      <c r="AU727" s="18" t="s">
        <v>184</v>
      </c>
      <c r="AV727" s="18" t="s">
        <v>388</v>
      </c>
      <c r="AW727" s="18" t="s">
        <v>388</v>
      </c>
      <c r="AX727" s="18" t="s">
        <v>388</v>
      </c>
      <c r="AY727" s="18" t="s">
        <v>388</v>
      </c>
      <c r="AZ727" s="18" t="s">
        <v>184</v>
      </c>
      <c r="BA727" s="18" t="s">
        <v>184</v>
      </c>
      <c r="BB727" s="18" t="s">
        <v>184</v>
      </c>
      <c r="BC727" s="18"/>
      <c r="BD727" s="18" t="s">
        <v>184</v>
      </c>
      <c r="BE727" s="18" t="s">
        <v>184</v>
      </c>
      <c r="BF727" s="18" t="s">
        <v>184</v>
      </c>
      <c r="BG727" s="18" t="s">
        <v>184</v>
      </c>
      <c r="BH727" s="18" t="s">
        <v>184</v>
      </c>
      <c r="BI727" s="18" t="s">
        <v>184</v>
      </c>
      <c r="BJ727" s="18" t="s">
        <v>184</v>
      </c>
      <c r="BK727" s="18" t="s">
        <v>184</v>
      </c>
      <c r="BL727" s="18" t="s">
        <v>184</v>
      </c>
      <c r="BM727" s="281"/>
    </row>
    <row r="728" spans="1:65" s="158" customFormat="1" ht="60" customHeight="1" x14ac:dyDescent="0.35">
      <c r="A728" s="144" t="s">
        <v>3271</v>
      </c>
      <c r="B728" s="144" t="s">
        <v>3271</v>
      </c>
      <c r="D728" s="145" t="s">
        <v>1549</v>
      </c>
      <c r="E728" s="145" t="s">
        <v>1563</v>
      </c>
      <c r="F728" s="145" t="s">
        <v>396</v>
      </c>
      <c r="G728" s="145" t="s">
        <v>3308</v>
      </c>
      <c r="H728" s="145" t="s">
        <v>3309</v>
      </c>
      <c r="I728" s="145" t="s">
        <v>243</v>
      </c>
      <c r="J728" s="145" t="s">
        <v>176</v>
      </c>
      <c r="K728" s="145" t="s">
        <v>176</v>
      </c>
      <c r="L728" s="145" t="s">
        <v>176</v>
      </c>
      <c r="M728" s="145" t="s">
        <v>176</v>
      </c>
      <c r="N728" s="145" t="s">
        <v>176</v>
      </c>
      <c r="O728" s="145" t="s">
        <v>176</v>
      </c>
      <c r="P728" s="145" t="s">
        <v>656</v>
      </c>
      <c r="Q728" s="145" t="s">
        <v>1549</v>
      </c>
      <c r="R728" s="145" t="s">
        <v>229</v>
      </c>
      <c r="S728" s="145" t="s">
        <v>229</v>
      </c>
      <c r="T728" s="145" t="s">
        <v>656</v>
      </c>
      <c r="U728" s="145" t="s">
        <v>1549</v>
      </c>
      <c r="V728" s="145" t="s">
        <v>193</v>
      </c>
      <c r="W728" s="145" t="s">
        <v>170</v>
      </c>
      <c r="X728" s="147" t="s">
        <v>273</v>
      </c>
      <c r="Y728" s="203" t="s">
        <v>528</v>
      </c>
      <c r="Z728" s="145" t="s">
        <v>3317</v>
      </c>
      <c r="AA728" s="212" t="s">
        <v>3316</v>
      </c>
      <c r="AB728" s="18" t="s">
        <v>238</v>
      </c>
      <c r="AC728" s="204">
        <v>45199</v>
      </c>
      <c r="AD728" s="205" t="s">
        <v>518</v>
      </c>
      <c r="AE728" s="26" t="s">
        <v>233</v>
      </c>
      <c r="AF728" s="281"/>
      <c r="AG728" s="18" t="s">
        <v>233</v>
      </c>
      <c r="AH728" s="281"/>
      <c r="AI728" s="18" t="s">
        <v>233</v>
      </c>
      <c r="AJ728" s="281"/>
      <c r="AK728" s="281"/>
      <c r="AL728" s="206" t="s">
        <v>524</v>
      </c>
      <c r="AM728" s="18" t="s">
        <v>184</v>
      </c>
      <c r="AN728" s="18" t="s">
        <v>388</v>
      </c>
      <c r="AO728" s="18" t="s">
        <v>388</v>
      </c>
      <c r="AP728" s="18" t="s">
        <v>388</v>
      </c>
      <c r="AQ728" s="18" t="s">
        <v>184</v>
      </c>
      <c r="AR728" s="18" t="s">
        <v>184</v>
      </c>
      <c r="AS728" s="18"/>
      <c r="AT728" s="18" t="s">
        <v>388</v>
      </c>
      <c r="AU728" s="18" t="s">
        <v>184</v>
      </c>
      <c r="AV728" s="18" t="s">
        <v>388</v>
      </c>
      <c r="AW728" s="18" t="s">
        <v>388</v>
      </c>
      <c r="AX728" s="18" t="s">
        <v>388</v>
      </c>
      <c r="AY728" s="18" t="s">
        <v>388</v>
      </c>
      <c r="AZ728" s="18" t="s">
        <v>184</v>
      </c>
      <c r="BA728" s="18" t="s">
        <v>184</v>
      </c>
      <c r="BB728" s="18" t="s">
        <v>184</v>
      </c>
      <c r="BC728" s="18"/>
      <c r="BD728" s="18" t="s">
        <v>184</v>
      </c>
      <c r="BE728" s="18" t="s">
        <v>184</v>
      </c>
      <c r="BF728" s="18" t="s">
        <v>184</v>
      </c>
      <c r="BG728" s="18" t="s">
        <v>184</v>
      </c>
      <c r="BH728" s="18" t="s">
        <v>184</v>
      </c>
      <c r="BI728" s="18" t="s">
        <v>184</v>
      </c>
      <c r="BJ728" s="18" t="s">
        <v>184</v>
      </c>
      <c r="BK728" s="18" t="s">
        <v>184</v>
      </c>
      <c r="BL728" s="18" t="s">
        <v>184</v>
      </c>
      <c r="BM728" s="281"/>
    </row>
    <row r="729" spans="1:65" s="158" customFormat="1" ht="60" customHeight="1" x14ac:dyDescent="0.35">
      <c r="A729" s="144" t="s">
        <v>3272</v>
      </c>
      <c r="B729" s="144" t="s">
        <v>3272</v>
      </c>
      <c r="D729" s="145" t="s">
        <v>1549</v>
      </c>
      <c r="E729" s="145" t="s">
        <v>171</v>
      </c>
      <c r="F729" s="145" t="s">
        <v>396</v>
      </c>
      <c r="G729" s="145" t="s">
        <v>3310</v>
      </c>
      <c r="H729" s="145" t="s">
        <v>3311</v>
      </c>
      <c r="I729" s="145" t="s">
        <v>243</v>
      </c>
      <c r="J729" s="145" t="s">
        <v>176</v>
      </c>
      <c r="K729" s="145" t="s">
        <v>176</v>
      </c>
      <c r="L729" s="145" t="s">
        <v>176</v>
      </c>
      <c r="M729" s="145" t="s">
        <v>176</v>
      </c>
      <c r="N729" s="145" t="s">
        <v>176</v>
      </c>
      <c r="O729" s="145" t="s">
        <v>176</v>
      </c>
      <c r="P729" s="145" t="s">
        <v>656</v>
      </c>
      <c r="Q729" s="145" t="s">
        <v>1549</v>
      </c>
      <c r="R729" s="145" t="s">
        <v>229</v>
      </c>
      <c r="S729" s="145" t="s">
        <v>229</v>
      </c>
      <c r="T729" s="145" t="s">
        <v>656</v>
      </c>
      <c r="U729" s="145" t="s">
        <v>1549</v>
      </c>
      <c r="V729" s="145" t="s">
        <v>193</v>
      </c>
      <c r="W729" s="145" t="s">
        <v>170</v>
      </c>
      <c r="X729" s="147" t="s">
        <v>273</v>
      </c>
      <c r="Y729" s="203" t="s">
        <v>528</v>
      </c>
      <c r="Z729" s="145" t="s">
        <v>3317</v>
      </c>
      <c r="AA729" s="212" t="s">
        <v>3318</v>
      </c>
      <c r="AB729" s="18" t="s">
        <v>238</v>
      </c>
      <c r="AC729" s="204">
        <v>45199</v>
      </c>
      <c r="AD729" s="205" t="s">
        <v>518</v>
      </c>
      <c r="AE729" s="26" t="s">
        <v>233</v>
      </c>
      <c r="AF729" s="281"/>
      <c r="AG729" s="18" t="s">
        <v>233</v>
      </c>
      <c r="AH729" s="281"/>
      <c r="AI729" s="18" t="s">
        <v>233</v>
      </c>
      <c r="AJ729" s="281"/>
      <c r="AK729" s="281"/>
      <c r="AL729" s="206" t="s">
        <v>524</v>
      </c>
      <c r="AM729" s="18" t="s">
        <v>184</v>
      </c>
      <c r="AN729" s="18" t="s">
        <v>388</v>
      </c>
      <c r="AO729" s="18" t="s">
        <v>388</v>
      </c>
      <c r="AP729" s="18" t="s">
        <v>388</v>
      </c>
      <c r="AQ729" s="18" t="s">
        <v>184</v>
      </c>
      <c r="AR729" s="18" t="s">
        <v>184</v>
      </c>
      <c r="AS729" s="18"/>
      <c r="AT729" s="18" t="s">
        <v>388</v>
      </c>
      <c r="AU729" s="18" t="s">
        <v>184</v>
      </c>
      <c r="AV729" s="18" t="s">
        <v>388</v>
      </c>
      <c r="AW729" s="18" t="s">
        <v>388</v>
      </c>
      <c r="AX729" s="18" t="s">
        <v>388</v>
      </c>
      <c r="AY729" s="18" t="s">
        <v>388</v>
      </c>
      <c r="AZ729" s="18" t="s">
        <v>184</v>
      </c>
      <c r="BA729" s="18" t="s">
        <v>184</v>
      </c>
      <c r="BB729" s="18" t="s">
        <v>184</v>
      </c>
      <c r="BC729" s="18"/>
      <c r="BD729" s="18" t="s">
        <v>184</v>
      </c>
      <c r="BE729" s="18" t="s">
        <v>184</v>
      </c>
      <c r="BF729" s="18" t="s">
        <v>184</v>
      </c>
      <c r="BG729" s="18" t="s">
        <v>184</v>
      </c>
      <c r="BH729" s="18" t="s">
        <v>184</v>
      </c>
      <c r="BI729" s="18" t="s">
        <v>184</v>
      </c>
      <c r="BJ729" s="18" t="s">
        <v>184</v>
      </c>
      <c r="BK729" s="18" t="s">
        <v>184</v>
      </c>
      <c r="BL729" s="18" t="s">
        <v>184</v>
      </c>
      <c r="BM729" s="281"/>
    </row>
    <row r="730" spans="1:65" s="158" customFormat="1" ht="60" customHeight="1" x14ac:dyDescent="0.35">
      <c r="A730" s="144" t="s">
        <v>3273</v>
      </c>
      <c r="B730" s="144" t="s">
        <v>3273</v>
      </c>
      <c r="D730" s="145" t="s">
        <v>1549</v>
      </c>
      <c r="E730" s="145" t="s">
        <v>171</v>
      </c>
      <c r="F730" s="145" t="s">
        <v>172</v>
      </c>
      <c r="G730" s="145" t="s">
        <v>312</v>
      </c>
      <c r="H730" s="145" t="s">
        <v>3312</v>
      </c>
      <c r="I730" s="145" t="s">
        <v>312</v>
      </c>
      <c r="J730" s="145" t="s">
        <v>176</v>
      </c>
      <c r="K730" s="145" t="s">
        <v>176</v>
      </c>
      <c r="L730" s="145" t="s">
        <v>176</v>
      </c>
      <c r="M730" s="145" t="s">
        <v>176</v>
      </c>
      <c r="N730" s="145" t="s">
        <v>176</v>
      </c>
      <c r="O730" s="145" t="s">
        <v>176</v>
      </c>
      <c r="P730" s="145" t="s">
        <v>656</v>
      </c>
      <c r="Q730" s="145" t="s">
        <v>1549</v>
      </c>
      <c r="R730" s="145" t="s">
        <v>229</v>
      </c>
      <c r="S730" s="145" t="s">
        <v>229</v>
      </c>
      <c r="T730" s="145" t="s">
        <v>656</v>
      </c>
      <c r="U730" s="145" t="s">
        <v>1549</v>
      </c>
      <c r="V730" s="145" t="s">
        <v>229</v>
      </c>
      <c r="W730" s="145" t="s">
        <v>229</v>
      </c>
      <c r="X730" s="212" t="s">
        <v>273</v>
      </c>
      <c r="Y730" s="203" t="s">
        <v>528</v>
      </c>
      <c r="Z730" s="145" t="s">
        <v>256</v>
      </c>
      <c r="AA730" s="145" t="s">
        <v>256</v>
      </c>
      <c r="AB730" s="145" t="s">
        <v>256</v>
      </c>
      <c r="AC730" s="204">
        <v>45565</v>
      </c>
      <c r="AD730" s="205" t="s">
        <v>518</v>
      </c>
      <c r="AE730" s="26" t="s">
        <v>233</v>
      </c>
      <c r="AF730" s="281"/>
      <c r="AG730" s="213" t="s">
        <v>239</v>
      </c>
      <c r="AH730" s="281"/>
      <c r="AI730" s="18" t="s">
        <v>233</v>
      </c>
      <c r="AJ730" s="281"/>
      <c r="AK730" s="281"/>
      <c r="AL730" s="206" t="s">
        <v>524</v>
      </c>
      <c r="AM730" s="18" t="s">
        <v>388</v>
      </c>
      <c r="AN730" s="18" t="s">
        <v>388</v>
      </c>
      <c r="AO730" s="18" t="s">
        <v>388</v>
      </c>
      <c r="AP730" s="18" t="s">
        <v>388</v>
      </c>
      <c r="AQ730" s="18" t="s">
        <v>184</v>
      </c>
      <c r="AR730" s="18" t="s">
        <v>184</v>
      </c>
      <c r="AS730" s="18"/>
      <c r="AT730" s="18" t="s">
        <v>184</v>
      </c>
      <c r="AU730" s="18" t="s">
        <v>184</v>
      </c>
      <c r="AV730" s="18" t="s">
        <v>184</v>
      </c>
      <c r="AW730" s="18" t="s">
        <v>184</v>
      </c>
      <c r="AX730" s="18" t="s">
        <v>184</v>
      </c>
      <c r="AY730" s="18" t="s">
        <v>184</v>
      </c>
      <c r="AZ730" s="18" t="s">
        <v>184</v>
      </c>
      <c r="BA730" s="18" t="s">
        <v>184</v>
      </c>
      <c r="BB730" s="18" t="s">
        <v>184</v>
      </c>
      <c r="BC730" s="18"/>
      <c r="BD730" s="18" t="s">
        <v>184</v>
      </c>
      <c r="BE730" s="18" t="s">
        <v>184</v>
      </c>
      <c r="BF730" s="18" t="s">
        <v>184</v>
      </c>
      <c r="BG730" s="18" t="s">
        <v>184</v>
      </c>
      <c r="BH730" s="18" t="s">
        <v>184</v>
      </c>
      <c r="BI730" s="18" t="s">
        <v>184</v>
      </c>
      <c r="BJ730" s="18" t="s">
        <v>184</v>
      </c>
      <c r="BK730" s="18" t="s">
        <v>184</v>
      </c>
      <c r="BL730" s="18" t="s">
        <v>184</v>
      </c>
      <c r="BM730" s="281"/>
    </row>
    <row r="731" spans="1:65" s="158" customFormat="1" ht="60" customHeight="1" x14ac:dyDescent="0.35">
      <c r="A731" s="144" t="s">
        <v>3274</v>
      </c>
      <c r="B731" s="144" t="s">
        <v>3274</v>
      </c>
      <c r="D731" s="145" t="s">
        <v>1549</v>
      </c>
      <c r="E731" s="145" t="s">
        <v>171</v>
      </c>
      <c r="F731" s="145" t="s">
        <v>172</v>
      </c>
      <c r="G731" s="145" t="s">
        <v>1957</v>
      </c>
      <c r="H731" s="145" t="s">
        <v>3313</v>
      </c>
      <c r="I731" s="145" t="s">
        <v>695</v>
      </c>
      <c r="J731" s="145" t="s">
        <v>176</v>
      </c>
      <c r="K731" s="145" t="s">
        <v>176</v>
      </c>
      <c r="L731" s="145" t="s">
        <v>176</v>
      </c>
      <c r="M731" s="145" t="s">
        <v>176</v>
      </c>
      <c r="N731" s="145" t="s">
        <v>176</v>
      </c>
      <c r="O731" s="145" t="s">
        <v>176</v>
      </c>
      <c r="P731" s="145" t="s">
        <v>656</v>
      </c>
      <c r="Q731" s="145" t="s">
        <v>1549</v>
      </c>
      <c r="R731" s="145" t="s">
        <v>229</v>
      </c>
      <c r="S731" s="145" t="s">
        <v>1549</v>
      </c>
      <c r="T731" s="145" t="s">
        <v>656</v>
      </c>
      <c r="U731" s="145" t="s">
        <v>1549</v>
      </c>
      <c r="V731" s="145" t="s">
        <v>324</v>
      </c>
      <c r="W731" s="145" t="s">
        <v>1549</v>
      </c>
      <c r="X731" s="212" t="s">
        <v>273</v>
      </c>
      <c r="Y731" s="203" t="s">
        <v>528</v>
      </c>
      <c r="Z731" s="145" t="s">
        <v>256</v>
      </c>
      <c r="AA731" s="145" t="s">
        <v>256</v>
      </c>
      <c r="AB731" s="145" t="s">
        <v>256</v>
      </c>
      <c r="AC731" s="204">
        <v>45565</v>
      </c>
      <c r="AD731" s="205" t="s">
        <v>518</v>
      </c>
      <c r="AE731" s="26" t="s">
        <v>233</v>
      </c>
      <c r="AF731" s="281"/>
      <c r="AG731" s="18" t="s">
        <v>233</v>
      </c>
      <c r="AH731" s="281"/>
      <c r="AI731" s="207" t="s">
        <v>239</v>
      </c>
      <c r="AJ731" s="281"/>
      <c r="AK731" s="281"/>
      <c r="AL731" s="206" t="s">
        <v>524</v>
      </c>
      <c r="AM731" s="18" t="s">
        <v>388</v>
      </c>
      <c r="AN731" s="18" t="s">
        <v>388</v>
      </c>
      <c r="AO731" s="18" t="s">
        <v>388</v>
      </c>
      <c r="AP731" s="18" t="s">
        <v>388</v>
      </c>
      <c r="AQ731" s="18" t="s">
        <v>184</v>
      </c>
      <c r="AR731" s="18" t="s">
        <v>184</v>
      </c>
      <c r="AS731" s="18"/>
      <c r="AT731" s="18" t="s">
        <v>184</v>
      </c>
      <c r="AU731" s="18" t="s">
        <v>184</v>
      </c>
      <c r="AV731" s="18" t="s">
        <v>184</v>
      </c>
      <c r="AW731" s="18" t="s">
        <v>184</v>
      </c>
      <c r="AX731" s="18" t="s">
        <v>184</v>
      </c>
      <c r="AY731" s="18" t="s">
        <v>184</v>
      </c>
      <c r="AZ731" s="18" t="s">
        <v>184</v>
      </c>
      <c r="BA731" s="18" t="s">
        <v>184</v>
      </c>
      <c r="BB731" s="18" t="s">
        <v>184</v>
      </c>
      <c r="BC731" s="18"/>
      <c r="BD731" s="18" t="s">
        <v>184</v>
      </c>
      <c r="BE731" s="18" t="s">
        <v>184</v>
      </c>
      <c r="BF731" s="18" t="s">
        <v>184</v>
      </c>
      <c r="BG731" s="18" t="s">
        <v>184</v>
      </c>
      <c r="BH731" s="18" t="s">
        <v>184</v>
      </c>
      <c r="BI731" s="18" t="s">
        <v>184</v>
      </c>
      <c r="BJ731" s="18" t="s">
        <v>184</v>
      </c>
      <c r="BK731" s="18" t="s">
        <v>184</v>
      </c>
      <c r="BL731" s="18" t="s">
        <v>184</v>
      </c>
      <c r="BM731" s="281"/>
    </row>
    <row r="732" spans="1:65" s="158" customFormat="1" ht="60" customHeight="1" x14ac:dyDescent="0.35">
      <c r="A732" s="24" t="s">
        <v>3403</v>
      </c>
      <c r="D732" s="145" t="s">
        <v>1968</v>
      </c>
      <c r="E732" s="145" t="s">
        <v>171</v>
      </c>
      <c r="F732" s="145" t="s">
        <v>316</v>
      </c>
      <c r="G732" s="145" t="s">
        <v>3408</v>
      </c>
      <c r="H732" s="145" t="s">
        <v>3409</v>
      </c>
      <c r="I732" s="145" t="s">
        <v>253</v>
      </c>
      <c r="J732" s="18" t="s">
        <v>254</v>
      </c>
      <c r="K732" s="18" t="s">
        <v>329</v>
      </c>
      <c r="L732" s="18" t="s">
        <v>176</v>
      </c>
      <c r="M732" s="18" t="s">
        <v>321</v>
      </c>
      <c r="N732" s="18" t="s">
        <v>451</v>
      </c>
      <c r="O732" s="145" t="s">
        <v>176</v>
      </c>
      <c r="P732" s="145" t="s">
        <v>656</v>
      </c>
      <c r="Q732" s="145" t="s">
        <v>1968</v>
      </c>
      <c r="R732" s="145" t="s">
        <v>177</v>
      </c>
      <c r="S732" s="145" t="s">
        <v>229</v>
      </c>
      <c r="T732" s="145" t="s">
        <v>656</v>
      </c>
      <c r="U732" s="145" t="s">
        <v>1968</v>
      </c>
      <c r="V732" s="145" t="s">
        <v>177</v>
      </c>
      <c r="W732" s="145" t="s">
        <v>1968</v>
      </c>
      <c r="X732" s="18" t="s">
        <v>273</v>
      </c>
      <c r="Y732" s="203" t="str">
        <f>VLOOKUP($X732,'[26]Ley Transparencia'!$G$4:$H$18,2,0)</f>
        <v>Artículo 18 - INFORMACIÓN PÚBLICA CLASIFICADA</v>
      </c>
      <c r="Z732" s="145" t="s">
        <v>256</v>
      </c>
      <c r="AA732" s="145" t="s">
        <v>3568</v>
      </c>
      <c r="AB732" s="148" t="s">
        <v>238</v>
      </c>
      <c r="AC732" s="48">
        <v>45292</v>
      </c>
      <c r="AD732" s="205" t="str">
        <f>LOOKUP($Y732,'[26]Ley Transparencia'!$H$4:$H$17,'[26]Ley Transparencia'!$I$4:$I$17)</f>
        <v>Ilimitada</v>
      </c>
      <c r="AE732" s="26" t="str">
        <f>IF(Y732="Artículo 19 - INFORMACIÓN PÚBLICA RESERVADA","Alta",IF(Y732="Artículo 18 - INFORMACIÓN PÚBLICA CLASIFICADA","Media",IF(Y732="INFORMACIÓN PÚBLICA","Baja")))</f>
        <v>Media</v>
      </c>
      <c r="AF732" s="18">
        <f>IF(AE732="Baja",1,IF(AE732="Media",2,IF(AE732="Alta",3,"")))</f>
        <v>2</v>
      </c>
      <c r="AG732" s="18" t="s">
        <v>233</v>
      </c>
      <c r="AH732" s="18">
        <f>IF(AG732="Baja",1,IF(AG732="Media",2,IF(AG732="Alta",3,"")))</f>
        <v>2</v>
      </c>
      <c r="AI732" s="18" t="s">
        <v>239</v>
      </c>
      <c r="AJ732" s="18">
        <f>IF(AI732="Baja",1,IF(AI732="Media",2,IF(AI732="Alta",3,"")))</f>
        <v>1</v>
      </c>
      <c r="AK732" s="18">
        <f>IFERROR(SUM(+AF732+AH732+AJ732),"")</f>
        <v>5</v>
      </c>
      <c r="AL732" s="206" t="str">
        <f>IF(AND(AE732="ALTA"),"ALTA",IF(AND(AG732="ALTA",AI732="ALTA"),"ALTA",IF(AND(AE732="MEDIA",AG732="ALTA",AI732="MEDIA"),"MEDIA",IF(AND(AE732="MEDIA",AG732="MEDIA",AI732="ALTA"),"MEDIA",IF(AND(AE732="MEDIA",AG732="MEDIA",AI732="BAJA"),"MEDIA",IF(AND(AE732="MEDIA",AG732="MEDIA",AI732="MEDIA"),"MEDIA",IF(AND(AE732="MEDIA",AG732="BAJA",AI732="MEDIA"),"MEDIA",IF(AND(AE732="BAJA",AG732="MEDIA",AI732="MEDIA"),"MEDIA",IF(AND(AE732="BAJA",AG732="BAJA",AI732="MEDIA"),"MEDIA",IF(AND(AE732="BAJA",AG732="MEDIA",AI732="BAJA"),"MEDIA",IF(AND(AE732="MEDIA",AG732="BAJA",AI732="BAJA"),"MEDIA",IF(AND(AE732="BAJA",AG732="ALTA",AI732="BAJA"),"MEDIA",IF(AND(AE732="BAJA",AG732="BAJA",AI732="ALTA"),"MEDIA",IF(AND(AE732="MEDIA",AG732="ALTA",AI732="BAJA"),"MEDIA",IF(AND(AE732="MEDIA",AG732="BAJA",AI732="ALTA"),"MEDIA",IF(AND(AE732="BAJA",AG732="ALTA",AI732="MEDIA"),"MEDIA",IF(AND(AE732="BAJA",AG732="MEDIA",AI732="ALTA"),"MEDIA",IF(AND(AE732="BAJA",AG732="BAJA",AI732="BAJA"),"BAJA","Por Clasificar"))))))))))))))))))</f>
        <v>MEDIA</v>
      </c>
      <c r="AM732" s="39" t="s">
        <v>184</v>
      </c>
      <c r="AN732" s="39" t="s">
        <v>388</v>
      </c>
      <c r="AO732" s="39" t="s">
        <v>184</v>
      </c>
      <c r="AP732" s="39" t="s">
        <v>388</v>
      </c>
      <c r="AQ732" s="39" t="s">
        <v>184</v>
      </c>
      <c r="AR732" s="18" t="s">
        <v>184</v>
      </c>
      <c r="AS732" s="18"/>
      <c r="AT732" s="18" t="s">
        <v>388</v>
      </c>
      <c r="AU732" s="18" t="s">
        <v>184</v>
      </c>
      <c r="AV732" s="18" t="s">
        <v>184</v>
      </c>
      <c r="AW732" s="18" t="s">
        <v>184</v>
      </c>
      <c r="AX732" s="18" t="s">
        <v>184</v>
      </c>
      <c r="AY732" s="18" t="s">
        <v>184</v>
      </c>
      <c r="AZ732" s="18" t="s">
        <v>184</v>
      </c>
      <c r="BA732" s="18" t="s">
        <v>184</v>
      </c>
      <c r="BB732" s="18" t="s">
        <v>184</v>
      </c>
      <c r="BC732" s="18"/>
      <c r="BD732" s="18" t="s">
        <v>184</v>
      </c>
      <c r="BE732" s="18" t="s">
        <v>184</v>
      </c>
      <c r="BF732" s="18" t="s">
        <v>184</v>
      </c>
      <c r="BG732" s="18" t="s">
        <v>184</v>
      </c>
      <c r="BH732" s="18" t="s">
        <v>184</v>
      </c>
      <c r="BI732" s="18" t="s">
        <v>184</v>
      </c>
      <c r="BJ732" s="18" t="s">
        <v>184</v>
      </c>
      <c r="BK732" s="18" t="s">
        <v>184</v>
      </c>
      <c r="BL732" s="18" t="s">
        <v>184</v>
      </c>
      <c r="BM732" s="281"/>
    </row>
    <row r="733" spans="1:65" s="158" customFormat="1" ht="60" customHeight="1" x14ac:dyDescent="0.35">
      <c r="A733" s="24" t="s">
        <v>3404</v>
      </c>
      <c r="D733" s="145" t="s">
        <v>1968</v>
      </c>
      <c r="E733" s="145" t="s">
        <v>171</v>
      </c>
      <c r="F733" s="145" t="s">
        <v>316</v>
      </c>
      <c r="G733" s="212" t="s">
        <v>3410</v>
      </c>
      <c r="H733" s="212" t="s">
        <v>3411</v>
      </c>
      <c r="I733" s="212" t="s">
        <v>253</v>
      </c>
      <c r="J733" s="147" t="s">
        <v>254</v>
      </c>
      <c r="K733" s="147" t="s">
        <v>436</v>
      </c>
      <c r="L733" s="147" t="s">
        <v>320</v>
      </c>
      <c r="M733" s="147" t="s">
        <v>321</v>
      </c>
      <c r="N733" s="147" t="s">
        <v>451</v>
      </c>
      <c r="O733" s="145" t="s">
        <v>176</v>
      </c>
      <c r="P733" s="145" t="s">
        <v>656</v>
      </c>
      <c r="Q733" s="145" t="s">
        <v>1968</v>
      </c>
      <c r="R733" s="145" t="s">
        <v>229</v>
      </c>
      <c r="S733" s="145" t="s">
        <v>229</v>
      </c>
      <c r="T733" s="145" t="s">
        <v>656</v>
      </c>
      <c r="U733" s="145" t="s">
        <v>1968</v>
      </c>
      <c r="V733" s="145" t="s">
        <v>177</v>
      </c>
      <c r="W733" s="145" t="s">
        <v>1968</v>
      </c>
      <c r="X733" s="18" t="s">
        <v>255</v>
      </c>
      <c r="Y733" s="203" t="str">
        <f>VLOOKUP($X733,'[26]Ley Transparencia'!$G$4:$H$18,2,0)</f>
        <v>INFORMACIÓN PÚBLICA</v>
      </c>
      <c r="Z733" s="145" t="s">
        <v>256</v>
      </c>
      <c r="AA733" s="145" t="s">
        <v>256</v>
      </c>
      <c r="AB733" s="148" t="s">
        <v>176</v>
      </c>
      <c r="AC733" s="48">
        <v>44562</v>
      </c>
      <c r="AD733" s="205" t="str">
        <f>LOOKUP($Y733,'[26]Ley Transparencia'!$H$4:$H$17,'[26]Ley Transparencia'!$I$4:$I$17)</f>
        <v>Ilimitada</v>
      </c>
      <c r="AE733" s="26" t="str">
        <f t="shared" ref="AE733:AE796" si="178">IF(Y733="Artículo 19 - INFORMACIÓN PÚBLICA RESERVADA","Alta",IF(Y733="Artículo 18 - INFORMACIÓN PÚBLICA CLASIFICADA","Media",IF(Y733="INFORMACIÓN PÚBLICA","Baja")))</f>
        <v>Baja</v>
      </c>
      <c r="AF733" s="18">
        <f t="shared" ref="AF733:AF796" si="179">IF(AE733="Baja",1,IF(AE733="Media",2,IF(AE733="Alta",3,"")))</f>
        <v>1</v>
      </c>
      <c r="AG733" s="18" t="s">
        <v>239</v>
      </c>
      <c r="AH733" s="18">
        <f t="shared" ref="AH733:AH796" si="180">IF(AG733="Baja",1,IF(AG733="Media",2,IF(AG733="Alta",3,"")))</f>
        <v>1</v>
      </c>
      <c r="AI733" s="18" t="s">
        <v>239</v>
      </c>
      <c r="AJ733" s="18">
        <f t="shared" ref="AJ733:AJ796" si="181">IF(AI733="Baja",1,IF(AI733="Media",2,IF(AI733="Alta",3,"")))</f>
        <v>1</v>
      </c>
      <c r="AK733" s="18">
        <f t="shared" ref="AK733:AK796" si="182">IFERROR(SUM(+AF733+AH733+AJ733),"")</f>
        <v>3</v>
      </c>
      <c r="AL733" s="206" t="str">
        <f t="shared" ref="AL733:AL796" si="183">IF(AND(AE733="ALTA"),"ALTA",IF(AND(AG733="ALTA",AI733="ALTA"),"ALTA",IF(AND(AE733="MEDIA",AG733="ALTA",AI733="MEDIA"),"MEDIA",IF(AND(AE733="MEDIA",AG733="MEDIA",AI733="ALTA"),"MEDIA",IF(AND(AE733="MEDIA",AG733="MEDIA",AI733="BAJA"),"MEDIA",IF(AND(AE733="MEDIA",AG733="MEDIA",AI733="MEDIA"),"MEDIA",IF(AND(AE733="MEDIA",AG733="BAJA",AI733="MEDIA"),"MEDIA",IF(AND(AE733="BAJA",AG733="MEDIA",AI733="MEDIA"),"MEDIA",IF(AND(AE733="BAJA",AG733="BAJA",AI733="MEDIA"),"MEDIA",IF(AND(AE733="BAJA",AG733="MEDIA",AI733="BAJA"),"MEDIA",IF(AND(AE733="MEDIA",AG733="BAJA",AI733="BAJA"),"MEDIA",IF(AND(AE733="BAJA",AG733="ALTA",AI733="BAJA"),"MEDIA",IF(AND(AE733="BAJA",AG733="BAJA",AI733="ALTA"),"MEDIA",IF(AND(AE733="MEDIA",AG733="ALTA",AI733="BAJA"),"MEDIA",IF(AND(AE733="MEDIA",AG733="BAJA",AI733="ALTA"),"MEDIA",IF(AND(AE733="BAJA",AG733="ALTA",AI733="MEDIA"),"MEDIA",IF(AND(AE733="BAJA",AG733="MEDIA",AI733="ALTA"),"MEDIA",IF(AND(AE733="BAJA",AG733="BAJA",AI733="BAJA"),"BAJA","Por Clasificar"))))))))))))))))))</f>
        <v>BAJA</v>
      </c>
      <c r="AM733" s="39" t="s">
        <v>184</v>
      </c>
      <c r="AN733" s="39" t="s">
        <v>184</v>
      </c>
      <c r="AO733" s="39" t="s">
        <v>184</v>
      </c>
      <c r="AP733" s="39" t="s">
        <v>184</v>
      </c>
      <c r="AQ733" s="39" t="s">
        <v>184</v>
      </c>
      <c r="AR733" s="18" t="s">
        <v>184</v>
      </c>
      <c r="AS733" s="18"/>
      <c r="AT733" s="18" t="s">
        <v>388</v>
      </c>
      <c r="AU733" s="18" t="s">
        <v>184</v>
      </c>
      <c r="AV733" s="18" t="s">
        <v>184</v>
      </c>
      <c r="AW733" s="18" t="s">
        <v>184</v>
      </c>
      <c r="AX733" s="18" t="s">
        <v>184</v>
      </c>
      <c r="AY733" s="18" t="s">
        <v>184</v>
      </c>
      <c r="AZ733" s="18" t="s">
        <v>184</v>
      </c>
      <c r="BA733" s="18" t="s">
        <v>184</v>
      </c>
      <c r="BB733" s="18" t="s">
        <v>184</v>
      </c>
      <c r="BC733" s="18"/>
      <c r="BD733" s="18" t="s">
        <v>184</v>
      </c>
      <c r="BE733" s="18" t="s">
        <v>184</v>
      </c>
      <c r="BF733" s="18" t="s">
        <v>184</v>
      </c>
      <c r="BG733" s="18" t="s">
        <v>184</v>
      </c>
      <c r="BH733" s="18" t="s">
        <v>184</v>
      </c>
      <c r="BI733" s="18" t="s">
        <v>184</v>
      </c>
      <c r="BJ733" s="18" t="s">
        <v>184</v>
      </c>
      <c r="BK733" s="18" t="s">
        <v>184</v>
      </c>
      <c r="BL733" s="18" t="s">
        <v>184</v>
      </c>
      <c r="BM733" s="281"/>
    </row>
    <row r="734" spans="1:65" s="158" customFormat="1" ht="60" customHeight="1" x14ac:dyDescent="0.35">
      <c r="A734" s="24" t="s">
        <v>3405</v>
      </c>
      <c r="D734" s="145" t="s">
        <v>1968</v>
      </c>
      <c r="E734" s="145" t="s">
        <v>171</v>
      </c>
      <c r="F734" s="145" t="s">
        <v>316</v>
      </c>
      <c r="G734" s="145" t="s">
        <v>3412</v>
      </c>
      <c r="H734" s="145" t="s">
        <v>3413</v>
      </c>
      <c r="I734" s="145" t="s">
        <v>253</v>
      </c>
      <c r="J734" s="18" t="s">
        <v>254</v>
      </c>
      <c r="K734" s="18" t="s">
        <v>1507</v>
      </c>
      <c r="L734" s="18" t="s">
        <v>336</v>
      </c>
      <c r="M734" s="18" t="s">
        <v>321</v>
      </c>
      <c r="N734" s="18" t="s">
        <v>451</v>
      </c>
      <c r="O734" s="18" t="s">
        <v>3414</v>
      </c>
      <c r="P734" s="145" t="s">
        <v>656</v>
      </c>
      <c r="Q734" s="145" t="s">
        <v>1968</v>
      </c>
      <c r="R734" s="145" t="s">
        <v>177</v>
      </c>
      <c r="S734" s="145" t="s">
        <v>229</v>
      </c>
      <c r="T734" s="145" t="s">
        <v>656</v>
      </c>
      <c r="U734" s="145" t="s">
        <v>1968</v>
      </c>
      <c r="V734" s="145" t="s">
        <v>177</v>
      </c>
      <c r="W734" s="145" t="s">
        <v>1968</v>
      </c>
      <c r="X734" s="18" t="s">
        <v>255</v>
      </c>
      <c r="Y734" s="203" t="str">
        <f>VLOOKUP($X734,'[26]Ley Transparencia'!$G$4:$H$18,2,0)</f>
        <v>INFORMACIÓN PÚBLICA</v>
      </c>
      <c r="Z734" s="145" t="s">
        <v>256</v>
      </c>
      <c r="AA734" s="145" t="s">
        <v>256</v>
      </c>
      <c r="AB734" s="148" t="s">
        <v>176</v>
      </c>
      <c r="AC734" s="48">
        <v>44562</v>
      </c>
      <c r="AD734" s="205" t="str">
        <f>LOOKUP($Y734,'[26]Ley Transparencia'!$H$4:$H$17,'[26]Ley Transparencia'!$I$4:$I$17)</f>
        <v>Ilimitada</v>
      </c>
      <c r="AE734" s="26" t="str">
        <f t="shared" si="178"/>
        <v>Baja</v>
      </c>
      <c r="AF734" s="18">
        <f t="shared" si="179"/>
        <v>1</v>
      </c>
      <c r="AG734" s="18" t="s">
        <v>233</v>
      </c>
      <c r="AH734" s="18">
        <f t="shared" si="180"/>
        <v>2</v>
      </c>
      <c r="AI734" s="18" t="s">
        <v>239</v>
      </c>
      <c r="AJ734" s="18">
        <f t="shared" si="181"/>
        <v>1</v>
      </c>
      <c r="AK734" s="18">
        <f t="shared" si="182"/>
        <v>4</v>
      </c>
      <c r="AL734" s="206" t="str">
        <f t="shared" si="183"/>
        <v>MEDIA</v>
      </c>
      <c r="AM734" s="39" t="s">
        <v>184</v>
      </c>
      <c r="AN734" s="39" t="s">
        <v>388</v>
      </c>
      <c r="AO734" s="39" t="s">
        <v>184</v>
      </c>
      <c r="AP734" s="39" t="s">
        <v>388</v>
      </c>
      <c r="AQ734" s="39" t="s">
        <v>184</v>
      </c>
      <c r="AR734" s="18" t="s">
        <v>184</v>
      </c>
      <c r="AS734" s="18"/>
      <c r="AT734" s="18" t="s">
        <v>388</v>
      </c>
      <c r="AU734" s="18" t="s">
        <v>184</v>
      </c>
      <c r="AV734" s="18" t="s">
        <v>184</v>
      </c>
      <c r="AW734" s="18" t="s">
        <v>184</v>
      </c>
      <c r="AX734" s="18" t="s">
        <v>184</v>
      </c>
      <c r="AY734" s="18" t="s">
        <v>184</v>
      </c>
      <c r="AZ734" s="18" t="s">
        <v>184</v>
      </c>
      <c r="BA734" s="18" t="s">
        <v>184</v>
      </c>
      <c r="BB734" s="18" t="s">
        <v>184</v>
      </c>
      <c r="BC734" s="18"/>
      <c r="BD734" s="18" t="s">
        <v>184</v>
      </c>
      <c r="BE734" s="18" t="s">
        <v>184</v>
      </c>
      <c r="BF734" s="18" t="s">
        <v>184</v>
      </c>
      <c r="BG734" s="18" t="s">
        <v>184</v>
      </c>
      <c r="BH734" s="18" t="s">
        <v>184</v>
      </c>
      <c r="BI734" s="18" t="s">
        <v>184</v>
      </c>
      <c r="BJ734" s="18" t="s">
        <v>184</v>
      </c>
      <c r="BK734" s="18" t="s">
        <v>184</v>
      </c>
      <c r="BL734" s="18" t="s">
        <v>184</v>
      </c>
      <c r="BM734" s="281"/>
    </row>
    <row r="735" spans="1:65" s="158" customFormat="1" ht="60" customHeight="1" x14ac:dyDescent="0.35">
      <c r="A735" s="24" t="s">
        <v>3406</v>
      </c>
      <c r="D735" s="145" t="s">
        <v>1968</v>
      </c>
      <c r="E735" s="145" t="s">
        <v>171</v>
      </c>
      <c r="F735" s="145" t="s">
        <v>316</v>
      </c>
      <c r="G735" s="145" t="s">
        <v>1352</v>
      </c>
      <c r="H735" s="145" t="s">
        <v>3415</v>
      </c>
      <c r="I735" s="145" t="s">
        <v>253</v>
      </c>
      <c r="J735" s="18" t="s">
        <v>254</v>
      </c>
      <c r="K735" s="18" t="s">
        <v>319</v>
      </c>
      <c r="L735" s="18" t="s">
        <v>320</v>
      </c>
      <c r="M735" s="18" t="s">
        <v>321</v>
      </c>
      <c r="N735" s="18" t="s">
        <v>451</v>
      </c>
      <c r="O735" s="145" t="s">
        <v>176</v>
      </c>
      <c r="P735" s="145" t="s">
        <v>656</v>
      </c>
      <c r="Q735" s="145" t="s">
        <v>1968</v>
      </c>
      <c r="R735" s="145" t="s">
        <v>229</v>
      </c>
      <c r="S735" s="145" t="s">
        <v>229</v>
      </c>
      <c r="T735" s="145" t="s">
        <v>656</v>
      </c>
      <c r="U735" s="145" t="s">
        <v>1968</v>
      </c>
      <c r="V735" s="145" t="s">
        <v>324</v>
      </c>
      <c r="W735" s="145" t="s">
        <v>1968</v>
      </c>
      <c r="X735" s="18" t="s">
        <v>255</v>
      </c>
      <c r="Y735" s="203" t="str">
        <f>VLOOKUP($X735,'[26]Ley Transparencia'!$G$4:$H$18,2,0)</f>
        <v>INFORMACIÓN PÚBLICA</v>
      </c>
      <c r="Z735" s="145" t="s">
        <v>256</v>
      </c>
      <c r="AA735" s="145" t="s">
        <v>256</v>
      </c>
      <c r="AB735" s="148" t="s">
        <v>176</v>
      </c>
      <c r="AC735" s="149">
        <v>44562</v>
      </c>
      <c r="AD735" s="205" t="str">
        <f>LOOKUP($Y735,'[26]Ley Transparencia'!$H$4:$H$17,'[26]Ley Transparencia'!$I$4:$I$17)</f>
        <v>Ilimitada</v>
      </c>
      <c r="AE735" s="26" t="str">
        <f t="shared" si="178"/>
        <v>Baja</v>
      </c>
      <c r="AF735" s="18">
        <f t="shared" si="179"/>
        <v>1</v>
      </c>
      <c r="AG735" s="18" t="s">
        <v>239</v>
      </c>
      <c r="AH735" s="18">
        <f t="shared" si="180"/>
        <v>1</v>
      </c>
      <c r="AI735" s="18" t="s">
        <v>239</v>
      </c>
      <c r="AJ735" s="18">
        <f t="shared" si="181"/>
        <v>1</v>
      </c>
      <c r="AK735" s="18">
        <f t="shared" si="182"/>
        <v>3</v>
      </c>
      <c r="AL735" s="206" t="str">
        <f t="shared" si="183"/>
        <v>BAJA</v>
      </c>
      <c r="AM735" s="39" t="s">
        <v>184</v>
      </c>
      <c r="AN735" s="39" t="s">
        <v>388</v>
      </c>
      <c r="AO735" s="39" t="s">
        <v>184</v>
      </c>
      <c r="AP735" s="39" t="s">
        <v>388</v>
      </c>
      <c r="AQ735" s="39" t="s">
        <v>184</v>
      </c>
      <c r="AR735" s="18" t="s">
        <v>184</v>
      </c>
      <c r="AS735" s="18"/>
      <c r="AT735" s="18" t="s">
        <v>388</v>
      </c>
      <c r="AU735" s="18" t="s">
        <v>184</v>
      </c>
      <c r="AV735" s="18" t="s">
        <v>184</v>
      </c>
      <c r="AW735" s="18" t="s">
        <v>184</v>
      </c>
      <c r="AX735" s="18" t="s">
        <v>184</v>
      </c>
      <c r="AY735" s="18" t="s">
        <v>184</v>
      </c>
      <c r="AZ735" s="18" t="s">
        <v>184</v>
      </c>
      <c r="BA735" s="18" t="s">
        <v>184</v>
      </c>
      <c r="BB735" s="18" t="s">
        <v>184</v>
      </c>
      <c r="BC735" s="18"/>
      <c r="BD735" s="18" t="s">
        <v>184</v>
      </c>
      <c r="BE735" s="18" t="s">
        <v>184</v>
      </c>
      <c r="BF735" s="18" t="s">
        <v>184</v>
      </c>
      <c r="BG735" s="18" t="s">
        <v>184</v>
      </c>
      <c r="BH735" s="18" t="s">
        <v>184</v>
      </c>
      <c r="BI735" s="18" t="s">
        <v>184</v>
      </c>
      <c r="BJ735" s="18" t="s">
        <v>184</v>
      </c>
      <c r="BK735" s="18" t="s">
        <v>184</v>
      </c>
      <c r="BL735" s="18" t="s">
        <v>184</v>
      </c>
      <c r="BM735" s="281"/>
    </row>
    <row r="736" spans="1:65" s="158" customFormat="1" ht="60" customHeight="1" x14ac:dyDescent="0.35">
      <c r="A736" s="24" t="s">
        <v>3407</v>
      </c>
      <c r="D736" s="145" t="s">
        <v>1968</v>
      </c>
      <c r="E736" s="145" t="s">
        <v>171</v>
      </c>
      <c r="F736" s="145" t="s">
        <v>316</v>
      </c>
      <c r="G736" s="145" t="s">
        <v>578</v>
      </c>
      <c r="H736" s="145" t="s">
        <v>3416</v>
      </c>
      <c r="I736" s="145" t="s">
        <v>253</v>
      </c>
      <c r="J736" s="18" t="s">
        <v>254</v>
      </c>
      <c r="K736" s="18" t="s">
        <v>329</v>
      </c>
      <c r="L736" s="18" t="s">
        <v>176</v>
      </c>
      <c r="M736" s="18" t="s">
        <v>321</v>
      </c>
      <c r="N736" s="18" t="s">
        <v>451</v>
      </c>
      <c r="O736" s="145" t="s">
        <v>176</v>
      </c>
      <c r="P736" s="145" t="s">
        <v>656</v>
      </c>
      <c r="Q736" s="145" t="s">
        <v>1968</v>
      </c>
      <c r="R736" s="145" t="s">
        <v>229</v>
      </c>
      <c r="S736" s="145" t="s">
        <v>229</v>
      </c>
      <c r="T736" s="145" t="s">
        <v>656</v>
      </c>
      <c r="U736" s="145" t="s">
        <v>1968</v>
      </c>
      <c r="V736" s="145" t="s">
        <v>324</v>
      </c>
      <c r="W736" s="145" t="s">
        <v>1968</v>
      </c>
      <c r="X736" s="18" t="s">
        <v>273</v>
      </c>
      <c r="Y736" s="203" t="str">
        <f>VLOOKUP($X736,'[26]Ley Transparencia'!$G$4:$H$18,2,0)</f>
        <v>Artículo 18 - INFORMACIÓN PÚBLICA CLASIFICADA</v>
      </c>
      <c r="Z736" s="145" t="s">
        <v>256</v>
      </c>
      <c r="AA736" s="145" t="s">
        <v>3568</v>
      </c>
      <c r="AB736" s="148" t="s">
        <v>238</v>
      </c>
      <c r="AC736" s="48">
        <v>45292</v>
      </c>
      <c r="AD736" s="205" t="str">
        <f>LOOKUP($Y736,'[26]Ley Transparencia'!$H$4:$H$17,'[26]Ley Transparencia'!$I$4:$I$17)</f>
        <v>Ilimitada</v>
      </c>
      <c r="AE736" s="26" t="str">
        <f t="shared" si="178"/>
        <v>Media</v>
      </c>
      <c r="AF736" s="18">
        <f t="shared" si="179"/>
        <v>2</v>
      </c>
      <c r="AG736" s="18" t="s">
        <v>239</v>
      </c>
      <c r="AH736" s="18">
        <f t="shared" si="180"/>
        <v>1</v>
      </c>
      <c r="AI736" s="18" t="s">
        <v>239</v>
      </c>
      <c r="AJ736" s="18">
        <f t="shared" si="181"/>
        <v>1</v>
      </c>
      <c r="AK736" s="18">
        <f t="shared" si="182"/>
        <v>4</v>
      </c>
      <c r="AL736" s="206" t="str">
        <f t="shared" si="183"/>
        <v>MEDIA</v>
      </c>
      <c r="AM736" s="39" t="s">
        <v>184</v>
      </c>
      <c r="AN736" s="39" t="s">
        <v>388</v>
      </c>
      <c r="AO736" s="39" t="s">
        <v>184</v>
      </c>
      <c r="AP736" s="39" t="s">
        <v>388</v>
      </c>
      <c r="AQ736" s="39" t="s">
        <v>184</v>
      </c>
      <c r="AR736" s="18" t="s">
        <v>184</v>
      </c>
      <c r="AS736" s="18"/>
      <c r="AT736" s="18" t="s">
        <v>388</v>
      </c>
      <c r="AU736" s="18" t="s">
        <v>184</v>
      </c>
      <c r="AV736" s="18" t="s">
        <v>184</v>
      </c>
      <c r="AW736" s="18" t="s">
        <v>184</v>
      </c>
      <c r="AX736" s="18" t="s">
        <v>184</v>
      </c>
      <c r="AY736" s="18" t="s">
        <v>184</v>
      </c>
      <c r="AZ736" s="18" t="s">
        <v>184</v>
      </c>
      <c r="BA736" s="18" t="s">
        <v>184</v>
      </c>
      <c r="BB736" s="18" t="s">
        <v>184</v>
      </c>
      <c r="BC736" s="18"/>
      <c r="BD736" s="18" t="s">
        <v>184</v>
      </c>
      <c r="BE736" s="18" t="s">
        <v>184</v>
      </c>
      <c r="BF736" s="18" t="s">
        <v>184</v>
      </c>
      <c r="BG736" s="18" t="s">
        <v>184</v>
      </c>
      <c r="BH736" s="18" t="s">
        <v>184</v>
      </c>
      <c r="BI736" s="18" t="s">
        <v>184</v>
      </c>
      <c r="BJ736" s="18" t="s">
        <v>184</v>
      </c>
      <c r="BK736" s="18" t="s">
        <v>184</v>
      </c>
      <c r="BL736" s="18" t="s">
        <v>184</v>
      </c>
      <c r="BM736" s="281"/>
    </row>
    <row r="737" spans="1:65" s="158" customFormat="1" ht="60" customHeight="1" x14ac:dyDescent="0.35">
      <c r="A737" s="24" t="s">
        <v>3319</v>
      </c>
      <c r="D737" s="145" t="s">
        <v>1968</v>
      </c>
      <c r="E737" s="145" t="s">
        <v>171</v>
      </c>
      <c r="F737" s="145" t="s">
        <v>3417</v>
      </c>
      <c r="G737" s="145" t="s">
        <v>3418</v>
      </c>
      <c r="H737" s="145" t="s">
        <v>3419</v>
      </c>
      <c r="I737" s="145" t="s">
        <v>253</v>
      </c>
      <c r="J737" s="18" t="s">
        <v>254</v>
      </c>
      <c r="K737" s="18" t="s">
        <v>3420</v>
      </c>
      <c r="L737" s="18" t="s">
        <v>320</v>
      </c>
      <c r="M737" s="18" t="s">
        <v>590</v>
      </c>
      <c r="N737" s="18" t="s">
        <v>451</v>
      </c>
      <c r="O737" s="18" t="s">
        <v>3421</v>
      </c>
      <c r="P737" s="145" t="s">
        <v>656</v>
      </c>
      <c r="Q737" s="145" t="s">
        <v>1968</v>
      </c>
      <c r="R737" s="145" t="s">
        <v>229</v>
      </c>
      <c r="S737" s="145" t="s">
        <v>229</v>
      </c>
      <c r="T737" s="145" t="s">
        <v>656</v>
      </c>
      <c r="U737" s="145" t="s">
        <v>1968</v>
      </c>
      <c r="V737" s="145" t="s">
        <v>178</v>
      </c>
      <c r="W737" s="145" t="s">
        <v>1968</v>
      </c>
      <c r="X737" s="18" t="s">
        <v>255</v>
      </c>
      <c r="Y737" s="203" t="str">
        <f>VLOOKUP($X737,'[26]Ley Transparencia'!$G$4:$H$18,2,0)</f>
        <v>INFORMACIÓN PÚBLICA</v>
      </c>
      <c r="Z737" s="145" t="s">
        <v>180</v>
      </c>
      <c r="AA737" s="145" t="s">
        <v>256</v>
      </c>
      <c r="AB737" s="39" t="s">
        <v>238</v>
      </c>
      <c r="AC737" s="48">
        <v>44562</v>
      </c>
      <c r="AD737" s="205" t="str">
        <f>LOOKUP($Y737,'[26]Ley Transparencia'!$H$4:$H$17,'[26]Ley Transparencia'!$I$4:$I$17)</f>
        <v>Ilimitada</v>
      </c>
      <c r="AE737" s="26" t="str">
        <f t="shared" si="178"/>
        <v>Baja</v>
      </c>
      <c r="AF737" s="18">
        <f t="shared" si="179"/>
        <v>1</v>
      </c>
      <c r="AG737" s="18" t="s">
        <v>239</v>
      </c>
      <c r="AH737" s="18">
        <f t="shared" si="180"/>
        <v>1</v>
      </c>
      <c r="AI737" s="18" t="s">
        <v>239</v>
      </c>
      <c r="AJ737" s="18">
        <f t="shared" si="181"/>
        <v>1</v>
      </c>
      <c r="AK737" s="18">
        <f t="shared" si="182"/>
        <v>3</v>
      </c>
      <c r="AL737" s="206" t="str">
        <f t="shared" si="183"/>
        <v>BAJA</v>
      </c>
      <c r="AM737" s="39" t="s">
        <v>184</v>
      </c>
      <c r="AN737" s="39" t="s">
        <v>184</v>
      </c>
      <c r="AO737" s="39" t="s">
        <v>184</v>
      </c>
      <c r="AP737" s="39" t="s">
        <v>184</v>
      </c>
      <c r="AQ737" s="39" t="s">
        <v>388</v>
      </c>
      <c r="AR737" s="18" t="s">
        <v>184</v>
      </c>
      <c r="AS737" s="18"/>
      <c r="AT737" s="18" t="s">
        <v>388</v>
      </c>
      <c r="AU737" s="18" t="s">
        <v>184</v>
      </c>
      <c r="AV737" s="18" t="s">
        <v>184</v>
      </c>
      <c r="AW737" s="18" t="s">
        <v>388</v>
      </c>
      <c r="AX737" s="18" t="s">
        <v>184</v>
      </c>
      <c r="AY737" s="18" t="s">
        <v>184</v>
      </c>
      <c r="AZ737" s="18" t="s">
        <v>184</v>
      </c>
      <c r="BA737" s="18" t="s">
        <v>184</v>
      </c>
      <c r="BB737" s="18" t="s">
        <v>184</v>
      </c>
      <c r="BC737" s="18"/>
      <c r="BD737" s="18" t="s">
        <v>184</v>
      </c>
      <c r="BE737" s="18" t="s">
        <v>184</v>
      </c>
      <c r="BF737" s="18" t="s">
        <v>184</v>
      </c>
      <c r="BG737" s="18" t="s">
        <v>184</v>
      </c>
      <c r="BH737" s="18" t="s">
        <v>184</v>
      </c>
      <c r="BI737" s="18" t="s">
        <v>184</v>
      </c>
      <c r="BJ737" s="18" t="s">
        <v>184</v>
      </c>
      <c r="BK737" s="18" t="s">
        <v>184</v>
      </c>
      <c r="BL737" s="18" t="s">
        <v>184</v>
      </c>
      <c r="BM737" s="281"/>
    </row>
    <row r="738" spans="1:65" s="158" customFormat="1" ht="60" customHeight="1" x14ac:dyDescent="0.35">
      <c r="A738" s="24" t="s">
        <v>3320</v>
      </c>
      <c r="D738" s="145" t="s">
        <v>1968</v>
      </c>
      <c r="E738" s="145" t="s">
        <v>171</v>
      </c>
      <c r="F738" s="145" t="s">
        <v>3417</v>
      </c>
      <c r="G738" s="145" t="s">
        <v>3422</v>
      </c>
      <c r="H738" s="145" t="s">
        <v>3423</v>
      </c>
      <c r="I738" s="145" t="s">
        <v>253</v>
      </c>
      <c r="J738" s="18" t="s">
        <v>254</v>
      </c>
      <c r="K738" s="18" t="s">
        <v>329</v>
      </c>
      <c r="L738" s="18" t="s">
        <v>176</v>
      </c>
      <c r="M738" s="18" t="s">
        <v>321</v>
      </c>
      <c r="N738" s="18" t="s">
        <v>451</v>
      </c>
      <c r="O738" s="18" t="s">
        <v>3421</v>
      </c>
      <c r="P738" s="145" t="s">
        <v>656</v>
      </c>
      <c r="Q738" s="145" t="s">
        <v>1968</v>
      </c>
      <c r="R738" s="145" t="s">
        <v>229</v>
      </c>
      <c r="S738" s="145" t="s">
        <v>229</v>
      </c>
      <c r="T738" s="145" t="s">
        <v>656</v>
      </c>
      <c r="U738" s="145" t="s">
        <v>1968</v>
      </c>
      <c r="V738" s="145" t="s">
        <v>178</v>
      </c>
      <c r="W738" s="145" t="s">
        <v>1968</v>
      </c>
      <c r="X738" s="18" t="s">
        <v>255</v>
      </c>
      <c r="Y738" s="203" t="str">
        <f>VLOOKUP($X738,'[26]Ley Transparencia'!$G$4:$H$18,2,0)</f>
        <v>INFORMACIÓN PÚBLICA</v>
      </c>
      <c r="Z738" s="145" t="s">
        <v>180</v>
      </c>
      <c r="AA738" s="145" t="s">
        <v>256</v>
      </c>
      <c r="AB738" s="39" t="s">
        <v>238</v>
      </c>
      <c r="AC738" s="48">
        <v>44562</v>
      </c>
      <c r="AD738" s="205" t="str">
        <f>LOOKUP($Y738,'[26]Ley Transparencia'!$H$4:$H$17,'[26]Ley Transparencia'!$I$4:$I$17)</f>
        <v>Ilimitada</v>
      </c>
      <c r="AE738" s="26" t="str">
        <f t="shared" si="178"/>
        <v>Baja</v>
      </c>
      <c r="AF738" s="18">
        <f t="shared" si="179"/>
        <v>1</v>
      </c>
      <c r="AG738" s="18" t="s">
        <v>239</v>
      </c>
      <c r="AH738" s="18">
        <f t="shared" si="180"/>
        <v>1</v>
      </c>
      <c r="AI738" s="18" t="s">
        <v>239</v>
      </c>
      <c r="AJ738" s="18">
        <f t="shared" si="181"/>
        <v>1</v>
      </c>
      <c r="AK738" s="18">
        <f t="shared" si="182"/>
        <v>3</v>
      </c>
      <c r="AL738" s="206" t="str">
        <f t="shared" si="183"/>
        <v>BAJA</v>
      </c>
      <c r="AM738" s="39" t="s">
        <v>184</v>
      </c>
      <c r="AN738" s="39" t="s">
        <v>184</v>
      </c>
      <c r="AO738" s="39" t="s">
        <v>184</v>
      </c>
      <c r="AP738" s="39" t="s">
        <v>184</v>
      </c>
      <c r="AQ738" s="39" t="s">
        <v>388</v>
      </c>
      <c r="AR738" s="18" t="s">
        <v>184</v>
      </c>
      <c r="AS738" s="18"/>
      <c r="AT738" s="18" t="s">
        <v>388</v>
      </c>
      <c r="AU738" s="18" t="s">
        <v>184</v>
      </c>
      <c r="AV738" s="18" t="s">
        <v>184</v>
      </c>
      <c r="AW738" s="18" t="s">
        <v>388</v>
      </c>
      <c r="AX738" s="18" t="s">
        <v>184</v>
      </c>
      <c r="AY738" s="18" t="s">
        <v>184</v>
      </c>
      <c r="AZ738" s="18" t="s">
        <v>184</v>
      </c>
      <c r="BA738" s="18" t="s">
        <v>184</v>
      </c>
      <c r="BB738" s="18" t="s">
        <v>184</v>
      </c>
      <c r="BC738" s="18"/>
      <c r="BD738" s="18" t="s">
        <v>184</v>
      </c>
      <c r="BE738" s="18" t="s">
        <v>184</v>
      </c>
      <c r="BF738" s="18" t="s">
        <v>184</v>
      </c>
      <c r="BG738" s="18" t="s">
        <v>184</v>
      </c>
      <c r="BH738" s="18" t="s">
        <v>184</v>
      </c>
      <c r="BI738" s="18" t="s">
        <v>184</v>
      </c>
      <c r="BJ738" s="18" t="s">
        <v>184</v>
      </c>
      <c r="BK738" s="18" t="s">
        <v>184</v>
      </c>
      <c r="BL738" s="18" t="s">
        <v>184</v>
      </c>
      <c r="BM738" s="281"/>
    </row>
    <row r="739" spans="1:65" s="158" customFormat="1" ht="60" customHeight="1" x14ac:dyDescent="0.35">
      <c r="A739" s="24" t="s">
        <v>3321</v>
      </c>
      <c r="D739" s="145" t="s">
        <v>1968</v>
      </c>
      <c r="E739" s="145" t="s">
        <v>171</v>
      </c>
      <c r="F739" s="145" t="s">
        <v>3417</v>
      </c>
      <c r="G739" s="145" t="s">
        <v>3424</v>
      </c>
      <c r="H739" s="145" t="s">
        <v>3425</v>
      </c>
      <c r="I739" s="145" t="s">
        <v>253</v>
      </c>
      <c r="J739" s="18" t="s">
        <v>254</v>
      </c>
      <c r="K739" s="18" t="s">
        <v>3420</v>
      </c>
      <c r="L739" s="18" t="s">
        <v>320</v>
      </c>
      <c r="M739" s="18" t="s">
        <v>321</v>
      </c>
      <c r="N739" s="18" t="s">
        <v>451</v>
      </c>
      <c r="O739" s="145" t="s">
        <v>176</v>
      </c>
      <c r="P739" s="145" t="s">
        <v>656</v>
      </c>
      <c r="Q739" s="145" t="s">
        <v>1968</v>
      </c>
      <c r="R739" s="145" t="s">
        <v>229</v>
      </c>
      <c r="S739" s="145" t="s">
        <v>229</v>
      </c>
      <c r="T739" s="145" t="s">
        <v>656</v>
      </c>
      <c r="U739" s="145" t="s">
        <v>1968</v>
      </c>
      <c r="V739" s="145" t="s">
        <v>178</v>
      </c>
      <c r="W739" s="145" t="s">
        <v>1968</v>
      </c>
      <c r="X739" s="18" t="s">
        <v>255</v>
      </c>
      <c r="Y739" s="203" t="str">
        <f>VLOOKUP($X739,'[26]Ley Transparencia'!$G$4:$H$18,2,0)</f>
        <v>INFORMACIÓN PÚBLICA</v>
      </c>
      <c r="Z739" s="145" t="s">
        <v>180</v>
      </c>
      <c r="AA739" s="145" t="s">
        <v>256</v>
      </c>
      <c r="AB739" s="39" t="s">
        <v>238</v>
      </c>
      <c r="AC739" s="48">
        <v>44562</v>
      </c>
      <c r="AD739" s="205" t="str">
        <f>LOOKUP($Y739,'[26]Ley Transparencia'!$H$4:$H$17,'[26]Ley Transparencia'!$I$4:$I$17)</f>
        <v>Ilimitada</v>
      </c>
      <c r="AE739" s="26" t="str">
        <f t="shared" si="178"/>
        <v>Baja</v>
      </c>
      <c r="AF739" s="18">
        <f t="shared" si="179"/>
        <v>1</v>
      </c>
      <c r="AG739" s="18" t="s">
        <v>239</v>
      </c>
      <c r="AH739" s="18">
        <f t="shared" si="180"/>
        <v>1</v>
      </c>
      <c r="AI739" s="18" t="s">
        <v>239</v>
      </c>
      <c r="AJ739" s="18">
        <f t="shared" si="181"/>
        <v>1</v>
      </c>
      <c r="AK739" s="18">
        <f t="shared" si="182"/>
        <v>3</v>
      </c>
      <c r="AL739" s="206" t="str">
        <f t="shared" si="183"/>
        <v>BAJA</v>
      </c>
      <c r="AM739" s="39" t="s">
        <v>184</v>
      </c>
      <c r="AN739" s="39" t="s">
        <v>184</v>
      </c>
      <c r="AO739" s="39" t="s">
        <v>184</v>
      </c>
      <c r="AP739" s="39" t="s">
        <v>184</v>
      </c>
      <c r="AQ739" s="39" t="s">
        <v>388</v>
      </c>
      <c r="AR739" s="18" t="s">
        <v>184</v>
      </c>
      <c r="AS739" s="18"/>
      <c r="AT739" s="18" t="s">
        <v>388</v>
      </c>
      <c r="AU739" s="18" t="s">
        <v>184</v>
      </c>
      <c r="AV739" s="18" t="s">
        <v>184</v>
      </c>
      <c r="AW739" s="18" t="s">
        <v>388</v>
      </c>
      <c r="AX739" s="18" t="s">
        <v>184</v>
      </c>
      <c r="AY739" s="18" t="s">
        <v>184</v>
      </c>
      <c r="AZ739" s="18" t="s">
        <v>184</v>
      </c>
      <c r="BA739" s="18" t="s">
        <v>184</v>
      </c>
      <c r="BB739" s="18" t="s">
        <v>184</v>
      </c>
      <c r="BC739" s="18"/>
      <c r="BD739" s="18" t="s">
        <v>184</v>
      </c>
      <c r="BE739" s="18" t="s">
        <v>184</v>
      </c>
      <c r="BF739" s="18" t="s">
        <v>184</v>
      </c>
      <c r="BG739" s="18" t="s">
        <v>184</v>
      </c>
      <c r="BH739" s="18" t="s">
        <v>184</v>
      </c>
      <c r="BI739" s="18" t="s">
        <v>184</v>
      </c>
      <c r="BJ739" s="18" t="s">
        <v>184</v>
      </c>
      <c r="BK739" s="18" t="s">
        <v>184</v>
      </c>
      <c r="BL739" s="18" t="s">
        <v>184</v>
      </c>
      <c r="BM739" s="281"/>
    </row>
    <row r="740" spans="1:65" s="158" customFormat="1" ht="60" customHeight="1" x14ac:dyDescent="0.35">
      <c r="A740" s="24" t="s">
        <v>3322</v>
      </c>
      <c r="D740" s="145" t="s">
        <v>1968</v>
      </c>
      <c r="E740" s="145" t="s">
        <v>171</v>
      </c>
      <c r="F740" s="145" t="s">
        <v>3426</v>
      </c>
      <c r="G740" s="145" t="s">
        <v>3427</v>
      </c>
      <c r="H740" s="145" t="s">
        <v>3428</v>
      </c>
      <c r="I740" s="145" t="s">
        <v>253</v>
      </c>
      <c r="J740" s="18" t="s">
        <v>254</v>
      </c>
      <c r="K740" s="18" t="s">
        <v>319</v>
      </c>
      <c r="L740" s="18" t="s">
        <v>320</v>
      </c>
      <c r="M740" s="18" t="s">
        <v>321</v>
      </c>
      <c r="N740" s="18" t="s">
        <v>451</v>
      </c>
      <c r="O740" s="145" t="s">
        <v>176</v>
      </c>
      <c r="P740" s="145" t="s">
        <v>656</v>
      </c>
      <c r="Q740" s="145" t="s">
        <v>1968</v>
      </c>
      <c r="R740" s="145" t="s">
        <v>229</v>
      </c>
      <c r="S740" s="145" t="s">
        <v>229</v>
      </c>
      <c r="T740" s="145" t="s">
        <v>656</v>
      </c>
      <c r="U740" s="145" t="s">
        <v>1968</v>
      </c>
      <c r="V740" s="145" t="s">
        <v>324</v>
      </c>
      <c r="W740" s="145" t="s">
        <v>1968</v>
      </c>
      <c r="X740" s="18" t="s">
        <v>255</v>
      </c>
      <c r="Y740" s="203" t="str">
        <f>VLOOKUP($X740,'[26]Ley Transparencia'!$G$4:$H$18,2,0)</f>
        <v>INFORMACIÓN PÚBLICA</v>
      </c>
      <c r="Z740" s="145" t="s">
        <v>231</v>
      </c>
      <c r="AA740" s="145" t="s">
        <v>256</v>
      </c>
      <c r="AB740" s="148" t="s">
        <v>176</v>
      </c>
      <c r="AC740" s="48">
        <v>44562</v>
      </c>
      <c r="AD740" s="205" t="str">
        <f>LOOKUP($Y740,'[26]Ley Transparencia'!$H$4:$H$17,'[26]Ley Transparencia'!$I$4:$I$17)</f>
        <v>Ilimitada</v>
      </c>
      <c r="AE740" s="26" t="str">
        <f t="shared" si="178"/>
        <v>Baja</v>
      </c>
      <c r="AF740" s="18">
        <f t="shared" si="179"/>
        <v>1</v>
      </c>
      <c r="AG740" s="18" t="s">
        <v>239</v>
      </c>
      <c r="AH740" s="18">
        <f t="shared" si="180"/>
        <v>1</v>
      </c>
      <c r="AI740" s="18" t="s">
        <v>239</v>
      </c>
      <c r="AJ740" s="18">
        <f t="shared" si="181"/>
        <v>1</v>
      </c>
      <c r="AK740" s="18">
        <f t="shared" si="182"/>
        <v>3</v>
      </c>
      <c r="AL740" s="206" t="str">
        <f t="shared" si="183"/>
        <v>BAJA</v>
      </c>
      <c r="AM740" s="39" t="s">
        <v>184</v>
      </c>
      <c r="AN740" s="39" t="s">
        <v>388</v>
      </c>
      <c r="AO740" s="39" t="s">
        <v>184</v>
      </c>
      <c r="AP740" s="39" t="s">
        <v>184</v>
      </c>
      <c r="AQ740" s="39" t="s">
        <v>184</v>
      </c>
      <c r="AR740" s="18" t="s">
        <v>184</v>
      </c>
      <c r="AS740" s="18"/>
      <c r="AT740" s="18" t="s">
        <v>388</v>
      </c>
      <c r="AU740" s="18" t="s">
        <v>184</v>
      </c>
      <c r="AV740" s="18" t="s">
        <v>184</v>
      </c>
      <c r="AW740" s="18" t="s">
        <v>184</v>
      </c>
      <c r="AX740" s="18" t="s">
        <v>184</v>
      </c>
      <c r="AY740" s="18" t="s">
        <v>184</v>
      </c>
      <c r="AZ740" s="18" t="s">
        <v>184</v>
      </c>
      <c r="BA740" s="18" t="s">
        <v>184</v>
      </c>
      <c r="BB740" s="18" t="s">
        <v>184</v>
      </c>
      <c r="BC740" s="18"/>
      <c r="BD740" s="18" t="s">
        <v>184</v>
      </c>
      <c r="BE740" s="18" t="s">
        <v>184</v>
      </c>
      <c r="BF740" s="18" t="s">
        <v>184</v>
      </c>
      <c r="BG740" s="18" t="s">
        <v>184</v>
      </c>
      <c r="BH740" s="18" t="s">
        <v>184</v>
      </c>
      <c r="BI740" s="18" t="s">
        <v>184</v>
      </c>
      <c r="BJ740" s="18" t="s">
        <v>184</v>
      </c>
      <c r="BK740" s="18" t="s">
        <v>184</v>
      </c>
      <c r="BL740" s="18" t="s">
        <v>184</v>
      </c>
      <c r="BM740" s="281"/>
    </row>
    <row r="741" spans="1:65" s="158" customFormat="1" ht="60" customHeight="1" x14ac:dyDescent="0.35">
      <c r="A741" s="24" t="s">
        <v>3323</v>
      </c>
      <c r="D741" s="145" t="s">
        <v>1968</v>
      </c>
      <c r="E741" s="145" t="s">
        <v>171</v>
      </c>
      <c r="F741" s="145" t="s">
        <v>3426</v>
      </c>
      <c r="G741" s="145" t="s">
        <v>3429</v>
      </c>
      <c r="H741" s="145" t="s">
        <v>3430</v>
      </c>
      <c r="I741" s="145" t="s">
        <v>253</v>
      </c>
      <c r="J741" s="18" t="s">
        <v>254</v>
      </c>
      <c r="K741" s="18" t="s">
        <v>3420</v>
      </c>
      <c r="L741" s="18" t="s">
        <v>320</v>
      </c>
      <c r="M741" s="18" t="s">
        <v>321</v>
      </c>
      <c r="N741" s="18" t="s">
        <v>451</v>
      </c>
      <c r="O741" s="145" t="s">
        <v>176</v>
      </c>
      <c r="P741" s="145" t="s">
        <v>656</v>
      </c>
      <c r="Q741" s="145" t="s">
        <v>1968</v>
      </c>
      <c r="R741" s="145" t="s">
        <v>229</v>
      </c>
      <c r="S741" s="145" t="s">
        <v>229</v>
      </c>
      <c r="T741" s="145" t="s">
        <v>656</v>
      </c>
      <c r="U741" s="145" t="s">
        <v>1968</v>
      </c>
      <c r="V741" s="145" t="s">
        <v>324</v>
      </c>
      <c r="W741" s="145" t="s">
        <v>1968</v>
      </c>
      <c r="X741" s="18" t="s">
        <v>273</v>
      </c>
      <c r="Y741" s="203" t="str">
        <f>VLOOKUP($X741,'[26]Ley Transparencia'!$G$4:$H$18,2,0)</f>
        <v>Artículo 18 - INFORMACIÓN PÚBLICA CLASIFICADA</v>
      </c>
      <c r="Z741" s="145" t="s">
        <v>180</v>
      </c>
      <c r="AA741" s="145" t="s">
        <v>3568</v>
      </c>
      <c r="AB741" s="39" t="s">
        <v>238</v>
      </c>
      <c r="AC741" s="48">
        <v>44562</v>
      </c>
      <c r="AD741" s="205" t="str">
        <f>LOOKUP($Y741,'[26]Ley Transparencia'!$H$4:$H$17,'[26]Ley Transparencia'!$I$4:$I$17)</f>
        <v>Ilimitada</v>
      </c>
      <c r="AE741" s="26" t="str">
        <f t="shared" si="178"/>
        <v>Media</v>
      </c>
      <c r="AF741" s="18">
        <f t="shared" si="179"/>
        <v>2</v>
      </c>
      <c r="AG741" s="18" t="s">
        <v>239</v>
      </c>
      <c r="AH741" s="18">
        <f t="shared" si="180"/>
        <v>1</v>
      </c>
      <c r="AI741" s="18" t="s">
        <v>239</v>
      </c>
      <c r="AJ741" s="18">
        <f t="shared" si="181"/>
        <v>1</v>
      </c>
      <c r="AK741" s="18">
        <f t="shared" si="182"/>
        <v>4</v>
      </c>
      <c r="AL741" s="206" t="str">
        <f t="shared" si="183"/>
        <v>MEDIA</v>
      </c>
      <c r="AM741" s="39" t="s">
        <v>184</v>
      </c>
      <c r="AN741" s="39" t="s">
        <v>388</v>
      </c>
      <c r="AO741" s="39" t="s">
        <v>184</v>
      </c>
      <c r="AP741" s="39" t="s">
        <v>184</v>
      </c>
      <c r="AQ741" s="39" t="s">
        <v>419</v>
      </c>
      <c r="AR741" s="18" t="s">
        <v>184</v>
      </c>
      <c r="AS741" s="18"/>
      <c r="AT741" s="18" t="s">
        <v>388</v>
      </c>
      <c r="AU741" s="18" t="s">
        <v>184</v>
      </c>
      <c r="AV741" s="18" t="s">
        <v>388</v>
      </c>
      <c r="AW741" s="18" t="s">
        <v>388</v>
      </c>
      <c r="AX741" s="18" t="s">
        <v>184</v>
      </c>
      <c r="AY741" s="18" t="s">
        <v>419</v>
      </c>
      <c r="AZ741" s="18" t="s">
        <v>184</v>
      </c>
      <c r="BA741" s="18" t="s">
        <v>184</v>
      </c>
      <c r="BB741" s="18" t="s">
        <v>184</v>
      </c>
      <c r="BC741" s="18"/>
      <c r="BD741" s="18" t="s">
        <v>184</v>
      </c>
      <c r="BE741" s="18" t="s">
        <v>184</v>
      </c>
      <c r="BF741" s="18" t="s">
        <v>184</v>
      </c>
      <c r="BG741" s="18" t="s">
        <v>184</v>
      </c>
      <c r="BH741" s="18" t="s">
        <v>184</v>
      </c>
      <c r="BI741" s="18" t="s">
        <v>184</v>
      </c>
      <c r="BJ741" s="18" t="s">
        <v>184</v>
      </c>
      <c r="BK741" s="18" t="s">
        <v>184</v>
      </c>
      <c r="BL741" s="18" t="s">
        <v>184</v>
      </c>
      <c r="BM741" s="281"/>
    </row>
    <row r="742" spans="1:65" s="158" customFormat="1" ht="60" customHeight="1" x14ac:dyDescent="0.35">
      <c r="A742" s="24" t="s">
        <v>3324</v>
      </c>
      <c r="D742" s="145" t="s">
        <v>1968</v>
      </c>
      <c r="E742" s="145" t="s">
        <v>171</v>
      </c>
      <c r="F742" s="145" t="s">
        <v>3426</v>
      </c>
      <c r="G742" s="145" t="s">
        <v>3431</v>
      </c>
      <c r="H742" s="145" t="s">
        <v>3432</v>
      </c>
      <c r="I742" s="145" t="s">
        <v>253</v>
      </c>
      <c r="J742" s="18" t="s">
        <v>254</v>
      </c>
      <c r="K742" s="18" t="s">
        <v>3420</v>
      </c>
      <c r="L742" s="18" t="s">
        <v>320</v>
      </c>
      <c r="M742" s="18" t="s">
        <v>321</v>
      </c>
      <c r="N742" s="18" t="s">
        <v>451</v>
      </c>
      <c r="O742" s="145" t="s">
        <v>176</v>
      </c>
      <c r="P742" s="145" t="s">
        <v>656</v>
      </c>
      <c r="Q742" s="145" t="s">
        <v>1968</v>
      </c>
      <c r="R742" s="145" t="s">
        <v>229</v>
      </c>
      <c r="S742" s="145" t="s">
        <v>229</v>
      </c>
      <c r="T742" s="145" t="s">
        <v>656</v>
      </c>
      <c r="U742" s="145" t="s">
        <v>1968</v>
      </c>
      <c r="V742" s="145" t="s">
        <v>324</v>
      </c>
      <c r="W742" s="145" t="s">
        <v>1968</v>
      </c>
      <c r="X742" s="18" t="s">
        <v>273</v>
      </c>
      <c r="Y742" s="203" t="str">
        <f>VLOOKUP($X742,'[26]Ley Transparencia'!$G$4:$H$18,2,0)</f>
        <v>Artículo 18 - INFORMACIÓN PÚBLICA CLASIFICADA</v>
      </c>
      <c r="Z742" s="145" t="s">
        <v>180</v>
      </c>
      <c r="AA742" s="145" t="s">
        <v>3568</v>
      </c>
      <c r="AB742" s="39" t="s">
        <v>238</v>
      </c>
      <c r="AC742" s="48">
        <v>44562</v>
      </c>
      <c r="AD742" s="205" t="str">
        <f>LOOKUP($Y742,'[26]Ley Transparencia'!$H$4:$H$17,'[26]Ley Transparencia'!$I$4:$I$17)</f>
        <v>Ilimitada</v>
      </c>
      <c r="AE742" s="26" t="str">
        <f t="shared" si="178"/>
        <v>Media</v>
      </c>
      <c r="AF742" s="18">
        <f t="shared" si="179"/>
        <v>2</v>
      </c>
      <c r="AG742" s="18" t="s">
        <v>239</v>
      </c>
      <c r="AH742" s="18">
        <f t="shared" si="180"/>
        <v>1</v>
      </c>
      <c r="AI742" s="18" t="s">
        <v>239</v>
      </c>
      <c r="AJ742" s="18">
        <f t="shared" si="181"/>
        <v>1</v>
      </c>
      <c r="AK742" s="18">
        <f t="shared" si="182"/>
        <v>4</v>
      </c>
      <c r="AL742" s="206" t="str">
        <f t="shared" si="183"/>
        <v>MEDIA</v>
      </c>
      <c r="AM742" s="39" t="s">
        <v>184</v>
      </c>
      <c r="AN742" s="39" t="s">
        <v>388</v>
      </c>
      <c r="AO742" s="39" t="s">
        <v>184</v>
      </c>
      <c r="AP742" s="39" t="s">
        <v>184</v>
      </c>
      <c r="AQ742" s="39" t="s">
        <v>184</v>
      </c>
      <c r="AR742" s="18" t="s">
        <v>184</v>
      </c>
      <c r="AS742" s="18"/>
      <c r="AT742" s="18" t="s">
        <v>388</v>
      </c>
      <c r="AU742" s="18" t="s">
        <v>184</v>
      </c>
      <c r="AV742" s="18" t="s">
        <v>388</v>
      </c>
      <c r="AW742" s="18" t="s">
        <v>388</v>
      </c>
      <c r="AX742" s="18" t="s">
        <v>184</v>
      </c>
      <c r="AY742" s="18" t="s">
        <v>388</v>
      </c>
      <c r="AZ742" s="18" t="s">
        <v>184</v>
      </c>
      <c r="BA742" s="18" t="s">
        <v>184</v>
      </c>
      <c r="BB742" s="18" t="s">
        <v>184</v>
      </c>
      <c r="BC742" s="18"/>
      <c r="BD742" s="18" t="s">
        <v>184</v>
      </c>
      <c r="BE742" s="18" t="s">
        <v>184</v>
      </c>
      <c r="BF742" s="18" t="s">
        <v>184</v>
      </c>
      <c r="BG742" s="18" t="s">
        <v>184</v>
      </c>
      <c r="BH742" s="18" t="s">
        <v>184</v>
      </c>
      <c r="BI742" s="18" t="s">
        <v>184</v>
      </c>
      <c r="BJ742" s="18" t="s">
        <v>184</v>
      </c>
      <c r="BK742" s="18" t="s">
        <v>184</v>
      </c>
      <c r="BL742" s="18" t="s">
        <v>184</v>
      </c>
      <c r="BM742" s="281"/>
    </row>
    <row r="743" spans="1:65" s="158" customFormat="1" ht="60" customHeight="1" x14ac:dyDescent="0.35">
      <c r="A743" s="24" t="s">
        <v>3325</v>
      </c>
      <c r="D743" s="145" t="s">
        <v>1968</v>
      </c>
      <c r="E743" s="145" t="s">
        <v>171</v>
      </c>
      <c r="F743" s="145" t="s">
        <v>3426</v>
      </c>
      <c r="G743" s="145" t="s">
        <v>3433</v>
      </c>
      <c r="H743" s="145" t="s">
        <v>3434</v>
      </c>
      <c r="I743" s="145" t="s">
        <v>253</v>
      </c>
      <c r="J743" s="18" t="s">
        <v>254</v>
      </c>
      <c r="K743" s="18" t="s">
        <v>3420</v>
      </c>
      <c r="L743" s="18" t="s">
        <v>320</v>
      </c>
      <c r="M743" s="18" t="s">
        <v>321</v>
      </c>
      <c r="N743" s="18" t="s">
        <v>451</v>
      </c>
      <c r="O743" s="145" t="s">
        <v>176</v>
      </c>
      <c r="P743" s="145" t="s">
        <v>656</v>
      </c>
      <c r="Q743" s="145" t="s">
        <v>1968</v>
      </c>
      <c r="R743" s="145" t="s">
        <v>229</v>
      </c>
      <c r="S743" s="145" t="s">
        <v>229</v>
      </c>
      <c r="T743" s="145" t="s">
        <v>656</v>
      </c>
      <c r="U743" s="145" t="s">
        <v>1968</v>
      </c>
      <c r="V743" s="145" t="s">
        <v>324</v>
      </c>
      <c r="W743" s="145" t="s">
        <v>1968</v>
      </c>
      <c r="X743" s="18" t="s">
        <v>273</v>
      </c>
      <c r="Y743" s="203" t="str">
        <f>VLOOKUP($X743,'[26]Ley Transparencia'!$G$4:$H$18,2,0)</f>
        <v>Artículo 18 - INFORMACIÓN PÚBLICA CLASIFICADA</v>
      </c>
      <c r="Z743" s="145" t="s">
        <v>180</v>
      </c>
      <c r="AA743" s="145" t="s">
        <v>3568</v>
      </c>
      <c r="AB743" s="39" t="s">
        <v>238</v>
      </c>
      <c r="AC743" s="48">
        <v>44562</v>
      </c>
      <c r="AD743" s="205" t="str">
        <f>LOOKUP($Y743,'[26]Ley Transparencia'!$H$4:$H$17,'[26]Ley Transparencia'!$I$4:$I$17)</f>
        <v>Ilimitada</v>
      </c>
      <c r="AE743" s="26" t="str">
        <f t="shared" si="178"/>
        <v>Media</v>
      </c>
      <c r="AF743" s="18">
        <f t="shared" si="179"/>
        <v>2</v>
      </c>
      <c r="AG743" s="18" t="s">
        <v>239</v>
      </c>
      <c r="AH743" s="18">
        <f t="shared" si="180"/>
        <v>1</v>
      </c>
      <c r="AI743" s="18" t="s">
        <v>239</v>
      </c>
      <c r="AJ743" s="18">
        <f t="shared" si="181"/>
        <v>1</v>
      </c>
      <c r="AK743" s="18">
        <f t="shared" si="182"/>
        <v>4</v>
      </c>
      <c r="AL743" s="206" t="str">
        <f t="shared" si="183"/>
        <v>MEDIA</v>
      </c>
      <c r="AM743" s="39" t="s">
        <v>184</v>
      </c>
      <c r="AN743" s="39" t="s">
        <v>388</v>
      </c>
      <c r="AO743" s="39" t="s">
        <v>184</v>
      </c>
      <c r="AP743" s="39" t="s">
        <v>184</v>
      </c>
      <c r="AQ743" s="39" t="s">
        <v>419</v>
      </c>
      <c r="AR743" s="18" t="s">
        <v>184</v>
      </c>
      <c r="AS743" s="18"/>
      <c r="AT743" s="18" t="s">
        <v>388</v>
      </c>
      <c r="AU743" s="18" t="s">
        <v>184</v>
      </c>
      <c r="AV743" s="18" t="s">
        <v>184</v>
      </c>
      <c r="AW743" s="18" t="s">
        <v>184</v>
      </c>
      <c r="AX743" s="18" t="s">
        <v>184</v>
      </c>
      <c r="AY743" s="18" t="s">
        <v>388</v>
      </c>
      <c r="AZ743" s="18" t="s">
        <v>184</v>
      </c>
      <c r="BA743" s="18" t="s">
        <v>184</v>
      </c>
      <c r="BB743" s="18" t="s">
        <v>184</v>
      </c>
      <c r="BC743" s="18"/>
      <c r="BD743" s="18" t="s">
        <v>184</v>
      </c>
      <c r="BE743" s="18" t="s">
        <v>184</v>
      </c>
      <c r="BF743" s="18" t="s">
        <v>184</v>
      </c>
      <c r="BG743" s="18" t="s">
        <v>184</v>
      </c>
      <c r="BH743" s="18" t="s">
        <v>184</v>
      </c>
      <c r="BI743" s="18" t="s">
        <v>184</v>
      </c>
      <c r="BJ743" s="18" t="s">
        <v>184</v>
      </c>
      <c r="BK743" s="18" t="s">
        <v>184</v>
      </c>
      <c r="BL743" s="18" t="s">
        <v>184</v>
      </c>
      <c r="BM743" s="281"/>
    </row>
    <row r="744" spans="1:65" s="158" customFormat="1" ht="60" customHeight="1" x14ac:dyDescent="0.35">
      <c r="A744" s="24" t="s">
        <v>3326</v>
      </c>
      <c r="D744" s="145" t="s">
        <v>1968</v>
      </c>
      <c r="E744" s="145" t="s">
        <v>171</v>
      </c>
      <c r="F744" s="145" t="s">
        <v>3426</v>
      </c>
      <c r="G744" s="145" t="s">
        <v>3435</v>
      </c>
      <c r="H744" s="145" t="s">
        <v>3436</v>
      </c>
      <c r="I744" s="145" t="s">
        <v>253</v>
      </c>
      <c r="J744" s="18" t="s">
        <v>254</v>
      </c>
      <c r="K744" s="18" t="s">
        <v>3420</v>
      </c>
      <c r="L744" s="18" t="s">
        <v>320</v>
      </c>
      <c r="M744" s="18" t="s">
        <v>321</v>
      </c>
      <c r="N744" s="18" t="s">
        <v>451</v>
      </c>
      <c r="O744" s="145" t="s">
        <v>176</v>
      </c>
      <c r="P744" s="145" t="s">
        <v>656</v>
      </c>
      <c r="Q744" s="145" t="s">
        <v>1968</v>
      </c>
      <c r="R744" s="145" t="s">
        <v>229</v>
      </c>
      <c r="S744" s="145" t="s">
        <v>229</v>
      </c>
      <c r="T744" s="145" t="s">
        <v>656</v>
      </c>
      <c r="U744" s="145" t="s">
        <v>1968</v>
      </c>
      <c r="V744" s="145" t="s">
        <v>324</v>
      </c>
      <c r="W744" s="145" t="s">
        <v>1968</v>
      </c>
      <c r="X744" s="18" t="s">
        <v>273</v>
      </c>
      <c r="Y744" s="203" t="str">
        <f>VLOOKUP($X744,'[26]Ley Transparencia'!$G$4:$H$18,2,0)</f>
        <v>Artículo 18 - INFORMACIÓN PÚBLICA CLASIFICADA</v>
      </c>
      <c r="Z744" s="145" t="s">
        <v>180</v>
      </c>
      <c r="AA744" s="145" t="s">
        <v>3568</v>
      </c>
      <c r="AB744" s="39" t="s">
        <v>238</v>
      </c>
      <c r="AC744" s="48">
        <v>44562</v>
      </c>
      <c r="AD744" s="205" t="str">
        <f>LOOKUP($Y744,'[26]Ley Transparencia'!$H$4:$H$17,'[26]Ley Transparencia'!$I$4:$I$17)</f>
        <v>Ilimitada</v>
      </c>
      <c r="AE744" s="26" t="str">
        <f t="shared" si="178"/>
        <v>Media</v>
      </c>
      <c r="AF744" s="18">
        <f t="shared" si="179"/>
        <v>2</v>
      </c>
      <c r="AG744" s="18" t="s">
        <v>233</v>
      </c>
      <c r="AH744" s="18">
        <f t="shared" si="180"/>
        <v>2</v>
      </c>
      <c r="AI744" s="18" t="s">
        <v>239</v>
      </c>
      <c r="AJ744" s="18">
        <f t="shared" si="181"/>
        <v>1</v>
      </c>
      <c r="AK744" s="18">
        <f t="shared" si="182"/>
        <v>5</v>
      </c>
      <c r="AL744" s="206" t="str">
        <f t="shared" si="183"/>
        <v>MEDIA</v>
      </c>
      <c r="AM744" s="39" t="s">
        <v>184</v>
      </c>
      <c r="AN744" s="39" t="s">
        <v>388</v>
      </c>
      <c r="AO744" s="39" t="s">
        <v>184</v>
      </c>
      <c r="AP744" s="39" t="s">
        <v>184</v>
      </c>
      <c r="AQ744" s="39" t="s">
        <v>419</v>
      </c>
      <c r="AR744" s="18" t="s">
        <v>184</v>
      </c>
      <c r="AS744" s="18"/>
      <c r="AT744" s="18" t="s">
        <v>388</v>
      </c>
      <c r="AU744" s="18" t="s">
        <v>184</v>
      </c>
      <c r="AV744" s="18" t="s">
        <v>388</v>
      </c>
      <c r="AW744" s="18" t="s">
        <v>388</v>
      </c>
      <c r="AX744" s="18" t="s">
        <v>184</v>
      </c>
      <c r="AY744" s="18" t="s">
        <v>388</v>
      </c>
      <c r="AZ744" s="18" t="s">
        <v>184</v>
      </c>
      <c r="BA744" s="18" t="s">
        <v>184</v>
      </c>
      <c r="BB744" s="18" t="s">
        <v>184</v>
      </c>
      <c r="BC744" s="18"/>
      <c r="BD744" s="18" t="s">
        <v>184</v>
      </c>
      <c r="BE744" s="18" t="s">
        <v>184</v>
      </c>
      <c r="BF744" s="18" t="s">
        <v>184</v>
      </c>
      <c r="BG744" s="18" t="s">
        <v>184</v>
      </c>
      <c r="BH744" s="18" t="s">
        <v>184</v>
      </c>
      <c r="BI744" s="18" t="s">
        <v>184</v>
      </c>
      <c r="BJ744" s="18" t="s">
        <v>184</v>
      </c>
      <c r="BK744" s="18" t="s">
        <v>184</v>
      </c>
      <c r="BL744" s="18" t="s">
        <v>184</v>
      </c>
      <c r="BM744" s="281"/>
    </row>
    <row r="745" spans="1:65" s="158" customFormat="1" ht="60" customHeight="1" x14ac:dyDescent="0.35">
      <c r="A745" s="24" t="s">
        <v>3327</v>
      </c>
      <c r="D745" s="145" t="s">
        <v>1968</v>
      </c>
      <c r="E745" s="145" t="s">
        <v>171</v>
      </c>
      <c r="F745" s="145" t="s">
        <v>3426</v>
      </c>
      <c r="G745" s="145" t="s">
        <v>3437</v>
      </c>
      <c r="H745" s="145" t="s">
        <v>3432</v>
      </c>
      <c r="I745" s="145" t="s">
        <v>253</v>
      </c>
      <c r="J745" s="18" t="s">
        <v>254</v>
      </c>
      <c r="K745" s="18" t="s">
        <v>3420</v>
      </c>
      <c r="L745" s="18" t="s">
        <v>320</v>
      </c>
      <c r="M745" s="18" t="s">
        <v>321</v>
      </c>
      <c r="N745" s="18" t="s">
        <v>451</v>
      </c>
      <c r="O745" s="145" t="s">
        <v>176</v>
      </c>
      <c r="P745" s="145" t="s">
        <v>656</v>
      </c>
      <c r="Q745" s="145" t="s">
        <v>1968</v>
      </c>
      <c r="R745" s="145" t="s">
        <v>229</v>
      </c>
      <c r="S745" s="145" t="s">
        <v>229</v>
      </c>
      <c r="T745" s="145" t="s">
        <v>656</v>
      </c>
      <c r="U745" s="145" t="s">
        <v>1968</v>
      </c>
      <c r="V745" s="145" t="s">
        <v>324</v>
      </c>
      <c r="W745" s="145" t="s">
        <v>1968</v>
      </c>
      <c r="X745" s="18" t="s">
        <v>273</v>
      </c>
      <c r="Y745" s="203" t="str">
        <f>VLOOKUP($X745,'[26]Ley Transparencia'!$G$4:$H$18,2,0)</f>
        <v>Artículo 18 - INFORMACIÓN PÚBLICA CLASIFICADA</v>
      </c>
      <c r="Z745" s="145" t="s">
        <v>180</v>
      </c>
      <c r="AA745" s="145" t="s">
        <v>3568</v>
      </c>
      <c r="AB745" s="39" t="s">
        <v>238</v>
      </c>
      <c r="AC745" s="48">
        <v>44562</v>
      </c>
      <c r="AD745" s="205" t="str">
        <f>LOOKUP($Y745,'[26]Ley Transparencia'!$H$4:$H$17,'[26]Ley Transparencia'!$I$4:$I$17)</f>
        <v>Ilimitada</v>
      </c>
      <c r="AE745" s="26" t="str">
        <f t="shared" si="178"/>
        <v>Media</v>
      </c>
      <c r="AF745" s="18">
        <f t="shared" si="179"/>
        <v>2</v>
      </c>
      <c r="AG745" s="18" t="s">
        <v>233</v>
      </c>
      <c r="AH745" s="18">
        <f t="shared" si="180"/>
        <v>2</v>
      </c>
      <c r="AI745" s="18" t="s">
        <v>239</v>
      </c>
      <c r="AJ745" s="18">
        <f t="shared" si="181"/>
        <v>1</v>
      </c>
      <c r="AK745" s="18">
        <f t="shared" si="182"/>
        <v>5</v>
      </c>
      <c r="AL745" s="206" t="str">
        <f t="shared" si="183"/>
        <v>MEDIA</v>
      </c>
      <c r="AM745" s="39" t="s">
        <v>184</v>
      </c>
      <c r="AN745" s="39" t="s">
        <v>388</v>
      </c>
      <c r="AO745" s="39" t="s">
        <v>184</v>
      </c>
      <c r="AP745" s="39" t="s">
        <v>184</v>
      </c>
      <c r="AQ745" s="39" t="s">
        <v>184</v>
      </c>
      <c r="AR745" s="18" t="s">
        <v>184</v>
      </c>
      <c r="AS745" s="18"/>
      <c r="AT745" s="18" t="s">
        <v>388</v>
      </c>
      <c r="AU745" s="18" t="s">
        <v>184</v>
      </c>
      <c r="AV745" s="18" t="s">
        <v>388</v>
      </c>
      <c r="AW745" s="18" t="s">
        <v>388</v>
      </c>
      <c r="AX745" s="18" t="s">
        <v>184</v>
      </c>
      <c r="AY745" s="18" t="s">
        <v>388</v>
      </c>
      <c r="AZ745" s="18" t="s">
        <v>184</v>
      </c>
      <c r="BA745" s="18" t="s">
        <v>184</v>
      </c>
      <c r="BB745" s="18" t="s">
        <v>184</v>
      </c>
      <c r="BC745" s="18"/>
      <c r="BD745" s="18" t="s">
        <v>184</v>
      </c>
      <c r="BE745" s="18" t="s">
        <v>184</v>
      </c>
      <c r="BF745" s="18" t="s">
        <v>184</v>
      </c>
      <c r="BG745" s="18" t="s">
        <v>184</v>
      </c>
      <c r="BH745" s="18" t="s">
        <v>184</v>
      </c>
      <c r="BI745" s="18" t="s">
        <v>184</v>
      </c>
      <c r="BJ745" s="18" t="s">
        <v>184</v>
      </c>
      <c r="BK745" s="18" t="s">
        <v>184</v>
      </c>
      <c r="BL745" s="18" t="s">
        <v>184</v>
      </c>
      <c r="BM745" s="281"/>
    </row>
    <row r="746" spans="1:65" s="158" customFormat="1" ht="60" customHeight="1" x14ac:dyDescent="0.35">
      <c r="A746" s="24" t="s">
        <v>3328</v>
      </c>
      <c r="D746" s="145" t="s">
        <v>1968</v>
      </c>
      <c r="E746" s="145" t="s">
        <v>171</v>
      </c>
      <c r="F746" s="145" t="s">
        <v>3426</v>
      </c>
      <c r="G746" s="145" t="s">
        <v>3438</v>
      </c>
      <c r="H746" s="145" t="s">
        <v>3439</v>
      </c>
      <c r="I746" s="145" t="s">
        <v>253</v>
      </c>
      <c r="J746" s="18" t="s">
        <v>254</v>
      </c>
      <c r="K746" s="18" t="s">
        <v>3420</v>
      </c>
      <c r="L746" s="18" t="s">
        <v>320</v>
      </c>
      <c r="M746" s="18" t="s">
        <v>321</v>
      </c>
      <c r="N746" s="18" t="s">
        <v>451</v>
      </c>
      <c r="O746" s="145" t="s">
        <v>176</v>
      </c>
      <c r="P746" s="145" t="s">
        <v>656</v>
      </c>
      <c r="Q746" s="145" t="s">
        <v>1968</v>
      </c>
      <c r="R746" s="145" t="s">
        <v>229</v>
      </c>
      <c r="S746" s="145" t="s">
        <v>229</v>
      </c>
      <c r="T746" s="145" t="s">
        <v>656</v>
      </c>
      <c r="U746" s="145" t="s">
        <v>1968</v>
      </c>
      <c r="V746" s="145" t="s">
        <v>324</v>
      </c>
      <c r="W746" s="145" t="s">
        <v>1968</v>
      </c>
      <c r="X746" s="18" t="s">
        <v>273</v>
      </c>
      <c r="Y746" s="203" t="str">
        <f>VLOOKUP($X746,'[26]Ley Transparencia'!$G$4:$H$18,2,0)</f>
        <v>Artículo 18 - INFORMACIÓN PÚBLICA CLASIFICADA</v>
      </c>
      <c r="Z746" s="145" t="s">
        <v>180</v>
      </c>
      <c r="AA746" s="145" t="s">
        <v>3568</v>
      </c>
      <c r="AB746" s="39" t="s">
        <v>238</v>
      </c>
      <c r="AC746" s="48">
        <v>44562</v>
      </c>
      <c r="AD746" s="205" t="str">
        <f>LOOKUP($Y746,'[26]Ley Transparencia'!$H$4:$H$17,'[26]Ley Transparencia'!$I$4:$I$17)</f>
        <v>Ilimitada</v>
      </c>
      <c r="AE746" s="26" t="str">
        <f t="shared" si="178"/>
        <v>Media</v>
      </c>
      <c r="AF746" s="18">
        <f t="shared" si="179"/>
        <v>2</v>
      </c>
      <c r="AG746" s="18" t="s">
        <v>233</v>
      </c>
      <c r="AH746" s="18">
        <f t="shared" si="180"/>
        <v>2</v>
      </c>
      <c r="AI746" s="18" t="s">
        <v>239</v>
      </c>
      <c r="AJ746" s="18">
        <f t="shared" si="181"/>
        <v>1</v>
      </c>
      <c r="AK746" s="18">
        <f t="shared" si="182"/>
        <v>5</v>
      </c>
      <c r="AL746" s="206" t="str">
        <f t="shared" si="183"/>
        <v>MEDIA</v>
      </c>
      <c r="AM746" s="39" t="s">
        <v>184</v>
      </c>
      <c r="AN746" s="39" t="s">
        <v>388</v>
      </c>
      <c r="AO746" s="39" t="s">
        <v>184</v>
      </c>
      <c r="AP746" s="39" t="s">
        <v>184</v>
      </c>
      <c r="AQ746" s="39" t="s">
        <v>419</v>
      </c>
      <c r="AR746" s="18" t="s">
        <v>184</v>
      </c>
      <c r="AS746" s="18"/>
      <c r="AT746" s="18" t="s">
        <v>388</v>
      </c>
      <c r="AU746" s="18" t="s">
        <v>184</v>
      </c>
      <c r="AV746" s="18" t="s">
        <v>388</v>
      </c>
      <c r="AW746" s="18" t="s">
        <v>388</v>
      </c>
      <c r="AX746" s="18" t="s">
        <v>184</v>
      </c>
      <c r="AY746" s="18" t="s">
        <v>388</v>
      </c>
      <c r="AZ746" s="18" t="s">
        <v>184</v>
      </c>
      <c r="BA746" s="18" t="s">
        <v>184</v>
      </c>
      <c r="BB746" s="18" t="s">
        <v>184</v>
      </c>
      <c r="BC746" s="18"/>
      <c r="BD746" s="18" t="s">
        <v>184</v>
      </c>
      <c r="BE746" s="18" t="s">
        <v>184</v>
      </c>
      <c r="BF746" s="18" t="s">
        <v>184</v>
      </c>
      <c r="BG746" s="18" t="s">
        <v>184</v>
      </c>
      <c r="BH746" s="18" t="s">
        <v>184</v>
      </c>
      <c r="BI746" s="18" t="s">
        <v>184</v>
      </c>
      <c r="BJ746" s="18" t="s">
        <v>184</v>
      </c>
      <c r="BK746" s="18" t="s">
        <v>184</v>
      </c>
      <c r="BL746" s="18" t="s">
        <v>184</v>
      </c>
      <c r="BM746" s="281"/>
    </row>
    <row r="747" spans="1:65" s="158" customFormat="1" ht="60" customHeight="1" x14ac:dyDescent="0.35">
      <c r="A747" s="24" t="s">
        <v>3329</v>
      </c>
      <c r="D747" s="145" t="s">
        <v>1968</v>
      </c>
      <c r="E747" s="145" t="s">
        <v>171</v>
      </c>
      <c r="F747" s="145" t="s">
        <v>3426</v>
      </c>
      <c r="G747" s="145" t="s">
        <v>3440</v>
      </c>
      <c r="H747" s="145" t="s">
        <v>3441</v>
      </c>
      <c r="I747" s="145" t="s">
        <v>253</v>
      </c>
      <c r="J747" s="18" t="s">
        <v>254</v>
      </c>
      <c r="K747" s="18" t="s">
        <v>3420</v>
      </c>
      <c r="L747" s="18" t="s">
        <v>320</v>
      </c>
      <c r="M747" s="18" t="s">
        <v>321</v>
      </c>
      <c r="N747" s="18" t="s">
        <v>451</v>
      </c>
      <c r="O747" s="145" t="s">
        <v>176</v>
      </c>
      <c r="P747" s="145" t="s">
        <v>656</v>
      </c>
      <c r="Q747" s="145" t="s">
        <v>1968</v>
      </c>
      <c r="R747" s="145" t="s">
        <v>229</v>
      </c>
      <c r="S747" s="145" t="s">
        <v>229</v>
      </c>
      <c r="T747" s="145" t="s">
        <v>656</v>
      </c>
      <c r="U747" s="145" t="s">
        <v>1968</v>
      </c>
      <c r="V747" s="145" t="s">
        <v>324</v>
      </c>
      <c r="W747" s="145" t="s">
        <v>1968</v>
      </c>
      <c r="X747" s="18" t="s">
        <v>273</v>
      </c>
      <c r="Y747" s="203" t="str">
        <f>VLOOKUP($X747,'[26]Ley Transparencia'!$G$4:$H$18,2,0)</f>
        <v>Artículo 18 - INFORMACIÓN PÚBLICA CLASIFICADA</v>
      </c>
      <c r="Z747" s="145" t="s">
        <v>180</v>
      </c>
      <c r="AA747" s="145" t="s">
        <v>3568</v>
      </c>
      <c r="AB747" s="39" t="s">
        <v>238</v>
      </c>
      <c r="AC747" s="48">
        <v>44562</v>
      </c>
      <c r="AD747" s="205" t="str">
        <f>LOOKUP($Y747,'[26]Ley Transparencia'!$H$4:$H$17,'[26]Ley Transparencia'!$I$4:$I$17)</f>
        <v>Ilimitada</v>
      </c>
      <c r="AE747" s="26" t="str">
        <f t="shared" si="178"/>
        <v>Media</v>
      </c>
      <c r="AF747" s="18">
        <f t="shared" si="179"/>
        <v>2</v>
      </c>
      <c r="AG747" s="18" t="s">
        <v>233</v>
      </c>
      <c r="AH747" s="18">
        <f t="shared" si="180"/>
        <v>2</v>
      </c>
      <c r="AI747" s="18" t="s">
        <v>239</v>
      </c>
      <c r="AJ747" s="18">
        <f t="shared" si="181"/>
        <v>1</v>
      </c>
      <c r="AK747" s="18">
        <f t="shared" si="182"/>
        <v>5</v>
      </c>
      <c r="AL747" s="206" t="str">
        <f t="shared" si="183"/>
        <v>MEDIA</v>
      </c>
      <c r="AM747" s="39" t="s">
        <v>184</v>
      </c>
      <c r="AN747" s="39" t="s">
        <v>388</v>
      </c>
      <c r="AO747" s="39" t="s">
        <v>184</v>
      </c>
      <c r="AP747" s="39" t="s">
        <v>184</v>
      </c>
      <c r="AQ747" s="39" t="s">
        <v>419</v>
      </c>
      <c r="AR747" s="18" t="s">
        <v>184</v>
      </c>
      <c r="AS747" s="18"/>
      <c r="AT747" s="18" t="s">
        <v>388</v>
      </c>
      <c r="AU747" s="18" t="s">
        <v>184</v>
      </c>
      <c r="AV747" s="18" t="s">
        <v>388</v>
      </c>
      <c r="AW747" s="18" t="s">
        <v>388</v>
      </c>
      <c r="AX747" s="18" t="s">
        <v>184</v>
      </c>
      <c r="AY747" s="18" t="s">
        <v>388</v>
      </c>
      <c r="AZ747" s="18" t="s">
        <v>184</v>
      </c>
      <c r="BA747" s="18" t="s">
        <v>184</v>
      </c>
      <c r="BB747" s="18" t="s">
        <v>184</v>
      </c>
      <c r="BC747" s="18"/>
      <c r="BD747" s="18" t="s">
        <v>184</v>
      </c>
      <c r="BE747" s="18" t="s">
        <v>184</v>
      </c>
      <c r="BF747" s="18" t="s">
        <v>184</v>
      </c>
      <c r="BG747" s="18" t="s">
        <v>184</v>
      </c>
      <c r="BH747" s="18" t="s">
        <v>184</v>
      </c>
      <c r="BI747" s="18" t="s">
        <v>184</v>
      </c>
      <c r="BJ747" s="18" t="s">
        <v>184</v>
      </c>
      <c r="BK747" s="18" t="s">
        <v>184</v>
      </c>
      <c r="BL747" s="18" t="s">
        <v>184</v>
      </c>
      <c r="BM747" s="281"/>
    </row>
    <row r="748" spans="1:65" s="158" customFormat="1" ht="60" customHeight="1" x14ac:dyDescent="0.35">
      <c r="A748" s="24" t="s">
        <v>3330</v>
      </c>
      <c r="D748" s="145" t="s">
        <v>1968</v>
      </c>
      <c r="E748" s="145" t="s">
        <v>171</v>
      </c>
      <c r="F748" s="145" t="s">
        <v>3426</v>
      </c>
      <c r="G748" s="145" t="s">
        <v>3442</v>
      </c>
      <c r="H748" s="145" t="s">
        <v>3443</v>
      </c>
      <c r="I748" s="145" t="s">
        <v>253</v>
      </c>
      <c r="J748" s="18" t="s">
        <v>254</v>
      </c>
      <c r="K748" s="18" t="s">
        <v>319</v>
      </c>
      <c r="L748" s="18" t="s">
        <v>320</v>
      </c>
      <c r="M748" s="18" t="s">
        <v>321</v>
      </c>
      <c r="N748" s="18" t="s">
        <v>322</v>
      </c>
      <c r="O748" s="145" t="s">
        <v>176</v>
      </c>
      <c r="P748" s="145" t="s">
        <v>656</v>
      </c>
      <c r="Q748" s="145" t="s">
        <v>1968</v>
      </c>
      <c r="R748" s="145" t="s">
        <v>229</v>
      </c>
      <c r="S748" s="145" t="s">
        <v>229</v>
      </c>
      <c r="T748" s="145" t="s">
        <v>193</v>
      </c>
      <c r="U748" s="145" t="s">
        <v>170</v>
      </c>
      <c r="V748" s="145" t="s">
        <v>324</v>
      </c>
      <c r="W748" s="145" t="s">
        <v>1968</v>
      </c>
      <c r="X748" s="18" t="s">
        <v>273</v>
      </c>
      <c r="Y748" s="203" t="str">
        <f>VLOOKUP($X748,'[26]Ley Transparencia'!$G$4:$H$18,2,0)</f>
        <v>Artículo 18 - INFORMACIÓN PÚBLICA CLASIFICADA</v>
      </c>
      <c r="Z748" s="145" t="s">
        <v>3569</v>
      </c>
      <c r="AA748" s="145" t="s">
        <v>3568</v>
      </c>
      <c r="AB748" s="39" t="s">
        <v>238</v>
      </c>
      <c r="AC748" s="48">
        <v>45292</v>
      </c>
      <c r="AD748" s="205"/>
      <c r="AE748" s="26" t="str">
        <f t="shared" si="178"/>
        <v>Media</v>
      </c>
      <c r="AF748" s="18"/>
      <c r="AG748" s="18" t="s">
        <v>233</v>
      </c>
      <c r="AH748" s="18"/>
      <c r="AI748" s="18" t="s">
        <v>239</v>
      </c>
      <c r="AJ748" s="18"/>
      <c r="AK748" s="18"/>
      <c r="AL748" s="206" t="str">
        <f t="shared" si="183"/>
        <v>MEDIA</v>
      </c>
      <c r="AM748" s="39" t="s">
        <v>184</v>
      </c>
      <c r="AN748" s="39" t="s">
        <v>388</v>
      </c>
      <c r="AO748" s="39" t="s">
        <v>184</v>
      </c>
      <c r="AP748" s="39" t="s">
        <v>184</v>
      </c>
      <c r="AQ748" s="39" t="s">
        <v>419</v>
      </c>
      <c r="AR748" s="18" t="s">
        <v>184</v>
      </c>
      <c r="AS748" s="18"/>
      <c r="AT748" s="18" t="s">
        <v>388</v>
      </c>
      <c r="AU748" s="18" t="s">
        <v>184</v>
      </c>
      <c r="AV748" s="18" t="s">
        <v>388</v>
      </c>
      <c r="AW748" s="18" t="s">
        <v>388</v>
      </c>
      <c r="AX748" s="18" t="s">
        <v>184</v>
      </c>
      <c r="AY748" s="18" t="s">
        <v>388</v>
      </c>
      <c r="AZ748" s="18" t="s">
        <v>184</v>
      </c>
      <c r="BA748" s="18" t="s">
        <v>184</v>
      </c>
      <c r="BB748" s="18" t="s">
        <v>184</v>
      </c>
      <c r="BC748" s="18"/>
      <c r="BD748" s="18" t="s">
        <v>184</v>
      </c>
      <c r="BE748" s="18" t="s">
        <v>184</v>
      </c>
      <c r="BF748" s="18" t="s">
        <v>184</v>
      </c>
      <c r="BG748" s="18" t="s">
        <v>184</v>
      </c>
      <c r="BH748" s="18" t="s">
        <v>184</v>
      </c>
      <c r="BI748" s="18" t="s">
        <v>184</v>
      </c>
      <c r="BJ748" s="18" t="s">
        <v>184</v>
      </c>
      <c r="BK748" s="18" t="s">
        <v>184</v>
      </c>
      <c r="BL748" s="18" t="s">
        <v>184</v>
      </c>
      <c r="BM748" s="281"/>
    </row>
    <row r="749" spans="1:65" s="158" customFormat="1" ht="60" customHeight="1" x14ac:dyDescent="0.35">
      <c r="A749" s="24" t="s">
        <v>3331</v>
      </c>
      <c r="D749" s="145" t="s">
        <v>1968</v>
      </c>
      <c r="E749" s="145" t="s">
        <v>171</v>
      </c>
      <c r="F749" s="145" t="s">
        <v>3426</v>
      </c>
      <c r="G749" s="145" t="s">
        <v>3444</v>
      </c>
      <c r="H749" s="145" t="s">
        <v>3445</v>
      </c>
      <c r="I749" s="145" t="s">
        <v>253</v>
      </c>
      <c r="J749" s="18" t="s">
        <v>254</v>
      </c>
      <c r="K749" s="18" t="s">
        <v>329</v>
      </c>
      <c r="L749" s="18" t="s">
        <v>176</v>
      </c>
      <c r="M749" s="18" t="s">
        <v>321</v>
      </c>
      <c r="N749" s="18" t="s">
        <v>451</v>
      </c>
      <c r="O749" s="145" t="s">
        <v>176</v>
      </c>
      <c r="P749" s="145" t="s">
        <v>656</v>
      </c>
      <c r="Q749" s="145" t="s">
        <v>1968</v>
      </c>
      <c r="R749" s="145" t="s">
        <v>229</v>
      </c>
      <c r="S749" s="145" t="s">
        <v>229</v>
      </c>
      <c r="T749" s="145" t="s">
        <v>656</v>
      </c>
      <c r="U749" s="145" t="s">
        <v>1968</v>
      </c>
      <c r="V749" s="145" t="s">
        <v>324</v>
      </c>
      <c r="W749" s="145" t="s">
        <v>1968</v>
      </c>
      <c r="X749" s="18" t="s">
        <v>255</v>
      </c>
      <c r="Y749" s="203" t="str">
        <f>VLOOKUP($X749,'[26]Ley Transparencia'!$G$4:$H$18,2,0)</f>
        <v>INFORMACIÓN PÚBLICA</v>
      </c>
      <c r="Z749" s="145" t="s">
        <v>180</v>
      </c>
      <c r="AA749" s="145" t="s">
        <v>256</v>
      </c>
      <c r="AB749" s="39" t="s">
        <v>176</v>
      </c>
      <c r="AC749" s="48">
        <v>44562</v>
      </c>
      <c r="AD749" s="205" t="str">
        <f>LOOKUP($Y749,'[26]Ley Transparencia'!$H$4:$H$17,'[26]Ley Transparencia'!$I$4:$I$17)</f>
        <v>Ilimitada</v>
      </c>
      <c r="AE749" s="26" t="s">
        <v>239</v>
      </c>
      <c r="AF749" s="18">
        <f t="shared" si="179"/>
        <v>1</v>
      </c>
      <c r="AG749" s="18" t="s">
        <v>239</v>
      </c>
      <c r="AH749" s="18">
        <f t="shared" si="180"/>
        <v>1</v>
      </c>
      <c r="AI749" s="18" t="s">
        <v>239</v>
      </c>
      <c r="AJ749" s="18">
        <f t="shared" si="181"/>
        <v>1</v>
      </c>
      <c r="AK749" s="18">
        <f t="shared" si="182"/>
        <v>3</v>
      </c>
      <c r="AL749" s="206" t="str">
        <f t="shared" si="183"/>
        <v>BAJA</v>
      </c>
      <c r="AM749" s="39" t="s">
        <v>184</v>
      </c>
      <c r="AN749" s="39" t="s">
        <v>388</v>
      </c>
      <c r="AO749" s="39" t="s">
        <v>184</v>
      </c>
      <c r="AP749" s="39" t="s">
        <v>184</v>
      </c>
      <c r="AQ749" s="39" t="s">
        <v>419</v>
      </c>
      <c r="AR749" s="18" t="s">
        <v>184</v>
      </c>
      <c r="AS749" s="18"/>
      <c r="AT749" s="18" t="s">
        <v>388</v>
      </c>
      <c r="AU749" s="18" t="s">
        <v>184</v>
      </c>
      <c r="AV749" s="18" t="s">
        <v>184</v>
      </c>
      <c r="AW749" s="18" t="s">
        <v>184</v>
      </c>
      <c r="AX749" s="18" t="s">
        <v>184</v>
      </c>
      <c r="AY749" s="18" t="s">
        <v>184</v>
      </c>
      <c r="AZ749" s="18" t="s">
        <v>184</v>
      </c>
      <c r="BA749" s="18" t="s">
        <v>184</v>
      </c>
      <c r="BB749" s="18" t="s">
        <v>184</v>
      </c>
      <c r="BC749" s="18"/>
      <c r="BD749" s="18" t="s">
        <v>184</v>
      </c>
      <c r="BE749" s="18" t="s">
        <v>184</v>
      </c>
      <c r="BF749" s="18" t="s">
        <v>184</v>
      </c>
      <c r="BG749" s="18" t="s">
        <v>184</v>
      </c>
      <c r="BH749" s="18" t="s">
        <v>184</v>
      </c>
      <c r="BI749" s="18" t="s">
        <v>184</v>
      </c>
      <c r="BJ749" s="18" t="s">
        <v>184</v>
      </c>
      <c r="BK749" s="18" t="s">
        <v>184</v>
      </c>
      <c r="BL749" s="18" t="s">
        <v>184</v>
      </c>
      <c r="BM749" s="281"/>
    </row>
    <row r="750" spans="1:65" s="158" customFormat="1" ht="60" customHeight="1" x14ac:dyDescent="0.35">
      <c r="A750" s="24" t="s">
        <v>3332</v>
      </c>
      <c r="D750" s="145" t="s">
        <v>1968</v>
      </c>
      <c r="E750" s="145" t="s">
        <v>171</v>
      </c>
      <c r="F750" s="145" t="s">
        <v>3426</v>
      </c>
      <c r="G750" s="145" t="s">
        <v>3446</v>
      </c>
      <c r="H750" s="145" t="s">
        <v>3447</v>
      </c>
      <c r="I750" s="145" t="s">
        <v>253</v>
      </c>
      <c r="J750" s="18" t="s">
        <v>254</v>
      </c>
      <c r="K750" s="18" t="s">
        <v>3420</v>
      </c>
      <c r="L750" s="18" t="s">
        <v>320</v>
      </c>
      <c r="M750" s="18" t="s">
        <v>321</v>
      </c>
      <c r="N750" s="18" t="s">
        <v>451</v>
      </c>
      <c r="O750" s="145" t="s">
        <v>176</v>
      </c>
      <c r="P750" s="145" t="s">
        <v>656</v>
      </c>
      <c r="Q750" s="145" t="s">
        <v>1968</v>
      </c>
      <c r="R750" s="145" t="s">
        <v>229</v>
      </c>
      <c r="S750" s="145" t="s">
        <v>229</v>
      </c>
      <c r="T750" s="145" t="s">
        <v>656</v>
      </c>
      <c r="U750" s="145" t="s">
        <v>1968</v>
      </c>
      <c r="V750" s="145" t="s">
        <v>324</v>
      </c>
      <c r="W750" s="145" t="s">
        <v>1968</v>
      </c>
      <c r="X750" s="18" t="s">
        <v>255</v>
      </c>
      <c r="Y750" s="203" t="str">
        <f>VLOOKUP($X750,'[26]Ley Transparencia'!$G$4:$H$18,2,0)</f>
        <v>INFORMACIÓN PÚBLICA</v>
      </c>
      <c r="Z750" s="145" t="s">
        <v>180</v>
      </c>
      <c r="AA750" s="145" t="s">
        <v>256</v>
      </c>
      <c r="AB750" s="39" t="s">
        <v>176</v>
      </c>
      <c r="AC750" s="48">
        <v>44562</v>
      </c>
      <c r="AD750" s="205" t="str">
        <f>LOOKUP($Y750,'[26]Ley Transparencia'!$H$4:$H$17,'[26]Ley Transparencia'!$I$4:$I$17)</f>
        <v>Ilimitada</v>
      </c>
      <c r="AE750" s="26" t="str">
        <f t="shared" si="178"/>
        <v>Baja</v>
      </c>
      <c r="AF750" s="18">
        <f t="shared" si="179"/>
        <v>1</v>
      </c>
      <c r="AG750" s="18" t="s">
        <v>239</v>
      </c>
      <c r="AH750" s="18">
        <f t="shared" si="180"/>
        <v>1</v>
      </c>
      <c r="AI750" s="18" t="s">
        <v>239</v>
      </c>
      <c r="AJ750" s="18">
        <f t="shared" si="181"/>
        <v>1</v>
      </c>
      <c r="AK750" s="18">
        <f t="shared" si="182"/>
        <v>3</v>
      </c>
      <c r="AL750" s="206" t="str">
        <f t="shared" si="183"/>
        <v>BAJA</v>
      </c>
      <c r="AM750" s="39" t="s">
        <v>184</v>
      </c>
      <c r="AN750" s="39" t="s">
        <v>388</v>
      </c>
      <c r="AO750" s="39" t="s">
        <v>184</v>
      </c>
      <c r="AP750" s="39" t="s">
        <v>184</v>
      </c>
      <c r="AQ750" s="39" t="s">
        <v>419</v>
      </c>
      <c r="AR750" s="18" t="s">
        <v>184</v>
      </c>
      <c r="AS750" s="18"/>
      <c r="AT750" s="18" t="s">
        <v>388</v>
      </c>
      <c r="AU750" s="18" t="s">
        <v>184</v>
      </c>
      <c r="AV750" s="18" t="s">
        <v>184</v>
      </c>
      <c r="AW750" s="18" t="s">
        <v>184</v>
      </c>
      <c r="AX750" s="18" t="s">
        <v>184</v>
      </c>
      <c r="AY750" s="18" t="s">
        <v>184</v>
      </c>
      <c r="AZ750" s="18" t="s">
        <v>184</v>
      </c>
      <c r="BA750" s="18" t="s">
        <v>184</v>
      </c>
      <c r="BB750" s="18" t="s">
        <v>184</v>
      </c>
      <c r="BC750" s="18"/>
      <c r="BD750" s="18" t="s">
        <v>184</v>
      </c>
      <c r="BE750" s="18" t="s">
        <v>184</v>
      </c>
      <c r="BF750" s="18" t="s">
        <v>184</v>
      </c>
      <c r="BG750" s="18" t="s">
        <v>184</v>
      </c>
      <c r="BH750" s="18" t="s">
        <v>184</v>
      </c>
      <c r="BI750" s="18" t="s">
        <v>184</v>
      </c>
      <c r="BJ750" s="18" t="s">
        <v>184</v>
      </c>
      <c r="BK750" s="18" t="s">
        <v>184</v>
      </c>
      <c r="BL750" s="18" t="s">
        <v>184</v>
      </c>
      <c r="BM750" s="281"/>
    </row>
    <row r="751" spans="1:65" s="158" customFormat="1" ht="60" customHeight="1" x14ac:dyDescent="0.35">
      <c r="A751" s="24" t="s">
        <v>3333</v>
      </c>
      <c r="D751" s="145" t="s">
        <v>1968</v>
      </c>
      <c r="E751" s="145" t="s">
        <v>171</v>
      </c>
      <c r="F751" s="145" t="s">
        <v>3426</v>
      </c>
      <c r="G751" s="145" t="s">
        <v>3448</v>
      </c>
      <c r="H751" s="145" t="s">
        <v>3449</v>
      </c>
      <c r="I751" s="145" t="s">
        <v>253</v>
      </c>
      <c r="J751" s="18" t="s">
        <v>254</v>
      </c>
      <c r="K751" s="18" t="s">
        <v>329</v>
      </c>
      <c r="L751" s="18" t="s">
        <v>176</v>
      </c>
      <c r="M751" s="18" t="s">
        <v>321</v>
      </c>
      <c r="N751" s="18" t="s">
        <v>451</v>
      </c>
      <c r="O751" s="145" t="s">
        <v>176</v>
      </c>
      <c r="P751" s="145" t="s">
        <v>656</v>
      </c>
      <c r="Q751" s="145" t="s">
        <v>1968</v>
      </c>
      <c r="R751" s="145" t="s">
        <v>229</v>
      </c>
      <c r="S751" s="145" t="s">
        <v>229</v>
      </c>
      <c r="T751" s="145" t="s">
        <v>656</v>
      </c>
      <c r="U751" s="145" t="s">
        <v>1968</v>
      </c>
      <c r="V751" s="145" t="s">
        <v>324</v>
      </c>
      <c r="W751" s="145" t="s">
        <v>1968</v>
      </c>
      <c r="X751" s="18" t="s">
        <v>255</v>
      </c>
      <c r="Y751" s="203" t="str">
        <f>VLOOKUP($X751,'[26]Ley Transparencia'!$G$4:$H$18,2,0)</f>
        <v>INFORMACIÓN PÚBLICA</v>
      </c>
      <c r="Z751" s="145" t="s">
        <v>256</v>
      </c>
      <c r="AA751" s="145" t="s">
        <v>256</v>
      </c>
      <c r="AB751" s="148" t="s">
        <v>176</v>
      </c>
      <c r="AC751" s="48">
        <v>44562</v>
      </c>
      <c r="AD751" s="205" t="str">
        <f>LOOKUP($Y751,'[26]Ley Transparencia'!$H$4:$H$17,'[26]Ley Transparencia'!$I$4:$I$17)</f>
        <v>Ilimitada</v>
      </c>
      <c r="AE751" s="26" t="str">
        <f>IF(Y751="Artículo 19 - INFORMACIÓN PÚBLICA RESERVADA","Alta",IF(Y751="Artículo 18 - INFORMACIÓN PÚBLICA CLASIFICADA","Media",IF(Y751="INFORMACIÓN PÚBLICA","Baja")))</f>
        <v>Baja</v>
      </c>
      <c r="AF751" s="18">
        <f>IF(AE751="Baja",1,IF(AE751="Media",2,IF(AE751="Alta",3,"")))</f>
        <v>1</v>
      </c>
      <c r="AG751" s="18" t="s">
        <v>239</v>
      </c>
      <c r="AH751" s="18">
        <f>IF(AG751="Baja",1,IF(AG751="Media",2,IF(AG751="Alta",3,"")))</f>
        <v>1</v>
      </c>
      <c r="AI751" s="18" t="s">
        <v>239</v>
      </c>
      <c r="AJ751" s="18">
        <f>IF(AI751="Baja",1,IF(AI751="Media",2,IF(AI751="Alta",3,"")))</f>
        <v>1</v>
      </c>
      <c r="AK751" s="18">
        <f>IFERROR(SUM(+AF751+AH751+AJ751),"")</f>
        <v>3</v>
      </c>
      <c r="AL751" s="206" t="str">
        <f>IF(AND(AE751="ALTA"),"ALTA",IF(AND(AG751="ALTA",AI751="ALTA"),"ALTA",IF(AND(AE751="MEDIA",AG751="ALTA",AI751="MEDIA"),"MEDIA",IF(AND(AE751="MEDIA",AG751="MEDIA",AI751="ALTA"),"MEDIA",IF(AND(AE751="MEDIA",AG751="MEDIA",AI751="BAJA"),"MEDIA",IF(AND(AE751="MEDIA",AG751="MEDIA",AI751="MEDIA"),"MEDIA",IF(AND(AE751="MEDIA",AG751="BAJA",AI751="MEDIA"),"MEDIA",IF(AND(AE751="BAJA",AG751="MEDIA",AI751="MEDIA"),"MEDIA",IF(AND(AE751="BAJA",AG751="BAJA",AI751="MEDIA"),"MEDIA",IF(AND(AE751="BAJA",AG751="MEDIA",AI751="BAJA"),"MEDIA",IF(AND(AE751="MEDIA",AG751="BAJA",AI751="BAJA"),"MEDIA",IF(AND(AE751="BAJA",AG751="ALTA",AI751="BAJA"),"MEDIA",IF(AND(AE751="BAJA",AG751="BAJA",AI751="ALTA"),"MEDIA",IF(AND(AE751="MEDIA",AG751="ALTA",AI751="BAJA"),"MEDIA",IF(AND(AE751="MEDIA",AG751="BAJA",AI751="ALTA"),"MEDIA",IF(AND(AE751="BAJA",AG751="ALTA",AI751="MEDIA"),"MEDIA",IF(AND(AE751="BAJA",AG751="MEDIA",AI751="ALTA"),"MEDIA",IF(AND(AE751="BAJA",AG751="BAJA",AI751="BAJA"),"BAJA","Por Clasificar"))))))))))))))))))</f>
        <v>BAJA</v>
      </c>
      <c r="AM751" s="39" t="s">
        <v>184</v>
      </c>
      <c r="AN751" s="39" t="s">
        <v>419</v>
      </c>
      <c r="AO751" s="39" t="s">
        <v>184</v>
      </c>
      <c r="AP751" s="39" t="s">
        <v>419</v>
      </c>
      <c r="AQ751" s="39" t="s">
        <v>184</v>
      </c>
      <c r="AR751" s="18" t="s">
        <v>184</v>
      </c>
      <c r="AS751" s="18"/>
      <c r="AT751" s="18" t="s">
        <v>388</v>
      </c>
      <c r="AU751" s="18" t="s">
        <v>184</v>
      </c>
      <c r="AV751" s="18" t="s">
        <v>184</v>
      </c>
      <c r="AW751" s="18" t="s">
        <v>184</v>
      </c>
      <c r="AX751" s="18" t="s">
        <v>184</v>
      </c>
      <c r="AY751" s="18" t="s">
        <v>184</v>
      </c>
      <c r="AZ751" s="18" t="s">
        <v>184</v>
      </c>
      <c r="BA751" s="18" t="s">
        <v>184</v>
      </c>
      <c r="BB751" s="18" t="s">
        <v>184</v>
      </c>
      <c r="BC751" s="18"/>
      <c r="BD751" s="18" t="s">
        <v>184</v>
      </c>
      <c r="BE751" s="18" t="s">
        <v>184</v>
      </c>
      <c r="BF751" s="18" t="s">
        <v>184</v>
      </c>
      <c r="BG751" s="18" t="s">
        <v>184</v>
      </c>
      <c r="BH751" s="18" t="s">
        <v>184</v>
      </c>
      <c r="BI751" s="18" t="s">
        <v>184</v>
      </c>
      <c r="BJ751" s="18" t="s">
        <v>184</v>
      </c>
      <c r="BK751" s="18" t="s">
        <v>184</v>
      </c>
      <c r="BL751" s="18" t="s">
        <v>184</v>
      </c>
      <c r="BM751" s="281"/>
    </row>
    <row r="752" spans="1:65" s="158" customFormat="1" ht="60" customHeight="1" x14ac:dyDescent="0.35">
      <c r="A752" s="24" t="s">
        <v>3334</v>
      </c>
      <c r="D752" s="145" t="s">
        <v>1968</v>
      </c>
      <c r="E752" s="145" t="s">
        <v>171</v>
      </c>
      <c r="F752" s="145" t="s">
        <v>3450</v>
      </c>
      <c r="G752" s="145" t="s">
        <v>3451</v>
      </c>
      <c r="H752" s="145" t="s">
        <v>3452</v>
      </c>
      <c r="I752" s="145" t="s">
        <v>253</v>
      </c>
      <c r="J752" s="18" t="s">
        <v>254</v>
      </c>
      <c r="K752" s="18" t="s">
        <v>319</v>
      </c>
      <c r="L752" s="18" t="s">
        <v>336</v>
      </c>
      <c r="M752" s="18" t="s">
        <v>321</v>
      </c>
      <c r="N752" s="18" t="s">
        <v>451</v>
      </c>
      <c r="O752" s="145" t="s">
        <v>176</v>
      </c>
      <c r="P752" s="145" t="s">
        <v>656</v>
      </c>
      <c r="Q752" s="145" t="s">
        <v>1968</v>
      </c>
      <c r="R752" s="145" t="s">
        <v>229</v>
      </c>
      <c r="S752" s="145" t="s">
        <v>229</v>
      </c>
      <c r="T752" s="145" t="s">
        <v>656</v>
      </c>
      <c r="U752" s="145" t="s">
        <v>1968</v>
      </c>
      <c r="V752" s="145" t="s">
        <v>194</v>
      </c>
      <c r="W752" s="145" t="s">
        <v>1968</v>
      </c>
      <c r="X752" s="18" t="s">
        <v>255</v>
      </c>
      <c r="Y752" s="203" t="str">
        <f>VLOOKUP($X752,'[26]Ley Transparencia'!$G$4:$H$18,2,0)</f>
        <v>INFORMACIÓN PÚBLICA</v>
      </c>
      <c r="Z752" s="145" t="s">
        <v>256</v>
      </c>
      <c r="AA752" s="145" t="s">
        <v>256</v>
      </c>
      <c r="AB752" s="148" t="s">
        <v>176</v>
      </c>
      <c r="AC752" s="48">
        <v>44562</v>
      </c>
      <c r="AD752" s="205" t="str">
        <f>LOOKUP($Y752,'[26]Ley Transparencia'!$H$4:$H$17,'[26]Ley Transparencia'!$I$4:$I$17)</f>
        <v>Ilimitada</v>
      </c>
      <c r="AE752" s="26" t="str">
        <f t="shared" si="178"/>
        <v>Baja</v>
      </c>
      <c r="AF752" s="18">
        <f t="shared" si="179"/>
        <v>1</v>
      </c>
      <c r="AG752" s="18" t="s">
        <v>239</v>
      </c>
      <c r="AH752" s="18">
        <f t="shared" si="180"/>
        <v>1</v>
      </c>
      <c r="AI752" s="18" t="s">
        <v>239</v>
      </c>
      <c r="AJ752" s="18">
        <f t="shared" si="181"/>
        <v>1</v>
      </c>
      <c r="AK752" s="18">
        <f t="shared" si="182"/>
        <v>3</v>
      </c>
      <c r="AL752" s="206" t="str">
        <f t="shared" si="183"/>
        <v>BAJA</v>
      </c>
      <c r="AM752" s="39" t="s">
        <v>184</v>
      </c>
      <c r="AN752" s="39" t="s">
        <v>184</v>
      </c>
      <c r="AO752" s="39" t="s">
        <v>184</v>
      </c>
      <c r="AP752" s="39" t="s">
        <v>184</v>
      </c>
      <c r="AQ752" s="39" t="s">
        <v>184</v>
      </c>
      <c r="AR752" s="18" t="s">
        <v>184</v>
      </c>
      <c r="AS752" s="18"/>
      <c r="AT752" s="18" t="s">
        <v>388</v>
      </c>
      <c r="AU752" s="18" t="s">
        <v>184</v>
      </c>
      <c r="AV752" s="18" t="s">
        <v>184</v>
      </c>
      <c r="AW752" s="18" t="s">
        <v>184</v>
      </c>
      <c r="AX752" s="18" t="s">
        <v>184</v>
      </c>
      <c r="AY752" s="18" t="s">
        <v>184</v>
      </c>
      <c r="AZ752" s="18" t="s">
        <v>184</v>
      </c>
      <c r="BA752" s="18" t="s">
        <v>184</v>
      </c>
      <c r="BB752" s="18" t="s">
        <v>184</v>
      </c>
      <c r="BC752" s="18"/>
      <c r="BD752" s="18" t="s">
        <v>184</v>
      </c>
      <c r="BE752" s="18" t="s">
        <v>184</v>
      </c>
      <c r="BF752" s="18" t="s">
        <v>184</v>
      </c>
      <c r="BG752" s="18" t="s">
        <v>184</v>
      </c>
      <c r="BH752" s="18" t="s">
        <v>184</v>
      </c>
      <c r="BI752" s="18" t="s">
        <v>184</v>
      </c>
      <c r="BJ752" s="18" t="s">
        <v>184</v>
      </c>
      <c r="BK752" s="18" t="s">
        <v>184</v>
      </c>
      <c r="BL752" s="18" t="s">
        <v>184</v>
      </c>
      <c r="BM752" s="281"/>
    </row>
    <row r="753" spans="1:65" s="158" customFormat="1" ht="60" customHeight="1" x14ac:dyDescent="0.35">
      <c r="A753" s="24" t="s">
        <v>3335</v>
      </c>
      <c r="D753" s="145" t="s">
        <v>1968</v>
      </c>
      <c r="E753" s="145" t="s">
        <v>171</v>
      </c>
      <c r="F753" s="145" t="s">
        <v>3450</v>
      </c>
      <c r="G753" s="145" t="s">
        <v>3453</v>
      </c>
      <c r="H753" s="145" t="s">
        <v>3454</v>
      </c>
      <c r="I753" s="145" t="s">
        <v>253</v>
      </c>
      <c r="J753" s="18" t="s">
        <v>254</v>
      </c>
      <c r="K753" s="18" t="s">
        <v>3420</v>
      </c>
      <c r="L753" s="18" t="s">
        <v>320</v>
      </c>
      <c r="M753" s="18" t="s">
        <v>321</v>
      </c>
      <c r="N753" s="18" t="s">
        <v>451</v>
      </c>
      <c r="O753" s="145" t="s">
        <v>176</v>
      </c>
      <c r="P753" s="145" t="s">
        <v>656</v>
      </c>
      <c r="Q753" s="145" t="s">
        <v>1968</v>
      </c>
      <c r="R753" s="145" t="s">
        <v>229</v>
      </c>
      <c r="S753" s="145" t="s">
        <v>229</v>
      </c>
      <c r="T753" s="145" t="s">
        <v>656</v>
      </c>
      <c r="U753" s="145" t="s">
        <v>1968</v>
      </c>
      <c r="V753" s="145" t="s">
        <v>177</v>
      </c>
      <c r="W753" s="145" t="s">
        <v>1968</v>
      </c>
      <c r="X753" s="18" t="s">
        <v>255</v>
      </c>
      <c r="Y753" s="203" t="str">
        <f>VLOOKUP($X753,'[26]Ley Transparencia'!$G$4:$H$18,2,0)</f>
        <v>INFORMACIÓN PÚBLICA</v>
      </c>
      <c r="Z753" s="145" t="s">
        <v>256</v>
      </c>
      <c r="AA753" s="145" t="s">
        <v>256</v>
      </c>
      <c r="AB753" s="148" t="s">
        <v>176</v>
      </c>
      <c r="AC753" s="48">
        <v>44562</v>
      </c>
      <c r="AD753" s="205" t="str">
        <f>LOOKUP($Y753,'[26]Ley Transparencia'!$H$4:$H$17,'[26]Ley Transparencia'!$I$4:$I$17)</f>
        <v>Ilimitada</v>
      </c>
      <c r="AE753" s="26" t="str">
        <f t="shared" si="178"/>
        <v>Baja</v>
      </c>
      <c r="AF753" s="18">
        <f t="shared" si="179"/>
        <v>1</v>
      </c>
      <c r="AG753" s="18" t="s">
        <v>233</v>
      </c>
      <c r="AH753" s="18">
        <f t="shared" si="180"/>
        <v>2</v>
      </c>
      <c r="AI753" s="18" t="s">
        <v>233</v>
      </c>
      <c r="AJ753" s="18">
        <f t="shared" si="181"/>
        <v>2</v>
      </c>
      <c r="AK753" s="18">
        <f t="shared" si="182"/>
        <v>5</v>
      </c>
      <c r="AL753" s="206" t="str">
        <f t="shared" si="183"/>
        <v>MEDIA</v>
      </c>
      <c r="AM753" s="39" t="s">
        <v>184</v>
      </c>
      <c r="AN753" s="39" t="s">
        <v>184</v>
      </c>
      <c r="AO753" s="39" t="s">
        <v>184</v>
      </c>
      <c r="AP753" s="39" t="s">
        <v>184</v>
      </c>
      <c r="AQ753" s="39" t="s">
        <v>184</v>
      </c>
      <c r="AR753" s="18" t="s">
        <v>184</v>
      </c>
      <c r="AS753" s="18"/>
      <c r="AT753" s="18" t="s">
        <v>388</v>
      </c>
      <c r="AU753" s="18" t="s">
        <v>184</v>
      </c>
      <c r="AV753" s="18" t="s">
        <v>184</v>
      </c>
      <c r="AW753" s="18" t="s">
        <v>184</v>
      </c>
      <c r="AX753" s="18" t="s">
        <v>184</v>
      </c>
      <c r="AY753" s="18" t="s">
        <v>184</v>
      </c>
      <c r="AZ753" s="18" t="s">
        <v>184</v>
      </c>
      <c r="BA753" s="18" t="s">
        <v>184</v>
      </c>
      <c r="BB753" s="18" t="s">
        <v>184</v>
      </c>
      <c r="BC753" s="18"/>
      <c r="BD753" s="18" t="s">
        <v>184</v>
      </c>
      <c r="BE753" s="18" t="s">
        <v>184</v>
      </c>
      <c r="BF753" s="18" t="s">
        <v>184</v>
      </c>
      <c r="BG753" s="18" t="s">
        <v>184</v>
      </c>
      <c r="BH753" s="18" t="s">
        <v>184</v>
      </c>
      <c r="BI753" s="18" t="s">
        <v>184</v>
      </c>
      <c r="BJ753" s="18" t="s">
        <v>184</v>
      </c>
      <c r="BK753" s="18" t="s">
        <v>184</v>
      </c>
      <c r="BL753" s="18" t="s">
        <v>184</v>
      </c>
      <c r="BM753" s="281"/>
    </row>
    <row r="754" spans="1:65" s="158" customFormat="1" ht="60" customHeight="1" x14ac:dyDescent="0.35">
      <c r="A754" s="24" t="s">
        <v>3336</v>
      </c>
      <c r="D754" s="145" t="s">
        <v>1968</v>
      </c>
      <c r="E754" s="145" t="s">
        <v>171</v>
      </c>
      <c r="F754" s="145" t="s">
        <v>3450</v>
      </c>
      <c r="G754" s="145" t="s">
        <v>3455</v>
      </c>
      <c r="H754" s="145" t="s">
        <v>3456</v>
      </c>
      <c r="I754" s="145" t="s">
        <v>253</v>
      </c>
      <c r="J754" s="18" t="s">
        <v>254</v>
      </c>
      <c r="K754" s="18" t="s">
        <v>417</v>
      </c>
      <c r="L754" s="18" t="s">
        <v>749</v>
      </c>
      <c r="M754" s="18" t="s">
        <v>321</v>
      </c>
      <c r="N754" s="18" t="s">
        <v>322</v>
      </c>
      <c r="O754" s="145" t="s">
        <v>176</v>
      </c>
      <c r="P754" s="145" t="s">
        <v>656</v>
      </c>
      <c r="Q754" s="145" t="s">
        <v>1968</v>
      </c>
      <c r="R754" s="145" t="s">
        <v>229</v>
      </c>
      <c r="S754" s="145" t="s">
        <v>229</v>
      </c>
      <c r="T754" s="145" t="s">
        <v>193</v>
      </c>
      <c r="U754" s="145" t="s">
        <v>170</v>
      </c>
      <c r="V754" s="145" t="s">
        <v>324</v>
      </c>
      <c r="W754" s="145" t="s">
        <v>1968</v>
      </c>
      <c r="X754" s="18" t="s">
        <v>255</v>
      </c>
      <c r="Y754" s="203" t="str">
        <f>VLOOKUP($X754,'[26]Ley Transparencia'!$G$4:$H$18,2,0)</f>
        <v>INFORMACIÓN PÚBLICA</v>
      </c>
      <c r="Z754" s="145" t="s">
        <v>256</v>
      </c>
      <c r="AA754" s="145" t="s">
        <v>256</v>
      </c>
      <c r="AB754" s="148" t="s">
        <v>176</v>
      </c>
      <c r="AC754" s="48">
        <v>44562</v>
      </c>
      <c r="AD754" s="205" t="str">
        <f>LOOKUP($Y754,'[26]Ley Transparencia'!$H$4:$H$17,'[26]Ley Transparencia'!$I$4:$I$17)</f>
        <v>Ilimitada</v>
      </c>
      <c r="AE754" s="26" t="str">
        <f t="shared" si="178"/>
        <v>Baja</v>
      </c>
      <c r="AF754" s="18">
        <f t="shared" si="179"/>
        <v>1</v>
      </c>
      <c r="AG754" s="18" t="s">
        <v>239</v>
      </c>
      <c r="AH754" s="18">
        <f t="shared" si="180"/>
        <v>1</v>
      </c>
      <c r="AI754" s="18" t="s">
        <v>239</v>
      </c>
      <c r="AJ754" s="18">
        <f t="shared" si="181"/>
        <v>1</v>
      </c>
      <c r="AK754" s="18">
        <f t="shared" si="182"/>
        <v>3</v>
      </c>
      <c r="AL754" s="206" t="str">
        <f t="shared" si="183"/>
        <v>BAJA</v>
      </c>
      <c r="AM754" s="39" t="s">
        <v>184</v>
      </c>
      <c r="AN754" s="39" t="s">
        <v>184</v>
      </c>
      <c r="AO754" s="39" t="s">
        <v>184</v>
      </c>
      <c r="AP754" s="39" t="s">
        <v>184</v>
      </c>
      <c r="AQ754" s="39" t="s">
        <v>184</v>
      </c>
      <c r="AR754" s="18" t="s">
        <v>184</v>
      </c>
      <c r="AS754" s="18"/>
      <c r="AT754" s="18" t="s">
        <v>388</v>
      </c>
      <c r="AU754" s="18" t="s">
        <v>184</v>
      </c>
      <c r="AV754" s="18" t="s">
        <v>184</v>
      </c>
      <c r="AW754" s="18" t="s">
        <v>184</v>
      </c>
      <c r="AX754" s="18" t="s">
        <v>184</v>
      </c>
      <c r="AY754" s="18" t="s">
        <v>184</v>
      </c>
      <c r="AZ754" s="18" t="s">
        <v>184</v>
      </c>
      <c r="BA754" s="18" t="s">
        <v>184</v>
      </c>
      <c r="BB754" s="18" t="s">
        <v>184</v>
      </c>
      <c r="BC754" s="18"/>
      <c r="BD754" s="18" t="s">
        <v>184</v>
      </c>
      <c r="BE754" s="18" t="s">
        <v>184</v>
      </c>
      <c r="BF754" s="18" t="s">
        <v>184</v>
      </c>
      <c r="BG754" s="18" t="s">
        <v>184</v>
      </c>
      <c r="BH754" s="18" t="s">
        <v>184</v>
      </c>
      <c r="BI754" s="18" t="s">
        <v>184</v>
      </c>
      <c r="BJ754" s="18" t="s">
        <v>184</v>
      </c>
      <c r="BK754" s="18" t="s">
        <v>184</v>
      </c>
      <c r="BL754" s="18" t="s">
        <v>184</v>
      </c>
      <c r="BM754" s="281"/>
    </row>
    <row r="755" spans="1:65" s="158" customFormat="1" ht="60" customHeight="1" x14ac:dyDescent="0.35">
      <c r="A755" s="24" t="s">
        <v>3337</v>
      </c>
      <c r="D755" s="145" t="s">
        <v>1968</v>
      </c>
      <c r="E755" s="145" t="s">
        <v>171</v>
      </c>
      <c r="F755" s="145" t="s">
        <v>3450</v>
      </c>
      <c r="G755" s="145" t="s">
        <v>3457</v>
      </c>
      <c r="H755" s="145" t="s">
        <v>3458</v>
      </c>
      <c r="I755" s="145" t="s">
        <v>253</v>
      </c>
      <c r="J755" s="18" t="s">
        <v>254</v>
      </c>
      <c r="K755" s="18" t="s">
        <v>319</v>
      </c>
      <c r="L755" s="18" t="s">
        <v>320</v>
      </c>
      <c r="M755" s="18" t="s">
        <v>321</v>
      </c>
      <c r="N755" s="18" t="s">
        <v>451</v>
      </c>
      <c r="O755" s="145" t="s">
        <v>176</v>
      </c>
      <c r="P755" s="145" t="s">
        <v>656</v>
      </c>
      <c r="Q755" s="145" t="s">
        <v>1968</v>
      </c>
      <c r="R755" s="145" t="s">
        <v>229</v>
      </c>
      <c r="S755" s="145" t="s">
        <v>229</v>
      </c>
      <c r="T755" s="145" t="s">
        <v>656</v>
      </c>
      <c r="U755" s="145" t="s">
        <v>1968</v>
      </c>
      <c r="V755" s="145" t="s">
        <v>177</v>
      </c>
      <c r="W755" s="145" t="s">
        <v>1968</v>
      </c>
      <c r="X755" s="18" t="s">
        <v>255</v>
      </c>
      <c r="Y755" s="203" t="str">
        <f>VLOOKUP($X755,'[26]Ley Transparencia'!$G$4:$H$18,2,0)</f>
        <v>INFORMACIÓN PÚBLICA</v>
      </c>
      <c r="Z755" s="145" t="s">
        <v>256</v>
      </c>
      <c r="AA755" s="145" t="s">
        <v>256</v>
      </c>
      <c r="AB755" s="148" t="s">
        <v>176</v>
      </c>
      <c r="AC755" s="48">
        <v>44562</v>
      </c>
      <c r="AD755" s="205" t="str">
        <f>LOOKUP($Y755,'[26]Ley Transparencia'!$H$4:$H$17,'[26]Ley Transparencia'!$I$4:$I$17)</f>
        <v>Ilimitada</v>
      </c>
      <c r="AE755" s="26" t="str">
        <f t="shared" si="178"/>
        <v>Baja</v>
      </c>
      <c r="AF755" s="18">
        <f t="shared" si="179"/>
        <v>1</v>
      </c>
      <c r="AG755" s="18" t="s">
        <v>233</v>
      </c>
      <c r="AH755" s="18">
        <f t="shared" si="180"/>
        <v>2</v>
      </c>
      <c r="AI755" s="18" t="s">
        <v>233</v>
      </c>
      <c r="AJ755" s="18">
        <f t="shared" si="181"/>
        <v>2</v>
      </c>
      <c r="AK755" s="18">
        <f t="shared" si="182"/>
        <v>5</v>
      </c>
      <c r="AL755" s="206" t="str">
        <f t="shared" si="183"/>
        <v>MEDIA</v>
      </c>
      <c r="AM755" s="39" t="s">
        <v>184</v>
      </c>
      <c r="AN755" s="39" t="s">
        <v>184</v>
      </c>
      <c r="AO755" s="39" t="s">
        <v>184</v>
      </c>
      <c r="AP755" s="39" t="s">
        <v>184</v>
      </c>
      <c r="AQ755" s="39" t="s">
        <v>184</v>
      </c>
      <c r="AR755" s="18" t="s">
        <v>184</v>
      </c>
      <c r="AS755" s="18"/>
      <c r="AT755" s="18" t="s">
        <v>388</v>
      </c>
      <c r="AU755" s="18" t="s">
        <v>184</v>
      </c>
      <c r="AV755" s="18" t="s">
        <v>184</v>
      </c>
      <c r="AW755" s="18" t="s">
        <v>184</v>
      </c>
      <c r="AX755" s="18" t="s">
        <v>184</v>
      </c>
      <c r="AY755" s="18" t="s">
        <v>184</v>
      </c>
      <c r="AZ755" s="18" t="s">
        <v>184</v>
      </c>
      <c r="BA755" s="18" t="s">
        <v>184</v>
      </c>
      <c r="BB755" s="18" t="s">
        <v>184</v>
      </c>
      <c r="BC755" s="18"/>
      <c r="BD755" s="18" t="s">
        <v>184</v>
      </c>
      <c r="BE755" s="18" t="s">
        <v>184</v>
      </c>
      <c r="BF755" s="18" t="s">
        <v>184</v>
      </c>
      <c r="BG755" s="18" t="s">
        <v>184</v>
      </c>
      <c r="BH755" s="18" t="s">
        <v>184</v>
      </c>
      <c r="BI755" s="18" t="s">
        <v>184</v>
      </c>
      <c r="BJ755" s="18" t="s">
        <v>184</v>
      </c>
      <c r="BK755" s="18" t="s">
        <v>184</v>
      </c>
      <c r="BL755" s="18" t="s">
        <v>184</v>
      </c>
      <c r="BM755" s="281"/>
    </row>
    <row r="756" spans="1:65" s="158" customFormat="1" ht="60" customHeight="1" x14ac:dyDescent="0.35">
      <c r="A756" s="24" t="s">
        <v>3338</v>
      </c>
      <c r="D756" s="145" t="s">
        <v>1968</v>
      </c>
      <c r="E756" s="145" t="s">
        <v>171</v>
      </c>
      <c r="F756" s="145" t="s">
        <v>3450</v>
      </c>
      <c r="G756" s="145" t="s">
        <v>3459</v>
      </c>
      <c r="H756" s="145" t="s">
        <v>3460</v>
      </c>
      <c r="I756" s="145" t="s">
        <v>253</v>
      </c>
      <c r="J756" s="18" t="s">
        <v>254</v>
      </c>
      <c r="K756" s="18" t="s">
        <v>514</v>
      </c>
      <c r="L756" s="18" t="s">
        <v>320</v>
      </c>
      <c r="M756" s="18" t="s">
        <v>321</v>
      </c>
      <c r="N756" s="18" t="s">
        <v>451</v>
      </c>
      <c r="O756" s="145" t="s">
        <v>176</v>
      </c>
      <c r="P756" s="145" t="s">
        <v>656</v>
      </c>
      <c r="Q756" s="145" t="s">
        <v>1968</v>
      </c>
      <c r="R756" s="145" t="s">
        <v>229</v>
      </c>
      <c r="S756" s="145" t="s">
        <v>229</v>
      </c>
      <c r="T756" s="145" t="s">
        <v>656</v>
      </c>
      <c r="U756" s="145" t="s">
        <v>1968</v>
      </c>
      <c r="V756" s="145" t="s">
        <v>177</v>
      </c>
      <c r="W756" s="145" t="s">
        <v>1968</v>
      </c>
      <c r="X756" s="18" t="s">
        <v>255</v>
      </c>
      <c r="Y756" s="203" t="str">
        <f>VLOOKUP($X756,'[26]Ley Transparencia'!$G$4:$H$18,2,0)</f>
        <v>INFORMACIÓN PÚBLICA</v>
      </c>
      <c r="Z756" s="145" t="s">
        <v>256</v>
      </c>
      <c r="AA756" s="145" t="s">
        <v>256</v>
      </c>
      <c r="AB756" s="148" t="s">
        <v>176</v>
      </c>
      <c r="AC756" s="48">
        <v>44562</v>
      </c>
      <c r="AD756" s="205" t="str">
        <f>LOOKUP($Y756,'[26]Ley Transparencia'!$H$4:$H$17,'[26]Ley Transparencia'!$I$4:$I$17)</f>
        <v>Ilimitada</v>
      </c>
      <c r="AE756" s="26" t="str">
        <f t="shared" si="178"/>
        <v>Baja</v>
      </c>
      <c r="AF756" s="18">
        <f t="shared" si="179"/>
        <v>1</v>
      </c>
      <c r="AG756" s="18" t="s">
        <v>239</v>
      </c>
      <c r="AH756" s="18">
        <f t="shared" si="180"/>
        <v>1</v>
      </c>
      <c r="AI756" s="18" t="s">
        <v>239</v>
      </c>
      <c r="AJ756" s="18">
        <f t="shared" si="181"/>
        <v>1</v>
      </c>
      <c r="AK756" s="18">
        <f t="shared" si="182"/>
        <v>3</v>
      </c>
      <c r="AL756" s="206" t="str">
        <f t="shared" si="183"/>
        <v>BAJA</v>
      </c>
      <c r="AM756" s="39" t="s">
        <v>184</v>
      </c>
      <c r="AN756" s="39" t="s">
        <v>184</v>
      </c>
      <c r="AO756" s="39" t="s">
        <v>184</v>
      </c>
      <c r="AP756" s="39" t="s">
        <v>184</v>
      </c>
      <c r="AQ756" s="39" t="s">
        <v>184</v>
      </c>
      <c r="AR756" s="18" t="s">
        <v>184</v>
      </c>
      <c r="AS756" s="18"/>
      <c r="AT756" s="18" t="s">
        <v>388</v>
      </c>
      <c r="AU756" s="18" t="s">
        <v>184</v>
      </c>
      <c r="AV756" s="18" t="s">
        <v>184</v>
      </c>
      <c r="AW756" s="18" t="s">
        <v>184</v>
      </c>
      <c r="AX756" s="18" t="s">
        <v>184</v>
      </c>
      <c r="AY756" s="18" t="s">
        <v>184</v>
      </c>
      <c r="AZ756" s="18" t="s">
        <v>184</v>
      </c>
      <c r="BA756" s="18" t="s">
        <v>184</v>
      </c>
      <c r="BB756" s="18" t="s">
        <v>184</v>
      </c>
      <c r="BC756" s="18"/>
      <c r="BD756" s="18" t="s">
        <v>184</v>
      </c>
      <c r="BE756" s="18" t="s">
        <v>184</v>
      </c>
      <c r="BF756" s="18" t="s">
        <v>184</v>
      </c>
      <c r="BG756" s="18" t="s">
        <v>184</v>
      </c>
      <c r="BH756" s="18" t="s">
        <v>184</v>
      </c>
      <c r="BI756" s="18" t="s">
        <v>184</v>
      </c>
      <c r="BJ756" s="18" t="s">
        <v>184</v>
      </c>
      <c r="BK756" s="18" t="s">
        <v>184</v>
      </c>
      <c r="BL756" s="18" t="s">
        <v>184</v>
      </c>
      <c r="BM756" s="281"/>
    </row>
    <row r="757" spans="1:65" s="158" customFormat="1" ht="60" customHeight="1" x14ac:dyDescent="0.35">
      <c r="A757" s="24" t="s">
        <v>3339</v>
      </c>
      <c r="D757" s="145" t="s">
        <v>1968</v>
      </c>
      <c r="E757" s="145" t="s">
        <v>171</v>
      </c>
      <c r="F757" s="145" t="s">
        <v>3450</v>
      </c>
      <c r="G757" s="145" t="s">
        <v>3461</v>
      </c>
      <c r="H757" s="145" t="s">
        <v>3462</v>
      </c>
      <c r="I757" s="145" t="s">
        <v>253</v>
      </c>
      <c r="J757" s="18" t="s">
        <v>254</v>
      </c>
      <c r="K757" s="18" t="s">
        <v>319</v>
      </c>
      <c r="L757" s="18" t="s">
        <v>320</v>
      </c>
      <c r="M757" s="18" t="s">
        <v>321</v>
      </c>
      <c r="N757" s="18" t="s">
        <v>451</v>
      </c>
      <c r="O757" s="145" t="s">
        <v>176</v>
      </c>
      <c r="P757" s="145" t="s">
        <v>656</v>
      </c>
      <c r="Q757" s="145" t="s">
        <v>1968</v>
      </c>
      <c r="R757" s="145" t="s">
        <v>229</v>
      </c>
      <c r="S757" s="145" t="s">
        <v>229</v>
      </c>
      <c r="T757" s="145" t="s">
        <v>656</v>
      </c>
      <c r="U757" s="145" t="s">
        <v>1968</v>
      </c>
      <c r="V757" s="145" t="s">
        <v>194</v>
      </c>
      <c r="W757" s="145" t="s">
        <v>1968</v>
      </c>
      <c r="X757" s="18" t="s">
        <v>255</v>
      </c>
      <c r="Y757" s="203" t="str">
        <f>VLOOKUP($X757,'[26]Ley Transparencia'!$G$4:$H$18,2,0)</f>
        <v>INFORMACIÓN PÚBLICA</v>
      </c>
      <c r="Z757" s="145" t="s">
        <v>256</v>
      </c>
      <c r="AA757" s="145" t="s">
        <v>256</v>
      </c>
      <c r="AB757" s="148" t="s">
        <v>176</v>
      </c>
      <c r="AC757" s="48">
        <v>44562</v>
      </c>
      <c r="AD757" s="205" t="str">
        <f>LOOKUP($Y757,'[26]Ley Transparencia'!$H$4:$H$17,'[26]Ley Transparencia'!$I$4:$I$17)</f>
        <v>Ilimitada</v>
      </c>
      <c r="AE757" s="26" t="str">
        <f t="shared" si="178"/>
        <v>Baja</v>
      </c>
      <c r="AF757" s="18">
        <f t="shared" si="179"/>
        <v>1</v>
      </c>
      <c r="AG757" s="18" t="s">
        <v>239</v>
      </c>
      <c r="AH757" s="18">
        <f t="shared" si="180"/>
        <v>1</v>
      </c>
      <c r="AI757" s="18" t="s">
        <v>239</v>
      </c>
      <c r="AJ757" s="18">
        <f t="shared" si="181"/>
        <v>1</v>
      </c>
      <c r="AK757" s="18">
        <f t="shared" si="182"/>
        <v>3</v>
      </c>
      <c r="AL757" s="206" t="str">
        <f t="shared" si="183"/>
        <v>BAJA</v>
      </c>
      <c r="AM757" s="39" t="s">
        <v>184</v>
      </c>
      <c r="AN757" s="39" t="s">
        <v>184</v>
      </c>
      <c r="AO757" s="39" t="s">
        <v>184</v>
      </c>
      <c r="AP757" s="39" t="s">
        <v>184</v>
      </c>
      <c r="AQ757" s="39" t="s">
        <v>184</v>
      </c>
      <c r="AR757" s="18" t="s">
        <v>184</v>
      </c>
      <c r="AS757" s="18"/>
      <c r="AT757" s="18" t="s">
        <v>388</v>
      </c>
      <c r="AU757" s="18" t="s">
        <v>184</v>
      </c>
      <c r="AV757" s="18" t="s">
        <v>184</v>
      </c>
      <c r="AW757" s="18" t="s">
        <v>184</v>
      </c>
      <c r="AX757" s="18" t="s">
        <v>184</v>
      </c>
      <c r="AY757" s="18" t="s">
        <v>184</v>
      </c>
      <c r="AZ757" s="18" t="s">
        <v>184</v>
      </c>
      <c r="BA757" s="18" t="s">
        <v>184</v>
      </c>
      <c r="BB757" s="18" t="s">
        <v>184</v>
      </c>
      <c r="BC757" s="18"/>
      <c r="BD757" s="18" t="s">
        <v>184</v>
      </c>
      <c r="BE757" s="18" t="s">
        <v>184</v>
      </c>
      <c r="BF757" s="18" t="s">
        <v>184</v>
      </c>
      <c r="BG757" s="18" t="s">
        <v>184</v>
      </c>
      <c r="BH757" s="18" t="s">
        <v>184</v>
      </c>
      <c r="BI757" s="18" t="s">
        <v>184</v>
      </c>
      <c r="BJ757" s="18" t="s">
        <v>184</v>
      </c>
      <c r="BK757" s="18" t="s">
        <v>184</v>
      </c>
      <c r="BL757" s="18" t="s">
        <v>184</v>
      </c>
      <c r="BM757" s="281"/>
    </row>
    <row r="758" spans="1:65" s="158" customFormat="1" ht="60" customHeight="1" x14ac:dyDescent="0.35">
      <c r="A758" s="24" t="s">
        <v>3340</v>
      </c>
      <c r="D758" s="145" t="s">
        <v>1968</v>
      </c>
      <c r="E758" s="145" t="s">
        <v>171</v>
      </c>
      <c r="F758" s="145" t="s">
        <v>3450</v>
      </c>
      <c r="G758" s="145" t="s">
        <v>3463</v>
      </c>
      <c r="H758" s="145" t="s">
        <v>3464</v>
      </c>
      <c r="I758" s="145" t="s">
        <v>253</v>
      </c>
      <c r="J758" s="18" t="s">
        <v>254</v>
      </c>
      <c r="K758" s="18" t="s">
        <v>319</v>
      </c>
      <c r="L758" s="18" t="s">
        <v>336</v>
      </c>
      <c r="M758" s="18" t="s">
        <v>321</v>
      </c>
      <c r="N758" s="18" t="s">
        <v>451</v>
      </c>
      <c r="O758" s="18" t="s">
        <v>3465</v>
      </c>
      <c r="P758" s="145" t="s">
        <v>656</v>
      </c>
      <c r="Q758" s="145" t="s">
        <v>1968</v>
      </c>
      <c r="R758" s="145" t="s">
        <v>229</v>
      </c>
      <c r="S758" s="145" t="s">
        <v>229</v>
      </c>
      <c r="T758" s="145" t="s">
        <v>656</v>
      </c>
      <c r="U758" s="145" t="s">
        <v>1968</v>
      </c>
      <c r="V758" s="145" t="s">
        <v>194</v>
      </c>
      <c r="W758" s="145" t="s">
        <v>1968</v>
      </c>
      <c r="X758" s="18" t="s">
        <v>255</v>
      </c>
      <c r="Y758" s="203" t="str">
        <f>VLOOKUP($X758,'[26]Ley Transparencia'!$G$4:$H$18,2,0)</f>
        <v>INFORMACIÓN PÚBLICA</v>
      </c>
      <c r="Z758" s="145" t="s">
        <v>256</v>
      </c>
      <c r="AA758" s="145" t="s">
        <v>256</v>
      </c>
      <c r="AB758" s="148" t="s">
        <v>176</v>
      </c>
      <c r="AC758" s="48">
        <v>44562</v>
      </c>
      <c r="AD758" s="205" t="str">
        <f>LOOKUP($Y758,'[26]Ley Transparencia'!$H$4:$H$17,'[26]Ley Transparencia'!$I$4:$I$17)</f>
        <v>Ilimitada</v>
      </c>
      <c r="AE758" s="26" t="str">
        <f t="shared" si="178"/>
        <v>Baja</v>
      </c>
      <c r="AF758" s="18">
        <f t="shared" si="179"/>
        <v>1</v>
      </c>
      <c r="AG758" s="18" t="s">
        <v>239</v>
      </c>
      <c r="AH758" s="18">
        <f t="shared" si="180"/>
        <v>1</v>
      </c>
      <c r="AI758" s="18" t="s">
        <v>239</v>
      </c>
      <c r="AJ758" s="18">
        <f t="shared" si="181"/>
        <v>1</v>
      </c>
      <c r="AK758" s="18">
        <f t="shared" si="182"/>
        <v>3</v>
      </c>
      <c r="AL758" s="206" t="str">
        <f t="shared" si="183"/>
        <v>BAJA</v>
      </c>
      <c r="AM758" s="39" t="s">
        <v>184</v>
      </c>
      <c r="AN758" s="39" t="s">
        <v>184</v>
      </c>
      <c r="AO758" s="39" t="s">
        <v>184</v>
      </c>
      <c r="AP758" s="39" t="s">
        <v>184</v>
      </c>
      <c r="AQ758" s="39" t="s">
        <v>184</v>
      </c>
      <c r="AR758" s="18" t="s">
        <v>184</v>
      </c>
      <c r="AS758" s="18"/>
      <c r="AT758" s="18" t="s">
        <v>388</v>
      </c>
      <c r="AU758" s="18" t="s">
        <v>184</v>
      </c>
      <c r="AV758" s="18" t="s">
        <v>184</v>
      </c>
      <c r="AW758" s="18" t="s">
        <v>184</v>
      </c>
      <c r="AX758" s="18" t="s">
        <v>184</v>
      </c>
      <c r="AY758" s="18" t="s">
        <v>184</v>
      </c>
      <c r="AZ758" s="18" t="s">
        <v>184</v>
      </c>
      <c r="BA758" s="18" t="s">
        <v>184</v>
      </c>
      <c r="BB758" s="18" t="s">
        <v>184</v>
      </c>
      <c r="BC758" s="18"/>
      <c r="BD758" s="18" t="s">
        <v>184</v>
      </c>
      <c r="BE758" s="18" t="s">
        <v>184</v>
      </c>
      <c r="BF758" s="18" t="s">
        <v>184</v>
      </c>
      <c r="BG758" s="18" t="s">
        <v>184</v>
      </c>
      <c r="BH758" s="18" t="s">
        <v>184</v>
      </c>
      <c r="BI758" s="18" t="s">
        <v>184</v>
      </c>
      <c r="BJ758" s="18" t="s">
        <v>184</v>
      </c>
      <c r="BK758" s="18" t="s">
        <v>184</v>
      </c>
      <c r="BL758" s="18" t="s">
        <v>184</v>
      </c>
      <c r="BM758" s="281"/>
    </row>
    <row r="759" spans="1:65" s="158" customFormat="1" ht="60" customHeight="1" x14ac:dyDescent="0.35">
      <c r="A759" s="24" t="s">
        <v>3341</v>
      </c>
      <c r="D759" s="145" t="s">
        <v>1968</v>
      </c>
      <c r="E759" s="145" t="s">
        <v>171</v>
      </c>
      <c r="F759" s="145" t="s">
        <v>3450</v>
      </c>
      <c r="G759" s="145" t="s">
        <v>3466</v>
      </c>
      <c r="H759" s="145" t="s">
        <v>3467</v>
      </c>
      <c r="I759" s="145" t="s">
        <v>253</v>
      </c>
      <c r="J759" s="18" t="s">
        <v>254</v>
      </c>
      <c r="K759" s="18" t="s">
        <v>319</v>
      </c>
      <c r="L759" s="18" t="s">
        <v>361</v>
      </c>
      <c r="M759" s="18" t="s">
        <v>321</v>
      </c>
      <c r="N759" s="18" t="s">
        <v>451</v>
      </c>
      <c r="O759" s="18" t="s">
        <v>3468</v>
      </c>
      <c r="P759" s="145" t="s">
        <v>656</v>
      </c>
      <c r="Q759" s="145" t="s">
        <v>1968</v>
      </c>
      <c r="R759" s="145" t="s">
        <v>229</v>
      </c>
      <c r="S759" s="145" t="s">
        <v>229</v>
      </c>
      <c r="T759" s="145" t="s">
        <v>656</v>
      </c>
      <c r="U759" s="145" t="s">
        <v>1968</v>
      </c>
      <c r="V759" s="145" t="s">
        <v>194</v>
      </c>
      <c r="W759" s="145" t="s">
        <v>1968</v>
      </c>
      <c r="X759" s="18" t="s">
        <v>255</v>
      </c>
      <c r="Y759" s="203" t="str">
        <f>VLOOKUP($X759,'[26]Ley Transparencia'!$G$4:$H$18,2,0)</f>
        <v>INFORMACIÓN PÚBLICA</v>
      </c>
      <c r="Z759" s="145" t="s">
        <v>256</v>
      </c>
      <c r="AA759" s="145" t="s">
        <v>256</v>
      </c>
      <c r="AB759" s="148" t="s">
        <v>176</v>
      </c>
      <c r="AC759" s="48">
        <v>44562</v>
      </c>
      <c r="AD759" s="205" t="str">
        <f>LOOKUP($Y759,'[26]Ley Transparencia'!$H$4:$H$17,'[26]Ley Transparencia'!$I$4:$I$17)</f>
        <v>Ilimitada</v>
      </c>
      <c r="AE759" s="26" t="str">
        <f t="shared" si="178"/>
        <v>Baja</v>
      </c>
      <c r="AF759" s="18">
        <f t="shared" si="179"/>
        <v>1</v>
      </c>
      <c r="AG759" s="18" t="s">
        <v>233</v>
      </c>
      <c r="AH759" s="18">
        <f t="shared" si="180"/>
        <v>2</v>
      </c>
      <c r="AI759" s="18" t="s">
        <v>239</v>
      </c>
      <c r="AJ759" s="18">
        <f t="shared" si="181"/>
        <v>1</v>
      </c>
      <c r="AK759" s="18">
        <f t="shared" si="182"/>
        <v>4</v>
      </c>
      <c r="AL759" s="206" t="str">
        <f t="shared" si="183"/>
        <v>MEDIA</v>
      </c>
      <c r="AM759" s="39" t="s">
        <v>184</v>
      </c>
      <c r="AN759" s="39" t="s">
        <v>184</v>
      </c>
      <c r="AO759" s="39" t="s">
        <v>184</v>
      </c>
      <c r="AP759" s="39" t="s">
        <v>184</v>
      </c>
      <c r="AQ759" s="39" t="s">
        <v>184</v>
      </c>
      <c r="AR759" s="18" t="s">
        <v>184</v>
      </c>
      <c r="AS759" s="18"/>
      <c r="AT759" s="18" t="s">
        <v>388</v>
      </c>
      <c r="AU759" s="18" t="s">
        <v>184</v>
      </c>
      <c r="AV759" s="18" t="s">
        <v>184</v>
      </c>
      <c r="AW759" s="18" t="s">
        <v>184</v>
      </c>
      <c r="AX759" s="18" t="s">
        <v>184</v>
      </c>
      <c r="AY759" s="18" t="s">
        <v>184</v>
      </c>
      <c r="AZ759" s="18" t="s">
        <v>184</v>
      </c>
      <c r="BA759" s="18" t="s">
        <v>184</v>
      </c>
      <c r="BB759" s="18" t="s">
        <v>184</v>
      </c>
      <c r="BC759" s="18"/>
      <c r="BD759" s="18" t="s">
        <v>184</v>
      </c>
      <c r="BE759" s="18" t="s">
        <v>184</v>
      </c>
      <c r="BF759" s="18" t="s">
        <v>184</v>
      </c>
      <c r="BG759" s="18" t="s">
        <v>184</v>
      </c>
      <c r="BH759" s="18" t="s">
        <v>184</v>
      </c>
      <c r="BI759" s="18" t="s">
        <v>184</v>
      </c>
      <c r="BJ759" s="18" t="s">
        <v>184</v>
      </c>
      <c r="BK759" s="18" t="s">
        <v>184</v>
      </c>
      <c r="BL759" s="18" t="s">
        <v>184</v>
      </c>
      <c r="BM759" s="281"/>
    </row>
    <row r="760" spans="1:65" s="158" customFormat="1" ht="60" customHeight="1" x14ac:dyDescent="0.35">
      <c r="A760" s="24" t="s">
        <v>3342</v>
      </c>
      <c r="D760" s="145" t="s">
        <v>1968</v>
      </c>
      <c r="E760" s="145" t="s">
        <v>171</v>
      </c>
      <c r="F760" s="145" t="s">
        <v>3450</v>
      </c>
      <c r="G760" s="145" t="s">
        <v>3469</v>
      </c>
      <c r="H760" s="145" t="s">
        <v>3470</v>
      </c>
      <c r="I760" s="145" t="s">
        <v>253</v>
      </c>
      <c r="J760" s="18" t="s">
        <v>254</v>
      </c>
      <c r="K760" s="18" t="s">
        <v>319</v>
      </c>
      <c r="L760" s="18" t="s">
        <v>361</v>
      </c>
      <c r="M760" s="18" t="s">
        <v>321</v>
      </c>
      <c r="N760" s="18" t="s">
        <v>451</v>
      </c>
      <c r="O760" s="145" t="s">
        <v>176</v>
      </c>
      <c r="P760" s="145" t="s">
        <v>656</v>
      </c>
      <c r="Q760" s="145" t="s">
        <v>1968</v>
      </c>
      <c r="R760" s="145" t="s">
        <v>229</v>
      </c>
      <c r="S760" s="145" t="s">
        <v>229</v>
      </c>
      <c r="T760" s="145" t="s">
        <v>656</v>
      </c>
      <c r="U760" s="145" t="s">
        <v>1968</v>
      </c>
      <c r="V760" s="145" t="s">
        <v>194</v>
      </c>
      <c r="W760" s="145" t="s">
        <v>1968</v>
      </c>
      <c r="X760" s="18" t="s">
        <v>255</v>
      </c>
      <c r="Y760" s="203" t="str">
        <f>VLOOKUP($X760,'[26]Ley Transparencia'!$G$4:$H$18,2,0)</f>
        <v>INFORMACIÓN PÚBLICA</v>
      </c>
      <c r="Z760" s="145" t="s">
        <v>256</v>
      </c>
      <c r="AA760" s="145" t="s">
        <v>256</v>
      </c>
      <c r="AB760" s="148" t="s">
        <v>176</v>
      </c>
      <c r="AC760" s="48">
        <v>44562</v>
      </c>
      <c r="AD760" s="205" t="str">
        <f>LOOKUP($Y760,'[26]Ley Transparencia'!$H$4:$H$17,'[26]Ley Transparencia'!$I$4:$I$17)</f>
        <v>Ilimitada</v>
      </c>
      <c r="AE760" s="26" t="str">
        <f t="shared" si="178"/>
        <v>Baja</v>
      </c>
      <c r="AF760" s="18">
        <f t="shared" si="179"/>
        <v>1</v>
      </c>
      <c r="AG760" s="18" t="s">
        <v>239</v>
      </c>
      <c r="AH760" s="18">
        <f t="shared" si="180"/>
        <v>1</v>
      </c>
      <c r="AI760" s="18" t="s">
        <v>239</v>
      </c>
      <c r="AJ760" s="18">
        <f t="shared" si="181"/>
        <v>1</v>
      </c>
      <c r="AK760" s="18">
        <f t="shared" si="182"/>
        <v>3</v>
      </c>
      <c r="AL760" s="206" t="str">
        <f t="shared" si="183"/>
        <v>BAJA</v>
      </c>
      <c r="AM760" s="39" t="s">
        <v>184</v>
      </c>
      <c r="AN760" s="39" t="s">
        <v>184</v>
      </c>
      <c r="AO760" s="39" t="s">
        <v>184</v>
      </c>
      <c r="AP760" s="39" t="s">
        <v>184</v>
      </c>
      <c r="AQ760" s="39" t="s">
        <v>184</v>
      </c>
      <c r="AR760" s="18" t="s">
        <v>184</v>
      </c>
      <c r="AS760" s="18"/>
      <c r="AT760" s="18" t="s">
        <v>388</v>
      </c>
      <c r="AU760" s="18" t="s">
        <v>184</v>
      </c>
      <c r="AV760" s="18" t="s">
        <v>184</v>
      </c>
      <c r="AW760" s="18" t="s">
        <v>184</v>
      </c>
      <c r="AX760" s="18" t="s">
        <v>184</v>
      </c>
      <c r="AY760" s="18" t="s">
        <v>184</v>
      </c>
      <c r="AZ760" s="18" t="s">
        <v>184</v>
      </c>
      <c r="BA760" s="18" t="s">
        <v>184</v>
      </c>
      <c r="BB760" s="18" t="s">
        <v>184</v>
      </c>
      <c r="BC760" s="18"/>
      <c r="BD760" s="18" t="s">
        <v>184</v>
      </c>
      <c r="BE760" s="18" t="s">
        <v>184</v>
      </c>
      <c r="BF760" s="18" t="s">
        <v>184</v>
      </c>
      <c r="BG760" s="18" t="s">
        <v>184</v>
      </c>
      <c r="BH760" s="18" t="s">
        <v>184</v>
      </c>
      <c r="BI760" s="18" t="s">
        <v>184</v>
      </c>
      <c r="BJ760" s="18" t="s">
        <v>184</v>
      </c>
      <c r="BK760" s="18" t="s">
        <v>184</v>
      </c>
      <c r="BL760" s="18" t="s">
        <v>184</v>
      </c>
      <c r="BM760" s="281"/>
    </row>
    <row r="761" spans="1:65" s="158" customFormat="1" ht="60" customHeight="1" x14ac:dyDescent="0.35">
      <c r="A761" s="24" t="s">
        <v>3343</v>
      </c>
      <c r="D761" s="145" t="s">
        <v>1968</v>
      </c>
      <c r="E761" s="145" t="s">
        <v>171</v>
      </c>
      <c r="F761" s="145" t="s">
        <v>3450</v>
      </c>
      <c r="G761" s="145" t="s">
        <v>3471</v>
      </c>
      <c r="H761" s="145" t="s">
        <v>3472</v>
      </c>
      <c r="I761" s="145" t="s">
        <v>253</v>
      </c>
      <c r="J761" s="18" t="s">
        <v>254</v>
      </c>
      <c r="K761" s="18" t="s">
        <v>319</v>
      </c>
      <c r="L761" s="18" t="s">
        <v>320</v>
      </c>
      <c r="M761" s="18" t="s">
        <v>321</v>
      </c>
      <c r="N761" s="18" t="s">
        <v>451</v>
      </c>
      <c r="O761" s="145" t="s">
        <v>176</v>
      </c>
      <c r="P761" s="145" t="s">
        <v>656</v>
      </c>
      <c r="Q761" s="145" t="s">
        <v>1968</v>
      </c>
      <c r="R761" s="145" t="s">
        <v>229</v>
      </c>
      <c r="S761" s="145" t="s">
        <v>229</v>
      </c>
      <c r="T761" s="145" t="s">
        <v>656</v>
      </c>
      <c r="U761" s="145" t="s">
        <v>1968</v>
      </c>
      <c r="V761" s="145" t="s">
        <v>194</v>
      </c>
      <c r="W761" s="145" t="s">
        <v>1968</v>
      </c>
      <c r="X761" s="18" t="s">
        <v>255</v>
      </c>
      <c r="Y761" s="203" t="str">
        <f>VLOOKUP($X761,'[26]Ley Transparencia'!$G$4:$H$18,2,0)</f>
        <v>INFORMACIÓN PÚBLICA</v>
      </c>
      <c r="Z761" s="145" t="s">
        <v>256</v>
      </c>
      <c r="AA761" s="145" t="s">
        <v>256</v>
      </c>
      <c r="AB761" s="148" t="s">
        <v>176</v>
      </c>
      <c r="AC761" s="48">
        <v>44562</v>
      </c>
      <c r="AD761" s="205" t="str">
        <f>LOOKUP($Y761,'[26]Ley Transparencia'!$H$4:$H$17,'[26]Ley Transparencia'!$I$4:$I$17)</f>
        <v>Ilimitada</v>
      </c>
      <c r="AE761" s="26" t="str">
        <f t="shared" si="178"/>
        <v>Baja</v>
      </c>
      <c r="AF761" s="18">
        <f t="shared" si="179"/>
        <v>1</v>
      </c>
      <c r="AG761" s="18" t="s">
        <v>239</v>
      </c>
      <c r="AH761" s="18">
        <f t="shared" si="180"/>
        <v>1</v>
      </c>
      <c r="AI761" s="18" t="s">
        <v>239</v>
      </c>
      <c r="AJ761" s="18">
        <f t="shared" si="181"/>
        <v>1</v>
      </c>
      <c r="AK761" s="18">
        <f t="shared" si="182"/>
        <v>3</v>
      </c>
      <c r="AL761" s="206" t="str">
        <f t="shared" si="183"/>
        <v>BAJA</v>
      </c>
      <c r="AM761" s="39" t="s">
        <v>184</v>
      </c>
      <c r="AN761" s="39" t="s">
        <v>184</v>
      </c>
      <c r="AO761" s="39" t="s">
        <v>184</v>
      </c>
      <c r="AP761" s="39" t="s">
        <v>184</v>
      </c>
      <c r="AQ761" s="39" t="s">
        <v>184</v>
      </c>
      <c r="AR761" s="18" t="s">
        <v>184</v>
      </c>
      <c r="AS761" s="18"/>
      <c r="AT761" s="18" t="s">
        <v>388</v>
      </c>
      <c r="AU761" s="18" t="s">
        <v>184</v>
      </c>
      <c r="AV761" s="18" t="s">
        <v>184</v>
      </c>
      <c r="AW761" s="18" t="s">
        <v>184</v>
      </c>
      <c r="AX761" s="18" t="s">
        <v>184</v>
      </c>
      <c r="AY761" s="18" t="s">
        <v>184</v>
      </c>
      <c r="AZ761" s="18" t="s">
        <v>184</v>
      </c>
      <c r="BA761" s="18" t="s">
        <v>184</v>
      </c>
      <c r="BB761" s="18" t="s">
        <v>184</v>
      </c>
      <c r="BC761" s="18"/>
      <c r="BD761" s="18" t="s">
        <v>184</v>
      </c>
      <c r="BE761" s="18" t="s">
        <v>184</v>
      </c>
      <c r="BF761" s="18" t="s">
        <v>184</v>
      </c>
      <c r="BG761" s="18" t="s">
        <v>184</v>
      </c>
      <c r="BH761" s="18" t="s">
        <v>184</v>
      </c>
      <c r="BI761" s="18" t="s">
        <v>184</v>
      </c>
      <c r="BJ761" s="18" t="s">
        <v>184</v>
      </c>
      <c r="BK761" s="18" t="s">
        <v>184</v>
      </c>
      <c r="BL761" s="18" t="s">
        <v>184</v>
      </c>
      <c r="BM761" s="281"/>
    </row>
    <row r="762" spans="1:65" s="158" customFormat="1" ht="60" customHeight="1" x14ac:dyDescent="0.35">
      <c r="A762" s="24" t="s">
        <v>3344</v>
      </c>
      <c r="D762" s="145" t="s">
        <v>1968</v>
      </c>
      <c r="E762" s="145" t="s">
        <v>171</v>
      </c>
      <c r="F762" s="145" t="s">
        <v>3450</v>
      </c>
      <c r="G762" s="145" t="s">
        <v>3473</v>
      </c>
      <c r="H762" s="145" t="s">
        <v>3474</v>
      </c>
      <c r="I762" s="145" t="s">
        <v>253</v>
      </c>
      <c r="J762" s="18" t="s">
        <v>254</v>
      </c>
      <c r="K762" s="18" t="s">
        <v>1507</v>
      </c>
      <c r="L762" s="18" t="s">
        <v>320</v>
      </c>
      <c r="M762" s="18" t="s">
        <v>321</v>
      </c>
      <c r="N762" s="18" t="s">
        <v>351</v>
      </c>
      <c r="O762" s="145" t="s">
        <v>176</v>
      </c>
      <c r="P762" s="145" t="s">
        <v>656</v>
      </c>
      <c r="Q762" s="145" t="s">
        <v>1968</v>
      </c>
      <c r="R762" s="145" t="s">
        <v>229</v>
      </c>
      <c r="S762" s="145" t="s">
        <v>229</v>
      </c>
      <c r="T762" s="145" t="s">
        <v>656</v>
      </c>
      <c r="U762" s="145" t="s">
        <v>1968</v>
      </c>
      <c r="V762" s="145" t="s">
        <v>194</v>
      </c>
      <c r="W762" s="145" t="s">
        <v>1968</v>
      </c>
      <c r="X762" s="18" t="s">
        <v>255</v>
      </c>
      <c r="Y762" s="203" t="str">
        <f>VLOOKUP($X762,'[26]Ley Transparencia'!$G$4:$H$18,2,0)</f>
        <v>INFORMACIÓN PÚBLICA</v>
      </c>
      <c r="Z762" s="145" t="s">
        <v>256</v>
      </c>
      <c r="AA762" s="145" t="s">
        <v>256</v>
      </c>
      <c r="AB762" s="148" t="s">
        <v>176</v>
      </c>
      <c r="AC762" s="48">
        <v>44562</v>
      </c>
      <c r="AD762" s="205" t="str">
        <f>LOOKUP($Y762,'[26]Ley Transparencia'!$H$4:$H$17,'[26]Ley Transparencia'!$I$4:$I$17)</f>
        <v>Ilimitada</v>
      </c>
      <c r="AE762" s="26" t="str">
        <f t="shared" si="178"/>
        <v>Baja</v>
      </c>
      <c r="AF762" s="18">
        <f t="shared" si="179"/>
        <v>1</v>
      </c>
      <c r="AG762" s="18" t="s">
        <v>233</v>
      </c>
      <c r="AH762" s="18">
        <f t="shared" si="180"/>
        <v>2</v>
      </c>
      <c r="AI762" s="18" t="s">
        <v>233</v>
      </c>
      <c r="AJ762" s="18">
        <f t="shared" si="181"/>
        <v>2</v>
      </c>
      <c r="AK762" s="18">
        <f t="shared" si="182"/>
        <v>5</v>
      </c>
      <c r="AL762" s="206" t="str">
        <f t="shared" si="183"/>
        <v>MEDIA</v>
      </c>
      <c r="AM762" s="39" t="s">
        <v>184</v>
      </c>
      <c r="AN762" s="39" t="s">
        <v>184</v>
      </c>
      <c r="AO762" s="39" t="s">
        <v>184</v>
      </c>
      <c r="AP762" s="39" t="s">
        <v>184</v>
      </c>
      <c r="AQ762" s="39" t="s">
        <v>184</v>
      </c>
      <c r="AR762" s="18" t="s">
        <v>184</v>
      </c>
      <c r="AS762" s="18"/>
      <c r="AT762" s="18" t="s">
        <v>388</v>
      </c>
      <c r="AU762" s="18" t="s">
        <v>184</v>
      </c>
      <c r="AV762" s="18" t="s">
        <v>184</v>
      </c>
      <c r="AW762" s="18" t="s">
        <v>184</v>
      </c>
      <c r="AX762" s="18" t="s">
        <v>184</v>
      </c>
      <c r="AY762" s="18" t="s">
        <v>184</v>
      </c>
      <c r="AZ762" s="18" t="s">
        <v>184</v>
      </c>
      <c r="BA762" s="18" t="s">
        <v>184</v>
      </c>
      <c r="BB762" s="18" t="s">
        <v>184</v>
      </c>
      <c r="BC762" s="18"/>
      <c r="BD762" s="18" t="s">
        <v>184</v>
      </c>
      <c r="BE762" s="18" t="s">
        <v>184</v>
      </c>
      <c r="BF762" s="18" t="s">
        <v>184</v>
      </c>
      <c r="BG762" s="18" t="s">
        <v>184</v>
      </c>
      <c r="BH762" s="18" t="s">
        <v>184</v>
      </c>
      <c r="BI762" s="18" t="s">
        <v>184</v>
      </c>
      <c r="BJ762" s="18" t="s">
        <v>184</v>
      </c>
      <c r="BK762" s="18" t="s">
        <v>184</v>
      </c>
      <c r="BL762" s="18" t="s">
        <v>184</v>
      </c>
      <c r="BM762" s="281"/>
    </row>
    <row r="763" spans="1:65" s="158" customFormat="1" ht="60" customHeight="1" x14ac:dyDescent="0.35">
      <c r="A763" s="24" t="s">
        <v>3345</v>
      </c>
      <c r="D763" s="145" t="s">
        <v>1968</v>
      </c>
      <c r="E763" s="145" t="s">
        <v>171</v>
      </c>
      <c r="F763" s="145" t="s">
        <v>3450</v>
      </c>
      <c r="G763" s="145" t="s">
        <v>3475</v>
      </c>
      <c r="H763" s="145" t="s">
        <v>3476</v>
      </c>
      <c r="I763" s="145" t="s">
        <v>253</v>
      </c>
      <c r="J763" s="18" t="s">
        <v>254</v>
      </c>
      <c r="K763" s="18" t="s">
        <v>319</v>
      </c>
      <c r="L763" s="18" t="s">
        <v>361</v>
      </c>
      <c r="M763" s="18" t="s">
        <v>321</v>
      </c>
      <c r="N763" s="18" t="s">
        <v>451</v>
      </c>
      <c r="O763" s="145" t="s">
        <v>176</v>
      </c>
      <c r="P763" s="145" t="s">
        <v>656</v>
      </c>
      <c r="Q763" s="145" t="s">
        <v>1968</v>
      </c>
      <c r="R763" s="145" t="s">
        <v>229</v>
      </c>
      <c r="S763" s="145" t="s">
        <v>229</v>
      </c>
      <c r="T763" s="145" t="s">
        <v>656</v>
      </c>
      <c r="U763" s="145" t="s">
        <v>1968</v>
      </c>
      <c r="V763" s="145" t="s">
        <v>194</v>
      </c>
      <c r="W763" s="145" t="s">
        <v>1968</v>
      </c>
      <c r="X763" s="18" t="s">
        <v>255</v>
      </c>
      <c r="Y763" s="203" t="str">
        <f>VLOOKUP($X763,'[26]Ley Transparencia'!$G$4:$H$18,2,0)</f>
        <v>INFORMACIÓN PÚBLICA</v>
      </c>
      <c r="Z763" s="145" t="s">
        <v>256</v>
      </c>
      <c r="AA763" s="145" t="s">
        <v>256</v>
      </c>
      <c r="AB763" s="148" t="s">
        <v>176</v>
      </c>
      <c r="AC763" s="48">
        <v>44562</v>
      </c>
      <c r="AD763" s="205" t="str">
        <f>LOOKUP($Y763,'[26]Ley Transparencia'!$H$4:$H$17,'[26]Ley Transparencia'!$I$4:$I$17)</f>
        <v>Ilimitada</v>
      </c>
      <c r="AE763" s="26" t="str">
        <f t="shared" si="178"/>
        <v>Baja</v>
      </c>
      <c r="AF763" s="18">
        <f t="shared" si="179"/>
        <v>1</v>
      </c>
      <c r="AG763" s="18" t="s">
        <v>239</v>
      </c>
      <c r="AH763" s="18">
        <f t="shared" si="180"/>
        <v>1</v>
      </c>
      <c r="AI763" s="18" t="s">
        <v>239</v>
      </c>
      <c r="AJ763" s="18">
        <f t="shared" si="181"/>
        <v>1</v>
      </c>
      <c r="AK763" s="18">
        <f t="shared" si="182"/>
        <v>3</v>
      </c>
      <c r="AL763" s="206" t="str">
        <f t="shared" si="183"/>
        <v>BAJA</v>
      </c>
      <c r="AM763" s="39" t="s">
        <v>184</v>
      </c>
      <c r="AN763" s="39" t="s">
        <v>184</v>
      </c>
      <c r="AO763" s="39" t="s">
        <v>184</v>
      </c>
      <c r="AP763" s="39" t="s">
        <v>184</v>
      </c>
      <c r="AQ763" s="39" t="s">
        <v>184</v>
      </c>
      <c r="AR763" s="18" t="s">
        <v>184</v>
      </c>
      <c r="AS763" s="18"/>
      <c r="AT763" s="18" t="s">
        <v>388</v>
      </c>
      <c r="AU763" s="18" t="s">
        <v>184</v>
      </c>
      <c r="AV763" s="18" t="s">
        <v>184</v>
      </c>
      <c r="AW763" s="18" t="s">
        <v>184</v>
      </c>
      <c r="AX763" s="18" t="s">
        <v>184</v>
      </c>
      <c r="AY763" s="18" t="s">
        <v>184</v>
      </c>
      <c r="AZ763" s="18" t="s">
        <v>184</v>
      </c>
      <c r="BA763" s="18" t="s">
        <v>184</v>
      </c>
      <c r="BB763" s="18" t="s">
        <v>184</v>
      </c>
      <c r="BC763" s="18"/>
      <c r="BD763" s="18" t="s">
        <v>184</v>
      </c>
      <c r="BE763" s="18" t="s">
        <v>184</v>
      </c>
      <c r="BF763" s="18" t="s">
        <v>184</v>
      </c>
      <c r="BG763" s="18" t="s">
        <v>184</v>
      </c>
      <c r="BH763" s="18" t="s">
        <v>184</v>
      </c>
      <c r="BI763" s="18" t="s">
        <v>184</v>
      </c>
      <c r="BJ763" s="18" t="s">
        <v>184</v>
      </c>
      <c r="BK763" s="18" t="s">
        <v>184</v>
      </c>
      <c r="BL763" s="18" t="s">
        <v>184</v>
      </c>
      <c r="BM763" s="281"/>
    </row>
    <row r="764" spans="1:65" s="158" customFormat="1" ht="60" customHeight="1" x14ac:dyDescent="0.35">
      <c r="A764" s="24" t="s">
        <v>3346</v>
      </c>
      <c r="D764" s="145" t="s">
        <v>1968</v>
      </c>
      <c r="E764" s="145" t="s">
        <v>171</v>
      </c>
      <c r="F764" s="145" t="s">
        <v>3450</v>
      </c>
      <c r="G764" s="145" t="s">
        <v>3477</v>
      </c>
      <c r="H764" s="145" t="s">
        <v>3478</v>
      </c>
      <c r="I764" s="145" t="s">
        <v>253</v>
      </c>
      <c r="J764" s="18" t="s">
        <v>254</v>
      </c>
      <c r="K764" s="18" t="s">
        <v>1507</v>
      </c>
      <c r="L764" s="18" t="s">
        <v>320</v>
      </c>
      <c r="M764" s="18" t="s">
        <v>321</v>
      </c>
      <c r="N764" s="18" t="s">
        <v>451</v>
      </c>
      <c r="O764" s="145" t="s">
        <v>176</v>
      </c>
      <c r="P764" s="145" t="s">
        <v>656</v>
      </c>
      <c r="Q764" s="145" t="s">
        <v>1968</v>
      </c>
      <c r="R764" s="145" t="s">
        <v>229</v>
      </c>
      <c r="S764" s="145" t="s">
        <v>229</v>
      </c>
      <c r="T764" s="145" t="s">
        <v>656</v>
      </c>
      <c r="U764" s="145" t="s">
        <v>1968</v>
      </c>
      <c r="V764" s="145" t="s">
        <v>194</v>
      </c>
      <c r="W764" s="145" t="s">
        <v>1968</v>
      </c>
      <c r="X764" s="18" t="s">
        <v>255</v>
      </c>
      <c r="Y764" s="203" t="str">
        <f>VLOOKUP($X764,'[26]Ley Transparencia'!$G$4:$H$18,2,0)</f>
        <v>INFORMACIÓN PÚBLICA</v>
      </c>
      <c r="Z764" s="145" t="s">
        <v>256</v>
      </c>
      <c r="AA764" s="145" t="s">
        <v>256</v>
      </c>
      <c r="AB764" s="148" t="s">
        <v>176</v>
      </c>
      <c r="AC764" s="48">
        <v>44562</v>
      </c>
      <c r="AD764" s="205" t="str">
        <f>LOOKUP($Y764,'[26]Ley Transparencia'!$H$4:$H$17,'[26]Ley Transparencia'!$I$4:$I$17)</f>
        <v>Ilimitada</v>
      </c>
      <c r="AE764" s="26" t="str">
        <f t="shared" si="178"/>
        <v>Baja</v>
      </c>
      <c r="AF764" s="18">
        <f t="shared" si="179"/>
        <v>1</v>
      </c>
      <c r="AG764" s="18" t="s">
        <v>239</v>
      </c>
      <c r="AH764" s="18">
        <f t="shared" si="180"/>
        <v>1</v>
      </c>
      <c r="AI764" s="18" t="s">
        <v>239</v>
      </c>
      <c r="AJ764" s="18">
        <f t="shared" si="181"/>
        <v>1</v>
      </c>
      <c r="AK764" s="18">
        <f t="shared" si="182"/>
        <v>3</v>
      </c>
      <c r="AL764" s="206" t="str">
        <f t="shared" si="183"/>
        <v>BAJA</v>
      </c>
      <c r="AM764" s="39" t="s">
        <v>184</v>
      </c>
      <c r="AN764" s="39" t="s">
        <v>184</v>
      </c>
      <c r="AO764" s="39" t="s">
        <v>184</v>
      </c>
      <c r="AP764" s="39" t="s">
        <v>184</v>
      </c>
      <c r="AQ764" s="39" t="s">
        <v>184</v>
      </c>
      <c r="AR764" s="18" t="s">
        <v>184</v>
      </c>
      <c r="AS764" s="18"/>
      <c r="AT764" s="18" t="s">
        <v>388</v>
      </c>
      <c r="AU764" s="18" t="s">
        <v>184</v>
      </c>
      <c r="AV764" s="18" t="s">
        <v>184</v>
      </c>
      <c r="AW764" s="18" t="s">
        <v>184</v>
      </c>
      <c r="AX764" s="18" t="s">
        <v>184</v>
      </c>
      <c r="AY764" s="18" t="s">
        <v>184</v>
      </c>
      <c r="AZ764" s="18" t="s">
        <v>184</v>
      </c>
      <c r="BA764" s="18" t="s">
        <v>184</v>
      </c>
      <c r="BB764" s="18" t="s">
        <v>184</v>
      </c>
      <c r="BC764" s="18"/>
      <c r="BD764" s="18" t="s">
        <v>184</v>
      </c>
      <c r="BE764" s="18" t="s">
        <v>184</v>
      </c>
      <c r="BF764" s="18" t="s">
        <v>184</v>
      </c>
      <c r="BG764" s="18" t="s">
        <v>184</v>
      </c>
      <c r="BH764" s="18" t="s">
        <v>184</v>
      </c>
      <c r="BI764" s="18" t="s">
        <v>184</v>
      </c>
      <c r="BJ764" s="18" t="s">
        <v>184</v>
      </c>
      <c r="BK764" s="18" t="s">
        <v>184</v>
      </c>
      <c r="BL764" s="18" t="s">
        <v>184</v>
      </c>
      <c r="BM764" s="281"/>
    </row>
    <row r="765" spans="1:65" s="158" customFormat="1" ht="60" customHeight="1" x14ac:dyDescent="0.35">
      <c r="A765" s="24" t="s">
        <v>3347</v>
      </c>
      <c r="D765" s="145" t="s">
        <v>1968</v>
      </c>
      <c r="E765" s="145" t="s">
        <v>171</v>
      </c>
      <c r="F765" s="145" t="s">
        <v>3450</v>
      </c>
      <c r="G765" s="145" t="s">
        <v>3479</v>
      </c>
      <c r="H765" s="145" t="s">
        <v>3480</v>
      </c>
      <c r="I765" s="145" t="s">
        <v>253</v>
      </c>
      <c r="J765" s="18" t="s">
        <v>254</v>
      </c>
      <c r="K765" s="18" t="s">
        <v>1507</v>
      </c>
      <c r="L765" s="18" t="s">
        <v>320</v>
      </c>
      <c r="M765" s="18" t="s">
        <v>590</v>
      </c>
      <c r="N765" s="18" t="s">
        <v>451</v>
      </c>
      <c r="O765" s="145" t="s">
        <v>176</v>
      </c>
      <c r="P765" s="145" t="s">
        <v>656</v>
      </c>
      <c r="Q765" s="145" t="s">
        <v>1968</v>
      </c>
      <c r="R765" s="145" t="s">
        <v>229</v>
      </c>
      <c r="S765" s="145" t="s">
        <v>229</v>
      </c>
      <c r="T765" s="145" t="s">
        <v>656</v>
      </c>
      <c r="U765" s="145" t="s">
        <v>1968</v>
      </c>
      <c r="V765" s="145" t="s">
        <v>194</v>
      </c>
      <c r="W765" s="145" t="s">
        <v>1968</v>
      </c>
      <c r="X765" s="18" t="s">
        <v>255</v>
      </c>
      <c r="Y765" s="203" t="str">
        <f>VLOOKUP($X765,'[26]Ley Transparencia'!$G$4:$H$18,2,0)</f>
        <v>INFORMACIÓN PÚBLICA</v>
      </c>
      <c r="Z765" s="145" t="s">
        <v>256</v>
      </c>
      <c r="AA765" s="145" t="s">
        <v>256</v>
      </c>
      <c r="AB765" s="148" t="s">
        <v>176</v>
      </c>
      <c r="AC765" s="48">
        <v>44562</v>
      </c>
      <c r="AD765" s="205" t="str">
        <f>LOOKUP($Y765,'[26]Ley Transparencia'!$H$4:$H$17,'[26]Ley Transparencia'!$I$4:$I$17)</f>
        <v>Ilimitada</v>
      </c>
      <c r="AE765" s="26" t="str">
        <f t="shared" si="178"/>
        <v>Baja</v>
      </c>
      <c r="AF765" s="18">
        <f t="shared" si="179"/>
        <v>1</v>
      </c>
      <c r="AG765" s="18" t="s">
        <v>239</v>
      </c>
      <c r="AH765" s="18">
        <f t="shared" si="180"/>
        <v>1</v>
      </c>
      <c r="AI765" s="18" t="s">
        <v>239</v>
      </c>
      <c r="AJ765" s="18">
        <f t="shared" si="181"/>
        <v>1</v>
      </c>
      <c r="AK765" s="18">
        <f t="shared" si="182"/>
        <v>3</v>
      </c>
      <c r="AL765" s="206" t="str">
        <f t="shared" si="183"/>
        <v>BAJA</v>
      </c>
      <c r="AM765" s="39" t="s">
        <v>184</v>
      </c>
      <c r="AN765" s="39" t="s">
        <v>184</v>
      </c>
      <c r="AO765" s="39" t="s">
        <v>184</v>
      </c>
      <c r="AP765" s="39" t="s">
        <v>184</v>
      </c>
      <c r="AQ765" s="39" t="s">
        <v>184</v>
      </c>
      <c r="AR765" s="18" t="s">
        <v>184</v>
      </c>
      <c r="AS765" s="18"/>
      <c r="AT765" s="18" t="s">
        <v>388</v>
      </c>
      <c r="AU765" s="18" t="s">
        <v>184</v>
      </c>
      <c r="AV765" s="18" t="s">
        <v>184</v>
      </c>
      <c r="AW765" s="18" t="s">
        <v>184</v>
      </c>
      <c r="AX765" s="18" t="s">
        <v>184</v>
      </c>
      <c r="AY765" s="18" t="s">
        <v>184</v>
      </c>
      <c r="AZ765" s="18" t="s">
        <v>184</v>
      </c>
      <c r="BA765" s="18" t="s">
        <v>184</v>
      </c>
      <c r="BB765" s="18" t="s">
        <v>184</v>
      </c>
      <c r="BC765" s="18"/>
      <c r="BD765" s="18" t="s">
        <v>184</v>
      </c>
      <c r="BE765" s="18" t="s">
        <v>184</v>
      </c>
      <c r="BF765" s="18" t="s">
        <v>184</v>
      </c>
      <c r="BG765" s="18" t="s">
        <v>184</v>
      </c>
      <c r="BH765" s="18" t="s">
        <v>184</v>
      </c>
      <c r="BI765" s="18" t="s">
        <v>184</v>
      </c>
      <c r="BJ765" s="18" t="s">
        <v>184</v>
      </c>
      <c r="BK765" s="18" t="s">
        <v>184</v>
      </c>
      <c r="BL765" s="18" t="s">
        <v>184</v>
      </c>
      <c r="BM765" s="281"/>
    </row>
    <row r="766" spans="1:65" s="158" customFormat="1" ht="60" customHeight="1" x14ac:dyDescent="0.35">
      <c r="A766" s="24" t="s">
        <v>3348</v>
      </c>
      <c r="D766" s="145" t="s">
        <v>1968</v>
      </c>
      <c r="E766" s="145" t="s">
        <v>171</v>
      </c>
      <c r="F766" s="145" t="s">
        <v>3450</v>
      </c>
      <c r="G766" s="145" t="s">
        <v>3481</v>
      </c>
      <c r="H766" s="145" t="s">
        <v>3482</v>
      </c>
      <c r="I766" s="145" t="s">
        <v>253</v>
      </c>
      <c r="J766" s="18" t="s">
        <v>254</v>
      </c>
      <c r="K766" s="18" t="s">
        <v>1507</v>
      </c>
      <c r="L766" s="18" t="s">
        <v>320</v>
      </c>
      <c r="M766" s="18" t="s">
        <v>590</v>
      </c>
      <c r="N766" s="18" t="s">
        <v>451</v>
      </c>
      <c r="O766" s="145" t="s">
        <v>176</v>
      </c>
      <c r="P766" s="145" t="s">
        <v>656</v>
      </c>
      <c r="Q766" s="145" t="s">
        <v>1968</v>
      </c>
      <c r="R766" s="145" t="s">
        <v>229</v>
      </c>
      <c r="S766" s="145" t="s">
        <v>229</v>
      </c>
      <c r="T766" s="145" t="s">
        <v>656</v>
      </c>
      <c r="U766" s="145" t="s">
        <v>1968</v>
      </c>
      <c r="V766" s="145" t="s">
        <v>194</v>
      </c>
      <c r="W766" s="145" t="s">
        <v>1968</v>
      </c>
      <c r="X766" s="18" t="s">
        <v>255</v>
      </c>
      <c r="Y766" s="203" t="str">
        <f>VLOOKUP($X766,'[26]Ley Transparencia'!$G$4:$H$18,2,0)</f>
        <v>INFORMACIÓN PÚBLICA</v>
      </c>
      <c r="Z766" s="145" t="s">
        <v>256</v>
      </c>
      <c r="AA766" s="145" t="s">
        <v>256</v>
      </c>
      <c r="AB766" s="148" t="s">
        <v>176</v>
      </c>
      <c r="AC766" s="48">
        <v>44562</v>
      </c>
      <c r="AD766" s="205" t="str">
        <f>LOOKUP($Y766,'[26]Ley Transparencia'!$H$4:$H$17,'[26]Ley Transparencia'!$I$4:$I$17)</f>
        <v>Ilimitada</v>
      </c>
      <c r="AE766" s="26" t="str">
        <f t="shared" si="178"/>
        <v>Baja</v>
      </c>
      <c r="AF766" s="18">
        <f t="shared" si="179"/>
        <v>1</v>
      </c>
      <c r="AG766" s="18" t="s">
        <v>239</v>
      </c>
      <c r="AH766" s="18">
        <f t="shared" si="180"/>
        <v>1</v>
      </c>
      <c r="AI766" s="18" t="s">
        <v>239</v>
      </c>
      <c r="AJ766" s="18">
        <f t="shared" si="181"/>
        <v>1</v>
      </c>
      <c r="AK766" s="18">
        <f t="shared" si="182"/>
        <v>3</v>
      </c>
      <c r="AL766" s="206" t="str">
        <f t="shared" si="183"/>
        <v>BAJA</v>
      </c>
      <c r="AM766" s="39" t="s">
        <v>184</v>
      </c>
      <c r="AN766" s="39" t="s">
        <v>184</v>
      </c>
      <c r="AO766" s="39" t="s">
        <v>184</v>
      </c>
      <c r="AP766" s="39" t="s">
        <v>184</v>
      </c>
      <c r="AQ766" s="39" t="s">
        <v>184</v>
      </c>
      <c r="AR766" s="18" t="s">
        <v>184</v>
      </c>
      <c r="AS766" s="18"/>
      <c r="AT766" s="18" t="s">
        <v>388</v>
      </c>
      <c r="AU766" s="18" t="s">
        <v>184</v>
      </c>
      <c r="AV766" s="18" t="s">
        <v>184</v>
      </c>
      <c r="AW766" s="18" t="s">
        <v>184</v>
      </c>
      <c r="AX766" s="18" t="s">
        <v>184</v>
      </c>
      <c r="AY766" s="18" t="s">
        <v>184</v>
      </c>
      <c r="AZ766" s="18" t="s">
        <v>184</v>
      </c>
      <c r="BA766" s="18" t="s">
        <v>184</v>
      </c>
      <c r="BB766" s="18" t="s">
        <v>184</v>
      </c>
      <c r="BC766" s="18"/>
      <c r="BD766" s="18" t="s">
        <v>184</v>
      </c>
      <c r="BE766" s="18" t="s">
        <v>184</v>
      </c>
      <c r="BF766" s="18" t="s">
        <v>184</v>
      </c>
      <c r="BG766" s="18" t="s">
        <v>184</v>
      </c>
      <c r="BH766" s="18" t="s">
        <v>184</v>
      </c>
      <c r="BI766" s="18" t="s">
        <v>184</v>
      </c>
      <c r="BJ766" s="18" t="s">
        <v>184</v>
      </c>
      <c r="BK766" s="18" t="s">
        <v>184</v>
      </c>
      <c r="BL766" s="18" t="s">
        <v>184</v>
      </c>
      <c r="BM766" s="281"/>
    </row>
    <row r="767" spans="1:65" s="158" customFormat="1" ht="60" customHeight="1" x14ac:dyDescent="0.35">
      <c r="A767" s="24" t="s">
        <v>3349</v>
      </c>
      <c r="D767" s="145" t="s">
        <v>1968</v>
      </c>
      <c r="E767" s="145" t="s">
        <v>171</v>
      </c>
      <c r="F767" s="145" t="s">
        <v>3450</v>
      </c>
      <c r="G767" s="145" t="s">
        <v>3483</v>
      </c>
      <c r="H767" s="145" t="s">
        <v>3484</v>
      </c>
      <c r="I767" s="145" t="s">
        <v>253</v>
      </c>
      <c r="J767" s="18" t="s">
        <v>254</v>
      </c>
      <c r="K767" s="18" t="s">
        <v>1507</v>
      </c>
      <c r="L767" s="18" t="s">
        <v>320</v>
      </c>
      <c r="M767" s="18" t="s">
        <v>590</v>
      </c>
      <c r="N767" s="18" t="s">
        <v>451</v>
      </c>
      <c r="O767" s="145" t="s">
        <v>176</v>
      </c>
      <c r="P767" s="145" t="s">
        <v>656</v>
      </c>
      <c r="Q767" s="145" t="s">
        <v>1968</v>
      </c>
      <c r="R767" s="145" t="s">
        <v>229</v>
      </c>
      <c r="S767" s="145" t="s">
        <v>229</v>
      </c>
      <c r="T767" s="145" t="s">
        <v>656</v>
      </c>
      <c r="U767" s="145" t="s">
        <v>1968</v>
      </c>
      <c r="V767" s="145" t="s">
        <v>194</v>
      </c>
      <c r="W767" s="145" t="s">
        <v>1968</v>
      </c>
      <c r="X767" s="18" t="s">
        <v>255</v>
      </c>
      <c r="Y767" s="203" t="str">
        <f>VLOOKUP($X767,'[26]Ley Transparencia'!$G$4:$H$18,2,0)</f>
        <v>INFORMACIÓN PÚBLICA</v>
      </c>
      <c r="Z767" s="145" t="s">
        <v>256</v>
      </c>
      <c r="AA767" s="145" t="s">
        <v>256</v>
      </c>
      <c r="AB767" s="148" t="s">
        <v>176</v>
      </c>
      <c r="AC767" s="48">
        <v>44562</v>
      </c>
      <c r="AD767" s="205" t="str">
        <f>LOOKUP($Y767,'[26]Ley Transparencia'!$H$4:$H$17,'[26]Ley Transparencia'!$I$4:$I$17)</f>
        <v>Ilimitada</v>
      </c>
      <c r="AE767" s="26" t="str">
        <f t="shared" si="178"/>
        <v>Baja</v>
      </c>
      <c r="AF767" s="18">
        <f t="shared" si="179"/>
        <v>1</v>
      </c>
      <c r="AG767" s="18" t="s">
        <v>239</v>
      </c>
      <c r="AH767" s="18">
        <f t="shared" si="180"/>
        <v>1</v>
      </c>
      <c r="AI767" s="18" t="s">
        <v>239</v>
      </c>
      <c r="AJ767" s="18">
        <f t="shared" si="181"/>
        <v>1</v>
      </c>
      <c r="AK767" s="18">
        <f t="shared" si="182"/>
        <v>3</v>
      </c>
      <c r="AL767" s="206" t="str">
        <f t="shared" si="183"/>
        <v>BAJA</v>
      </c>
      <c r="AM767" s="39" t="s">
        <v>184</v>
      </c>
      <c r="AN767" s="39" t="s">
        <v>184</v>
      </c>
      <c r="AO767" s="39" t="s">
        <v>184</v>
      </c>
      <c r="AP767" s="39" t="s">
        <v>184</v>
      </c>
      <c r="AQ767" s="39" t="s">
        <v>184</v>
      </c>
      <c r="AR767" s="18" t="s">
        <v>184</v>
      </c>
      <c r="AS767" s="18"/>
      <c r="AT767" s="18" t="s">
        <v>388</v>
      </c>
      <c r="AU767" s="18" t="s">
        <v>184</v>
      </c>
      <c r="AV767" s="18" t="s">
        <v>184</v>
      </c>
      <c r="AW767" s="18" t="s">
        <v>184</v>
      </c>
      <c r="AX767" s="18" t="s">
        <v>184</v>
      </c>
      <c r="AY767" s="18" t="s">
        <v>184</v>
      </c>
      <c r="AZ767" s="18" t="s">
        <v>184</v>
      </c>
      <c r="BA767" s="18" t="s">
        <v>184</v>
      </c>
      <c r="BB767" s="18" t="s">
        <v>184</v>
      </c>
      <c r="BC767" s="18"/>
      <c r="BD767" s="18" t="s">
        <v>184</v>
      </c>
      <c r="BE767" s="18" t="s">
        <v>184</v>
      </c>
      <c r="BF767" s="18" t="s">
        <v>184</v>
      </c>
      <c r="BG767" s="18" t="s">
        <v>184</v>
      </c>
      <c r="BH767" s="18" t="s">
        <v>184</v>
      </c>
      <c r="BI767" s="18" t="s">
        <v>184</v>
      </c>
      <c r="BJ767" s="18" t="s">
        <v>184</v>
      </c>
      <c r="BK767" s="18" t="s">
        <v>184</v>
      </c>
      <c r="BL767" s="18" t="s">
        <v>184</v>
      </c>
      <c r="BM767" s="281"/>
    </row>
    <row r="768" spans="1:65" s="158" customFormat="1" ht="60" customHeight="1" x14ac:dyDescent="0.35">
      <c r="A768" s="24" t="s">
        <v>3350</v>
      </c>
      <c r="D768" s="145" t="s">
        <v>1968</v>
      </c>
      <c r="E768" s="145" t="s">
        <v>171</v>
      </c>
      <c r="F768" s="145" t="s">
        <v>3450</v>
      </c>
      <c r="G768" s="145" t="s">
        <v>3485</v>
      </c>
      <c r="H768" s="145" t="s">
        <v>3486</v>
      </c>
      <c r="I768" s="145" t="s">
        <v>253</v>
      </c>
      <c r="J768" s="18" t="s">
        <v>254</v>
      </c>
      <c r="K768" s="18" t="s">
        <v>1507</v>
      </c>
      <c r="L768" s="18" t="s">
        <v>320</v>
      </c>
      <c r="M768" s="18" t="s">
        <v>590</v>
      </c>
      <c r="N768" s="18" t="s">
        <v>451</v>
      </c>
      <c r="O768" s="145" t="s">
        <v>176</v>
      </c>
      <c r="P768" s="145" t="s">
        <v>656</v>
      </c>
      <c r="Q768" s="145" t="s">
        <v>1968</v>
      </c>
      <c r="R768" s="145" t="s">
        <v>229</v>
      </c>
      <c r="S768" s="145" t="s">
        <v>229</v>
      </c>
      <c r="T768" s="145" t="s">
        <v>656</v>
      </c>
      <c r="U768" s="145" t="s">
        <v>1968</v>
      </c>
      <c r="V768" s="145" t="s">
        <v>194</v>
      </c>
      <c r="W768" s="145" t="s">
        <v>1968</v>
      </c>
      <c r="X768" s="18" t="s">
        <v>255</v>
      </c>
      <c r="Y768" s="203" t="str">
        <f>VLOOKUP($X768,'[26]Ley Transparencia'!$G$4:$H$18,2,0)</f>
        <v>INFORMACIÓN PÚBLICA</v>
      </c>
      <c r="Z768" s="145" t="s">
        <v>256</v>
      </c>
      <c r="AA768" s="145" t="s">
        <v>256</v>
      </c>
      <c r="AB768" s="148" t="s">
        <v>176</v>
      </c>
      <c r="AC768" s="48">
        <v>44562</v>
      </c>
      <c r="AD768" s="205" t="str">
        <f>LOOKUP($Y768,'[26]Ley Transparencia'!$H$4:$H$17,'[26]Ley Transparencia'!$I$4:$I$17)</f>
        <v>Ilimitada</v>
      </c>
      <c r="AE768" s="26" t="str">
        <f t="shared" si="178"/>
        <v>Baja</v>
      </c>
      <c r="AF768" s="18">
        <f t="shared" si="179"/>
        <v>1</v>
      </c>
      <c r="AG768" s="18" t="s">
        <v>239</v>
      </c>
      <c r="AH768" s="18">
        <f t="shared" si="180"/>
        <v>1</v>
      </c>
      <c r="AI768" s="18" t="s">
        <v>239</v>
      </c>
      <c r="AJ768" s="18">
        <f t="shared" si="181"/>
        <v>1</v>
      </c>
      <c r="AK768" s="18">
        <f t="shared" si="182"/>
        <v>3</v>
      </c>
      <c r="AL768" s="206" t="str">
        <f t="shared" si="183"/>
        <v>BAJA</v>
      </c>
      <c r="AM768" s="39" t="s">
        <v>184</v>
      </c>
      <c r="AN768" s="39" t="s">
        <v>184</v>
      </c>
      <c r="AO768" s="39" t="s">
        <v>184</v>
      </c>
      <c r="AP768" s="39" t="s">
        <v>184</v>
      </c>
      <c r="AQ768" s="39" t="s">
        <v>184</v>
      </c>
      <c r="AR768" s="18" t="s">
        <v>184</v>
      </c>
      <c r="AS768" s="18"/>
      <c r="AT768" s="18" t="s">
        <v>388</v>
      </c>
      <c r="AU768" s="18" t="s">
        <v>184</v>
      </c>
      <c r="AV768" s="18" t="s">
        <v>184</v>
      </c>
      <c r="AW768" s="18" t="s">
        <v>184</v>
      </c>
      <c r="AX768" s="18" t="s">
        <v>184</v>
      </c>
      <c r="AY768" s="18" t="s">
        <v>184</v>
      </c>
      <c r="AZ768" s="18" t="s">
        <v>184</v>
      </c>
      <c r="BA768" s="18" t="s">
        <v>184</v>
      </c>
      <c r="BB768" s="18" t="s">
        <v>184</v>
      </c>
      <c r="BC768" s="18"/>
      <c r="BD768" s="18" t="s">
        <v>184</v>
      </c>
      <c r="BE768" s="18" t="s">
        <v>184</v>
      </c>
      <c r="BF768" s="18" t="s">
        <v>184</v>
      </c>
      <c r="BG768" s="18" t="s">
        <v>184</v>
      </c>
      <c r="BH768" s="18" t="s">
        <v>184</v>
      </c>
      <c r="BI768" s="18" t="s">
        <v>184</v>
      </c>
      <c r="BJ768" s="18" t="s">
        <v>184</v>
      </c>
      <c r="BK768" s="18" t="s">
        <v>184</v>
      </c>
      <c r="BL768" s="18" t="s">
        <v>184</v>
      </c>
      <c r="BM768" s="281"/>
    </row>
    <row r="769" spans="1:65" s="158" customFormat="1" ht="60" customHeight="1" x14ac:dyDescent="0.35">
      <c r="A769" s="24" t="s">
        <v>3351</v>
      </c>
      <c r="D769" s="145" t="s">
        <v>1968</v>
      </c>
      <c r="E769" s="145" t="s">
        <v>171</v>
      </c>
      <c r="F769" s="145" t="s">
        <v>3450</v>
      </c>
      <c r="G769" s="145" t="s">
        <v>3487</v>
      </c>
      <c r="H769" s="145" t="s">
        <v>3488</v>
      </c>
      <c r="I769" s="145" t="s">
        <v>253</v>
      </c>
      <c r="J769" s="18" t="s">
        <v>254</v>
      </c>
      <c r="K769" s="18" t="s">
        <v>329</v>
      </c>
      <c r="L769" s="18" t="s">
        <v>176</v>
      </c>
      <c r="M769" s="18" t="s">
        <v>321</v>
      </c>
      <c r="N769" s="18" t="s">
        <v>451</v>
      </c>
      <c r="O769" s="145" t="s">
        <v>176</v>
      </c>
      <c r="P769" s="145" t="s">
        <v>656</v>
      </c>
      <c r="Q769" s="145" t="s">
        <v>1968</v>
      </c>
      <c r="R769" s="145" t="s">
        <v>229</v>
      </c>
      <c r="S769" s="145" t="s">
        <v>229</v>
      </c>
      <c r="T769" s="145" t="s">
        <v>656</v>
      </c>
      <c r="U769" s="145" t="s">
        <v>1968</v>
      </c>
      <c r="V769" s="145" t="s">
        <v>194</v>
      </c>
      <c r="W769" s="145" t="s">
        <v>1968</v>
      </c>
      <c r="X769" s="18" t="s">
        <v>255</v>
      </c>
      <c r="Y769" s="203" t="str">
        <f>VLOOKUP($X769,'[26]Ley Transparencia'!$G$4:$H$18,2,0)</f>
        <v>INFORMACIÓN PÚBLICA</v>
      </c>
      <c r="Z769" s="145" t="s">
        <v>256</v>
      </c>
      <c r="AA769" s="145" t="s">
        <v>256</v>
      </c>
      <c r="AB769" s="148" t="s">
        <v>176</v>
      </c>
      <c r="AC769" s="48">
        <v>44562</v>
      </c>
      <c r="AD769" s="205" t="str">
        <f>LOOKUP($Y769,'[26]Ley Transparencia'!$H$4:$H$17,'[26]Ley Transparencia'!$I$4:$I$17)</f>
        <v>Ilimitada</v>
      </c>
      <c r="AE769" s="26" t="str">
        <f t="shared" si="178"/>
        <v>Baja</v>
      </c>
      <c r="AF769" s="18">
        <f t="shared" si="179"/>
        <v>1</v>
      </c>
      <c r="AG769" s="18" t="s">
        <v>239</v>
      </c>
      <c r="AH769" s="18">
        <f t="shared" si="180"/>
        <v>1</v>
      </c>
      <c r="AI769" s="18" t="s">
        <v>239</v>
      </c>
      <c r="AJ769" s="18">
        <f t="shared" si="181"/>
        <v>1</v>
      </c>
      <c r="AK769" s="18">
        <f t="shared" si="182"/>
        <v>3</v>
      </c>
      <c r="AL769" s="206" t="str">
        <f t="shared" si="183"/>
        <v>BAJA</v>
      </c>
      <c r="AM769" s="39" t="s">
        <v>184</v>
      </c>
      <c r="AN769" s="39" t="s">
        <v>184</v>
      </c>
      <c r="AO769" s="39" t="s">
        <v>184</v>
      </c>
      <c r="AP769" s="39" t="s">
        <v>184</v>
      </c>
      <c r="AQ769" s="39" t="s">
        <v>184</v>
      </c>
      <c r="AR769" s="18" t="s">
        <v>184</v>
      </c>
      <c r="AS769" s="18"/>
      <c r="AT769" s="18" t="s">
        <v>388</v>
      </c>
      <c r="AU769" s="18" t="s">
        <v>184</v>
      </c>
      <c r="AV769" s="18" t="s">
        <v>184</v>
      </c>
      <c r="AW769" s="18" t="s">
        <v>184</v>
      </c>
      <c r="AX769" s="18" t="s">
        <v>184</v>
      </c>
      <c r="AY769" s="18" t="s">
        <v>184</v>
      </c>
      <c r="AZ769" s="18" t="s">
        <v>184</v>
      </c>
      <c r="BA769" s="18" t="s">
        <v>184</v>
      </c>
      <c r="BB769" s="18" t="s">
        <v>184</v>
      </c>
      <c r="BC769" s="18"/>
      <c r="BD769" s="18" t="s">
        <v>184</v>
      </c>
      <c r="BE769" s="18" t="s">
        <v>184</v>
      </c>
      <c r="BF769" s="18" t="s">
        <v>184</v>
      </c>
      <c r="BG769" s="18" t="s">
        <v>184</v>
      </c>
      <c r="BH769" s="18" t="s">
        <v>184</v>
      </c>
      <c r="BI769" s="18" t="s">
        <v>184</v>
      </c>
      <c r="BJ769" s="18" t="s">
        <v>184</v>
      </c>
      <c r="BK769" s="18" t="s">
        <v>184</v>
      </c>
      <c r="BL769" s="18" t="s">
        <v>184</v>
      </c>
      <c r="BM769" s="281"/>
    </row>
    <row r="770" spans="1:65" s="158" customFormat="1" ht="60" customHeight="1" x14ac:dyDescent="0.35">
      <c r="A770" s="24" t="s">
        <v>3352</v>
      </c>
      <c r="D770" s="145" t="s">
        <v>1968</v>
      </c>
      <c r="E770" s="145" t="s">
        <v>171</v>
      </c>
      <c r="F770" s="145" t="s">
        <v>3450</v>
      </c>
      <c r="G770" s="145" t="s">
        <v>3489</v>
      </c>
      <c r="H770" s="145" t="s">
        <v>3490</v>
      </c>
      <c r="I770" s="145" t="s">
        <v>253</v>
      </c>
      <c r="J770" s="18" t="s">
        <v>254</v>
      </c>
      <c r="K770" s="18" t="s">
        <v>1507</v>
      </c>
      <c r="L770" s="18" t="s">
        <v>320</v>
      </c>
      <c r="M770" s="18" t="s">
        <v>321</v>
      </c>
      <c r="N770" s="18" t="s">
        <v>451</v>
      </c>
      <c r="O770" s="145" t="s">
        <v>176</v>
      </c>
      <c r="P770" s="145" t="s">
        <v>656</v>
      </c>
      <c r="Q770" s="145" t="s">
        <v>1968</v>
      </c>
      <c r="R770" s="145" t="s">
        <v>229</v>
      </c>
      <c r="S770" s="145" t="s">
        <v>229</v>
      </c>
      <c r="T770" s="145" t="s">
        <v>656</v>
      </c>
      <c r="U770" s="145" t="s">
        <v>1968</v>
      </c>
      <c r="V770" s="145" t="s">
        <v>194</v>
      </c>
      <c r="W770" s="145" t="s">
        <v>1968</v>
      </c>
      <c r="X770" s="18" t="s">
        <v>255</v>
      </c>
      <c r="Y770" s="203" t="str">
        <f>VLOOKUP($X770,'[26]Ley Transparencia'!$G$4:$H$18,2,0)</f>
        <v>INFORMACIÓN PÚBLICA</v>
      </c>
      <c r="Z770" s="145" t="s">
        <v>256</v>
      </c>
      <c r="AA770" s="145" t="s">
        <v>256</v>
      </c>
      <c r="AB770" s="148" t="s">
        <v>176</v>
      </c>
      <c r="AC770" s="48">
        <v>44562</v>
      </c>
      <c r="AD770" s="205" t="str">
        <f>LOOKUP($Y770,'[26]Ley Transparencia'!$H$4:$H$17,'[26]Ley Transparencia'!$I$4:$I$17)</f>
        <v>Ilimitada</v>
      </c>
      <c r="AE770" s="26" t="str">
        <f t="shared" si="178"/>
        <v>Baja</v>
      </c>
      <c r="AF770" s="18">
        <f t="shared" si="179"/>
        <v>1</v>
      </c>
      <c r="AG770" s="18" t="s">
        <v>239</v>
      </c>
      <c r="AH770" s="18">
        <f t="shared" si="180"/>
        <v>1</v>
      </c>
      <c r="AI770" s="18" t="s">
        <v>239</v>
      </c>
      <c r="AJ770" s="18">
        <f t="shared" si="181"/>
        <v>1</v>
      </c>
      <c r="AK770" s="18">
        <f t="shared" si="182"/>
        <v>3</v>
      </c>
      <c r="AL770" s="206" t="str">
        <f t="shared" si="183"/>
        <v>BAJA</v>
      </c>
      <c r="AM770" s="39" t="s">
        <v>184</v>
      </c>
      <c r="AN770" s="39" t="s">
        <v>456</v>
      </c>
      <c r="AO770" s="39" t="s">
        <v>184</v>
      </c>
      <c r="AP770" s="39" t="s">
        <v>456</v>
      </c>
      <c r="AQ770" s="39" t="s">
        <v>184</v>
      </c>
      <c r="AR770" s="18" t="s">
        <v>184</v>
      </c>
      <c r="AS770" s="18"/>
      <c r="AT770" s="18" t="s">
        <v>388</v>
      </c>
      <c r="AU770" s="18" t="s">
        <v>184</v>
      </c>
      <c r="AV770" s="18" t="s">
        <v>184</v>
      </c>
      <c r="AW770" s="18" t="s">
        <v>184</v>
      </c>
      <c r="AX770" s="18" t="s">
        <v>184</v>
      </c>
      <c r="AY770" s="18" t="s">
        <v>184</v>
      </c>
      <c r="AZ770" s="18" t="s">
        <v>184</v>
      </c>
      <c r="BA770" s="18" t="s">
        <v>184</v>
      </c>
      <c r="BB770" s="18" t="s">
        <v>184</v>
      </c>
      <c r="BC770" s="18"/>
      <c r="BD770" s="18" t="s">
        <v>184</v>
      </c>
      <c r="BE770" s="18" t="s">
        <v>184</v>
      </c>
      <c r="BF770" s="18" t="s">
        <v>184</v>
      </c>
      <c r="BG770" s="18" t="s">
        <v>184</v>
      </c>
      <c r="BH770" s="18" t="s">
        <v>184</v>
      </c>
      <c r="BI770" s="18" t="s">
        <v>184</v>
      </c>
      <c r="BJ770" s="18" t="s">
        <v>184</v>
      </c>
      <c r="BK770" s="18" t="s">
        <v>184</v>
      </c>
      <c r="BL770" s="18" t="s">
        <v>184</v>
      </c>
      <c r="BM770" s="281"/>
    </row>
    <row r="771" spans="1:65" s="158" customFormat="1" ht="60" customHeight="1" x14ac:dyDescent="0.35">
      <c r="A771" s="24" t="s">
        <v>3353</v>
      </c>
      <c r="D771" s="145" t="s">
        <v>1968</v>
      </c>
      <c r="E771" s="145" t="s">
        <v>171</v>
      </c>
      <c r="F771" s="145" t="s">
        <v>3450</v>
      </c>
      <c r="G771" s="145" t="s">
        <v>581</v>
      </c>
      <c r="H771" s="145" t="s">
        <v>3491</v>
      </c>
      <c r="I771" s="145" t="s">
        <v>253</v>
      </c>
      <c r="J771" s="18" t="s">
        <v>254</v>
      </c>
      <c r="K771" s="18" t="s">
        <v>1507</v>
      </c>
      <c r="L771" s="18" t="s">
        <v>320</v>
      </c>
      <c r="M771" s="18" t="s">
        <v>321</v>
      </c>
      <c r="N771" s="18" t="s">
        <v>451</v>
      </c>
      <c r="O771" s="145" t="s">
        <v>176</v>
      </c>
      <c r="P771" s="145" t="s">
        <v>656</v>
      </c>
      <c r="Q771" s="145" t="s">
        <v>1968</v>
      </c>
      <c r="R771" s="145" t="s">
        <v>229</v>
      </c>
      <c r="S771" s="145" t="s">
        <v>229</v>
      </c>
      <c r="T771" s="145" t="s">
        <v>656</v>
      </c>
      <c r="U771" s="145" t="s">
        <v>1968</v>
      </c>
      <c r="V771" s="145" t="s">
        <v>194</v>
      </c>
      <c r="W771" s="145" t="s">
        <v>1968</v>
      </c>
      <c r="X771" s="18" t="s">
        <v>255</v>
      </c>
      <c r="Y771" s="203" t="str">
        <f>VLOOKUP($X771,'[26]Ley Transparencia'!$G$4:$H$18,2,0)</f>
        <v>INFORMACIÓN PÚBLICA</v>
      </c>
      <c r="Z771" s="145" t="s">
        <v>256</v>
      </c>
      <c r="AA771" s="145" t="s">
        <v>256</v>
      </c>
      <c r="AB771" s="148" t="s">
        <v>176</v>
      </c>
      <c r="AC771" s="48">
        <v>44562</v>
      </c>
      <c r="AD771" s="205" t="str">
        <f>LOOKUP($Y771,'[26]Ley Transparencia'!$H$4:$H$17,'[26]Ley Transparencia'!$I$4:$I$17)</f>
        <v>Ilimitada</v>
      </c>
      <c r="AE771" s="26" t="str">
        <f t="shared" si="178"/>
        <v>Baja</v>
      </c>
      <c r="AF771" s="18">
        <f t="shared" si="179"/>
        <v>1</v>
      </c>
      <c r="AG771" s="18" t="s">
        <v>239</v>
      </c>
      <c r="AH771" s="18">
        <f t="shared" si="180"/>
        <v>1</v>
      </c>
      <c r="AI771" s="18" t="s">
        <v>239</v>
      </c>
      <c r="AJ771" s="18">
        <f t="shared" si="181"/>
        <v>1</v>
      </c>
      <c r="AK771" s="18">
        <f t="shared" si="182"/>
        <v>3</v>
      </c>
      <c r="AL771" s="206" t="str">
        <f t="shared" si="183"/>
        <v>BAJA</v>
      </c>
      <c r="AM771" s="39" t="s">
        <v>184</v>
      </c>
      <c r="AN771" s="39" t="s">
        <v>419</v>
      </c>
      <c r="AO771" s="39" t="s">
        <v>184</v>
      </c>
      <c r="AP771" s="39" t="s">
        <v>419</v>
      </c>
      <c r="AQ771" s="39" t="s">
        <v>184</v>
      </c>
      <c r="AR771" s="18" t="s">
        <v>184</v>
      </c>
      <c r="AS771" s="18"/>
      <c r="AT771" s="18" t="s">
        <v>388</v>
      </c>
      <c r="AU771" s="18" t="s">
        <v>184</v>
      </c>
      <c r="AV771" s="18" t="s">
        <v>184</v>
      </c>
      <c r="AW771" s="18" t="s">
        <v>388</v>
      </c>
      <c r="AX771" s="18" t="s">
        <v>184</v>
      </c>
      <c r="AY771" s="18" t="s">
        <v>388</v>
      </c>
      <c r="AZ771" s="18" t="s">
        <v>184</v>
      </c>
      <c r="BA771" s="18" t="s">
        <v>184</v>
      </c>
      <c r="BB771" s="18" t="s">
        <v>184</v>
      </c>
      <c r="BC771" s="18"/>
      <c r="BD771" s="18" t="s">
        <v>184</v>
      </c>
      <c r="BE771" s="18" t="s">
        <v>184</v>
      </c>
      <c r="BF771" s="18" t="s">
        <v>184</v>
      </c>
      <c r="BG771" s="18" t="s">
        <v>184</v>
      </c>
      <c r="BH771" s="18" t="s">
        <v>184</v>
      </c>
      <c r="BI771" s="18" t="s">
        <v>184</v>
      </c>
      <c r="BJ771" s="18" t="s">
        <v>184</v>
      </c>
      <c r="BK771" s="18" t="s">
        <v>184</v>
      </c>
      <c r="BL771" s="18" t="s">
        <v>184</v>
      </c>
      <c r="BM771" s="281"/>
    </row>
    <row r="772" spans="1:65" s="158" customFormat="1" ht="60" customHeight="1" x14ac:dyDescent="0.35">
      <c r="A772" s="24" t="s">
        <v>3354</v>
      </c>
      <c r="D772" s="145" t="s">
        <v>1968</v>
      </c>
      <c r="E772" s="145" t="s">
        <v>171</v>
      </c>
      <c r="F772" s="145" t="s">
        <v>3450</v>
      </c>
      <c r="G772" s="145" t="s">
        <v>727</v>
      </c>
      <c r="H772" s="145" t="s">
        <v>3416</v>
      </c>
      <c r="I772" s="145" t="s">
        <v>253</v>
      </c>
      <c r="J772" s="18" t="s">
        <v>254</v>
      </c>
      <c r="K772" s="18" t="s">
        <v>1507</v>
      </c>
      <c r="L772" s="18" t="s">
        <v>320</v>
      </c>
      <c r="M772" s="18" t="s">
        <v>321</v>
      </c>
      <c r="N772" s="18" t="s">
        <v>451</v>
      </c>
      <c r="O772" s="145" t="s">
        <v>176</v>
      </c>
      <c r="P772" s="145" t="s">
        <v>656</v>
      </c>
      <c r="Q772" s="145" t="s">
        <v>1968</v>
      </c>
      <c r="R772" s="145" t="s">
        <v>229</v>
      </c>
      <c r="S772" s="145" t="s">
        <v>229</v>
      </c>
      <c r="T772" s="145" t="s">
        <v>656</v>
      </c>
      <c r="U772" s="145" t="s">
        <v>1968</v>
      </c>
      <c r="V772" s="145" t="s">
        <v>194</v>
      </c>
      <c r="W772" s="145" t="s">
        <v>1968</v>
      </c>
      <c r="X772" s="18" t="s">
        <v>255</v>
      </c>
      <c r="Y772" s="203" t="str">
        <f>VLOOKUP($X772,'[26]Ley Transparencia'!$G$4:$H$18,2,0)</f>
        <v>INFORMACIÓN PÚBLICA</v>
      </c>
      <c r="Z772" s="145" t="s">
        <v>256</v>
      </c>
      <c r="AA772" s="145" t="s">
        <v>256</v>
      </c>
      <c r="AB772" s="148" t="s">
        <v>176</v>
      </c>
      <c r="AC772" s="48">
        <v>44562</v>
      </c>
      <c r="AD772" s="205" t="str">
        <f>LOOKUP($Y772,'[26]Ley Transparencia'!$H$4:$H$17,'[26]Ley Transparencia'!$I$4:$I$17)</f>
        <v>Ilimitada</v>
      </c>
      <c r="AE772" s="26" t="str">
        <f t="shared" si="178"/>
        <v>Baja</v>
      </c>
      <c r="AF772" s="18">
        <f t="shared" si="179"/>
        <v>1</v>
      </c>
      <c r="AG772" s="18" t="s">
        <v>239</v>
      </c>
      <c r="AH772" s="18">
        <f t="shared" si="180"/>
        <v>1</v>
      </c>
      <c r="AI772" s="18" t="s">
        <v>239</v>
      </c>
      <c r="AJ772" s="18">
        <f t="shared" si="181"/>
        <v>1</v>
      </c>
      <c r="AK772" s="18">
        <f t="shared" si="182"/>
        <v>3</v>
      </c>
      <c r="AL772" s="206" t="str">
        <f t="shared" si="183"/>
        <v>BAJA</v>
      </c>
      <c r="AM772" s="39" t="s">
        <v>184</v>
      </c>
      <c r="AN772" s="39" t="s">
        <v>419</v>
      </c>
      <c r="AO772" s="39" t="s">
        <v>184</v>
      </c>
      <c r="AP772" s="39" t="s">
        <v>419</v>
      </c>
      <c r="AQ772" s="39" t="s">
        <v>184</v>
      </c>
      <c r="AR772" s="18" t="s">
        <v>184</v>
      </c>
      <c r="AS772" s="18"/>
      <c r="AT772" s="18" t="s">
        <v>388</v>
      </c>
      <c r="AU772" s="18" t="s">
        <v>184</v>
      </c>
      <c r="AV772" s="18" t="s">
        <v>184</v>
      </c>
      <c r="AW772" s="18" t="s">
        <v>388</v>
      </c>
      <c r="AX772" s="18" t="s">
        <v>184</v>
      </c>
      <c r="AY772" s="18" t="s">
        <v>388</v>
      </c>
      <c r="AZ772" s="18" t="s">
        <v>184</v>
      </c>
      <c r="BA772" s="18" t="s">
        <v>184</v>
      </c>
      <c r="BB772" s="18" t="s">
        <v>184</v>
      </c>
      <c r="BC772" s="18"/>
      <c r="BD772" s="18" t="s">
        <v>184</v>
      </c>
      <c r="BE772" s="18" t="s">
        <v>184</v>
      </c>
      <c r="BF772" s="18" t="s">
        <v>184</v>
      </c>
      <c r="BG772" s="18" t="s">
        <v>184</v>
      </c>
      <c r="BH772" s="18" t="s">
        <v>184</v>
      </c>
      <c r="BI772" s="18" t="s">
        <v>184</v>
      </c>
      <c r="BJ772" s="18" t="s">
        <v>184</v>
      </c>
      <c r="BK772" s="18" t="s">
        <v>184</v>
      </c>
      <c r="BL772" s="18" t="s">
        <v>184</v>
      </c>
      <c r="BM772" s="281"/>
    </row>
    <row r="773" spans="1:65" s="158" customFormat="1" ht="60" customHeight="1" x14ac:dyDescent="0.35">
      <c r="A773" s="24" t="s">
        <v>3355</v>
      </c>
      <c r="D773" s="145" t="s">
        <v>1968</v>
      </c>
      <c r="E773" s="145" t="s">
        <v>171</v>
      </c>
      <c r="F773" s="145" t="s">
        <v>3450</v>
      </c>
      <c r="G773" s="145" t="s">
        <v>3492</v>
      </c>
      <c r="H773" s="145" t="s">
        <v>3493</v>
      </c>
      <c r="I773" s="145" t="s">
        <v>253</v>
      </c>
      <c r="J773" s="18" t="s">
        <v>254</v>
      </c>
      <c r="K773" s="18" t="s">
        <v>319</v>
      </c>
      <c r="L773" s="18" t="s">
        <v>320</v>
      </c>
      <c r="M773" s="18" t="s">
        <v>321</v>
      </c>
      <c r="N773" s="18" t="s">
        <v>451</v>
      </c>
      <c r="O773" s="145" t="s">
        <v>176</v>
      </c>
      <c r="P773" s="145" t="s">
        <v>656</v>
      </c>
      <c r="Q773" s="145" t="s">
        <v>1968</v>
      </c>
      <c r="R773" s="145" t="s">
        <v>229</v>
      </c>
      <c r="S773" s="145" t="s">
        <v>229</v>
      </c>
      <c r="T773" s="145" t="s">
        <v>656</v>
      </c>
      <c r="U773" s="145" t="s">
        <v>1968</v>
      </c>
      <c r="V773" s="145" t="s">
        <v>194</v>
      </c>
      <c r="W773" s="145" t="s">
        <v>1968</v>
      </c>
      <c r="X773" s="18" t="s">
        <v>255</v>
      </c>
      <c r="Y773" s="203" t="str">
        <f>VLOOKUP($X773,'[26]Ley Transparencia'!$G$4:$H$18,2,0)</f>
        <v>INFORMACIÓN PÚBLICA</v>
      </c>
      <c r="Z773" s="145" t="s">
        <v>256</v>
      </c>
      <c r="AA773" s="145" t="s">
        <v>256</v>
      </c>
      <c r="AB773" s="148" t="s">
        <v>176</v>
      </c>
      <c r="AC773" s="48">
        <v>44562</v>
      </c>
      <c r="AD773" s="205" t="str">
        <f>LOOKUP($Y773,'[26]Ley Transparencia'!$H$4:$H$17,'[26]Ley Transparencia'!$I$4:$I$17)</f>
        <v>Ilimitada</v>
      </c>
      <c r="AE773" s="26" t="str">
        <f t="shared" si="178"/>
        <v>Baja</v>
      </c>
      <c r="AF773" s="18">
        <f t="shared" si="179"/>
        <v>1</v>
      </c>
      <c r="AG773" s="18" t="s">
        <v>239</v>
      </c>
      <c r="AH773" s="18">
        <f t="shared" si="180"/>
        <v>1</v>
      </c>
      <c r="AI773" s="18" t="s">
        <v>239</v>
      </c>
      <c r="AJ773" s="18">
        <f t="shared" si="181"/>
        <v>1</v>
      </c>
      <c r="AK773" s="18">
        <f t="shared" si="182"/>
        <v>3</v>
      </c>
      <c r="AL773" s="206" t="str">
        <f t="shared" si="183"/>
        <v>BAJA</v>
      </c>
      <c r="AM773" s="39" t="s">
        <v>184</v>
      </c>
      <c r="AN773" s="39" t="s">
        <v>184</v>
      </c>
      <c r="AO773" s="39" t="s">
        <v>184</v>
      </c>
      <c r="AP773" s="39" t="s">
        <v>184</v>
      </c>
      <c r="AQ773" s="39" t="s">
        <v>184</v>
      </c>
      <c r="AR773" s="18" t="s">
        <v>184</v>
      </c>
      <c r="AS773" s="18"/>
      <c r="AT773" s="18" t="s">
        <v>388</v>
      </c>
      <c r="AU773" s="18" t="s">
        <v>184</v>
      </c>
      <c r="AV773" s="18" t="s">
        <v>184</v>
      </c>
      <c r="AW773" s="18" t="s">
        <v>184</v>
      </c>
      <c r="AX773" s="18" t="s">
        <v>184</v>
      </c>
      <c r="AY773" s="18" t="s">
        <v>184</v>
      </c>
      <c r="AZ773" s="18" t="s">
        <v>184</v>
      </c>
      <c r="BA773" s="18" t="s">
        <v>184</v>
      </c>
      <c r="BB773" s="18" t="s">
        <v>184</v>
      </c>
      <c r="BC773" s="18"/>
      <c r="BD773" s="18" t="s">
        <v>184</v>
      </c>
      <c r="BE773" s="18" t="s">
        <v>184</v>
      </c>
      <c r="BF773" s="18" t="s">
        <v>184</v>
      </c>
      <c r="BG773" s="18" t="s">
        <v>184</v>
      </c>
      <c r="BH773" s="18" t="s">
        <v>184</v>
      </c>
      <c r="BI773" s="18" t="s">
        <v>184</v>
      </c>
      <c r="BJ773" s="18" t="s">
        <v>184</v>
      </c>
      <c r="BK773" s="18" t="s">
        <v>184</v>
      </c>
      <c r="BL773" s="18" t="s">
        <v>184</v>
      </c>
      <c r="BM773" s="281"/>
    </row>
    <row r="774" spans="1:65" s="158" customFormat="1" ht="60" customHeight="1" x14ac:dyDescent="0.35">
      <c r="A774" s="24" t="s">
        <v>3356</v>
      </c>
      <c r="D774" s="145" t="s">
        <v>1968</v>
      </c>
      <c r="E774" s="145" t="s">
        <v>171</v>
      </c>
      <c r="F774" s="145" t="s">
        <v>3450</v>
      </c>
      <c r="G774" s="145" t="s">
        <v>3494</v>
      </c>
      <c r="H774" s="145" t="s">
        <v>3495</v>
      </c>
      <c r="I774" s="145" t="s">
        <v>253</v>
      </c>
      <c r="J774" s="18" t="s">
        <v>254</v>
      </c>
      <c r="K774" s="18" t="s">
        <v>319</v>
      </c>
      <c r="L774" s="18" t="s">
        <v>320</v>
      </c>
      <c r="M774" s="18" t="s">
        <v>321</v>
      </c>
      <c r="N774" s="18" t="s">
        <v>451</v>
      </c>
      <c r="O774" s="145" t="s">
        <v>176</v>
      </c>
      <c r="P774" s="145" t="s">
        <v>656</v>
      </c>
      <c r="Q774" s="145" t="s">
        <v>1968</v>
      </c>
      <c r="R774" s="145" t="s">
        <v>229</v>
      </c>
      <c r="S774" s="145" t="s">
        <v>229</v>
      </c>
      <c r="T774" s="145" t="s">
        <v>656</v>
      </c>
      <c r="U774" s="145" t="s">
        <v>1968</v>
      </c>
      <c r="V774" s="145" t="s">
        <v>194</v>
      </c>
      <c r="W774" s="145" t="s">
        <v>1968</v>
      </c>
      <c r="X774" s="18" t="s">
        <v>255</v>
      </c>
      <c r="Y774" s="203" t="str">
        <f>VLOOKUP($X774,'[26]Ley Transparencia'!$G$4:$H$18,2,0)</f>
        <v>INFORMACIÓN PÚBLICA</v>
      </c>
      <c r="Z774" s="145" t="s">
        <v>256</v>
      </c>
      <c r="AA774" s="145" t="s">
        <v>256</v>
      </c>
      <c r="AB774" s="148" t="s">
        <v>176</v>
      </c>
      <c r="AC774" s="48">
        <v>44562</v>
      </c>
      <c r="AD774" s="205" t="str">
        <f>LOOKUP($Y774,'[26]Ley Transparencia'!$H$4:$H$17,'[26]Ley Transparencia'!$I$4:$I$17)</f>
        <v>Ilimitada</v>
      </c>
      <c r="AE774" s="26" t="str">
        <f t="shared" si="178"/>
        <v>Baja</v>
      </c>
      <c r="AF774" s="18">
        <f t="shared" si="179"/>
        <v>1</v>
      </c>
      <c r="AG774" s="18" t="s">
        <v>239</v>
      </c>
      <c r="AH774" s="18">
        <f t="shared" si="180"/>
        <v>1</v>
      </c>
      <c r="AI774" s="18" t="s">
        <v>239</v>
      </c>
      <c r="AJ774" s="18">
        <f t="shared" si="181"/>
        <v>1</v>
      </c>
      <c r="AK774" s="18">
        <f t="shared" si="182"/>
        <v>3</v>
      </c>
      <c r="AL774" s="206" t="str">
        <f t="shared" si="183"/>
        <v>BAJA</v>
      </c>
      <c r="AM774" s="39" t="s">
        <v>184</v>
      </c>
      <c r="AN774" s="39" t="s">
        <v>184</v>
      </c>
      <c r="AO774" s="39" t="s">
        <v>184</v>
      </c>
      <c r="AP774" s="39" t="s">
        <v>184</v>
      </c>
      <c r="AQ774" s="39" t="s">
        <v>184</v>
      </c>
      <c r="AR774" s="18" t="s">
        <v>184</v>
      </c>
      <c r="AS774" s="18"/>
      <c r="AT774" s="18" t="s">
        <v>388</v>
      </c>
      <c r="AU774" s="18" t="s">
        <v>184</v>
      </c>
      <c r="AV774" s="18" t="s">
        <v>184</v>
      </c>
      <c r="AW774" s="18" t="s">
        <v>184</v>
      </c>
      <c r="AX774" s="18" t="s">
        <v>184</v>
      </c>
      <c r="AY774" s="18" t="s">
        <v>184</v>
      </c>
      <c r="AZ774" s="18" t="s">
        <v>184</v>
      </c>
      <c r="BA774" s="18" t="s">
        <v>184</v>
      </c>
      <c r="BB774" s="18" t="s">
        <v>184</v>
      </c>
      <c r="BC774" s="18"/>
      <c r="BD774" s="18" t="s">
        <v>184</v>
      </c>
      <c r="BE774" s="18" t="s">
        <v>184</v>
      </c>
      <c r="BF774" s="18" t="s">
        <v>184</v>
      </c>
      <c r="BG774" s="18" t="s">
        <v>184</v>
      </c>
      <c r="BH774" s="18" t="s">
        <v>184</v>
      </c>
      <c r="BI774" s="18" t="s">
        <v>184</v>
      </c>
      <c r="BJ774" s="18" t="s">
        <v>184</v>
      </c>
      <c r="BK774" s="18" t="s">
        <v>184</v>
      </c>
      <c r="BL774" s="18" t="s">
        <v>184</v>
      </c>
      <c r="BM774" s="281"/>
    </row>
    <row r="775" spans="1:65" s="158" customFormat="1" ht="60" customHeight="1" x14ac:dyDescent="0.35">
      <c r="A775" s="24" t="s">
        <v>3357</v>
      </c>
      <c r="D775" s="145" t="s">
        <v>1968</v>
      </c>
      <c r="E775" s="145" t="s">
        <v>171</v>
      </c>
      <c r="F775" s="145" t="s">
        <v>3450</v>
      </c>
      <c r="G775" s="145" t="s">
        <v>3496</v>
      </c>
      <c r="H775" s="145" t="s">
        <v>3497</v>
      </c>
      <c r="I775" s="145" t="s">
        <v>253</v>
      </c>
      <c r="J775" s="18" t="s">
        <v>254</v>
      </c>
      <c r="K775" s="18" t="s">
        <v>319</v>
      </c>
      <c r="L775" s="18" t="s">
        <v>320</v>
      </c>
      <c r="M775" s="18" t="s">
        <v>321</v>
      </c>
      <c r="N775" s="18" t="s">
        <v>451</v>
      </c>
      <c r="O775" s="145" t="s">
        <v>176</v>
      </c>
      <c r="P775" s="145" t="s">
        <v>656</v>
      </c>
      <c r="Q775" s="145" t="s">
        <v>1968</v>
      </c>
      <c r="R775" s="145" t="s">
        <v>229</v>
      </c>
      <c r="S775" s="145" t="s">
        <v>229</v>
      </c>
      <c r="T775" s="145" t="s">
        <v>656</v>
      </c>
      <c r="U775" s="145" t="s">
        <v>1968</v>
      </c>
      <c r="V775" s="145" t="s">
        <v>194</v>
      </c>
      <c r="W775" s="145" t="s">
        <v>1968</v>
      </c>
      <c r="X775" s="18" t="s">
        <v>255</v>
      </c>
      <c r="Y775" s="203" t="str">
        <f>VLOOKUP($X775,'[26]Ley Transparencia'!$G$4:$H$18,2,0)</f>
        <v>INFORMACIÓN PÚBLICA</v>
      </c>
      <c r="Z775" s="145" t="s">
        <v>256</v>
      </c>
      <c r="AA775" s="145" t="s">
        <v>256</v>
      </c>
      <c r="AB775" s="148" t="s">
        <v>176</v>
      </c>
      <c r="AC775" s="48">
        <v>44562</v>
      </c>
      <c r="AD775" s="205" t="str">
        <f>LOOKUP($Y775,'[26]Ley Transparencia'!$H$4:$H$17,'[26]Ley Transparencia'!$I$4:$I$17)</f>
        <v>Ilimitada</v>
      </c>
      <c r="AE775" s="26" t="str">
        <f t="shared" si="178"/>
        <v>Baja</v>
      </c>
      <c r="AF775" s="18">
        <f t="shared" si="179"/>
        <v>1</v>
      </c>
      <c r="AG775" s="18" t="s">
        <v>239</v>
      </c>
      <c r="AH775" s="18">
        <f t="shared" si="180"/>
        <v>1</v>
      </c>
      <c r="AI775" s="18" t="s">
        <v>239</v>
      </c>
      <c r="AJ775" s="18">
        <f t="shared" si="181"/>
        <v>1</v>
      </c>
      <c r="AK775" s="18">
        <f t="shared" si="182"/>
        <v>3</v>
      </c>
      <c r="AL775" s="206" t="str">
        <f t="shared" si="183"/>
        <v>BAJA</v>
      </c>
      <c r="AM775" s="39" t="s">
        <v>184</v>
      </c>
      <c r="AN775" s="39" t="s">
        <v>184</v>
      </c>
      <c r="AO775" s="39" t="s">
        <v>184</v>
      </c>
      <c r="AP775" s="39" t="s">
        <v>184</v>
      </c>
      <c r="AQ775" s="39" t="s">
        <v>184</v>
      </c>
      <c r="AR775" s="18" t="s">
        <v>184</v>
      </c>
      <c r="AS775" s="18"/>
      <c r="AT775" s="18" t="s">
        <v>388</v>
      </c>
      <c r="AU775" s="18" t="s">
        <v>184</v>
      </c>
      <c r="AV775" s="18" t="s">
        <v>184</v>
      </c>
      <c r="AW775" s="18" t="s">
        <v>184</v>
      </c>
      <c r="AX775" s="18" t="s">
        <v>184</v>
      </c>
      <c r="AY775" s="18" t="s">
        <v>184</v>
      </c>
      <c r="AZ775" s="18" t="s">
        <v>184</v>
      </c>
      <c r="BA775" s="18" t="s">
        <v>184</v>
      </c>
      <c r="BB775" s="18" t="s">
        <v>184</v>
      </c>
      <c r="BC775" s="18"/>
      <c r="BD775" s="18" t="s">
        <v>184</v>
      </c>
      <c r="BE775" s="18" t="s">
        <v>184</v>
      </c>
      <c r="BF775" s="18" t="s">
        <v>184</v>
      </c>
      <c r="BG775" s="18" t="s">
        <v>184</v>
      </c>
      <c r="BH775" s="18" t="s">
        <v>184</v>
      </c>
      <c r="BI775" s="18" t="s">
        <v>184</v>
      </c>
      <c r="BJ775" s="18" t="s">
        <v>184</v>
      </c>
      <c r="BK775" s="18" t="s">
        <v>184</v>
      </c>
      <c r="BL775" s="18" t="s">
        <v>184</v>
      </c>
      <c r="BM775" s="281"/>
    </row>
    <row r="776" spans="1:65" s="158" customFormat="1" ht="60" customHeight="1" x14ac:dyDescent="0.35">
      <c r="A776" s="24" t="s">
        <v>3358</v>
      </c>
      <c r="D776" s="145" t="s">
        <v>1968</v>
      </c>
      <c r="E776" s="145" t="s">
        <v>171</v>
      </c>
      <c r="F776" s="145" t="s">
        <v>3450</v>
      </c>
      <c r="G776" s="145" t="s">
        <v>3498</v>
      </c>
      <c r="H776" s="145" t="s">
        <v>3499</v>
      </c>
      <c r="I776" s="145" t="s">
        <v>253</v>
      </c>
      <c r="J776" s="18" t="s">
        <v>254</v>
      </c>
      <c r="K776" s="18" t="s">
        <v>1507</v>
      </c>
      <c r="L776" s="18" t="s">
        <v>320</v>
      </c>
      <c r="M776" s="18" t="s">
        <v>321</v>
      </c>
      <c r="N776" s="18" t="s">
        <v>451</v>
      </c>
      <c r="O776" s="145" t="s">
        <v>176</v>
      </c>
      <c r="P776" s="145" t="s">
        <v>656</v>
      </c>
      <c r="Q776" s="145" t="s">
        <v>1968</v>
      </c>
      <c r="R776" s="145" t="s">
        <v>229</v>
      </c>
      <c r="S776" s="145" t="s">
        <v>229</v>
      </c>
      <c r="T776" s="145" t="s">
        <v>656</v>
      </c>
      <c r="U776" s="145" t="s">
        <v>1968</v>
      </c>
      <c r="V776" s="145" t="s">
        <v>194</v>
      </c>
      <c r="W776" s="145" t="s">
        <v>1968</v>
      </c>
      <c r="X776" s="18" t="s">
        <v>255</v>
      </c>
      <c r="Y776" s="203" t="str">
        <f>VLOOKUP($X776,'[26]Ley Transparencia'!$G$4:$H$18,2,0)</f>
        <v>INFORMACIÓN PÚBLICA</v>
      </c>
      <c r="Z776" s="145" t="s">
        <v>256</v>
      </c>
      <c r="AA776" s="145" t="s">
        <v>256</v>
      </c>
      <c r="AB776" s="148" t="s">
        <v>176</v>
      </c>
      <c r="AC776" s="48">
        <v>44562</v>
      </c>
      <c r="AD776" s="205" t="str">
        <f>LOOKUP($Y776,'[26]Ley Transparencia'!$H$4:$H$17,'[26]Ley Transparencia'!$I$4:$I$17)</f>
        <v>Ilimitada</v>
      </c>
      <c r="AE776" s="26" t="str">
        <f t="shared" si="178"/>
        <v>Baja</v>
      </c>
      <c r="AF776" s="18">
        <f t="shared" si="179"/>
        <v>1</v>
      </c>
      <c r="AG776" s="18" t="s">
        <v>239</v>
      </c>
      <c r="AH776" s="18">
        <f t="shared" si="180"/>
        <v>1</v>
      </c>
      <c r="AI776" s="18" t="s">
        <v>239</v>
      </c>
      <c r="AJ776" s="18">
        <f t="shared" si="181"/>
        <v>1</v>
      </c>
      <c r="AK776" s="18">
        <f t="shared" si="182"/>
        <v>3</v>
      </c>
      <c r="AL776" s="206" t="str">
        <f t="shared" si="183"/>
        <v>BAJA</v>
      </c>
      <c r="AM776" s="39" t="s">
        <v>184</v>
      </c>
      <c r="AN776" s="39" t="s">
        <v>184</v>
      </c>
      <c r="AO776" s="39" t="s">
        <v>184</v>
      </c>
      <c r="AP776" s="39" t="s">
        <v>184</v>
      </c>
      <c r="AQ776" s="39" t="s">
        <v>184</v>
      </c>
      <c r="AR776" s="18" t="s">
        <v>184</v>
      </c>
      <c r="AS776" s="18"/>
      <c r="AT776" s="18" t="s">
        <v>388</v>
      </c>
      <c r="AU776" s="18" t="s">
        <v>184</v>
      </c>
      <c r="AV776" s="18" t="s">
        <v>184</v>
      </c>
      <c r="AW776" s="18" t="s">
        <v>184</v>
      </c>
      <c r="AX776" s="18" t="s">
        <v>184</v>
      </c>
      <c r="AY776" s="18" t="s">
        <v>184</v>
      </c>
      <c r="AZ776" s="18" t="s">
        <v>184</v>
      </c>
      <c r="BA776" s="18" t="s">
        <v>184</v>
      </c>
      <c r="BB776" s="18" t="s">
        <v>184</v>
      </c>
      <c r="BC776" s="18"/>
      <c r="BD776" s="18" t="s">
        <v>184</v>
      </c>
      <c r="BE776" s="18" t="s">
        <v>184</v>
      </c>
      <c r="BF776" s="18" t="s">
        <v>184</v>
      </c>
      <c r="BG776" s="18" t="s">
        <v>184</v>
      </c>
      <c r="BH776" s="18" t="s">
        <v>184</v>
      </c>
      <c r="BI776" s="18" t="s">
        <v>184</v>
      </c>
      <c r="BJ776" s="18" t="s">
        <v>184</v>
      </c>
      <c r="BK776" s="18" t="s">
        <v>184</v>
      </c>
      <c r="BL776" s="18" t="s">
        <v>184</v>
      </c>
      <c r="BM776" s="281"/>
    </row>
    <row r="777" spans="1:65" s="158" customFormat="1" ht="60" customHeight="1" x14ac:dyDescent="0.35">
      <c r="A777" s="24" t="s">
        <v>3359</v>
      </c>
      <c r="D777" s="145" t="s">
        <v>1968</v>
      </c>
      <c r="E777" s="145" t="s">
        <v>171</v>
      </c>
      <c r="F777" s="145" t="s">
        <v>3450</v>
      </c>
      <c r="G777" s="145" t="s">
        <v>3492</v>
      </c>
      <c r="H777" s="145" t="s">
        <v>3493</v>
      </c>
      <c r="I777" s="145" t="s">
        <v>253</v>
      </c>
      <c r="J777" s="18" t="s">
        <v>254</v>
      </c>
      <c r="K777" s="18" t="s">
        <v>319</v>
      </c>
      <c r="L777" s="18" t="s">
        <v>320</v>
      </c>
      <c r="M777" s="18" t="s">
        <v>321</v>
      </c>
      <c r="N777" s="18" t="s">
        <v>451</v>
      </c>
      <c r="O777" s="145" t="s">
        <v>176</v>
      </c>
      <c r="P777" s="145" t="s">
        <v>656</v>
      </c>
      <c r="Q777" s="145" t="s">
        <v>1968</v>
      </c>
      <c r="R777" s="145" t="s">
        <v>229</v>
      </c>
      <c r="S777" s="145" t="s">
        <v>229</v>
      </c>
      <c r="T777" s="145" t="s">
        <v>656</v>
      </c>
      <c r="U777" s="145" t="s">
        <v>1968</v>
      </c>
      <c r="V777" s="145" t="s">
        <v>194</v>
      </c>
      <c r="W777" s="145" t="s">
        <v>1968</v>
      </c>
      <c r="X777" s="18" t="s">
        <v>255</v>
      </c>
      <c r="Y777" s="203" t="str">
        <f>VLOOKUP($X777,'[26]Ley Transparencia'!$G$4:$H$18,2,0)</f>
        <v>INFORMACIÓN PÚBLICA</v>
      </c>
      <c r="Z777" s="145" t="s">
        <v>256</v>
      </c>
      <c r="AA777" s="145" t="s">
        <v>256</v>
      </c>
      <c r="AB777" s="148" t="s">
        <v>176</v>
      </c>
      <c r="AC777" s="48">
        <v>44562</v>
      </c>
      <c r="AD777" s="205" t="str">
        <f>LOOKUP($Y777,'[26]Ley Transparencia'!$H$4:$H$17,'[26]Ley Transparencia'!$I$4:$I$17)</f>
        <v>Ilimitada</v>
      </c>
      <c r="AE777" s="26" t="str">
        <f t="shared" si="178"/>
        <v>Baja</v>
      </c>
      <c r="AF777" s="18">
        <f t="shared" si="179"/>
        <v>1</v>
      </c>
      <c r="AG777" s="18" t="s">
        <v>239</v>
      </c>
      <c r="AH777" s="18">
        <f t="shared" si="180"/>
        <v>1</v>
      </c>
      <c r="AI777" s="18" t="s">
        <v>239</v>
      </c>
      <c r="AJ777" s="18">
        <f t="shared" si="181"/>
        <v>1</v>
      </c>
      <c r="AK777" s="18">
        <f t="shared" si="182"/>
        <v>3</v>
      </c>
      <c r="AL777" s="206" t="str">
        <f t="shared" si="183"/>
        <v>BAJA</v>
      </c>
      <c r="AM777" s="39" t="s">
        <v>184</v>
      </c>
      <c r="AN777" s="39" t="s">
        <v>184</v>
      </c>
      <c r="AO777" s="39" t="s">
        <v>184</v>
      </c>
      <c r="AP777" s="39" t="s">
        <v>184</v>
      </c>
      <c r="AQ777" s="39" t="s">
        <v>184</v>
      </c>
      <c r="AR777" s="18" t="s">
        <v>184</v>
      </c>
      <c r="AS777" s="18"/>
      <c r="AT777" s="18" t="s">
        <v>388</v>
      </c>
      <c r="AU777" s="18" t="s">
        <v>184</v>
      </c>
      <c r="AV777" s="18" t="s">
        <v>184</v>
      </c>
      <c r="AW777" s="18" t="s">
        <v>184</v>
      </c>
      <c r="AX777" s="18" t="s">
        <v>184</v>
      </c>
      <c r="AY777" s="18" t="s">
        <v>184</v>
      </c>
      <c r="AZ777" s="18" t="s">
        <v>184</v>
      </c>
      <c r="BA777" s="18" t="s">
        <v>184</v>
      </c>
      <c r="BB777" s="18" t="s">
        <v>184</v>
      </c>
      <c r="BC777" s="18"/>
      <c r="BD777" s="18" t="s">
        <v>184</v>
      </c>
      <c r="BE777" s="18" t="s">
        <v>184</v>
      </c>
      <c r="BF777" s="18" t="s">
        <v>184</v>
      </c>
      <c r="BG777" s="18" t="s">
        <v>184</v>
      </c>
      <c r="BH777" s="18" t="s">
        <v>184</v>
      </c>
      <c r="BI777" s="18" t="s">
        <v>184</v>
      </c>
      <c r="BJ777" s="18" t="s">
        <v>184</v>
      </c>
      <c r="BK777" s="18" t="s">
        <v>184</v>
      </c>
      <c r="BL777" s="18" t="s">
        <v>184</v>
      </c>
      <c r="BM777" s="281"/>
    </row>
    <row r="778" spans="1:65" s="158" customFormat="1" ht="60" customHeight="1" x14ac:dyDescent="0.35">
      <c r="A778" s="24" t="s">
        <v>3360</v>
      </c>
      <c r="D778" s="145" t="s">
        <v>1968</v>
      </c>
      <c r="E778" s="145" t="s">
        <v>171</v>
      </c>
      <c r="F778" s="145" t="s">
        <v>3450</v>
      </c>
      <c r="G778" s="145" t="s">
        <v>3466</v>
      </c>
      <c r="H778" s="145" t="s">
        <v>3500</v>
      </c>
      <c r="I778" s="145" t="s">
        <v>253</v>
      </c>
      <c r="J778" s="18" t="s">
        <v>254</v>
      </c>
      <c r="K778" s="18" t="s">
        <v>319</v>
      </c>
      <c r="L778" s="18" t="s">
        <v>320</v>
      </c>
      <c r="M778" s="18" t="s">
        <v>321</v>
      </c>
      <c r="N778" s="18" t="s">
        <v>451</v>
      </c>
      <c r="O778" s="145" t="s">
        <v>176</v>
      </c>
      <c r="P778" s="145" t="s">
        <v>656</v>
      </c>
      <c r="Q778" s="145" t="s">
        <v>1968</v>
      </c>
      <c r="R778" s="145" t="s">
        <v>229</v>
      </c>
      <c r="S778" s="145" t="s">
        <v>229</v>
      </c>
      <c r="T778" s="145" t="s">
        <v>656</v>
      </c>
      <c r="U778" s="145" t="s">
        <v>1968</v>
      </c>
      <c r="V778" s="145" t="s">
        <v>194</v>
      </c>
      <c r="W778" s="145" t="s">
        <v>1968</v>
      </c>
      <c r="X778" s="18" t="s">
        <v>255</v>
      </c>
      <c r="Y778" s="203" t="str">
        <f>VLOOKUP($X778,'[26]Ley Transparencia'!$G$4:$H$18,2,0)</f>
        <v>INFORMACIÓN PÚBLICA</v>
      </c>
      <c r="Z778" s="145" t="s">
        <v>256</v>
      </c>
      <c r="AA778" s="145" t="s">
        <v>256</v>
      </c>
      <c r="AB778" s="148" t="s">
        <v>176</v>
      </c>
      <c r="AC778" s="48">
        <v>44562</v>
      </c>
      <c r="AD778" s="205" t="str">
        <f>LOOKUP($Y778,'[26]Ley Transparencia'!$H$4:$H$17,'[26]Ley Transparencia'!$I$4:$I$17)</f>
        <v>Ilimitada</v>
      </c>
      <c r="AE778" s="26" t="str">
        <f t="shared" si="178"/>
        <v>Baja</v>
      </c>
      <c r="AF778" s="18">
        <f t="shared" si="179"/>
        <v>1</v>
      </c>
      <c r="AG778" s="18" t="s">
        <v>239</v>
      </c>
      <c r="AH778" s="18">
        <f t="shared" si="180"/>
        <v>1</v>
      </c>
      <c r="AI778" s="18" t="s">
        <v>239</v>
      </c>
      <c r="AJ778" s="18">
        <f t="shared" si="181"/>
        <v>1</v>
      </c>
      <c r="AK778" s="18">
        <f t="shared" si="182"/>
        <v>3</v>
      </c>
      <c r="AL778" s="206" t="str">
        <f t="shared" si="183"/>
        <v>BAJA</v>
      </c>
      <c r="AM778" s="39" t="s">
        <v>184</v>
      </c>
      <c r="AN778" s="39" t="s">
        <v>184</v>
      </c>
      <c r="AO778" s="39" t="s">
        <v>184</v>
      </c>
      <c r="AP778" s="39" t="s">
        <v>184</v>
      </c>
      <c r="AQ778" s="39" t="s">
        <v>184</v>
      </c>
      <c r="AR778" s="18" t="s">
        <v>184</v>
      </c>
      <c r="AS778" s="18"/>
      <c r="AT778" s="18" t="s">
        <v>388</v>
      </c>
      <c r="AU778" s="18" t="s">
        <v>184</v>
      </c>
      <c r="AV778" s="18" t="s">
        <v>184</v>
      </c>
      <c r="AW778" s="18" t="s">
        <v>184</v>
      </c>
      <c r="AX778" s="18" t="s">
        <v>184</v>
      </c>
      <c r="AY778" s="18" t="s">
        <v>184</v>
      </c>
      <c r="AZ778" s="18" t="s">
        <v>184</v>
      </c>
      <c r="BA778" s="18" t="s">
        <v>184</v>
      </c>
      <c r="BB778" s="18" t="s">
        <v>184</v>
      </c>
      <c r="BC778" s="18"/>
      <c r="BD778" s="18" t="s">
        <v>184</v>
      </c>
      <c r="BE778" s="18" t="s">
        <v>184</v>
      </c>
      <c r="BF778" s="18" t="s">
        <v>184</v>
      </c>
      <c r="BG778" s="18" t="s">
        <v>184</v>
      </c>
      <c r="BH778" s="18" t="s">
        <v>184</v>
      </c>
      <c r="BI778" s="18" t="s">
        <v>184</v>
      </c>
      <c r="BJ778" s="18" t="s">
        <v>184</v>
      </c>
      <c r="BK778" s="18" t="s">
        <v>184</v>
      </c>
      <c r="BL778" s="18" t="s">
        <v>184</v>
      </c>
      <c r="BM778" s="281"/>
    </row>
    <row r="779" spans="1:65" s="158" customFormat="1" ht="60" customHeight="1" x14ac:dyDescent="0.35">
      <c r="A779" s="24" t="s">
        <v>3361</v>
      </c>
      <c r="D779" s="145" t="s">
        <v>1968</v>
      </c>
      <c r="E779" s="145" t="s">
        <v>171</v>
      </c>
      <c r="F779" s="145" t="s">
        <v>3450</v>
      </c>
      <c r="G779" s="145" t="s">
        <v>1584</v>
      </c>
      <c r="H779" s="145" t="s">
        <v>3501</v>
      </c>
      <c r="I779" s="145" t="s">
        <v>253</v>
      </c>
      <c r="J779" s="18" t="s">
        <v>254</v>
      </c>
      <c r="K779" s="18" t="s">
        <v>319</v>
      </c>
      <c r="L779" s="18" t="s">
        <v>361</v>
      </c>
      <c r="M779" s="18" t="s">
        <v>321</v>
      </c>
      <c r="N779" s="18" t="s">
        <v>451</v>
      </c>
      <c r="O779" s="145" t="s">
        <v>176</v>
      </c>
      <c r="P779" s="145" t="s">
        <v>656</v>
      </c>
      <c r="Q779" s="145" t="s">
        <v>1968</v>
      </c>
      <c r="R779" s="145" t="s">
        <v>229</v>
      </c>
      <c r="S779" s="145" t="s">
        <v>229</v>
      </c>
      <c r="T779" s="145" t="s">
        <v>656</v>
      </c>
      <c r="U779" s="145" t="s">
        <v>1968</v>
      </c>
      <c r="V779" s="145" t="s">
        <v>194</v>
      </c>
      <c r="W779" s="145" t="s">
        <v>1968</v>
      </c>
      <c r="X779" s="18" t="s">
        <v>255</v>
      </c>
      <c r="Y779" s="203" t="str">
        <f>VLOOKUP($X779,'[26]Ley Transparencia'!$G$4:$H$18,2,0)</f>
        <v>INFORMACIÓN PÚBLICA</v>
      </c>
      <c r="Z779" s="145" t="s">
        <v>256</v>
      </c>
      <c r="AA779" s="145" t="s">
        <v>256</v>
      </c>
      <c r="AB779" s="148" t="s">
        <v>176</v>
      </c>
      <c r="AC779" s="48">
        <v>44562</v>
      </c>
      <c r="AD779" s="205" t="str">
        <f>LOOKUP($Y779,'[26]Ley Transparencia'!$H$4:$H$17,'[26]Ley Transparencia'!$I$4:$I$17)</f>
        <v>Ilimitada</v>
      </c>
      <c r="AE779" s="26" t="str">
        <f t="shared" si="178"/>
        <v>Baja</v>
      </c>
      <c r="AF779" s="18">
        <f t="shared" si="179"/>
        <v>1</v>
      </c>
      <c r="AG779" s="18" t="s">
        <v>239</v>
      </c>
      <c r="AH779" s="18">
        <f t="shared" si="180"/>
        <v>1</v>
      </c>
      <c r="AI779" s="18" t="s">
        <v>239</v>
      </c>
      <c r="AJ779" s="18">
        <f t="shared" si="181"/>
        <v>1</v>
      </c>
      <c r="AK779" s="18">
        <f t="shared" si="182"/>
        <v>3</v>
      </c>
      <c r="AL779" s="206" t="str">
        <f t="shared" si="183"/>
        <v>BAJA</v>
      </c>
      <c r="AM779" s="39" t="s">
        <v>184</v>
      </c>
      <c r="AN779" s="39" t="s">
        <v>184</v>
      </c>
      <c r="AO779" s="39" t="s">
        <v>184</v>
      </c>
      <c r="AP779" s="39" t="s">
        <v>184</v>
      </c>
      <c r="AQ779" s="39" t="s">
        <v>184</v>
      </c>
      <c r="AR779" s="18" t="s">
        <v>184</v>
      </c>
      <c r="AS779" s="18"/>
      <c r="AT779" s="18" t="s">
        <v>388</v>
      </c>
      <c r="AU779" s="18" t="s">
        <v>184</v>
      </c>
      <c r="AV779" s="18" t="s">
        <v>184</v>
      </c>
      <c r="AW779" s="18" t="s">
        <v>184</v>
      </c>
      <c r="AX779" s="18" t="s">
        <v>184</v>
      </c>
      <c r="AY779" s="18" t="s">
        <v>184</v>
      </c>
      <c r="AZ779" s="18" t="s">
        <v>184</v>
      </c>
      <c r="BA779" s="18" t="s">
        <v>184</v>
      </c>
      <c r="BB779" s="18" t="s">
        <v>184</v>
      </c>
      <c r="BC779" s="18"/>
      <c r="BD779" s="18" t="s">
        <v>184</v>
      </c>
      <c r="BE779" s="18" t="s">
        <v>184</v>
      </c>
      <c r="BF779" s="18" t="s">
        <v>184</v>
      </c>
      <c r="BG779" s="18" t="s">
        <v>184</v>
      </c>
      <c r="BH779" s="18" t="s">
        <v>184</v>
      </c>
      <c r="BI779" s="18" t="s">
        <v>184</v>
      </c>
      <c r="BJ779" s="18" t="s">
        <v>184</v>
      </c>
      <c r="BK779" s="18" t="s">
        <v>184</v>
      </c>
      <c r="BL779" s="18" t="s">
        <v>184</v>
      </c>
      <c r="BM779" s="281"/>
    </row>
    <row r="780" spans="1:65" s="158" customFormat="1" ht="60" customHeight="1" x14ac:dyDescent="0.35">
      <c r="A780" s="24" t="s">
        <v>3362</v>
      </c>
      <c r="D780" s="145" t="s">
        <v>1968</v>
      </c>
      <c r="E780" s="145" t="s">
        <v>171</v>
      </c>
      <c r="F780" s="145" t="s">
        <v>3450</v>
      </c>
      <c r="G780" s="145" t="s">
        <v>3502</v>
      </c>
      <c r="H780" s="145" t="s">
        <v>3503</v>
      </c>
      <c r="I780" s="145" t="s">
        <v>253</v>
      </c>
      <c r="J780" s="18" t="s">
        <v>254</v>
      </c>
      <c r="K780" s="18" t="s">
        <v>319</v>
      </c>
      <c r="L780" s="18" t="s">
        <v>320</v>
      </c>
      <c r="M780" s="18" t="s">
        <v>321</v>
      </c>
      <c r="N780" s="18" t="s">
        <v>451</v>
      </c>
      <c r="O780" s="145" t="s">
        <v>176</v>
      </c>
      <c r="P780" s="145" t="s">
        <v>656</v>
      </c>
      <c r="Q780" s="145" t="s">
        <v>1968</v>
      </c>
      <c r="R780" s="145" t="s">
        <v>229</v>
      </c>
      <c r="S780" s="145" t="s">
        <v>229</v>
      </c>
      <c r="T780" s="145" t="s">
        <v>656</v>
      </c>
      <c r="U780" s="145" t="s">
        <v>1968</v>
      </c>
      <c r="V780" s="145" t="s">
        <v>194</v>
      </c>
      <c r="W780" s="145" t="s">
        <v>1968</v>
      </c>
      <c r="X780" s="18" t="s">
        <v>255</v>
      </c>
      <c r="Y780" s="203" t="str">
        <f>VLOOKUP($X780,'[26]Ley Transparencia'!$G$4:$H$18,2,0)</f>
        <v>INFORMACIÓN PÚBLICA</v>
      </c>
      <c r="Z780" s="145" t="s">
        <v>256</v>
      </c>
      <c r="AA780" s="145" t="s">
        <v>256</v>
      </c>
      <c r="AB780" s="148" t="s">
        <v>176</v>
      </c>
      <c r="AC780" s="48">
        <v>44562</v>
      </c>
      <c r="AD780" s="205" t="str">
        <f>LOOKUP($Y780,'[26]Ley Transparencia'!$H$4:$H$17,'[26]Ley Transparencia'!$I$4:$I$17)</f>
        <v>Ilimitada</v>
      </c>
      <c r="AE780" s="26" t="str">
        <f t="shared" si="178"/>
        <v>Baja</v>
      </c>
      <c r="AF780" s="18">
        <f t="shared" si="179"/>
        <v>1</v>
      </c>
      <c r="AG780" s="18" t="s">
        <v>239</v>
      </c>
      <c r="AH780" s="18">
        <f t="shared" si="180"/>
        <v>1</v>
      </c>
      <c r="AI780" s="18" t="s">
        <v>239</v>
      </c>
      <c r="AJ780" s="18">
        <f t="shared" si="181"/>
        <v>1</v>
      </c>
      <c r="AK780" s="18">
        <f t="shared" si="182"/>
        <v>3</v>
      </c>
      <c r="AL780" s="206" t="str">
        <f t="shared" si="183"/>
        <v>BAJA</v>
      </c>
      <c r="AM780" s="39" t="s">
        <v>184</v>
      </c>
      <c r="AN780" s="39" t="s">
        <v>184</v>
      </c>
      <c r="AO780" s="39" t="s">
        <v>184</v>
      </c>
      <c r="AP780" s="39" t="s">
        <v>184</v>
      </c>
      <c r="AQ780" s="39" t="s">
        <v>184</v>
      </c>
      <c r="AR780" s="18" t="s">
        <v>184</v>
      </c>
      <c r="AS780" s="18"/>
      <c r="AT780" s="18" t="s">
        <v>388</v>
      </c>
      <c r="AU780" s="18" t="s">
        <v>184</v>
      </c>
      <c r="AV780" s="18" t="s">
        <v>184</v>
      </c>
      <c r="AW780" s="18" t="s">
        <v>184</v>
      </c>
      <c r="AX780" s="18" t="s">
        <v>184</v>
      </c>
      <c r="AY780" s="18" t="s">
        <v>184</v>
      </c>
      <c r="AZ780" s="18" t="s">
        <v>184</v>
      </c>
      <c r="BA780" s="18" t="s">
        <v>184</v>
      </c>
      <c r="BB780" s="18" t="s">
        <v>184</v>
      </c>
      <c r="BC780" s="18"/>
      <c r="BD780" s="18" t="s">
        <v>184</v>
      </c>
      <c r="BE780" s="18" t="s">
        <v>184</v>
      </c>
      <c r="BF780" s="18" t="s">
        <v>184</v>
      </c>
      <c r="BG780" s="18" t="s">
        <v>184</v>
      </c>
      <c r="BH780" s="18" t="s">
        <v>184</v>
      </c>
      <c r="BI780" s="18" t="s">
        <v>184</v>
      </c>
      <c r="BJ780" s="18" t="s">
        <v>184</v>
      </c>
      <c r="BK780" s="18" t="s">
        <v>184</v>
      </c>
      <c r="BL780" s="18" t="s">
        <v>184</v>
      </c>
      <c r="BM780" s="281"/>
    </row>
    <row r="781" spans="1:65" s="158" customFormat="1" ht="60" customHeight="1" x14ac:dyDescent="0.35">
      <c r="A781" s="24" t="s">
        <v>3363</v>
      </c>
      <c r="D781" s="145" t="s">
        <v>1968</v>
      </c>
      <c r="E781" s="145" t="s">
        <v>171</v>
      </c>
      <c r="F781" s="145" t="s">
        <v>3450</v>
      </c>
      <c r="G781" s="145" t="s">
        <v>3504</v>
      </c>
      <c r="H781" s="145" t="s">
        <v>3505</v>
      </c>
      <c r="I781" s="145" t="s">
        <v>253</v>
      </c>
      <c r="J781" s="18" t="s">
        <v>254</v>
      </c>
      <c r="K781" s="18" t="s">
        <v>514</v>
      </c>
      <c r="L781" s="18" t="s">
        <v>320</v>
      </c>
      <c r="M781" s="18" t="s">
        <v>321</v>
      </c>
      <c r="N781" s="18" t="s">
        <v>451</v>
      </c>
      <c r="O781" s="145" t="s">
        <v>176</v>
      </c>
      <c r="P781" s="145" t="s">
        <v>656</v>
      </c>
      <c r="Q781" s="145" t="s">
        <v>1968</v>
      </c>
      <c r="R781" s="145" t="s">
        <v>229</v>
      </c>
      <c r="S781" s="145" t="s">
        <v>229</v>
      </c>
      <c r="T781" s="145" t="s">
        <v>656</v>
      </c>
      <c r="U781" s="145" t="s">
        <v>1968</v>
      </c>
      <c r="V781" s="145" t="s">
        <v>194</v>
      </c>
      <c r="W781" s="145" t="s">
        <v>1968</v>
      </c>
      <c r="X781" s="18" t="s">
        <v>255</v>
      </c>
      <c r="Y781" s="203" t="str">
        <f>VLOOKUP($X781,'[26]Ley Transparencia'!$G$4:$H$18,2,0)</f>
        <v>INFORMACIÓN PÚBLICA</v>
      </c>
      <c r="Z781" s="145" t="s">
        <v>256</v>
      </c>
      <c r="AA781" s="145" t="s">
        <v>256</v>
      </c>
      <c r="AB781" s="148" t="s">
        <v>176</v>
      </c>
      <c r="AC781" s="48">
        <v>44562</v>
      </c>
      <c r="AD781" s="205" t="str">
        <f>LOOKUP($Y781,'[26]Ley Transparencia'!$H$4:$H$17,'[26]Ley Transparencia'!$I$4:$I$17)</f>
        <v>Ilimitada</v>
      </c>
      <c r="AE781" s="26" t="str">
        <f t="shared" si="178"/>
        <v>Baja</v>
      </c>
      <c r="AF781" s="18">
        <f t="shared" si="179"/>
        <v>1</v>
      </c>
      <c r="AG781" s="18" t="s">
        <v>239</v>
      </c>
      <c r="AH781" s="18">
        <f t="shared" si="180"/>
        <v>1</v>
      </c>
      <c r="AI781" s="18" t="s">
        <v>239</v>
      </c>
      <c r="AJ781" s="18">
        <f t="shared" si="181"/>
        <v>1</v>
      </c>
      <c r="AK781" s="18">
        <f t="shared" si="182"/>
        <v>3</v>
      </c>
      <c r="AL781" s="206" t="str">
        <f t="shared" si="183"/>
        <v>BAJA</v>
      </c>
      <c r="AM781" s="39" t="s">
        <v>184</v>
      </c>
      <c r="AN781" s="39" t="s">
        <v>184</v>
      </c>
      <c r="AO781" s="39" t="s">
        <v>184</v>
      </c>
      <c r="AP781" s="39" t="s">
        <v>184</v>
      </c>
      <c r="AQ781" s="39" t="s">
        <v>184</v>
      </c>
      <c r="AR781" s="18" t="s">
        <v>184</v>
      </c>
      <c r="AS781" s="18"/>
      <c r="AT781" s="18" t="s">
        <v>388</v>
      </c>
      <c r="AU781" s="18" t="s">
        <v>184</v>
      </c>
      <c r="AV781" s="18" t="s">
        <v>184</v>
      </c>
      <c r="AW781" s="18" t="s">
        <v>184</v>
      </c>
      <c r="AX781" s="18" t="s">
        <v>184</v>
      </c>
      <c r="AY781" s="18" t="s">
        <v>184</v>
      </c>
      <c r="AZ781" s="18" t="s">
        <v>184</v>
      </c>
      <c r="BA781" s="18" t="s">
        <v>184</v>
      </c>
      <c r="BB781" s="18" t="s">
        <v>184</v>
      </c>
      <c r="BC781" s="18"/>
      <c r="BD781" s="18" t="s">
        <v>184</v>
      </c>
      <c r="BE781" s="18" t="s">
        <v>184</v>
      </c>
      <c r="BF781" s="18" t="s">
        <v>184</v>
      </c>
      <c r="BG781" s="18" t="s">
        <v>184</v>
      </c>
      <c r="BH781" s="18" t="s">
        <v>184</v>
      </c>
      <c r="BI781" s="18" t="s">
        <v>184</v>
      </c>
      <c r="BJ781" s="18" t="s">
        <v>184</v>
      </c>
      <c r="BK781" s="18" t="s">
        <v>184</v>
      </c>
      <c r="BL781" s="18" t="s">
        <v>184</v>
      </c>
      <c r="BM781" s="281"/>
    </row>
    <row r="782" spans="1:65" s="158" customFormat="1" ht="60" customHeight="1" x14ac:dyDescent="0.35">
      <c r="A782" s="24" t="s">
        <v>3364</v>
      </c>
      <c r="D782" s="145" t="s">
        <v>1968</v>
      </c>
      <c r="E782" s="145" t="s">
        <v>171</v>
      </c>
      <c r="F782" s="145" t="s">
        <v>3450</v>
      </c>
      <c r="G782" s="145" t="s">
        <v>3506</v>
      </c>
      <c r="H782" s="145" t="s">
        <v>3507</v>
      </c>
      <c r="I782" s="145" t="s">
        <v>253</v>
      </c>
      <c r="J782" s="18" t="s">
        <v>254</v>
      </c>
      <c r="K782" s="18" t="s">
        <v>329</v>
      </c>
      <c r="L782" s="18" t="s">
        <v>176</v>
      </c>
      <c r="M782" s="18" t="s">
        <v>321</v>
      </c>
      <c r="N782" s="18" t="s">
        <v>451</v>
      </c>
      <c r="O782" s="145" t="s">
        <v>176</v>
      </c>
      <c r="P782" s="145" t="s">
        <v>656</v>
      </c>
      <c r="Q782" s="145" t="s">
        <v>1968</v>
      </c>
      <c r="R782" s="145" t="s">
        <v>229</v>
      </c>
      <c r="S782" s="145" t="s">
        <v>229</v>
      </c>
      <c r="T782" s="145" t="s">
        <v>656</v>
      </c>
      <c r="U782" s="145" t="s">
        <v>1968</v>
      </c>
      <c r="V782" s="145" t="s">
        <v>194</v>
      </c>
      <c r="W782" s="145" t="s">
        <v>1968</v>
      </c>
      <c r="X782" s="18" t="s">
        <v>255</v>
      </c>
      <c r="Y782" s="203" t="str">
        <f>VLOOKUP($X782,'[26]Ley Transparencia'!$G$4:$H$18,2,0)</f>
        <v>INFORMACIÓN PÚBLICA</v>
      </c>
      <c r="Z782" s="145" t="s">
        <v>256</v>
      </c>
      <c r="AA782" s="145" t="s">
        <v>256</v>
      </c>
      <c r="AB782" s="148" t="s">
        <v>176</v>
      </c>
      <c r="AC782" s="48">
        <v>44562</v>
      </c>
      <c r="AD782" s="205" t="str">
        <f>LOOKUP($Y782,'[26]Ley Transparencia'!$H$4:$H$17,'[26]Ley Transparencia'!$I$4:$I$17)</f>
        <v>Ilimitada</v>
      </c>
      <c r="AE782" s="26" t="str">
        <f t="shared" si="178"/>
        <v>Baja</v>
      </c>
      <c r="AF782" s="18">
        <f t="shared" si="179"/>
        <v>1</v>
      </c>
      <c r="AG782" s="18" t="s">
        <v>239</v>
      </c>
      <c r="AH782" s="18">
        <f t="shared" si="180"/>
        <v>1</v>
      </c>
      <c r="AI782" s="18" t="s">
        <v>239</v>
      </c>
      <c r="AJ782" s="18">
        <f t="shared" si="181"/>
        <v>1</v>
      </c>
      <c r="AK782" s="18">
        <f t="shared" si="182"/>
        <v>3</v>
      </c>
      <c r="AL782" s="206" t="str">
        <f t="shared" si="183"/>
        <v>BAJA</v>
      </c>
      <c r="AM782" s="39" t="s">
        <v>184</v>
      </c>
      <c r="AN782" s="39" t="s">
        <v>184</v>
      </c>
      <c r="AO782" s="39" t="s">
        <v>184</v>
      </c>
      <c r="AP782" s="39" t="s">
        <v>184</v>
      </c>
      <c r="AQ782" s="39" t="s">
        <v>184</v>
      </c>
      <c r="AR782" s="18" t="s">
        <v>184</v>
      </c>
      <c r="AS782" s="18"/>
      <c r="AT782" s="18" t="s">
        <v>388</v>
      </c>
      <c r="AU782" s="18" t="s">
        <v>184</v>
      </c>
      <c r="AV782" s="18" t="s">
        <v>184</v>
      </c>
      <c r="AW782" s="18" t="s">
        <v>184</v>
      </c>
      <c r="AX782" s="18" t="s">
        <v>184</v>
      </c>
      <c r="AY782" s="18" t="s">
        <v>184</v>
      </c>
      <c r="AZ782" s="18" t="s">
        <v>184</v>
      </c>
      <c r="BA782" s="18" t="s">
        <v>184</v>
      </c>
      <c r="BB782" s="18" t="s">
        <v>184</v>
      </c>
      <c r="BC782" s="18"/>
      <c r="BD782" s="18" t="s">
        <v>184</v>
      </c>
      <c r="BE782" s="18" t="s">
        <v>184</v>
      </c>
      <c r="BF782" s="18" t="s">
        <v>184</v>
      </c>
      <c r="BG782" s="18" t="s">
        <v>184</v>
      </c>
      <c r="BH782" s="18" t="s">
        <v>184</v>
      </c>
      <c r="BI782" s="18" t="s">
        <v>184</v>
      </c>
      <c r="BJ782" s="18" t="s">
        <v>184</v>
      </c>
      <c r="BK782" s="18" t="s">
        <v>184</v>
      </c>
      <c r="BL782" s="18" t="s">
        <v>184</v>
      </c>
      <c r="BM782" s="281"/>
    </row>
    <row r="783" spans="1:65" s="158" customFormat="1" ht="60" customHeight="1" x14ac:dyDescent="0.35">
      <c r="A783" s="24" t="s">
        <v>3365</v>
      </c>
      <c r="D783" s="145" t="s">
        <v>1968</v>
      </c>
      <c r="E783" s="145" t="s">
        <v>171</v>
      </c>
      <c r="F783" s="145" t="s">
        <v>3450</v>
      </c>
      <c r="G783" s="145" t="s">
        <v>3508</v>
      </c>
      <c r="H783" s="145" t="s">
        <v>3509</v>
      </c>
      <c r="I783" s="145" t="s">
        <v>253</v>
      </c>
      <c r="J783" s="18" t="s">
        <v>254</v>
      </c>
      <c r="K783" s="18" t="s">
        <v>319</v>
      </c>
      <c r="L783" s="18" t="s">
        <v>320</v>
      </c>
      <c r="M783" s="18" t="s">
        <v>321</v>
      </c>
      <c r="N783" s="18" t="s">
        <v>451</v>
      </c>
      <c r="O783" s="145" t="s">
        <v>176</v>
      </c>
      <c r="P783" s="145" t="s">
        <v>656</v>
      </c>
      <c r="Q783" s="145" t="s">
        <v>1968</v>
      </c>
      <c r="R783" s="145" t="s">
        <v>229</v>
      </c>
      <c r="S783" s="145" t="s">
        <v>229</v>
      </c>
      <c r="T783" s="145" t="s">
        <v>656</v>
      </c>
      <c r="U783" s="145" t="s">
        <v>1968</v>
      </c>
      <c r="V783" s="145" t="s">
        <v>194</v>
      </c>
      <c r="W783" s="145" t="s">
        <v>1968</v>
      </c>
      <c r="X783" s="18" t="s">
        <v>255</v>
      </c>
      <c r="Y783" s="203" t="str">
        <f>VLOOKUP($X783,'[26]Ley Transparencia'!$G$4:$H$18,2,0)</f>
        <v>INFORMACIÓN PÚBLICA</v>
      </c>
      <c r="Z783" s="145" t="s">
        <v>256</v>
      </c>
      <c r="AA783" s="145" t="s">
        <v>256</v>
      </c>
      <c r="AB783" s="148" t="s">
        <v>176</v>
      </c>
      <c r="AC783" s="48">
        <v>44562</v>
      </c>
      <c r="AD783" s="205" t="str">
        <f>LOOKUP($Y783,'[26]Ley Transparencia'!$H$4:$H$17,'[26]Ley Transparencia'!$I$4:$I$17)</f>
        <v>Ilimitada</v>
      </c>
      <c r="AE783" s="26" t="str">
        <f t="shared" si="178"/>
        <v>Baja</v>
      </c>
      <c r="AF783" s="18">
        <f t="shared" si="179"/>
        <v>1</v>
      </c>
      <c r="AG783" s="18" t="s">
        <v>239</v>
      </c>
      <c r="AH783" s="18">
        <f t="shared" si="180"/>
        <v>1</v>
      </c>
      <c r="AI783" s="18" t="s">
        <v>239</v>
      </c>
      <c r="AJ783" s="18">
        <f t="shared" si="181"/>
        <v>1</v>
      </c>
      <c r="AK783" s="18">
        <f t="shared" si="182"/>
        <v>3</v>
      </c>
      <c r="AL783" s="206" t="str">
        <f t="shared" si="183"/>
        <v>BAJA</v>
      </c>
      <c r="AM783" s="39" t="s">
        <v>184</v>
      </c>
      <c r="AN783" s="39" t="s">
        <v>456</v>
      </c>
      <c r="AO783" s="39" t="s">
        <v>184</v>
      </c>
      <c r="AP783" s="39" t="s">
        <v>184</v>
      </c>
      <c r="AQ783" s="39" t="s">
        <v>184</v>
      </c>
      <c r="AR783" s="18" t="s">
        <v>184</v>
      </c>
      <c r="AS783" s="18"/>
      <c r="AT783" s="18" t="s">
        <v>388</v>
      </c>
      <c r="AU783" s="18" t="s">
        <v>184</v>
      </c>
      <c r="AV783" s="18" t="s">
        <v>184</v>
      </c>
      <c r="AW783" s="18" t="s">
        <v>184</v>
      </c>
      <c r="AX783" s="18" t="s">
        <v>184</v>
      </c>
      <c r="AY783" s="18" t="s">
        <v>184</v>
      </c>
      <c r="AZ783" s="18" t="s">
        <v>184</v>
      </c>
      <c r="BA783" s="18" t="s">
        <v>184</v>
      </c>
      <c r="BB783" s="18" t="s">
        <v>184</v>
      </c>
      <c r="BC783" s="18"/>
      <c r="BD783" s="18" t="s">
        <v>184</v>
      </c>
      <c r="BE783" s="18" t="s">
        <v>184</v>
      </c>
      <c r="BF783" s="18" t="s">
        <v>184</v>
      </c>
      <c r="BG783" s="18" t="s">
        <v>184</v>
      </c>
      <c r="BH783" s="18" t="s">
        <v>184</v>
      </c>
      <c r="BI783" s="18" t="s">
        <v>184</v>
      </c>
      <c r="BJ783" s="18" t="s">
        <v>184</v>
      </c>
      <c r="BK783" s="18" t="s">
        <v>184</v>
      </c>
      <c r="BL783" s="18" t="s">
        <v>184</v>
      </c>
      <c r="BM783" s="281"/>
    </row>
    <row r="784" spans="1:65" s="158" customFormat="1" ht="60" customHeight="1" x14ac:dyDescent="0.35">
      <c r="A784" s="24" t="s">
        <v>3366</v>
      </c>
      <c r="D784" s="145" t="s">
        <v>1968</v>
      </c>
      <c r="E784" s="145" t="s">
        <v>171</v>
      </c>
      <c r="F784" s="145" t="s">
        <v>489</v>
      </c>
      <c r="G784" s="145" t="s">
        <v>3510</v>
      </c>
      <c r="H784" s="145" t="s">
        <v>3511</v>
      </c>
      <c r="I784" s="145" t="s">
        <v>253</v>
      </c>
      <c r="J784" s="18" t="s">
        <v>254</v>
      </c>
      <c r="K784" s="18" t="s">
        <v>329</v>
      </c>
      <c r="L784" s="18" t="s">
        <v>176</v>
      </c>
      <c r="M784" s="18" t="s">
        <v>321</v>
      </c>
      <c r="N784" s="18" t="s">
        <v>451</v>
      </c>
      <c r="O784" s="145" t="s">
        <v>176</v>
      </c>
      <c r="P784" s="145" t="s">
        <v>656</v>
      </c>
      <c r="Q784" s="145" t="s">
        <v>1968</v>
      </c>
      <c r="R784" s="145" t="s">
        <v>229</v>
      </c>
      <c r="S784" s="145" t="s">
        <v>229</v>
      </c>
      <c r="T784" s="145" t="s">
        <v>656</v>
      </c>
      <c r="U784" s="145" t="s">
        <v>1968</v>
      </c>
      <c r="V784" s="145" t="s">
        <v>178</v>
      </c>
      <c r="W784" s="145" t="s">
        <v>1968</v>
      </c>
      <c r="X784" s="18" t="s">
        <v>255</v>
      </c>
      <c r="Y784" s="203" t="str">
        <f>VLOOKUP($X784,'[26]Ley Transparencia'!$G$4:$H$18,2,0)</f>
        <v>INFORMACIÓN PÚBLICA</v>
      </c>
      <c r="Z784" s="145" t="s">
        <v>256</v>
      </c>
      <c r="AA784" s="145" t="s">
        <v>256</v>
      </c>
      <c r="AB784" s="148" t="s">
        <v>176</v>
      </c>
      <c r="AC784" s="48">
        <v>44562</v>
      </c>
      <c r="AD784" s="205" t="str">
        <f>LOOKUP($Y784,'[26]Ley Transparencia'!$H$4:$H$17,'[26]Ley Transparencia'!$I$4:$I$17)</f>
        <v>Ilimitada</v>
      </c>
      <c r="AE784" s="26" t="str">
        <f t="shared" si="178"/>
        <v>Baja</v>
      </c>
      <c r="AF784" s="18">
        <f t="shared" si="179"/>
        <v>1</v>
      </c>
      <c r="AG784" s="18" t="s">
        <v>233</v>
      </c>
      <c r="AH784" s="18">
        <f t="shared" si="180"/>
        <v>2</v>
      </c>
      <c r="AI784" s="18" t="s">
        <v>233</v>
      </c>
      <c r="AJ784" s="18">
        <f t="shared" si="181"/>
        <v>2</v>
      </c>
      <c r="AK784" s="18">
        <f t="shared" si="182"/>
        <v>5</v>
      </c>
      <c r="AL784" s="206" t="str">
        <f t="shared" si="183"/>
        <v>MEDIA</v>
      </c>
      <c r="AM784" s="39" t="s">
        <v>184</v>
      </c>
      <c r="AN784" s="39" t="s">
        <v>184</v>
      </c>
      <c r="AO784" s="39" t="s">
        <v>184</v>
      </c>
      <c r="AP784" s="39" t="s">
        <v>184</v>
      </c>
      <c r="AQ784" s="39" t="s">
        <v>184</v>
      </c>
      <c r="AR784" s="18" t="s">
        <v>184</v>
      </c>
      <c r="AS784" s="18"/>
      <c r="AT784" s="18" t="s">
        <v>388</v>
      </c>
      <c r="AU784" s="18" t="s">
        <v>184</v>
      </c>
      <c r="AV784" s="18" t="s">
        <v>184</v>
      </c>
      <c r="AW784" s="18" t="s">
        <v>184</v>
      </c>
      <c r="AX784" s="18" t="s">
        <v>184</v>
      </c>
      <c r="AY784" s="18" t="s">
        <v>184</v>
      </c>
      <c r="AZ784" s="18" t="s">
        <v>184</v>
      </c>
      <c r="BA784" s="18" t="s">
        <v>184</v>
      </c>
      <c r="BB784" s="18" t="s">
        <v>184</v>
      </c>
      <c r="BC784" s="18"/>
      <c r="BD784" s="18" t="s">
        <v>184</v>
      </c>
      <c r="BE784" s="18" t="s">
        <v>184</v>
      </c>
      <c r="BF784" s="18" t="s">
        <v>184</v>
      </c>
      <c r="BG784" s="18" t="s">
        <v>184</v>
      </c>
      <c r="BH784" s="18" t="s">
        <v>184</v>
      </c>
      <c r="BI784" s="18" t="s">
        <v>184</v>
      </c>
      <c r="BJ784" s="18" t="s">
        <v>184</v>
      </c>
      <c r="BK784" s="18" t="s">
        <v>184</v>
      </c>
      <c r="BL784" s="18" t="s">
        <v>184</v>
      </c>
      <c r="BM784" s="281"/>
    </row>
    <row r="785" spans="1:65" s="158" customFormat="1" ht="60" customHeight="1" x14ac:dyDescent="0.35">
      <c r="A785" s="24" t="s">
        <v>3367</v>
      </c>
      <c r="D785" s="145" t="s">
        <v>1968</v>
      </c>
      <c r="E785" s="145" t="s">
        <v>171</v>
      </c>
      <c r="F785" s="145" t="s">
        <v>489</v>
      </c>
      <c r="G785" s="145" t="s">
        <v>3512</v>
      </c>
      <c r="H785" s="145" t="s">
        <v>3513</v>
      </c>
      <c r="I785" s="145" t="s">
        <v>253</v>
      </c>
      <c r="J785" s="18" t="s">
        <v>254</v>
      </c>
      <c r="K785" s="18" t="s">
        <v>329</v>
      </c>
      <c r="L785" s="18" t="s">
        <v>176</v>
      </c>
      <c r="M785" s="18" t="s">
        <v>321</v>
      </c>
      <c r="N785" s="18" t="s">
        <v>451</v>
      </c>
      <c r="O785" s="145" t="s">
        <v>176</v>
      </c>
      <c r="P785" s="145" t="s">
        <v>656</v>
      </c>
      <c r="Q785" s="145" t="s">
        <v>1968</v>
      </c>
      <c r="R785" s="145" t="s">
        <v>229</v>
      </c>
      <c r="S785" s="145" t="s">
        <v>229</v>
      </c>
      <c r="T785" s="145" t="s">
        <v>656</v>
      </c>
      <c r="U785" s="145" t="s">
        <v>1968</v>
      </c>
      <c r="V785" s="145" t="s">
        <v>178</v>
      </c>
      <c r="W785" s="145" t="s">
        <v>1968</v>
      </c>
      <c r="X785" s="18" t="s">
        <v>255</v>
      </c>
      <c r="Y785" s="203" t="str">
        <f>VLOOKUP($X785,'[26]Ley Transparencia'!$G$4:$H$18,2,0)</f>
        <v>INFORMACIÓN PÚBLICA</v>
      </c>
      <c r="Z785" s="145" t="s">
        <v>256</v>
      </c>
      <c r="AA785" s="145" t="s">
        <v>256</v>
      </c>
      <c r="AB785" s="148" t="s">
        <v>176</v>
      </c>
      <c r="AC785" s="48">
        <v>44562</v>
      </c>
      <c r="AD785" s="205" t="str">
        <f>LOOKUP($Y785,'[26]Ley Transparencia'!$H$4:$H$17,'[26]Ley Transparencia'!$I$4:$I$17)</f>
        <v>Ilimitada</v>
      </c>
      <c r="AE785" s="26" t="str">
        <f t="shared" si="178"/>
        <v>Baja</v>
      </c>
      <c r="AF785" s="18">
        <f t="shared" si="179"/>
        <v>1</v>
      </c>
      <c r="AG785" s="18" t="s">
        <v>233</v>
      </c>
      <c r="AH785" s="18">
        <f t="shared" si="180"/>
        <v>2</v>
      </c>
      <c r="AI785" s="18" t="s">
        <v>233</v>
      </c>
      <c r="AJ785" s="18">
        <f t="shared" si="181"/>
        <v>2</v>
      </c>
      <c r="AK785" s="18">
        <f t="shared" si="182"/>
        <v>5</v>
      </c>
      <c r="AL785" s="206" t="str">
        <f t="shared" si="183"/>
        <v>MEDIA</v>
      </c>
      <c r="AM785" s="39" t="s">
        <v>184</v>
      </c>
      <c r="AN785" s="39" t="s">
        <v>184</v>
      </c>
      <c r="AO785" s="39" t="s">
        <v>184</v>
      </c>
      <c r="AP785" s="39" t="s">
        <v>184</v>
      </c>
      <c r="AQ785" s="39" t="s">
        <v>184</v>
      </c>
      <c r="AR785" s="18" t="s">
        <v>184</v>
      </c>
      <c r="AS785" s="18"/>
      <c r="AT785" s="18" t="s">
        <v>388</v>
      </c>
      <c r="AU785" s="18" t="s">
        <v>184</v>
      </c>
      <c r="AV785" s="18" t="s">
        <v>184</v>
      </c>
      <c r="AW785" s="18" t="s">
        <v>184</v>
      </c>
      <c r="AX785" s="18" t="s">
        <v>184</v>
      </c>
      <c r="AY785" s="18" t="s">
        <v>184</v>
      </c>
      <c r="AZ785" s="18" t="s">
        <v>184</v>
      </c>
      <c r="BA785" s="18" t="s">
        <v>184</v>
      </c>
      <c r="BB785" s="18" t="s">
        <v>184</v>
      </c>
      <c r="BC785" s="18"/>
      <c r="BD785" s="18" t="s">
        <v>184</v>
      </c>
      <c r="BE785" s="18" t="s">
        <v>184</v>
      </c>
      <c r="BF785" s="18" t="s">
        <v>184</v>
      </c>
      <c r="BG785" s="18" t="s">
        <v>184</v>
      </c>
      <c r="BH785" s="18" t="s">
        <v>184</v>
      </c>
      <c r="BI785" s="18" t="s">
        <v>184</v>
      </c>
      <c r="BJ785" s="18" t="s">
        <v>184</v>
      </c>
      <c r="BK785" s="18" t="s">
        <v>184</v>
      </c>
      <c r="BL785" s="18" t="s">
        <v>184</v>
      </c>
      <c r="BM785" s="281"/>
    </row>
    <row r="786" spans="1:65" s="158" customFormat="1" ht="60" customHeight="1" x14ac:dyDescent="0.35">
      <c r="A786" s="24" t="s">
        <v>3368</v>
      </c>
      <c r="D786" s="145" t="s">
        <v>1968</v>
      </c>
      <c r="E786" s="145" t="s">
        <v>171</v>
      </c>
      <c r="F786" s="145" t="s">
        <v>489</v>
      </c>
      <c r="G786" s="145" t="s">
        <v>3514</v>
      </c>
      <c r="H786" s="145" t="s">
        <v>3515</v>
      </c>
      <c r="I786" s="145" t="s">
        <v>253</v>
      </c>
      <c r="J786" s="18" t="s">
        <v>254</v>
      </c>
      <c r="K786" s="18" t="s">
        <v>329</v>
      </c>
      <c r="L786" s="18" t="s">
        <v>176</v>
      </c>
      <c r="M786" s="18" t="s">
        <v>321</v>
      </c>
      <c r="N786" s="18" t="s">
        <v>451</v>
      </c>
      <c r="O786" s="145" t="s">
        <v>176</v>
      </c>
      <c r="P786" s="145" t="s">
        <v>656</v>
      </c>
      <c r="Q786" s="145" t="s">
        <v>1968</v>
      </c>
      <c r="R786" s="145" t="s">
        <v>229</v>
      </c>
      <c r="S786" s="145" t="s">
        <v>229</v>
      </c>
      <c r="T786" s="145" t="s">
        <v>656</v>
      </c>
      <c r="U786" s="145" t="s">
        <v>1968</v>
      </c>
      <c r="V786" s="145" t="s">
        <v>178</v>
      </c>
      <c r="W786" s="145" t="s">
        <v>1968</v>
      </c>
      <c r="X786" s="18" t="s">
        <v>255</v>
      </c>
      <c r="Y786" s="203" t="str">
        <f>VLOOKUP($X786,'[26]Ley Transparencia'!$G$4:$H$18,2,0)</f>
        <v>INFORMACIÓN PÚBLICA</v>
      </c>
      <c r="Z786" s="145" t="s">
        <v>256</v>
      </c>
      <c r="AA786" s="145" t="s">
        <v>256</v>
      </c>
      <c r="AB786" s="148" t="s">
        <v>176</v>
      </c>
      <c r="AC786" s="48">
        <v>44562</v>
      </c>
      <c r="AD786" s="205" t="str">
        <f>LOOKUP($Y786,'[26]Ley Transparencia'!$H$4:$H$17,'[26]Ley Transparencia'!$I$4:$I$17)</f>
        <v>Ilimitada</v>
      </c>
      <c r="AE786" s="26" t="str">
        <f t="shared" si="178"/>
        <v>Baja</v>
      </c>
      <c r="AF786" s="18">
        <f t="shared" si="179"/>
        <v>1</v>
      </c>
      <c r="AG786" s="18" t="s">
        <v>239</v>
      </c>
      <c r="AH786" s="18">
        <f t="shared" si="180"/>
        <v>1</v>
      </c>
      <c r="AI786" s="18" t="s">
        <v>239</v>
      </c>
      <c r="AJ786" s="18">
        <f t="shared" si="181"/>
        <v>1</v>
      </c>
      <c r="AK786" s="18">
        <f t="shared" si="182"/>
        <v>3</v>
      </c>
      <c r="AL786" s="206" t="str">
        <f t="shared" si="183"/>
        <v>BAJA</v>
      </c>
      <c r="AM786" s="39" t="s">
        <v>184</v>
      </c>
      <c r="AN786" s="39" t="s">
        <v>184</v>
      </c>
      <c r="AO786" s="39" t="s">
        <v>184</v>
      </c>
      <c r="AP786" s="39" t="s">
        <v>184</v>
      </c>
      <c r="AQ786" s="39" t="s">
        <v>184</v>
      </c>
      <c r="AR786" s="18" t="s">
        <v>184</v>
      </c>
      <c r="AS786" s="18"/>
      <c r="AT786" s="18" t="s">
        <v>388</v>
      </c>
      <c r="AU786" s="18" t="s">
        <v>184</v>
      </c>
      <c r="AV786" s="18" t="s">
        <v>184</v>
      </c>
      <c r="AW786" s="18" t="s">
        <v>184</v>
      </c>
      <c r="AX786" s="18" t="s">
        <v>184</v>
      </c>
      <c r="AY786" s="18" t="s">
        <v>184</v>
      </c>
      <c r="AZ786" s="18" t="s">
        <v>184</v>
      </c>
      <c r="BA786" s="18" t="s">
        <v>184</v>
      </c>
      <c r="BB786" s="18" t="s">
        <v>184</v>
      </c>
      <c r="BC786" s="18"/>
      <c r="BD786" s="18" t="s">
        <v>184</v>
      </c>
      <c r="BE786" s="18" t="s">
        <v>184</v>
      </c>
      <c r="BF786" s="18" t="s">
        <v>184</v>
      </c>
      <c r="BG786" s="18" t="s">
        <v>184</v>
      </c>
      <c r="BH786" s="18" t="s">
        <v>184</v>
      </c>
      <c r="BI786" s="18" t="s">
        <v>184</v>
      </c>
      <c r="BJ786" s="18" t="s">
        <v>184</v>
      </c>
      <c r="BK786" s="18" t="s">
        <v>184</v>
      </c>
      <c r="BL786" s="18" t="s">
        <v>184</v>
      </c>
      <c r="BM786" s="281"/>
    </row>
    <row r="787" spans="1:65" s="158" customFormat="1" ht="60" customHeight="1" x14ac:dyDescent="0.35">
      <c r="A787" s="24" t="s">
        <v>3369</v>
      </c>
      <c r="D787" s="145" t="s">
        <v>1968</v>
      </c>
      <c r="E787" s="145" t="s">
        <v>171</v>
      </c>
      <c r="F787" s="145" t="s">
        <v>489</v>
      </c>
      <c r="G787" s="145" t="s">
        <v>3516</v>
      </c>
      <c r="H787" s="145" t="s">
        <v>3517</v>
      </c>
      <c r="I787" s="145" t="s">
        <v>253</v>
      </c>
      <c r="J787" s="18" t="s">
        <v>254</v>
      </c>
      <c r="K787" s="18" t="s">
        <v>329</v>
      </c>
      <c r="L787" s="18" t="s">
        <v>176</v>
      </c>
      <c r="M787" s="18" t="s">
        <v>321</v>
      </c>
      <c r="N787" s="18" t="s">
        <v>451</v>
      </c>
      <c r="O787" s="145" t="s">
        <v>176</v>
      </c>
      <c r="P787" s="145" t="s">
        <v>656</v>
      </c>
      <c r="Q787" s="145" t="s">
        <v>1968</v>
      </c>
      <c r="R787" s="145" t="s">
        <v>229</v>
      </c>
      <c r="S787" s="145" t="s">
        <v>229</v>
      </c>
      <c r="T787" s="145" t="s">
        <v>656</v>
      </c>
      <c r="U787" s="145" t="s">
        <v>1968</v>
      </c>
      <c r="V787" s="145" t="s">
        <v>178</v>
      </c>
      <c r="W787" s="145" t="s">
        <v>1968</v>
      </c>
      <c r="X787" s="18" t="s">
        <v>255</v>
      </c>
      <c r="Y787" s="203" t="str">
        <f>VLOOKUP($X787,'[26]Ley Transparencia'!$G$4:$H$18,2,0)</f>
        <v>INFORMACIÓN PÚBLICA</v>
      </c>
      <c r="Z787" s="145" t="s">
        <v>256</v>
      </c>
      <c r="AA787" s="145" t="s">
        <v>256</v>
      </c>
      <c r="AB787" s="148" t="s">
        <v>176</v>
      </c>
      <c r="AC787" s="48">
        <v>44562</v>
      </c>
      <c r="AD787" s="205" t="str">
        <f>LOOKUP($Y787,'[26]Ley Transparencia'!$H$4:$H$17,'[26]Ley Transparencia'!$I$4:$I$17)</f>
        <v>Ilimitada</v>
      </c>
      <c r="AE787" s="26" t="str">
        <f t="shared" si="178"/>
        <v>Baja</v>
      </c>
      <c r="AF787" s="18">
        <f t="shared" si="179"/>
        <v>1</v>
      </c>
      <c r="AG787" s="18" t="s">
        <v>239</v>
      </c>
      <c r="AH787" s="18">
        <f t="shared" si="180"/>
        <v>1</v>
      </c>
      <c r="AI787" s="18" t="s">
        <v>239</v>
      </c>
      <c r="AJ787" s="18">
        <f t="shared" si="181"/>
        <v>1</v>
      </c>
      <c r="AK787" s="18">
        <f t="shared" si="182"/>
        <v>3</v>
      </c>
      <c r="AL787" s="206" t="str">
        <f t="shared" si="183"/>
        <v>BAJA</v>
      </c>
      <c r="AM787" s="39" t="s">
        <v>184</v>
      </c>
      <c r="AN787" s="39" t="s">
        <v>184</v>
      </c>
      <c r="AO787" s="39" t="s">
        <v>184</v>
      </c>
      <c r="AP787" s="39" t="s">
        <v>184</v>
      </c>
      <c r="AQ787" s="39" t="s">
        <v>184</v>
      </c>
      <c r="AR787" s="18" t="s">
        <v>184</v>
      </c>
      <c r="AS787" s="18"/>
      <c r="AT787" s="18" t="s">
        <v>388</v>
      </c>
      <c r="AU787" s="18" t="s">
        <v>184</v>
      </c>
      <c r="AV787" s="18" t="s">
        <v>184</v>
      </c>
      <c r="AW787" s="18" t="s">
        <v>184</v>
      </c>
      <c r="AX787" s="18" t="s">
        <v>184</v>
      </c>
      <c r="AY787" s="18" t="s">
        <v>184</v>
      </c>
      <c r="AZ787" s="18" t="s">
        <v>184</v>
      </c>
      <c r="BA787" s="18" t="s">
        <v>184</v>
      </c>
      <c r="BB787" s="18" t="s">
        <v>184</v>
      </c>
      <c r="BC787" s="18"/>
      <c r="BD787" s="18" t="s">
        <v>184</v>
      </c>
      <c r="BE787" s="18" t="s">
        <v>184</v>
      </c>
      <c r="BF787" s="18" t="s">
        <v>184</v>
      </c>
      <c r="BG787" s="18" t="s">
        <v>184</v>
      </c>
      <c r="BH787" s="18" t="s">
        <v>184</v>
      </c>
      <c r="BI787" s="18" t="s">
        <v>184</v>
      </c>
      <c r="BJ787" s="18" t="s">
        <v>184</v>
      </c>
      <c r="BK787" s="18" t="s">
        <v>184</v>
      </c>
      <c r="BL787" s="18" t="s">
        <v>184</v>
      </c>
      <c r="BM787" s="281"/>
    </row>
    <row r="788" spans="1:65" s="158" customFormat="1" ht="60" customHeight="1" x14ac:dyDescent="0.35">
      <c r="A788" s="24" t="s">
        <v>3370</v>
      </c>
      <c r="D788" s="145" t="s">
        <v>1968</v>
      </c>
      <c r="E788" s="145" t="s">
        <v>171</v>
      </c>
      <c r="F788" s="145" t="s">
        <v>489</v>
      </c>
      <c r="G788" s="145" t="s">
        <v>3518</v>
      </c>
      <c r="H788" s="145" t="s">
        <v>3519</v>
      </c>
      <c r="I788" s="145" t="s">
        <v>253</v>
      </c>
      <c r="J788" s="18" t="s">
        <v>254</v>
      </c>
      <c r="K788" s="18" t="s">
        <v>329</v>
      </c>
      <c r="L788" s="18" t="s">
        <v>176</v>
      </c>
      <c r="M788" s="18" t="s">
        <v>321</v>
      </c>
      <c r="N788" s="18" t="s">
        <v>451</v>
      </c>
      <c r="O788" s="145" t="s">
        <v>176</v>
      </c>
      <c r="P788" s="145" t="s">
        <v>656</v>
      </c>
      <c r="Q788" s="145" t="s">
        <v>1968</v>
      </c>
      <c r="R788" s="145" t="s">
        <v>229</v>
      </c>
      <c r="S788" s="145" t="s">
        <v>229</v>
      </c>
      <c r="T788" s="145" t="s">
        <v>656</v>
      </c>
      <c r="U788" s="145" t="s">
        <v>1968</v>
      </c>
      <c r="V788" s="145" t="s">
        <v>178</v>
      </c>
      <c r="W788" s="145" t="s">
        <v>1968</v>
      </c>
      <c r="X788" s="18" t="s">
        <v>255</v>
      </c>
      <c r="Y788" s="203" t="str">
        <f>VLOOKUP($X788,'[26]Ley Transparencia'!$G$4:$H$18,2,0)</f>
        <v>INFORMACIÓN PÚBLICA</v>
      </c>
      <c r="Z788" s="145" t="s">
        <v>256</v>
      </c>
      <c r="AA788" s="145" t="s">
        <v>256</v>
      </c>
      <c r="AB788" s="148" t="s">
        <v>176</v>
      </c>
      <c r="AC788" s="48">
        <v>44562</v>
      </c>
      <c r="AD788" s="205" t="str">
        <f>LOOKUP($Y788,'[26]Ley Transparencia'!$H$4:$H$17,'[26]Ley Transparencia'!$I$4:$I$17)</f>
        <v>Ilimitada</v>
      </c>
      <c r="AE788" s="26" t="str">
        <f t="shared" si="178"/>
        <v>Baja</v>
      </c>
      <c r="AF788" s="18">
        <f t="shared" si="179"/>
        <v>1</v>
      </c>
      <c r="AG788" s="18" t="s">
        <v>239</v>
      </c>
      <c r="AH788" s="18">
        <f t="shared" si="180"/>
        <v>1</v>
      </c>
      <c r="AI788" s="18" t="s">
        <v>239</v>
      </c>
      <c r="AJ788" s="18">
        <f t="shared" si="181"/>
        <v>1</v>
      </c>
      <c r="AK788" s="18">
        <f t="shared" si="182"/>
        <v>3</v>
      </c>
      <c r="AL788" s="206" t="str">
        <f t="shared" si="183"/>
        <v>BAJA</v>
      </c>
      <c r="AM788" s="39" t="s">
        <v>184</v>
      </c>
      <c r="AN788" s="39" t="s">
        <v>184</v>
      </c>
      <c r="AO788" s="39" t="s">
        <v>184</v>
      </c>
      <c r="AP788" s="39" t="s">
        <v>184</v>
      </c>
      <c r="AQ788" s="39" t="s">
        <v>184</v>
      </c>
      <c r="AR788" s="18" t="s">
        <v>184</v>
      </c>
      <c r="AS788" s="18"/>
      <c r="AT788" s="18" t="s">
        <v>388</v>
      </c>
      <c r="AU788" s="18" t="s">
        <v>184</v>
      </c>
      <c r="AV788" s="18" t="s">
        <v>184</v>
      </c>
      <c r="AW788" s="18" t="s">
        <v>184</v>
      </c>
      <c r="AX788" s="18" t="s">
        <v>184</v>
      </c>
      <c r="AY788" s="18" t="s">
        <v>184</v>
      </c>
      <c r="AZ788" s="18" t="s">
        <v>184</v>
      </c>
      <c r="BA788" s="18" t="s">
        <v>184</v>
      </c>
      <c r="BB788" s="18" t="s">
        <v>184</v>
      </c>
      <c r="BC788" s="18"/>
      <c r="BD788" s="18" t="s">
        <v>184</v>
      </c>
      <c r="BE788" s="18" t="s">
        <v>184</v>
      </c>
      <c r="BF788" s="18" t="s">
        <v>184</v>
      </c>
      <c r="BG788" s="18" t="s">
        <v>184</v>
      </c>
      <c r="BH788" s="18" t="s">
        <v>184</v>
      </c>
      <c r="BI788" s="18" t="s">
        <v>184</v>
      </c>
      <c r="BJ788" s="18" t="s">
        <v>184</v>
      </c>
      <c r="BK788" s="18" t="s">
        <v>184</v>
      </c>
      <c r="BL788" s="18" t="s">
        <v>184</v>
      </c>
      <c r="BM788" s="281"/>
    </row>
    <row r="789" spans="1:65" s="158" customFormat="1" ht="60" customHeight="1" x14ac:dyDescent="0.35">
      <c r="A789" s="24" t="s">
        <v>3371</v>
      </c>
      <c r="D789" s="145" t="s">
        <v>1968</v>
      </c>
      <c r="E789" s="145" t="s">
        <v>775</v>
      </c>
      <c r="F789" s="145" t="s">
        <v>333</v>
      </c>
      <c r="G789" s="145" t="s">
        <v>1331</v>
      </c>
      <c r="H789" s="145" t="s">
        <v>3520</v>
      </c>
      <c r="I789" s="145" t="s">
        <v>253</v>
      </c>
      <c r="J789" s="18" t="s">
        <v>254</v>
      </c>
      <c r="K789" s="18" t="s">
        <v>3420</v>
      </c>
      <c r="L789" s="18" t="s">
        <v>320</v>
      </c>
      <c r="M789" s="18" t="s">
        <v>590</v>
      </c>
      <c r="N789" s="18" t="s">
        <v>451</v>
      </c>
      <c r="O789" s="145" t="s">
        <v>176</v>
      </c>
      <c r="P789" s="145" t="s">
        <v>656</v>
      </c>
      <c r="Q789" s="145" t="s">
        <v>1968</v>
      </c>
      <c r="R789" s="145" t="s">
        <v>229</v>
      </c>
      <c r="S789" s="145" t="s">
        <v>229</v>
      </c>
      <c r="T789" s="145" t="s">
        <v>656</v>
      </c>
      <c r="U789" s="145" t="s">
        <v>1968</v>
      </c>
      <c r="V789" s="145" t="s">
        <v>178</v>
      </c>
      <c r="W789" s="145" t="s">
        <v>1968</v>
      </c>
      <c r="X789" s="18" t="s">
        <v>273</v>
      </c>
      <c r="Y789" s="203" t="str">
        <f>VLOOKUP($X789,'[26]Ley Transparencia'!$G$4:$H$18,2,0)</f>
        <v>Artículo 18 - INFORMACIÓN PÚBLICA CLASIFICADA</v>
      </c>
      <c r="Z789" s="145" t="s">
        <v>180</v>
      </c>
      <c r="AA789" s="145" t="s">
        <v>3570</v>
      </c>
      <c r="AB789" s="150" t="s">
        <v>238</v>
      </c>
      <c r="AC789" s="149">
        <v>44562</v>
      </c>
      <c r="AD789" s="205" t="str">
        <f>LOOKUP($Y789,'[26]Ley Transparencia'!$H$4:$H$17,'[26]Ley Transparencia'!$I$4:$I$17)</f>
        <v>Ilimitada</v>
      </c>
      <c r="AE789" s="26" t="str">
        <f t="shared" si="178"/>
        <v>Media</v>
      </c>
      <c r="AF789" s="18">
        <f t="shared" si="179"/>
        <v>2</v>
      </c>
      <c r="AG789" s="18" t="s">
        <v>239</v>
      </c>
      <c r="AH789" s="18">
        <f t="shared" si="180"/>
        <v>1</v>
      </c>
      <c r="AI789" s="18" t="s">
        <v>239</v>
      </c>
      <c r="AJ789" s="18">
        <f t="shared" si="181"/>
        <v>1</v>
      </c>
      <c r="AK789" s="18">
        <f t="shared" si="182"/>
        <v>4</v>
      </c>
      <c r="AL789" s="206" t="str">
        <f t="shared" si="183"/>
        <v>MEDIA</v>
      </c>
      <c r="AM789" s="39" t="s">
        <v>184</v>
      </c>
      <c r="AN789" s="39" t="s">
        <v>184</v>
      </c>
      <c r="AO789" s="39" t="s">
        <v>184</v>
      </c>
      <c r="AP789" s="39" t="s">
        <v>184</v>
      </c>
      <c r="AQ789" s="39" t="s">
        <v>419</v>
      </c>
      <c r="AR789" s="18" t="s">
        <v>184</v>
      </c>
      <c r="AS789" s="18"/>
      <c r="AT789" s="18" t="s">
        <v>388</v>
      </c>
      <c r="AU789" s="18" t="s">
        <v>184</v>
      </c>
      <c r="AV789" s="18" t="s">
        <v>388</v>
      </c>
      <c r="AW789" s="18" t="s">
        <v>388</v>
      </c>
      <c r="AX789" s="18" t="s">
        <v>184</v>
      </c>
      <c r="AY789" s="18" t="s">
        <v>388</v>
      </c>
      <c r="AZ789" s="18" t="s">
        <v>184</v>
      </c>
      <c r="BA789" s="18" t="s">
        <v>184</v>
      </c>
      <c r="BB789" s="18" t="s">
        <v>184</v>
      </c>
      <c r="BC789" s="18"/>
      <c r="BD789" s="18" t="s">
        <v>184</v>
      </c>
      <c r="BE789" s="18" t="s">
        <v>184</v>
      </c>
      <c r="BF789" s="18" t="s">
        <v>184</v>
      </c>
      <c r="BG789" s="18" t="s">
        <v>184</v>
      </c>
      <c r="BH789" s="18" t="s">
        <v>184</v>
      </c>
      <c r="BI789" s="18" t="s">
        <v>184</v>
      </c>
      <c r="BJ789" s="18" t="s">
        <v>184</v>
      </c>
      <c r="BK789" s="18" t="s">
        <v>184</v>
      </c>
      <c r="BL789" s="18" t="s">
        <v>184</v>
      </c>
      <c r="BM789" s="281"/>
    </row>
    <row r="790" spans="1:65" s="158" customFormat="1" ht="60" customHeight="1" x14ac:dyDescent="0.35">
      <c r="A790" s="24" t="s">
        <v>3372</v>
      </c>
      <c r="D790" s="145" t="s">
        <v>1968</v>
      </c>
      <c r="E790" s="145" t="s">
        <v>775</v>
      </c>
      <c r="F790" s="145" t="s">
        <v>333</v>
      </c>
      <c r="G790" s="145" t="s">
        <v>1335</v>
      </c>
      <c r="H790" s="145" t="s">
        <v>3521</v>
      </c>
      <c r="I790" s="145" t="s">
        <v>253</v>
      </c>
      <c r="J790" s="18" t="s">
        <v>254</v>
      </c>
      <c r="K790" s="18" t="s">
        <v>3420</v>
      </c>
      <c r="L790" s="18" t="s">
        <v>320</v>
      </c>
      <c r="M790" s="18" t="s">
        <v>321</v>
      </c>
      <c r="N790" s="18" t="s">
        <v>451</v>
      </c>
      <c r="O790" s="145" t="s">
        <v>176</v>
      </c>
      <c r="P790" s="145" t="s">
        <v>656</v>
      </c>
      <c r="Q790" s="145" t="s">
        <v>1968</v>
      </c>
      <c r="R790" s="145" t="s">
        <v>229</v>
      </c>
      <c r="S790" s="145" t="s">
        <v>229</v>
      </c>
      <c r="T790" s="145" t="s">
        <v>656</v>
      </c>
      <c r="U790" s="145" t="s">
        <v>1968</v>
      </c>
      <c r="V790" s="145" t="s">
        <v>178</v>
      </c>
      <c r="W790" s="145" t="s">
        <v>1968</v>
      </c>
      <c r="X790" s="18" t="s">
        <v>273</v>
      </c>
      <c r="Y790" s="203" t="str">
        <f>VLOOKUP($X790,'[26]Ley Transparencia'!$G$4:$H$18,2,0)</f>
        <v>Artículo 18 - INFORMACIÓN PÚBLICA CLASIFICADA</v>
      </c>
      <c r="Z790" s="145" t="s">
        <v>180</v>
      </c>
      <c r="AA790" s="145" t="s">
        <v>3570</v>
      </c>
      <c r="AB790" s="150" t="s">
        <v>238</v>
      </c>
      <c r="AC790" s="149">
        <v>44562</v>
      </c>
      <c r="AD790" s="205" t="str">
        <f>LOOKUP($Y790,'[26]Ley Transparencia'!$H$4:$H$17,'[26]Ley Transparencia'!$I$4:$I$17)</f>
        <v>Ilimitada</v>
      </c>
      <c r="AE790" s="26" t="str">
        <f t="shared" si="178"/>
        <v>Media</v>
      </c>
      <c r="AF790" s="18">
        <f t="shared" si="179"/>
        <v>2</v>
      </c>
      <c r="AG790" s="18" t="s">
        <v>239</v>
      </c>
      <c r="AH790" s="18">
        <f t="shared" si="180"/>
        <v>1</v>
      </c>
      <c r="AI790" s="18" t="s">
        <v>239</v>
      </c>
      <c r="AJ790" s="18">
        <f t="shared" si="181"/>
        <v>1</v>
      </c>
      <c r="AK790" s="18">
        <f t="shared" si="182"/>
        <v>4</v>
      </c>
      <c r="AL790" s="206" t="str">
        <f t="shared" si="183"/>
        <v>MEDIA</v>
      </c>
      <c r="AM790" s="39" t="s">
        <v>184</v>
      </c>
      <c r="AN790" s="39" t="s">
        <v>184</v>
      </c>
      <c r="AO790" s="39" t="s">
        <v>184</v>
      </c>
      <c r="AP790" s="39" t="s">
        <v>184</v>
      </c>
      <c r="AQ790" s="39" t="s">
        <v>388</v>
      </c>
      <c r="AR790" s="18" t="s">
        <v>184</v>
      </c>
      <c r="AS790" s="18"/>
      <c r="AT790" s="18" t="s">
        <v>388</v>
      </c>
      <c r="AU790" s="18" t="s">
        <v>184</v>
      </c>
      <c r="AV790" s="18" t="s">
        <v>388</v>
      </c>
      <c r="AW790" s="18" t="s">
        <v>388</v>
      </c>
      <c r="AX790" s="18" t="s">
        <v>184</v>
      </c>
      <c r="AY790" s="18" t="s">
        <v>388</v>
      </c>
      <c r="AZ790" s="18" t="s">
        <v>184</v>
      </c>
      <c r="BA790" s="18" t="s">
        <v>184</v>
      </c>
      <c r="BB790" s="18" t="s">
        <v>184</v>
      </c>
      <c r="BC790" s="18"/>
      <c r="BD790" s="18" t="s">
        <v>184</v>
      </c>
      <c r="BE790" s="18" t="s">
        <v>184</v>
      </c>
      <c r="BF790" s="18" t="s">
        <v>184</v>
      </c>
      <c r="BG790" s="18" t="s">
        <v>184</v>
      </c>
      <c r="BH790" s="18" t="s">
        <v>184</v>
      </c>
      <c r="BI790" s="18" t="s">
        <v>184</v>
      </c>
      <c r="BJ790" s="18" t="s">
        <v>184</v>
      </c>
      <c r="BK790" s="18" t="s">
        <v>184</v>
      </c>
      <c r="BL790" s="18" t="s">
        <v>184</v>
      </c>
      <c r="BM790" s="281"/>
    </row>
    <row r="791" spans="1:65" s="158" customFormat="1" ht="60" customHeight="1" x14ac:dyDescent="0.35">
      <c r="A791" s="24" t="s">
        <v>3373</v>
      </c>
      <c r="D791" s="145" t="s">
        <v>1968</v>
      </c>
      <c r="E791" s="145" t="s">
        <v>775</v>
      </c>
      <c r="F791" s="145" t="s">
        <v>333</v>
      </c>
      <c r="G791" s="145" t="s">
        <v>1348</v>
      </c>
      <c r="H791" s="145" t="s">
        <v>3522</v>
      </c>
      <c r="I791" s="145" t="s">
        <v>253</v>
      </c>
      <c r="J791" s="18" t="s">
        <v>254</v>
      </c>
      <c r="K791" s="18" t="s">
        <v>3420</v>
      </c>
      <c r="L791" s="18" t="s">
        <v>320</v>
      </c>
      <c r="M791" s="18" t="s">
        <v>321</v>
      </c>
      <c r="N791" s="18" t="s">
        <v>451</v>
      </c>
      <c r="O791" s="145" t="s">
        <v>176</v>
      </c>
      <c r="P791" s="145" t="s">
        <v>656</v>
      </c>
      <c r="Q791" s="145" t="s">
        <v>1968</v>
      </c>
      <c r="R791" s="145" t="s">
        <v>229</v>
      </c>
      <c r="S791" s="145" t="s">
        <v>229</v>
      </c>
      <c r="T791" s="145" t="s">
        <v>656</v>
      </c>
      <c r="U791" s="145" t="s">
        <v>1968</v>
      </c>
      <c r="V791" s="145" t="s">
        <v>178</v>
      </c>
      <c r="W791" s="145" t="s">
        <v>1968</v>
      </c>
      <c r="X791" s="18" t="s">
        <v>273</v>
      </c>
      <c r="Y791" s="203" t="str">
        <f>VLOOKUP($X791,'[26]Ley Transparencia'!$G$4:$H$18,2,0)</f>
        <v>Artículo 18 - INFORMACIÓN PÚBLICA CLASIFICADA</v>
      </c>
      <c r="Z791" s="145" t="s">
        <v>180</v>
      </c>
      <c r="AA791" s="145" t="s">
        <v>3570</v>
      </c>
      <c r="AB791" s="150" t="s">
        <v>238</v>
      </c>
      <c r="AC791" s="149">
        <v>44562</v>
      </c>
      <c r="AD791" s="205" t="str">
        <f>LOOKUP($Y791,'[26]Ley Transparencia'!$H$4:$H$17,'[26]Ley Transparencia'!$I$4:$I$17)</f>
        <v>Ilimitada</v>
      </c>
      <c r="AE791" s="26" t="str">
        <f t="shared" si="178"/>
        <v>Media</v>
      </c>
      <c r="AF791" s="18">
        <f t="shared" si="179"/>
        <v>2</v>
      </c>
      <c r="AG791" s="18" t="s">
        <v>239</v>
      </c>
      <c r="AH791" s="18">
        <f t="shared" si="180"/>
        <v>1</v>
      </c>
      <c r="AI791" s="18" t="s">
        <v>239</v>
      </c>
      <c r="AJ791" s="18">
        <f t="shared" si="181"/>
        <v>1</v>
      </c>
      <c r="AK791" s="18">
        <f t="shared" si="182"/>
        <v>4</v>
      </c>
      <c r="AL791" s="206" t="str">
        <f t="shared" si="183"/>
        <v>MEDIA</v>
      </c>
      <c r="AM791" s="39" t="s">
        <v>184</v>
      </c>
      <c r="AN791" s="39" t="s">
        <v>184</v>
      </c>
      <c r="AO791" s="39" t="s">
        <v>184</v>
      </c>
      <c r="AP791" s="39" t="s">
        <v>184</v>
      </c>
      <c r="AQ791" s="39" t="s">
        <v>419</v>
      </c>
      <c r="AR791" s="18" t="s">
        <v>184</v>
      </c>
      <c r="AS791" s="18"/>
      <c r="AT791" s="18" t="s">
        <v>388</v>
      </c>
      <c r="AU791" s="18" t="s">
        <v>184</v>
      </c>
      <c r="AV791" s="18" t="s">
        <v>388</v>
      </c>
      <c r="AW791" s="18" t="s">
        <v>388</v>
      </c>
      <c r="AX791" s="18" t="s">
        <v>184</v>
      </c>
      <c r="AY791" s="18" t="s">
        <v>388</v>
      </c>
      <c r="AZ791" s="18" t="s">
        <v>184</v>
      </c>
      <c r="BA791" s="18" t="s">
        <v>184</v>
      </c>
      <c r="BB791" s="18" t="s">
        <v>184</v>
      </c>
      <c r="BC791" s="18"/>
      <c r="BD791" s="18" t="s">
        <v>184</v>
      </c>
      <c r="BE791" s="18" t="s">
        <v>184</v>
      </c>
      <c r="BF791" s="18" t="s">
        <v>184</v>
      </c>
      <c r="BG791" s="18" t="s">
        <v>184</v>
      </c>
      <c r="BH791" s="18" t="s">
        <v>184</v>
      </c>
      <c r="BI791" s="18" t="s">
        <v>184</v>
      </c>
      <c r="BJ791" s="18" t="s">
        <v>184</v>
      </c>
      <c r="BK791" s="18" t="s">
        <v>184</v>
      </c>
      <c r="BL791" s="18" t="s">
        <v>184</v>
      </c>
      <c r="BM791" s="281"/>
    </row>
    <row r="792" spans="1:65" s="158" customFormat="1" ht="60" customHeight="1" x14ac:dyDescent="0.35">
      <c r="A792" s="24" t="s">
        <v>3374</v>
      </c>
      <c r="D792" s="145" t="s">
        <v>1968</v>
      </c>
      <c r="E792" s="145" t="s">
        <v>775</v>
      </c>
      <c r="F792" s="145" t="s">
        <v>333</v>
      </c>
      <c r="G792" s="145" t="s">
        <v>1339</v>
      </c>
      <c r="H792" s="145" t="s">
        <v>3523</v>
      </c>
      <c r="I792" s="145" t="s">
        <v>253</v>
      </c>
      <c r="J792" s="18" t="s">
        <v>254</v>
      </c>
      <c r="K792" s="18" t="s">
        <v>1507</v>
      </c>
      <c r="L792" s="18" t="s">
        <v>320</v>
      </c>
      <c r="M792" s="18" t="s">
        <v>321</v>
      </c>
      <c r="N792" s="18" t="s">
        <v>451</v>
      </c>
      <c r="O792" s="145" t="s">
        <v>176</v>
      </c>
      <c r="P792" s="145" t="s">
        <v>656</v>
      </c>
      <c r="Q792" s="145" t="s">
        <v>1968</v>
      </c>
      <c r="R792" s="145" t="s">
        <v>229</v>
      </c>
      <c r="S792" s="145" t="s">
        <v>229</v>
      </c>
      <c r="T792" s="145" t="s">
        <v>656</v>
      </c>
      <c r="U792" s="145" t="s">
        <v>1968</v>
      </c>
      <c r="V792" s="145" t="s">
        <v>178</v>
      </c>
      <c r="W792" s="145" t="s">
        <v>1968</v>
      </c>
      <c r="X792" s="18" t="s">
        <v>273</v>
      </c>
      <c r="Y792" s="203" t="str">
        <f>VLOOKUP($X792,'[26]Ley Transparencia'!$G$4:$H$18,2,0)</f>
        <v>Artículo 18 - INFORMACIÓN PÚBLICA CLASIFICADA</v>
      </c>
      <c r="Z792" s="145" t="s">
        <v>180</v>
      </c>
      <c r="AA792" s="145" t="s">
        <v>3570</v>
      </c>
      <c r="AB792" s="150" t="s">
        <v>238</v>
      </c>
      <c r="AC792" s="149">
        <v>44562</v>
      </c>
      <c r="AD792" s="205" t="str">
        <f>LOOKUP($Y792,'[26]Ley Transparencia'!$H$4:$H$17,'[26]Ley Transparencia'!$I$4:$I$17)</f>
        <v>Ilimitada</v>
      </c>
      <c r="AE792" s="26" t="str">
        <f t="shared" si="178"/>
        <v>Media</v>
      </c>
      <c r="AF792" s="18">
        <f t="shared" si="179"/>
        <v>2</v>
      </c>
      <c r="AG792" s="18" t="s">
        <v>239</v>
      </c>
      <c r="AH792" s="18">
        <f t="shared" si="180"/>
        <v>1</v>
      </c>
      <c r="AI792" s="18" t="s">
        <v>239</v>
      </c>
      <c r="AJ792" s="18">
        <f t="shared" si="181"/>
        <v>1</v>
      </c>
      <c r="AK792" s="18">
        <f t="shared" si="182"/>
        <v>4</v>
      </c>
      <c r="AL792" s="206" t="str">
        <f t="shared" si="183"/>
        <v>MEDIA</v>
      </c>
      <c r="AM792" s="39" t="s">
        <v>184</v>
      </c>
      <c r="AN792" s="39" t="s">
        <v>184</v>
      </c>
      <c r="AO792" s="39" t="s">
        <v>184</v>
      </c>
      <c r="AP792" s="39" t="s">
        <v>184</v>
      </c>
      <c r="AQ792" s="39" t="s">
        <v>419</v>
      </c>
      <c r="AR792" s="18" t="s">
        <v>184</v>
      </c>
      <c r="AS792" s="18"/>
      <c r="AT792" s="18" t="s">
        <v>388</v>
      </c>
      <c r="AU792" s="18" t="s">
        <v>184</v>
      </c>
      <c r="AV792" s="18" t="s">
        <v>388</v>
      </c>
      <c r="AW792" s="18" t="s">
        <v>388</v>
      </c>
      <c r="AX792" s="18" t="s">
        <v>184</v>
      </c>
      <c r="AY792" s="18" t="s">
        <v>388</v>
      </c>
      <c r="AZ792" s="18" t="s">
        <v>184</v>
      </c>
      <c r="BA792" s="18" t="s">
        <v>184</v>
      </c>
      <c r="BB792" s="18" t="s">
        <v>184</v>
      </c>
      <c r="BC792" s="18"/>
      <c r="BD792" s="18" t="s">
        <v>184</v>
      </c>
      <c r="BE792" s="18" t="s">
        <v>184</v>
      </c>
      <c r="BF792" s="18" t="s">
        <v>184</v>
      </c>
      <c r="BG792" s="18" t="s">
        <v>184</v>
      </c>
      <c r="BH792" s="18" t="s">
        <v>184</v>
      </c>
      <c r="BI792" s="18" t="s">
        <v>184</v>
      </c>
      <c r="BJ792" s="18" t="s">
        <v>184</v>
      </c>
      <c r="BK792" s="18" t="s">
        <v>184</v>
      </c>
      <c r="BL792" s="18" t="s">
        <v>184</v>
      </c>
      <c r="BM792" s="281"/>
    </row>
    <row r="793" spans="1:65" s="158" customFormat="1" ht="60" customHeight="1" x14ac:dyDescent="0.35">
      <c r="A793" s="24" t="s">
        <v>3375</v>
      </c>
      <c r="D793" s="145" t="s">
        <v>1968</v>
      </c>
      <c r="E793" s="145" t="s">
        <v>775</v>
      </c>
      <c r="F793" s="145" t="s">
        <v>333</v>
      </c>
      <c r="G793" s="145" t="s">
        <v>1342</v>
      </c>
      <c r="H793" s="145" t="s">
        <v>3524</v>
      </c>
      <c r="I793" s="145" t="s">
        <v>253</v>
      </c>
      <c r="J793" s="18" t="s">
        <v>254</v>
      </c>
      <c r="K793" s="18" t="s">
        <v>1507</v>
      </c>
      <c r="L793" s="18" t="s">
        <v>320</v>
      </c>
      <c r="M793" s="18" t="s">
        <v>321</v>
      </c>
      <c r="N793" s="18" t="s">
        <v>451</v>
      </c>
      <c r="O793" s="145" t="s">
        <v>176</v>
      </c>
      <c r="P793" s="145" t="s">
        <v>656</v>
      </c>
      <c r="Q793" s="145" t="s">
        <v>1968</v>
      </c>
      <c r="R793" s="145" t="s">
        <v>229</v>
      </c>
      <c r="S793" s="145" t="s">
        <v>229</v>
      </c>
      <c r="T793" s="145" t="s">
        <v>656</v>
      </c>
      <c r="U793" s="145" t="s">
        <v>1968</v>
      </c>
      <c r="V793" s="145" t="s">
        <v>178</v>
      </c>
      <c r="W793" s="145" t="s">
        <v>1968</v>
      </c>
      <c r="X793" s="18" t="s">
        <v>273</v>
      </c>
      <c r="Y793" s="203" t="str">
        <f>VLOOKUP($X793,'[26]Ley Transparencia'!$G$4:$H$18,2,0)</f>
        <v>Artículo 18 - INFORMACIÓN PÚBLICA CLASIFICADA</v>
      </c>
      <c r="Z793" s="145" t="s">
        <v>180</v>
      </c>
      <c r="AA793" s="145" t="s">
        <v>3570</v>
      </c>
      <c r="AB793" s="150" t="s">
        <v>238</v>
      </c>
      <c r="AC793" s="149">
        <v>44562</v>
      </c>
      <c r="AD793" s="205" t="str">
        <f>LOOKUP($Y793,'[26]Ley Transparencia'!$H$4:$H$17,'[26]Ley Transparencia'!$I$4:$I$17)</f>
        <v>Ilimitada</v>
      </c>
      <c r="AE793" s="26" t="str">
        <f t="shared" si="178"/>
        <v>Media</v>
      </c>
      <c r="AF793" s="18">
        <f t="shared" si="179"/>
        <v>2</v>
      </c>
      <c r="AG793" s="18" t="s">
        <v>239</v>
      </c>
      <c r="AH793" s="18">
        <f t="shared" si="180"/>
        <v>1</v>
      </c>
      <c r="AI793" s="18" t="s">
        <v>239</v>
      </c>
      <c r="AJ793" s="18">
        <f t="shared" si="181"/>
        <v>1</v>
      </c>
      <c r="AK793" s="18">
        <f t="shared" si="182"/>
        <v>4</v>
      </c>
      <c r="AL793" s="206" t="str">
        <f t="shared" si="183"/>
        <v>MEDIA</v>
      </c>
      <c r="AM793" s="39" t="s">
        <v>184</v>
      </c>
      <c r="AN793" s="39" t="s">
        <v>184</v>
      </c>
      <c r="AO793" s="39" t="s">
        <v>184</v>
      </c>
      <c r="AP793" s="39" t="s">
        <v>184</v>
      </c>
      <c r="AQ793" s="39" t="s">
        <v>419</v>
      </c>
      <c r="AR793" s="18" t="s">
        <v>184</v>
      </c>
      <c r="AS793" s="18"/>
      <c r="AT793" s="18" t="s">
        <v>388</v>
      </c>
      <c r="AU793" s="18" t="s">
        <v>184</v>
      </c>
      <c r="AV793" s="18" t="s">
        <v>388</v>
      </c>
      <c r="AW793" s="18" t="s">
        <v>388</v>
      </c>
      <c r="AX793" s="18" t="s">
        <v>184</v>
      </c>
      <c r="AY793" s="18" t="s">
        <v>388</v>
      </c>
      <c r="AZ793" s="18" t="s">
        <v>184</v>
      </c>
      <c r="BA793" s="18" t="s">
        <v>184</v>
      </c>
      <c r="BB793" s="18" t="s">
        <v>184</v>
      </c>
      <c r="BC793" s="18"/>
      <c r="BD793" s="18" t="s">
        <v>184</v>
      </c>
      <c r="BE793" s="18" t="s">
        <v>184</v>
      </c>
      <c r="BF793" s="18" t="s">
        <v>184</v>
      </c>
      <c r="BG793" s="18" t="s">
        <v>184</v>
      </c>
      <c r="BH793" s="18" t="s">
        <v>184</v>
      </c>
      <c r="BI793" s="18" t="s">
        <v>184</v>
      </c>
      <c r="BJ793" s="18" t="s">
        <v>184</v>
      </c>
      <c r="BK793" s="18" t="s">
        <v>184</v>
      </c>
      <c r="BL793" s="18" t="s">
        <v>184</v>
      </c>
      <c r="BM793" s="281"/>
    </row>
    <row r="794" spans="1:65" s="158" customFormat="1" ht="60" customHeight="1" x14ac:dyDescent="0.35">
      <c r="A794" s="24" t="s">
        <v>3376</v>
      </c>
      <c r="D794" s="145" t="s">
        <v>1968</v>
      </c>
      <c r="E794" s="145" t="s">
        <v>775</v>
      </c>
      <c r="F794" s="145" t="s">
        <v>333</v>
      </c>
      <c r="G794" s="145" t="s">
        <v>1345</v>
      </c>
      <c r="H794" s="145" t="s">
        <v>3525</v>
      </c>
      <c r="I794" s="145" t="s">
        <v>253</v>
      </c>
      <c r="J794" s="18" t="s">
        <v>254</v>
      </c>
      <c r="K794" s="18" t="s">
        <v>1507</v>
      </c>
      <c r="L794" s="18" t="s">
        <v>320</v>
      </c>
      <c r="M794" s="18" t="s">
        <v>590</v>
      </c>
      <c r="N794" s="18" t="s">
        <v>451</v>
      </c>
      <c r="O794" s="145" t="s">
        <v>176</v>
      </c>
      <c r="P794" s="145" t="s">
        <v>656</v>
      </c>
      <c r="Q794" s="145" t="s">
        <v>1968</v>
      </c>
      <c r="R794" s="145" t="s">
        <v>229</v>
      </c>
      <c r="S794" s="145" t="s">
        <v>229</v>
      </c>
      <c r="T794" s="145" t="s">
        <v>656</v>
      </c>
      <c r="U794" s="145" t="s">
        <v>1968</v>
      </c>
      <c r="V794" s="145" t="s">
        <v>178</v>
      </c>
      <c r="W794" s="145" t="s">
        <v>1968</v>
      </c>
      <c r="X794" s="18" t="s">
        <v>273</v>
      </c>
      <c r="Y794" s="203" t="str">
        <f>VLOOKUP($X794,'[26]Ley Transparencia'!$G$4:$H$18,2,0)</f>
        <v>Artículo 18 - INFORMACIÓN PÚBLICA CLASIFICADA</v>
      </c>
      <c r="Z794" s="145" t="s">
        <v>180</v>
      </c>
      <c r="AA794" s="145" t="s">
        <v>3570</v>
      </c>
      <c r="AB794" s="150" t="s">
        <v>238</v>
      </c>
      <c r="AC794" s="149">
        <v>44562</v>
      </c>
      <c r="AD794" s="205" t="str">
        <f>LOOKUP($Y794,'[26]Ley Transparencia'!$H$4:$H$17,'[26]Ley Transparencia'!$I$4:$I$17)</f>
        <v>Ilimitada</v>
      </c>
      <c r="AE794" s="26" t="str">
        <f t="shared" si="178"/>
        <v>Media</v>
      </c>
      <c r="AF794" s="18">
        <f t="shared" si="179"/>
        <v>2</v>
      </c>
      <c r="AG794" s="18" t="s">
        <v>239</v>
      </c>
      <c r="AH794" s="18">
        <f t="shared" si="180"/>
        <v>1</v>
      </c>
      <c r="AI794" s="18" t="s">
        <v>239</v>
      </c>
      <c r="AJ794" s="18">
        <f t="shared" si="181"/>
        <v>1</v>
      </c>
      <c r="AK794" s="18">
        <f t="shared" si="182"/>
        <v>4</v>
      </c>
      <c r="AL794" s="206" t="str">
        <f t="shared" si="183"/>
        <v>MEDIA</v>
      </c>
      <c r="AM794" s="39" t="s">
        <v>184</v>
      </c>
      <c r="AN794" s="39" t="s">
        <v>184</v>
      </c>
      <c r="AO794" s="39" t="s">
        <v>184</v>
      </c>
      <c r="AP794" s="39" t="s">
        <v>184</v>
      </c>
      <c r="AQ794" s="39" t="s">
        <v>419</v>
      </c>
      <c r="AR794" s="18" t="s">
        <v>184</v>
      </c>
      <c r="AS794" s="18"/>
      <c r="AT794" s="18" t="s">
        <v>388</v>
      </c>
      <c r="AU794" s="18" t="s">
        <v>184</v>
      </c>
      <c r="AV794" s="18" t="s">
        <v>388</v>
      </c>
      <c r="AW794" s="18" t="s">
        <v>388</v>
      </c>
      <c r="AX794" s="18" t="s">
        <v>184</v>
      </c>
      <c r="AY794" s="18" t="s">
        <v>388</v>
      </c>
      <c r="AZ794" s="18" t="s">
        <v>184</v>
      </c>
      <c r="BA794" s="18" t="s">
        <v>184</v>
      </c>
      <c r="BB794" s="18" t="s">
        <v>184</v>
      </c>
      <c r="BC794" s="18"/>
      <c r="BD794" s="18" t="s">
        <v>184</v>
      </c>
      <c r="BE794" s="18" t="s">
        <v>184</v>
      </c>
      <c r="BF794" s="18" t="s">
        <v>184</v>
      </c>
      <c r="BG794" s="18" t="s">
        <v>184</v>
      </c>
      <c r="BH794" s="18" t="s">
        <v>184</v>
      </c>
      <c r="BI794" s="18" t="s">
        <v>184</v>
      </c>
      <c r="BJ794" s="18" t="s">
        <v>184</v>
      </c>
      <c r="BK794" s="18" t="s">
        <v>184</v>
      </c>
      <c r="BL794" s="18" t="s">
        <v>184</v>
      </c>
      <c r="BM794" s="281"/>
    </row>
    <row r="795" spans="1:65" s="158" customFormat="1" ht="60" customHeight="1" x14ac:dyDescent="0.35">
      <c r="A795" s="24" t="s">
        <v>3377</v>
      </c>
      <c r="D795" s="145" t="s">
        <v>1968</v>
      </c>
      <c r="E795" s="145" t="s">
        <v>171</v>
      </c>
      <c r="F795" s="145" t="s">
        <v>342</v>
      </c>
      <c r="G795" s="145" t="s">
        <v>3526</v>
      </c>
      <c r="H795" s="145" t="s">
        <v>3527</v>
      </c>
      <c r="I795" s="145" t="s">
        <v>253</v>
      </c>
      <c r="J795" s="18" t="s">
        <v>254</v>
      </c>
      <c r="K795" s="18" t="s">
        <v>319</v>
      </c>
      <c r="L795" s="18" t="s">
        <v>320</v>
      </c>
      <c r="M795" s="18" t="s">
        <v>321</v>
      </c>
      <c r="N795" s="18" t="s">
        <v>451</v>
      </c>
      <c r="O795" s="145" t="s">
        <v>176</v>
      </c>
      <c r="P795" s="145" t="s">
        <v>656</v>
      </c>
      <c r="Q795" s="145" t="s">
        <v>1968</v>
      </c>
      <c r="R795" s="145" t="s">
        <v>229</v>
      </c>
      <c r="S795" s="145" t="s">
        <v>229</v>
      </c>
      <c r="T795" s="145" t="s">
        <v>656</v>
      </c>
      <c r="U795" s="145" t="s">
        <v>1968</v>
      </c>
      <c r="V795" s="145" t="s">
        <v>194</v>
      </c>
      <c r="W795" s="145" t="s">
        <v>1968</v>
      </c>
      <c r="X795" s="18" t="s">
        <v>255</v>
      </c>
      <c r="Y795" s="203" t="str">
        <f>VLOOKUP($X795,'[26]Ley Transparencia'!$G$4:$H$18,2,0)</f>
        <v>INFORMACIÓN PÚBLICA</v>
      </c>
      <c r="Z795" s="145" t="s">
        <v>256</v>
      </c>
      <c r="AA795" s="145" t="s">
        <v>256</v>
      </c>
      <c r="AB795" s="39" t="s">
        <v>176</v>
      </c>
      <c r="AC795" s="48">
        <v>44562</v>
      </c>
      <c r="AD795" s="205" t="str">
        <f>LOOKUP($Y795,'[26]Ley Transparencia'!$H$4:$H$17,'[26]Ley Transparencia'!$I$4:$I$17)</f>
        <v>Ilimitada</v>
      </c>
      <c r="AE795" s="26" t="str">
        <f t="shared" si="178"/>
        <v>Baja</v>
      </c>
      <c r="AF795" s="18">
        <f t="shared" si="179"/>
        <v>1</v>
      </c>
      <c r="AG795" s="18" t="s">
        <v>239</v>
      </c>
      <c r="AH795" s="18">
        <f t="shared" si="180"/>
        <v>1</v>
      </c>
      <c r="AI795" s="18" t="s">
        <v>239</v>
      </c>
      <c r="AJ795" s="18">
        <f t="shared" si="181"/>
        <v>1</v>
      </c>
      <c r="AK795" s="18">
        <f t="shared" si="182"/>
        <v>3</v>
      </c>
      <c r="AL795" s="206" t="str">
        <f t="shared" si="183"/>
        <v>BAJA</v>
      </c>
      <c r="AM795" s="39" t="s">
        <v>184</v>
      </c>
      <c r="AN795" s="39" t="s">
        <v>184</v>
      </c>
      <c r="AO795" s="39" t="s">
        <v>184</v>
      </c>
      <c r="AP795" s="39" t="s">
        <v>184</v>
      </c>
      <c r="AQ795" s="39" t="s">
        <v>184</v>
      </c>
      <c r="AR795" s="18" t="s">
        <v>184</v>
      </c>
      <c r="AS795" s="18"/>
      <c r="AT795" s="18" t="s">
        <v>388</v>
      </c>
      <c r="AU795" s="18" t="s">
        <v>184</v>
      </c>
      <c r="AV795" s="18" t="s">
        <v>184</v>
      </c>
      <c r="AW795" s="18" t="s">
        <v>184</v>
      </c>
      <c r="AX795" s="18" t="s">
        <v>184</v>
      </c>
      <c r="AY795" s="18" t="s">
        <v>184</v>
      </c>
      <c r="AZ795" s="18" t="s">
        <v>184</v>
      </c>
      <c r="BA795" s="18" t="s">
        <v>184</v>
      </c>
      <c r="BB795" s="18" t="s">
        <v>184</v>
      </c>
      <c r="BC795" s="18"/>
      <c r="BD795" s="18" t="s">
        <v>184</v>
      </c>
      <c r="BE795" s="18" t="s">
        <v>184</v>
      </c>
      <c r="BF795" s="18" t="s">
        <v>184</v>
      </c>
      <c r="BG795" s="18" t="s">
        <v>184</v>
      </c>
      <c r="BH795" s="18" t="s">
        <v>184</v>
      </c>
      <c r="BI795" s="18" t="s">
        <v>184</v>
      </c>
      <c r="BJ795" s="18" t="s">
        <v>184</v>
      </c>
      <c r="BK795" s="18" t="s">
        <v>184</v>
      </c>
      <c r="BL795" s="18" t="s">
        <v>184</v>
      </c>
      <c r="BM795" s="281"/>
    </row>
    <row r="796" spans="1:65" s="158" customFormat="1" ht="60" customHeight="1" x14ac:dyDescent="0.35">
      <c r="A796" s="24" t="s">
        <v>3378</v>
      </c>
      <c r="D796" s="145" t="s">
        <v>1968</v>
      </c>
      <c r="E796" s="145" t="s">
        <v>171</v>
      </c>
      <c r="F796" s="145" t="s">
        <v>342</v>
      </c>
      <c r="G796" s="145" t="s">
        <v>3528</v>
      </c>
      <c r="H796" s="145" t="s">
        <v>3529</v>
      </c>
      <c r="I796" s="145" t="s">
        <v>253</v>
      </c>
      <c r="J796" s="18" t="s">
        <v>254</v>
      </c>
      <c r="K796" s="18" t="s">
        <v>319</v>
      </c>
      <c r="L796" s="18" t="s">
        <v>320</v>
      </c>
      <c r="M796" s="18" t="s">
        <v>321</v>
      </c>
      <c r="N796" s="18" t="s">
        <v>451</v>
      </c>
      <c r="O796" s="145" t="s">
        <v>176</v>
      </c>
      <c r="P796" s="145" t="s">
        <v>656</v>
      </c>
      <c r="Q796" s="145" t="s">
        <v>1968</v>
      </c>
      <c r="R796" s="145" t="s">
        <v>229</v>
      </c>
      <c r="S796" s="145" t="s">
        <v>229</v>
      </c>
      <c r="T796" s="145" t="s">
        <v>656</v>
      </c>
      <c r="U796" s="145" t="s">
        <v>1968</v>
      </c>
      <c r="V796" s="145" t="s">
        <v>194</v>
      </c>
      <c r="W796" s="145" t="s">
        <v>1968</v>
      </c>
      <c r="X796" s="18" t="s">
        <v>255</v>
      </c>
      <c r="Y796" s="203" t="str">
        <f>VLOOKUP($X796,'[26]Ley Transparencia'!$G$4:$H$18,2,0)</f>
        <v>INFORMACIÓN PÚBLICA</v>
      </c>
      <c r="Z796" s="145" t="s">
        <v>256</v>
      </c>
      <c r="AA796" s="145" t="s">
        <v>256</v>
      </c>
      <c r="AB796" s="39" t="s">
        <v>176</v>
      </c>
      <c r="AC796" s="48">
        <v>44562</v>
      </c>
      <c r="AD796" s="205" t="str">
        <f>LOOKUP($Y796,'[26]Ley Transparencia'!$H$4:$H$17,'[26]Ley Transparencia'!$I$4:$I$17)</f>
        <v>Ilimitada</v>
      </c>
      <c r="AE796" s="26" t="str">
        <f t="shared" si="178"/>
        <v>Baja</v>
      </c>
      <c r="AF796" s="18">
        <f t="shared" si="179"/>
        <v>1</v>
      </c>
      <c r="AG796" s="18" t="s">
        <v>239</v>
      </c>
      <c r="AH796" s="18">
        <f t="shared" si="180"/>
        <v>1</v>
      </c>
      <c r="AI796" s="18" t="s">
        <v>239</v>
      </c>
      <c r="AJ796" s="18">
        <f t="shared" si="181"/>
        <v>1</v>
      </c>
      <c r="AK796" s="18">
        <f t="shared" si="182"/>
        <v>3</v>
      </c>
      <c r="AL796" s="206" t="str">
        <f t="shared" si="183"/>
        <v>BAJA</v>
      </c>
      <c r="AM796" s="39" t="s">
        <v>184</v>
      </c>
      <c r="AN796" s="39" t="s">
        <v>184</v>
      </c>
      <c r="AO796" s="39" t="s">
        <v>184</v>
      </c>
      <c r="AP796" s="39" t="s">
        <v>184</v>
      </c>
      <c r="AQ796" s="39" t="s">
        <v>184</v>
      </c>
      <c r="AR796" s="18" t="s">
        <v>184</v>
      </c>
      <c r="AS796" s="18"/>
      <c r="AT796" s="18" t="s">
        <v>388</v>
      </c>
      <c r="AU796" s="18" t="s">
        <v>184</v>
      </c>
      <c r="AV796" s="18" t="s">
        <v>184</v>
      </c>
      <c r="AW796" s="18" t="s">
        <v>184</v>
      </c>
      <c r="AX796" s="18" t="s">
        <v>184</v>
      </c>
      <c r="AY796" s="18" t="s">
        <v>184</v>
      </c>
      <c r="AZ796" s="18" t="s">
        <v>184</v>
      </c>
      <c r="BA796" s="18" t="s">
        <v>184</v>
      </c>
      <c r="BB796" s="18" t="s">
        <v>184</v>
      </c>
      <c r="BC796" s="18"/>
      <c r="BD796" s="18" t="s">
        <v>184</v>
      </c>
      <c r="BE796" s="18" t="s">
        <v>184</v>
      </c>
      <c r="BF796" s="18" t="s">
        <v>184</v>
      </c>
      <c r="BG796" s="18" t="s">
        <v>184</v>
      </c>
      <c r="BH796" s="18" t="s">
        <v>184</v>
      </c>
      <c r="BI796" s="18" t="s">
        <v>184</v>
      </c>
      <c r="BJ796" s="18" t="s">
        <v>184</v>
      </c>
      <c r="BK796" s="18" t="s">
        <v>184</v>
      </c>
      <c r="BL796" s="18" t="s">
        <v>184</v>
      </c>
      <c r="BM796" s="281"/>
    </row>
    <row r="797" spans="1:65" s="158" customFormat="1" ht="60" customHeight="1" x14ac:dyDescent="0.35">
      <c r="A797" s="24" t="s">
        <v>3379</v>
      </c>
      <c r="D797" s="145" t="s">
        <v>1968</v>
      </c>
      <c r="E797" s="145" t="s">
        <v>171</v>
      </c>
      <c r="F797" s="145" t="s">
        <v>342</v>
      </c>
      <c r="G797" s="145" t="s">
        <v>3530</v>
      </c>
      <c r="H797" s="145" t="s">
        <v>3531</v>
      </c>
      <c r="I797" s="145" t="s">
        <v>253</v>
      </c>
      <c r="J797" s="18" t="s">
        <v>254</v>
      </c>
      <c r="K797" s="18" t="s">
        <v>319</v>
      </c>
      <c r="L797" s="18" t="s">
        <v>320</v>
      </c>
      <c r="M797" s="18" t="s">
        <v>321</v>
      </c>
      <c r="N797" s="18" t="s">
        <v>451</v>
      </c>
      <c r="O797" s="145" t="s">
        <v>176</v>
      </c>
      <c r="P797" s="145" t="s">
        <v>656</v>
      </c>
      <c r="Q797" s="145" t="s">
        <v>1968</v>
      </c>
      <c r="R797" s="145" t="s">
        <v>229</v>
      </c>
      <c r="S797" s="145" t="s">
        <v>229</v>
      </c>
      <c r="T797" s="145" t="s">
        <v>656</v>
      </c>
      <c r="U797" s="145" t="s">
        <v>1968</v>
      </c>
      <c r="V797" s="145" t="s">
        <v>194</v>
      </c>
      <c r="W797" s="145" t="s">
        <v>1968</v>
      </c>
      <c r="X797" s="18" t="s">
        <v>255</v>
      </c>
      <c r="Y797" s="203" t="str">
        <f>VLOOKUP($X797,'[26]Ley Transparencia'!$G$4:$H$18,2,0)</f>
        <v>INFORMACIÓN PÚBLICA</v>
      </c>
      <c r="Z797" s="145" t="s">
        <v>256</v>
      </c>
      <c r="AA797" s="145" t="s">
        <v>256</v>
      </c>
      <c r="AB797" s="39" t="s">
        <v>176</v>
      </c>
      <c r="AC797" s="48">
        <v>44562</v>
      </c>
      <c r="AD797" s="205" t="str">
        <f>LOOKUP($Y797,'[26]Ley Transparencia'!$H$4:$H$17,'[26]Ley Transparencia'!$I$4:$I$17)</f>
        <v>Ilimitada</v>
      </c>
      <c r="AE797" s="26" t="str">
        <f t="shared" ref="AE797:AE820" si="184">IF(Y797="Artículo 19 - INFORMACIÓN PÚBLICA RESERVADA","Alta",IF(Y797="Artículo 18 - INFORMACIÓN PÚBLICA CLASIFICADA","Media",IF(Y797="INFORMACIÓN PÚBLICA","Baja")))</f>
        <v>Baja</v>
      </c>
      <c r="AF797" s="18">
        <f t="shared" ref="AF797:AF820" si="185">IF(AE797="Baja",1,IF(AE797="Media",2,IF(AE797="Alta",3,"")))</f>
        <v>1</v>
      </c>
      <c r="AG797" s="18" t="s">
        <v>239</v>
      </c>
      <c r="AH797" s="18">
        <f t="shared" ref="AH797:AH820" si="186">IF(AG797="Baja",1,IF(AG797="Media",2,IF(AG797="Alta",3,"")))</f>
        <v>1</v>
      </c>
      <c r="AI797" s="18" t="s">
        <v>239</v>
      </c>
      <c r="AJ797" s="18">
        <f t="shared" ref="AJ797:AJ820" si="187">IF(AI797="Baja",1,IF(AI797="Media",2,IF(AI797="Alta",3,"")))</f>
        <v>1</v>
      </c>
      <c r="AK797" s="18">
        <f t="shared" ref="AK797:AK820" si="188">IFERROR(SUM(+AF797+AH797+AJ797),"")</f>
        <v>3</v>
      </c>
      <c r="AL797" s="206" t="str">
        <f t="shared" ref="AL797:AL820" si="189">IF(AND(AE797="ALTA"),"ALTA",IF(AND(AG797="ALTA",AI797="ALTA"),"ALTA",IF(AND(AE797="MEDIA",AG797="ALTA",AI797="MEDIA"),"MEDIA",IF(AND(AE797="MEDIA",AG797="MEDIA",AI797="ALTA"),"MEDIA",IF(AND(AE797="MEDIA",AG797="MEDIA",AI797="BAJA"),"MEDIA",IF(AND(AE797="MEDIA",AG797="MEDIA",AI797="MEDIA"),"MEDIA",IF(AND(AE797="MEDIA",AG797="BAJA",AI797="MEDIA"),"MEDIA",IF(AND(AE797="BAJA",AG797="MEDIA",AI797="MEDIA"),"MEDIA",IF(AND(AE797="BAJA",AG797="BAJA",AI797="MEDIA"),"MEDIA",IF(AND(AE797="BAJA",AG797="MEDIA",AI797="BAJA"),"MEDIA",IF(AND(AE797="MEDIA",AG797="BAJA",AI797="BAJA"),"MEDIA",IF(AND(AE797="BAJA",AG797="ALTA",AI797="BAJA"),"MEDIA",IF(AND(AE797="BAJA",AG797="BAJA",AI797="ALTA"),"MEDIA",IF(AND(AE797="MEDIA",AG797="ALTA",AI797="BAJA"),"MEDIA",IF(AND(AE797="MEDIA",AG797="BAJA",AI797="ALTA"),"MEDIA",IF(AND(AE797="BAJA",AG797="ALTA",AI797="MEDIA"),"MEDIA",IF(AND(AE797="BAJA",AG797="MEDIA",AI797="ALTA"),"MEDIA",IF(AND(AE797="BAJA",AG797="BAJA",AI797="BAJA"),"BAJA","Por Clasificar"))))))))))))))))))</f>
        <v>BAJA</v>
      </c>
      <c r="AM797" s="39" t="s">
        <v>184</v>
      </c>
      <c r="AN797" s="39" t="s">
        <v>184</v>
      </c>
      <c r="AO797" s="39" t="s">
        <v>184</v>
      </c>
      <c r="AP797" s="39" t="s">
        <v>184</v>
      </c>
      <c r="AQ797" s="39" t="s">
        <v>184</v>
      </c>
      <c r="AR797" s="18" t="s">
        <v>184</v>
      </c>
      <c r="AS797" s="18"/>
      <c r="AT797" s="18" t="s">
        <v>388</v>
      </c>
      <c r="AU797" s="18" t="s">
        <v>184</v>
      </c>
      <c r="AV797" s="18" t="s">
        <v>184</v>
      </c>
      <c r="AW797" s="18" t="s">
        <v>184</v>
      </c>
      <c r="AX797" s="18" t="s">
        <v>184</v>
      </c>
      <c r="AY797" s="18" t="s">
        <v>184</v>
      </c>
      <c r="AZ797" s="18" t="s">
        <v>184</v>
      </c>
      <c r="BA797" s="18" t="s">
        <v>184</v>
      </c>
      <c r="BB797" s="18" t="s">
        <v>184</v>
      </c>
      <c r="BC797" s="18"/>
      <c r="BD797" s="18" t="s">
        <v>184</v>
      </c>
      <c r="BE797" s="18" t="s">
        <v>184</v>
      </c>
      <c r="BF797" s="18" t="s">
        <v>184</v>
      </c>
      <c r="BG797" s="18" t="s">
        <v>184</v>
      </c>
      <c r="BH797" s="18" t="s">
        <v>184</v>
      </c>
      <c r="BI797" s="18" t="s">
        <v>184</v>
      </c>
      <c r="BJ797" s="18" t="s">
        <v>184</v>
      </c>
      <c r="BK797" s="18" t="s">
        <v>184</v>
      </c>
      <c r="BL797" s="18" t="s">
        <v>184</v>
      </c>
      <c r="BM797" s="281"/>
    </row>
    <row r="798" spans="1:65" s="158" customFormat="1" ht="60" customHeight="1" x14ac:dyDescent="0.35">
      <c r="A798" s="24" t="s">
        <v>3380</v>
      </c>
      <c r="D798" s="145" t="s">
        <v>1968</v>
      </c>
      <c r="E798" s="145" t="s">
        <v>171</v>
      </c>
      <c r="F798" s="145" t="s">
        <v>342</v>
      </c>
      <c r="G798" s="145" t="s">
        <v>1976</v>
      </c>
      <c r="H798" s="145" t="s">
        <v>3532</v>
      </c>
      <c r="I798" s="145" t="s">
        <v>253</v>
      </c>
      <c r="J798" s="18" t="s">
        <v>254</v>
      </c>
      <c r="K798" s="18" t="s">
        <v>3420</v>
      </c>
      <c r="L798" s="18" t="s">
        <v>336</v>
      </c>
      <c r="M798" s="18" t="s">
        <v>321</v>
      </c>
      <c r="N798" s="18" t="s">
        <v>451</v>
      </c>
      <c r="O798" s="145" t="s">
        <v>176</v>
      </c>
      <c r="P798" s="145" t="s">
        <v>656</v>
      </c>
      <c r="Q798" s="145" t="s">
        <v>1968</v>
      </c>
      <c r="R798" s="145" t="s">
        <v>229</v>
      </c>
      <c r="S798" s="145" t="s">
        <v>229</v>
      </c>
      <c r="T798" s="145" t="s">
        <v>656</v>
      </c>
      <c r="U798" s="145" t="s">
        <v>1968</v>
      </c>
      <c r="V798" s="145" t="s">
        <v>178</v>
      </c>
      <c r="W798" s="145" t="s">
        <v>1968</v>
      </c>
      <c r="X798" s="18" t="s">
        <v>273</v>
      </c>
      <c r="Y798" s="203" t="str">
        <f>VLOOKUP($X798,'[26]Ley Transparencia'!$G$4:$H$18,2,0)</f>
        <v>Artículo 18 - INFORMACIÓN PÚBLICA CLASIFICADA</v>
      </c>
      <c r="Z798" s="145" t="s">
        <v>256</v>
      </c>
      <c r="AA798" s="145" t="s">
        <v>3568</v>
      </c>
      <c r="AB798" s="39" t="s">
        <v>238</v>
      </c>
      <c r="AC798" s="48">
        <v>45292</v>
      </c>
      <c r="AD798" s="205" t="str">
        <f>LOOKUP($Y798,'[26]Ley Transparencia'!$H$4:$H$17,'[26]Ley Transparencia'!$I$4:$I$17)</f>
        <v>Ilimitada</v>
      </c>
      <c r="AE798" s="26" t="str">
        <f t="shared" si="184"/>
        <v>Media</v>
      </c>
      <c r="AF798" s="18">
        <f t="shared" si="185"/>
        <v>2</v>
      </c>
      <c r="AG798" s="18" t="s">
        <v>239</v>
      </c>
      <c r="AH798" s="18">
        <f t="shared" si="186"/>
        <v>1</v>
      </c>
      <c r="AI798" s="18" t="s">
        <v>239</v>
      </c>
      <c r="AJ798" s="18">
        <f t="shared" si="187"/>
        <v>1</v>
      </c>
      <c r="AK798" s="18">
        <f t="shared" si="188"/>
        <v>4</v>
      </c>
      <c r="AL798" s="206" t="str">
        <f t="shared" si="189"/>
        <v>MEDIA</v>
      </c>
      <c r="AM798" s="39" t="s">
        <v>184</v>
      </c>
      <c r="AN798" s="39" t="s">
        <v>388</v>
      </c>
      <c r="AO798" s="39" t="s">
        <v>184</v>
      </c>
      <c r="AP798" s="39" t="s">
        <v>388</v>
      </c>
      <c r="AQ798" s="39" t="s">
        <v>184</v>
      </c>
      <c r="AR798" s="18" t="s">
        <v>184</v>
      </c>
      <c r="AS798" s="18"/>
      <c r="AT798" s="18" t="s">
        <v>388</v>
      </c>
      <c r="AU798" s="18" t="s">
        <v>184</v>
      </c>
      <c r="AV798" s="18" t="s">
        <v>184</v>
      </c>
      <c r="AW798" s="18" t="s">
        <v>388</v>
      </c>
      <c r="AX798" s="18" t="s">
        <v>184</v>
      </c>
      <c r="AY798" s="18" t="s">
        <v>184</v>
      </c>
      <c r="AZ798" s="18" t="s">
        <v>184</v>
      </c>
      <c r="BA798" s="18" t="s">
        <v>184</v>
      </c>
      <c r="BB798" s="18" t="s">
        <v>184</v>
      </c>
      <c r="BC798" s="18"/>
      <c r="BD798" s="18" t="s">
        <v>184</v>
      </c>
      <c r="BE798" s="18" t="s">
        <v>184</v>
      </c>
      <c r="BF798" s="18" t="s">
        <v>184</v>
      </c>
      <c r="BG798" s="18" t="s">
        <v>184</v>
      </c>
      <c r="BH798" s="18" t="s">
        <v>184</v>
      </c>
      <c r="BI798" s="18" t="s">
        <v>184</v>
      </c>
      <c r="BJ798" s="18" t="s">
        <v>184</v>
      </c>
      <c r="BK798" s="18" t="s">
        <v>184</v>
      </c>
      <c r="BL798" s="18" t="s">
        <v>184</v>
      </c>
      <c r="BM798" s="281"/>
    </row>
    <row r="799" spans="1:65" s="158" customFormat="1" ht="60" customHeight="1" x14ac:dyDescent="0.35">
      <c r="A799" s="24" t="s">
        <v>3381</v>
      </c>
      <c r="D799" s="145" t="s">
        <v>1968</v>
      </c>
      <c r="E799" s="145" t="s">
        <v>171</v>
      </c>
      <c r="F799" s="145" t="s">
        <v>342</v>
      </c>
      <c r="G799" s="145" t="s">
        <v>3533</v>
      </c>
      <c r="H799" s="145" t="s">
        <v>3534</v>
      </c>
      <c r="I799" s="145" t="s">
        <v>253</v>
      </c>
      <c r="J799" s="18" t="s">
        <v>254</v>
      </c>
      <c r="K799" s="18" t="s">
        <v>319</v>
      </c>
      <c r="L799" s="18" t="s">
        <v>336</v>
      </c>
      <c r="M799" s="18" t="s">
        <v>321</v>
      </c>
      <c r="N799" s="18" t="s">
        <v>451</v>
      </c>
      <c r="O799" s="145" t="s">
        <v>176</v>
      </c>
      <c r="P799" s="145" t="s">
        <v>656</v>
      </c>
      <c r="Q799" s="145" t="s">
        <v>1968</v>
      </c>
      <c r="R799" s="145" t="s">
        <v>229</v>
      </c>
      <c r="S799" s="145" t="s">
        <v>229</v>
      </c>
      <c r="T799" s="145" t="s">
        <v>656</v>
      </c>
      <c r="U799" s="145" t="s">
        <v>1968</v>
      </c>
      <c r="V799" s="145" t="s">
        <v>178</v>
      </c>
      <c r="W799" s="145" t="s">
        <v>1968</v>
      </c>
      <c r="X799" s="18" t="s">
        <v>255</v>
      </c>
      <c r="Y799" s="203" t="str">
        <f>VLOOKUP($X799,'[26]Ley Transparencia'!$G$4:$H$18,2,0)</f>
        <v>INFORMACIÓN PÚBLICA</v>
      </c>
      <c r="Z799" s="145" t="s">
        <v>256</v>
      </c>
      <c r="AA799" s="145" t="s">
        <v>256</v>
      </c>
      <c r="AB799" s="39" t="s">
        <v>176</v>
      </c>
      <c r="AC799" s="48">
        <v>44562</v>
      </c>
      <c r="AD799" s="205" t="str">
        <f>LOOKUP($Y799,'[26]Ley Transparencia'!$H$4:$H$17,'[26]Ley Transparencia'!$I$4:$I$17)</f>
        <v>Ilimitada</v>
      </c>
      <c r="AE799" s="26" t="str">
        <f t="shared" si="184"/>
        <v>Baja</v>
      </c>
      <c r="AF799" s="18">
        <f t="shared" si="185"/>
        <v>1</v>
      </c>
      <c r="AG799" s="18" t="s">
        <v>239</v>
      </c>
      <c r="AH799" s="18">
        <f t="shared" si="186"/>
        <v>1</v>
      </c>
      <c r="AI799" s="18" t="s">
        <v>239</v>
      </c>
      <c r="AJ799" s="18">
        <f t="shared" si="187"/>
        <v>1</v>
      </c>
      <c r="AK799" s="18">
        <f t="shared" si="188"/>
        <v>3</v>
      </c>
      <c r="AL799" s="206" t="str">
        <f t="shared" si="189"/>
        <v>BAJA</v>
      </c>
      <c r="AM799" s="39" t="s">
        <v>184</v>
      </c>
      <c r="AN799" s="39" t="s">
        <v>184</v>
      </c>
      <c r="AO799" s="39" t="s">
        <v>184</v>
      </c>
      <c r="AP799" s="39" t="s">
        <v>184</v>
      </c>
      <c r="AQ799" s="39" t="s">
        <v>184</v>
      </c>
      <c r="AR799" s="18" t="s">
        <v>184</v>
      </c>
      <c r="AS799" s="18"/>
      <c r="AT799" s="18" t="s">
        <v>388</v>
      </c>
      <c r="AU799" s="18" t="s">
        <v>184</v>
      </c>
      <c r="AV799" s="18" t="s">
        <v>184</v>
      </c>
      <c r="AW799" s="18" t="s">
        <v>184</v>
      </c>
      <c r="AX799" s="18" t="s">
        <v>184</v>
      </c>
      <c r="AY799" s="18" t="s">
        <v>184</v>
      </c>
      <c r="AZ799" s="18" t="s">
        <v>184</v>
      </c>
      <c r="BA799" s="18" t="s">
        <v>184</v>
      </c>
      <c r="BB799" s="18" t="s">
        <v>184</v>
      </c>
      <c r="BC799" s="18"/>
      <c r="BD799" s="18" t="s">
        <v>184</v>
      </c>
      <c r="BE799" s="18" t="s">
        <v>184</v>
      </c>
      <c r="BF799" s="18" t="s">
        <v>184</v>
      </c>
      <c r="BG799" s="18" t="s">
        <v>184</v>
      </c>
      <c r="BH799" s="18" t="s">
        <v>184</v>
      </c>
      <c r="BI799" s="18" t="s">
        <v>184</v>
      </c>
      <c r="BJ799" s="18" t="s">
        <v>184</v>
      </c>
      <c r="BK799" s="18" t="s">
        <v>184</v>
      </c>
      <c r="BL799" s="18" t="s">
        <v>184</v>
      </c>
      <c r="BM799" s="281"/>
    </row>
    <row r="800" spans="1:65" s="158" customFormat="1" ht="60" customHeight="1" x14ac:dyDescent="0.35">
      <c r="A800" s="24" t="s">
        <v>3382</v>
      </c>
      <c r="D800" s="145" t="s">
        <v>1968</v>
      </c>
      <c r="E800" s="145" t="s">
        <v>171</v>
      </c>
      <c r="F800" s="145" t="s">
        <v>342</v>
      </c>
      <c r="G800" s="145" t="s">
        <v>3535</v>
      </c>
      <c r="H800" s="145" t="s">
        <v>3536</v>
      </c>
      <c r="I800" s="145" t="s">
        <v>253</v>
      </c>
      <c r="J800" s="18" t="s">
        <v>254</v>
      </c>
      <c r="K800" s="18" t="s">
        <v>319</v>
      </c>
      <c r="L800" s="18" t="s">
        <v>320</v>
      </c>
      <c r="M800" s="18" t="s">
        <v>321</v>
      </c>
      <c r="N800" s="18" t="s">
        <v>451</v>
      </c>
      <c r="O800" s="145" t="s">
        <v>176</v>
      </c>
      <c r="P800" s="145" t="s">
        <v>656</v>
      </c>
      <c r="Q800" s="145" t="s">
        <v>1968</v>
      </c>
      <c r="R800" s="145" t="s">
        <v>229</v>
      </c>
      <c r="S800" s="145" t="s">
        <v>229</v>
      </c>
      <c r="T800" s="145" t="s">
        <v>656</v>
      </c>
      <c r="U800" s="145" t="s">
        <v>1968</v>
      </c>
      <c r="V800" s="145" t="s">
        <v>178</v>
      </c>
      <c r="W800" s="145" t="s">
        <v>1968</v>
      </c>
      <c r="X800" s="18" t="s">
        <v>255</v>
      </c>
      <c r="Y800" s="203" t="str">
        <f>VLOOKUP($X800,'[26]Ley Transparencia'!$G$4:$H$18,2,0)</f>
        <v>INFORMACIÓN PÚBLICA</v>
      </c>
      <c r="Z800" s="145" t="s">
        <v>256</v>
      </c>
      <c r="AA800" s="145" t="s">
        <v>256</v>
      </c>
      <c r="AB800" s="39" t="s">
        <v>176</v>
      </c>
      <c r="AC800" s="48">
        <v>44562</v>
      </c>
      <c r="AD800" s="205" t="str">
        <f>LOOKUP($Y800,'[26]Ley Transparencia'!$H$4:$H$17,'[26]Ley Transparencia'!$I$4:$I$17)</f>
        <v>Ilimitada</v>
      </c>
      <c r="AE800" s="26" t="str">
        <f t="shared" si="184"/>
        <v>Baja</v>
      </c>
      <c r="AF800" s="18">
        <f t="shared" si="185"/>
        <v>1</v>
      </c>
      <c r="AG800" s="18" t="s">
        <v>239</v>
      </c>
      <c r="AH800" s="18">
        <f t="shared" si="186"/>
        <v>1</v>
      </c>
      <c r="AI800" s="18" t="s">
        <v>239</v>
      </c>
      <c r="AJ800" s="18">
        <f t="shared" si="187"/>
        <v>1</v>
      </c>
      <c r="AK800" s="18">
        <f t="shared" si="188"/>
        <v>3</v>
      </c>
      <c r="AL800" s="206" t="str">
        <f t="shared" si="189"/>
        <v>BAJA</v>
      </c>
      <c r="AM800" s="39" t="s">
        <v>184</v>
      </c>
      <c r="AN800" s="39" t="s">
        <v>184</v>
      </c>
      <c r="AO800" s="39" t="s">
        <v>184</v>
      </c>
      <c r="AP800" s="39" t="s">
        <v>184</v>
      </c>
      <c r="AQ800" s="39" t="s">
        <v>184</v>
      </c>
      <c r="AR800" s="18" t="s">
        <v>184</v>
      </c>
      <c r="AS800" s="18"/>
      <c r="AT800" s="18" t="s">
        <v>388</v>
      </c>
      <c r="AU800" s="18" t="s">
        <v>184</v>
      </c>
      <c r="AV800" s="18" t="s">
        <v>184</v>
      </c>
      <c r="AW800" s="18" t="s">
        <v>184</v>
      </c>
      <c r="AX800" s="18" t="s">
        <v>184</v>
      </c>
      <c r="AY800" s="18" t="s">
        <v>184</v>
      </c>
      <c r="AZ800" s="18" t="s">
        <v>184</v>
      </c>
      <c r="BA800" s="18" t="s">
        <v>184</v>
      </c>
      <c r="BB800" s="18" t="s">
        <v>184</v>
      </c>
      <c r="BC800" s="18"/>
      <c r="BD800" s="18" t="s">
        <v>184</v>
      </c>
      <c r="BE800" s="18" t="s">
        <v>184</v>
      </c>
      <c r="BF800" s="18" t="s">
        <v>184</v>
      </c>
      <c r="BG800" s="18" t="s">
        <v>184</v>
      </c>
      <c r="BH800" s="18" t="s">
        <v>184</v>
      </c>
      <c r="BI800" s="18" t="s">
        <v>184</v>
      </c>
      <c r="BJ800" s="18" t="s">
        <v>184</v>
      </c>
      <c r="BK800" s="18" t="s">
        <v>184</v>
      </c>
      <c r="BL800" s="18" t="s">
        <v>184</v>
      </c>
      <c r="BM800" s="281"/>
    </row>
    <row r="801" spans="1:65" s="158" customFormat="1" ht="60" customHeight="1" x14ac:dyDescent="0.35">
      <c r="A801" s="24" t="s">
        <v>3383</v>
      </c>
      <c r="D801" s="145" t="s">
        <v>1968</v>
      </c>
      <c r="E801" s="145" t="s">
        <v>171</v>
      </c>
      <c r="F801" s="145" t="s">
        <v>342</v>
      </c>
      <c r="G801" s="145" t="s">
        <v>3537</v>
      </c>
      <c r="H801" s="145" t="s">
        <v>3538</v>
      </c>
      <c r="I801" s="145" t="s">
        <v>253</v>
      </c>
      <c r="J801" s="18" t="s">
        <v>254</v>
      </c>
      <c r="K801" s="18" t="s">
        <v>319</v>
      </c>
      <c r="L801" s="18" t="s">
        <v>320</v>
      </c>
      <c r="M801" s="18" t="s">
        <v>321</v>
      </c>
      <c r="N801" s="18" t="s">
        <v>451</v>
      </c>
      <c r="O801" s="145" t="s">
        <v>176</v>
      </c>
      <c r="P801" s="145" t="s">
        <v>656</v>
      </c>
      <c r="Q801" s="145" t="s">
        <v>1968</v>
      </c>
      <c r="R801" s="145" t="s">
        <v>229</v>
      </c>
      <c r="S801" s="145" t="s">
        <v>229</v>
      </c>
      <c r="T801" s="145" t="s">
        <v>656</v>
      </c>
      <c r="U801" s="145" t="s">
        <v>1968</v>
      </c>
      <c r="V801" s="145" t="s">
        <v>178</v>
      </c>
      <c r="W801" s="145" t="s">
        <v>1968</v>
      </c>
      <c r="X801" s="18" t="s">
        <v>255</v>
      </c>
      <c r="Y801" s="203" t="str">
        <f>VLOOKUP($X801,'[26]Ley Transparencia'!$G$4:$H$18,2,0)</f>
        <v>INFORMACIÓN PÚBLICA</v>
      </c>
      <c r="Z801" s="145" t="s">
        <v>256</v>
      </c>
      <c r="AA801" s="145" t="s">
        <v>256</v>
      </c>
      <c r="AB801" s="39" t="s">
        <v>176</v>
      </c>
      <c r="AC801" s="48">
        <v>44562</v>
      </c>
      <c r="AD801" s="205" t="str">
        <f>LOOKUP($Y801,'[26]Ley Transparencia'!$H$4:$H$17,'[26]Ley Transparencia'!$I$4:$I$17)</f>
        <v>Ilimitada</v>
      </c>
      <c r="AE801" s="26" t="str">
        <f t="shared" si="184"/>
        <v>Baja</v>
      </c>
      <c r="AF801" s="18">
        <f t="shared" si="185"/>
        <v>1</v>
      </c>
      <c r="AG801" s="18" t="s">
        <v>239</v>
      </c>
      <c r="AH801" s="18">
        <f t="shared" si="186"/>
        <v>1</v>
      </c>
      <c r="AI801" s="18" t="s">
        <v>239</v>
      </c>
      <c r="AJ801" s="18">
        <f t="shared" si="187"/>
        <v>1</v>
      </c>
      <c r="AK801" s="18">
        <f t="shared" si="188"/>
        <v>3</v>
      </c>
      <c r="AL801" s="206" t="str">
        <f t="shared" si="189"/>
        <v>BAJA</v>
      </c>
      <c r="AM801" s="39" t="s">
        <v>184</v>
      </c>
      <c r="AN801" s="39" t="s">
        <v>184</v>
      </c>
      <c r="AO801" s="39" t="s">
        <v>184</v>
      </c>
      <c r="AP801" s="39" t="s">
        <v>184</v>
      </c>
      <c r="AQ801" s="39" t="s">
        <v>184</v>
      </c>
      <c r="AR801" s="18" t="s">
        <v>184</v>
      </c>
      <c r="AS801" s="18"/>
      <c r="AT801" s="18" t="s">
        <v>388</v>
      </c>
      <c r="AU801" s="18" t="s">
        <v>184</v>
      </c>
      <c r="AV801" s="18" t="s">
        <v>184</v>
      </c>
      <c r="AW801" s="18" t="s">
        <v>184</v>
      </c>
      <c r="AX801" s="18" t="s">
        <v>184</v>
      </c>
      <c r="AY801" s="18" t="s">
        <v>184</v>
      </c>
      <c r="AZ801" s="18" t="s">
        <v>184</v>
      </c>
      <c r="BA801" s="18" t="s">
        <v>184</v>
      </c>
      <c r="BB801" s="18" t="s">
        <v>184</v>
      </c>
      <c r="BC801" s="18"/>
      <c r="BD801" s="18" t="s">
        <v>184</v>
      </c>
      <c r="BE801" s="18" t="s">
        <v>184</v>
      </c>
      <c r="BF801" s="18" t="s">
        <v>184</v>
      </c>
      <c r="BG801" s="18" t="s">
        <v>184</v>
      </c>
      <c r="BH801" s="18" t="s">
        <v>184</v>
      </c>
      <c r="BI801" s="18" t="s">
        <v>184</v>
      </c>
      <c r="BJ801" s="18" t="s">
        <v>184</v>
      </c>
      <c r="BK801" s="18" t="s">
        <v>184</v>
      </c>
      <c r="BL801" s="18" t="s">
        <v>184</v>
      </c>
      <c r="BM801" s="281"/>
    </row>
    <row r="802" spans="1:65" s="158" customFormat="1" ht="60" customHeight="1" x14ac:dyDescent="0.35">
      <c r="A802" s="24" t="s">
        <v>3384</v>
      </c>
      <c r="D802" s="145" t="s">
        <v>1968</v>
      </c>
      <c r="E802" s="145" t="s">
        <v>171</v>
      </c>
      <c r="F802" s="145" t="s">
        <v>342</v>
      </c>
      <c r="G802" s="145" t="s">
        <v>3539</v>
      </c>
      <c r="H802" s="145" t="s">
        <v>3540</v>
      </c>
      <c r="I802" s="145" t="s">
        <v>253</v>
      </c>
      <c r="J802" s="18" t="s">
        <v>254</v>
      </c>
      <c r="K802" s="18" t="s">
        <v>329</v>
      </c>
      <c r="L802" s="18" t="s">
        <v>176</v>
      </c>
      <c r="M802" s="18" t="s">
        <v>321</v>
      </c>
      <c r="N802" s="18" t="s">
        <v>451</v>
      </c>
      <c r="O802" s="145" t="s">
        <v>176</v>
      </c>
      <c r="P802" s="145" t="s">
        <v>656</v>
      </c>
      <c r="Q802" s="145" t="s">
        <v>1968</v>
      </c>
      <c r="R802" s="145" t="s">
        <v>229</v>
      </c>
      <c r="S802" s="145" t="s">
        <v>229</v>
      </c>
      <c r="T802" s="145" t="s">
        <v>656</v>
      </c>
      <c r="U802" s="145" t="s">
        <v>1968</v>
      </c>
      <c r="V802" s="145" t="s">
        <v>178</v>
      </c>
      <c r="W802" s="145" t="s">
        <v>1968</v>
      </c>
      <c r="X802" s="18" t="s">
        <v>273</v>
      </c>
      <c r="Y802" s="203" t="str">
        <f>VLOOKUP($X802,'[26]Ley Transparencia'!$G$4:$H$18,2,0)</f>
        <v>Artículo 18 - INFORMACIÓN PÚBLICA CLASIFICADA</v>
      </c>
      <c r="Z802" s="145" t="s">
        <v>256</v>
      </c>
      <c r="AA802" s="145" t="s">
        <v>3568</v>
      </c>
      <c r="AB802" s="39" t="s">
        <v>238</v>
      </c>
      <c r="AC802" s="48">
        <v>45292</v>
      </c>
      <c r="AD802" s="205" t="str">
        <f>LOOKUP($Y802,'[26]Ley Transparencia'!$H$4:$H$17,'[26]Ley Transparencia'!$I$4:$I$17)</f>
        <v>Ilimitada</v>
      </c>
      <c r="AE802" s="26" t="str">
        <f t="shared" si="184"/>
        <v>Media</v>
      </c>
      <c r="AF802" s="18">
        <f t="shared" si="185"/>
        <v>2</v>
      </c>
      <c r="AG802" s="18" t="s">
        <v>239</v>
      </c>
      <c r="AH802" s="18">
        <f t="shared" si="186"/>
        <v>1</v>
      </c>
      <c r="AI802" s="18" t="s">
        <v>239</v>
      </c>
      <c r="AJ802" s="18">
        <f t="shared" si="187"/>
        <v>1</v>
      </c>
      <c r="AK802" s="18">
        <f t="shared" si="188"/>
        <v>4</v>
      </c>
      <c r="AL802" s="206" t="str">
        <f t="shared" si="189"/>
        <v>MEDIA</v>
      </c>
      <c r="AM802" s="39" t="s">
        <v>184</v>
      </c>
      <c r="AN802" s="39" t="s">
        <v>388</v>
      </c>
      <c r="AO802" s="39" t="s">
        <v>184</v>
      </c>
      <c r="AP802" s="39" t="s">
        <v>388</v>
      </c>
      <c r="AQ802" s="39" t="s">
        <v>184</v>
      </c>
      <c r="AR802" s="18" t="s">
        <v>184</v>
      </c>
      <c r="AS802" s="18"/>
      <c r="AT802" s="18" t="s">
        <v>388</v>
      </c>
      <c r="AU802" s="18" t="s">
        <v>184</v>
      </c>
      <c r="AV802" s="18" t="s">
        <v>184</v>
      </c>
      <c r="AW802" s="18" t="s">
        <v>388</v>
      </c>
      <c r="AX802" s="18" t="s">
        <v>184</v>
      </c>
      <c r="AY802" s="18" t="s">
        <v>184</v>
      </c>
      <c r="AZ802" s="18" t="s">
        <v>184</v>
      </c>
      <c r="BA802" s="18" t="s">
        <v>184</v>
      </c>
      <c r="BB802" s="18" t="s">
        <v>184</v>
      </c>
      <c r="BC802" s="18"/>
      <c r="BD802" s="18" t="s">
        <v>184</v>
      </c>
      <c r="BE802" s="18" t="s">
        <v>184</v>
      </c>
      <c r="BF802" s="18" t="s">
        <v>184</v>
      </c>
      <c r="BG802" s="18" t="s">
        <v>184</v>
      </c>
      <c r="BH802" s="18" t="s">
        <v>184</v>
      </c>
      <c r="BI802" s="18" t="s">
        <v>184</v>
      </c>
      <c r="BJ802" s="18" t="s">
        <v>184</v>
      </c>
      <c r="BK802" s="18" t="s">
        <v>184</v>
      </c>
      <c r="BL802" s="18" t="s">
        <v>184</v>
      </c>
      <c r="BM802" s="281"/>
    </row>
    <row r="803" spans="1:65" s="158" customFormat="1" ht="60" customHeight="1" x14ac:dyDescent="0.35">
      <c r="A803" s="24" t="s">
        <v>3385</v>
      </c>
      <c r="D803" s="145" t="s">
        <v>1968</v>
      </c>
      <c r="E803" s="145" t="s">
        <v>171</v>
      </c>
      <c r="F803" s="145" t="s">
        <v>342</v>
      </c>
      <c r="G803" s="145" t="s">
        <v>3541</v>
      </c>
      <c r="H803" s="145" t="s">
        <v>3501</v>
      </c>
      <c r="I803" s="145" t="s">
        <v>253</v>
      </c>
      <c r="J803" s="18" t="s">
        <v>254</v>
      </c>
      <c r="K803" s="18" t="s">
        <v>3420</v>
      </c>
      <c r="L803" s="18" t="s">
        <v>336</v>
      </c>
      <c r="M803" s="18" t="s">
        <v>321</v>
      </c>
      <c r="N803" s="18" t="s">
        <v>451</v>
      </c>
      <c r="O803" s="145" t="s">
        <v>176</v>
      </c>
      <c r="P803" s="145" t="s">
        <v>656</v>
      </c>
      <c r="Q803" s="145" t="s">
        <v>1968</v>
      </c>
      <c r="R803" s="145" t="s">
        <v>229</v>
      </c>
      <c r="S803" s="145" t="s">
        <v>229</v>
      </c>
      <c r="T803" s="145" t="s">
        <v>656</v>
      </c>
      <c r="U803" s="145" t="s">
        <v>1968</v>
      </c>
      <c r="V803" s="145" t="s">
        <v>178</v>
      </c>
      <c r="W803" s="145" t="s">
        <v>1968</v>
      </c>
      <c r="X803" s="18" t="s">
        <v>255</v>
      </c>
      <c r="Y803" s="203" t="str">
        <f>VLOOKUP($X803,'[26]Ley Transparencia'!$G$4:$H$18,2,0)</f>
        <v>INFORMACIÓN PÚBLICA</v>
      </c>
      <c r="Z803" s="145" t="s">
        <v>256</v>
      </c>
      <c r="AA803" s="145" t="s">
        <v>256</v>
      </c>
      <c r="AB803" s="39" t="s">
        <v>176</v>
      </c>
      <c r="AC803" s="48">
        <v>44562</v>
      </c>
      <c r="AD803" s="205" t="str">
        <f>LOOKUP($Y803,'[26]Ley Transparencia'!$H$4:$H$17,'[26]Ley Transparencia'!$I$4:$I$17)</f>
        <v>Ilimitada</v>
      </c>
      <c r="AE803" s="26" t="str">
        <f t="shared" si="184"/>
        <v>Baja</v>
      </c>
      <c r="AF803" s="18">
        <f t="shared" si="185"/>
        <v>1</v>
      </c>
      <c r="AG803" s="18" t="s">
        <v>239</v>
      </c>
      <c r="AH803" s="18">
        <f t="shared" si="186"/>
        <v>1</v>
      </c>
      <c r="AI803" s="18" t="s">
        <v>239</v>
      </c>
      <c r="AJ803" s="18">
        <f t="shared" si="187"/>
        <v>1</v>
      </c>
      <c r="AK803" s="18">
        <f t="shared" si="188"/>
        <v>3</v>
      </c>
      <c r="AL803" s="206" t="str">
        <f t="shared" si="189"/>
        <v>BAJA</v>
      </c>
      <c r="AM803" s="39" t="s">
        <v>184</v>
      </c>
      <c r="AN803" s="39" t="s">
        <v>184</v>
      </c>
      <c r="AO803" s="39" t="s">
        <v>184</v>
      </c>
      <c r="AP803" s="39" t="s">
        <v>184</v>
      </c>
      <c r="AQ803" s="39" t="s">
        <v>184</v>
      </c>
      <c r="AR803" s="18" t="s">
        <v>184</v>
      </c>
      <c r="AS803" s="18"/>
      <c r="AT803" s="18" t="s">
        <v>388</v>
      </c>
      <c r="AU803" s="18" t="s">
        <v>184</v>
      </c>
      <c r="AV803" s="18" t="s">
        <v>184</v>
      </c>
      <c r="AW803" s="18" t="s">
        <v>184</v>
      </c>
      <c r="AX803" s="18" t="s">
        <v>184</v>
      </c>
      <c r="AY803" s="18" t="s">
        <v>184</v>
      </c>
      <c r="AZ803" s="18" t="s">
        <v>184</v>
      </c>
      <c r="BA803" s="18" t="s">
        <v>184</v>
      </c>
      <c r="BB803" s="18" t="s">
        <v>184</v>
      </c>
      <c r="BC803" s="18"/>
      <c r="BD803" s="18" t="s">
        <v>184</v>
      </c>
      <c r="BE803" s="18" t="s">
        <v>184</v>
      </c>
      <c r="BF803" s="18" t="s">
        <v>184</v>
      </c>
      <c r="BG803" s="18" t="s">
        <v>184</v>
      </c>
      <c r="BH803" s="18" t="s">
        <v>184</v>
      </c>
      <c r="BI803" s="18" t="s">
        <v>184</v>
      </c>
      <c r="BJ803" s="18" t="s">
        <v>184</v>
      </c>
      <c r="BK803" s="18" t="s">
        <v>184</v>
      </c>
      <c r="BL803" s="18" t="s">
        <v>184</v>
      </c>
      <c r="BM803" s="281"/>
    </row>
    <row r="804" spans="1:65" s="158" customFormat="1" ht="60" customHeight="1" x14ac:dyDescent="0.35">
      <c r="A804" s="24" t="s">
        <v>3386</v>
      </c>
      <c r="D804" s="145" t="s">
        <v>1968</v>
      </c>
      <c r="E804" s="145" t="s">
        <v>171</v>
      </c>
      <c r="F804" s="145" t="s">
        <v>342</v>
      </c>
      <c r="G804" s="145" t="s">
        <v>3542</v>
      </c>
      <c r="H804" s="145" t="s">
        <v>3543</v>
      </c>
      <c r="I804" s="145" t="s">
        <v>253</v>
      </c>
      <c r="J804" s="18" t="s">
        <v>254</v>
      </c>
      <c r="K804" s="18" t="s">
        <v>319</v>
      </c>
      <c r="L804" s="18" t="s">
        <v>320</v>
      </c>
      <c r="M804" s="18" t="s">
        <v>321</v>
      </c>
      <c r="N804" s="18" t="s">
        <v>451</v>
      </c>
      <c r="O804" s="145" t="s">
        <v>176</v>
      </c>
      <c r="P804" s="145" t="s">
        <v>656</v>
      </c>
      <c r="Q804" s="145" t="s">
        <v>1968</v>
      </c>
      <c r="R804" s="145" t="s">
        <v>229</v>
      </c>
      <c r="S804" s="145" t="s">
        <v>229</v>
      </c>
      <c r="T804" s="145" t="s">
        <v>656</v>
      </c>
      <c r="U804" s="145" t="s">
        <v>1968</v>
      </c>
      <c r="V804" s="145" t="s">
        <v>177</v>
      </c>
      <c r="W804" s="145" t="s">
        <v>1968</v>
      </c>
      <c r="X804" s="18" t="s">
        <v>255</v>
      </c>
      <c r="Y804" s="203" t="str">
        <f>VLOOKUP($X804,'[26]Ley Transparencia'!$G$4:$H$18,2,0)</f>
        <v>INFORMACIÓN PÚBLICA</v>
      </c>
      <c r="Z804" s="145" t="s">
        <v>256</v>
      </c>
      <c r="AA804" s="145" t="s">
        <v>256</v>
      </c>
      <c r="AB804" s="39" t="s">
        <v>176</v>
      </c>
      <c r="AC804" s="48">
        <v>44562</v>
      </c>
      <c r="AD804" s="205" t="str">
        <f>LOOKUP($Y804,'[26]Ley Transparencia'!$H$4:$H$17,'[26]Ley Transparencia'!$I$4:$I$17)</f>
        <v>Ilimitada</v>
      </c>
      <c r="AE804" s="26" t="str">
        <f t="shared" si="184"/>
        <v>Baja</v>
      </c>
      <c r="AF804" s="18">
        <f t="shared" si="185"/>
        <v>1</v>
      </c>
      <c r="AG804" s="18" t="s">
        <v>239</v>
      </c>
      <c r="AH804" s="18">
        <f t="shared" si="186"/>
        <v>1</v>
      </c>
      <c r="AI804" s="18" t="s">
        <v>239</v>
      </c>
      <c r="AJ804" s="18">
        <f t="shared" si="187"/>
        <v>1</v>
      </c>
      <c r="AK804" s="18">
        <f t="shared" si="188"/>
        <v>3</v>
      </c>
      <c r="AL804" s="206" t="str">
        <f t="shared" si="189"/>
        <v>BAJA</v>
      </c>
      <c r="AM804" s="39" t="s">
        <v>184</v>
      </c>
      <c r="AN804" s="39" t="s">
        <v>184</v>
      </c>
      <c r="AO804" s="39" t="s">
        <v>184</v>
      </c>
      <c r="AP804" s="39" t="s">
        <v>184</v>
      </c>
      <c r="AQ804" s="39" t="s">
        <v>184</v>
      </c>
      <c r="AR804" s="18" t="s">
        <v>184</v>
      </c>
      <c r="AS804" s="18"/>
      <c r="AT804" s="18" t="s">
        <v>388</v>
      </c>
      <c r="AU804" s="18" t="s">
        <v>184</v>
      </c>
      <c r="AV804" s="18" t="s">
        <v>184</v>
      </c>
      <c r="AW804" s="18" t="s">
        <v>184</v>
      </c>
      <c r="AX804" s="18" t="s">
        <v>184</v>
      </c>
      <c r="AY804" s="18" t="s">
        <v>184</v>
      </c>
      <c r="AZ804" s="18" t="s">
        <v>184</v>
      </c>
      <c r="BA804" s="18" t="s">
        <v>184</v>
      </c>
      <c r="BB804" s="18" t="s">
        <v>184</v>
      </c>
      <c r="BC804" s="18"/>
      <c r="BD804" s="18" t="s">
        <v>184</v>
      </c>
      <c r="BE804" s="18" t="s">
        <v>184</v>
      </c>
      <c r="BF804" s="18" t="s">
        <v>184</v>
      </c>
      <c r="BG804" s="18" t="s">
        <v>184</v>
      </c>
      <c r="BH804" s="18" t="s">
        <v>184</v>
      </c>
      <c r="BI804" s="18" t="s">
        <v>184</v>
      </c>
      <c r="BJ804" s="18" t="s">
        <v>184</v>
      </c>
      <c r="BK804" s="18" t="s">
        <v>184</v>
      </c>
      <c r="BL804" s="18" t="s">
        <v>184</v>
      </c>
      <c r="BM804" s="281"/>
    </row>
    <row r="805" spans="1:65" s="158" customFormat="1" ht="60" customHeight="1" x14ac:dyDescent="0.35">
      <c r="A805" s="24" t="s">
        <v>3387</v>
      </c>
      <c r="D805" s="145" t="s">
        <v>1968</v>
      </c>
      <c r="E805" s="145" t="s">
        <v>171</v>
      </c>
      <c r="F805" s="145" t="s">
        <v>342</v>
      </c>
      <c r="G805" s="145" t="s">
        <v>3528</v>
      </c>
      <c r="H805" s="145" t="s">
        <v>3529</v>
      </c>
      <c r="I805" s="145" t="s">
        <v>253</v>
      </c>
      <c r="J805" s="18" t="s">
        <v>254</v>
      </c>
      <c r="K805" s="18" t="s">
        <v>319</v>
      </c>
      <c r="L805" s="18" t="s">
        <v>320</v>
      </c>
      <c r="M805" s="18" t="s">
        <v>321</v>
      </c>
      <c r="N805" s="18" t="s">
        <v>451</v>
      </c>
      <c r="O805" s="145" t="s">
        <v>176</v>
      </c>
      <c r="P805" s="145" t="s">
        <v>656</v>
      </c>
      <c r="Q805" s="145" t="s">
        <v>1968</v>
      </c>
      <c r="R805" s="145" t="s">
        <v>229</v>
      </c>
      <c r="S805" s="145" t="s">
        <v>229</v>
      </c>
      <c r="T805" s="145" t="s">
        <v>656</v>
      </c>
      <c r="U805" s="145" t="s">
        <v>1968</v>
      </c>
      <c r="V805" s="145" t="s">
        <v>177</v>
      </c>
      <c r="W805" s="145" t="s">
        <v>1968</v>
      </c>
      <c r="X805" s="18" t="s">
        <v>255</v>
      </c>
      <c r="Y805" s="203" t="str">
        <f>VLOOKUP($X805,'[26]Ley Transparencia'!$G$4:$H$18,2,0)</f>
        <v>INFORMACIÓN PÚBLICA</v>
      </c>
      <c r="Z805" s="145" t="s">
        <v>256</v>
      </c>
      <c r="AA805" s="145" t="s">
        <v>256</v>
      </c>
      <c r="AB805" s="39" t="s">
        <v>176</v>
      </c>
      <c r="AC805" s="48">
        <v>44562</v>
      </c>
      <c r="AD805" s="205" t="str">
        <f>LOOKUP($Y805,'[26]Ley Transparencia'!$H$4:$H$17,'[26]Ley Transparencia'!$I$4:$I$17)</f>
        <v>Ilimitada</v>
      </c>
      <c r="AE805" s="26" t="str">
        <f t="shared" si="184"/>
        <v>Baja</v>
      </c>
      <c r="AF805" s="18">
        <f t="shared" si="185"/>
        <v>1</v>
      </c>
      <c r="AG805" s="18" t="s">
        <v>239</v>
      </c>
      <c r="AH805" s="18">
        <f t="shared" si="186"/>
        <v>1</v>
      </c>
      <c r="AI805" s="18" t="s">
        <v>239</v>
      </c>
      <c r="AJ805" s="18">
        <f t="shared" si="187"/>
        <v>1</v>
      </c>
      <c r="AK805" s="18">
        <f t="shared" si="188"/>
        <v>3</v>
      </c>
      <c r="AL805" s="206" t="str">
        <f t="shared" si="189"/>
        <v>BAJA</v>
      </c>
      <c r="AM805" s="39" t="s">
        <v>184</v>
      </c>
      <c r="AN805" s="39" t="s">
        <v>184</v>
      </c>
      <c r="AO805" s="39" t="s">
        <v>184</v>
      </c>
      <c r="AP805" s="39" t="s">
        <v>184</v>
      </c>
      <c r="AQ805" s="39" t="s">
        <v>184</v>
      </c>
      <c r="AR805" s="18" t="s">
        <v>184</v>
      </c>
      <c r="AS805" s="18"/>
      <c r="AT805" s="18" t="s">
        <v>388</v>
      </c>
      <c r="AU805" s="18" t="s">
        <v>184</v>
      </c>
      <c r="AV805" s="18" t="s">
        <v>184</v>
      </c>
      <c r="AW805" s="18" t="s">
        <v>184</v>
      </c>
      <c r="AX805" s="18" t="s">
        <v>184</v>
      </c>
      <c r="AY805" s="18" t="s">
        <v>184</v>
      </c>
      <c r="AZ805" s="18" t="s">
        <v>184</v>
      </c>
      <c r="BA805" s="18" t="s">
        <v>184</v>
      </c>
      <c r="BB805" s="18" t="s">
        <v>184</v>
      </c>
      <c r="BC805" s="18"/>
      <c r="BD805" s="18" t="s">
        <v>184</v>
      </c>
      <c r="BE805" s="18" t="s">
        <v>184</v>
      </c>
      <c r="BF805" s="18" t="s">
        <v>184</v>
      </c>
      <c r="BG805" s="18" t="s">
        <v>184</v>
      </c>
      <c r="BH805" s="18" t="s">
        <v>184</v>
      </c>
      <c r="BI805" s="18" t="s">
        <v>184</v>
      </c>
      <c r="BJ805" s="18" t="s">
        <v>184</v>
      </c>
      <c r="BK805" s="18" t="s">
        <v>184</v>
      </c>
      <c r="BL805" s="18" t="s">
        <v>184</v>
      </c>
      <c r="BM805" s="281"/>
    </row>
    <row r="806" spans="1:65" s="158" customFormat="1" ht="60" customHeight="1" x14ac:dyDescent="0.35">
      <c r="A806" s="24" t="s">
        <v>3388</v>
      </c>
      <c r="D806" s="145" t="s">
        <v>1968</v>
      </c>
      <c r="E806" s="145" t="s">
        <v>171</v>
      </c>
      <c r="F806" s="145" t="s">
        <v>342</v>
      </c>
      <c r="G806" s="145" t="s">
        <v>3544</v>
      </c>
      <c r="H806" s="145" t="s">
        <v>3545</v>
      </c>
      <c r="I806" s="145" t="s">
        <v>253</v>
      </c>
      <c r="J806" s="18" t="s">
        <v>254</v>
      </c>
      <c r="K806" s="18" t="s">
        <v>3420</v>
      </c>
      <c r="L806" s="18" t="s">
        <v>336</v>
      </c>
      <c r="M806" s="18" t="s">
        <v>321</v>
      </c>
      <c r="N806" s="18" t="s">
        <v>451</v>
      </c>
      <c r="O806" s="145" t="s">
        <v>176</v>
      </c>
      <c r="P806" s="145" t="s">
        <v>656</v>
      </c>
      <c r="Q806" s="145" t="s">
        <v>1968</v>
      </c>
      <c r="R806" s="145" t="s">
        <v>229</v>
      </c>
      <c r="S806" s="145" t="s">
        <v>229</v>
      </c>
      <c r="T806" s="145" t="s">
        <v>656</v>
      </c>
      <c r="U806" s="145" t="s">
        <v>1968</v>
      </c>
      <c r="V806" s="145" t="s">
        <v>177</v>
      </c>
      <c r="W806" s="145" t="s">
        <v>1968</v>
      </c>
      <c r="X806" s="18" t="s">
        <v>255</v>
      </c>
      <c r="Y806" s="203" t="str">
        <f>VLOOKUP($X806,'[26]Ley Transparencia'!$G$4:$H$18,2,0)</f>
        <v>INFORMACIÓN PÚBLICA</v>
      </c>
      <c r="Z806" s="145" t="s">
        <v>256</v>
      </c>
      <c r="AA806" s="145" t="s">
        <v>256</v>
      </c>
      <c r="AB806" s="39" t="s">
        <v>176</v>
      </c>
      <c r="AC806" s="48">
        <v>44562</v>
      </c>
      <c r="AD806" s="205" t="str">
        <f>LOOKUP($Y806,'[26]Ley Transparencia'!$H$4:$H$17,'[26]Ley Transparencia'!$I$4:$I$17)</f>
        <v>Ilimitada</v>
      </c>
      <c r="AE806" s="26" t="str">
        <f t="shared" si="184"/>
        <v>Baja</v>
      </c>
      <c r="AF806" s="18">
        <f t="shared" si="185"/>
        <v>1</v>
      </c>
      <c r="AG806" s="18" t="s">
        <v>239</v>
      </c>
      <c r="AH806" s="18">
        <f t="shared" si="186"/>
        <v>1</v>
      </c>
      <c r="AI806" s="18" t="s">
        <v>239</v>
      </c>
      <c r="AJ806" s="18">
        <f t="shared" si="187"/>
        <v>1</v>
      </c>
      <c r="AK806" s="18">
        <f t="shared" si="188"/>
        <v>3</v>
      </c>
      <c r="AL806" s="206" t="str">
        <f t="shared" si="189"/>
        <v>BAJA</v>
      </c>
      <c r="AM806" s="39" t="s">
        <v>184</v>
      </c>
      <c r="AN806" s="39" t="s">
        <v>184</v>
      </c>
      <c r="AO806" s="39" t="s">
        <v>184</v>
      </c>
      <c r="AP806" s="39" t="s">
        <v>184</v>
      </c>
      <c r="AQ806" s="39" t="s">
        <v>184</v>
      </c>
      <c r="AR806" s="18" t="s">
        <v>184</v>
      </c>
      <c r="AS806" s="18"/>
      <c r="AT806" s="18" t="s">
        <v>388</v>
      </c>
      <c r="AU806" s="18" t="s">
        <v>184</v>
      </c>
      <c r="AV806" s="18" t="s">
        <v>184</v>
      </c>
      <c r="AW806" s="18" t="s">
        <v>184</v>
      </c>
      <c r="AX806" s="18" t="s">
        <v>184</v>
      </c>
      <c r="AY806" s="18" t="s">
        <v>184</v>
      </c>
      <c r="AZ806" s="18" t="s">
        <v>184</v>
      </c>
      <c r="BA806" s="18" t="s">
        <v>184</v>
      </c>
      <c r="BB806" s="18" t="s">
        <v>184</v>
      </c>
      <c r="BC806" s="18"/>
      <c r="BD806" s="18" t="s">
        <v>184</v>
      </c>
      <c r="BE806" s="18" t="s">
        <v>184</v>
      </c>
      <c r="BF806" s="18" t="s">
        <v>184</v>
      </c>
      <c r="BG806" s="18" t="s">
        <v>184</v>
      </c>
      <c r="BH806" s="18" t="s">
        <v>184</v>
      </c>
      <c r="BI806" s="18" t="s">
        <v>184</v>
      </c>
      <c r="BJ806" s="18" t="s">
        <v>184</v>
      </c>
      <c r="BK806" s="18" t="s">
        <v>184</v>
      </c>
      <c r="BL806" s="18" t="s">
        <v>184</v>
      </c>
      <c r="BM806" s="281"/>
    </row>
    <row r="807" spans="1:65" s="158" customFormat="1" ht="60" customHeight="1" x14ac:dyDescent="0.35">
      <c r="A807" s="24" t="s">
        <v>3389</v>
      </c>
      <c r="D807" s="145" t="s">
        <v>1968</v>
      </c>
      <c r="E807" s="145" t="s">
        <v>171</v>
      </c>
      <c r="F807" s="145" t="s">
        <v>342</v>
      </c>
      <c r="G807" s="145" t="s">
        <v>1976</v>
      </c>
      <c r="H807" s="145" t="s">
        <v>3532</v>
      </c>
      <c r="I807" s="145" t="s">
        <v>253</v>
      </c>
      <c r="J807" s="18" t="s">
        <v>254</v>
      </c>
      <c r="K807" s="18" t="s">
        <v>3420</v>
      </c>
      <c r="L807" s="18" t="s">
        <v>336</v>
      </c>
      <c r="M807" s="18" t="s">
        <v>321</v>
      </c>
      <c r="N807" s="18" t="s">
        <v>451</v>
      </c>
      <c r="O807" s="145" t="s">
        <v>176</v>
      </c>
      <c r="P807" s="145" t="s">
        <v>656</v>
      </c>
      <c r="Q807" s="145" t="s">
        <v>1968</v>
      </c>
      <c r="R807" s="145" t="s">
        <v>229</v>
      </c>
      <c r="S807" s="145" t="s">
        <v>229</v>
      </c>
      <c r="T807" s="145" t="s">
        <v>656</v>
      </c>
      <c r="U807" s="145" t="s">
        <v>1968</v>
      </c>
      <c r="V807" s="145" t="s">
        <v>177</v>
      </c>
      <c r="W807" s="145" t="s">
        <v>1968</v>
      </c>
      <c r="X807" s="18" t="s">
        <v>273</v>
      </c>
      <c r="Y807" s="203" t="str">
        <f>VLOOKUP($X807,'[26]Ley Transparencia'!$G$4:$H$18,2,0)</f>
        <v>Artículo 18 - INFORMACIÓN PÚBLICA CLASIFICADA</v>
      </c>
      <c r="Z807" s="145" t="s">
        <v>256</v>
      </c>
      <c r="AA807" s="145" t="s">
        <v>3568</v>
      </c>
      <c r="AB807" s="39" t="s">
        <v>238</v>
      </c>
      <c r="AC807" s="48">
        <v>45292</v>
      </c>
      <c r="AD807" s="205" t="str">
        <f>LOOKUP($Y807,'[26]Ley Transparencia'!$H$4:$H$17,'[26]Ley Transparencia'!$I$4:$I$17)</f>
        <v>Ilimitada</v>
      </c>
      <c r="AE807" s="26" t="str">
        <f t="shared" si="184"/>
        <v>Media</v>
      </c>
      <c r="AF807" s="18">
        <f t="shared" si="185"/>
        <v>2</v>
      </c>
      <c r="AG807" s="18" t="s">
        <v>239</v>
      </c>
      <c r="AH807" s="18">
        <f t="shared" si="186"/>
        <v>1</v>
      </c>
      <c r="AI807" s="18" t="s">
        <v>239</v>
      </c>
      <c r="AJ807" s="18">
        <f t="shared" si="187"/>
        <v>1</v>
      </c>
      <c r="AK807" s="18">
        <f t="shared" si="188"/>
        <v>4</v>
      </c>
      <c r="AL807" s="206" t="str">
        <f t="shared" si="189"/>
        <v>MEDIA</v>
      </c>
      <c r="AM807" s="39" t="s">
        <v>184</v>
      </c>
      <c r="AN807" s="39" t="s">
        <v>388</v>
      </c>
      <c r="AO807" s="39" t="s">
        <v>184</v>
      </c>
      <c r="AP807" s="39" t="s">
        <v>388</v>
      </c>
      <c r="AQ807" s="39" t="s">
        <v>184</v>
      </c>
      <c r="AR807" s="18" t="s">
        <v>184</v>
      </c>
      <c r="AS807" s="18"/>
      <c r="AT807" s="18" t="s">
        <v>388</v>
      </c>
      <c r="AU807" s="18" t="s">
        <v>184</v>
      </c>
      <c r="AV807" s="18" t="s">
        <v>184</v>
      </c>
      <c r="AW807" s="18" t="s">
        <v>388</v>
      </c>
      <c r="AX807" s="18" t="s">
        <v>184</v>
      </c>
      <c r="AY807" s="18" t="s">
        <v>184</v>
      </c>
      <c r="AZ807" s="18" t="s">
        <v>184</v>
      </c>
      <c r="BA807" s="18" t="s">
        <v>184</v>
      </c>
      <c r="BB807" s="18" t="s">
        <v>184</v>
      </c>
      <c r="BC807" s="18"/>
      <c r="BD807" s="18" t="s">
        <v>184</v>
      </c>
      <c r="BE807" s="18" t="s">
        <v>184</v>
      </c>
      <c r="BF807" s="18" t="s">
        <v>184</v>
      </c>
      <c r="BG807" s="18" t="s">
        <v>184</v>
      </c>
      <c r="BH807" s="18" t="s">
        <v>184</v>
      </c>
      <c r="BI807" s="18" t="s">
        <v>184</v>
      </c>
      <c r="BJ807" s="18" t="s">
        <v>184</v>
      </c>
      <c r="BK807" s="18" t="s">
        <v>184</v>
      </c>
      <c r="BL807" s="18" t="s">
        <v>184</v>
      </c>
      <c r="BM807" s="281"/>
    </row>
    <row r="808" spans="1:65" s="158" customFormat="1" ht="60" customHeight="1" x14ac:dyDescent="0.35">
      <c r="A808" s="24" t="s">
        <v>3390</v>
      </c>
      <c r="D808" s="145" t="s">
        <v>1968</v>
      </c>
      <c r="E808" s="145" t="s">
        <v>171</v>
      </c>
      <c r="F808" s="145" t="s">
        <v>342</v>
      </c>
      <c r="G808" s="145" t="s">
        <v>3546</v>
      </c>
      <c r="H808" s="145" t="s">
        <v>3547</v>
      </c>
      <c r="I808" s="145" t="s">
        <v>253</v>
      </c>
      <c r="J808" s="18" t="s">
        <v>254</v>
      </c>
      <c r="K808" s="18" t="s">
        <v>3420</v>
      </c>
      <c r="L808" s="18" t="s">
        <v>336</v>
      </c>
      <c r="M808" s="18" t="s">
        <v>590</v>
      </c>
      <c r="N808" s="18" t="s">
        <v>451</v>
      </c>
      <c r="O808" s="18" t="s">
        <v>3548</v>
      </c>
      <c r="P808" s="145" t="s">
        <v>656</v>
      </c>
      <c r="Q808" s="145" t="s">
        <v>1968</v>
      </c>
      <c r="R808" s="145" t="s">
        <v>229</v>
      </c>
      <c r="S808" s="145" t="s">
        <v>229</v>
      </c>
      <c r="T808" s="145" t="s">
        <v>656</v>
      </c>
      <c r="U808" s="145" t="s">
        <v>1968</v>
      </c>
      <c r="V808" s="145" t="s">
        <v>177</v>
      </c>
      <c r="W808" s="145" t="s">
        <v>1968</v>
      </c>
      <c r="X808" s="18" t="s">
        <v>273</v>
      </c>
      <c r="Y808" s="203" t="str">
        <f>VLOOKUP($X808,'[26]Ley Transparencia'!$G$4:$H$18,2,0)</f>
        <v>Artículo 18 - INFORMACIÓN PÚBLICA CLASIFICADA</v>
      </c>
      <c r="Z808" s="145" t="s">
        <v>256</v>
      </c>
      <c r="AA808" s="145" t="s">
        <v>3568</v>
      </c>
      <c r="AB808" s="39" t="s">
        <v>238</v>
      </c>
      <c r="AC808" s="48">
        <v>45292</v>
      </c>
      <c r="AD808" s="205" t="str">
        <f>LOOKUP($Y808,'[26]Ley Transparencia'!$H$4:$H$17,'[26]Ley Transparencia'!$I$4:$I$17)</f>
        <v>Ilimitada</v>
      </c>
      <c r="AE808" s="26" t="str">
        <f t="shared" si="184"/>
        <v>Media</v>
      </c>
      <c r="AF808" s="18">
        <f t="shared" si="185"/>
        <v>2</v>
      </c>
      <c r="AG808" s="18" t="s">
        <v>239</v>
      </c>
      <c r="AH808" s="18">
        <f t="shared" si="186"/>
        <v>1</v>
      </c>
      <c r="AI808" s="18" t="s">
        <v>239</v>
      </c>
      <c r="AJ808" s="18">
        <f t="shared" si="187"/>
        <v>1</v>
      </c>
      <c r="AK808" s="18">
        <f t="shared" si="188"/>
        <v>4</v>
      </c>
      <c r="AL808" s="206" t="str">
        <f t="shared" si="189"/>
        <v>MEDIA</v>
      </c>
      <c r="AM808" s="39" t="s">
        <v>184</v>
      </c>
      <c r="AN808" s="39" t="s">
        <v>388</v>
      </c>
      <c r="AO808" s="39" t="s">
        <v>184</v>
      </c>
      <c r="AP808" s="39" t="s">
        <v>388</v>
      </c>
      <c r="AQ808" s="39" t="s">
        <v>184</v>
      </c>
      <c r="AR808" s="18" t="s">
        <v>184</v>
      </c>
      <c r="AS808" s="18"/>
      <c r="AT808" s="18" t="s">
        <v>388</v>
      </c>
      <c r="AU808" s="18" t="s">
        <v>184</v>
      </c>
      <c r="AV808" s="18" t="s">
        <v>184</v>
      </c>
      <c r="AW808" s="18" t="s">
        <v>388</v>
      </c>
      <c r="AX808" s="18" t="s">
        <v>184</v>
      </c>
      <c r="AY808" s="18" t="s">
        <v>184</v>
      </c>
      <c r="AZ808" s="18" t="s">
        <v>184</v>
      </c>
      <c r="BA808" s="18" t="s">
        <v>184</v>
      </c>
      <c r="BB808" s="18" t="s">
        <v>184</v>
      </c>
      <c r="BC808" s="18"/>
      <c r="BD808" s="18" t="s">
        <v>184</v>
      </c>
      <c r="BE808" s="18" t="s">
        <v>184</v>
      </c>
      <c r="BF808" s="18" t="s">
        <v>184</v>
      </c>
      <c r="BG808" s="18" t="s">
        <v>184</v>
      </c>
      <c r="BH808" s="18" t="s">
        <v>184</v>
      </c>
      <c r="BI808" s="18" t="s">
        <v>184</v>
      </c>
      <c r="BJ808" s="18" t="s">
        <v>184</v>
      </c>
      <c r="BK808" s="18" t="s">
        <v>184</v>
      </c>
      <c r="BL808" s="18" t="s">
        <v>184</v>
      </c>
      <c r="BM808" s="281"/>
    </row>
    <row r="809" spans="1:65" s="158" customFormat="1" ht="60" customHeight="1" x14ac:dyDescent="0.35">
      <c r="A809" s="24" t="s">
        <v>3391</v>
      </c>
      <c r="D809" s="145" t="s">
        <v>1968</v>
      </c>
      <c r="E809" s="145" t="s">
        <v>171</v>
      </c>
      <c r="F809" s="145" t="s">
        <v>342</v>
      </c>
      <c r="G809" s="145" t="s">
        <v>3541</v>
      </c>
      <c r="H809" s="145" t="s">
        <v>3501</v>
      </c>
      <c r="I809" s="145" t="s">
        <v>253</v>
      </c>
      <c r="J809" s="18" t="s">
        <v>254</v>
      </c>
      <c r="K809" s="18" t="s">
        <v>3420</v>
      </c>
      <c r="L809" s="18" t="s">
        <v>336</v>
      </c>
      <c r="M809" s="18" t="s">
        <v>321</v>
      </c>
      <c r="N809" s="18" t="s">
        <v>451</v>
      </c>
      <c r="O809" s="18" t="s">
        <v>3548</v>
      </c>
      <c r="P809" s="145" t="s">
        <v>656</v>
      </c>
      <c r="Q809" s="145" t="s">
        <v>1968</v>
      </c>
      <c r="R809" s="145" t="s">
        <v>229</v>
      </c>
      <c r="S809" s="145" t="s">
        <v>229</v>
      </c>
      <c r="T809" s="145" t="s">
        <v>656</v>
      </c>
      <c r="U809" s="145" t="s">
        <v>1968</v>
      </c>
      <c r="V809" s="145" t="s">
        <v>177</v>
      </c>
      <c r="W809" s="145" t="s">
        <v>1968</v>
      </c>
      <c r="X809" s="18" t="s">
        <v>255</v>
      </c>
      <c r="Y809" s="203" t="str">
        <f>VLOOKUP($X809,'[26]Ley Transparencia'!$G$4:$H$18,2,0)</f>
        <v>INFORMACIÓN PÚBLICA</v>
      </c>
      <c r="Z809" s="145" t="s">
        <v>256</v>
      </c>
      <c r="AA809" s="145" t="s">
        <v>256</v>
      </c>
      <c r="AB809" s="39" t="s">
        <v>176</v>
      </c>
      <c r="AC809" s="48">
        <v>44562</v>
      </c>
      <c r="AD809" s="205" t="str">
        <f>LOOKUP($Y809,'[26]Ley Transparencia'!$H$4:$H$17,'[26]Ley Transparencia'!$I$4:$I$17)</f>
        <v>Ilimitada</v>
      </c>
      <c r="AE809" s="26" t="str">
        <f t="shared" si="184"/>
        <v>Baja</v>
      </c>
      <c r="AF809" s="18">
        <f t="shared" si="185"/>
        <v>1</v>
      </c>
      <c r="AG809" s="18" t="s">
        <v>239</v>
      </c>
      <c r="AH809" s="18">
        <f t="shared" si="186"/>
        <v>1</v>
      </c>
      <c r="AI809" s="18" t="s">
        <v>239</v>
      </c>
      <c r="AJ809" s="18">
        <f t="shared" si="187"/>
        <v>1</v>
      </c>
      <c r="AK809" s="18">
        <f t="shared" si="188"/>
        <v>3</v>
      </c>
      <c r="AL809" s="206" t="str">
        <f t="shared" si="189"/>
        <v>BAJA</v>
      </c>
      <c r="AM809" s="39" t="s">
        <v>184</v>
      </c>
      <c r="AN809" s="39" t="s">
        <v>184</v>
      </c>
      <c r="AO809" s="39" t="s">
        <v>184</v>
      </c>
      <c r="AP809" s="39" t="s">
        <v>184</v>
      </c>
      <c r="AQ809" s="39" t="s">
        <v>184</v>
      </c>
      <c r="AR809" s="18" t="s">
        <v>184</v>
      </c>
      <c r="AS809" s="18"/>
      <c r="AT809" s="18" t="s">
        <v>388</v>
      </c>
      <c r="AU809" s="18" t="s">
        <v>184</v>
      </c>
      <c r="AV809" s="18" t="s">
        <v>184</v>
      </c>
      <c r="AW809" s="18" t="s">
        <v>184</v>
      </c>
      <c r="AX809" s="18" t="s">
        <v>184</v>
      </c>
      <c r="AY809" s="18" t="s">
        <v>184</v>
      </c>
      <c r="AZ809" s="18" t="s">
        <v>184</v>
      </c>
      <c r="BA809" s="18" t="s">
        <v>184</v>
      </c>
      <c r="BB809" s="18" t="s">
        <v>184</v>
      </c>
      <c r="BC809" s="18"/>
      <c r="BD809" s="18" t="s">
        <v>184</v>
      </c>
      <c r="BE809" s="18" t="s">
        <v>184</v>
      </c>
      <c r="BF809" s="18" t="s">
        <v>184</v>
      </c>
      <c r="BG809" s="18" t="s">
        <v>184</v>
      </c>
      <c r="BH809" s="18" t="s">
        <v>184</v>
      </c>
      <c r="BI809" s="18" t="s">
        <v>184</v>
      </c>
      <c r="BJ809" s="18" t="s">
        <v>184</v>
      </c>
      <c r="BK809" s="18" t="s">
        <v>184</v>
      </c>
      <c r="BL809" s="18" t="s">
        <v>184</v>
      </c>
      <c r="BM809" s="281"/>
    </row>
    <row r="810" spans="1:65" s="158" customFormat="1" ht="60" customHeight="1" x14ac:dyDescent="0.35">
      <c r="A810" s="24" t="s">
        <v>3392</v>
      </c>
      <c r="D810" s="145" t="s">
        <v>1968</v>
      </c>
      <c r="E810" s="145" t="s">
        <v>171</v>
      </c>
      <c r="F810" s="145" t="s">
        <v>342</v>
      </c>
      <c r="G810" s="145" t="s">
        <v>3549</v>
      </c>
      <c r="H810" s="145" t="s">
        <v>3550</v>
      </c>
      <c r="I810" s="145" t="s">
        <v>253</v>
      </c>
      <c r="J810" s="18" t="s">
        <v>254</v>
      </c>
      <c r="K810" s="18" t="s">
        <v>3420</v>
      </c>
      <c r="L810" s="18" t="s">
        <v>336</v>
      </c>
      <c r="M810" s="18" t="s">
        <v>321</v>
      </c>
      <c r="N810" s="18" t="s">
        <v>451</v>
      </c>
      <c r="O810" s="145" t="s">
        <v>176</v>
      </c>
      <c r="P810" s="145" t="s">
        <v>656</v>
      </c>
      <c r="Q810" s="145" t="s">
        <v>1968</v>
      </c>
      <c r="R810" s="145" t="s">
        <v>229</v>
      </c>
      <c r="S810" s="145" t="s">
        <v>229</v>
      </c>
      <c r="T810" s="145" t="s">
        <v>656</v>
      </c>
      <c r="U810" s="145" t="s">
        <v>1968</v>
      </c>
      <c r="V810" s="145" t="s">
        <v>177</v>
      </c>
      <c r="W810" s="145" t="s">
        <v>1968</v>
      </c>
      <c r="X810" s="18" t="s">
        <v>255</v>
      </c>
      <c r="Y810" s="203" t="str">
        <f>VLOOKUP($X810,'[26]Ley Transparencia'!$G$4:$H$18,2,0)</f>
        <v>INFORMACIÓN PÚBLICA</v>
      </c>
      <c r="Z810" s="145" t="s">
        <v>256</v>
      </c>
      <c r="AA810" s="145" t="s">
        <v>256</v>
      </c>
      <c r="AB810" s="39" t="s">
        <v>176</v>
      </c>
      <c r="AC810" s="48">
        <v>44562</v>
      </c>
      <c r="AD810" s="205" t="str">
        <f>LOOKUP($Y810,'[26]Ley Transparencia'!$H$4:$H$17,'[26]Ley Transparencia'!$I$4:$I$17)</f>
        <v>Ilimitada</v>
      </c>
      <c r="AE810" s="26" t="str">
        <f t="shared" si="184"/>
        <v>Baja</v>
      </c>
      <c r="AF810" s="18">
        <f t="shared" si="185"/>
        <v>1</v>
      </c>
      <c r="AG810" s="18" t="s">
        <v>239</v>
      </c>
      <c r="AH810" s="18">
        <f t="shared" si="186"/>
        <v>1</v>
      </c>
      <c r="AI810" s="18" t="s">
        <v>239</v>
      </c>
      <c r="AJ810" s="18">
        <f t="shared" si="187"/>
        <v>1</v>
      </c>
      <c r="AK810" s="18">
        <f t="shared" si="188"/>
        <v>3</v>
      </c>
      <c r="AL810" s="206" t="str">
        <f t="shared" si="189"/>
        <v>BAJA</v>
      </c>
      <c r="AM810" s="39" t="s">
        <v>184</v>
      </c>
      <c r="AN810" s="39" t="s">
        <v>184</v>
      </c>
      <c r="AO810" s="39" t="s">
        <v>184</v>
      </c>
      <c r="AP810" s="39" t="s">
        <v>184</v>
      </c>
      <c r="AQ810" s="39" t="s">
        <v>184</v>
      </c>
      <c r="AR810" s="18" t="s">
        <v>184</v>
      </c>
      <c r="AS810" s="18"/>
      <c r="AT810" s="18" t="s">
        <v>388</v>
      </c>
      <c r="AU810" s="18" t="s">
        <v>184</v>
      </c>
      <c r="AV810" s="18" t="s">
        <v>184</v>
      </c>
      <c r="AW810" s="18" t="s">
        <v>184</v>
      </c>
      <c r="AX810" s="18" t="s">
        <v>184</v>
      </c>
      <c r="AY810" s="18" t="s">
        <v>184</v>
      </c>
      <c r="AZ810" s="18" t="s">
        <v>184</v>
      </c>
      <c r="BA810" s="18" t="s">
        <v>184</v>
      </c>
      <c r="BB810" s="18" t="s">
        <v>184</v>
      </c>
      <c r="BC810" s="18"/>
      <c r="BD810" s="18" t="s">
        <v>184</v>
      </c>
      <c r="BE810" s="18" t="s">
        <v>184</v>
      </c>
      <c r="BF810" s="18" t="s">
        <v>184</v>
      </c>
      <c r="BG810" s="18" t="s">
        <v>184</v>
      </c>
      <c r="BH810" s="18" t="s">
        <v>184</v>
      </c>
      <c r="BI810" s="18" t="s">
        <v>184</v>
      </c>
      <c r="BJ810" s="18" t="s">
        <v>184</v>
      </c>
      <c r="BK810" s="18" t="s">
        <v>184</v>
      </c>
      <c r="BL810" s="18" t="s">
        <v>184</v>
      </c>
      <c r="BM810" s="281"/>
    </row>
    <row r="811" spans="1:65" s="158" customFormat="1" ht="60" customHeight="1" x14ac:dyDescent="0.35">
      <c r="A811" s="24" t="s">
        <v>3393</v>
      </c>
      <c r="D811" s="145" t="s">
        <v>1968</v>
      </c>
      <c r="E811" s="145" t="s">
        <v>171</v>
      </c>
      <c r="F811" s="145" t="s">
        <v>342</v>
      </c>
      <c r="G811" s="145" t="s">
        <v>3551</v>
      </c>
      <c r="H811" s="145" t="s">
        <v>3552</v>
      </c>
      <c r="I811" s="145" t="s">
        <v>253</v>
      </c>
      <c r="J811" s="18" t="s">
        <v>254</v>
      </c>
      <c r="K811" s="18" t="s">
        <v>319</v>
      </c>
      <c r="L811" s="18" t="s">
        <v>330</v>
      </c>
      <c r="M811" s="18" t="s">
        <v>321</v>
      </c>
      <c r="N811" s="18" t="s">
        <v>451</v>
      </c>
      <c r="O811" s="145" t="s">
        <v>176</v>
      </c>
      <c r="P811" s="145" t="s">
        <v>656</v>
      </c>
      <c r="Q811" s="145" t="s">
        <v>1968</v>
      </c>
      <c r="R811" s="145" t="s">
        <v>229</v>
      </c>
      <c r="S811" s="145" t="s">
        <v>229</v>
      </c>
      <c r="T811" s="145" t="s">
        <v>656</v>
      </c>
      <c r="U811" s="145" t="s">
        <v>1968</v>
      </c>
      <c r="V811" s="145" t="s">
        <v>194</v>
      </c>
      <c r="W811" s="145" t="s">
        <v>1968</v>
      </c>
      <c r="X811" s="18" t="s">
        <v>255</v>
      </c>
      <c r="Y811" s="203" t="str">
        <f>VLOOKUP($X811,'[26]Ley Transparencia'!$G$4:$H$18,2,0)</f>
        <v>INFORMACIÓN PÚBLICA</v>
      </c>
      <c r="Z811" s="145" t="s">
        <v>256</v>
      </c>
      <c r="AA811" s="145" t="s">
        <v>256</v>
      </c>
      <c r="AB811" s="39" t="s">
        <v>176</v>
      </c>
      <c r="AC811" s="48">
        <v>44562</v>
      </c>
      <c r="AD811" s="205" t="str">
        <f>LOOKUP($Y811,'[26]Ley Transparencia'!$H$4:$H$17,'[26]Ley Transparencia'!$I$4:$I$17)</f>
        <v>Ilimitada</v>
      </c>
      <c r="AE811" s="26" t="str">
        <f t="shared" si="184"/>
        <v>Baja</v>
      </c>
      <c r="AF811" s="18">
        <f t="shared" si="185"/>
        <v>1</v>
      </c>
      <c r="AG811" s="18" t="s">
        <v>239</v>
      </c>
      <c r="AH811" s="18">
        <f t="shared" si="186"/>
        <v>1</v>
      </c>
      <c r="AI811" s="18" t="s">
        <v>239</v>
      </c>
      <c r="AJ811" s="18">
        <f t="shared" si="187"/>
        <v>1</v>
      </c>
      <c r="AK811" s="18">
        <f t="shared" si="188"/>
        <v>3</v>
      </c>
      <c r="AL811" s="206" t="str">
        <f t="shared" si="189"/>
        <v>BAJA</v>
      </c>
      <c r="AM811" s="39" t="s">
        <v>184</v>
      </c>
      <c r="AN811" s="39" t="s">
        <v>184</v>
      </c>
      <c r="AO811" s="39" t="s">
        <v>184</v>
      </c>
      <c r="AP811" s="39" t="s">
        <v>184</v>
      </c>
      <c r="AQ811" s="39" t="s">
        <v>184</v>
      </c>
      <c r="AR811" s="18" t="s">
        <v>184</v>
      </c>
      <c r="AS811" s="18"/>
      <c r="AT811" s="18" t="s">
        <v>388</v>
      </c>
      <c r="AU811" s="18" t="s">
        <v>184</v>
      </c>
      <c r="AV811" s="18" t="s">
        <v>184</v>
      </c>
      <c r="AW811" s="18" t="s">
        <v>184</v>
      </c>
      <c r="AX811" s="18" t="s">
        <v>184</v>
      </c>
      <c r="AY811" s="18" t="s">
        <v>184</v>
      </c>
      <c r="AZ811" s="18" t="s">
        <v>184</v>
      </c>
      <c r="BA811" s="18" t="s">
        <v>184</v>
      </c>
      <c r="BB811" s="18" t="s">
        <v>184</v>
      </c>
      <c r="BC811" s="18"/>
      <c r="BD811" s="18" t="s">
        <v>184</v>
      </c>
      <c r="BE811" s="18" t="s">
        <v>184</v>
      </c>
      <c r="BF811" s="18" t="s">
        <v>184</v>
      </c>
      <c r="BG811" s="18" t="s">
        <v>184</v>
      </c>
      <c r="BH811" s="18" t="s">
        <v>184</v>
      </c>
      <c r="BI811" s="18" t="s">
        <v>184</v>
      </c>
      <c r="BJ811" s="18" t="s">
        <v>184</v>
      </c>
      <c r="BK811" s="18" t="s">
        <v>184</v>
      </c>
      <c r="BL811" s="18" t="s">
        <v>184</v>
      </c>
      <c r="BM811" s="281"/>
    </row>
    <row r="812" spans="1:65" s="158" customFormat="1" ht="60" customHeight="1" x14ac:dyDescent="0.35">
      <c r="A812" s="24" t="s">
        <v>3394</v>
      </c>
      <c r="D812" s="145" t="s">
        <v>1968</v>
      </c>
      <c r="E812" s="145" t="s">
        <v>171</v>
      </c>
      <c r="F812" s="145" t="s">
        <v>342</v>
      </c>
      <c r="G812" s="145" t="s">
        <v>3553</v>
      </c>
      <c r="H812" s="145" t="s">
        <v>3554</v>
      </c>
      <c r="I812" s="145" t="s">
        <v>253</v>
      </c>
      <c r="J812" s="18" t="s">
        <v>254</v>
      </c>
      <c r="K812" s="18" t="s">
        <v>3420</v>
      </c>
      <c r="L812" s="18" t="s">
        <v>336</v>
      </c>
      <c r="M812" s="18" t="s">
        <v>321</v>
      </c>
      <c r="N812" s="18" t="s">
        <v>451</v>
      </c>
      <c r="O812" s="18" t="s">
        <v>3555</v>
      </c>
      <c r="P812" s="145" t="s">
        <v>656</v>
      </c>
      <c r="Q812" s="145" t="s">
        <v>1968</v>
      </c>
      <c r="R812" s="145" t="s">
        <v>229</v>
      </c>
      <c r="S812" s="145" t="s">
        <v>229</v>
      </c>
      <c r="T812" s="145" t="s">
        <v>656</v>
      </c>
      <c r="U812" s="145" t="s">
        <v>1968</v>
      </c>
      <c r="V812" s="145" t="s">
        <v>194</v>
      </c>
      <c r="W812" s="145" t="s">
        <v>1968</v>
      </c>
      <c r="X812" s="18" t="s">
        <v>255</v>
      </c>
      <c r="Y812" s="203" t="str">
        <f>VLOOKUP($X812,'[26]Ley Transparencia'!$G$4:$H$18,2,0)</f>
        <v>INFORMACIÓN PÚBLICA</v>
      </c>
      <c r="Z812" s="145" t="s">
        <v>256</v>
      </c>
      <c r="AA812" s="145" t="s">
        <v>256</v>
      </c>
      <c r="AB812" s="39" t="s">
        <v>176</v>
      </c>
      <c r="AC812" s="48">
        <v>44562</v>
      </c>
      <c r="AD812" s="205" t="str">
        <f>LOOKUP($Y812,'[26]Ley Transparencia'!$H$4:$H$17,'[26]Ley Transparencia'!$I$4:$I$17)</f>
        <v>Ilimitada</v>
      </c>
      <c r="AE812" s="26" t="str">
        <f t="shared" si="184"/>
        <v>Baja</v>
      </c>
      <c r="AF812" s="18">
        <f t="shared" si="185"/>
        <v>1</v>
      </c>
      <c r="AG812" s="18" t="s">
        <v>239</v>
      </c>
      <c r="AH812" s="18">
        <f t="shared" si="186"/>
        <v>1</v>
      </c>
      <c r="AI812" s="18" t="s">
        <v>239</v>
      </c>
      <c r="AJ812" s="18">
        <f t="shared" si="187"/>
        <v>1</v>
      </c>
      <c r="AK812" s="18">
        <f t="shared" si="188"/>
        <v>3</v>
      </c>
      <c r="AL812" s="206" t="str">
        <f t="shared" si="189"/>
        <v>BAJA</v>
      </c>
      <c r="AM812" s="39" t="s">
        <v>184</v>
      </c>
      <c r="AN812" s="39" t="s">
        <v>184</v>
      </c>
      <c r="AO812" s="39" t="s">
        <v>184</v>
      </c>
      <c r="AP812" s="39" t="s">
        <v>184</v>
      </c>
      <c r="AQ812" s="39" t="s">
        <v>184</v>
      </c>
      <c r="AR812" s="18" t="s">
        <v>184</v>
      </c>
      <c r="AS812" s="18"/>
      <c r="AT812" s="18" t="s">
        <v>388</v>
      </c>
      <c r="AU812" s="18" t="s">
        <v>184</v>
      </c>
      <c r="AV812" s="18" t="s">
        <v>184</v>
      </c>
      <c r="AW812" s="18" t="s">
        <v>184</v>
      </c>
      <c r="AX812" s="18" t="s">
        <v>184</v>
      </c>
      <c r="AY812" s="18" t="s">
        <v>184</v>
      </c>
      <c r="AZ812" s="18" t="s">
        <v>184</v>
      </c>
      <c r="BA812" s="18" t="s">
        <v>184</v>
      </c>
      <c r="BB812" s="18" t="s">
        <v>184</v>
      </c>
      <c r="BC812" s="18"/>
      <c r="BD812" s="18" t="s">
        <v>184</v>
      </c>
      <c r="BE812" s="18" t="s">
        <v>184</v>
      </c>
      <c r="BF812" s="18" t="s">
        <v>184</v>
      </c>
      <c r="BG812" s="18" t="s">
        <v>184</v>
      </c>
      <c r="BH812" s="18" t="s">
        <v>184</v>
      </c>
      <c r="BI812" s="18" t="s">
        <v>184</v>
      </c>
      <c r="BJ812" s="18" t="s">
        <v>184</v>
      </c>
      <c r="BK812" s="18" t="s">
        <v>184</v>
      </c>
      <c r="BL812" s="18" t="s">
        <v>184</v>
      </c>
      <c r="BM812" s="281"/>
    </row>
    <row r="813" spans="1:65" s="158" customFormat="1" ht="60" customHeight="1" x14ac:dyDescent="0.35">
      <c r="A813" s="24" t="s">
        <v>3395</v>
      </c>
      <c r="D813" s="145" t="s">
        <v>1968</v>
      </c>
      <c r="E813" s="145" t="s">
        <v>171</v>
      </c>
      <c r="F813" s="145" t="s">
        <v>342</v>
      </c>
      <c r="G813" s="145" t="s">
        <v>3556</v>
      </c>
      <c r="H813" s="145" t="s">
        <v>3557</v>
      </c>
      <c r="I813" s="145" t="s">
        <v>253</v>
      </c>
      <c r="J813" s="18" t="s">
        <v>254</v>
      </c>
      <c r="K813" s="18" t="s">
        <v>3420</v>
      </c>
      <c r="L813" s="18" t="s">
        <v>336</v>
      </c>
      <c r="M813" s="18" t="s">
        <v>321</v>
      </c>
      <c r="N813" s="18" t="s">
        <v>351</v>
      </c>
      <c r="O813" s="18" t="s">
        <v>3558</v>
      </c>
      <c r="P813" s="145" t="s">
        <v>656</v>
      </c>
      <c r="Q813" s="145" t="s">
        <v>1968</v>
      </c>
      <c r="R813" s="145" t="s">
        <v>229</v>
      </c>
      <c r="S813" s="145" t="s">
        <v>229</v>
      </c>
      <c r="T813" s="145" t="s">
        <v>656</v>
      </c>
      <c r="U813" s="145" t="s">
        <v>1968</v>
      </c>
      <c r="V813" s="145" t="s">
        <v>194</v>
      </c>
      <c r="W813" s="145" t="s">
        <v>1968</v>
      </c>
      <c r="X813" s="18" t="s">
        <v>255</v>
      </c>
      <c r="Y813" s="203" t="str">
        <f>VLOOKUP($X813,'[26]Ley Transparencia'!$G$4:$H$18,2,0)</f>
        <v>INFORMACIÓN PÚBLICA</v>
      </c>
      <c r="Z813" s="145" t="s">
        <v>256</v>
      </c>
      <c r="AA813" s="145" t="s">
        <v>256</v>
      </c>
      <c r="AB813" s="39" t="s">
        <v>176</v>
      </c>
      <c r="AC813" s="48">
        <v>44562</v>
      </c>
      <c r="AD813" s="205" t="str">
        <f>LOOKUP($Y813,'[26]Ley Transparencia'!$H$4:$H$17,'[26]Ley Transparencia'!$I$4:$I$17)</f>
        <v>Ilimitada</v>
      </c>
      <c r="AE813" s="26" t="str">
        <f t="shared" si="184"/>
        <v>Baja</v>
      </c>
      <c r="AF813" s="18">
        <f t="shared" si="185"/>
        <v>1</v>
      </c>
      <c r="AG813" s="18" t="s">
        <v>239</v>
      </c>
      <c r="AH813" s="18">
        <f t="shared" si="186"/>
        <v>1</v>
      </c>
      <c r="AI813" s="18" t="s">
        <v>239</v>
      </c>
      <c r="AJ813" s="18">
        <f t="shared" si="187"/>
        <v>1</v>
      </c>
      <c r="AK813" s="18">
        <f t="shared" si="188"/>
        <v>3</v>
      </c>
      <c r="AL813" s="206" t="str">
        <f t="shared" si="189"/>
        <v>BAJA</v>
      </c>
      <c r="AM813" s="39" t="s">
        <v>184</v>
      </c>
      <c r="AN813" s="39" t="s">
        <v>184</v>
      </c>
      <c r="AO813" s="39" t="s">
        <v>184</v>
      </c>
      <c r="AP813" s="39" t="s">
        <v>184</v>
      </c>
      <c r="AQ813" s="39" t="s">
        <v>184</v>
      </c>
      <c r="AR813" s="18" t="s">
        <v>184</v>
      </c>
      <c r="AS813" s="18"/>
      <c r="AT813" s="18" t="s">
        <v>388</v>
      </c>
      <c r="AU813" s="18" t="s">
        <v>184</v>
      </c>
      <c r="AV813" s="18" t="s">
        <v>184</v>
      </c>
      <c r="AW813" s="18" t="s">
        <v>184</v>
      </c>
      <c r="AX813" s="18" t="s">
        <v>184</v>
      </c>
      <c r="AY813" s="18" t="s">
        <v>184</v>
      </c>
      <c r="AZ813" s="18" t="s">
        <v>184</v>
      </c>
      <c r="BA813" s="18" t="s">
        <v>184</v>
      </c>
      <c r="BB813" s="18" t="s">
        <v>184</v>
      </c>
      <c r="BC813" s="18"/>
      <c r="BD813" s="18" t="s">
        <v>184</v>
      </c>
      <c r="BE813" s="18" t="s">
        <v>184</v>
      </c>
      <c r="BF813" s="18" t="s">
        <v>184</v>
      </c>
      <c r="BG813" s="18" t="s">
        <v>184</v>
      </c>
      <c r="BH813" s="18" t="s">
        <v>184</v>
      </c>
      <c r="BI813" s="18" t="s">
        <v>184</v>
      </c>
      <c r="BJ813" s="18" t="s">
        <v>184</v>
      </c>
      <c r="BK813" s="18" t="s">
        <v>184</v>
      </c>
      <c r="BL813" s="18" t="s">
        <v>184</v>
      </c>
      <c r="BM813" s="281"/>
    </row>
    <row r="814" spans="1:65" s="158" customFormat="1" ht="60" customHeight="1" x14ac:dyDescent="0.35">
      <c r="A814" s="24" t="s">
        <v>3396</v>
      </c>
      <c r="D814" s="145" t="s">
        <v>1968</v>
      </c>
      <c r="E814" s="145" t="s">
        <v>171</v>
      </c>
      <c r="F814" s="145" t="s">
        <v>1748</v>
      </c>
      <c r="G814" s="145" t="s">
        <v>3559</v>
      </c>
      <c r="H814" s="145" t="s">
        <v>3560</v>
      </c>
      <c r="I814" s="145" t="s">
        <v>253</v>
      </c>
      <c r="J814" s="18" t="s">
        <v>254</v>
      </c>
      <c r="K814" s="18" t="s">
        <v>3420</v>
      </c>
      <c r="L814" s="18" t="s">
        <v>336</v>
      </c>
      <c r="M814" s="18" t="s">
        <v>321</v>
      </c>
      <c r="N814" s="18" t="s">
        <v>351</v>
      </c>
      <c r="O814" s="18" t="s">
        <v>3561</v>
      </c>
      <c r="P814" s="145" t="s">
        <v>656</v>
      </c>
      <c r="Q814" s="145" t="s">
        <v>1968</v>
      </c>
      <c r="R814" s="145" t="s">
        <v>229</v>
      </c>
      <c r="S814" s="145" t="s">
        <v>229</v>
      </c>
      <c r="T814" s="145" t="s">
        <v>656</v>
      </c>
      <c r="U814" s="145" t="s">
        <v>1968</v>
      </c>
      <c r="V814" s="145" t="s">
        <v>194</v>
      </c>
      <c r="W814" s="145" t="s">
        <v>1968</v>
      </c>
      <c r="X814" s="18" t="s">
        <v>255</v>
      </c>
      <c r="Y814" s="203" t="str">
        <f>VLOOKUP($X814,'[26]Ley Transparencia'!$G$4:$H$18,2,0)</f>
        <v>INFORMACIÓN PÚBLICA</v>
      </c>
      <c r="Z814" s="145" t="s">
        <v>256</v>
      </c>
      <c r="AA814" s="145" t="s">
        <v>256</v>
      </c>
      <c r="AB814" s="39" t="s">
        <v>176</v>
      </c>
      <c r="AC814" s="48">
        <v>44562</v>
      </c>
      <c r="AD814" s="205" t="str">
        <f>LOOKUP($Y814,'[26]Ley Transparencia'!$H$4:$H$17,'[26]Ley Transparencia'!$I$4:$I$17)</f>
        <v>Ilimitada</v>
      </c>
      <c r="AE814" s="26" t="str">
        <f t="shared" si="184"/>
        <v>Baja</v>
      </c>
      <c r="AF814" s="18">
        <f t="shared" si="185"/>
        <v>1</v>
      </c>
      <c r="AG814" s="18" t="s">
        <v>239</v>
      </c>
      <c r="AH814" s="18">
        <f t="shared" si="186"/>
        <v>1</v>
      </c>
      <c r="AI814" s="18" t="s">
        <v>239</v>
      </c>
      <c r="AJ814" s="18">
        <f t="shared" si="187"/>
        <v>1</v>
      </c>
      <c r="AK814" s="18">
        <f t="shared" si="188"/>
        <v>3</v>
      </c>
      <c r="AL814" s="206" t="str">
        <f t="shared" si="189"/>
        <v>BAJA</v>
      </c>
      <c r="AM814" s="39" t="s">
        <v>184</v>
      </c>
      <c r="AN814" s="39" t="s">
        <v>184</v>
      </c>
      <c r="AO814" s="39" t="s">
        <v>184</v>
      </c>
      <c r="AP814" s="39" t="s">
        <v>184</v>
      </c>
      <c r="AQ814" s="39" t="s">
        <v>184</v>
      </c>
      <c r="AR814" s="18" t="s">
        <v>184</v>
      </c>
      <c r="AS814" s="18"/>
      <c r="AT814" s="18" t="s">
        <v>388</v>
      </c>
      <c r="AU814" s="18" t="s">
        <v>184</v>
      </c>
      <c r="AV814" s="18" t="s">
        <v>184</v>
      </c>
      <c r="AW814" s="18" t="s">
        <v>184</v>
      </c>
      <c r="AX814" s="18" t="s">
        <v>184</v>
      </c>
      <c r="AY814" s="18" t="s">
        <v>184</v>
      </c>
      <c r="AZ814" s="18" t="s">
        <v>184</v>
      </c>
      <c r="BA814" s="18" t="s">
        <v>184</v>
      </c>
      <c r="BB814" s="18" t="s">
        <v>184</v>
      </c>
      <c r="BC814" s="18"/>
      <c r="BD814" s="18" t="s">
        <v>184</v>
      </c>
      <c r="BE814" s="18" t="s">
        <v>184</v>
      </c>
      <c r="BF814" s="18" t="s">
        <v>184</v>
      </c>
      <c r="BG814" s="18" t="s">
        <v>184</v>
      </c>
      <c r="BH814" s="18" t="s">
        <v>184</v>
      </c>
      <c r="BI814" s="18" t="s">
        <v>184</v>
      </c>
      <c r="BJ814" s="18" t="s">
        <v>184</v>
      </c>
      <c r="BK814" s="18" t="s">
        <v>184</v>
      </c>
      <c r="BL814" s="18" t="s">
        <v>184</v>
      </c>
      <c r="BM814" s="281"/>
    </row>
    <row r="815" spans="1:65" s="158" customFormat="1" ht="60" customHeight="1" x14ac:dyDescent="0.35">
      <c r="A815" s="24" t="s">
        <v>3397</v>
      </c>
      <c r="D815" s="145" t="s">
        <v>1968</v>
      </c>
      <c r="E815" s="145" t="s">
        <v>171</v>
      </c>
      <c r="F815" s="145" t="s">
        <v>1748</v>
      </c>
      <c r="G815" s="145" t="s">
        <v>3562</v>
      </c>
      <c r="H815" s="145" t="s">
        <v>3563</v>
      </c>
      <c r="I815" s="145" t="s">
        <v>253</v>
      </c>
      <c r="J815" s="18" t="s">
        <v>254</v>
      </c>
      <c r="K815" s="18" t="s">
        <v>3420</v>
      </c>
      <c r="L815" s="18" t="s">
        <v>336</v>
      </c>
      <c r="M815" s="18" t="s">
        <v>321</v>
      </c>
      <c r="N815" s="18" t="s">
        <v>351</v>
      </c>
      <c r="O815" s="18" t="s">
        <v>3561</v>
      </c>
      <c r="P815" s="145" t="s">
        <v>656</v>
      </c>
      <c r="Q815" s="145" t="s">
        <v>1968</v>
      </c>
      <c r="R815" s="145" t="s">
        <v>229</v>
      </c>
      <c r="S815" s="145" t="s">
        <v>229</v>
      </c>
      <c r="T815" s="145" t="s">
        <v>656</v>
      </c>
      <c r="U815" s="145" t="s">
        <v>1968</v>
      </c>
      <c r="V815" s="145" t="s">
        <v>194</v>
      </c>
      <c r="W815" s="145" t="s">
        <v>1968</v>
      </c>
      <c r="X815" s="18" t="s">
        <v>255</v>
      </c>
      <c r="Y815" s="203" t="str">
        <f>VLOOKUP($X815,'[26]Ley Transparencia'!$G$4:$H$18,2,0)</f>
        <v>INFORMACIÓN PÚBLICA</v>
      </c>
      <c r="Z815" s="145" t="s">
        <v>256</v>
      </c>
      <c r="AA815" s="145" t="s">
        <v>256</v>
      </c>
      <c r="AB815" s="39" t="s">
        <v>176</v>
      </c>
      <c r="AC815" s="48">
        <v>44562</v>
      </c>
      <c r="AD815" s="205" t="str">
        <f>LOOKUP($Y815,'[26]Ley Transparencia'!$H$4:$H$17,'[26]Ley Transparencia'!$I$4:$I$17)</f>
        <v>Ilimitada</v>
      </c>
      <c r="AE815" s="26" t="str">
        <f t="shared" si="184"/>
        <v>Baja</v>
      </c>
      <c r="AF815" s="18">
        <f t="shared" si="185"/>
        <v>1</v>
      </c>
      <c r="AG815" s="18" t="s">
        <v>239</v>
      </c>
      <c r="AH815" s="18">
        <f t="shared" si="186"/>
        <v>1</v>
      </c>
      <c r="AI815" s="18" t="s">
        <v>239</v>
      </c>
      <c r="AJ815" s="18">
        <f t="shared" si="187"/>
        <v>1</v>
      </c>
      <c r="AK815" s="18">
        <f t="shared" si="188"/>
        <v>3</v>
      </c>
      <c r="AL815" s="206" t="str">
        <f t="shared" si="189"/>
        <v>BAJA</v>
      </c>
      <c r="AM815" s="39" t="s">
        <v>184</v>
      </c>
      <c r="AN815" s="39" t="s">
        <v>184</v>
      </c>
      <c r="AO815" s="39" t="s">
        <v>184</v>
      </c>
      <c r="AP815" s="39" t="s">
        <v>184</v>
      </c>
      <c r="AQ815" s="39" t="s">
        <v>184</v>
      </c>
      <c r="AR815" s="18" t="s">
        <v>184</v>
      </c>
      <c r="AS815" s="18"/>
      <c r="AT815" s="18" t="s">
        <v>388</v>
      </c>
      <c r="AU815" s="18" t="s">
        <v>184</v>
      </c>
      <c r="AV815" s="18" t="s">
        <v>184</v>
      </c>
      <c r="AW815" s="18" t="s">
        <v>184</v>
      </c>
      <c r="AX815" s="18" t="s">
        <v>184</v>
      </c>
      <c r="AY815" s="18" t="s">
        <v>184</v>
      </c>
      <c r="AZ815" s="18" t="s">
        <v>184</v>
      </c>
      <c r="BA815" s="18" t="s">
        <v>184</v>
      </c>
      <c r="BB815" s="18" t="s">
        <v>184</v>
      </c>
      <c r="BC815" s="18"/>
      <c r="BD815" s="18" t="s">
        <v>184</v>
      </c>
      <c r="BE815" s="18" t="s">
        <v>184</v>
      </c>
      <c r="BF815" s="18" t="s">
        <v>184</v>
      </c>
      <c r="BG815" s="18" t="s">
        <v>184</v>
      </c>
      <c r="BH815" s="18" t="s">
        <v>184</v>
      </c>
      <c r="BI815" s="18" t="s">
        <v>184</v>
      </c>
      <c r="BJ815" s="18" t="s">
        <v>184</v>
      </c>
      <c r="BK815" s="18" t="s">
        <v>184</v>
      </c>
      <c r="BL815" s="18" t="s">
        <v>184</v>
      </c>
      <c r="BM815" s="281"/>
    </row>
    <row r="816" spans="1:65" s="158" customFormat="1" ht="60" customHeight="1" x14ac:dyDescent="0.35">
      <c r="A816" s="24" t="s">
        <v>3398</v>
      </c>
      <c r="D816" s="145" t="s">
        <v>1968</v>
      </c>
      <c r="E816" s="145" t="s">
        <v>171</v>
      </c>
      <c r="F816" s="145" t="s">
        <v>229</v>
      </c>
      <c r="G816" s="145" t="s">
        <v>3564</v>
      </c>
      <c r="H816" s="145" t="s">
        <v>3565</v>
      </c>
      <c r="I816" s="145" t="s">
        <v>227</v>
      </c>
      <c r="J816" s="145" t="s">
        <v>176</v>
      </c>
      <c r="K816" s="145" t="s">
        <v>176</v>
      </c>
      <c r="L816" s="145" t="s">
        <v>176</v>
      </c>
      <c r="M816" s="145" t="s">
        <v>176</v>
      </c>
      <c r="N816" s="145" t="s">
        <v>176</v>
      </c>
      <c r="O816" s="145" t="s">
        <v>176</v>
      </c>
      <c r="P816" s="145" t="s">
        <v>656</v>
      </c>
      <c r="Q816" s="145" t="s">
        <v>1968</v>
      </c>
      <c r="R816" s="145" t="s">
        <v>229</v>
      </c>
      <c r="S816" s="145" t="s">
        <v>229</v>
      </c>
      <c r="T816" s="145" t="s">
        <v>193</v>
      </c>
      <c r="U816" s="145" t="s">
        <v>170</v>
      </c>
      <c r="V816" s="145" t="s">
        <v>229</v>
      </c>
      <c r="W816" s="145" t="s">
        <v>229</v>
      </c>
      <c r="X816" s="18" t="s">
        <v>179</v>
      </c>
      <c r="Y816" s="203" t="str">
        <f>VLOOKUP($X816,'[26]Ley Transparencia'!$G$4:$H$18,2,0)</f>
        <v>Artículo 19 - INFORMACIÓN PÚBLICA RESERVADA</v>
      </c>
      <c r="Z816" s="145" t="s">
        <v>180</v>
      </c>
      <c r="AA816" s="145" t="s">
        <v>3571</v>
      </c>
      <c r="AB816" s="39" t="s">
        <v>238</v>
      </c>
      <c r="AC816" s="48">
        <v>45603</v>
      </c>
      <c r="AD816" s="205" t="str">
        <f>LOOKUP($Y816,'[26]Ley Transparencia'!$H$4:$H$17,'[26]Ley Transparencia'!$I$4:$I$17)</f>
        <v>Mayor a 15 años</v>
      </c>
      <c r="AE816" s="26" t="str">
        <f t="shared" si="184"/>
        <v>Alta</v>
      </c>
      <c r="AF816" s="18">
        <f t="shared" si="185"/>
        <v>3</v>
      </c>
      <c r="AG816" s="18" t="s">
        <v>239</v>
      </c>
      <c r="AH816" s="18">
        <f t="shared" si="186"/>
        <v>1</v>
      </c>
      <c r="AI816" s="18" t="s">
        <v>239</v>
      </c>
      <c r="AJ816" s="18">
        <f t="shared" si="187"/>
        <v>1</v>
      </c>
      <c r="AK816" s="18">
        <f t="shared" si="188"/>
        <v>5</v>
      </c>
      <c r="AL816" s="206" t="str">
        <f t="shared" si="189"/>
        <v>ALTA</v>
      </c>
      <c r="AM816" s="39" t="s">
        <v>184</v>
      </c>
      <c r="AN816" s="39" t="s">
        <v>388</v>
      </c>
      <c r="AO816" s="39" t="s">
        <v>184</v>
      </c>
      <c r="AP816" s="39" t="s">
        <v>388</v>
      </c>
      <c r="AQ816" s="39" t="s">
        <v>388</v>
      </c>
      <c r="AR816" s="18" t="s">
        <v>388</v>
      </c>
      <c r="AS816" s="18"/>
      <c r="AT816" s="18" t="s">
        <v>388</v>
      </c>
      <c r="AU816" s="18" t="s">
        <v>184</v>
      </c>
      <c r="AV816" s="18" t="s">
        <v>184</v>
      </c>
      <c r="AW816" s="18" t="s">
        <v>388</v>
      </c>
      <c r="AX816" s="18" t="s">
        <v>184</v>
      </c>
      <c r="AY816" s="18" t="s">
        <v>388</v>
      </c>
      <c r="AZ816" s="18" t="s">
        <v>184</v>
      </c>
      <c r="BA816" s="18" t="s">
        <v>184</v>
      </c>
      <c r="BB816" s="18" t="s">
        <v>184</v>
      </c>
      <c r="BC816" s="18"/>
      <c r="BD816" s="18" t="s">
        <v>184</v>
      </c>
      <c r="BE816" s="18" t="s">
        <v>184</v>
      </c>
      <c r="BF816" s="18" t="s">
        <v>184</v>
      </c>
      <c r="BG816" s="18" t="s">
        <v>184</v>
      </c>
      <c r="BH816" s="18" t="s">
        <v>184</v>
      </c>
      <c r="BI816" s="18" t="s">
        <v>184</v>
      </c>
      <c r="BJ816" s="18" t="s">
        <v>184</v>
      </c>
      <c r="BK816" s="18" t="s">
        <v>184</v>
      </c>
      <c r="BL816" s="18" t="s">
        <v>184</v>
      </c>
      <c r="BM816" s="281"/>
    </row>
    <row r="817" spans="1:65" s="158" customFormat="1" ht="60" customHeight="1" x14ac:dyDescent="0.35">
      <c r="A817" s="24" t="s">
        <v>3399</v>
      </c>
      <c r="D817" s="145" t="s">
        <v>1968</v>
      </c>
      <c r="E817" s="145" t="s">
        <v>171</v>
      </c>
      <c r="F817" s="145" t="s">
        <v>229</v>
      </c>
      <c r="G817" s="145" t="s">
        <v>724</v>
      </c>
      <c r="H817" s="145" t="s">
        <v>3566</v>
      </c>
      <c r="I817" s="145" t="s">
        <v>243</v>
      </c>
      <c r="J817" s="145" t="s">
        <v>176</v>
      </c>
      <c r="K817" s="145" t="s">
        <v>176</v>
      </c>
      <c r="L817" s="145" t="s">
        <v>176</v>
      </c>
      <c r="M817" s="145" t="s">
        <v>176</v>
      </c>
      <c r="N817" s="145" t="s">
        <v>176</v>
      </c>
      <c r="O817" s="145" t="s">
        <v>176</v>
      </c>
      <c r="P817" s="145" t="s">
        <v>656</v>
      </c>
      <c r="Q817" s="145" t="s">
        <v>1968</v>
      </c>
      <c r="R817" s="145" t="s">
        <v>229</v>
      </c>
      <c r="S817" s="145" t="s">
        <v>229</v>
      </c>
      <c r="T817" s="145" t="s">
        <v>193</v>
      </c>
      <c r="U817" s="145" t="s">
        <v>170</v>
      </c>
      <c r="V817" s="145" t="s">
        <v>229</v>
      </c>
      <c r="W817" s="145" t="s">
        <v>229</v>
      </c>
      <c r="X817" s="18" t="s">
        <v>179</v>
      </c>
      <c r="Y817" s="203" t="str">
        <f>VLOOKUP($X817,'[26]Ley Transparencia'!$G$4:$H$18,2,0)</f>
        <v>Artículo 19 - INFORMACIÓN PÚBLICA RESERVADA</v>
      </c>
      <c r="Z817" s="145" t="s">
        <v>180</v>
      </c>
      <c r="AA817" s="145" t="s">
        <v>3571</v>
      </c>
      <c r="AB817" s="39" t="s">
        <v>238</v>
      </c>
      <c r="AC817" s="48">
        <v>45603</v>
      </c>
      <c r="AD817" s="205" t="str">
        <f>LOOKUP($Y817,'[26]Ley Transparencia'!$H$4:$H$17,'[26]Ley Transparencia'!$I$4:$I$17)</f>
        <v>Mayor a 15 años</v>
      </c>
      <c r="AE817" s="26" t="str">
        <f t="shared" si="184"/>
        <v>Alta</v>
      </c>
      <c r="AF817" s="18">
        <f t="shared" si="185"/>
        <v>3</v>
      </c>
      <c r="AG817" s="18" t="s">
        <v>239</v>
      </c>
      <c r="AH817" s="18">
        <f t="shared" si="186"/>
        <v>1</v>
      </c>
      <c r="AI817" s="18" t="s">
        <v>239</v>
      </c>
      <c r="AJ817" s="18">
        <f t="shared" si="187"/>
        <v>1</v>
      </c>
      <c r="AK817" s="18">
        <f t="shared" si="188"/>
        <v>5</v>
      </c>
      <c r="AL817" s="206" t="str">
        <f t="shared" si="189"/>
        <v>ALTA</v>
      </c>
      <c r="AM817" s="39" t="s">
        <v>184</v>
      </c>
      <c r="AN817" s="39" t="s">
        <v>388</v>
      </c>
      <c r="AO817" s="39" t="s">
        <v>184</v>
      </c>
      <c r="AP817" s="39" t="s">
        <v>388</v>
      </c>
      <c r="AQ817" s="39" t="s">
        <v>388</v>
      </c>
      <c r="AR817" s="18" t="s">
        <v>388</v>
      </c>
      <c r="AS817" s="18"/>
      <c r="AT817" s="18" t="s">
        <v>388</v>
      </c>
      <c r="AU817" s="18" t="s">
        <v>184</v>
      </c>
      <c r="AV817" s="18" t="s">
        <v>184</v>
      </c>
      <c r="AW817" s="18" t="s">
        <v>388</v>
      </c>
      <c r="AX817" s="18" t="s">
        <v>184</v>
      </c>
      <c r="AY817" s="18" t="s">
        <v>388</v>
      </c>
      <c r="AZ817" s="18" t="s">
        <v>184</v>
      </c>
      <c r="BA817" s="18" t="s">
        <v>184</v>
      </c>
      <c r="BB817" s="18" t="s">
        <v>184</v>
      </c>
      <c r="BC817" s="18"/>
      <c r="BD817" s="18" t="s">
        <v>184</v>
      </c>
      <c r="BE817" s="18" t="s">
        <v>184</v>
      </c>
      <c r="BF817" s="18" t="s">
        <v>184</v>
      </c>
      <c r="BG817" s="18" t="s">
        <v>184</v>
      </c>
      <c r="BH817" s="18" t="s">
        <v>184</v>
      </c>
      <c r="BI817" s="18" t="s">
        <v>184</v>
      </c>
      <c r="BJ817" s="18" t="s">
        <v>184</v>
      </c>
      <c r="BK817" s="18" t="s">
        <v>184</v>
      </c>
      <c r="BL817" s="18" t="s">
        <v>184</v>
      </c>
      <c r="BM817" s="281"/>
    </row>
    <row r="818" spans="1:65" s="158" customFormat="1" ht="60" customHeight="1" x14ac:dyDescent="0.35">
      <c r="A818" s="24" t="s">
        <v>3400</v>
      </c>
      <c r="D818" s="145" t="s">
        <v>1968</v>
      </c>
      <c r="E818" s="145" t="s">
        <v>171</v>
      </c>
      <c r="F818" s="145" t="s">
        <v>229</v>
      </c>
      <c r="G818" s="145" t="s">
        <v>312</v>
      </c>
      <c r="H818" s="145" t="s">
        <v>3312</v>
      </c>
      <c r="I818" s="145" t="s">
        <v>312</v>
      </c>
      <c r="J818" s="145" t="s">
        <v>176</v>
      </c>
      <c r="K818" s="145" t="s">
        <v>176</v>
      </c>
      <c r="L818" s="145" t="s">
        <v>176</v>
      </c>
      <c r="M818" s="145" t="s">
        <v>176</v>
      </c>
      <c r="N818" s="145" t="s">
        <v>176</v>
      </c>
      <c r="O818" s="145" t="s">
        <v>176</v>
      </c>
      <c r="P818" s="145" t="s">
        <v>176</v>
      </c>
      <c r="Q818" s="145" t="s">
        <v>176</v>
      </c>
      <c r="R818" s="145" t="s">
        <v>176</v>
      </c>
      <c r="S818" s="145" t="s">
        <v>176</v>
      </c>
      <c r="T818" s="145" t="s">
        <v>176</v>
      </c>
      <c r="U818" s="145" t="s">
        <v>176</v>
      </c>
      <c r="V818" s="145" t="s">
        <v>176</v>
      </c>
      <c r="W818" s="145" t="s">
        <v>176</v>
      </c>
      <c r="X818" s="18" t="s">
        <v>179</v>
      </c>
      <c r="Y818" s="203" t="str">
        <f>VLOOKUP($X818,'[26]Ley Transparencia'!$G$4:$H$18,2,0)</f>
        <v>Artículo 19 - INFORMACIÓN PÚBLICA RESERVADA</v>
      </c>
      <c r="Z818" s="145" t="s">
        <v>180</v>
      </c>
      <c r="AA818" s="145" t="s">
        <v>3572</v>
      </c>
      <c r="AB818" s="39" t="s">
        <v>238</v>
      </c>
      <c r="AC818" s="48">
        <v>45603</v>
      </c>
      <c r="AD818" s="205" t="str">
        <f>LOOKUP($Y818,'[26]Ley Transparencia'!$H$4:$H$17,'[26]Ley Transparencia'!$I$4:$I$17)</f>
        <v>Mayor a 15 años</v>
      </c>
      <c r="AE818" s="26" t="str">
        <f t="shared" si="184"/>
        <v>Alta</v>
      </c>
      <c r="AF818" s="18">
        <f t="shared" si="185"/>
        <v>3</v>
      </c>
      <c r="AG818" s="18" t="s">
        <v>239</v>
      </c>
      <c r="AH818" s="18">
        <f t="shared" si="186"/>
        <v>1</v>
      </c>
      <c r="AI818" s="18" t="s">
        <v>183</v>
      </c>
      <c r="AJ818" s="18">
        <f t="shared" si="187"/>
        <v>3</v>
      </c>
      <c r="AK818" s="18">
        <f t="shared" si="188"/>
        <v>7</v>
      </c>
      <c r="AL818" s="206" t="str">
        <f t="shared" si="189"/>
        <v>ALTA</v>
      </c>
      <c r="AM818" s="39" t="s">
        <v>184</v>
      </c>
      <c r="AN818" s="39" t="s">
        <v>388</v>
      </c>
      <c r="AO818" s="39" t="s">
        <v>184</v>
      </c>
      <c r="AP818" s="39" t="s">
        <v>388</v>
      </c>
      <c r="AQ818" s="39" t="s">
        <v>388</v>
      </c>
      <c r="AR818" s="18" t="s">
        <v>184</v>
      </c>
      <c r="AS818" s="18"/>
      <c r="AT818" s="18" t="s">
        <v>388</v>
      </c>
      <c r="AU818" s="18" t="s">
        <v>184</v>
      </c>
      <c r="AV818" s="18" t="s">
        <v>184</v>
      </c>
      <c r="AW818" s="18" t="s">
        <v>388</v>
      </c>
      <c r="AX818" s="18" t="s">
        <v>184</v>
      </c>
      <c r="AY818" s="18" t="s">
        <v>388</v>
      </c>
      <c r="AZ818" s="18" t="s">
        <v>184</v>
      </c>
      <c r="BA818" s="18" t="s">
        <v>184</v>
      </c>
      <c r="BB818" s="18" t="s">
        <v>184</v>
      </c>
      <c r="BC818" s="18"/>
      <c r="BD818" s="18" t="s">
        <v>184</v>
      </c>
      <c r="BE818" s="18" t="s">
        <v>184</v>
      </c>
      <c r="BF818" s="18" t="s">
        <v>184</v>
      </c>
      <c r="BG818" s="18" t="s">
        <v>184</v>
      </c>
      <c r="BH818" s="18" t="s">
        <v>184</v>
      </c>
      <c r="BI818" s="18" t="s">
        <v>184</v>
      </c>
      <c r="BJ818" s="18" t="s">
        <v>184</v>
      </c>
      <c r="BK818" s="18" t="s">
        <v>184</v>
      </c>
      <c r="BL818" s="18" t="s">
        <v>184</v>
      </c>
      <c r="BM818" s="281"/>
    </row>
    <row r="819" spans="1:65" s="158" customFormat="1" ht="60" customHeight="1" x14ac:dyDescent="0.35">
      <c r="A819" s="24" t="s">
        <v>3401</v>
      </c>
      <c r="D819" s="145" t="s">
        <v>1968</v>
      </c>
      <c r="E819" s="145" t="s">
        <v>171</v>
      </c>
      <c r="F819" s="145" t="s">
        <v>229</v>
      </c>
      <c r="G819" s="145" t="s">
        <v>465</v>
      </c>
      <c r="H819" s="145" t="s">
        <v>1551</v>
      </c>
      <c r="I819" s="145" t="s">
        <v>175</v>
      </c>
      <c r="J819" s="145" t="s">
        <v>176</v>
      </c>
      <c r="K819" s="145" t="s">
        <v>176</v>
      </c>
      <c r="L819" s="145" t="s">
        <v>176</v>
      </c>
      <c r="M819" s="145" t="s">
        <v>176</v>
      </c>
      <c r="N819" s="145" t="s">
        <v>176</v>
      </c>
      <c r="O819" s="145" t="s">
        <v>176</v>
      </c>
      <c r="P819" s="145" t="s">
        <v>656</v>
      </c>
      <c r="Q819" s="145" t="s">
        <v>1968</v>
      </c>
      <c r="R819" s="145" t="s">
        <v>3567</v>
      </c>
      <c r="S819" s="145" t="s">
        <v>1968</v>
      </c>
      <c r="T819" s="145" t="s">
        <v>3567</v>
      </c>
      <c r="U819" s="145" t="s">
        <v>1968</v>
      </c>
      <c r="V819" s="145" t="s">
        <v>176</v>
      </c>
      <c r="W819" s="145" t="s">
        <v>176</v>
      </c>
      <c r="X819" s="18" t="s">
        <v>273</v>
      </c>
      <c r="Y819" s="203" t="str">
        <f>VLOOKUP($X819,'[26]Ley Transparencia'!$G$4:$H$18,2,0)</f>
        <v>Artículo 18 - INFORMACIÓN PÚBLICA CLASIFICADA</v>
      </c>
      <c r="Z819" s="145" t="s">
        <v>180</v>
      </c>
      <c r="AA819" s="18" t="s">
        <v>3573</v>
      </c>
      <c r="AB819" s="39" t="s">
        <v>238</v>
      </c>
      <c r="AC819" s="48">
        <v>45603</v>
      </c>
      <c r="AD819" s="205" t="str">
        <f>LOOKUP($Y819,'[26]Ley Transparencia'!$H$4:$H$17,'[26]Ley Transparencia'!$I$4:$I$17)</f>
        <v>Ilimitada</v>
      </c>
      <c r="AE819" s="26" t="str">
        <f t="shared" si="184"/>
        <v>Media</v>
      </c>
      <c r="AF819" s="18">
        <f t="shared" si="185"/>
        <v>2</v>
      </c>
      <c r="AG819" s="18" t="s">
        <v>233</v>
      </c>
      <c r="AH819" s="18">
        <f t="shared" si="186"/>
        <v>2</v>
      </c>
      <c r="AI819" s="18" t="s">
        <v>239</v>
      </c>
      <c r="AJ819" s="18">
        <f t="shared" si="187"/>
        <v>1</v>
      </c>
      <c r="AK819" s="18">
        <f t="shared" si="188"/>
        <v>5</v>
      </c>
      <c r="AL819" s="206" t="str">
        <f t="shared" si="189"/>
        <v>MEDIA</v>
      </c>
      <c r="AM819" s="39" t="s">
        <v>184</v>
      </c>
      <c r="AN819" s="39" t="s">
        <v>388</v>
      </c>
      <c r="AO819" s="39" t="s">
        <v>184</v>
      </c>
      <c r="AP819" s="39" t="s">
        <v>184</v>
      </c>
      <c r="AQ819" s="39" t="s">
        <v>419</v>
      </c>
      <c r="AR819" s="18" t="s">
        <v>184</v>
      </c>
      <c r="AS819" s="18"/>
      <c r="AT819" s="18" t="s">
        <v>388</v>
      </c>
      <c r="AU819" s="18" t="s">
        <v>184</v>
      </c>
      <c r="AV819" s="18" t="s">
        <v>388</v>
      </c>
      <c r="AW819" s="18" t="s">
        <v>388</v>
      </c>
      <c r="AX819" s="18" t="s">
        <v>184</v>
      </c>
      <c r="AY819" s="18" t="s">
        <v>388</v>
      </c>
      <c r="AZ819" s="18" t="s">
        <v>184</v>
      </c>
      <c r="BA819" s="18" t="s">
        <v>184</v>
      </c>
      <c r="BB819" s="18" t="s">
        <v>184</v>
      </c>
      <c r="BC819" s="18"/>
      <c r="BD819" s="18" t="s">
        <v>184</v>
      </c>
      <c r="BE819" s="18" t="s">
        <v>184</v>
      </c>
      <c r="BF819" s="18" t="s">
        <v>184</v>
      </c>
      <c r="BG819" s="18" t="s">
        <v>184</v>
      </c>
      <c r="BH819" s="18" t="s">
        <v>184</v>
      </c>
      <c r="BI819" s="18" t="s">
        <v>184</v>
      </c>
      <c r="BJ819" s="18" t="s">
        <v>184</v>
      </c>
      <c r="BK819" s="18" t="s">
        <v>184</v>
      </c>
      <c r="BL819" s="18" t="s">
        <v>184</v>
      </c>
      <c r="BM819" s="281"/>
    </row>
    <row r="820" spans="1:65" s="158" customFormat="1" ht="60" customHeight="1" x14ac:dyDescent="0.35">
      <c r="A820" s="24" t="s">
        <v>3402</v>
      </c>
      <c r="D820" s="145" t="s">
        <v>1968</v>
      </c>
      <c r="E820" s="145" t="s">
        <v>171</v>
      </c>
      <c r="F820" s="145" t="s">
        <v>229</v>
      </c>
      <c r="G820" s="145" t="s">
        <v>1957</v>
      </c>
      <c r="H820" s="145" t="s">
        <v>3313</v>
      </c>
      <c r="I820" s="145" t="s">
        <v>695</v>
      </c>
      <c r="J820" s="145" t="s">
        <v>176</v>
      </c>
      <c r="K820" s="145" t="s">
        <v>176</v>
      </c>
      <c r="L820" s="145" t="s">
        <v>176</v>
      </c>
      <c r="M820" s="145" t="s">
        <v>176</v>
      </c>
      <c r="N820" s="145" t="s">
        <v>176</v>
      </c>
      <c r="O820" s="145" t="s">
        <v>176</v>
      </c>
      <c r="P820" s="145" t="s">
        <v>656</v>
      </c>
      <c r="Q820" s="145" t="s">
        <v>1968</v>
      </c>
      <c r="R820" s="145" t="s">
        <v>324</v>
      </c>
      <c r="S820" s="145" t="s">
        <v>1968</v>
      </c>
      <c r="T820" s="145" t="s">
        <v>324</v>
      </c>
      <c r="U820" s="145" t="s">
        <v>1968</v>
      </c>
      <c r="V820" s="145" t="s">
        <v>193</v>
      </c>
      <c r="W820" s="145" t="s">
        <v>1549</v>
      </c>
      <c r="X820" s="18" t="s">
        <v>273</v>
      </c>
      <c r="Y820" s="203" t="str">
        <f>VLOOKUP($X820,'[26]Ley Transparencia'!$G$4:$H$18,2,0)</f>
        <v>Artículo 18 - INFORMACIÓN PÚBLICA CLASIFICADA</v>
      </c>
      <c r="Z820" s="145" t="s">
        <v>180</v>
      </c>
      <c r="AA820" s="18" t="s">
        <v>3574</v>
      </c>
      <c r="AB820" s="39" t="s">
        <v>238</v>
      </c>
      <c r="AC820" s="48">
        <v>45603</v>
      </c>
      <c r="AD820" s="205" t="str">
        <f>LOOKUP($Y820,'[26]Ley Transparencia'!$H$4:$H$17,'[26]Ley Transparencia'!$I$4:$I$17)</f>
        <v>Ilimitada</v>
      </c>
      <c r="AE820" s="26" t="str">
        <f t="shared" si="184"/>
        <v>Media</v>
      </c>
      <c r="AF820" s="18">
        <f t="shared" si="185"/>
        <v>2</v>
      </c>
      <c r="AG820" s="18" t="s">
        <v>233</v>
      </c>
      <c r="AH820" s="18">
        <f t="shared" si="186"/>
        <v>2</v>
      </c>
      <c r="AI820" s="18" t="s">
        <v>239</v>
      </c>
      <c r="AJ820" s="18">
        <f t="shared" si="187"/>
        <v>1</v>
      </c>
      <c r="AK820" s="18">
        <f t="shared" si="188"/>
        <v>5</v>
      </c>
      <c r="AL820" s="206" t="str">
        <f t="shared" si="189"/>
        <v>MEDIA</v>
      </c>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281"/>
    </row>
    <row r="821" spans="1:65" s="158" customFormat="1" ht="60" customHeight="1" x14ac:dyDescent="0.35">
      <c r="A821" s="24" t="s">
        <v>3575</v>
      </c>
      <c r="D821" s="145" t="s">
        <v>657</v>
      </c>
      <c r="E821" s="145" t="s">
        <v>3593</v>
      </c>
      <c r="F821" s="145" t="s">
        <v>229</v>
      </c>
      <c r="G821" s="145" t="s">
        <v>3594</v>
      </c>
      <c r="H821" s="145" t="s">
        <v>3595</v>
      </c>
      <c r="I821" s="145" t="s">
        <v>3596</v>
      </c>
      <c r="J821" s="145" t="s">
        <v>176</v>
      </c>
      <c r="K821" s="145" t="s">
        <v>176</v>
      </c>
      <c r="L821" s="145" t="s">
        <v>176</v>
      </c>
      <c r="M821" s="145" t="s">
        <v>176</v>
      </c>
      <c r="N821" s="145" t="s">
        <v>176</v>
      </c>
      <c r="O821" s="145" t="s">
        <v>176</v>
      </c>
      <c r="P821" s="145" t="s">
        <v>193</v>
      </c>
      <c r="Q821" s="145" t="s">
        <v>657</v>
      </c>
      <c r="R821" s="145" t="s">
        <v>229</v>
      </c>
      <c r="S821" s="145" t="s">
        <v>229</v>
      </c>
      <c r="T821" s="145" t="s">
        <v>193</v>
      </c>
      <c r="U821" s="145" t="s">
        <v>170</v>
      </c>
      <c r="V821" s="145" t="s">
        <v>229</v>
      </c>
      <c r="W821" s="145" t="s">
        <v>229</v>
      </c>
      <c r="X821" s="18" t="s">
        <v>273</v>
      </c>
      <c r="Y821" s="203" t="str">
        <f>VLOOKUP($X821,'[27]Ley Transparencia'!$G$4:$H$18,2,0)</f>
        <v>Artículo 18 - INFORMACIÓN PÚBLICA CLASIFICADA</v>
      </c>
      <c r="Z821" s="145" t="s">
        <v>3317</v>
      </c>
      <c r="AA821" s="145" t="s">
        <v>3635</v>
      </c>
      <c r="AB821" s="18" t="s">
        <v>238</v>
      </c>
      <c r="AC821" s="204">
        <v>41640</v>
      </c>
      <c r="AD821" s="205" t="str">
        <f>LOOKUP($Y821,'[27]Ley Transparencia'!$H$4:$H$17,'[27]Ley Transparencia'!$I$4:$I$17)</f>
        <v>Ilimitada</v>
      </c>
      <c r="AE821" s="26" t="str">
        <f>IF(Y821="Artículo 19 - INFORMACIÓN PÚBLICA RESERVADA","Alta",IF(Y821="Artículo 18 - INFORMACIÓN PÚBLICA CLASIFICADA","Media",IF(Y821="INFORMACIÓN PÚBLICA","Baja")))</f>
        <v>Media</v>
      </c>
      <c r="AF821" s="18">
        <f>IF(AE821="Baja",1,IF(AE821="Media",2,IF(AE821="Alta",3,"")))</f>
        <v>2</v>
      </c>
      <c r="AG821" s="18" t="s">
        <v>183</v>
      </c>
      <c r="AH821" s="18">
        <f>IF(AG821="Baja",1,IF(AG821="Media",2,IF(AG821="Alta",3,"")))</f>
        <v>3</v>
      </c>
      <c r="AI821" s="18" t="s">
        <v>233</v>
      </c>
      <c r="AJ821" s="18">
        <f>IF(AI821="Baja",1,IF(AI821="Media",2,IF(AI821="Alta",3,"")))</f>
        <v>2</v>
      </c>
      <c r="AK821" s="18">
        <f>IFERROR(SUM(+AF821+AH821+AJ821),"")</f>
        <v>7</v>
      </c>
      <c r="AL821" s="206" t="str">
        <f>IF(AND(AE821="ALTA"),"ALTA",IF(AND(AG821="ALTA",AI821="ALTA"),"ALTA",IF(AND(AE821="MEDIA",AG821="ALTA",AI821="MEDIA"),"MEDIA",IF(AND(AE821="MEDIA",AG821="MEDIA",AI821="ALTA"),"MEDIA",IF(AND(AE821="MEDIA",AG821="MEDIA",AI821="BAJA"),"MEDIA",IF(AND(AE821="MEDIA",AG821="MEDIA",AI821="MEDIA"),"MEDIA",IF(AND(AE821="MEDIA",AG821="BAJA",AI821="MEDIA"),"MEDIA",IF(AND(AE821="BAJA",AG821="MEDIA",AI821="MEDIA"),"MEDIA",IF(AND(AE821="BAJA",AG821="BAJA",AI821="MEDIA"),"MEDIA",IF(AND(AE821="BAJA",AG821="MEDIA",AI821="BAJA"),"MEDIA",IF(AND(AE821="MEDIA",AG821="BAJA",AI821="BAJA"),"MEDIA",IF(AND(AE821="BAJA",AG821="ALTA",AI821="BAJA"),"MEDIA",IF(AND(AE821="BAJA",AG821="BAJA",AI821="ALTA"),"MEDIA",IF(AND(AE821="MEDIA",AG821="ALTA",AI821="BAJA"),"MEDIA",IF(AND(AE821="MEDIA",AG821="BAJA",AI821="ALTA"),"MEDIA",IF(AND(AE821="BAJA",AG821="ALTA",AI821="MEDIA"),"MEDIA",IF(AND(AE821="BAJA",AG821="MEDIA",AI821="ALTA"),"MEDIA",IF(AND(AE821="BAJA",AG821="BAJA",AI821="BAJA"),"BAJA","Por Clasificar"))))))))))))))))))</f>
        <v>MEDIA</v>
      </c>
      <c r="AM821" s="18" t="s">
        <v>184</v>
      </c>
      <c r="AN821" s="18" t="s">
        <v>388</v>
      </c>
      <c r="AO821" s="18" t="s">
        <v>388</v>
      </c>
      <c r="AP821" s="18" t="s">
        <v>388</v>
      </c>
      <c r="AQ821" s="18" t="s">
        <v>184</v>
      </c>
      <c r="AR821" s="18" t="s">
        <v>184</v>
      </c>
      <c r="AS821" s="18"/>
      <c r="AT821" s="18" t="s">
        <v>388</v>
      </c>
      <c r="AU821" s="18" t="s">
        <v>184</v>
      </c>
      <c r="AV821" s="18" t="s">
        <v>388</v>
      </c>
      <c r="AW821" s="18" t="s">
        <v>184</v>
      </c>
      <c r="AX821" s="18" t="s">
        <v>388</v>
      </c>
      <c r="AY821" s="18" t="s">
        <v>388</v>
      </c>
      <c r="AZ821" s="18" t="s">
        <v>184</v>
      </c>
      <c r="BA821" s="18" t="s">
        <v>184</v>
      </c>
      <c r="BB821" s="18" t="s">
        <v>184</v>
      </c>
      <c r="BC821" s="18"/>
      <c r="BD821" s="18" t="s">
        <v>184</v>
      </c>
      <c r="BE821" s="18" t="s">
        <v>184</v>
      </c>
      <c r="BF821" s="18" t="s">
        <v>184</v>
      </c>
      <c r="BG821" s="18" t="s">
        <v>184</v>
      </c>
      <c r="BH821" s="18" t="s">
        <v>184</v>
      </c>
      <c r="BI821" s="18" t="s">
        <v>184</v>
      </c>
      <c r="BJ821" s="18" t="s">
        <v>184</v>
      </c>
      <c r="BK821" s="18" t="s">
        <v>184</v>
      </c>
      <c r="BL821" s="18" t="s">
        <v>184</v>
      </c>
      <c r="BM821" s="281"/>
    </row>
    <row r="822" spans="1:65" s="158" customFormat="1" ht="60" customHeight="1" x14ac:dyDescent="0.35">
      <c r="A822" s="24" t="s">
        <v>3576</v>
      </c>
      <c r="D822" s="145" t="s">
        <v>657</v>
      </c>
      <c r="E822" s="145" t="s">
        <v>3593</v>
      </c>
      <c r="F822" s="145" t="s">
        <v>3597</v>
      </c>
      <c r="G822" s="145" t="s">
        <v>3598</v>
      </c>
      <c r="H822" s="145" t="s">
        <v>3599</v>
      </c>
      <c r="I822" s="145" t="s">
        <v>253</v>
      </c>
      <c r="J822" s="18" t="s">
        <v>254</v>
      </c>
      <c r="K822" s="18" t="s">
        <v>1507</v>
      </c>
      <c r="L822" s="18" t="s">
        <v>320</v>
      </c>
      <c r="M822" s="18" t="s">
        <v>337</v>
      </c>
      <c r="N822" s="18" t="s">
        <v>3600</v>
      </c>
      <c r="O822" s="18" t="s">
        <v>3601</v>
      </c>
      <c r="P822" s="145" t="s">
        <v>193</v>
      </c>
      <c r="Q822" s="145" t="s">
        <v>657</v>
      </c>
      <c r="R822" s="145" t="s">
        <v>1775</v>
      </c>
      <c r="S822" s="145" t="s">
        <v>657</v>
      </c>
      <c r="T822" s="145" t="s">
        <v>1775</v>
      </c>
      <c r="U822" s="145" t="s">
        <v>657</v>
      </c>
      <c r="V822" s="145" t="s">
        <v>229</v>
      </c>
      <c r="W822" s="145" t="s">
        <v>229</v>
      </c>
      <c r="X822" s="18" t="s">
        <v>273</v>
      </c>
      <c r="Y822" s="203" t="str">
        <f>VLOOKUP($X822,'[27]Ley Transparencia'!$G$4:$H$18,2,0)</f>
        <v>Artículo 18 - INFORMACIÓN PÚBLICA CLASIFICADA</v>
      </c>
      <c r="Z822" s="145" t="s">
        <v>3317</v>
      </c>
      <c r="AA822" s="145" t="s">
        <v>3635</v>
      </c>
      <c r="AB822" s="18" t="s">
        <v>238</v>
      </c>
      <c r="AC822" s="204">
        <v>44197</v>
      </c>
      <c r="AD822" s="205" t="str">
        <f>LOOKUP($Y822,'[27]Ley Transparencia'!$H$4:$H$17,'[27]Ley Transparencia'!$I$4:$I$17)</f>
        <v>Ilimitada</v>
      </c>
      <c r="AE822" s="26" t="str">
        <f t="shared" ref="AE822:AE838" si="190">IF(Y822="Artículo 19 - INFORMACIÓN PÚBLICA RESERVADA","Alta",IF(Y822="Artículo 18 - INFORMACIÓN PÚBLICA CLASIFICADA","Media",IF(Y822="INFORMACIÓN PÚBLICA","Baja")))</f>
        <v>Media</v>
      </c>
      <c r="AF822" s="18">
        <f t="shared" ref="AF822:AF838" si="191">IF(AE822="Baja",1,IF(AE822="Media",2,IF(AE822="Alta",3,"")))</f>
        <v>2</v>
      </c>
      <c r="AG822" s="18" t="s">
        <v>233</v>
      </c>
      <c r="AH822" s="18">
        <f t="shared" ref="AH822:AH838" si="192">IF(AG822="Baja",1,IF(AG822="Media",2,IF(AG822="Alta",3,"")))</f>
        <v>2</v>
      </c>
      <c r="AI822" s="18" t="s">
        <v>239</v>
      </c>
      <c r="AJ822" s="18">
        <f t="shared" ref="AJ822:AJ838" si="193">IF(AI822="Baja",1,IF(AI822="Media",2,IF(AI822="Alta",3,"")))</f>
        <v>1</v>
      </c>
      <c r="AK822" s="18">
        <f t="shared" ref="AK822:AK838" si="194">IFERROR(SUM(+AF822+AH822+AJ822),"")</f>
        <v>5</v>
      </c>
      <c r="AL822" s="206" t="str">
        <f t="shared" ref="AL822:AL838" si="195">IF(AND(AE822="ALTA"),"ALTA",IF(AND(AG822="ALTA",AI822="ALTA"),"ALTA",IF(AND(AE822="MEDIA",AG822="ALTA",AI822="MEDIA"),"MEDIA",IF(AND(AE822="MEDIA",AG822="MEDIA",AI822="ALTA"),"MEDIA",IF(AND(AE822="MEDIA",AG822="MEDIA",AI822="BAJA"),"MEDIA",IF(AND(AE822="MEDIA",AG822="MEDIA",AI822="MEDIA"),"MEDIA",IF(AND(AE822="MEDIA",AG822="BAJA",AI822="MEDIA"),"MEDIA",IF(AND(AE822="BAJA",AG822="MEDIA",AI822="MEDIA"),"MEDIA",IF(AND(AE822="BAJA",AG822="BAJA",AI822="MEDIA"),"MEDIA",IF(AND(AE822="BAJA",AG822="MEDIA",AI822="BAJA"),"MEDIA",IF(AND(AE822="MEDIA",AG822="BAJA",AI822="BAJA"),"MEDIA",IF(AND(AE822="BAJA",AG822="ALTA",AI822="BAJA"),"MEDIA",IF(AND(AE822="BAJA",AG822="BAJA",AI822="ALTA"),"MEDIA",IF(AND(AE822="MEDIA",AG822="ALTA",AI822="BAJA"),"MEDIA",IF(AND(AE822="MEDIA",AG822="BAJA",AI822="ALTA"),"MEDIA",IF(AND(AE822="BAJA",AG822="ALTA",AI822="MEDIA"),"MEDIA",IF(AND(AE822="BAJA",AG822="MEDIA",AI822="ALTA"),"MEDIA",IF(AND(AE822="BAJA",AG822="BAJA",AI822="BAJA"),"BAJA","Por Clasificar"))))))))))))))))))</f>
        <v>MEDIA</v>
      </c>
      <c r="AM822" s="18" t="s">
        <v>184</v>
      </c>
      <c r="AN822" s="18" t="s">
        <v>388</v>
      </c>
      <c r="AO822" s="18" t="s">
        <v>388</v>
      </c>
      <c r="AP822" s="18" t="s">
        <v>388</v>
      </c>
      <c r="AQ822" s="18" t="s">
        <v>184</v>
      </c>
      <c r="AR822" s="18" t="s">
        <v>184</v>
      </c>
      <c r="AS822" s="18"/>
      <c r="AT822" s="18" t="s">
        <v>388</v>
      </c>
      <c r="AU822" s="18" t="s">
        <v>388</v>
      </c>
      <c r="AV822" s="18" t="s">
        <v>388</v>
      </c>
      <c r="AW822" s="18" t="s">
        <v>184</v>
      </c>
      <c r="AX822" s="18" t="s">
        <v>388</v>
      </c>
      <c r="AY822" s="18" t="s">
        <v>388</v>
      </c>
      <c r="AZ822" s="18" t="s">
        <v>184</v>
      </c>
      <c r="BA822" s="18" t="s">
        <v>184</v>
      </c>
      <c r="BB822" s="18" t="s">
        <v>184</v>
      </c>
      <c r="BC822" s="18"/>
      <c r="BD822" s="18" t="s">
        <v>184</v>
      </c>
      <c r="BE822" s="18" t="s">
        <v>184</v>
      </c>
      <c r="BF822" s="18" t="s">
        <v>184</v>
      </c>
      <c r="BG822" s="18" t="s">
        <v>184</v>
      </c>
      <c r="BH822" s="18" t="s">
        <v>184</v>
      </c>
      <c r="BI822" s="18" t="s">
        <v>184</v>
      </c>
      <c r="BJ822" s="18" t="s">
        <v>184</v>
      </c>
      <c r="BK822" s="18" t="s">
        <v>184</v>
      </c>
      <c r="BL822" s="18" t="s">
        <v>184</v>
      </c>
      <c r="BM822" s="281"/>
    </row>
    <row r="823" spans="1:65" s="158" customFormat="1" ht="60" customHeight="1" x14ac:dyDescent="0.35">
      <c r="A823" s="24" t="s">
        <v>3577</v>
      </c>
      <c r="D823" s="145" t="s">
        <v>657</v>
      </c>
      <c r="E823" s="145" t="s">
        <v>3593</v>
      </c>
      <c r="F823" s="145" t="s">
        <v>3602</v>
      </c>
      <c r="G823" s="145" t="s">
        <v>3603</v>
      </c>
      <c r="H823" s="145" t="s">
        <v>3604</v>
      </c>
      <c r="I823" s="145" t="s">
        <v>253</v>
      </c>
      <c r="J823" s="18" t="s">
        <v>254</v>
      </c>
      <c r="K823" s="18" t="s">
        <v>1507</v>
      </c>
      <c r="L823" s="18" t="s">
        <v>320</v>
      </c>
      <c r="M823" s="18" t="s">
        <v>321</v>
      </c>
      <c r="N823" s="18" t="s">
        <v>3605</v>
      </c>
      <c r="O823" s="18" t="s">
        <v>176</v>
      </c>
      <c r="P823" s="145" t="s">
        <v>193</v>
      </c>
      <c r="Q823" s="145" t="s">
        <v>657</v>
      </c>
      <c r="R823" s="145" t="s">
        <v>516</v>
      </c>
      <c r="S823" s="145" t="s">
        <v>657</v>
      </c>
      <c r="T823" s="145" t="s">
        <v>516</v>
      </c>
      <c r="U823" s="145" t="s">
        <v>657</v>
      </c>
      <c r="V823" s="145" t="s">
        <v>229</v>
      </c>
      <c r="W823" s="145" t="s">
        <v>229</v>
      </c>
      <c r="X823" s="18" t="s">
        <v>255</v>
      </c>
      <c r="Y823" s="203" t="str">
        <f>VLOOKUP($X823,'[27]Ley Transparencia'!$G$4:$H$18,2,0)</f>
        <v>INFORMACIÓN PÚBLICA</v>
      </c>
      <c r="Z823" s="145" t="s">
        <v>256</v>
      </c>
      <c r="AA823" s="145" t="s">
        <v>256</v>
      </c>
      <c r="AB823" s="18" t="s">
        <v>176</v>
      </c>
      <c r="AC823" s="204">
        <v>41640</v>
      </c>
      <c r="AD823" s="205" t="str">
        <f>LOOKUP($Y823,'[27]Ley Transparencia'!$H$4:$H$17,'[27]Ley Transparencia'!$I$4:$I$17)</f>
        <v>Ilimitada</v>
      </c>
      <c r="AE823" s="26" t="str">
        <f t="shared" si="190"/>
        <v>Baja</v>
      </c>
      <c r="AF823" s="18">
        <f t="shared" si="191"/>
        <v>1</v>
      </c>
      <c r="AG823" s="18" t="s">
        <v>183</v>
      </c>
      <c r="AH823" s="18">
        <f t="shared" si="192"/>
        <v>3</v>
      </c>
      <c r="AI823" s="18" t="s">
        <v>233</v>
      </c>
      <c r="AJ823" s="18">
        <f t="shared" si="193"/>
        <v>2</v>
      </c>
      <c r="AK823" s="18">
        <f t="shared" si="194"/>
        <v>6</v>
      </c>
      <c r="AL823" s="206" t="str">
        <f t="shared" si="195"/>
        <v>MEDIA</v>
      </c>
      <c r="AM823" s="18" t="s">
        <v>184</v>
      </c>
      <c r="AN823" s="18" t="s">
        <v>388</v>
      </c>
      <c r="AO823" s="18" t="s">
        <v>388</v>
      </c>
      <c r="AP823" s="18" t="s">
        <v>388</v>
      </c>
      <c r="AQ823" s="18" t="s">
        <v>388</v>
      </c>
      <c r="AR823" s="18" t="s">
        <v>184</v>
      </c>
      <c r="AS823" s="18"/>
      <c r="AT823" s="18" t="s">
        <v>388</v>
      </c>
      <c r="AU823" s="18" t="s">
        <v>388</v>
      </c>
      <c r="AV823" s="18" t="s">
        <v>184</v>
      </c>
      <c r="AW823" s="18" t="s">
        <v>184</v>
      </c>
      <c r="AX823" s="18" t="s">
        <v>184</v>
      </c>
      <c r="AY823" s="18" t="s">
        <v>184</v>
      </c>
      <c r="AZ823" s="18" t="s">
        <v>184</v>
      </c>
      <c r="BA823" s="18" t="s">
        <v>184</v>
      </c>
      <c r="BB823" s="18" t="s">
        <v>184</v>
      </c>
      <c r="BC823" s="18"/>
      <c r="BD823" s="18" t="s">
        <v>184</v>
      </c>
      <c r="BE823" s="18" t="s">
        <v>184</v>
      </c>
      <c r="BF823" s="18" t="s">
        <v>184</v>
      </c>
      <c r="BG823" s="18" t="s">
        <v>184</v>
      </c>
      <c r="BH823" s="18" t="s">
        <v>184</v>
      </c>
      <c r="BI823" s="18" t="s">
        <v>184</v>
      </c>
      <c r="BJ823" s="18" t="s">
        <v>184</v>
      </c>
      <c r="BK823" s="18" t="s">
        <v>184</v>
      </c>
      <c r="BL823" s="18" t="s">
        <v>184</v>
      </c>
      <c r="BM823" s="281"/>
    </row>
    <row r="824" spans="1:65" s="158" customFormat="1" ht="60" customHeight="1" x14ac:dyDescent="0.35">
      <c r="A824" s="24" t="s">
        <v>3578</v>
      </c>
      <c r="D824" s="145" t="s">
        <v>657</v>
      </c>
      <c r="E824" s="145" t="s">
        <v>3593</v>
      </c>
      <c r="F824" s="145" t="s">
        <v>3606</v>
      </c>
      <c r="G824" s="145" t="s">
        <v>3607</v>
      </c>
      <c r="H824" s="145" t="s">
        <v>3608</v>
      </c>
      <c r="I824" s="145" t="s">
        <v>253</v>
      </c>
      <c r="J824" s="18" t="s">
        <v>254</v>
      </c>
      <c r="K824" s="18" t="s">
        <v>1507</v>
      </c>
      <c r="L824" s="18" t="s">
        <v>320</v>
      </c>
      <c r="M824" s="18" t="s">
        <v>321</v>
      </c>
      <c r="N824" s="18" t="s">
        <v>3605</v>
      </c>
      <c r="O824" s="18" t="s">
        <v>176</v>
      </c>
      <c r="P824" s="145" t="s">
        <v>193</v>
      </c>
      <c r="Q824" s="145" t="s">
        <v>657</v>
      </c>
      <c r="R824" s="145" t="s">
        <v>229</v>
      </c>
      <c r="S824" s="145" t="s">
        <v>229</v>
      </c>
      <c r="T824" s="145" t="s">
        <v>1775</v>
      </c>
      <c r="U824" s="145" t="s">
        <v>657</v>
      </c>
      <c r="V824" s="145" t="s">
        <v>229</v>
      </c>
      <c r="W824" s="145" t="s">
        <v>229</v>
      </c>
      <c r="X824" s="18" t="s">
        <v>255</v>
      </c>
      <c r="Y824" s="203" t="str">
        <f>VLOOKUP($X824,'[27]Ley Transparencia'!$G$4:$H$18,2,0)</f>
        <v>INFORMACIÓN PÚBLICA</v>
      </c>
      <c r="Z824" s="145" t="s">
        <v>256</v>
      </c>
      <c r="AA824" s="145" t="s">
        <v>256</v>
      </c>
      <c r="AB824" s="18" t="s">
        <v>176</v>
      </c>
      <c r="AC824" s="204">
        <v>41640</v>
      </c>
      <c r="AD824" s="205" t="str">
        <f>LOOKUP($Y824,'[27]Ley Transparencia'!$H$4:$H$17,'[27]Ley Transparencia'!$I$4:$I$17)</f>
        <v>Ilimitada</v>
      </c>
      <c r="AE824" s="26" t="str">
        <f t="shared" si="190"/>
        <v>Baja</v>
      </c>
      <c r="AF824" s="18">
        <f t="shared" si="191"/>
        <v>1</v>
      </c>
      <c r="AG824" s="18" t="s">
        <v>183</v>
      </c>
      <c r="AH824" s="18">
        <f t="shared" si="192"/>
        <v>3</v>
      </c>
      <c r="AI824" s="18" t="s">
        <v>239</v>
      </c>
      <c r="AJ824" s="18">
        <f t="shared" si="193"/>
        <v>1</v>
      </c>
      <c r="AK824" s="18">
        <f t="shared" si="194"/>
        <v>5</v>
      </c>
      <c r="AL824" s="206" t="str">
        <f t="shared" si="195"/>
        <v>MEDIA</v>
      </c>
      <c r="AM824" s="18" t="s">
        <v>184</v>
      </c>
      <c r="AN824" s="18" t="s">
        <v>388</v>
      </c>
      <c r="AO824" s="18" t="s">
        <v>388</v>
      </c>
      <c r="AP824" s="18" t="s">
        <v>388</v>
      </c>
      <c r="AQ824" s="18" t="s">
        <v>184</v>
      </c>
      <c r="AR824" s="18" t="s">
        <v>184</v>
      </c>
      <c r="AS824" s="18"/>
      <c r="AT824" s="18" t="s">
        <v>388</v>
      </c>
      <c r="AU824" s="18" t="s">
        <v>388</v>
      </c>
      <c r="AV824" s="18" t="s">
        <v>184</v>
      </c>
      <c r="AW824" s="18" t="s">
        <v>184</v>
      </c>
      <c r="AX824" s="18" t="s">
        <v>184</v>
      </c>
      <c r="AY824" s="18" t="s">
        <v>184</v>
      </c>
      <c r="AZ824" s="18" t="s">
        <v>184</v>
      </c>
      <c r="BA824" s="18" t="s">
        <v>184</v>
      </c>
      <c r="BB824" s="18" t="s">
        <v>184</v>
      </c>
      <c r="BC824" s="18"/>
      <c r="BD824" s="18" t="s">
        <v>184</v>
      </c>
      <c r="BE824" s="18" t="s">
        <v>184</v>
      </c>
      <c r="BF824" s="18" t="s">
        <v>184</v>
      </c>
      <c r="BG824" s="18" t="s">
        <v>184</v>
      </c>
      <c r="BH824" s="18" t="s">
        <v>184</v>
      </c>
      <c r="BI824" s="18" t="s">
        <v>388</v>
      </c>
      <c r="BJ824" s="18" t="s">
        <v>184</v>
      </c>
      <c r="BK824" s="18" t="s">
        <v>184</v>
      </c>
      <c r="BL824" s="18" t="s">
        <v>184</v>
      </c>
      <c r="BM824" s="281"/>
    </row>
    <row r="825" spans="1:65" s="158" customFormat="1" ht="60" customHeight="1" x14ac:dyDescent="0.35">
      <c r="A825" s="24" t="s">
        <v>3579</v>
      </c>
      <c r="D825" s="145" t="s">
        <v>657</v>
      </c>
      <c r="E825" s="145" t="s">
        <v>3593</v>
      </c>
      <c r="F825" s="145" t="s">
        <v>3597</v>
      </c>
      <c r="G825" s="145" t="s">
        <v>3609</v>
      </c>
      <c r="H825" s="145" t="s">
        <v>3610</v>
      </c>
      <c r="I825" s="145" t="s">
        <v>253</v>
      </c>
      <c r="J825" s="18" t="s">
        <v>254</v>
      </c>
      <c r="K825" s="18" t="s">
        <v>1507</v>
      </c>
      <c r="L825" s="18" t="s">
        <v>320</v>
      </c>
      <c r="M825" s="18" t="s">
        <v>337</v>
      </c>
      <c r="N825" s="18" t="s">
        <v>3600</v>
      </c>
      <c r="O825" s="18" t="s">
        <v>3601</v>
      </c>
      <c r="P825" s="145" t="s">
        <v>193</v>
      </c>
      <c r="Q825" s="145" t="s">
        <v>657</v>
      </c>
      <c r="R825" s="145" t="s">
        <v>1775</v>
      </c>
      <c r="S825" s="145" t="s">
        <v>657</v>
      </c>
      <c r="T825" s="145" t="s">
        <v>1775</v>
      </c>
      <c r="U825" s="145" t="s">
        <v>657</v>
      </c>
      <c r="V825" s="145" t="s">
        <v>229</v>
      </c>
      <c r="W825" s="145" t="s">
        <v>229</v>
      </c>
      <c r="X825" s="18" t="s">
        <v>255</v>
      </c>
      <c r="Y825" s="203" t="str">
        <f>VLOOKUP($X825,'[27]Ley Transparencia'!$G$4:$H$18,2,0)</f>
        <v>INFORMACIÓN PÚBLICA</v>
      </c>
      <c r="Z825" s="145" t="s">
        <v>256</v>
      </c>
      <c r="AA825" s="145" t="s">
        <v>256</v>
      </c>
      <c r="AB825" s="18" t="s">
        <v>176</v>
      </c>
      <c r="AC825" s="204">
        <v>44197</v>
      </c>
      <c r="AD825" s="205" t="str">
        <f>LOOKUP($Y825,'[27]Ley Transparencia'!$H$4:$H$17,'[27]Ley Transparencia'!$I$4:$I$17)</f>
        <v>Ilimitada</v>
      </c>
      <c r="AE825" s="26" t="str">
        <f t="shared" si="190"/>
        <v>Baja</v>
      </c>
      <c r="AF825" s="18">
        <f t="shared" si="191"/>
        <v>1</v>
      </c>
      <c r="AG825" s="18" t="s">
        <v>183</v>
      </c>
      <c r="AH825" s="18">
        <f t="shared" si="192"/>
        <v>3</v>
      </c>
      <c r="AI825" s="18" t="s">
        <v>233</v>
      </c>
      <c r="AJ825" s="18">
        <f t="shared" si="193"/>
        <v>2</v>
      </c>
      <c r="AK825" s="18">
        <f t="shared" si="194"/>
        <v>6</v>
      </c>
      <c r="AL825" s="206" t="str">
        <f t="shared" si="195"/>
        <v>MEDIA</v>
      </c>
      <c r="AM825" s="18" t="s">
        <v>184</v>
      </c>
      <c r="AN825" s="18" t="s">
        <v>184</v>
      </c>
      <c r="AO825" s="18" t="s">
        <v>388</v>
      </c>
      <c r="AP825" s="18" t="s">
        <v>388</v>
      </c>
      <c r="AQ825" s="18" t="s">
        <v>184</v>
      </c>
      <c r="AR825" s="18" t="s">
        <v>184</v>
      </c>
      <c r="AS825" s="18"/>
      <c r="AT825" s="18" t="s">
        <v>388</v>
      </c>
      <c r="AU825" s="18" t="s">
        <v>184</v>
      </c>
      <c r="AV825" s="18" t="s">
        <v>184</v>
      </c>
      <c r="AW825" s="18" t="s">
        <v>184</v>
      </c>
      <c r="AX825" s="18" t="s">
        <v>184</v>
      </c>
      <c r="AY825" s="18" t="s">
        <v>184</v>
      </c>
      <c r="AZ825" s="18" t="s">
        <v>184</v>
      </c>
      <c r="BA825" s="18" t="s">
        <v>184</v>
      </c>
      <c r="BB825" s="18" t="s">
        <v>184</v>
      </c>
      <c r="BC825" s="18"/>
      <c r="BD825" s="18" t="s">
        <v>184</v>
      </c>
      <c r="BE825" s="18" t="s">
        <v>184</v>
      </c>
      <c r="BF825" s="18" t="s">
        <v>184</v>
      </c>
      <c r="BG825" s="18" t="s">
        <v>184</v>
      </c>
      <c r="BH825" s="18" t="s">
        <v>184</v>
      </c>
      <c r="BI825" s="18" t="s">
        <v>184</v>
      </c>
      <c r="BJ825" s="18" t="s">
        <v>184</v>
      </c>
      <c r="BK825" s="18" t="s">
        <v>184</v>
      </c>
      <c r="BL825" s="18" t="s">
        <v>184</v>
      </c>
      <c r="BM825" s="281"/>
    </row>
    <row r="826" spans="1:65" s="158" customFormat="1" ht="60" customHeight="1" x14ac:dyDescent="0.35">
      <c r="A826" s="24" t="s">
        <v>3580</v>
      </c>
      <c r="D826" s="145" t="s">
        <v>657</v>
      </c>
      <c r="E826" s="145" t="s">
        <v>3593</v>
      </c>
      <c r="F826" s="145" t="s">
        <v>3597</v>
      </c>
      <c r="G826" s="145" t="s">
        <v>3611</v>
      </c>
      <c r="H826" s="145" t="s">
        <v>3612</v>
      </c>
      <c r="I826" s="145" t="s">
        <v>253</v>
      </c>
      <c r="J826" s="18" t="s">
        <v>254</v>
      </c>
      <c r="K826" s="18" t="s">
        <v>1507</v>
      </c>
      <c r="L826" s="18" t="s">
        <v>320</v>
      </c>
      <c r="M826" s="18" t="s">
        <v>337</v>
      </c>
      <c r="N826" s="18" t="s">
        <v>3600</v>
      </c>
      <c r="O826" s="18" t="s">
        <v>3601</v>
      </c>
      <c r="P826" s="145" t="s">
        <v>193</v>
      </c>
      <c r="Q826" s="145" t="s">
        <v>657</v>
      </c>
      <c r="R826" s="145" t="s">
        <v>1775</v>
      </c>
      <c r="S826" s="145" t="s">
        <v>657</v>
      </c>
      <c r="T826" s="145" t="s">
        <v>1775</v>
      </c>
      <c r="U826" s="145" t="s">
        <v>657</v>
      </c>
      <c r="V826" s="145" t="s">
        <v>229</v>
      </c>
      <c r="W826" s="145" t="s">
        <v>229</v>
      </c>
      <c r="X826" s="18" t="s">
        <v>255</v>
      </c>
      <c r="Y826" s="203" t="str">
        <f>VLOOKUP($X826,'[27]Ley Transparencia'!$G$4:$H$18,2,0)</f>
        <v>INFORMACIÓN PÚBLICA</v>
      </c>
      <c r="Z826" s="145" t="s">
        <v>256</v>
      </c>
      <c r="AA826" s="145" t="s">
        <v>256</v>
      </c>
      <c r="AB826" s="18" t="s">
        <v>176</v>
      </c>
      <c r="AC826" s="204">
        <v>44197</v>
      </c>
      <c r="AD826" s="205" t="str">
        <f>LOOKUP($Y826,'[27]Ley Transparencia'!$H$4:$H$17,'[27]Ley Transparencia'!$I$4:$I$17)</f>
        <v>Ilimitada</v>
      </c>
      <c r="AE826" s="26" t="str">
        <f t="shared" si="190"/>
        <v>Baja</v>
      </c>
      <c r="AF826" s="18">
        <f t="shared" si="191"/>
        <v>1</v>
      </c>
      <c r="AG826" s="18" t="s">
        <v>183</v>
      </c>
      <c r="AH826" s="18">
        <f t="shared" si="192"/>
        <v>3</v>
      </c>
      <c r="AI826" s="18" t="s">
        <v>233</v>
      </c>
      <c r="AJ826" s="18">
        <f t="shared" si="193"/>
        <v>2</v>
      </c>
      <c r="AK826" s="18">
        <f t="shared" si="194"/>
        <v>6</v>
      </c>
      <c r="AL826" s="206" t="str">
        <f t="shared" si="195"/>
        <v>MEDIA</v>
      </c>
      <c r="AM826" s="18" t="s">
        <v>184</v>
      </c>
      <c r="AN826" s="18" t="s">
        <v>184</v>
      </c>
      <c r="AO826" s="18" t="s">
        <v>388</v>
      </c>
      <c r="AP826" s="18" t="s">
        <v>388</v>
      </c>
      <c r="AQ826" s="18" t="s">
        <v>184</v>
      </c>
      <c r="AR826" s="18" t="s">
        <v>184</v>
      </c>
      <c r="AS826" s="18"/>
      <c r="AT826" s="18" t="s">
        <v>388</v>
      </c>
      <c r="AU826" s="18" t="s">
        <v>184</v>
      </c>
      <c r="AV826" s="18" t="s">
        <v>184</v>
      </c>
      <c r="AW826" s="18" t="s">
        <v>184</v>
      </c>
      <c r="AX826" s="18" t="s">
        <v>184</v>
      </c>
      <c r="AY826" s="18" t="s">
        <v>184</v>
      </c>
      <c r="AZ826" s="18" t="s">
        <v>184</v>
      </c>
      <c r="BA826" s="18" t="s">
        <v>184</v>
      </c>
      <c r="BB826" s="18" t="s">
        <v>184</v>
      </c>
      <c r="BC826" s="18"/>
      <c r="BD826" s="18" t="s">
        <v>184</v>
      </c>
      <c r="BE826" s="18" t="s">
        <v>184</v>
      </c>
      <c r="BF826" s="18" t="s">
        <v>184</v>
      </c>
      <c r="BG826" s="18" t="s">
        <v>184</v>
      </c>
      <c r="BH826" s="18" t="s">
        <v>184</v>
      </c>
      <c r="BI826" s="18" t="s">
        <v>184</v>
      </c>
      <c r="BJ826" s="18" t="s">
        <v>184</v>
      </c>
      <c r="BK826" s="18" t="s">
        <v>184</v>
      </c>
      <c r="BL826" s="18" t="s">
        <v>184</v>
      </c>
      <c r="BM826" s="281"/>
    </row>
    <row r="827" spans="1:65" s="158" customFormat="1" ht="60" customHeight="1" x14ac:dyDescent="0.35">
      <c r="A827" s="24" t="s">
        <v>3581</v>
      </c>
      <c r="D827" s="145" t="s">
        <v>657</v>
      </c>
      <c r="E827" s="145" t="s">
        <v>3593</v>
      </c>
      <c r="F827" s="145" t="s">
        <v>3613</v>
      </c>
      <c r="G827" s="145" t="s">
        <v>3614</v>
      </c>
      <c r="H827" s="145" t="s">
        <v>3615</v>
      </c>
      <c r="I827" s="145" t="s">
        <v>253</v>
      </c>
      <c r="J827" s="18" t="s">
        <v>254</v>
      </c>
      <c r="K827" s="18" t="s">
        <v>1507</v>
      </c>
      <c r="L827" s="18" t="s">
        <v>320</v>
      </c>
      <c r="M827" s="18" t="s">
        <v>321</v>
      </c>
      <c r="N827" s="18" t="s">
        <v>3600</v>
      </c>
      <c r="O827" s="18" t="s">
        <v>3616</v>
      </c>
      <c r="P827" s="145" t="s">
        <v>193</v>
      </c>
      <c r="Q827" s="145" t="s">
        <v>657</v>
      </c>
      <c r="R827" s="145" t="s">
        <v>229</v>
      </c>
      <c r="S827" s="145" t="s">
        <v>229</v>
      </c>
      <c r="T827" s="145" t="s">
        <v>230</v>
      </c>
      <c r="U827" s="145" t="s">
        <v>657</v>
      </c>
      <c r="V827" s="145" t="s">
        <v>229</v>
      </c>
      <c r="W827" s="145" t="s">
        <v>229</v>
      </c>
      <c r="X827" s="18" t="s">
        <v>255</v>
      </c>
      <c r="Y827" s="203" t="str">
        <f>VLOOKUP($X827,'[27]Ley Transparencia'!$G$4:$H$18,2,0)</f>
        <v>INFORMACIÓN PÚBLICA</v>
      </c>
      <c r="Z827" s="145" t="s">
        <v>256</v>
      </c>
      <c r="AA827" s="145" t="s">
        <v>256</v>
      </c>
      <c r="AB827" s="18" t="s">
        <v>176</v>
      </c>
      <c r="AC827" s="204">
        <v>41640</v>
      </c>
      <c r="AD827" s="205" t="str">
        <f>LOOKUP($Y827,'[27]Ley Transparencia'!$H$4:$H$17,'[27]Ley Transparencia'!$I$4:$I$17)</f>
        <v>Ilimitada</v>
      </c>
      <c r="AE827" s="26" t="str">
        <f t="shared" si="190"/>
        <v>Baja</v>
      </c>
      <c r="AF827" s="18">
        <f t="shared" si="191"/>
        <v>1</v>
      </c>
      <c r="AG827" s="18" t="s">
        <v>183</v>
      </c>
      <c r="AH827" s="18">
        <f t="shared" si="192"/>
        <v>3</v>
      </c>
      <c r="AI827" s="18" t="s">
        <v>183</v>
      </c>
      <c r="AJ827" s="18">
        <f t="shared" si="193"/>
        <v>3</v>
      </c>
      <c r="AK827" s="18">
        <f t="shared" si="194"/>
        <v>7</v>
      </c>
      <c r="AL827" s="206" t="str">
        <f t="shared" si="195"/>
        <v>ALTA</v>
      </c>
      <c r="AM827" s="18" t="s">
        <v>184</v>
      </c>
      <c r="AN827" s="18" t="s">
        <v>388</v>
      </c>
      <c r="AO827" s="18" t="s">
        <v>388</v>
      </c>
      <c r="AP827" s="18" t="s">
        <v>388</v>
      </c>
      <c r="AQ827" s="18" t="s">
        <v>184</v>
      </c>
      <c r="AR827" s="18" t="s">
        <v>184</v>
      </c>
      <c r="AS827" s="18"/>
      <c r="AT827" s="18" t="s">
        <v>388</v>
      </c>
      <c r="AU827" s="18" t="s">
        <v>388</v>
      </c>
      <c r="AV827" s="18" t="s">
        <v>184</v>
      </c>
      <c r="AW827" s="18" t="s">
        <v>184</v>
      </c>
      <c r="AX827" s="18" t="s">
        <v>184</v>
      </c>
      <c r="AY827" s="18" t="s">
        <v>184</v>
      </c>
      <c r="AZ827" s="18" t="s">
        <v>184</v>
      </c>
      <c r="BA827" s="18" t="s">
        <v>184</v>
      </c>
      <c r="BB827" s="18" t="s">
        <v>184</v>
      </c>
      <c r="BC827" s="18"/>
      <c r="BD827" s="18" t="s">
        <v>184</v>
      </c>
      <c r="BE827" s="18" t="s">
        <v>184</v>
      </c>
      <c r="BF827" s="18" t="s">
        <v>184</v>
      </c>
      <c r="BG827" s="18" t="s">
        <v>184</v>
      </c>
      <c r="BH827" s="18" t="s">
        <v>184</v>
      </c>
      <c r="BI827" s="18" t="s">
        <v>388</v>
      </c>
      <c r="BJ827" s="18" t="s">
        <v>184</v>
      </c>
      <c r="BK827" s="18" t="s">
        <v>184</v>
      </c>
      <c r="BL827" s="18" t="s">
        <v>184</v>
      </c>
      <c r="BM827" s="281"/>
    </row>
    <row r="828" spans="1:65" s="158" customFormat="1" ht="60" customHeight="1" x14ac:dyDescent="0.35">
      <c r="A828" s="24" t="s">
        <v>3582</v>
      </c>
      <c r="D828" s="145" t="s">
        <v>657</v>
      </c>
      <c r="E828" s="145" t="s">
        <v>3593</v>
      </c>
      <c r="F828" s="145" t="s">
        <v>316</v>
      </c>
      <c r="G828" s="145" t="s">
        <v>3617</v>
      </c>
      <c r="H828" s="145" t="s">
        <v>3618</v>
      </c>
      <c r="I828" s="145" t="s">
        <v>253</v>
      </c>
      <c r="J828" s="18" t="s">
        <v>254</v>
      </c>
      <c r="K828" s="18" t="s">
        <v>1507</v>
      </c>
      <c r="L828" s="18" t="s">
        <v>320</v>
      </c>
      <c r="M828" s="18" t="s">
        <v>321</v>
      </c>
      <c r="N828" s="18" t="s">
        <v>3605</v>
      </c>
      <c r="O828" s="18" t="s">
        <v>176</v>
      </c>
      <c r="P828" s="145" t="s">
        <v>193</v>
      </c>
      <c r="Q828" s="145" t="s">
        <v>657</v>
      </c>
      <c r="R828" s="145" t="s">
        <v>1775</v>
      </c>
      <c r="S828" s="145" t="s">
        <v>657</v>
      </c>
      <c r="T828" s="145" t="s">
        <v>1775</v>
      </c>
      <c r="U828" s="145" t="s">
        <v>657</v>
      </c>
      <c r="V828" s="145" t="s">
        <v>229</v>
      </c>
      <c r="W828" s="145" t="s">
        <v>229</v>
      </c>
      <c r="X828" s="18" t="s">
        <v>255</v>
      </c>
      <c r="Y828" s="203" t="str">
        <f>VLOOKUP($X828,'[27]Ley Transparencia'!$G$4:$H$18,2,0)</f>
        <v>INFORMACIÓN PÚBLICA</v>
      </c>
      <c r="Z828" s="145" t="s">
        <v>256</v>
      </c>
      <c r="AA828" s="145" t="s">
        <v>256</v>
      </c>
      <c r="AB828" s="18" t="s">
        <v>176</v>
      </c>
      <c r="AC828" s="204">
        <v>41640</v>
      </c>
      <c r="AD828" s="205" t="str">
        <f>LOOKUP($Y828,'[27]Ley Transparencia'!$H$4:$H$17,'[27]Ley Transparencia'!$I$4:$I$17)</f>
        <v>Ilimitada</v>
      </c>
      <c r="AE828" s="26" t="str">
        <f t="shared" si="190"/>
        <v>Baja</v>
      </c>
      <c r="AF828" s="18">
        <f t="shared" si="191"/>
        <v>1</v>
      </c>
      <c r="AG828" s="18" t="s">
        <v>233</v>
      </c>
      <c r="AH828" s="18">
        <f t="shared" si="192"/>
        <v>2</v>
      </c>
      <c r="AI828" s="18" t="s">
        <v>233</v>
      </c>
      <c r="AJ828" s="18">
        <f t="shared" si="193"/>
        <v>2</v>
      </c>
      <c r="AK828" s="18">
        <f t="shared" si="194"/>
        <v>5</v>
      </c>
      <c r="AL828" s="206" t="str">
        <f t="shared" si="195"/>
        <v>MEDIA</v>
      </c>
      <c r="AM828" s="18" t="s">
        <v>184</v>
      </c>
      <c r="AN828" s="18" t="s">
        <v>388</v>
      </c>
      <c r="AO828" s="18" t="s">
        <v>388</v>
      </c>
      <c r="AP828" s="18" t="s">
        <v>388</v>
      </c>
      <c r="AQ828" s="18" t="s">
        <v>184</v>
      </c>
      <c r="AR828" s="18" t="s">
        <v>184</v>
      </c>
      <c r="AS828" s="18"/>
      <c r="AT828" s="18" t="s">
        <v>388</v>
      </c>
      <c r="AU828" s="18" t="s">
        <v>388</v>
      </c>
      <c r="AV828" s="18" t="s">
        <v>184</v>
      </c>
      <c r="AW828" s="18" t="s">
        <v>184</v>
      </c>
      <c r="AX828" s="18" t="s">
        <v>184</v>
      </c>
      <c r="AY828" s="18" t="s">
        <v>184</v>
      </c>
      <c r="AZ828" s="18" t="s">
        <v>184</v>
      </c>
      <c r="BA828" s="18" t="s">
        <v>184</v>
      </c>
      <c r="BB828" s="18" t="s">
        <v>184</v>
      </c>
      <c r="BC828" s="18"/>
      <c r="BD828" s="18" t="s">
        <v>184</v>
      </c>
      <c r="BE828" s="18" t="s">
        <v>184</v>
      </c>
      <c r="BF828" s="18" t="s">
        <v>184</v>
      </c>
      <c r="BG828" s="18" t="s">
        <v>184</v>
      </c>
      <c r="BH828" s="18" t="s">
        <v>184</v>
      </c>
      <c r="BI828" s="18" t="s">
        <v>388</v>
      </c>
      <c r="BJ828" s="18" t="s">
        <v>184</v>
      </c>
      <c r="BK828" s="18" t="s">
        <v>184</v>
      </c>
      <c r="BL828" s="18" t="s">
        <v>184</v>
      </c>
      <c r="BM828" s="281"/>
    </row>
    <row r="829" spans="1:65" s="158" customFormat="1" ht="60" customHeight="1" x14ac:dyDescent="0.35">
      <c r="A829" s="24" t="s">
        <v>3583</v>
      </c>
      <c r="D829" s="145" t="s">
        <v>657</v>
      </c>
      <c r="E829" s="145" t="s">
        <v>3593</v>
      </c>
      <c r="F829" s="145" t="s">
        <v>316</v>
      </c>
      <c r="G829" s="145" t="s">
        <v>316</v>
      </c>
      <c r="H829" s="145" t="s">
        <v>3619</v>
      </c>
      <c r="I829" s="145" t="s">
        <v>253</v>
      </c>
      <c r="J829" s="18" t="s">
        <v>254</v>
      </c>
      <c r="K829" s="18" t="s">
        <v>1507</v>
      </c>
      <c r="L829" s="18" t="s">
        <v>320</v>
      </c>
      <c r="M829" s="18" t="s">
        <v>321</v>
      </c>
      <c r="N829" s="18" t="s">
        <v>3600</v>
      </c>
      <c r="O829" s="18" t="s">
        <v>176</v>
      </c>
      <c r="P829" s="145" t="s">
        <v>193</v>
      </c>
      <c r="Q829" s="145" t="s">
        <v>657</v>
      </c>
      <c r="R829" s="145" t="s">
        <v>1775</v>
      </c>
      <c r="S829" s="145" t="s">
        <v>657</v>
      </c>
      <c r="T829" s="145" t="s">
        <v>1775</v>
      </c>
      <c r="U829" s="145" t="s">
        <v>657</v>
      </c>
      <c r="V829" s="145" t="s">
        <v>229</v>
      </c>
      <c r="W829" s="145" t="s">
        <v>229</v>
      </c>
      <c r="X829" s="18" t="s">
        <v>255</v>
      </c>
      <c r="Y829" s="203" t="str">
        <f>VLOOKUP($X829,'[27]Ley Transparencia'!$G$4:$H$18,2,0)</f>
        <v>INFORMACIÓN PÚBLICA</v>
      </c>
      <c r="Z829" s="145" t="s">
        <v>256</v>
      </c>
      <c r="AA829" s="145" t="s">
        <v>256</v>
      </c>
      <c r="AB829" s="18" t="s">
        <v>176</v>
      </c>
      <c r="AC829" s="204">
        <v>43831</v>
      </c>
      <c r="AD829" s="205" t="str">
        <f>LOOKUP($Y829,'[27]Ley Transparencia'!$H$4:$H$17,'[27]Ley Transparencia'!$I$4:$I$17)</f>
        <v>Ilimitada</v>
      </c>
      <c r="AE829" s="26" t="str">
        <f t="shared" si="190"/>
        <v>Baja</v>
      </c>
      <c r="AF829" s="18">
        <f t="shared" si="191"/>
        <v>1</v>
      </c>
      <c r="AG829" s="18" t="s">
        <v>233</v>
      </c>
      <c r="AH829" s="18">
        <f t="shared" si="192"/>
        <v>2</v>
      </c>
      <c r="AI829" s="18" t="s">
        <v>239</v>
      </c>
      <c r="AJ829" s="18">
        <f t="shared" si="193"/>
        <v>1</v>
      </c>
      <c r="AK829" s="18">
        <f t="shared" si="194"/>
        <v>4</v>
      </c>
      <c r="AL829" s="206" t="str">
        <f t="shared" si="195"/>
        <v>MEDIA</v>
      </c>
      <c r="AM829" s="18" t="s">
        <v>184</v>
      </c>
      <c r="AN829" s="18" t="s">
        <v>388</v>
      </c>
      <c r="AO829" s="18" t="s">
        <v>388</v>
      </c>
      <c r="AP829" s="18" t="s">
        <v>388</v>
      </c>
      <c r="AQ829" s="18" t="s">
        <v>184</v>
      </c>
      <c r="AR829" s="18" t="s">
        <v>184</v>
      </c>
      <c r="AS829" s="18"/>
      <c r="AT829" s="18" t="s">
        <v>388</v>
      </c>
      <c r="AU829" s="18" t="s">
        <v>184</v>
      </c>
      <c r="AV829" s="18" t="s">
        <v>184</v>
      </c>
      <c r="AW829" s="18" t="s">
        <v>184</v>
      </c>
      <c r="AX829" s="18" t="s">
        <v>184</v>
      </c>
      <c r="AY829" s="18" t="s">
        <v>184</v>
      </c>
      <c r="AZ829" s="18" t="s">
        <v>184</v>
      </c>
      <c r="BA829" s="18" t="s">
        <v>184</v>
      </c>
      <c r="BB829" s="18" t="s">
        <v>184</v>
      </c>
      <c r="BC829" s="18"/>
      <c r="BD829" s="18" t="s">
        <v>184</v>
      </c>
      <c r="BE829" s="18" t="s">
        <v>184</v>
      </c>
      <c r="BF829" s="18" t="s">
        <v>184</v>
      </c>
      <c r="BG829" s="18" t="s">
        <v>184</v>
      </c>
      <c r="BH829" s="18" t="s">
        <v>184</v>
      </c>
      <c r="BI829" s="18" t="s">
        <v>184</v>
      </c>
      <c r="BJ829" s="18" t="s">
        <v>184</v>
      </c>
      <c r="BK829" s="18" t="s">
        <v>184</v>
      </c>
      <c r="BL829" s="18" t="s">
        <v>184</v>
      </c>
      <c r="BM829" s="281"/>
    </row>
    <row r="830" spans="1:65" s="158" customFormat="1" ht="60" customHeight="1" x14ac:dyDescent="0.35">
      <c r="A830" s="24" t="s">
        <v>3584</v>
      </c>
      <c r="D830" s="145" t="s">
        <v>657</v>
      </c>
      <c r="E830" s="145" t="s">
        <v>3593</v>
      </c>
      <c r="F830" s="145" t="s">
        <v>3602</v>
      </c>
      <c r="G830" s="145" t="s">
        <v>3620</v>
      </c>
      <c r="H830" s="145" t="s">
        <v>3621</v>
      </c>
      <c r="I830" s="145" t="s">
        <v>253</v>
      </c>
      <c r="J830" s="18" t="s">
        <v>254</v>
      </c>
      <c r="K830" s="18" t="s">
        <v>1507</v>
      </c>
      <c r="L830" s="18" t="s">
        <v>320</v>
      </c>
      <c r="M830" s="18" t="s">
        <v>321</v>
      </c>
      <c r="N830" s="18" t="s">
        <v>3605</v>
      </c>
      <c r="O830" s="18" t="s">
        <v>176</v>
      </c>
      <c r="P830" s="145" t="s">
        <v>193</v>
      </c>
      <c r="Q830" s="145" t="s">
        <v>657</v>
      </c>
      <c r="R830" s="145" t="s">
        <v>1775</v>
      </c>
      <c r="S830" s="145" t="s">
        <v>657</v>
      </c>
      <c r="T830" s="145" t="s">
        <v>1775</v>
      </c>
      <c r="U830" s="145" t="s">
        <v>657</v>
      </c>
      <c r="V830" s="145" t="s">
        <v>229</v>
      </c>
      <c r="W830" s="145" t="s">
        <v>229</v>
      </c>
      <c r="X830" s="18" t="s">
        <v>255</v>
      </c>
      <c r="Y830" s="203" t="str">
        <f>VLOOKUP($X830,'[27]Ley Transparencia'!$G$4:$H$18,2,0)</f>
        <v>INFORMACIÓN PÚBLICA</v>
      </c>
      <c r="Z830" s="145" t="s">
        <v>256</v>
      </c>
      <c r="AA830" s="145" t="s">
        <v>256</v>
      </c>
      <c r="AB830" s="18" t="s">
        <v>176</v>
      </c>
      <c r="AC830" s="204">
        <v>43831</v>
      </c>
      <c r="AD830" s="205" t="str">
        <f>LOOKUP($Y830,'[27]Ley Transparencia'!$H$4:$H$17,'[27]Ley Transparencia'!$I$4:$I$17)</f>
        <v>Ilimitada</v>
      </c>
      <c r="AE830" s="26" t="str">
        <f t="shared" si="190"/>
        <v>Baja</v>
      </c>
      <c r="AF830" s="18">
        <f t="shared" si="191"/>
        <v>1</v>
      </c>
      <c r="AG830" s="18" t="s">
        <v>233</v>
      </c>
      <c r="AH830" s="18">
        <f t="shared" si="192"/>
        <v>2</v>
      </c>
      <c r="AI830" s="18" t="s">
        <v>233</v>
      </c>
      <c r="AJ830" s="18">
        <f t="shared" si="193"/>
        <v>2</v>
      </c>
      <c r="AK830" s="18">
        <f t="shared" si="194"/>
        <v>5</v>
      </c>
      <c r="AL830" s="206" t="str">
        <f t="shared" si="195"/>
        <v>MEDIA</v>
      </c>
      <c r="AM830" s="18" t="s">
        <v>184</v>
      </c>
      <c r="AN830" s="18" t="s">
        <v>388</v>
      </c>
      <c r="AO830" s="18" t="s">
        <v>388</v>
      </c>
      <c r="AP830" s="18" t="s">
        <v>388</v>
      </c>
      <c r="AQ830" s="18" t="s">
        <v>184</v>
      </c>
      <c r="AR830" s="18" t="s">
        <v>184</v>
      </c>
      <c r="AS830" s="18"/>
      <c r="AT830" s="18" t="s">
        <v>388</v>
      </c>
      <c r="AU830" s="18" t="s">
        <v>388</v>
      </c>
      <c r="AV830" s="18" t="s">
        <v>184</v>
      </c>
      <c r="AW830" s="18" t="s">
        <v>184</v>
      </c>
      <c r="AX830" s="18" t="s">
        <v>184</v>
      </c>
      <c r="AY830" s="18" t="s">
        <v>184</v>
      </c>
      <c r="AZ830" s="18" t="s">
        <v>184</v>
      </c>
      <c r="BA830" s="18" t="s">
        <v>184</v>
      </c>
      <c r="BB830" s="18" t="s">
        <v>184</v>
      </c>
      <c r="BC830" s="18"/>
      <c r="BD830" s="18" t="s">
        <v>184</v>
      </c>
      <c r="BE830" s="18" t="s">
        <v>184</v>
      </c>
      <c r="BF830" s="18" t="s">
        <v>184</v>
      </c>
      <c r="BG830" s="18" t="s">
        <v>184</v>
      </c>
      <c r="BH830" s="18" t="s">
        <v>184</v>
      </c>
      <c r="BI830" s="18" t="s">
        <v>388</v>
      </c>
      <c r="BJ830" s="18" t="s">
        <v>184</v>
      </c>
      <c r="BK830" s="18" t="s">
        <v>184</v>
      </c>
      <c r="BL830" s="18" t="s">
        <v>184</v>
      </c>
      <c r="BM830" s="281"/>
    </row>
    <row r="831" spans="1:65" s="158" customFormat="1" ht="60" customHeight="1" x14ac:dyDescent="0.35">
      <c r="A831" s="24" t="s">
        <v>3585</v>
      </c>
      <c r="D831" s="145" t="s">
        <v>657</v>
      </c>
      <c r="E831" s="145" t="s">
        <v>3593</v>
      </c>
      <c r="F831" s="145" t="s">
        <v>759</v>
      </c>
      <c r="G831" s="145" t="s">
        <v>759</v>
      </c>
      <c r="H831" s="145" t="s">
        <v>3622</v>
      </c>
      <c r="I831" s="145" t="s">
        <v>253</v>
      </c>
      <c r="J831" s="18" t="s">
        <v>254</v>
      </c>
      <c r="K831" s="18" t="s">
        <v>319</v>
      </c>
      <c r="L831" s="18" t="s">
        <v>320</v>
      </c>
      <c r="M831" s="18" t="s">
        <v>321</v>
      </c>
      <c r="N831" s="18" t="s">
        <v>3605</v>
      </c>
      <c r="O831" s="18" t="s">
        <v>176</v>
      </c>
      <c r="P831" s="145" t="s">
        <v>193</v>
      </c>
      <c r="Q831" s="145" t="s">
        <v>657</v>
      </c>
      <c r="R831" s="145" t="s">
        <v>1775</v>
      </c>
      <c r="S831" s="145" t="s">
        <v>657</v>
      </c>
      <c r="T831" s="145" t="s">
        <v>1775</v>
      </c>
      <c r="U831" s="145" t="s">
        <v>657</v>
      </c>
      <c r="V831" s="145" t="s">
        <v>229</v>
      </c>
      <c r="W831" s="145" t="s">
        <v>229</v>
      </c>
      <c r="X831" s="18" t="s">
        <v>255</v>
      </c>
      <c r="Y831" s="203" t="str">
        <f>VLOOKUP($X831,'[27]Ley Transparencia'!$G$4:$H$18,2,0)</f>
        <v>INFORMACIÓN PÚBLICA</v>
      </c>
      <c r="Z831" s="145" t="s">
        <v>256</v>
      </c>
      <c r="AA831" s="145" t="s">
        <v>256</v>
      </c>
      <c r="AB831" s="18" t="s">
        <v>176</v>
      </c>
      <c r="AC831" s="204">
        <v>43831</v>
      </c>
      <c r="AD831" s="205" t="str">
        <f>LOOKUP($Y831,'[27]Ley Transparencia'!$H$4:$H$17,'[27]Ley Transparencia'!$I$4:$I$17)</f>
        <v>Ilimitada</v>
      </c>
      <c r="AE831" s="26" t="str">
        <f t="shared" si="190"/>
        <v>Baja</v>
      </c>
      <c r="AF831" s="18">
        <f t="shared" si="191"/>
        <v>1</v>
      </c>
      <c r="AG831" s="18" t="s">
        <v>183</v>
      </c>
      <c r="AH831" s="18">
        <f t="shared" si="192"/>
        <v>3</v>
      </c>
      <c r="AI831" s="18" t="s">
        <v>239</v>
      </c>
      <c r="AJ831" s="18">
        <f t="shared" si="193"/>
        <v>1</v>
      </c>
      <c r="AK831" s="18">
        <f t="shared" si="194"/>
        <v>5</v>
      </c>
      <c r="AL831" s="206" t="str">
        <f t="shared" si="195"/>
        <v>MEDIA</v>
      </c>
      <c r="AM831" s="18" t="s">
        <v>184</v>
      </c>
      <c r="AN831" s="18" t="s">
        <v>184</v>
      </c>
      <c r="AO831" s="18" t="s">
        <v>388</v>
      </c>
      <c r="AP831" s="18" t="s">
        <v>388</v>
      </c>
      <c r="AQ831" s="18" t="s">
        <v>184</v>
      </c>
      <c r="AR831" s="18" t="s">
        <v>184</v>
      </c>
      <c r="AS831" s="18"/>
      <c r="AT831" s="18" t="s">
        <v>388</v>
      </c>
      <c r="AU831" s="18" t="s">
        <v>184</v>
      </c>
      <c r="AV831" s="18" t="s">
        <v>184</v>
      </c>
      <c r="AW831" s="18" t="s">
        <v>184</v>
      </c>
      <c r="AX831" s="18" t="s">
        <v>184</v>
      </c>
      <c r="AY831" s="18" t="s">
        <v>184</v>
      </c>
      <c r="AZ831" s="18" t="s">
        <v>184</v>
      </c>
      <c r="BA831" s="18" t="s">
        <v>184</v>
      </c>
      <c r="BB831" s="18" t="s">
        <v>184</v>
      </c>
      <c r="BC831" s="18"/>
      <c r="BD831" s="18" t="s">
        <v>184</v>
      </c>
      <c r="BE831" s="18" t="s">
        <v>184</v>
      </c>
      <c r="BF831" s="18" t="s">
        <v>184</v>
      </c>
      <c r="BG831" s="18" t="s">
        <v>184</v>
      </c>
      <c r="BH831" s="18" t="s">
        <v>184</v>
      </c>
      <c r="BI831" s="18" t="s">
        <v>184</v>
      </c>
      <c r="BJ831" s="18" t="s">
        <v>184</v>
      </c>
      <c r="BK831" s="18" t="s">
        <v>184</v>
      </c>
      <c r="BL831" s="18" t="s">
        <v>184</v>
      </c>
      <c r="BM831" s="281"/>
    </row>
    <row r="832" spans="1:65" s="158" customFormat="1" ht="60" customHeight="1" x14ac:dyDescent="0.35">
      <c r="A832" s="24" t="s">
        <v>3586</v>
      </c>
      <c r="D832" s="145" t="s">
        <v>657</v>
      </c>
      <c r="E832" s="145" t="s">
        <v>3593</v>
      </c>
      <c r="F832" s="145" t="s">
        <v>333</v>
      </c>
      <c r="G832" s="145" t="s">
        <v>3623</v>
      </c>
      <c r="H832" s="145" t="s">
        <v>3624</v>
      </c>
      <c r="I832" s="145" t="s">
        <v>253</v>
      </c>
      <c r="J832" s="18" t="s">
        <v>254</v>
      </c>
      <c r="K832" s="18" t="s">
        <v>1507</v>
      </c>
      <c r="L832" s="18" t="s">
        <v>320</v>
      </c>
      <c r="M832" s="18" t="s">
        <v>337</v>
      </c>
      <c r="N832" s="18" t="s">
        <v>3600</v>
      </c>
      <c r="O832" s="18" t="s">
        <v>176</v>
      </c>
      <c r="P832" s="145" t="s">
        <v>193</v>
      </c>
      <c r="Q832" s="145" t="s">
        <v>657</v>
      </c>
      <c r="R832" s="145" t="s">
        <v>1775</v>
      </c>
      <c r="S832" s="145" t="s">
        <v>657</v>
      </c>
      <c r="T832" s="145" t="s">
        <v>1775</v>
      </c>
      <c r="U832" s="145" t="s">
        <v>657</v>
      </c>
      <c r="V832" s="145" t="s">
        <v>229</v>
      </c>
      <c r="W832" s="145" t="s">
        <v>229</v>
      </c>
      <c r="X832" s="18" t="s">
        <v>255</v>
      </c>
      <c r="Y832" s="203" t="str">
        <f>VLOOKUP($X832,'[27]Ley Transparencia'!$G$4:$H$18,2,0)</f>
        <v>INFORMACIÓN PÚBLICA</v>
      </c>
      <c r="Z832" s="145" t="s">
        <v>256</v>
      </c>
      <c r="AA832" s="145" t="s">
        <v>256</v>
      </c>
      <c r="AB832" s="18" t="s">
        <v>176</v>
      </c>
      <c r="AC832" s="204">
        <v>43831</v>
      </c>
      <c r="AD832" s="205" t="str">
        <f>LOOKUP($Y832,'[27]Ley Transparencia'!$H$4:$H$17,'[27]Ley Transparencia'!$I$4:$I$17)</f>
        <v>Ilimitada</v>
      </c>
      <c r="AE832" s="26" t="str">
        <f t="shared" si="190"/>
        <v>Baja</v>
      </c>
      <c r="AF832" s="18">
        <f t="shared" si="191"/>
        <v>1</v>
      </c>
      <c r="AG832" s="18" t="s">
        <v>233</v>
      </c>
      <c r="AH832" s="18">
        <f t="shared" si="192"/>
        <v>2</v>
      </c>
      <c r="AI832" s="18" t="s">
        <v>239</v>
      </c>
      <c r="AJ832" s="18">
        <f t="shared" si="193"/>
        <v>1</v>
      </c>
      <c r="AK832" s="18">
        <f t="shared" si="194"/>
        <v>4</v>
      </c>
      <c r="AL832" s="206" t="str">
        <f t="shared" si="195"/>
        <v>MEDIA</v>
      </c>
      <c r="AM832" s="18" t="s">
        <v>184</v>
      </c>
      <c r="AN832" s="18" t="s">
        <v>388</v>
      </c>
      <c r="AO832" s="18" t="s">
        <v>388</v>
      </c>
      <c r="AP832" s="18" t="s">
        <v>388</v>
      </c>
      <c r="AQ832" s="18" t="s">
        <v>388</v>
      </c>
      <c r="AR832" s="18" t="s">
        <v>184</v>
      </c>
      <c r="AS832" s="18"/>
      <c r="AT832" s="18" t="s">
        <v>388</v>
      </c>
      <c r="AU832" s="18" t="s">
        <v>184</v>
      </c>
      <c r="AV832" s="18" t="s">
        <v>184</v>
      </c>
      <c r="AW832" s="18" t="s">
        <v>184</v>
      </c>
      <c r="AX832" s="18" t="s">
        <v>388</v>
      </c>
      <c r="AY832" s="18" t="s">
        <v>388</v>
      </c>
      <c r="AZ832" s="18" t="s">
        <v>184</v>
      </c>
      <c r="BA832" s="18" t="s">
        <v>184</v>
      </c>
      <c r="BB832" s="18" t="s">
        <v>184</v>
      </c>
      <c r="BC832" s="18"/>
      <c r="BD832" s="18" t="s">
        <v>184</v>
      </c>
      <c r="BE832" s="18" t="s">
        <v>184</v>
      </c>
      <c r="BF832" s="18" t="s">
        <v>184</v>
      </c>
      <c r="BG832" s="18" t="s">
        <v>184</v>
      </c>
      <c r="BH832" s="18" t="s">
        <v>184</v>
      </c>
      <c r="BI832" s="18" t="s">
        <v>184</v>
      </c>
      <c r="BJ832" s="18" t="s">
        <v>184</v>
      </c>
      <c r="BK832" s="18" t="s">
        <v>184</v>
      </c>
      <c r="BL832" s="18" t="s">
        <v>184</v>
      </c>
      <c r="BM832" s="281"/>
    </row>
    <row r="833" spans="1:65" s="158" customFormat="1" ht="60" customHeight="1" x14ac:dyDescent="0.35">
      <c r="A833" s="24" t="s">
        <v>3587</v>
      </c>
      <c r="D833" s="145" t="s">
        <v>657</v>
      </c>
      <c r="E833" s="145" t="s">
        <v>3593</v>
      </c>
      <c r="F833" s="145" t="s">
        <v>1748</v>
      </c>
      <c r="G833" s="145" t="s">
        <v>3625</v>
      </c>
      <c r="H833" s="145" t="s">
        <v>3626</v>
      </c>
      <c r="I833" s="145" t="s">
        <v>253</v>
      </c>
      <c r="J833" s="18" t="s">
        <v>254</v>
      </c>
      <c r="K833" s="18" t="s">
        <v>1507</v>
      </c>
      <c r="L833" s="18" t="s">
        <v>320</v>
      </c>
      <c r="M833" s="18" t="s">
        <v>337</v>
      </c>
      <c r="N833" s="18" t="s">
        <v>3627</v>
      </c>
      <c r="O833" s="18" t="s">
        <v>176</v>
      </c>
      <c r="P833" s="145" t="s">
        <v>193</v>
      </c>
      <c r="Q833" s="145" t="s">
        <v>657</v>
      </c>
      <c r="R833" s="145" t="s">
        <v>1775</v>
      </c>
      <c r="S833" s="145" t="s">
        <v>657</v>
      </c>
      <c r="T833" s="145" t="s">
        <v>1775</v>
      </c>
      <c r="U833" s="145" t="s">
        <v>657</v>
      </c>
      <c r="V833" s="145" t="s">
        <v>229</v>
      </c>
      <c r="W833" s="145" t="s">
        <v>229</v>
      </c>
      <c r="X833" s="18" t="s">
        <v>255</v>
      </c>
      <c r="Y833" s="203" t="str">
        <f>VLOOKUP($X833,'[27]Ley Transparencia'!$G$4:$H$18,2,0)</f>
        <v>INFORMACIÓN PÚBLICA</v>
      </c>
      <c r="Z833" s="145" t="s">
        <v>256</v>
      </c>
      <c r="AA833" s="145" t="s">
        <v>256</v>
      </c>
      <c r="AB833" s="18" t="s">
        <v>176</v>
      </c>
      <c r="AC833" s="204">
        <v>43831</v>
      </c>
      <c r="AD833" s="205" t="str">
        <f>LOOKUP($Y833,'[27]Ley Transparencia'!$H$4:$H$17,'[27]Ley Transparencia'!$I$4:$I$17)</f>
        <v>Ilimitada</v>
      </c>
      <c r="AE833" s="26" t="str">
        <f t="shared" si="190"/>
        <v>Baja</v>
      </c>
      <c r="AF833" s="18">
        <f t="shared" si="191"/>
        <v>1</v>
      </c>
      <c r="AG833" s="18" t="s">
        <v>233</v>
      </c>
      <c r="AH833" s="18">
        <f t="shared" si="192"/>
        <v>2</v>
      </c>
      <c r="AI833" s="18" t="s">
        <v>239</v>
      </c>
      <c r="AJ833" s="18">
        <f t="shared" si="193"/>
        <v>1</v>
      </c>
      <c r="AK833" s="18">
        <f t="shared" si="194"/>
        <v>4</v>
      </c>
      <c r="AL833" s="206" t="str">
        <f t="shared" si="195"/>
        <v>MEDIA</v>
      </c>
      <c r="AM833" s="18" t="s">
        <v>184</v>
      </c>
      <c r="AN833" s="18" t="s">
        <v>184</v>
      </c>
      <c r="AO833" s="18" t="s">
        <v>184</v>
      </c>
      <c r="AP833" s="18" t="s">
        <v>184</v>
      </c>
      <c r="AQ833" s="18" t="s">
        <v>184</v>
      </c>
      <c r="AR833" s="18" t="s">
        <v>184</v>
      </c>
      <c r="AS833" s="18"/>
      <c r="AT833" s="18" t="s">
        <v>388</v>
      </c>
      <c r="AU833" s="18" t="s">
        <v>184</v>
      </c>
      <c r="AV833" s="18" t="s">
        <v>184</v>
      </c>
      <c r="AW833" s="18" t="s">
        <v>184</v>
      </c>
      <c r="AX833" s="18" t="s">
        <v>184</v>
      </c>
      <c r="AY833" s="18" t="s">
        <v>184</v>
      </c>
      <c r="AZ833" s="18" t="s">
        <v>184</v>
      </c>
      <c r="BA833" s="18" t="s">
        <v>184</v>
      </c>
      <c r="BB833" s="18" t="s">
        <v>184</v>
      </c>
      <c r="BC833" s="18"/>
      <c r="BD833" s="18" t="s">
        <v>184</v>
      </c>
      <c r="BE833" s="18" t="s">
        <v>184</v>
      </c>
      <c r="BF833" s="18" t="s">
        <v>184</v>
      </c>
      <c r="BG833" s="18" t="s">
        <v>184</v>
      </c>
      <c r="BH833" s="18" t="s">
        <v>184</v>
      </c>
      <c r="BI833" s="18" t="s">
        <v>184</v>
      </c>
      <c r="BJ833" s="18" t="s">
        <v>184</v>
      </c>
      <c r="BK833" s="18" t="s">
        <v>184</v>
      </c>
      <c r="BL833" s="18" t="s">
        <v>184</v>
      </c>
      <c r="BM833" s="281"/>
    </row>
    <row r="834" spans="1:65" s="158" customFormat="1" ht="60" customHeight="1" x14ac:dyDescent="0.35">
      <c r="A834" s="24" t="s">
        <v>3588</v>
      </c>
      <c r="D834" s="145" t="s">
        <v>657</v>
      </c>
      <c r="E834" s="145" t="s">
        <v>3593</v>
      </c>
      <c r="F834" s="145" t="s">
        <v>229</v>
      </c>
      <c r="G834" s="145" t="s">
        <v>3628</v>
      </c>
      <c r="H834" s="145" t="s">
        <v>3629</v>
      </c>
      <c r="I834" s="145" t="s">
        <v>227</v>
      </c>
      <c r="J834" s="145" t="s">
        <v>176</v>
      </c>
      <c r="K834" s="145" t="s">
        <v>176</v>
      </c>
      <c r="L834" s="145" t="s">
        <v>176</v>
      </c>
      <c r="M834" s="145" t="s">
        <v>176</v>
      </c>
      <c r="N834" s="145" t="s">
        <v>176</v>
      </c>
      <c r="O834" s="145" t="s">
        <v>176</v>
      </c>
      <c r="P834" s="145" t="s">
        <v>193</v>
      </c>
      <c r="Q834" s="145" t="s">
        <v>657</v>
      </c>
      <c r="R834" s="145" t="s">
        <v>656</v>
      </c>
      <c r="S834" s="145" t="s">
        <v>657</v>
      </c>
      <c r="T834" s="145" t="s">
        <v>193</v>
      </c>
      <c r="U834" s="145" t="s">
        <v>170</v>
      </c>
      <c r="V834" s="145" t="s">
        <v>229</v>
      </c>
      <c r="W834" s="145" t="s">
        <v>229</v>
      </c>
      <c r="X834" s="18" t="s">
        <v>273</v>
      </c>
      <c r="Y834" s="203" t="str">
        <f>VLOOKUP($X834,'[27]Ley Transparencia'!$G$4:$H$18,2,0)</f>
        <v>Artículo 18 - INFORMACIÓN PÚBLICA CLASIFICADA</v>
      </c>
      <c r="Z834" s="145" t="s">
        <v>3317</v>
      </c>
      <c r="AA834" s="145" t="s">
        <v>3635</v>
      </c>
      <c r="AB834" s="18" t="s">
        <v>238</v>
      </c>
      <c r="AC834" s="204">
        <v>41640</v>
      </c>
      <c r="AD834" s="205" t="str">
        <f>LOOKUP($Y834,'[27]Ley Transparencia'!$H$4:$H$17,'[27]Ley Transparencia'!$I$4:$I$17)</f>
        <v>Ilimitada</v>
      </c>
      <c r="AE834" s="26" t="str">
        <f t="shared" si="190"/>
        <v>Media</v>
      </c>
      <c r="AF834" s="18">
        <f t="shared" si="191"/>
        <v>2</v>
      </c>
      <c r="AG834" s="18" t="s">
        <v>183</v>
      </c>
      <c r="AH834" s="18">
        <f t="shared" si="192"/>
        <v>3</v>
      </c>
      <c r="AI834" s="18" t="s">
        <v>233</v>
      </c>
      <c r="AJ834" s="18">
        <f t="shared" si="193"/>
        <v>2</v>
      </c>
      <c r="AK834" s="18">
        <f t="shared" si="194"/>
        <v>7</v>
      </c>
      <c r="AL834" s="206" t="str">
        <f t="shared" si="195"/>
        <v>MEDIA</v>
      </c>
      <c r="AM834" s="18" t="s">
        <v>184</v>
      </c>
      <c r="AN834" s="18" t="s">
        <v>388</v>
      </c>
      <c r="AO834" s="18" t="s">
        <v>388</v>
      </c>
      <c r="AP834" s="18" t="s">
        <v>388</v>
      </c>
      <c r="AQ834" s="18" t="s">
        <v>184</v>
      </c>
      <c r="AR834" s="18" t="s">
        <v>184</v>
      </c>
      <c r="AS834" s="18"/>
      <c r="AT834" s="18" t="s">
        <v>388</v>
      </c>
      <c r="AU834" s="18" t="s">
        <v>388</v>
      </c>
      <c r="AV834" s="18" t="s">
        <v>184</v>
      </c>
      <c r="AW834" s="18" t="s">
        <v>184</v>
      </c>
      <c r="AX834" s="18" t="s">
        <v>184</v>
      </c>
      <c r="AY834" s="18" t="s">
        <v>184</v>
      </c>
      <c r="AZ834" s="18" t="s">
        <v>184</v>
      </c>
      <c r="BA834" s="18" t="s">
        <v>184</v>
      </c>
      <c r="BB834" s="18" t="s">
        <v>184</v>
      </c>
      <c r="BC834" s="18"/>
      <c r="BD834" s="18" t="s">
        <v>184</v>
      </c>
      <c r="BE834" s="18" t="s">
        <v>184</v>
      </c>
      <c r="BF834" s="18" t="s">
        <v>184</v>
      </c>
      <c r="BG834" s="18" t="s">
        <v>184</v>
      </c>
      <c r="BH834" s="18" t="s">
        <v>184</v>
      </c>
      <c r="BI834" s="18" t="s">
        <v>388</v>
      </c>
      <c r="BJ834" s="18" t="s">
        <v>184</v>
      </c>
      <c r="BK834" s="18" t="s">
        <v>184</v>
      </c>
      <c r="BL834" s="18" t="s">
        <v>184</v>
      </c>
      <c r="BM834" s="281"/>
    </row>
    <row r="835" spans="1:65" s="158" customFormat="1" ht="60" customHeight="1" x14ac:dyDescent="0.35">
      <c r="A835" s="24" t="s">
        <v>3589</v>
      </c>
      <c r="D835" s="145" t="s">
        <v>657</v>
      </c>
      <c r="E835" s="145" t="s">
        <v>3593</v>
      </c>
      <c r="F835" s="145" t="s">
        <v>229</v>
      </c>
      <c r="G835" s="145" t="s">
        <v>312</v>
      </c>
      <c r="H835" s="145" t="s">
        <v>3630</v>
      </c>
      <c r="I835" s="145" t="s">
        <v>312</v>
      </c>
      <c r="J835" s="145" t="s">
        <v>176</v>
      </c>
      <c r="K835" s="145" t="s">
        <v>176</v>
      </c>
      <c r="L835" s="145" t="s">
        <v>176</v>
      </c>
      <c r="M835" s="145" t="s">
        <v>176</v>
      </c>
      <c r="N835" s="145" t="s">
        <v>176</v>
      </c>
      <c r="O835" s="145" t="s">
        <v>176</v>
      </c>
      <c r="P835" s="145" t="s">
        <v>229</v>
      </c>
      <c r="Q835" s="145" t="s">
        <v>229</v>
      </c>
      <c r="R835" s="145" t="s">
        <v>229</v>
      </c>
      <c r="S835" s="145" t="s">
        <v>229</v>
      </c>
      <c r="T835" s="145" t="s">
        <v>229</v>
      </c>
      <c r="U835" s="145" t="s">
        <v>229</v>
      </c>
      <c r="V835" s="145" t="s">
        <v>229</v>
      </c>
      <c r="W835" s="145" t="s">
        <v>229</v>
      </c>
      <c r="X835" s="18" t="s">
        <v>273</v>
      </c>
      <c r="Y835" s="203" t="str">
        <f>VLOOKUP($X835,'[27]Ley Transparencia'!$G$4:$H$18,2,0)</f>
        <v>Artículo 18 - INFORMACIÓN PÚBLICA CLASIFICADA</v>
      </c>
      <c r="Z835" s="145" t="s">
        <v>3317</v>
      </c>
      <c r="AA835" s="145" t="s">
        <v>3635</v>
      </c>
      <c r="AB835" s="18" t="s">
        <v>176</v>
      </c>
      <c r="AC835" s="204">
        <v>45201</v>
      </c>
      <c r="AD835" s="205" t="str">
        <f>LOOKUP($Y835,'[27]Ley Transparencia'!$H$4:$H$17,'[27]Ley Transparencia'!$I$4:$I$17)</f>
        <v>Ilimitada</v>
      </c>
      <c r="AE835" s="26" t="str">
        <f t="shared" si="190"/>
        <v>Media</v>
      </c>
      <c r="AF835" s="18">
        <f t="shared" si="191"/>
        <v>2</v>
      </c>
      <c r="AG835" s="18" t="s">
        <v>183</v>
      </c>
      <c r="AH835" s="18">
        <f t="shared" si="192"/>
        <v>3</v>
      </c>
      <c r="AI835" s="18" t="s">
        <v>183</v>
      </c>
      <c r="AJ835" s="18">
        <f t="shared" si="193"/>
        <v>3</v>
      </c>
      <c r="AK835" s="18">
        <f t="shared" si="194"/>
        <v>8</v>
      </c>
      <c r="AL835" s="206" t="str">
        <f t="shared" si="195"/>
        <v>ALTA</v>
      </c>
      <c r="AM835" s="18" t="s">
        <v>184</v>
      </c>
      <c r="AN835" s="18" t="s">
        <v>388</v>
      </c>
      <c r="AO835" s="18" t="s">
        <v>184</v>
      </c>
      <c r="AP835" s="18" t="s">
        <v>388</v>
      </c>
      <c r="AQ835" s="18" t="s">
        <v>184</v>
      </c>
      <c r="AR835" s="18" t="s">
        <v>184</v>
      </c>
      <c r="AS835" s="18"/>
      <c r="AT835" s="18" t="s">
        <v>388</v>
      </c>
      <c r="AU835" s="18" t="s">
        <v>184</v>
      </c>
      <c r="AV835" s="18" t="s">
        <v>388</v>
      </c>
      <c r="AW835" s="18" t="s">
        <v>184</v>
      </c>
      <c r="AX835" s="18" t="s">
        <v>184</v>
      </c>
      <c r="AY835" s="18" t="s">
        <v>388</v>
      </c>
      <c r="AZ835" s="18" t="s">
        <v>184</v>
      </c>
      <c r="BA835" s="18" t="s">
        <v>184</v>
      </c>
      <c r="BB835" s="18" t="s">
        <v>184</v>
      </c>
      <c r="BC835" s="18"/>
      <c r="BD835" s="18" t="s">
        <v>184</v>
      </c>
      <c r="BE835" s="18" t="s">
        <v>184</v>
      </c>
      <c r="BF835" s="18" t="s">
        <v>184</v>
      </c>
      <c r="BG835" s="18" t="s">
        <v>184</v>
      </c>
      <c r="BH835" s="18" t="s">
        <v>184</v>
      </c>
      <c r="BI835" s="18" t="s">
        <v>184</v>
      </c>
      <c r="BJ835" s="18" t="s">
        <v>184</v>
      </c>
      <c r="BK835" s="18" t="s">
        <v>184</v>
      </c>
      <c r="BL835" s="18" t="s">
        <v>184</v>
      </c>
      <c r="BM835" s="281"/>
    </row>
    <row r="836" spans="1:65" s="158" customFormat="1" ht="60" customHeight="1" x14ac:dyDescent="0.35">
      <c r="A836" s="24" t="s">
        <v>3590</v>
      </c>
      <c r="D836" s="145" t="s">
        <v>657</v>
      </c>
      <c r="E836" s="145" t="s">
        <v>3593</v>
      </c>
      <c r="F836" s="145" t="s">
        <v>229</v>
      </c>
      <c r="G836" s="145" t="s">
        <v>3631</v>
      </c>
      <c r="H836" s="145" t="s">
        <v>3632</v>
      </c>
      <c r="I836" s="145" t="s">
        <v>695</v>
      </c>
      <c r="J836" s="145" t="s">
        <v>176</v>
      </c>
      <c r="K836" s="145" t="s">
        <v>176</v>
      </c>
      <c r="L836" s="145" t="s">
        <v>176</v>
      </c>
      <c r="M836" s="145" t="s">
        <v>176</v>
      </c>
      <c r="N836" s="145" t="s">
        <v>176</v>
      </c>
      <c r="O836" s="145" t="s">
        <v>176</v>
      </c>
      <c r="P836" s="145" t="s">
        <v>193</v>
      </c>
      <c r="Q836" s="145" t="s">
        <v>657</v>
      </c>
      <c r="R836" s="145" t="s">
        <v>229</v>
      </c>
      <c r="S836" s="145" t="s">
        <v>229</v>
      </c>
      <c r="T836" s="145" t="s">
        <v>324</v>
      </c>
      <c r="U836" s="145" t="s">
        <v>657</v>
      </c>
      <c r="V836" s="145" t="s">
        <v>229</v>
      </c>
      <c r="W836" s="145" t="s">
        <v>229</v>
      </c>
      <c r="X836" s="18" t="s">
        <v>255</v>
      </c>
      <c r="Y836" s="203" t="str">
        <f>VLOOKUP($X836,'[27]Ley Transparencia'!$G$4:$H$18,2,0)</f>
        <v>INFORMACIÓN PÚBLICA</v>
      </c>
      <c r="Z836" s="145" t="s">
        <v>256</v>
      </c>
      <c r="AA836" s="145" t="s">
        <v>256</v>
      </c>
      <c r="AB836" s="18" t="s">
        <v>176</v>
      </c>
      <c r="AC836" s="204">
        <v>45201</v>
      </c>
      <c r="AD836" s="205" t="str">
        <f>LOOKUP($Y836,'[27]Ley Transparencia'!$H$4:$H$17,'[27]Ley Transparencia'!$I$4:$I$17)</f>
        <v>Ilimitada</v>
      </c>
      <c r="AE836" s="26" t="str">
        <f t="shared" si="190"/>
        <v>Baja</v>
      </c>
      <c r="AF836" s="18">
        <f t="shared" si="191"/>
        <v>1</v>
      </c>
      <c r="AG836" s="18" t="s">
        <v>183</v>
      </c>
      <c r="AH836" s="18">
        <f t="shared" si="192"/>
        <v>3</v>
      </c>
      <c r="AI836" s="18" t="s">
        <v>239</v>
      </c>
      <c r="AJ836" s="18">
        <f t="shared" si="193"/>
        <v>1</v>
      </c>
      <c r="AK836" s="18">
        <f t="shared" si="194"/>
        <v>5</v>
      </c>
      <c r="AL836" s="206" t="str">
        <f t="shared" si="195"/>
        <v>MEDIA</v>
      </c>
      <c r="AM836" s="18" t="s">
        <v>184</v>
      </c>
      <c r="AN836" s="18" t="s">
        <v>388</v>
      </c>
      <c r="AO836" s="18" t="s">
        <v>388</v>
      </c>
      <c r="AP836" s="18" t="s">
        <v>388</v>
      </c>
      <c r="AQ836" s="18" t="s">
        <v>184</v>
      </c>
      <c r="AR836" s="18" t="s">
        <v>184</v>
      </c>
      <c r="AS836" s="18"/>
      <c r="AT836" s="18" t="s">
        <v>388</v>
      </c>
      <c r="AU836" s="18" t="s">
        <v>388</v>
      </c>
      <c r="AV836" s="18" t="s">
        <v>184</v>
      </c>
      <c r="AW836" s="18" t="s">
        <v>184</v>
      </c>
      <c r="AX836" s="18" t="s">
        <v>184</v>
      </c>
      <c r="AY836" s="18" t="s">
        <v>184</v>
      </c>
      <c r="AZ836" s="18" t="s">
        <v>184</v>
      </c>
      <c r="BA836" s="18" t="s">
        <v>184</v>
      </c>
      <c r="BB836" s="18" t="s">
        <v>184</v>
      </c>
      <c r="BC836" s="18"/>
      <c r="BD836" s="18" t="s">
        <v>184</v>
      </c>
      <c r="BE836" s="18" t="s">
        <v>184</v>
      </c>
      <c r="BF836" s="18" t="s">
        <v>184</v>
      </c>
      <c r="BG836" s="18" t="s">
        <v>184</v>
      </c>
      <c r="BH836" s="18" t="s">
        <v>184</v>
      </c>
      <c r="BI836" s="18" t="s">
        <v>184</v>
      </c>
      <c r="BJ836" s="18" t="s">
        <v>184</v>
      </c>
      <c r="BK836" s="18" t="s">
        <v>184</v>
      </c>
      <c r="BL836" s="18" t="s">
        <v>184</v>
      </c>
      <c r="BM836" s="281"/>
    </row>
    <row r="837" spans="1:65" s="158" customFormat="1" ht="60" customHeight="1" x14ac:dyDescent="0.35">
      <c r="A837" s="24" t="s">
        <v>3591</v>
      </c>
      <c r="D837" s="145" t="s">
        <v>657</v>
      </c>
      <c r="E837" s="145" t="s">
        <v>3593</v>
      </c>
      <c r="F837" s="145" t="s">
        <v>653</v>
      </c>
      <c r="G837" s="145" t="s">
        <v>3633</v>
      </c>
      <c r="H837" s="145" t="s">
        <v>3634</v>
      </c>
      <c r="I837" s="145" t="s">
        <v>253</v>
      </c>
      <c r="J837" s="18" t="s">
        <v>254</v>
      </c>
      <c r="K837" s="18" t="s">
        <v>1507</v>
      </c>
      <c r="L837" s="18" t="s">
        <v>320</v>
      </c>
      <c r="M837" s="18" t="s">
        <v>337</v>
      </c>
      <c r="N837" s="18" t="s">
        <v>3600</v>
      </c>
      <c r="O837" s="18" t="s">
        <v>3616</v>
      </c>
      <c r="P837" s="145" t="s">
        <v>193</v>
      </c>
      <c r="Q837" s="145" t="s">
        <v>657</v>
      </c>
      <c r="R837" s="145" t="s">
        <v>229</v>
      </c>
      <c r="S837" s="145" t="s">
        <v>229</v>
      </c>
      <c r="T837" s="145" t="s">
        <v>230</v>
      </c>
      <c r="U837" s="145" t="s">
        <v>657</v>
      </c>
      <c r="V837" s="145" t="s">
        <v>229</v>
      </c>
      <c r="W837" s="145" t="s">
        <v>229</v>
      </c>
      <c r="X837" s="18" t="s">
        <v>255</v>
      </c>
      <c r="Y837" s="203" t="str">
        <f>VLOOKUP($X837,'[27]Ley Transparencia'!$G$4:$H$18,2,0)</f>
        <v>INFORMACIÓN PÚBLICA</v>
      </c>
      <c r="Z837" s="145" t="s">
        <v>256</v>
      </c>
      <c r="AA837" s="145" t="s">
        <v>256</v>
      </c>
      <c r="AB837" s="18" t="s">
        <v>176</v>
      </c>
      <c r="AC837" s="204">
        <v>41640</v>
      </c>
      <c r="AD837" s="205" t="str">
        <f>LOOKUP($Y837,'[27]Ley Transparencia'!$H$4:$H$17,'[27]Ley Transparencia'!$I$4:$I$17)</f>
        <v>Ilimitada</v>
      </c>
      <c r="AE837" s="26" t="str">
        <f t="shared" si="190"/>
        <v>Baja</v>
      </c>
      <c r="AF837" s="18">
        <f t="shared" si="191"/>
        <v>1</v>
      </c>
      <c r="AG837" s="18" t="s">
        <v>183</v>
      </c>
      <c r="AH837" s="18">
        <f t="shared" si="192"/>
        <v>3</v>
      </c>
      <c r="AI837" s="18" t="s">
        <v>239</v>
      </c>
      <c r="AJ837" s="18">
        <f t="shared" si="193"/>
        <v>1</v>
      </c>
      <c r="AK837" s="18">
        <f t="shared" si="194"/>
        <v>5</v>
      </c>
      <c r="AL837" s="206" t="str">
        <f t="shared" si="195"/>
        <v>MEDIA</v>
      </c>
      <c r="AM837" s="18" t="s">
        <v>184</v>
      </c>
      <c r="AN837" s="18" t="s">
        <v>184</v>
      </c>
      <c r="AO837" s="18" t="s">
        <v>184</v>
      </c>
      <c r="AP837" s="18" t="s">
        <v>184</v>
      </c>
      <c r="AQ837" s="18" t="s">
        <v>184</v>
      </c>
      <c r="AR837" s="18" t="s">
        <v>184</v>
      </c>
      <c r="AS837" s="18"/>
      <c r="AT837" s="18" t="s">
        <v>388</v>
      </c>
      <c r="AU837" s="18" t="s">
        <v>388</v>
      </c>
      <c r="AV837" s="18" t="s">
        <v>184</v>
      </c>
      <c r="AW837" s="18" t="s">
        <v>184</v>
      </c>
      <c r="AX837" s="18" t="s">
        <v>184</v>
      </c>
      <c r="AY837" s="18" t="s">
        <v>184</v>
      </c>
      <c r="AZ837" s="18" t="s">
        <v>184</v>
      </c>
      <c r="BA837" s="18" t="s">
        <v>184</v>
      </c>
      <c r="BB837" s="18" t="s">
        <v>184</v>
      </c>
      <c r="BC837" s="18"/>
      <c r="BD837" s="18" t="s">
        <v>184</v>
      </c>
      <c r="BE837" s="18" t="s">
        <v>184</v>
      </c>
      <c r="BF837" s="18" t="s">
        <v>184</v>
      </c>
      <c r="BG837" s="18" t="s">
        <v>184</v>
      </c>
      <c r="BH837" s="18" t="s">
        <v>184</v>
      </c>
      <c r="BI837" s="18" t="s">
        <v>184</v>
      </c>
      <c r="BJ837" s="18" t="s">
        <v>184</v>
      </c>
      <c r="BK837" s="18" t="s">
        <v>184</v>
      </c>
      <c r="BL837" s="18" t="s">
        <v>184</v>
      </c>
      <c r="BM837" s="281"/>
    </row>
    <row r="838" spans="1:65" s="158" customFormat="1" ht="60" customHeight="1" x14ac:dyDescent="0.35">
      <c r="A838" s="24" t="s">
        <v>3592</v>
      </c>
      <c r="D838" s="145" t="s">
        <v>657</v>
      </c>
      <c r="E838" s="145" t="s">
        <v>3593</v>
      </c>
      <c r="F838" s="145" t="s">
        <v>172</v>
      </c>
      <c r="G838" s="145" t="s">
        <v>768</v>
      </c>
      <c r="H838" s="145" t="s">
        <v>1377</v>
      </c>
      <c r="I838" s="145" t="s">
        <v>175</v>
      </c>
      <c r="J838" s="145" t="s">
        <v>176</v>
      </c>
      <c r="K838" s="145" t="s">
        <v>176</v>
      </c>
      <c r="L838" s="145" t="s">
        <v>176</v>
      </c>
      <c r="M838" s="145" t="s">
        <v>176</v>
      </c>
      <c r="N838" s="145" t="s">
        <v>176</v>
      </c>
      <c r="O838" s="145" t="s">
        <v>176</v>
      </c>
      <c r="P838" s="145" t="s">
        <v>193</v>
      </c>
      <c r="Q838" s="145" t="s">
        <v>657</v>
      </c>
      <c r="R838" s="145" t="s">
        <v>1775</v>
      </c>
      <c r="S838" s="145" t="s">
        <v>657</v>
      </c>
      <c r="T838" s="145" t="s">
        <v>1775</v>
      </c>
      <c r="U838" s="145" t="s">
        <v>657</v>
      </c>
      <c r="V838" s="145" t="s">
        <v>229</v>
      </c>
      <c r="W838" s="145" t="s">
        <v>229</v>
      </c>
      <c r="X838" s="18" t="s">
        <v>255</v>
      </c>
      <c r="Y838" s="203" t="str">
        <f>VLOOKUP($X838,'[27]Ley Transparencia'!$G$4:$H$18,2,0)</f>
        <v>INFORMACIÓN PÚBLICA</v>
      </c>
      <c r="Z838" s="145" t="s">
        <v>256</v>
      </c>
      <c r="AA838" s="145" t="s">
        <v>256</v>
      </c>
      <c r="AB838" s="18" t="s">
        <v>176</v>
      </c>
      <c r="AC838" s="204">
        <v>45560</v>
      </c>
      <c r="AD838" s="205" t="str">
        <f>LOOKUP($Y838,'[27]Ley Transparencia'!$H$4:$H$17,'[27]Ley Transparencia'!$I$4:$I$17)</f>
        <v>Ilimitada</v>
      </c>
      <c r="AE838" s="26" t="str">
        <f t="shared" si="190"/>
        <v>Baja</v>
      </c>
      <c r="AF838" s="18">
        <f t="shared" si="191"/>
        <v>1</v>
      </c>
      <c r="AG838" s="18" t="s">
        <v>233</v>
      </c>
      <c r="AH838" s="18">
        <f t="shared" si="192"/>
        <v>2</v>
      </c>
      <c r="AI838" s="18" t="s">
        <v>239</v>
      </c>
      <c r="AJ838" s="18">
        <f t="shared" si="193"/>
        <v>1</v>
      </c>
      <c r="AK838" s="18">
        <f t="shared" si="194"/>
        <v>4</v>
      </c>
      <c r="AL838" s="206" t="str">
        <f t="shared" si="195"/>
        <v>MEDIA</v>
      </c>
      <c r="AM838" s="18" t="s">
        <v>184</v>
      </c>
      <c r="AN838" s="18" t="s">
        <v>388</v>
      </c>
      <c r="AO838" s="18" t="s">
        <v>388</v>
      </c>
      <c r="AP838" s="18" t="s">
        <v>388</v>
      </c>
      <c r="AQ838" s="18" t="s">
        <v>184</v>
      </c>
      <c r="AR838" s="18" t="s">
        <v>184</v>
      </c>
      <c r="AS838" s="18"/>
      <c r="AT838" s="18" t="s">
        <v>388</v>
      </c>
      <c r="AU838" s="18" t="s">
        <v>184</v>
      </c>
      <c r="AV838" s="18" t="s">
        <v>184</v>
      </c>
      <c r="AW838" s="18" t="s">
        <v>184</v>
      </c>
      <c r="AX838" s="18" t="s">
        <v>184</v>
      </c>
      <c r="AY838" s="18" t="s">
        <v>184</v>
      </c>
      <c r="AZ838" s="18" t="s">
        <v>184</v>
      </c>
      <c r="BA838" s="18" t="s">
        <v>184</v>
      </c>
      <c r="BB838" s="18" t="s">
        <v>184</v>
      </c>
      <c r="BC838" s="18"/>
      <c r="BD838" s="18" t="s">
        <v>184</v>
      </c>
      <c r="BE838" s="18" t="s">
        <v>184</v>
      </c>
      <c r="BF838" s="18" t="s">
        <v>184</v>
      </c>
      <c r="BG838" s="18" t="s">
        <v>184</v>
      </c>
      <c r="BH838" s="18" t="s">
        <v>184</v>
      </c>
      <c r="BI838" s="18" t="s">
        <v>184</v>
      </c>
      <c r="BJ838" s="18" t="s">
        <v>184</v>
      </c>
      <c r="BK838" s="18" t="s">
        <v>184</v>
      </c>
      <c r="BL838" s="18" t="s">
        <v>184</v>
      </c>
      <c r="BM838" s="281"/>
    </row>
    <row r="839" spans="1:65" s="158" customFormat="1" ht="60" customHeight="1" x14ac:dyDescent="0.35">
      <c r="A839" s="144" t="s">
        <v>3636</v>
      </c>
      <c r="D839" s="145" t="s">
        <v>1547</v>
      </c>
      <c r="E839" s="145" t="s">
        <v>726</v>
      </c>
      <c r="F839" s="145" t="s">
        <v>316</v>
      </c>
      <c r="G839" s="145" t="s">
        <v>3664</v>
      </c>
      <c r="H839" s="145" t="s">
        <v>3665</v>
      </c>
      <c r="I839" s="145" t="s">
        <v>253</v>
      </c>
      <c r="J839" s="18" t="s">
        <v>254</v>
      </c>
      <c r="K839" s="18" t="s">
        <v>1507</v>
      </c>
      <c r="L839" s="18" t="s">
        <v>320</v>
      </c>
      <c r="M839" s="18" t="s">
        <v>321</v>
      </c>
      <c r="N839" s="18" t="s">
        <v>451</v>
      </c>
      <c r="O839" s="18" t="s">
        <v>176</v>
      </c>
      <c r="P839" s="145" t="s">
        <v>411</v>
      </c>
      <c r="Q839" s="145" t="s">
        <v>1547</v>
      </c>
      <c r="R839" s="145" t="s">
        <v>194</v>
      </c>
      <c r="S839" s="145" t="s">
        <v>1547</v>
      </c>
      <c r="T839" s="145" t="s">
        <v>324</v>
      </c>
      <c r="U839" s="145" t="s">
        <v>1547</v>
      </c>
      <c r="V839" s="145" t="s">
        <v>324</v>
      </c>
      <c r="W839" s="145" t="s">
        <v>1547</v>
      </c>
      <c r="X839" s="18" t="s">
        <v>208</v>
      </c>
      <c r="Y839" s="203" t="s">
        <v>617</v>
      </c>
      <c r="Z839" s="145" t="s">
        <v>180</v>
      </c>
      <c r="AA839" s="145" t="s">
        <v>3719</v>
      </c>
      <c r="AB839" s="18" t="s">
        <v>182</v>
      </c>
      <c r="AC839" s="204">
        <v>44197</v>
      </c>
      <c r="AD839" s="205" t="s">
        <v>619</v>
      </c>
      <c r="AE839" s="26" t="str">
        <f>IF(Y839="Artículo 19 - INFORMACIÓN PÚBLICA RESERVADA","Alta",IF(Y839="Artículo 18 - INFORMACIÓN PÚBLICA CLASIFICADA","Media",IF(Y839="INFORMACIÓN PÚBLICA","Baja")))</f>
        <v>Alta</v>
      </c>
      <c r="AF839" s="18">
        <f>IF(AE839="Baja",1,IF(AE839="Media",2,IF(AE839="Alta",3,"")))</f>
        <v>3</v>
      </c>
      <c r="AG839" s="18" t="s">
        <v>183</v>
      </c>
      <c r="AH839" s="18">
        <f>IF(AG839="Baja",1,IF(AG839="Media",2,IF(AG839="Alta",3,"")))</f>
        <v>3</v>
      </c>
      <c r="AI839" s="18" t="s">
        <v>239</v>
      </c>
      <c r="AJ839" s="18">
        <f>IF(AI839="Baja",1,IF(AI839="Media",2,IF(AI839="Alta",3,"")))</f>
        <v>1</v>
      </c>
      <c r="AK839" s="18">
        <f>IFERROR(SUM(+AF839+AH839+AJ839),"")</f>
        <v>7</v>
      </c>
      <c r="AL839" s="206" t="str">
        <f>IF(AND(AE839="ALTA"),"ALTA",IF(AND(AG839="ALTA",AI839="ALTA"),"ALTA",IF(AND(AE839="MEDIA",AG839="ALTA",AI839="MEDIA"),"MEDIA",IF(AND(AE839="MEDIA",AG839="MEDIA",AI839="ALTA"),"MEDIA",IF(AND(AE839="MEDIA",AG839="MEDIA",AI839="BAJA"),"MEDIA",IF(AND(AE839="MEDIA",AG839="MEDIA",AI839="MEDIA"),"MEDIA",IF(AND(AE839="MEDIA",AG839="BAJA",AI839="MEDIA"),"MEDIA",IF(AND(AE839="BAJA",AG839="MEDIA",AI839="MEDIA"),"MEDIA",IF(AND(AE839="BAJA",AG839="BAJA",AI839="MEDIA"),"MEDIA",IF(AND(AE839="BAJA",AG839="MEDIA",AI839="BAJA"),"MEDIA",IF(AND(AE839="MEDIA",AG839="BAJA",AI839="BAJA"),"MEDIA",IF(AND(AE839="BAJA",AG839="ALTA",AI839="BAJA"),"MEDIA",IF(AND(AE839="BAJA",AG839="BAJA",AI839="ALTA"),"MEDIA",IF(AND(AE839="MEDIA",AG839="ALTA",AI839="BAJA"),"MEDIA",IF(AND(AE839="MEDIA",AG839="BAJA",AI839="ALTA"),"MEDIA",IF(AND(AE839="BAJA",AG839="ALTA",AI839="MEDIA"),"MEDIA",IF(AND(AE839="BAJA",AG839="MEDIA",AI839="ALTA"),"MEDIA",IF(AND(AE839="BAJA",AG839="BAJA",AI839="BAJA"),"BAJA","Por Clasificar"))))))))))))))))))</f>
        <v>ALTA</v>
      </c>
      <c r="AM839" s="18" t="s">
        <v>184</v>
      </c>
      <c r="AN839" s="18" t="s">
        <v>388</v>
      </c>
      <c r="AO839" s="18" t="s">
        <v>184</v>
      </c>
      <c r="AP839" s="18" t="s">
        <v>184</v>
      </c>
      <c r="AQ839" s="18" t="s">
        <v>184</v>
      </c>
      <c r="AR839" s="18"/>
      <c r="AS839" s="18" t="s">
        <v>184</v>
      </c>
      <c r="AT839" s="18" t="s">
        <v>184</v>
      </c>
      <c r="AU839" s="18" t="s">
        <v>184</v>
      </c>
      <c r="AV839" s="18" t="s">
        <v>388</v>
      </c>
      <c r="AW839" s="18" t="s">
        <v>388</v>
      </c>
      <c r="AX839" s="18" t="s">
        <v>388</v>
      </c>
      <c r="AY839" s="18" t="s">
        <v>388</v>
      </c>
      <c r="AZ839" s="18" t="s">
        <v>184</v>
      </c>
      <c r="BA839" s="18" t="s">
        <v>388</v>
      </c>
      <c r="BB839" s="18" t="s">
        <v>388</v>
      </c>
      <c r="BC839" s="18" t="s">
        <v>388</v>
      </c>
      <c r="BD839" s="18" t="s">
        <v>184</v>
      </c>
      <c r="BE839" s="18" t="s">
        <v>184</v>
      </c>
      <c r="BF839" s="18" t="s">
        <v>184</v>
      </c>
      <c r="BG839" s="18" t="s">
        <v>184</v>
      </c>
      <c r="BH839" s="18" t="s">
        <v>184</v>
      </c>
      <c r="BI839" s="18" t="s">
        <v>184</v>
      </c>
      <c r="BJ839" s="18" t="s">
        <v>184</v>
      </c>
      <c r="BK839" s="18" t="s">
        <v>184</v>
      </c>
      <c r="BL839" s="18" t="s">
        <v>184</v>
      </c>
      <c r="BM839" s="281"/>
    </row>
    <row r="840" spans="1:65" s="158" customFormat="1" ht="60" customHeight="1" x14ac:dyDescent="0.35">
      <c r="A840" s="144" t="s">
        <v>3637</v>
      </c>
      <c r="D840" s="145" t="s">
        <v>1547</v>
      </c>
      <c r="E840" s="145" t="s">
        <v>726</v>
      </c>
      <c r="F840" s="145" t="s">
        <v>316</v>
      </c>
      <c r="G840" s="145" t="s">
        <v>3666</v>
      </c>
      <c r="H840" s="145" t="s">
        <v>3667</v>
      </c>
      <c r="I840" s="145" t="s">
        <v>253</v>
      </c>
      <c r="J840" s="18" t="s">
        <v>254</v>
      </c>
      <c r="K840" s="18" t="s">
        <v>1507</v>
      </c>
      <c r="L840" s="18" t="s">
        <v>320</v>
      </c>
      <c r="M840" s="18" t="s">
        <v>337</v>
      </c>
      <c r="N840" s="18" t="s">
        <v>451</v>
      </c>
      <c r="O840" s="18" t="s">
        <v>176</v>
      </c>
      <c r="P840" s="145" t="s">
        <v>411</v>
      </c>
      <c r="Q840" s="145" t="s">
        <v>1547</v>
      </c>
      <c r="R840" s="145" t="s">
        <v>194</v>
      </c>
      <c r="S840" s="145" t="s">
        <v>1547</v>
      </c>
      <c r="T840" s="145" t="s">
        <v>324</v>
      </c>
      <c r="U840" s="145" t="s">
        <v>1547</v>
      </c>
      <c r="V840" s="145" t="s">
        <v>324</v>
      </c>
      <c r="W840" s="145" t="s">
        <v>1547</v>
      </c>
      <c r="X840" s="18" t="s">
        <v>273</v>
      </c>
      <c r="Y840" s="203" t="s">
        <v>528</v>
      </c>
      <c r="Z840" s="145" t="s">
        <v>180</v>
      </c>
      <c r="AA840" s="145" t="s">
        <v>3720</v>
      </c>
      <c r="AB840" s="18" t="s">
        <v>238</v>
      </c>
      <c r="AC840" s="204">
        <v>45195</v>
      </c>
      <c r="AD840" s="205" t="s">
        <v>518</v>
      </c>
      <c r="AE840" s="26" t="str">
        <f t="shared" ref="AE840:AE868" si="196">IF(Y840="Artículo 19 - INFORMACIÓN PÚBLICA RESERVADA","Alta",IF(Y840="Artículo 18 - INFORMACIÓN PÚBLICA CLASIFICADA","Media",IF(Y840="INFORMACIÓN PÚBLICA","Baja")))</f>
        <v>Media</v>
      </c>
      <c r="AF840" s="18">
        <f t="shared" ref="AF840:AF868" si="197">IF(AE840="Baja",1,IF(AE840="Media",2,IF(AE840="Alta",3,"")))</f>
        <v>2</v>
      </c>
      <c r="AG840" s="18" t="s">
        <v>239</v>
      </c>
      <c r="AH840" s="18">
        <f t="shared" ref="AH840:AH868" si="198">IF(AG840="Baja",1,IF(AG840="Media",2,IF(AG840="Alta",3,"")))</f>
        <v>1</v>
      </c>
      <c r="AI840" s="18" t="s">
        <v>239</v>
      </c>
      <c r="AJ840" s="18">
        <f t="shared" ref="AJ840:AJ868" si="199">IF(AI840="Baja",1,IF(AI840="Media",2,IF(AI840="Alta",3,"")))</f>
        <v>1</v>
      </c>
      <c r="AK840" s="18">
        <f t="shared" ref="AK840:AK868" si="200">IFERROR(SUM(+AF840+AH840+AJ840),"")</f>
        <v>4</v>
      </c>
      <c r="AL840" s="206" t="str">
        <f t="shared" ref="AL840:AL868" si="201">IF(AND(AE840="ALTA"),"ALTA",IF(AND(AG840="ALTA",AI840="ALTA"),"ALTA",IF(AND(AE840="MEDIA",AG840="ALTA",AI840="MEDIA"),"MEDIA",IF(AND(AE840="MEDIA",AG840="MEDIA",AI840="ALTA"),"MEDIA",IF(AND(AE840="MEDIA",AG840="MEDIA",AI840="BAJA"),"MEDIA",IF(AND(AE840="MEDIA",AG840="MEDIA",AI840="MEDIA"),"MEDIA",IF(AND(AE840="MEDIA",AG840="BAJA",AI840="MEDIA"),"MEDIA",IF(AND(AE840="BAJA",AG840="MEDIA",AI840="MEDIA"),"MEDIA",IF(AND(AE840="BAJA",AG840="BAJA",AI840="MEDIA"),"MEDIA",IF(AND(AE840="BAJA",AG840="MEDIA",AI840="BAJA"),"MEDIA",IF(AND(AE840="MEDIA",AG840="BAJA",AI840="BAJA"),"MEDIA",IF(AND(AE840="BAJA",AG840="ALTA",AI840="BAJA"),"MEDIA",IF(AND(AE840="BAJA",AG840="BAJA",AI840="ALTA"),"MEDIA",IF(AND(AE840="MEDIA",AG840="ALTA",AI840="BAJA"),"MEDIA",IF(AND(AE840="MEDIA",AG840="BAJA",AI840="ALTA"),"MEDIA",IF(AND(AE840="BAJA",AG840="ALTA",AI840="MEDIA"),"MEDIA",IF(AND(AE840="BAJA",AG840="MEDIA",AI840="ALTA"),"MEDIA",IF(AND(AE840="BAJA",AG840="BAJA",AI840="BAJA"),"BAJA","Por Clasificar"))))))))))))))))))</f>
        <v>MEDIA</v>
      </c>
      <c r="AM840" s="18" t="s">
        <v>184</v>
      </c>
      <c r="AN840" s="18" t="s">
        <v>388</v>
      </c>
      <c r="AO840" s="18" t="s">
        <v>184</v>
      </c>
      <c r="AP840" s="18" t="s">
        <v>184</v>
      </c>
      <c r="AQ840" s="18" t="s">
        <v>184</v>
      </c>
      <c r="AR840" s="18"/>
      <c r="AS840" s="18" t="s">
        <v>184</v>
      </c>
      <c r="AT840" s="18" t="s">
        <v>184</v>
      </c>
      <c r="AU840" s="18" t="s">
        <v>184</v>
      </c>
      <c r="AV840" s="18" t="s">
        <v>388</v>
      </c>
      <c r="AW840" s="18" t="s">
        <v>388</v>
      </c>
      <c r="AX840" s="18" t="s">
        <v>388</v>
      </c>
      <c r="AY840" s="18" t="s">
        <v>388</v>
      </c>
      <c r="AZ840" s="18" t="s">
        <v>388</v>
      </c>
      <c r="BA840" s="18" t="s">
        <v>388</v>
      </c>
      <c r="BB840" s="18" t="s">
        <v>388</v>
      </c>
      <c r="BC840" s="18" t="s">
        <v>388</v>
      </c>
      <c r="BD840" s="18" t="s">
        <v>184</v>
      </c>
      <c r="BE840" s="18" t="s">
        <v>184</v>
      </c>
      <c r="BF840" s="18" t="s">
        <v>184</v>
      </c>
      <c r="BG840" s="18" t="s">
        <v>184</v>
      </c>
      <c r="BH840" s="18" t="s">
        <v>184</v>
      </c>
      <c r="BI840" s="18" t="s">
        <v>388</v>
      </c>
      <c r="BJ840" s="18" t="s">
        <v>184</v>
      </c>
      <c r="BK840" s="18" t="s">
        <v>388</v>
      </c>
      <c r="BL840" s="18" t="s">
        <v>184</v>
      </c>
      <c r="BM840" s="281"/>
    </row>
    <row r="841" spans="1:65" s="158" customFormat="1" ht="60" customHeight="1" x14ac:dyDescent="0.35">
      <c r="A841" s="144" t="s">
        <v>3638</v>
      </c>
      <c r="D841" s="145" t="s">
        <v>1547</v>
      </c>
      <c r="E841" s="145" t="s">
        <v>256</v>
      </c>
      <c r="F841" s="145" t="s">
        <v>316</v>
      </c>
      <c r="G841" s="145" t="s">
        <v>3668</v>
      </c>
      <c r="H841" s="145" t="s">
        <v>3665</v>
      </c>
      <c r="I841" s="145" t="s">
        <v>253</v>
      </c>
      <c r="J841" s="18" t="s">
        <v>254</v>
      </c>
      <c r="K841" s="18" t="s">
        <v>1507</v>
      </c>
      <c r="L841" s="18" t="s">
        <v>320</v>
      </c>
      <c r="M841" s="18" t="s">
        <v>321</v>
      </c>
      <c r="N841" s="18" t="s">
        <v>451</v>
      </c>
      <c r="O841" s="18" t="s">
        <v>176</v>
      </c>
      <c r="P841" s="145" t="s">
        <v>411</v>
      </c>
      <c r="Q841" s="145" t="s">
        <v>1547</v>
      </c>
      <c r="R841" s="145" t="s">
        <v>194</v>
      </c>
      <c r="S841" s="145" t="s">
        <v>1547</v>
      </c>
      <c r="T841" s="145" t="s">
        <v>324</v>
      </c>
      <c r="U841" s="145" t="s">
        <v>1547</v>
      </c>
      <c r="V841" s="145" t="s">
        <v>324</v>
      </c>
      <c r="W841" s="145" t="s">
        <v>1547</v>
      </c>
      <c r="X841" s="17" t="s">
        <v>188</v>
      </c>
      <c r="Y841" s="203" t="s">
        <v>528</v>
      </c>
      <c r="Z841" s="145" t="s">
        <v>180</v>
      </c>
      <c r="AA841" s="145" t="s">
        <v>3721</v>
      </c>
      <c r="AB841" s="18" t="s">
        <v>182</v>
      </c>
      <c r="AC841" s="204">
        <v>45575</v>
      </c>
      <c r="AD841" s="205" t="s">
        <v>518</v>
      </c>
      <c r="AE841" s="26" t="str">
        <f t="shared" si="196"/>
        <v>Media</v>
      </c>
      <c r="AF841" s="18">
        <f t="shared" si="197"/>
        <v>2</v>
      </c>
      <c r="AG841" s="18" t="s">
        <v>183</v>
      </c>
      <c r="AH841" s="18">
        <f t="shared" si="198"/>
        <v>3</v>
      </c>
      <c r="AI841" s="18" t="s">
        <v>239</v>
      </c>
      <c r="AJ841" s="18">
        <f t="shared" si="199"/>
        <v>1</v>
      </c>
      <c r="AK841" s="18">
        <f t="shared" si="200"/>
        <v>6</v>
      </c>
      <c r="AL841" s="206" t="str">
        <f t="shared" si="201"/>
        <v>MEDIA</v>
      </c>
      <c r="AM841" s="18" t="s">
        <v>184</v>
      </c>
      <c r="AN841" s="18" t="s">
        <v>388</v>
      </c>
      <c r="AO841" s="18" t="s">
        <v>184</v>
      </c>
      <c r="AP841" s="18" t="s">
        <v>388</v>
      </c>
      <c r="AQ841" s="18" t="s">
        <v>184</v>
      </c>
      <c r="AR841" s="18"/>
      <c r="AS841" s="18" t="s">
        <v>184</v>
      </c>
      <c r="AT841" s="18" t="s">
        <v>184</v>
      </c>
      <c r="AU841" s="18" t="s">
        <v>184</v>
      </c>
      <c r="AV841" s="18" t="s">
        <v>388</v>
      </c>
      <c r="AW841" s="18" t="s">
        <v>388</v>
      </c>
      <c r="AX841" s="18" t="s">
        <v>388</v>
      </c>
      <c r="AY841" s="18" t="s">
        <v>388</v>
      </c>
      <c r="AZ841" s="18" t="s">
        <v>388</v>
      </c>
      <c r="BA841" s="18" t="s">
        <v>388</v>
      </c>
      <c r="BB841" s="18" t="s">
        <v>388</v>
      </c>
      <c r="BC841" s="18" t="s">
        <v>388</v>
      </c>
      <c r="BD841" s="18" t="s">
        <v>184</v>
      </c>
      <c r="BE841" s="18" t="s">
        <v>184</v>
      </c>
      <c r="BF841" s="18" t="s">
        <v>184</v>
      </c>
      <c r="BG841" s="18" t="s">
        <v>184</v>
      </c>
      <c r="BH841" s="18" t="s">
        <v>388</v>
      </c>
      <c r="BI841" s="18" t="s">
        <v>388</v>
      </c>
      <c r="BJ841" s="18" t="s">
        <v>184</v>
      </c>
      <c r="BK841" s="18" t="s">
        <v>388</v>
      </c>
      <c r="BL841" s="18" t="s">
        <v>184</v>
      </c>
      <c r="BM841" s="281"/>
    </row>
    <row r="842" spans="1:65" s="158" customFormat="1" ht="60" customHeight="1" x14ac:dyDescent="0.35">
      <c r="A842" s="144" t="s">
        <v>3639</v>
      </c>
      <c r="D842" s="145" t="s">
        <v>1547</v>
      </c>
      <c r="E842" s="145" t="s">
        <v>3669</v>
      </c>
      <c r="F842" s="145" t="s">
        <v>316</v>
      </c>
      <c r="G842" s="145" t="s">
        <v>3670</v>
      </c>
      <c r="H842" s="145" t="s">
        <v>3665</v>
      </c>
      <c r="I842" s="145" t="s">
        <v>253</v>
      </c>
      <c r="J842" s="18" t="s">
        <v>254</v>
      </c>
      <c r="K842" s="18" t="s">
        <v>1507</v>
      </c>
      <c r="L842" s="18" t="s">
        <v>336</v>
      </c>
      <c r="M842" s="18" t="s">
        <v>321</v>
      </c>
      <c r="N842" s="18" t="s">
        <v>451</v>
      </c>
      <c r="O842" s="18" t="s">
        <v>176</v>
      </c>
      <c r="P842" s="145" t="s">
        <v>411</v>
      </c>
      <c r="Q842" s="145" t="s">
        <v>1547</v>
      </c>
      <c r="R842" s="145" t="s">
        <v>289</v>
      </c>
      <c r="S842" s="145" t="s">
        <v>1547</v>
      </c>
      <c r="T842" s="145" t="s">
        <v>178</v>
      </c>
      <c r="U842" s="145" t="s">
        <v>1547</v>
      </c>
      <c r="V842" s="145" t="s">
        <v>177</v>
      </c>
      <c r="W842" s="145" t="s">
        <v>1547</v>
      </c>
      <c r="X842" s="18" t="s">
        <v>255</v>
      </c>
      <c r="Y842" s="203" t="s">
        <v>517</v>
      </c>
      <c r="Z842" s="145" t="s">
        <v>256</v>
      </c>
      <c r="AA842" s="145" t="s">
        <v>256</v>
      </c>
      <c r="AB842" s="18" t="s">
        <v>256</v>
      </c>
      <c r="AC842" s="204">
        <v>44197</v>
      </c>
      <c r="AD842" s="205" t="s">
        <v>518</v>
      </c>
      <c r="AE842" s="26" t="str">
        <f t="shared" si="196"/>
        <v>Baja</v>
      </c>
      <c r="AF842" s="18">
        <f t="shared" si="197"/>
        <v>1</v>
      </c>
      <c r="AG842" s="18" t="s">
        <v>239</v>
      </c>
      <c r="AH842" s="18">
        <f t="shared" si="198"/>
        <v>1</v>
      </c>
      <c r="AI842" s="18" t="s">
        <v>239</v>
      </c>
      <c r="AJ842" s="18">
        <f t="shared" si="199"/>
        <v>1</v>
      </c>
      <c r="AK842" s="18">
        <f t="shared" si="200"/>
        <v>3</v>
      </c>
      <c r="AL842" s="206" t="str">
        <f t="shared" si="201"/>
        <v>BAJA</v>
      </c>
      <c r="AM842" s="18" t="s">
        <v>184</v>
      </c>
      <c r="AN842" s="18" t="s">
        <v>388</v>
      </c>
      <c r="AO842" s="18" t="s">
        <v>184</v>
      </c>
      <c r="AP842" s="18" t="s">
        <v>388</v>
      </c>
      <c r="AQ842" s="18" t="s">
        <v>184</v>
      </c>
      <c r="AR842" s="18"/>
      <c r="AS842" s="18"/>
      <c r="AT842" s="18" t="s">
        <v>184</v>
      </c>
      <c r="AU842" s="18" t="s">
        <v>184</v>
      </c>
      <c r="AV842" s="18" t="s">
        <v>388</v>
      </c>
      <c r="AW842" s="18" t="s">
        <v>388</v>
      </c>
      <c r="AX842" s="18" t="s">
        <v>388</v>
      </c>
      <c r="AY842" s="18" t="s">
        <v>388</v>
      </c>
      <c r="AZ842" s="18" t="s">
        <v>184</v>
      </c>
      <c r="BA842" s="18" t="s">
        <v>184</v>
      </c>
      <c r="BB842" s="18" t="s">
        <v>184</v>
      </c>
      <c r="BC842" s="18"/>
      <c r="BD842" s="18" t="s">
        <v>184</v>
      </c>
      <c r="BE842" s="18" t="s">
        <v>184</v>
      </c>
      <c r="BF842" s="18" t="s">
        <v>184</v>
      </c>
      <c r="BG842" s="18" t="s">
        <v>184</v>
      </c>
      <c r="BH842" s="18" t="s">
        <v>184</v>
      </c>
      <c r="BI842" s="18" t="s">
        <v>388</v>
      </c>
      <c r="BJ842" s="18" t="s">
        <v>184</v>
      </c>
      <c r="BK842" s="18" t="s">
        <v>184</v>
      </c>
      <c r="BL842" s="18" t="s">
        <v>388</v>
      </c>
      <c r="BM842" s="281"/>
    </row>
    <row r="843" spans="1:65" s="158" customFormat="1" ht="60" customHeight="1" x14ac:dyDescent="0.35">
      <c r="A843" s="144" t="s">
        <v>3640</v>
      </c>
      <c r="D843" s="145" t="s">
        <v>1547</v>
      </c>
      <c r="E843" s="145" t="s">
        <v>726</v>
      </c>
      <c r="F843" s="145" t="s">
        <v>316</v>
      </c>
      <c r="G843" s="145" t="s">
        <v>1352</v>
      </c>
      <c r="H843" s="145" t="s">
        <v>1353</v>
      </c>
      <c r="I843" s="145" t="s">
        <v>253</v>
      </c>
      <c r="J843" s="18" t="s">
        <v>254</v>
      </c>
      <c r="K843" s="18" t="s">
        <v>1507</v>
      </c>
      <c r="L843" s="18" t="s">
        <v>336</v>
      </c>
      <c r="M843" s="18" t="s">
        <v>321</v>
      </c>
      <c r="N843" s="18" t="s">
        <v>451</v>
      </c>
      <c r="O843" s="18" t="s">
        <v>176</v>
      </c>
      <c r="P843" s="145" t="s">
        <v>411</v>
      </c>
      <c r="Q843" s="145" t="s">
        <v>1547</v>
      </c>
      <c r="R843" s="145" t="s">
        <v>178</v>
      </c>
      <c r="S843" s="145" t="s">
        <v>1547</v>
      </c>
      <c r="T843" s="145" t="s">
        <v>229</v>
      </c>
      <c r="U843" s="145" t="s">
        <v>1547</v>
      </c>
      <c r="V843" s="145" t="s">
        <v>229</v>
      </c>
      <c r="W843" s="145" t="s">
        <v>1547</v>
      </c>
      <c r="X843" s="18" t="s">
        <v>255</v>
      </c>
      <c r="Y843" s="203" t="s">
        <v>517</v>
      </c>
      <c r="Z843" s="145" t="s">
        <v>256</v>
      </c>
      <c r="AA843" s="145" t="s">
        <v>256</v>
      </c>
      <c r="AB843" s="18" t="s">
        <v>256</v>
      </c>
      <c r="AC843" s="204">
        <v>44197</v>
      </c>
      <c r="AD843" s="205" t="s">
        <v>518</v>
      </c>
      <c r="AE843" s="26" t="str">
        <f t="shared" si="196"/>
        <v>Baja</v>
      </c>
      <c r="AF843" s="18">
        <f t="shared" si="197"/>
        <v>1</v>
      </c>
      <c r="AG843" s="18" t="s">
        <v>239</v>
      </c>
      <c r="AH843" s="18">
        <f t="shared" si="198"/>
        <v>1</v>
      </c>
      <c r="AI843" s="18" t="s">
        <v>239</v>
      </c>
      <c r="AJ843" s="18">
        <f t="shared" si="199"/>
        <v>1</v>
      </c>
      <c r="AK843" s="18">
        <f t="shared" si="200"/>
        <v>3</v>
      </c>
      <c r="AL843" s="206" t="str">
        <f t="shared" si="201"/>
        <v>BAJA</v>
      </c>
      <c r="AM843" s="18" t="s">
        <v>184</v>
      </c>
      <c r="AN843" s="18" t="s">
        <v>388</v>
      </c>
      <c r="AO843" s="18" t="s">
        <v>184</v>
      </c>
      <c r="AP843" s="18" t="s">
        <v>388</v>
      </c>
      <c r="AQ843" s="18" t="s">
        <v>184</v>
      </c>
      <c r="AR843" s="18"/>
      <c r="AS843" s="18"/>
      <c r="AT843" s="18" t="s">
        <v>388</v>
      </c>
      <c r="AU843" s="18" t="s">
        <v>184</v>
      </c>
      <c r="AV843" s="18" t="s">
        <v>388</v>
      </c>
      <c r="AW843" s="18" t="s">
        <v>184</v>
      </c>
      <c r="AX843" s="18" t="s">
        <v>184</v>
      </c>
      <c r="AY843" s="18" t="s">
        <v>184</v>
      </c>
      <c r="AZ843" s="18" t="s">
        <v>184</v>
      </c>
      <c r="BA843" s="18" t="s">
        <v>184</v>
      </c>
      <c r="BB843" s="18" t="s">
        <v>184</v>
      </c>
      <c r="BC843" s="18"/>
      <c r="BD843" s="18" t="s">
        <v>184</v>
      </c>
      <c r="BE843" s="18" t="s">
        <v>184</v>
      </c>
      <c r="BF843" s="18" t="s">
        <v>184</v>
      </c>
      <c r="BG843" s="18" t="s">
        <v>184</v>
      </c>
      <c r="BH843" s="18" t="s">
        <v>184</v>
      </c>
      <c r="BI843" s="18" t="s">
        <v>184</v>
      </c>
      <c r="BJ843" s="18" t="s">
        <v>184</v>
      </c>
      <c r="BK843" s="18" t="s">
        <v>184</v>
      </c>
      <c r="BL843" s="18" t="s">
        <v>184</v>
      </c>
      <c r="BM843" s="281"/>
    </row>
    <row r="844" spans="1:65" s="158" customFormat="1" ht="60" customHeight="1" x14ac:dyDescent="0.35">
      <c r="A844" s="144" t="s">
        <v>3641</v>
      </c>
      <c r="D844" s="145" t="s">
        <v>1547</v>
      </c>
      <c r="E844" s="145" t="s">
        <v>3671</v>
      </c>
      <c r="F844" s="145" t="s">
        <v>1567</v>
      </c>
      <c r="G844" s="145" t="s">
        <v>1930</v>
      </c>
      <c r="H844" s="145" t="s">
        <v>1931</v>
      </c>
      <c r="I844" s="145" t="s">
        <v>253</v>
      </c>
      <c r="J844" s="18" t="s">
        <v>254</v>
      </c>
      <c r="K844" s="18" t="s">
        <v>1507</v>
      </c>
      <c r="L844" s="18" t="s">
        <v>336</v>
      </c>
      <c r="M844" s="18" t="s">
        <v>337</v>
      </c>
      <c r="N844" s="18" t="s">
        <v>451</v>
      </c>
      <c r="O844" s="18" t="s">
        <v>176</v>
      </c>
      <c r="P844" s="145" t="s">
        <v>411</v>
      </c>
      <c r="Q844" s="145" t="s">
        <v>1547</v>
      </c>
      <c r="R844" s="145" t="s">
        <v>178</v>
      </c>
      <c r="S844" s="145" t="s">
        <v>1547</v>
      </c>
      <c r="T844" s="145" t="s">
        <v>177</v>
      </c>
      <c r="U844" s="145" t="s">
        <v>1547</v>
      </c>
      <c r="V844" s="145" t="s">
        <v>324</v>
      </c>
      <c r="W844" s="145" t="s">
        <v>1547</v>
      </c>
      <c r="X844" s="18" t="s">
        <v>273</v>
      </c>
      <c r="Y844" s="203" t="s">
        <v>528</v>
      </c>
      <c r="Z844" s="145" t="s">
        <v>256</v>
      </c>
      <c r="AA844" s="145" t="s">
        <v>256</v>
      </c>
      <c r="AB844" s="18" t="s">
        <v>176</v>
      </c>
      <c r="AC844" s="204">
        <v>44197</v>
      </c>
      <c r="AD844" s="205" t="s">
        <v>518</v>
      </c>
      <c r="AE844" s="26" t="str">
        <f t="shared" si="196"/>
        <v>Media</v>
      </c>
      <c r="AF844" s="18">
        <f t="shared" si="197"/>
        <v>2</v>
      </c>
      <c r="AG844" s="18" t="s">
        <v>239</v>
      </c>
      <c r="AH844" s="18">
        <f t="shared" si="198"/>
        <v>1</v>
      </c>
      <c r="AI844" s="18" t="s">
        <v>233</v>
      </c>
      <c r="AJ844" s="18">
        <f t="shared" si="199"/>
        <v>2</v>
      </c>
      <c r="AK844" s="18">
        <f t="shared" si="200"/>
        <v>5</v>
      </c>
      <c r="AL844" s="206" t="str">
        <f t="shared" si="201"/>
        <v>MEDIA</v>
      </c>
      <c r="AM844" s="18" t="s">
        <v>184</v>
      </c>
      <c r="AN844" s="18" t="s">
        <v>388</v>
      </c>
      <c r="AO844" s="18" t="s">
        <v>184</v>
      </c>
      <c r="AP844" s="18" t="s">
        <v>388</v>
      </c>
      <c r="AQ844" s="18" t="s">
        <v>184</v>
      </c>
      <c r="AR844" s="18"/>
      <c r="AS844" s="18"/>
      <c r="AT844" s="18" t="s">
        <v>388</v>
      </c>
      <c r="AU844" s="18" t="s">
        <v>184</v>
      </c>
      <c r="AV844" s="18" t="s">
        <v>184</v>
      </c>
      <c r="AW844" s="18" t="s">
        <v>184</v>
      </c>
      <c r="AX844" s="18" t="s">
        <v>184</v>
      </c>
      <c r="AY844" s="18" t="s">
        <v>184</v>
      </c>
      <c r="AZ844" s="18" t="s">
        <v>184</v>
      </c>
      <c r="BA844" s="18" t="s">
        <v>184</v>
      </c>
      <c r="BB844" s="18" t="s">
        <v>184</v>
      </c>
      <c r="BC844" s="18"/>
      <c r="BD844" s="18" t="s">
        <v>184</v>
      </c>
      <c r="BE844" s="18" t="s">
        <v>184</v>
      </c>
      <c r="BF844" s="18" t="s">
        <v>184</v>
      </c>
      <c r="BG844" s="18" t="s">
        <v>184</v>
      </c>
      <c r="BH844" s="18" t="s">
        <v>184</v>
      </c>
      <c r="BI844" s="18" t="s">
        <v>184</v>
      </c>
      <c r="BJ844" s="18" t="s">
        <v>184</v>
      </c>
      <c r="BK844" s="18" t="s">
        <v>184</v>
      </c>
      <c r="BL844" s="18" t="s">
        <v>184</v>
      </c>
      <c r="BM844" s="281"/>
    </row>
    <row r="845" spans="1:65" s="158" customFormat="1" ht="60" customHeight="1" x14ac:dyDescent="0.35">
      <c r="A845" s="144" t="s">
        <v>3642</v>
      </c>
      <c r="D845" s="145" t="s">
        <v>1547</v>
      </c>
      <c r="E845" s="145" t="s">
        <v>726</v>
      </c>
      <c r="F845" s="145" t="s">
        <v>3672</v>
      </c>
      <c r="G845" s="145" t="s">
        <v>3673</v>
      </c>
      <c r="H845" s="145" t="s">
        <v>3674</v>
      </c>
      <c r="I845" s="145" t="s">
        <v>253</v>
      </c>
      <c r="J845" s="18" t="s">
        <v>254</v>
      </c>
      <c r="K845" s="18" t="s">
        <v>1507</v>
      </c>
      <c r="L845" s="18" t="s">
        <v>336</v>
      </c>
      <c r="M845" s="18" t="s">
        <v>337</v>
      </c>
      <c r="N845" s="18" t="s">
        <v>451</v>
      </c>
      <c r="O845" s="18" t="s">
        <v>176</v>
      </c>
      <c r="P845" s="145" t="s">
        <v>411</v>
      </c>
      <c r="Q845" s="145" t="s">
        <v>1547</v>
      </c>
      <c r="R845" s="145" t="s">
        <v>177</v>
      </c>
      <c r="S845" s="145" t="s">
        <v>1547</v>
      </c>
      <c r="T845" s="145" t="s">
        <v>324</v>
      </c>
      <c r="U845" s="145" t="s">
        <v>1547</v>
      </c>
      <c r="V845" s="145" t="s">
        <v>324</v>
      </c>
      <c r="W845" s="145" t="s">
        <v>1547</v>
      </c>
      <c r="X845" s="18" t="s">
        <v>179</v>
      </c>
      <c r="Y845" s="203" t="s">
        <v>617</v>
      </c>
      <c r="Z845" s="145" t="s">
        <v>180</v>
      </c>
      <c r="AA845" s="145" t="s">
        <v>3722</v>
      </c>
      <c r="AB845" s="18" t="s">
        <v>182</v>
      </c>
      <c r="AC845" s="204">
        <v>44197</v>
      </c>
      <c r="AD845" s="205" t="s">
        <v>619</v>
      </c>
      <c r="AE845" s="26" t="str">
        <f t="shared" si="196"/>
        <v>Alta</v>
      </c>
      <c r="AF845" s="18">
        <f t="shared" si="197"/>
        <v>3</v>
      </c>
      <c r="AG845" s="18" t="s">
        <v>183</v>
      </c>
      <c r="AH845" s="18">
        <f t="shared" si="198"/>
        <v>3</v>
      </c>
      <c r="AI845" s="18" t="s">
        <v>183</v>
      </c>
      <c r="AJ845" s="18">
        <f t="shared" si="199"/>
        <v>3</v>
      </c>
      <c r="AK845" s="18">
        <f t="shared" si="200"/>
        <v>9</v>
      </c>
      <c r="AL845" s="206" t="str">
        <f t="shared" si="201"/>
        <v>ALTA</v>
      </c>
      <c r="AM845" s="18" t="s">
        <v>388</v>
      </c>
      <c r="AN845" s="18" t="s">
        <v>388</v>
      </c>
      <c r="AO845" s="18" t="s">
        <v>184</v>
      </c>
      <c r="AP845" s="18" t="s">
        <v>388</v>
      </c>
      <c r="AQ845" s="18" t="s">
        <v>388</v>
      </c>
      <c r="AR845" s="18"/>
      <c r="AS845" s="18" t="s">
        <v>184</v>
      </c>
      <c r="AT845" s="18" t="s">
        <v>388</v>
      </c>
      <c r="AU845" s="18" t="s">
        <v>184</v>
      </c>
      <c r="AV845" s="18" t="s">
        <v>388</v>
      </c>
      <c r="AW845" s="18" t="s">
        <v>388</v>
      </c>
      <c r="AX845" s="18" t="s">
        <v>388</v>
      </c>
      <c r="AY845" s="18" t="s">
        <v>388</v>
      </c>
      <c r="AZ845" s="18" t="s">
        <v>388</v>
      </c>
      <c r="BA845" s="18" t="s">
        <v>388</v>
      </c>
      <c r="BB845" s="18" t="s">
        <v>388</v>
      </c>
      <c r="BC845" s="18" t="s">
        <v>184</v>
      </c>
      <c r="BD845" s="18" t="s">
        <v>388</v>
      </c>
      <c r="BE845" s="18" t="s">
        <v>388</v>
      </c>
      <c r="BF845" s="18" t="s">
        <v>184</v>
      </c>
      <c r="BG845" s="18" t="s">
        <v>184</v>
      </c>
      <c r="BH845" s="18" t="s">
        <v>388</v>
      </c>
      <c r="BI845" s="18" t="s">
        <v>388</v>
      </c>
      <c r="BJ845" s="18" t="s">
        <v>388</v>
      </c>
      <c r="BK845" s="18" t="s">
        <v>184</v>
      </c>
      <c r="BL845" s="18" t="s">
        <v>388</v>
      </c>
      <c r="BM845" s="281"/>
    </row>
    <row r="846" spans="1:65" s="158" customFormat="1" ht="60" customHeight="1" x14ac:dyDescent="0.35">
      <c r="A846" s="144" t="s">
        <v>3643</v>
      </c>
      <c r="D846" s="145" t="s">
        <v>1547</v>
      </c>
      <c r="E846" s="145" t="s">
        <v>726</v>
      </c>
      <c r="F846" s="145" t="s">
        <v>3675</v>
      </c>
      <c r="G846" s="145" t="s">
        <v>3676</v>
      </c>
      <c r="H846" s="145" t="s">
        <v>3677</v>
      </c>
      <c r="I846" s="145" t="s">
        <v>253</v>
      </c>
      <c r="J846" s="18" t="s">
        <v>254</v>
      </c>
      <c r="K846" s="18" t="s">
        <v>1507</v>
      </c>
      <c r="L846" s="18" t="s">
        <v>336</v>
      </c>
      <c r="M846" s="18" t="s">
        <v>321</v>
      </c>
      <c r="N846" s="18" t="s">
        <v>451</v>
      </c>
      <c r="O846" s="18" t="s">
        <v>176</v>
      </c>
      <c r="P846" s="145" t="s">
        <v>411</v>
      </c>
      <c r="Q846" s="145" t="s">
        <v>1547</v>
      </c>
      <c r="R846" s="145" t="s">
        <v>289</v>
      </c>
      <c r="S846" s="145" t="s">
        <v>1547</v>
      </c>
      <c r="T846" s="145" t="s">
        <v>324</v>
      </c>
      <c r="U846" s="145" t="s">
        <v>1547</v>
      </c>
      <c r="V846" s="145" t="s">
        <v>177</v>
      </c>
      <c r="W846" s="145" t="s">
        <v>1547</v>
      </c>
      <c r="X846" s="18" t="s">
        <v>208</v>
      </c>
      <c r="Y846" s="203" t="s">
        <v>617</v>
      </c>
      <c r="Z846" s="145" t="s">
        <v>180</v>
      </c>
      <c r="AA846" s="145" t="s">
        <v>3723</v>
      </c>
      <c r="AB846" s="18" t="s">
        <v>238</v>
      </c>
      <c r="AC846" s="204">
        <v>44197</v>
      </c>
      <c r="AD846" s="205" t="s">
        <v>619</v>
      </c>
      <c r="AE846" s="26" t="str">
        <f t="shared" si="196"/>
        <v>Alta</v>
      </c>
      <c r="AF846" s="18">
        <f t="shared" si="197"/>
        <v>3</v>
      </c>
      <c r="AG846" s="18" t="s">
        <v>233</v>
      </c>
      <c r="AH846" s="18">
        <f t="shared" si="198"/>
        <v>2</v>
      </c>
      <c r="AI846" s="18" t="s">
        <v>233</v>
      </c>
      <c r="AJ846" s="18">
        <f t="shared" si="199"/>
        <v>2</v>
      </c>
      <c r="AK846" s="18">
        <f t="shared" si="200"/>
        <v>7</v>
      </c>
      <c r="AL846" s="206" t="str">
        <f t="shared" si="201"/>
        <v>ALTA</v>
      </c>
      <c r="AM846" s="18" t="s">
        <v>184</v>
      </c>
      <c r="AN846" s="18" t="s">
        <v>388</v>
      </c>
      <c r="AO846" s="18" t="s">
        <v>184</v>
      </c>
      <c r="AP846" s="18" t="s">
        <v>388</v>
      </c>
      <c r="AQ846" s="18" t="s">
        <v>184</v>
      </c>
      <c r="AR846" s="18"/>
      <c r="AS846" s="18" t="s">
        <v>184</v>
      </c>
      <c r="AT846" s="18" t="s">
        <v>388</v>
      </c>
      <c r="AU846" s="18" t="s">
        <v>184</v>
      </c>
      <c r="AV846" s="18" t="s">
        <v>388</v>
      </c>
      <c r="AW846" s="18" t="s">
        <v>388</v>
      </c>
      <c r="AX846" s="18" t="s">
        <v>388</v>
      </c>
      <c r="AY846" s="18" t="s">
        <v>388</v>
      </c>
      <c r="AZ846" s="18" t="s">
        <v>184</v>
      </c>
      <c r="BA846" s="18" t="s">
        <v>388</v>
      </c>
      <c r="BB846" s="18" t="s">
        <v>388</v>
      </c>
      <c r="BC846" s="18" t="s">
        <v>388</v>
      </c>
      <c r="BD846" s="18" t="s">
        <v>184</v>
      </c>
      <c r="BE846" s="18" t="s">
        <v>184</v>
      </c>
      <c r="BF846" s="18" t="s">
        <v>184</v>
      </c>
      <c r="BG846" s="18" t="s">
        <v>184</v>
      </c>
      <c r="BH846" s="18" t="s">
        <v>184</v>
      </c>
      <c r="BI846" s="18" t="s">
        <v>388</v>
      </c>
      <c r="BJ846" s="18" t="s">
        <v>184</v>
      </c>
      <c r="BK846" s="18" t="s">
        <v>184</v>
      </c>
      <c r="BL846" s="18" t="s">
        <v>388</v>
      </c>
      <c r="BM846" s="281"/>
    </row>
    <row r="847" spans="1:65" s="158" customFormat="1" ht="60" customHeight="1" x14ac:dyDescent="0.35">
      <c r="A847" s="144" t="s">
        <v>3644</v>
      </c>
      <c r="D847" s="145" t="s">
        <v>1547</v>
      </c>
      <c r="E847" s="145" t="s">
        <v>726</v>
      </c>
      <c r="F847" s="145" t="s">
        <v>745</v>
      </c>
      <c r="G847" s="145" t="s">
        <v>3678</v>
      </c>
      <c r="H847" s="145" t="s">
        <v>3679</v>
      </c>
      <c r="I847" s="145" t="s">
        <v>253</v>
      </c>
      <c r="J847" s="18" t="s">
        <v>254</v>
      </c>
      <c r="K847" s="18" t="s">
        <v>1507</v>
      </c>
      <c r="L847" s="18" t="s">
        <v>320</v>
      </c>
      <c r="M847" s="18" t="s">
        <v>337</v>
      </c>
      <c r="N847" s="18" t="s">
        <v>451</v>
      </c>
      <c r="O847" s="18" t="s">
        <v>176</v>
      </c>
      <c r="P847" s="145" t="s">
        <v>411</v>
      </c>
      <c r="Q847" s="145" t="s">
        <v>1547</v>
      </c>
      <c r="R847" s="145" t="s">
        <v>178</v>
      </c>
      <c r="S847" s="145" t="s">
        <v>1547</v>
      </c>
      <c r="T847" s="145" t="s">
        <v>194</v>
      </c>
      <c r="U847" s="145" t="s">
        <v>1547</v>
      </c>
      <c r="V847" s="145" t="s">
        <v>177</v>
      </c>
      <c r="W847" s="145" t="s">
        <v>1547</v>
      </c>
      <c r="X847" s="18" t="s">
        <v>255</v>
      </c>
      <c r="Y847" s="203" t="s">
        <v>517</v>
      </c>
      <c r="Z847" s="145" t="s">
        <v>256</v>
      </c>
      <c r="AA847" s="145" t="s">
        <v>256</v>
      </c>
      <c r="AB847" s="18" t="s">
        <v>256</v>
      </c>
      <c r="AC847" s="204">
        <v>44197</v>
      </c>
      <c r="AD847" s="205" t="s">
        <v>518</v>
      </c>
      <c r="AE847" s="26" t="str">
        <f t="shared" si="196"/>
        <v>Baja</v>
      </c>
      <c r="AF847" s="18">
        <f t="shared" si="197"/>
        <v>1</v>
      </c>
      <c r="AG847" s="18" t="s">
        <v>239</v>
      </c>
      <c r="AH847" s="18">
        <f t="shared" si="198"/>
        <v>1</v>
      </c>
      <c r="AI847" s="18" t="s">
        <v>233</v>
      </c>
      <c r="AJ847" s="18">
        <f t="shared" si="199"/>
        <v>2</v>
      </c>
      <c r="AK847" s="18">
        <f t="shared" si="200"/>
        <v>4</v>
      </c>
      <c r="AL847" s="206" t="str">
        <f t="shared" si="201"/>
        <v>MEDIA</v>
      </c>
      <c r="AM847" s="18" t="s">
        <v>184</v>
      </c>
      <c r="AN847" s="18" t="s">
        <v>388</v>
      </c>
      <c r="AO847" s="18" t="s">
        <v>184</v>
      </c>
      <c r="AP847" s="18" t="s">
        <v>184</v>
      </c>
      <c r="AQ847" s="18" t="s">
        <v>184</v>
      </c>
      <c r="AR847" s="18"/>
      <c r="AS847" s="18"/>
      <c r="AT847" s="18" t="s">
        <v>388</v>
      </c>
      <c r="AU847" s="18" t="s">
        <v>388</v>
      </c>
      <c r="AV847" s="18" t="s">
        <v>388</v>
      </c>
      <c r="AW847" s="18" t="s">
        <v>184</v>
      </c>
      <c r="AX847" s="18" t="s">
        <v>184</v>
      </c>
      <c r="AY847" s="18" t="s">
        <v>184</v>
      </c>
      <c r="AZ847" s="18" t="s">
        <v>184</v>
      </c>
      <c r="BA847" s="18" t="s">
        <v>184</v>
      </c>
      <c r="BB847" s="18" t="s">
        <v>184</v>
      </c>
      <c r="BC847" s="18"/>
      <c r="BD847" s="18" t="s">
        <v>184</v>
      </c>
      <c r="BE847" s="18" t="s">
        <v>184</v>
      </c>
      <c r="BF847" s="18" t="s">
        <v>184</v>
      </c>
      <c r="BG847" s="18" t="s">
        <v>184</v>
      </c>
      <c r="BH847" s="18" t="s">
        <v>184</v>
      </c>
      <c r="BI847" s="18" t="s">
        <v>184</v>
      </c>
      <c r="BJ847" s="18" t="s">
        <v>184</v>
      </c>
      <c r="BK847" s="18" t="s">
        <v>184</v>
      </c>
      <c r="BL847" s="18" t="s">
        <v>184</v>
      </c>
      <c r="BM847" s="281"/>
    </row>
    <row r="848" spans="1:65" s="158" customFormat="1" ht="60" customHeight="1" x14ac:dyDescent="0.35">
      <c r="A848" s="144" t="s">
        <v>3645</v>
      </c>
      <c r="D848" s="145" t="s">
        <v>1547</v>
      </c>
      <c r="E848" s="145" t="s">
        <v>726</v>
      </c>
      <c r="F848" s="145" t="s">
        <v>3680</v>
      </c>
      <c r="G848" s="145" t="s">
        <v>3681</v>
      </c>
      <c r="H848" s="145" t="s">
        <v>3682</v>
      </c>
      <c r="I848" s="145" t="s">
        <v>253</v>
      </c>
      <c r="J848" s="18" t="s">
        <v>254</v>
      </c>
      <c r="K848" s="18" t="s">
        <v>1507</v>
      </c>
      <c r="L848" s="18" t="s">
        <v>336</v>
      </c>
      <c r="M848" s="18" t="s">
        <v>321</v>
      </c>
      <c r="N848" s="18" t="s">
        <v>451</v>
      </c>
      <c r="O848" s="18" t="s">
        <v>176</v>
      </c>
      <c r="P848" s="145" t="s">
        <v>411</v>
      </c>
      <c r="Q848" s="145" t="s">
        <v>1547</v>
      </c>
      <c r="R848" s="145" t="s">
        <v>194</v>
      </c>
      <c r="S848" s="145" t="s">
        <v>1547</v>
      </c>
      <c r="T848" s="145" t="s">
        <v>324</v>
      </c>
      <c r="U848" s="145" t="s">
        <v>1547</v>
      </c>
      <c r="V848" s="145" t="s">
        <v>324</v>
      </c>
      <c r="W848" s="145" t="s">
        <v>1547</v>
      </c>
      <c r="X848" s="18" t="s">
        <v>273</v>
      </c>
      <c r="Y848" s="203" t="s">
        <v>528</v>
      </c>
      <c r="Z848" s="145" t="s">
        <v>180</v>
      </c>
      <c r="AA848" s="145" t="s">
        <v>3720</v>
      </c>
      <c r="AB848" s="18" t="s">
        <v>238</v>
      </c>
      <c r="AC848" s="204">
        <v>44197</v>
      </c>
      <c r="AD848" s="205" t="s">
        <v>518</v>
      </c>
      <c r="AE848" s="26" t="str">
        <f t="shared" si="196"/>
        <v>Media</v>
      </c>
      <c r="AF848" s="18">
        <f t="shared" si="197"/>
        <v>2</v>
      </c>
      <c r="AG848" s="18" t="s">
        <v>233</v>
      </c>
      <c r="AH848" s="18">
        <f t="shared" si="198"/>
        <v>2</v>
      </c>
      <c r="AI848" s="18" t="s">
        <v>233</v>
      </c>
      <c r="AJ848" s="18">
        <f t="shared" si="199"/>
        <v>2</v>
      </c>
      <c r="AK848" s="18">
        <f t="shared" si="200"/>
        <v>6</v>
      </c>
      <c r="AL848" s="206" t="str">
        <f t="shared" si="201"/>
        <v>MEDIA</v>
      </c>
      <c r="AM848" s="18" t="s">
        <v>184</v>
      </c>
      <c r="AN848" s="18" t="s">
        <v>388</v>
      </c>
      <c r="AO848" s="18" t="s">
        <v>184</v>
      </c>
      <c r="AP848" s="18" t="s">
        <v>184</v>
      </c>
      <c r="AQ848" s="18" t="s">
        <v>388</v>
      </c>
      <c r="AR848" s="18"/>
      <c r="AS848" s="18" t="s">
        <v>184</v>
      </c>
      <c r="AT848" s="18" t="s">
        <v>184</v>
      </c>
      <c r="AU848" s="18" t="s">
        <v>184</v>
      </c>
      <c r="AV848" s="18" t="s">
        <v>388</v>
      </c>
      <c r="AW848" s="18" t="s">
        <v>388</v>
      </c>
      <c r="AX848" s="18" t="s">
        <v>388</v>
      </c>
      <c r="AY848" s="18" t="s">
        <v>388</v>
      </c>
      <c r="AZ848" s="18" t="s">
        <v>184</v>
      </c>
      <c r="BA848" s="18" t="s">
        <v>184</v>
      </c>
      <c r="BB848" s="18" t="s">
        <v>388</v>
      </c>
      <c r="BC848" s="18" t="s">
        <v>388</v>
      </c>
      <c r="BD848" s="18" t="s">
        <v>184</v>
      </c>
      <c r="BE848" s="18" t="s">
        <v>184</v>
      </c>
      <c r="BF848" s="18" t="s">
        <v>184</v>
      </c>
      <c r="BG848" s="18" t="s">
        <v>184</v>
      </c>
      <c r="BH848" s="18" t="s">
        <v>184</v>
      </c>
      <c r="BI848" s="18" t="s">
        <v>184</v>
      </c>
      <c r="BJ848" s="18" t="s">
        <v>184</v>
      </c>
      <c r="BK848" s="18" t="s">
        <v>184</v>
      </c>
      <c r="BL848" s="18" t="s">
        <v>184</v>
      </c>
      <c r="BM848" s="281"/>
    </row>
    <row r="849" spans="1:65" s="158" customFormat="1" ht="60" customHeight="1" x14ac:dyDescent="0.35">
      <c r="A849" s="144" t="s">
        <v>3646</v>
      </c>
      <c r="D849" s="145" t="s">
        <v>1547</v>
      </c>
      <c r="E849" s="145" t="s">
        <v>726</v>
      </c>
      <c r="F849" s="145" t="s">
        <v>396</v>
      </c>
      <c r="G849" s="145" t="s">
        <v>3683</v>
      </c>
      <c r="H849" s="145" t="s">
        <v>3684</v>
      </c>
      <c r="I849" s="145" t="s">
        <v>243</v>
      </c>
      <c r="J849" s="145" t="s">
        <v>176</v>
      </c>
      <c r="K849" s="145" t="s">
        <v>176</v>
      </c>
      <c r="L849" s="145" t="s">
        <v>176</v>
      </c>
      <c r="M849" s="145" t="s">
        <v>176</v>
      </c>
      <c r="N849" s="145" t="s">
        <v>176</v>
      </c>
      <c r="O849" s="145" t="s">
        <v>176</v>
      </c>
      <c r="P849" s="145" t="s">
        <v>193</v>
      </c>
      <c r="Q849" s="145" t="s">
        <v>170</v>
      </c>
      <c r="R849" s="145" t="s">
        <v>411</v>
      </c>
      <c r="S849" s="145" t="s">
        <v>1547</v>
      </c>
      <c r="T849" s="145" t="s">
        <v>324</v>
      </c>
      <c r="U849" s="145" t="s">
        <v>1547</v>
      </c>
      <c r="V849" s="145" t="s">
        <v>324</v>
      </c>
      <c r="W849" s="145" t="s">
        <v>1547</v>
      </c>
      <c r="X849" s="18" t="s">
        <v>273</v>
      </c>
      <c r="Y849" s="203" t="s">
        <v>528</v>
      </c>
      <c r="Z849" s="145" t="s">
        <v>180</v>
      </c>
      <c r="AA849" s="145" t="s">
        <v>3720</v>
      </c>
      <c r="AB849" s="18" t="s">
        <v>238</v>
      </c>
      <c r="AC849" s="204">
        <v>44197</v>
      </c>
      <c r="AD849" s="205" t="s">
        <v>518</v>
      </c>
      <c r="AE849" s="26" t="str">
        <f t="shared" si="196"/>
        <v>Media</v>
      </c>
      <c r="AF849" s="18">
        <f t="shared" si="197"/>
        <v>2</v>
      </c>
      <c r="AG849" s="18" t="s">
        <v>233</v>
      </c>
      <c r="AH849" s="18">
        <f t="shared" si="198"/>
        <v>2</v>
      </c>
      <c r="AI849" s="18" t="s">
        <v>239</v>
      </c>
      <c r="AJ849" s="18">
        <f t="shared" si="199"/>
        <v>1</v>
      </c>
      <c r="AK849" s="18">
        <f t="shared" si="200"/>
        <v>5</v>
      </c>
      <c r="AL849" s="206" t="str">
        <f t="shared" si="201"/>
        <v>MEDIA</v>
      </c>
      <c r="AM849" s="18" t="s">
        <v>184</v>
      </c>
      <c r="AN849" s="18" t="s">
        <v>388</v>
      </c>
      <c r="AO849" s="18" t="s">
        <v>184</v>
      </c>
      <c r="AP849" s="18" t="s">
        <v>184</v>
      </c>
      <c r="AQ849" s="18" t="s">
        <v>184</v>
      </c>
      <c r="AR849" s="18"/>
      <c r="AS849" s="18" t="s">
        <v>184</v>
      </c>
      <c r="AT849" s="18" t="s">
        <v>184</v>
      </c>
      <c r="AU849" s="18" t="s">
        <v>184</v>
      </c>
      <c r="AV849" s="18" t="s">
        <v>388</v>
      </c>
      <c r="AW849" s="18" t="s">
        <v>388</v>
      </c>
      <c r="AX849" s="18" t="s">
        <v>388</v>
      </c>
      <c r="AY849" s="18" t="s">
        <v>388</v>
      </c>
      <c r="AZ849" s="18" t="s">
        <v>184</v>
      </c>
      <c r="BA849" s="18" t="s">
        <v>184</v>
      </c>
      <c r="BB849" s="18" t="s">
        <v>388</v>
      </c>
      <c r="BC849" s="18" t="s">
        <v>388</v>
      </c>
      <c r="BD849" s="18" t="s">
        <v>184</v>
      </c>
      <c r="BE849" s="18" t="s">
        <v>184</v>
      </c>
      <c r="BF849" s="18" t="s">
        <v>184</v>
      </c>
      <c r="BG849" s="18" t="s">
        <v>184</v>
      </c>
      <c r="BH849" s="18" t="s">
        <v>184</v>
      </c>
      <c r="BI849" s="18" t="s">
        <v>184</v>
      </c>
      <c r="BJ849" s="18" t="s">
        <v>184</v>
      </c>
      <c r="BK849" s="18" t="s">
        <v>184</v>
      </c>
      <c r="BL849" s="18" t="s">
        <v>184</v>
      </c>
      <c r="BM849" s="281"/>
    </row>
    <row r="850" spans="1:65" s="158" customFormat="1" ht="60" customHeight="1" x14ac:dyDescent="0.35">
      <c r="A850" s="144" t="s">
        <v>3647</v>
      </c>
      <c r="D850" s="145" t="s">
        <v>1547</v>
      </c>
      <c r="E850" s="145" t="s">
        <v>1330</v>
      </c>
      <c r="F850" s="145" t="s">
        <v>333</v>
      </c>
      <c r="G850" s="145" t="s">
        <v>1331</v>
      </c>
      <c r="H850" s="145" t="s">
        <v>3685</v>
      </c>
      <c r="I850" s="145" t="s">
        <v>253</v>
      </c>
      <c r="J850" s="18" t="s">
        <v>254</v>
      </c>
      <c r="K850" s="18" t="s">
        <v>514</v>
      </c>
      <c r="L850" s="18" t="s">
        <v>336</v>
      </c>
      <c r="M850" s="18" t="s">
        <v>590</v>
      </c>
      <c r="N850" s="18" t="s">
        <v>362</v>
      </c>
      <c r="O850" s="18" t="s">
        <v>176</v>
      </c>
      <c r="P850" s="145" t="s">
        <v>411</v>
      </c>
      <c r="Q850" s="145" t="s">
        <v>1547</v>
      </c>
      <c r="R850" s="145" t="s">
        <v>178</v>
      </c>
      <c r="S850" s="145" t="s">
        <v>1547</v>
      </c>
      <c r="T850" s="145" t="s">
        <v>1380</v>
      </c>
      <c r="U850" s="145" t="s">
        <v>1547</v>
      </c>
      <c r="V850" s="145" t="s">
        <v>229</v>
      </c>
      <c r="W850" s="145" t="s">
        <v>1547</v>
      </c>
      <c r="X850" s="18" t="s">
        <v>273</v>
      </c>
      <c r="Y850" s="203" t="s">
        <v>528</v>
      </c>
      <c r="Z850" s="145" t="s">
        <v>180</v>
      </c>
      <c r="AA850" s="145" t="s">
        <v>3724</v>
      </c>
      <c r="AB850" s="18" t="s">
        <v>238</v>
      </c>
      <c r="AC850" s="204">
        <v>44197</v>
      </c>
      <c r="AD850" s="205" t="s">
        <v>518</v>
      </c>
      <c r="AE850" s="26" t="str">
        <f t="shared" si="196"/>
        <v>Media</v>
      </c>
      <c r="AF850" s="18">
        <f t="shared" si="197"/>
        <v>2</v>
      </c>
      <c r="AG850" s="18" t="s">
        <v>239</v>
      </c>
      <c r="AH850" s="18">
        <f t="shared" si="198"/>
        <v>1</v>
      </c>
      <c r="AI850" s="18" t="s">
        <v>233</v>
      </c>
      <c r="AJ850" s="18">
        <f t="shared" si="199"/>
        <v>2</v>
      </c>
      <c r="AK850" s="18">
        <f t="shared" si="200"/>
        <v>5</v>
      </c>
      <c r="AL850" s="206" t="str">
        <f t="shared" si="201"/>
        <v>MEDIA</v>
      </c>
      <c r="AM850" s="18" t="s">
        <v>388</v>
      </c>
      <c r="AN850" s="18" t="s">
        <v>388</v>
      </c>
      <c r="AO850" s="18" t="s">
        <v>388</v>
      </c>
      <c r="AP850" s="18" t="s">
        <v>388</v>
      </c>
      <c r="AQ850" s="18" t="s">
        <v>388</v>
      </c>
      <c r="AR850" s="18" t="s">
        <v>388</v>
      </c>
      <c r="AS850" s="18" t="s">
        <v>184</v>
      </c>
      <c r="AT850" s="18" t="s">
        <v>388</v>
      </c>
      <c r="AU850" s="18" t="s">
        <v>184</v>
      </c>
      <c r="AV850" s="18" t="s">
        <v>388</v>
      </c>
      <c r="AW850" s="18" t="s">
        <v>388</v>
      </c>
      <c r="AX850" s="18" t="s">
        <v>388</v>
      </c>
      <c r="AY850" s="18" t="s">
        <v>388</v>
      </c>
      <c r="AZ850" s="18" t="s">
        <v>388</v>
      </c>
      <c r="BA850" s="18" t="s">
        <v>388</v>
      </c>
      <c r="BB850" s="18" t="s">
        <v>388</v>
      </c>
      <c r="BC850" s="18" t="s">
        <v>388</v>
      </c>
      <c r="BD850" s="18" t="s">
        <v>388</v>
      </c>
      <c r="BE850" s="18" t="s">
        <v>388</v>
      </c>
      <c r="BF850" s="18" t="s">
        <v>184</v>
      </c>
      <c r="BG850" s="18" t="s">
        <v>184</v>
      </c>
      <c r="BH850" s="18" t="s">
        <v>388</v>
      </c>
      <c r="BI850" s="18" t="s">
        <v>388</v>
      </c>
      <c r="BJ850" s="18" t="s">
        <v>184</v>
      </c>
      <c r="BK850" s="18" t="s">
        <v>184</v>
      </c>
      <c r="BL850" s="18" t="s">
        <v>184</v>
      </c>
      <c r="BM850" s="281"/>
    </row>
    <row r="851" spans="1:65" s="158" customFormat="1" ht="60" customHeight="1" x14ac:dyDescent="0.35">
      <c r="A851" s="144" t="s">
        <v>3648</v>
      </c>
      <c r="D851" s="145" t="s">
        <v>1547</v>
      </c>
      <c r="E851" s="145" t="s">
        <v>726</v>
      </c>
      <c r="F851" s="145" t="s">
        <v>342</v>
      </c>
      <c r="G851" s="145" t="s">
        <v>3686</v>
      </c>
      <c r="H851" s="145" t="s">
        <v>3686</v>
      </c>
      <c r="I851" s="145" t="s">
        <v>253</v>
      </c>
      <c r="J851" s="18" t="s">
        <v>254</v>
      </c>
      <c r="K851" s="18" t="s">
        <v>1507</v>
      </c>
      <c r="L851" s="18" t="s">
        <v>320</v>
      </c>
      <c r="M851" s="18" t="s">
        <v>321</v>
      </c>
      <c r="N851" s="18" t="s">
        <v>451</v>
      </c>
      <c r="O851" s="18" t="s">
        <v>176</v>
      </c>
      <c r="P851" s="145" t="s">
        <v>411</v>
      </c>
      <c r="Q851" s="145" t="s">
        <v>1547</v>
      </c>
      <c r="R851" s="145" t="s">
        <v>194</v>
      </c>
      <c r="S851" s="145" t="s">
        <v>1547</v>
      </c>
      <c r="T851" s="145" t="s">
        <v>324</v>
      </c>
      <c r="U851" s="145" t="s">
        <v>1547</v>
      </c>
      <c r="V851" s="145" t="s">
        <v>324</v>
      </c>
      <c r="W851" s="145" t="s">
        <v>1547</v>
      </c>
      <c r="X851" s="18" t="s">
        <v>255</v>
      </c>
      <c r="Y851" s="203" t="s">
        <v>517</v>
      </c>
      <c r="Z851" s="145" t="s">
        <v>256</v>
      </c>
      <c r="AA851" s="145" t="s">
        <v>256</v>
      </c>
      <c r="AB851" s="18" t="s">
        <v>256</v>
      </c>
      <c r="AC851" s="204">
        <v>44197</v>
      </c>
      <c r="AD851" s="205" t="s">
        <v>518</v>
      </c>
      <c r="AE851" s="26" t="str">
        <f t="shared" si="196"/>
        <v>Baja</v>
      </c>
      <c r="AF851" s="18">
        <f t="shared" si="197"/>
        <v>1</v>
      </c>
      <c r="AG851" s="18" t="s">
        <v>239</v>
      </c>
      <c r="AH851" s="18">
        <f t="shared" si="198"/>
        <v>1</v>
      </c>
      <c r="AI851" s="18" t="s">
        <v>239</v>
      </c>
      <c r="AJ851" s="18">
        <f t="shared" si="199"/>
        <v>1</v>
      </c>
      <c r="AK851" s="18">
        <f t="shared" si="200"/>
        <v>3</v>
      </c>
      <c r="AL851" s="206" t="str">
        <f t="shared" si="201"/>
        <v>BAJA</v>
      </c>
      <c r="AM851" s="18" t="s">
        <v>388</v>
      </c>
      <c r="AN851" s="18" t="s">
        <v>388</v>
      </c>
      <c r="AO851" s="18" t="s">
        <v>388</v>
      </c>
      <c r="AP851" s="18" t="s">
        <v>388</v>
      </c>
      <c r="AQ851" s="18" t="s">
        <v>184</v>
      </c>
      <c r="AR851" s="18"/>
      <c r="AS851" s="18"/>
      <c r="AT851" s="18" t="s">
        <v>184</v>
      </c>
      <c r="AU851" s="18" t="s">
        <v>388</v>
      </c>
      <c r="AV851" s="18" t="s">
        <v>388</v>
      </c>
      <c r="AW851" s="18" t="s">
        <v>388</v>
      </c>
      <c r="AX851" s="18" t="s">
        <v>388</v>
      </c>
      <c r="AY851" s="18" t="s">
        <v>388</v>
      </c>
      <c r="AZ851" s="18" t="s">
        <v>184</v>
      </c>
      <c r="BA851" s="18" t="s">
        <v>388</v>
      </c>
      <c r="BB851" s="18" t="s">
        <v>388</v>
      </c>
      <c r="BC851" s="18"/>
      <c r="BD851" s="18" t="s">
        <v>184</v>
      </c>
      <c r="BE851" s="18" t="s">
        <v>184</v>
      </c>
      <c r="BF851" s="18" t="s">
        <v>184</v>
      </c>
      <c r="BG851" s="18" t="s">
        <v>184</v>
      </c>
      <c r="BH851" s="18" t="s">
        <v>184</v>
      </c>
      <c r="BI851" s="18" t="s">
        <v>184</v>
      </c>
      <c r="BJ851" s="18" t="s">
        <v>184</v>
      </c>
      <c r="BK851" s="18" t="s">
        <v>388</v>
      </c>
      <c r="BL851" s="18" t="s">
        <v>184</v>
      </c>
      <c r="BM851" s="281"/>
    </row>
    <row r="852" spans="1:65" s="158" customFormat="1" ht="60" customHeight="1" x14ac:dyDescent="0.35">
      <c r="A852" s="144" t="s">
        <v>3649</v>
      </c>
      <c r="D852" s="145" t="s">
        <v>1547</v>
      </c>
      <c r="E852" s="145" t="s">
        <v>726</v>
      </c>
      <c r="F852" s="145" t="s">
        <v>342</v>
      </c>
      <c r="G852" s="145" t="s">
        <v>3687</v>
      </c>
      <c r="H852" s="145" t="s">
        <v>3688</v>
      </c>
      <c r="I852" s="145" t="s">
        <v>253</v>
      </c>
      <c r="J852" s="18" t="s">
        <v>254</v>
      </c>
      <c r="K852" s="18" t="s">
        <v>1507</v>
      </c>
      <c r="L852" s="18" t="s">
        <v>320</v>
      </c>
      <c r="M852" s="18" t="s">
        <v>321</v>
      </c>
      <c r="N852" s="18" t="s">
        <v>451</v>
      </c>
      <c r="O852" s="18" t="s">
        <v>176</v>
      </c>
      <c r="P852" s="145" t="s">
        <v>411</v>
      </c>
      <c r="Q852" s="145" t="s">
        <v>1547</v>
      </c>
      <c r="R852" s="145" t="s">
        <v>194</v>
      </c>
      <c r="S852" s="145" t="s">
        <v>1547</v>
      </c>
      <c r="T852" s="145" t="s">
        <v>324</v>
      </c>
      <c r="U852" s="145" t="s">
        <v>1547</v>
      </c>
      <c r="V852" s="145" t="s">
        <v>324</v>
      </c>
      <c r="W852" s="145" t="s">
        <v>1547</v>
      </c>
      <c r="X852" s="18" t="s">
        <v>255</v>
      </c>
      <c r="Y852" s="203" t="s">
        <v>517</v>
      </c>
      <c r="Z852" s="145" t="s">
        <v>256</v>
      </c>
      <c r="AA852" s="145" t="s">
        <v>256</v>
      </c>
      <c r="AB852" s="18" t="s">
        <v>256</v>
      </c>
      <c r="AC852" s="204">
        <v>44197</v>
      </c>
      <c r="AD852" s="205" t="s">
        <v>518</v>
      </c>
      <c r="AE852" s="26" t="str">
        <f t="shared" si="196"/>
        <v>Baja</v>
      </c>
      <c r="AF852" s="18">
        <f t="shared" si="197"/>
        <v>1</v>
      </c>
      <c r="AG852" s="18" t="s">
        <v>239</v>
      </c>
      <c r="AH852" s="18">
        <f t="shared" si="198"/>
        <v>1</v>
      </c>
      <c r="AI852" s="18" t="s">
        <v>239</v>
      </c>
      <c r="AJ852" s="18">
        <f t="shared" si="199"/>
        <v>1</v>
      </c>
      <c r="AK852" s="18">
        <f t="shared" si="200"/>
        <v>3</v>
      </c>
      <c r="AL852" s="206" t="str">
        <f t="shared" si="201"/>
        <v>BAJA</v>
      </c>
      <c r="AM852" s="18" t="s">
        <v>184</v>
      </c>
      <c r="AN852" s="18" t="s">
        <v>388</v>
      </c>
      <c r="AO852" s="18" t="s">
        <v>388</v>
      </c>
      <c r="AP852" s="18" t="s">
        <v>388</v>
      </c>
      <c r="AQ852" s="18" t="s">
        <v>184</v>
      </c>
      <c r="AR852" s="18"/>
      <c r="AS852" s="18"/>
      <c r="AT852" s="18" t="s">
        <v>184</v>
      </c>
      <c r="AU852" s="18" t="s">
        <v>388</v>
      </c>
      <c r="AV852" s="18" t="s">
        <v>388</v>
      </c>
      <c r="AW852" s="18" t="s">
        <v>388</v>
      </c>
      <c r="AX852" s="18" t="s">
        <v>388</v>
      </c>
      <c r="AY852" s="18" t="s">
        <v>388</v>
      </c>
      <c r="AZ852" s="18" t="s">
        <v>184</v>
      </c>
      <c r="BA852" s="18" t="s">
        <v>388</v>
      </c>
      <c r="BB852" s="18" t="s">
        <v>388</v>
      </c>
      <c r="BC852" s="18"/>
      <c r="BD852" s="18" t="s">
        <v>388</v>
      </c>
      <c r="BE852" s="18" t="s">
        <v>388</v>
      </c>
      <c r="BF852" s="18" t="s">
        <v>184</v>
      </c>
      <c r="BG852" s="18" t="s">
        <v>184</v>
      </c>
      <c r="BH852" s="18" t="s">
        <v>388</v>
      </c>
      <c r="BI852" s="18" t="s">
        <v>184</v>
      </c>
      <c r="BJ852" s="18" t="s">
        <v>184</v>
      </c>
      <c r="BK852" s="18" t="s">
        <v>184</v>
      </c>
      <c r="BL852" s="18" t="s">
        <v>184</v>
      </c>
      <c r="BM852" s="281"/>
    </row>
    <row r="853" spans="1:65" s="158" customFormat="1" ht="60" customHeight="1" x14ac:dyDescent="0.35">
      <c r="A853" s="144" t="s">
        <v>3650</v>
      </c>
      <c r="D853" s="145" t="s">
        <v>1547</v>
      </c>
      <c r="E853" s="145" t="s">
        <v>726</v>
      </c>
      <c r="F853" s="145" t="s">
        <v>396</v>
      </c>
      <c r="G853" s="145" t="s">
        <v>3689</v>
      </c>
      <c r="H853" s="145" t="s">
        <v>3690</v>
      </c>
      <c r="I853" s="145" t="s">
        <v>227</v>
      </c>
      <c r="J853" s="145" t="s">
        <v>176</v>
      </c>
      <c r="K853" s="145" t="s">
        <v>176</v>
      </c>
      <c r="L853" s="145" t="s">
        <v>176</v>
      </c>
      <c r="M853" s="145" t="s">
        <v>176</v>
      </c>
      <c r="N853" s="145" t="s">
        <v>176</v>
      </c>
      <c r="O853" s="145" t="s">
        <v>176</v>
      </c>
      <c r="P853" s="145" t="s">
        <v>411</v>
      </c>
      <c r="Q853" s="145" t="s">
        <v>1547</v>
      </c>
      <c r="R853" s="145" t="s">
        <v>194</v>
      </c>
      <c r="S853" s="145" t="s">
        <v>1547</v>
      </c>
      <c r="T853" s="145" t="s">
        <v>194</v>
      </c>
      <c r="U853" s="145" t="s">
        <v>1547</v>
      </c>
      <c r="V853" s="145" t="s">
        <v>194</v>
      </c>
      <c r="W853" s="145" t="s">
        <v>1547</v>
      </c>
      <c r="X853" s="18" t="s">
        <v>255</v>
      </c>
      <c r="Y853" s="203" t="s">
        <v>517</v>
      </c>
      <c r="Z853" s="145" t="s">
        <v>256</v>
      </c>
      <c r="AA853" s="145" t="s">
        <v>256</v>
      </c>
      <c r="AB853" s="18" t="s">
        <v>256</v>
      </c>
      <c r="AC853" s="204">
        <v>44197</v>
      </c>
      <c r="AD853" s="205" t="s">
        <v>518</v>
      </c>
      <c r="AE853" s="26" t="str">
        <f t="shared" si="196"/>
        <v>Baja</v>
      </c>
      <c r="AF853" s="18">
        <f t="shared" si="197"/>
        <v>1</v>
      </c>
      <c r="AG853" s="18" t="s">
        <v>239</v>
      </c>
      <c r="AH853" s="18">
        <f t="shared" si="198"/>
        <v>1</v>
      </c>
      <c r="AI853" s="18" t="s">
        <v>239</v>
      </c>
      <c r="AJ853" s="18">
        <f t="shared" si="199"/>
        <v>1</v>
      </c>
      <c r="AK853" s="18">
        <f t="shared" si="200"/>
        <v>3</v>
      </c>
      <c r="AL853" s="206" t="str">
        <f t="shared" si="201"/>
        <v>BAJA</v>
      </c>
      <c r="AM853" s="18" t="s">
        <v>184</v>
      </c>
      <c r="AN853" s="18" t="s">
        <v>388</v>
      </c>
      <c r="AO853" s="18" t="s">
        <v>388</v>
      </c>
      <c r="AP853" s="18" t="s">
        <v>388</v>
      </c>
      <c r="AQ853" s="18" t="s">
        <v>184</v>
      </c>
      <c r="AR853" s="18"/>
      <c r="AS853" s="18"/>
      <c r="AT853" s="18" t="s">
        <v>184</v>
      </c>
      <c r="AU853" s="18" t="s">
        <v>184</v>
      </c>
      <c r="AV853" s="18" t="s">
        <v>388</v>
      </c>
      <c r="AW853" s="18" t="s">
        <v>388</v>
      </c>
      <c r="AX853" s="18" t="s">
        <v>388</v>
      </c>
      <c r="AY853" s="18" t="s">
        <v>388</v>
      </c>
      <c r="AZ853" s="18" t="s">
        <v>184</v>
      </c>
      <c r="BA853" s="18" t="s">
        <v>388</v>
      </c>
      <c r="BB853" s="18" t="s">
        <v>388</v>
      </c>
      <c r="BC853" s="18"/>
      <c r="BD853" s="18" t="s">
        <v>388</v>
      </c>
      <c r="BE853" s="18" t="s">
        <v>388</v>
      </c>
      <c r="BF853" s="18" t="s">
        <v>184</v>
      </c>
      <c r="BG853" s="18" t="s">
        <v>184</v>
      </c>
      <c r="BH853" s="18" t="s">
        <v>388</v>
      </c>
      <c r="BI853" s="18" t="s">
        <v>184</v>
      </c>
      <c r="BJ853" s="18" t="s">
        <v>184</v>
      </c>
      <c r="BK853" s="18" t="s">
        <v>184</v>
      </c>
      <c r="BL853" s="18" t="s">
        <v>184</v>
      </c>
      <c r="BM853" s="281"/>
    </row>
    <row r="854" spans="1:65" s="158" customFormat="1" ht="60" customHeight="1" x14ac:dyDescent="0.35">
      <c r="A854" s="144" t="s">
        <v>3651</v>
      </c>
      <c r="D854" s="145" t="s">
        <v>1547</v>
      </c>
      <c r="E854" s="145" t="s">
        <v>3669</v>
      </c>
      <c r="F854" s="145" t="s">
        <v>342</v>
      </c>
      <c r="G854" s="145" t="s">
        <v>3691</v>
      </c>
      <c r="H854" s="145" t="s">
        <v>3692</v>
      </c>
      <c r="I854" s="145" t="s">
        <v>253</v>
      </c>
      <c r="J854" s="18" t="s">
        <v>254</v>
      </c>
      <c r="K854" s="18" t="s">
        <v>1507</v>
      </c>
      <c r="L854" s="18" t="s">
        <v>336</v>
      </c>
      <c r="M854" s="18" t="s">
        <v>321</v>
      </c>
      <c r="N854" s="18" t="s">
        <v>451</v>
      </c>
      <c r="O854" s="18" t="s">
        <v>176</v>
      </c>
      <c r="P854" s="145" t="s">
        <v>411</v>
      </c>
      <c r="Q854" s="145" t="s">
        <v>1547</v>
      </c>
      <c r="R854" s="145" t="s">
        <v>289</v>
      </c>
      <c r="S854" s="145" t="s">
        <v>1547</v>
      </c>
      <c r="T854" s="145" t="s">
        <v>178</v>
      </c>
      <c r="U854" s="145" t="s">
        <v>1547</v>
      </c>
      <c r="V854" s="145" t="s">
        <v>177</v>
      </c>
      <c r="W854" s="145" t="s">
        <v>1547</v>
      </c>
      <c r="X854" s="18" t="s">
        <v>255</v>
      </c>
      <c r="Y854" s="203" t="s">
        <v>517</v>
      </c>
      <c r="Z854" s="145" t="s">
        <v>256</v>
      </c>
      <c r="AA854" s="145" t="s">
        <v>256</v>
      </c>
      <c r="AB854" s="18" t="s">
        <v>256</v>
      </c>
      <c r="AC854" s="204">
        <v>44197</v>
      </c>
      <c r="AD854" s="205" t="s">
        <v>518</v>
      </c>
      <c r="AE854" s="26" t="str">
        <f t="shared" si="196"/>
        <v>Baja</v>
      </c>
      <c r="AF854" s="18">
        <f t="shared" si="197"/>
        <v>1</v>
      </c>
      <c r="AG854" s="18" t="s">
        <v>239</v>
      </c>
      <c r="AH854" s="18">
        <f t="shared" si="198"/>
        <v>1</v>
      </c>
      <c r="AI854" s="18" t="s">
        <v>239</v>
      </c>
      <c r="AJ854" s="18">
        <f t="shared" si="199"/>
        <v>1</v>
      </c>
      <c r="AK854" s="18">
        <f t="shared" si="200"/>
        <v>3</v>
      </c>
      <c r="AL854" s="206" t="str">
        <f t="shared" si="201"/>
        <v>BAJA</v>
      </c>
      <c r="AM854" s="18" t="s">
        <v>388</v>
      </c>
      <c r="AN854" s="18" t="s">
        <v>388</v>
      </c>
      <c r="AO854" s="18" t="s">
        <v>184</v>
      </c>
      <c r="AP854" s="18" t="s">
        <v>388</v>
      </c>
      <c r="AQ854" s="18" t="s">
        <v>184</v>
      </c>
      <c r="AR854" s="18"/>
      <c r="AS854" s="18"/>
      <c r="AT854" s="18" t="s">
        <v>388</v>
      </c>
      <c r="AU854" s="18" t="s">
        <v>388</v>
      </c>
      <c r="AV854" s="18" t="s">
        <v>388</v>
      </c>
      <c r="AW854" s="18" t="s">
        <v>184</v>
      </c>
      <c r="AX854" s="18" t="s">
        <v>388</v>
      </c>
      <c r="AY854" s="18" t="s">
        <v>388</v>
      </c>
      <c r="AZ854" s="18" t="s">
        <v>184</v>
      </c>
      <c r="BA854" s="18" t="s">
        <v>184</v>
      </c>
      <c r="BB854" s="18" t="s">
        <v>184</v>
      </c>
      <c r="BC854" s="18"/>
      <c r="BD854" s="18" t="s">
        <v>184</v>
      </c>
      <c r="BE854" s="18" t="s">
        <v>184</v>
      </c>
      <c r="BF854" s="18" t="s">
        <v>184</v>
      </c>
      <c r="BG854" s="18" t="s">
        <v>184</v>
      </c>
      <c r="BH854" s="18" t="s">
        <v>388</v>
      </c>
      <c r="BI854" s="18" t="s">
        <v>184</v>
      </c>
      <c r="BJ854" s="18" t="s">
        <v>184</v>
      </c>
      <c r="BK854" s="18" t="s">
        <v>184</v>
      </c>
      <c r="BL854" s="18" t="s">
        <v>184</v>
      </c>
      <c r="BM854" s="281"/>
    </row>
    <row r="855" spans="1:65" s="158" customFormat="1" ht="60" customHeight="1" x14ac:dyDescent="0.35">
      <c r="A855" s="144" t="s">
        <v>3652</v>
      </c>
      <c r="D855" s="145" t="s">
        <v>1547</v>
      </c>
      <c r="E855" s="145" t="s">
        <v>3669</v>
      </c>
      <c r="F855" s="145" t="s">
        <v>342</v>
      </c>
      <c r="G855" s="145" t="s">
        <v>3693</v>
      </c>
      <c r="H855" s="145" t="s">
        <v>3694</v>
      </c>
      <c r="I855" s="145" t="s">
        <v>253</v>
      </c>
      <c r="J855" s="18" t="s">
        <v>254</v>
      </c>
      <c r="K855" s="18" t="s">
        <v>1507</v>
      </c>
      <c r="L855" s="18" t="s">
        <v>320</v>
      </c>
      <c r="M855" s="18" t="s">
        <v>337</v>
      </c>
      <c r="N855" s="18" t="s">
        <v>451</v>
      </c>
      <c r="O855" s="18" t="s">
        <v>176</v>
      </c>
      <c r="P855" s="145" t="s">
        <v>411</v>
      </c>
      <c r="Q855" s="145" t="s">
        <v>1547</v>
      </c>
      <c r="R855" s="145" t="s">
        <v>289</v>
      </c>
      <c r="S855" s="145" t="s">
        <v>1547</v>
      </c>
      <c r="T855" s="145" t="s">
        <v>178</v>
      </c>
      <c r="U855" s="145" t="s">
        <v>1547</v>
      </c>
      <c r="V855" s="145" t="s">
        <v>177</v>
      </c>
      <c r="W855" s="145" t="s">
        <v>1547</v>
      </c>
      <c r="X855" s="18" t="s">
        <v>255</v>
      </c>
      <c r="Y855" s="203" t="s">
        <v>517</v>
      </c>
      <c r="Z855" s="145" t="s">
        <v>256</v>
      </c>
      <c r="AA855" s="145" t="s">
        <v>256</v>
      </c>
      <c r="AB855" s="18" t="s">
        <v>256</v>
      </c>
      <c r="AC855" s="204">
        <v>44197</v>
      </c>
      <c r="AD855" s="205" t="s">
        <v>518</v>
      </c>
      <c r="AE855" s="26" t="str">
        <f t="shared" si="196"/>
        <v>Baja</v>
      </c>
      <c r="AF855" s="18">
        <f t="shared" si="197"/>
        <v>1</v>
      </c>
      <c r="AG855" s="18" t="s">
        <v>239</v>
      </c>
      <c r="AH855" s="18">
        <f t="shared" si="198"/>
        <v>1</v>
      </c>
      <c r="AI855" s="18" t="s">
        <v>239</v>
      </c>
      <c r="AJ855" s="18">
        <f t="shared" si="199"/>
        <v>1</v>
      </c>
      <c r="AK855" s="18">
        <f t="shared" si="200"/>
        <v>3</v>
      </c>
      <c r="AL855" s="206" t="str">
        <f t="shared" si="201"/>
        <v>BAJA</v>
      </c>
      <c r="AM855" s="18" t="s">
        <v>184</v>
      </c>
      <c r="AN855" s="18" t="s">
        <v>388</v>
      </c>
      <c r="AO855" s="18" t="s">
        <v>388</v>
      </c>
      <c r="AP855" s="18" t="s">
        <v>388</v>
      </c>
      <c r="AQ855" s="18" t="s">
        <v>184</v>
      </c>
      <c r="AR855" s="18"/>
      <c r="AS855" s="18"/>
      <c r="AT855" s="18" t="s">
        <v>388</v>
      </c>
      <c r="AU855" s="18" t="s">
        <v>184</v>
      </c>
      <c r="AV855" s="18" t="s">
        <v>184</v>
      </c>
      <c r="AW855" s="18" t="s">
        <v>184</v>
      </c>
      <c r="AX855" s="18" t="s">
        <v>184</v>
      </c>
      <c r="AY855" s="18" t="s">
        <v>388</v>
      </c>
      <c r="AZ855" s="18" t="s">
        <v>184</v>
      </c>
      <c r="BA855" s="18" t="s">
        <v>184</v>
      </c>
      <c r="BB855" s="18" t="s">
        <v>184</v>
      </c>
      <c r="BC855" s="18"/>
      <c r="BD855" s="18" t="s">
        <v>184</v>
      </c>
      <c r="BE855" s="18" t="s">
        <v>184</v>
      </c>
      <c r="BF855" s="18" t="s">
        <v>184</v>
      </c>
      <c r="BG855" s="18" t="s">
        <v>184</v>
      </c>
      <c r="BH855" s="18" t="s">
        <v>184</v>
      </c>
      <c r="BI855" s="18" t="s">
        <v>184</v>
      </c>
      <c r="BJ855" s="18" t="s">
        <v>184</v>
      </c>
      <c r="BK855" s="18" t="s">
        <v>184</v>
      </c>
      <c r="BL855" s="18" t="s">
        <v>184</v>
      </c>
      <c r="BM855" s="281"/>
    </row>
    <row r="856" spans="1:65" s="158" customFormat="1" ht="60" customHeight="1" x14ac:dyDescent="0.35">
      <c r="A856" s="144" t="s">
        <v>3653</v>
      </c>
      <c r="D856" s="145" t="s">
        <v>1547</v>
      </c>
      <c r="E856" s="145" t="s">
        <v>726</v>
      </c>
      <c r="F856" s="145" t="s">
        <v>342</v>
      </c>
      <c r="G856" s="145" t="s">
        <v>3695</v>
      </c>
      <c r="H856" s="145" t="s">
        <v>3696</v>
      </c>
      <c r="I856" s="145" t="s">
        <v>253</v>
      </c>
      <c r="J856" s="18" t="s">
        <v>254</v>
      </c>
      <c r="K856" s="18" t="s">
        <v>1507</v>
      </c>
      <c r="L856" s="18" t="s">
        <v>320</v>
      </c>
      <c r="M856" s="18" t="s">
        <v>256</v>
      </c>
      <c r="N856" s="18" t="s">
        <v>451</v>
      </c>
      <c r="O856" s="18" t="s">
        <v>176</v>
      </c>
      <c r="P856" s="145" t="s">
        <v>411</v>
      </c>
      <c r="Q856" s="145" t="s">
        <v>1547</v>
      </c>
      <c r="R856" s="145" t="s">
        <v>194</v>
      </c>
      <c r="S856" s="145" t="s">
        <v>1547</v>
      </c>
      <c r="T856" s="145" t="s">
        <v>324</v>
      </c>
      <c r="U856" s="145" t="s">
        <v>1547</v>
      </c>
      <c r="V856" s="145" t="s">
        <v>324</v>
      </c>
      <c r="W856" s="145" t="s">
        <v>1547</v>
      </c>
      <c r="X856" s="18" t="s">
        <v>255</v>
      </c>
      <c r="Y856" s="203" t="s">
        <v>517</v>
      </c>
      <c r="Z856" s="145" t="s">
        <v>256</v>
      </c>
      <c r="AA856" s="145" t="s">
        <v>256</v>
      </c>
      <c r="AB856" s="18" t="s">
        <v>256</v>
      </c>
      <c r="AC856" s="204">
        <v>44197</v>
      </c>
      <c r="AD856" s="205" t="s">
        <v>518</v>
      </c>
      <c r="AE856" s="26" t="str">
        <f t="shared" si="196"/>
        <v>Baja</v>
      </c>
      <c r="AF856" s="18">
        <f t="shared" si="197"/>
        <v>1</v>
      </c>
      <c r="AG856" s="18" t="s">
        <v>239</v>
      </c>
      <c r="AH856" s="18">
        <f t="shared" si="198"/>
        <v>1</v>
      </c>
      <c r="AI856" s="18" t="s">
        <v>239</v>
      </c>
      <c r="AJ856" s="18">
        <f t="shared" si="199"/>
        <v>1</v>
      </c>
      <c r="AK856" s="18">
        <f t="shared" si="200"/>
        <v>3</v>
      </c>
      <c r="AL856" s="206" t="str">
        <f t="shared" si="201"/>
        <v>BAJA</v>
      </c>
      <c r="AM856" s="18" t="s">
        <v>184</v>
      </c>
      <c r="AN856" s="18" t="s">
        <v>388</v>
      </c>
      <c r="AO856" s="18" t="s">
        <v>184</v>
      </c>
      <c r="AP856" s="18" t="s">
        <v>184</v>
      </c>
      <c r="AQ856" s="18" t="s">
        <v>184</v>
      </c>
      <c r="AR856" s="18"/>
      <c r="AS856" s="18"/>
      <c r="AT856" s="18" t="s">
        <v>184</v>
      </c>
      <c r="AU856" s="18" t="s">
        <v>388</v>
      </c>
      <c r="AV856" s="18" t="s">
        <v>388</v>
      </c>
      <c r="AW856" s="18" t="s">
        <v>184</v>
      </c>
      <c r="AX856" s="18" t="s">
        <v>388</v>
      </c>
      <c r="AY856" s="18" t="s">
        <v>184</v>
      </c>
      <c r="AZ856" s="18" t="s">
        <v>184</v>
      </c>
      <c r="BA856" s="18" t="s">
        <v>184</v>
      </c>
      <c r="BB856" s="18" t="s">
        <v>388</v>
      </c>
      <c r="BC856" s="18"/>
      <c r="BD856" s="18" t="s">
        <v>184</v>
      </c>
      <c r="BE856" s="18" t="s">
        <v>184</v>
      </c>
      <c r="BF856" s="18" t="s">
        <v>184</v>
      </c>
      <c r="BG856" s="18" t="s">
        <v>184</v>
      </c>
      <c r="BH856" s="18" t="s">
        <v>184</v>
      </c>
      <c r="BI856" s="18" t="s">
        <v>184</v>
      </c>
      <c r="BJ856" s="18" t="s">
        <v>184</v>
      </c>
      <c r="BK856" s="18" t="s">
        <v>184</v>
      </c>
      <c r="BL856" s="18" t="s">
        <v>184</v>
      </c>
      <c r="BM856" s="281"/>
    </row>
    <row r="857" spans="1:65" s="158" customFormat="1" ht="60" customHeight="1" x14ac:dyDescent="0.35">
      <c r="A857" s="144" t="s">
        <v>3654</v>
      </c>
      <c r="D857" s="145" t="s">
        <v>1547</v>
      </c>
      <c r="E857" s="145" t="s">
        <v>726</v>
      </c>
      <c r="F857" s="145" t="s">
        <v>342</v>
      </c>
      <c r="G857" s="145" t="s">
        <v>3697</v>
      </c>
      <c r="H857" s="145" t="s">
        <v>3698</v>
      </c>
      <c r="I857" s="145" t="s">
        <v>253</v>
      </c>
      <c r="J857" s="18" t="s">
        <v>254</v>
      </c>
      <c r="K857" s="18" t="s">
        <v>1507</v>
      </c>
      <c r="L857" s="18" t="s">
        <v>320</v>
      </c>
      <c r="M857" s="18" t="s">
        <v>256</v>
      </c>
      <c r="N857" s="18" t="s">
        <v>451</v>
      </c>
      <c r="O857" s="18" t="s">
        <v>176</v>
      </c>
      <c r="P857" s="145" t="s">
        <v>411</v>
      </c>
      <c r="Q857" s="145" t="s">
        <v>1547</v>
      </c>
      <c r="R857" s="145" t="s">
        <v>194</v>
      </c>
      <c r="S857" s="145" t="s">
        <v>1547</v>
      </c>
      <c r="T857" s="145" t="s">
        <v>324</v>
      </c>
      <c r="U857" s="145" t="s">
        <v>1547</v>
      </c>
      <c r="V857" s="145" t="s">
        <v>324</v>
      </c>
      <c r="W857" s="145" t="s">
        <v>1547</v>
      </c>
      <c r="X857" s="18" t="s">
        <v>255</v>
      </c>
      <c r="Y857" s="203" t="s">
        <v>517</v>
      </c>
      <c r="Z857" s="145" t="s">
        <v>256</v>
      </c>
      <c r="AA857" s="145" t="s">
        <v>256</v>
      </c>
      <c r="AB857" s="18" t="s">
        <v>256</v>
      </c>
      <c r="AC857" s="204">
        <v>44197</v>
      </c>
      <c r="AD857" s="205" t="s">
        <v>518</v>
      </c>
      <c r="AE857" s="26" t="str">
        <f t="shared" si="196"/>
        <v>Baja</v>
      </c>
      <c r="AF857" s="18">
        <f t="shared" si="197"/>
        <v>1</v>
      </c>
      <c r="AG857" s="18" t="s">
        <v>239</v>
      </c>
      <c r="AH857" s="18">
        <f t="shared" si="198"/>
        <v>1</v>
      </c>
      <c r="AI857" s="18" t="s">
        <v>239</v>
      </c>
      <c r="AJ857" s="18">
        <f t="shared" si="199"/>
        <v>1</v>
      </c>
      <c r="AK857" s="18">
        <f t="shared" si="200"/>
        <v>3</v>
      </c>
      <c r="AL857" s="206" t="str">
        <f t="shared" si="201"/>
        <v>BAJA</v>
      </c>
      <c r="AM857" s="18" t="s">
        <v>184</v>
      </c>
      <c r="AN857" s="18" t="s">
        <v>388</v>
      </c>
      <c r="AO857" s="18" t="s">
        <v>184</v>
      </c>
      <c r="AP857" s="18" t="s">
        <v>184</v>
      </c>
      <c r="AQ857" s="18" t="s">
        <v>184</v>
      </c>
      <c r="AR857" s="18"/>
      <c r="AS857" s="18"/>
      <c r="AT857" s="18" t="s">
        <v>184</v>
      </c>
      <c r="AU857" s="18" t="s">
        <v>388</v>
      </c>
      <c r="AV857" s="18" t="s">
        <v>388</v>
      </c>
      <c r="AW857" s="18" t="s">
        <v>184</v>
      </c>
      <c r="AX857" s="18" t="s">
        <v>388</v>
      </c>
      <c r="AY857" s="18" t="s">
        <v>184</v>
      </c>
      <c r="AZ857" s="18" t="s">
        <v>184</v>
      </c>
      <c r="BA857" s="18" t="s">
        <v>184</v>
      </c>
      <c r="BB857" s="18" t="s">
        <v>184</v>
      </c>
      <c r="BC857" s="18"/>
      <c r="BD857" s="18" t="s">
        <v>184</v>
      </c>
      <c r="BE857" s="18" t="s">
        <v>184</v>
      </c>
      <c r="BF857" s="18" t="s">
        <v>184</v>
      </c>
      <c r="BG857" s="18" t="s">
        <v>184</v>
      </c>
      <c r="BH857" s="18" t="s">
        <v>184</v>
      </c>
      <c r="BI857" s="18" t="s">
        <v>388</v>
      </c>
      <c r="BJ857" s="18" t="s">
        <v>184</v>
      </c>
      <c r="BK857" s="18" t="s">
        <v>184</v>
      </c>
      <c r="BL857" s="18" t="s">
        <v>184</v>
      </c>
      <c r="BM857" s="281"/>
    </row>
    <row r="858" spans="1:65" s="158" customFormat="1" ht="60" customHeight="1" x14ac:dyDescent="0.35">
      <c r="A858" s="144" t="s">
        <v>3655</v>
      </c>
      <c r="D858" s="145" t="s">
        <v>1547</v>
      </c>
      <c r="E858" s="145" t="s">
        <v>726</v>
      </c>
      <c r="F858" s="145" t="s">
        <v>396</v>
      </c>
      <c r="G858" s="145" t="s">
        <v>3699</v>
      </c>
      <c r="H858" s="145" t="s">
        <v>3700</v>
      </c>
      <c r="I858" s="145" t="s">
        <v>227</v>
      </c>
      <c r="J858" s="145" t="s">
        <v>254</v>
      </c>
      <c r="K858" s="145" t="s">
        <v>176</v>
      </c>
      <c r="L858" s="145" t="s">
        <v>176</v>
      </c>
      <c r="M858" s="145" t="s">
        <v>321</v>
      </c>
      <c r="N858" s="145" t="s">
        <v>176</v>
      </c>
      <c r="O858" s="145" t="s">
        <v>176</v>
      </c>
      <c r="P858" s="145" t="s">
        <v>411</v>
      </c>
      <c r="Q858" s="145" t="s">
        <v>1547</v>
      </c>
      <c r="R858" s="145" t="s">
        <v>194</v>
      </c>
      <c r="S858" s="145" t="s">
        <v>1547</v>
      </c>
      <c r="T858" s="145" t="s">
        <v>324</v>
      </c>
      <c r="U858" s="145" t="s">
        <v>1547</v>
      </c>
      <c r="V858" s="145" t="s">
        <v>194</v>
      </c>
      <c r="W858" s="145" t="s">
        <v>1547</v>
      </c>
      <c r="X858" s="18" t="s">
        <v>208</v>
      </c>
      <c r="Y858" s="203" t="s">
        <v>617</v>
      </c>
      <c r="Z858" s="145" t="s">
        <v>180</v>
      </c>
      <c r="AA858" s="145" t="s">
        <v>3723</v>
      </c>
      <c r="AB858" s="18" t="s">
        <v>238</v>
      </c>
      <c r="AC858" s="204">
        <v>44197</v>
      </c>
      <c r="AD858" s="205" t="s">
        <v>619</v>
      </c>
      <c r="AE858" s="26" t="str">
        <f t="shared" si="196"/>
        <v>Alta</v>
      </c>
      <c r="AF858" s="18">
        <f t="shared" si="197"/>
        <v>3</v>
      </c>
      <c r="AG858" s="18" t="s">
        <v>183</v>
      </c>
      <c r="AH858" s="18">
        <f t="shared" si="198"/>
        <v>3</v>
      </c>
      <c r="AI858" s="18" t="s">
        <v>183</v>
      </c>
      <c r="AJ858" s="18">
        <f t="shared" si="199"/>
        <v>3</v>
      </c>
      <c r="AK858" s="18">
        <f t="shared" si="200"/>
        <v>9</v>
      </c>
      <c r="AL858" s="206" t="str">
        <f t="shared" si="201"/>
        <v>ALTA</v>
      </c>
      <c r="AM858" s="18" t="s">
        <v>184</v>
      </c>
      <c r="AN858" s="18" t="s">
        <v>388</v>
      </c>
      <c r="AO858" s="18" t="s">
        <v>184</v>
      </c>
      <c r="AP858" s="18" t="s">
        <v>184</v>
      </c>
      <c r="AQ858" s="18" t="s">
        <v>184</v>
      </c>
      <c r="AR858" s="18"/>
      <c r="AS858" s="18" t="s">
        <v>184</v>
      </c>
      <c r="AT858" s="18" t="s">
        <v>184</v>
      </c>
      <c r="AU858" s="18" t="s">
        <v>184</v>
      </c>
      <c r="AV858" s="18" t="s">
        <v>388</v>
      </c>
      <c r="AW858" s="18" t="s">
        <v>388</v>
      </c>
      <c r="AX858" s="18" t="s">
        <v>388</v>
      </c>
      <c r="AY858" s="18" t="s">
        <v>388</v>
      </c>
      <c r="AZ858" s="18" t="s">
        <v>184</v>
      </c>
      <c r="BA858" s="18" t="s">
        <v>388</v>
      </c>
      <c r="BB858" s="18" t="s">
        <v>388</v>
      </c>
      <c r="BC858" s="18" t="s">
        <v>388</v>
      </c>
      <c r="BD858" s="18" t="s">
        <v>184</v>
      </c>
      <c r="BE858" s="18" t="s">
        <v>184</v>
      </c>
      <c r="BF858" s="18" t="s">
        <v>184</v>
      </c>
      <c r="BG858" s="18" t="s">
        <v>184</v>
      </c>
      <c r="BH858" s="18" t="s">
        <v>184</v>
      </c>
      <c r="BI858" s="18" t="s">
        <v>184</v>
      </c>
      <c r="BJ858" s="18" t="s">
        <v>184</v>
      </c>
      <c r="BK858" s="18" t="s">
        <v>184</v>
      </c>
      <c r="BL858" s="18" t="s">
        <v>184</v>
      </c>
      <c r="BM858" s="281"/>
    </row>
    <row r="859" spans="1:65" s="158" customFormat="1" ht="60" customHeight="1" x14ac:dyDescent="0.35">
      <c r="A859" s="144" t="s">
        <v>3656</v>
      </c>
      <c r="D859" s="145" t="s">
        <v>1547</v>
      </c>
      <c r="E859" s="145" t="s">
        <v>726</v>
      </c>
      <c r="F859" s="145" t="s">
        <v>396</v>
      </c>
      <c r="G859" s="145" t="s">
        <v>3701</v>
      </c>
      <c r="H859" s="145" t="s">
        <v>3702</v>
      </c>
      <c r="I859" s="145" t="s">
        <v>227</v>
      </c>
      <c r="J859" s="145" t="s">
        <v>254</v>
      </c>
      <c r="K859" s="145" t="s">
        <v>176</v>
      </c>
      <c r="L859" s="145" t="s">
        <v>176</v>
      </c>
      <c r="M859" s="145" t="s">
        <v>321</v>
      </c>
      <c r="N859" s="145" t="s">
        <v>176</v>
      </c>
      <c r="O859" s="145" t="s">
        <v>176</v>
      </c>
      <c r="P859" s="145" t="s">
        <v>411</v>
      </c>
      <c r="Q859" s="145" t="s">
        <v>1547</v>
      </c>
      <c r="R859" s="145" t="s">
        <v>177</v>
      </c>
      <c r="S859" s="145" t="s">
        <v>1547</v>
      </c>
      <c r="T859" s="145" t="s">
        <v>324</v>
      </c>
      <c r="U859" s="145" t="s">
        <v>1547</v>
      </c>
      <c r="V859" s="145" t="s">
        <v>324</v>
      </c>
      <c r="W859" s="145" t="s">
        <v>1547</v>
      </c>
      <c r="X859" s="18" t="s">
        <v>273</v>
      </c>
      <c r="Y859" s="203" t="s">
        <v>528</v>
      </c>
      <c r="Z859" s="145" t="s">
        <v>180</v>
      </c>
      <c r="AA859" s="145" t="s">
        <v>3720</v>
      </c>
      <c r="AB859" s="18" t="s">
        <v>238</v>
      </c>
      <c r="AC859" s="204">
        <v>44197</v>
      </c>
      <c r="AD859" s="205" t="s">
        <v>518</v>
      </c>
      <c r="AE859" s="26" t="str">
        <f t="shared" si="196"/>
        <v>Media</v>
      </c>
      <c r="AF859" s="18">
        <f t="shared" si="197"/>
        <v>2</v>
      </c>
      <c r="AG859" s="18" t="s">
        <v>183</v>
      </c>
      <c r="AH859" s="18">
        <f t="shared" si="198"/>
        <v>3</v>
      </c>
      <c r="AI859" s="18" t="s">
        <v>233</v>
      </c>
      <c r="AJ859" s="18">
        <f t="shared" si="199"/>
        <v>2</v>
      </c>
      <c r="AK859" s="18">
        <f t="shared" si="200"/>
        <v>7</v>
      </c>
      <c r="AL859" s="206" t="str">
        <f t="shared" si="201"/>
        <v>MEDIA</v>
      </c>
      <c r="AM859" s="18" t="s">
        <v>184</v>
      </c>
      <c r="AN859" s="18" t="s">
        <v>388</v>
      </c>
      <c r="AO859" s="18" t="s">
        <v>184</v>
      </c>
      <c r="AP859" s="18" t="s">
        <v>184</v>
      </c>
      <c r="AQ859" s="18" t="s">
        <v>184</v>
      </c>
      <c r="AR859" s="18"/>
      <c r="AS859" s="18" t="s">
        <v>184</v>
      </c>
      <c r="AT859" s="18" t="s">
        <v>184</v>
      </c>
      <c r="AU859" s="18" t="s">
        <v>184</v>
      </c>
      <c r="AV859" s="18" t="s">
        <v>388</v>
      </c>
      <c r="AW859" s="18" t="s">
        <v>388</v>
      </c>
      <c r="AX859" s="18" t="s">
        <v>388</v>
      </c>
      <c r="AY859" s="18" t="s">
        <v>388</v>
      </c>
      <c r="AZ859" s="18" t="s">
        <v>184</v>
      </c>
      <c r="BA859" s="18" t="s">
        <v>184</v>
      </c>
      <c r="BB859" s="18" t="s">
        <v>388</v>
      </c>
      <c r="BC859" s="18" t="s">
        <v>388</v>
      </c>
      <c r="BD859" s="18" t="s">
        <v>184</v>
      </c>
      <c r="BE859" s="18" t="s">
        <v>184</v>
      </c>
      <c r="BF859" s="18" t="s">
        <v>184</v>
      </c>
      <c r="BG859" s="18" t="s">
        <v>184</v>
      </c>
      <c r="BH859" s="18" t="s">
        <v>184</v>
      </c>
      <c r="BI859" s="18" t="s">
        <v>184</v>
      </c>
      <c r="BJ859" s="18" t="s">
        <v>184</v>
      </c>
      <c r="BK859" s="18" t="s">
        <v>184</v>
      </c>
      <c r="BL859" s="18" t="s">
        <v>184</v>
      </c>
      <c r="BM859" s="281"/>
    </row>
    <row r="860" spans="1:65" s="158" customFormat="1" ht="60" customHeight="1" x14ac:dyDescent="0.35">
      <c r="A860" s="144" t="s">
        <v>3657</v>
      </c>
      <c r="D860" s="145" t="s">
        <v>1547</v>
      </c>
      <c r="E860" s="145" t="s">
        <v>726</v>
      </c>
      <c r="F860" s="145" t="s">
        <v>396</v>
      </c>
      <c r="G860" s="145" t="s">
        <v>3703</v>
      </c>
      <c r="H860" s="145" t="s">
        <v>3704</v>
      </c>
      <c r="I860" s="145" t="s">
        <v>227</v>
      </c>
      <c r="J860" s="145" t="s">
        <v>254</v>
      </c>
      <c r="K860" s="145" t="s">
        <v>176</v>
      </c>
      <c r="L860" s="145" t="s">
        <v>176</v>
      </c>
      <c r="M860" s="145" t="s">
        <v>321</v>
      </c>
      <c r="N860" s="145" t="s">
        <v>176</v>
      </c>
      <c r="O860" s="145" t="s">
        <v>176</v>
      </c>
      <c r="P860" s="145" t="s">
        <v>411</v>
      </c>
      <c r="Q860" s="145" t="s">
        <v>1547</v>
      </c>
      <c r="R860" s="145" t="s">
        <v>177</v>
      </c>
      <c r="S860" s="145" t="s">
        <v>1547</v>
      </c>
      <c r="T860" s="145" t="s">
        <v>324</v>
      </c>
      <c r="U860" s="145" t="s">
        <v>1547</v>
      </c>
      <c r="V860" s="145" t="s">
        <v>324</v>
      </c>
      <c r="W860" s="145" t="s">
        <v>1547</v>
      </c>
      <c r="X860" s="18" t="s">
        <v>273</v>
      </c>
      <c r="Y860" s="203" t="s">
        <v>528</v>
      </c>
      <c r="Z860" s="145" t="s">
        <v>180</v>
      </c>
      <c r="AA860" s="145" t="s">
        <v>3720</v>
      </c>
      <c r="AB860" s="18" t="s">
        <v>238</v>
      </c>
      <c r="AC860" s="204">
        <v>44197</v>
      </c>
      <c r="AD860" s="205" t="s">
        <v>518</v>
      </c>
      <c r="AE860" s="26" t="str">
        <f t="shared" si="196"/>
        <v>Media</v>
      </c>
      <c r="AF860" s="18">
        <f t="shared" si="197"/>
        <v>2</v>
      </c>
      <c r="AG860" s="18" t="s">
        <v>233</v>
      </c>
      <c r="AH860" s="18">
        <f t="shared" si="198"/>
        <v>2</v>
      </c>
      <c r="AI860" s="18" t="s">
        <v>233</v>
      </c>
      <c r="AJ860" s="18">
        <f t="shared" si="199"/>
        <v>2</v>
      </c>
      <c r="AK860" s="18">
        <f t="shared" si="200"/>
        <v>6</v>
      </c>
      <c r="AL860" s="206" t="str">
        <f t="shared" si="201"/>
        <v>MEDIA</v>
      </c>
      <c r="AM860" s="18" t="s">
        <v>184</v>
      </c>
      <c r="AN860" s="18" t="s">
        <v>388</v>
      </c>
      <c r="AO860" s="18" t="s">
        <v>184</v>
      </c>
      <c r="AP860" s="18" t="s">
        <v>388</v>
      </c>
      <c r="AQ860" s="18" t="s">
        <v>184</v>
      </c>
      <c r="AR860" s="18"/>
      <c r="AS860" s="18" t="s">
        <v>184</v>
      </c>
      <c r="AT860" s="18" t="s">
        <v>184</v>
      </c>
      <c r="AU860" s="18" t="s">
        <v>184</v>
      </c>
      <c r="AV860" s="18" t="s">
        <v>184</v>
      </c>
      <c r="AW860" s="18" t="s">
        <v>388</v>
      </c>
      <c r="AX860" s="18" t="s">
        <v>184</v>
      </c>
      <c r="AY860" s="18" t="s">
        <v>184</v>
      </c>
      <c r="AZ860" s="18" t="s">
        <v>184</v>
      </c>
      <c r="BA860" s="18" t="s">
        <v>184</v>
      </c>
      <c r="BB860" s="18" t="s">
        <v>184</v>
      </c>
      <c r="BC860" s="18" t="s">
        <v>388</v>
      </c>
      <c r="BD860" s="18" t="s">
        <v>184</v>
      </c>
      <c r="BE860" s="18" t="s">
        <v>184</v>
      </c>
      <c r="BF860" s="18" t="s">
        <v>184</v>
      </c>
      <c r="BG860" s="18" t="s">
        <v>184</v>
      </c>
      <c r="BH860" s="18" t="s">
        <v>184</v>
      </c>
      <c r="BI860" s="18" t="s">
        <v>184</v>
      </c>
      <c r="BJ860" s="18" t="s">
        <v>184</v>
      </c>
      <c r="BK860" s="18" t="s">
        <v>184</v>
      </c>
      <c r="BL860" s="18" t="s">
        <v>184</v>
      </c>
      <c r="BM860" s="281"/>
    </row>
    <row r="861" spans="1:65" s="158" customFormat="1" ht="60" customHeight="1" x14ac:dyDescent="0.35">
      <c r="A861" s="144" t="s">
        <v>3658</v>
      </c>
      <c r="D861" s="145" t="s">
        <v>1547</v>
      </c>
      <c r="E861" s="145" t="s">
        <v>3671</v>
      </c>
      <c r="F861" s="145" t="s">
        <v>396</v>
      </c>
      <c r="G861" s="145" t="s">
        <v>3705</v>
      </c>
      <c r="H861" s="145" t="s">
        <v>3706</v>
      </c>
      <c r="I861" s="145" t="s">
        <v>227</v>
      </c>
      <c r="J861" s="145" t="s">
        <v>254</v>
      </c>
      <c r="K861" s="145" t="s">
        <v>176</v>
      </c>
      <c r="L861" s="145" t="s">
        <v>361</v>
      </c>
      <c r="M861" s="145" t="s">
        <v>321</v>
      </c>
      <c r="N861" s="145" t="s">
        <v>362</v>
      </c>
      <c r="O861" s="145" t="s">
        <v>176</v>
      </c>
      <c r="P861" s="145" t="s">
        <v>411</v>
      </c>
      <c r="Q861" s="145" t="s">
        <v>1547</v>
      </c>
      <c r="R861" s="145" t="s">
        <v>194</v>
      </c>
      <c r="S861" s="145" t="s">
        <v>1547</v>
      </c>
      <c r="T861" s="145" t="s">
        <v>289</v>
      </c>
      <c r="U861" s="145" t="s">
        <v>1547</v>
      </c>
      <c r="V861" s="145" t="s">
        <v>178</v>
      </c>
      <c r="W861" s="145" t="s">
        <v>1547</v>
      </c>
      <c r="X861" s="18" t="s">
        <v>273</v>
      </c>
      <c r="Y861" s="203" t="s">
        <v>528</v>
      </c>
      <c r="Z861" s="145" t="s">
        <v>180</v>
      </c>
      <c r="AA861" s="145" t="s">
        <v>256</v>
      </c>
      <c r="AB861" s="18" t="s">
        <v>176</v>
      </c>
      <c r="AC861" s="204">
        <v>45195</v>
      </c>
      <c r="AD861" s="205" t="s">
        <v>518</v>
      </c>
      <c r="AE861" s="26" t="str">
        <f t="shared" si="196"/>
        <v>Media</v>
      </c>
      <c r="AF861" s="18">
        <f t="shared" si="197"/>
        <v>2</v>
      </c>
      <c r="AG861" s="18" t="s">
        <v>233</v>
      </c>
      <c r="AH861" s="18">
        <f t="shared" si="198"/>
        <v>2</v>
      </c>
      <c r="AI861" s="18" t="s">
        <v>233</v>
      </c>
      <c r="AJ861" s="18">
        <f t="shared" si="199"/>
        <v>2</v>
      </c>
      <c r="AK861" s="18">
        <f t="shared" si="200"/>
        <v>6</v>
      </c>
      <c r="AL861" s="206" t="str">
        <f t="shared" si="201"/>
        <v>MEDIA</v>
      </c>
      <c r="AM861" s="18" t="s">
        <v>184</v>
      </c>
      <c r="AN861" s="18" t="s">
        <v>388</v>
      </c>
      <c r="AO861" s="18" t="s">
        <v>184</v>
      </c>
      <c r="AP861" s="18" t="s">
        <v>388</v>
      </c>
      <c r="AQ861" s="18" t="s">
        <v>184</v>
      </c>
      <c r="AR861" s="18"/>
      <c r="AS861" s="18" t="s">
        <v>184</v>
      </c>
      <c r="AT861" s="18" t="s">
        <v>184</v>
      </c>
      <c r="AU861" s="18" t="s">
        <v>184</v>
      </c>
      <c r="AV861" s="18" t="s">
        <v>184</v>
      </c>
      <c r="AW861" s="18" t="s">
        <v>388</v>
      </c>
      <c r="AX861" s="18" t="s">
        <v>184</v>
      </c>
      <c r="AY861" s="18" t="s">
        <v>184</v>
      </c>
      <c r="AZ861" s="18" t="s">
        <v>184</v>
      </c>
      <c r="BA861" s="18" t="s">
        <v>184</v>
      </c>
      <c r="BB861" s="18" t="s">
        <v>184</v>
      </c>
      <c r="BC861" s="18" t="s">
        <v>184</v>
      </c>
      <c r="BD861" s="18" t="s">
        <v>184</v>
      </c>
      <c r="BE861" s="18" t="s">
        <v>184</v>
      </c>
      <c r="BF861" s="18" t="s">
        <v>184</v>
      </c>
      <c r="BG861" s="18" t="s">
        <v>184</v>
      </c>
      <c r="BH861" s="18" t="s">
        <v>184</v>
      </c>
      <c r="BI861" s="18" t="s">
        <v>184</v>
      </c>
      <c r="BJ861" s="18" t="s">
        <v>184</v>
      </c>
      <c r="BK861" s="18" t="s">
        <v>184</v>
      </c>
      <c r="BL861" s="18" t="s">
        <v>184</v>
      </c>
      <c r="BM861" s="281"/>
    </row>
    <row r="862" spans="1:65" s="158" customFormat="1" ht="60" customHeight="1" x14ac:dyDescent="0.35">
      <c r="A862" s="144" t="s">
        <v>3659</v>
      </c>
      <c r="D862" s="145" t="s">
        <v>1547</v>
      </c>
      <c r="E862" s="145" t="s">
        <v>3671</v>
      </c>
      <c r="F862" s="145" t="s">
        <v>396</v>
      </c>
      <c r="G862" s="145" t="s">
        <v>3707</v>
      </c>
      <c r="H862" s="145" t="s">
        <v>3708</v>
      </c>
      <c r="I862" s="145" t="s">
        <v>227</v>
      </c>
      <c r="J862" s="145" t="s">
        <v>254</v>
      </c>
      <c r="K862" s="145" t="s">
        <v>176</v>
      </c>
      <c r="L862" s="145" t="s">
        <v>361</v>
      </c>
      <c r="M862" s="145" t="s">
        <v>321</v>
      </c>
      <c r="N862" s="145" t="s">
        <v>362</v>
      </c>
      <c r="O862" s="145" t="s">
        <v>176</v>
      </c>
      <c r="P862" s="145" t="s">
        <v>411</v>
      </c>
      <c r="Q862" s="145" t="s">
        <v>1547</v>
      </c>
      <c r="R862" s="145" t="s">
        <v>194</v>
      </c>
      <c r="S862" s="145" t="s">
        <v>1547</v>
      </c>
      <c r="T862" s="145" t="s">
        <v>289</v>
      </c>
      <c r="U862" s="145" t="s">
        <v>1547</v>
      </c>
      <c r="V862" s="145" t="s">
        <v>178</v>
      </c>
      <c r="W862" s="145" t="s">
        <v>1547</v>
      </c>
      <c r="X862" s="18" t="s">
        <v>273</v>
      </c>
      <c r="Y862" s="203" t="s">
        <v>528</v>
      </c>
      <c r="Z862" s="145" t="s">
        <v>180</v>
      </c>
      <c r="AA862" s="145" t="s">
        <v>256</v>
      </c>
      <c r="AB862" s="18" t="s">
        <v>176</v>
      </c>
      <c r="AC862" s="204">
        <v>45195</v>
      </c>
      <c r="AD862" s="205" t="s">
        <v>518</v>
      </c>
      <c r="AE862" s="26" t="str">
        <f t="shared" si="196"/>
        <v>Media</v>
      </c>
      <c r="AF862" s="18">
        <f t="shared" si="197"/>
        <v>2</v>
      </c>
      <c r="AG862" s="18" t="s">
        <v>233</v>
      </c>
      <c r="AH862" s="18">
        <f t="shared" si="198"/>
        <v>2</v>
      </c>
      <c r="AI862" s="18" t="s">
        <v>233</v>
      </c>
      <c r="AJ862" s="18">
        <f t="shared" si="199"/>
        <v>2</v>
      </c>
      <c r="AK862" s="18">
        <f t="shared" si="200"/>
        <v>6</v>
      </c>
      <c r="AL862" s="206" t="str">
        <f t="shared" si="201"/>
        <v>MEDIA</v>
      </c>
      <c r="AM862" s="18" t="s">
        <v>184</v>
      </c>
      <c r="AN862" s="18" t="s">
        <v>388</v>
      </c>
      <c r="AO862" s="18" t="s">
        <v>184</v>
      </c>
      <c r="AP862" s="18" t="s">
        <v>388</v>
      </c>
      <c r="AQ862" s="18" t="s">
        <v>184</v>
      </c>
      <c r="AR862" s="18"/>
      <c r="AS862" s="18" t="s">
        <v>184</v>
      </c>
      <c r="AT862" s="18" t="s">
        <v>184</v>
      </c>
      <c r="AU862" s="18" t="s">
        <v>184</v>
      </c>
      <c r="AV862" s="18" t="s">
        <v>184</v>
      </c>
      <c r="AW862" s="18" t="s">
        <v>388</v>
      </c>
      <c r="AX862" s="18" t="s">
        <v>184</v>
      </c>
      <c r="AY862" s="18" t="s">
        <v>184</v>
      </c>
      <c r="AZ862" s="18" t="s">
        <v>184</v>
      </c>
      <c r="BA862" s="18" t="s">
        <v>184</v>
      </c>
      <c r="BB862" s="18" t="s">
        <v>184</v>
      </c>
      <c r="BC862" s="18" t="s">
        <v>184</v>
      </c>
      <c r="BD862" s="18" t="s">
        <v>184</v>
      </c>
      <c r="BE862" s="18" t="s">
        <v>184</v>
      </c>
      <c r="BF862" s="18" t="s">
        <v>184</v>
      </c>
      <c r="BG862" s="18" t="s">
        <v>184</v>
      </c>
      <c r="BH862" s="18" t="s">
        <v>184</v>
      </c>
      <c r="BI862" s="18" t="s">
        <v>184</v>
      </c>
      <c r="BJ862" s="18" t="s">
        <v>184</v>
      </c>
      <c r="BK862" s="18" t="s">
        <v>184</v>
      </c>
      <c r="BL862" s="18" t="s">
        <v>184</v>
      </c>
      <c r="BM862" s="281"/>
    </row>
    <row r="863" spans="1:65" s="158" customFormat="1" ht="60" customHeight="1" x14ac:dyDescent="0.35">
      <c r="A863" s="144" t="s">
        <v>3660</v>
      </c>
      <c r="D863" s="145" t="s">
        <v>1547</v>
      </c>
      <c r="E863" s="145" t="s">
        <v>726</v>
      </c>
      <c r="F863" s="145" t="s">
        <v>396</v>
      </c>
      <c r="G863" s="145" t="s">
        <v>312</v>
      </c>
      <c r="H863" s="145" t="s">
        <v>1688</v>
      </c>
      <c r="I863" s="145" t="s">
        <v>312</v>
      </c>
      <c r="J863" s="145" t="s">
        <v>176</v>
      </c>
      <c r="K863" s="145" t="s">
        <v>176</v>
      </c>
      <c r="L863" s="145" t="s">
        <v>176</v>
      </c>
      <c r="M863" s="145" t="s">
        <v>176</v>
      </c>
      <c r="N863" s="145" t="s">
        <v>176</v>
      </c>
      <c r="O863" s="145" t="s">
        <v>176</v>
      </c>
      <c r="P863" s="145" t="s">
        <v>411</v>
      </c>
      <c r="Q863" s="145" t="s">
        <v>1547</v>
      </c>
      <c r="R863" s="145" t="s">
        <v>229</v>
      </c>
      <c r="S863" s="145" t="s">
        <v>1547</v>
      </c>
      <c r="T863" s="145" t="s">
        <v>229</v>
      </c>
      <c r="U863" s="145" t="s">
        <v>1547</v>
      </c>
      <c r="V863" s="145" t="s">
        <v>229</v>
      </c>
      <c r="W863" s="145" t="s">
        <v>1547</v>
      </c>
      <c r="X863" s="18" t="s">
        <v>273</v>
      </c>
      <c r="Y863" s="203" t="s">
        <v>528</v>
      </c>
      <c r="Z863" s="145" t="s">
        <v>180</v>
      </c>
      <c r="AA863" s="145" t="s">
        <v>3724</v>
      </c>
      <c r="AB863" s="18" t="s">
        <v>238</v>
      </c>
      <c r="AC863" s="204">
        <v>45195</v>
      </c>
      <c r="AD863" s="205" t="s">
        <v>518</v>
      </c>
      <c r="AE863" s="26" t="str">
        <f t="shared" si="196"/>
        <v>Media</v>
      </c>
      <c r="AF863" s="18">
        <f t="shared" si="197"/>
        <v>2</v>
      </c>
      <c r="AG863" s="18" t="s">
        <v>233</v>
      </c>
      <c r="AH863" s="18">
        <f t="shared" si="198"/>
        <v>2</v>
      </c>
      <c r="AI863" s="18" t="s">
        <v>239</v>
      </c>
      <c r="AJ863" s="18">
        <f t="shared" si="199"/>
        <v>1</v>
      </c>
      <c r="AK863" s="18">
        <f t="shared" si="200"/>
        <v>5</v>
      </c>
      <c r="AL863" s="206" t="str">
        <f t="shared" si="201"/>
        <v>MEDIA</v>
      </c>
      <c r="AM863" s="18" t="s">
        <v>184</v>
      </c>
      <c r="AN863" s="18" t="s">
        <v>388</v>
      </c>
      <c r="AO863" s="18" t="s">
        <v>388</v>
      </c>
      <c r="AP863" s="18" t="s">
        <v>388</v>
      </c>
      <c r="AQ863" s="18" t="s">
        <v>184</v>
      </c>
      <c r="AR863" s="18"/>
      <c r="AS863" s="18" t="s">
        <v>184</v>
      </c>
      <c r="AT863" s="18" t="s">
        <v>184</v>
      </c>
      <c r="AU863" s="18" t="s">
        <v>184</v>
      </c>
      <c r="AV863" s="18" t="s">
        <v>184</v>
      </c>
      <c r="AW863" s="18" t="s">
        <v>388</v>
      </c>
      <c r="AX863" s="18" t="s">
        <v>184</v>
      </c>
      <c r="AY863" s="18" t="s">
        <v>184</v>
      </c>
      <c r="AZ863" s="18" t="s">
        <v>184</v>
      </c>
      <c r="BA863" s="18" t="s">
        <v>184</v>
      </c>
      <c r="BB863" s="18" t="s">
        <v>184</v>
      </c>
      <c r="BC863" s="18" t="s">
        <v>388</v>
      </c>
      <c r="BD863" s="18" t="s">
        <v>184</v>
      </c>
      <c r="BE863" s="18" t="s">
        <v>184</v>
      </c>
      <c r="BF863" s="18" t="s">
        <v>184</v>
      </c>
      <c r="BG863" s="18" t="s">
        <v>184</v>
      </c>
      <c r="BH863" s="18" t="s">
        <v>184</v>
      </c>
      <c r="BI863" s="18" t="s">
        <v>184</v>
      </c>
      <c r="BJ863" s="18" t="s">
        <v>184</v>
      </c>
      <c r="BK863" s="18" t="s">
        <v>184</v>
      </c>
      <c r="BL863" s="18" t="s">
        <v>184</v>
      </c>
      <c r="BM863" s="281"/>
    </row>
    <row r="864" spans="1:65" s="158" customFormat="1" ht="60" customHeight="1" x14ac:dyDescent="0.35">
      <c r="A864" s="144" t="s">
        <v>3661</v>
      </c>
      <c r="D864" s="145" t="s">
        <v>1547</v>
      </c>
      <c r="E864" s="145" t="s">
        <v>726</v>
      </c>
      <c r="F864" s="145" t="s">
        <v>396</v>
      </c>
      <c r="G864" s="145" t="s">
        <v>1957</v>
      </c>
      <c r="H864" s="145" t="s">
        <v>3709</v>
      </c>
      <c r="I864" s="145" t="s">
        <v>695</v>
      </c>
      <c r="J864" s="145" t="s">
        <v>176</v>
      </c>
      <c r="K864" s="145" t="s">
        <v>176</v>
      </c>
      <c r="L864" s="145" t="s">
        <v>176</v>
      </c>
      <c r="M864" s="145" t="s">
        <v>176</v>
      </c>
      <c r="N864" s="145" t="s">
        <v>176</v>
      </c>
      <c r="O864" s="145" t="s">
        <v>176</v>
      </c>
      <c r="P864" s="145" t="s">
        <v>411</v>
      </c>
      <c r="Q864" s="145" t="s">
        <v>1547</v>
      </c>
      <c r="R864" s="145" t="s">
        <v>3710</v>
      </c>
      <c r="S864" s="145" t="s">
        <v>1547</v>
      </c>
      <c r="T864" s="145" t="s">
        <v>324</v>
      </c>
      <c r="U864" s="145" t="s">
        <v>1547</v>
      </c>
      <c r="V864" s="145" t="s">
        <v>324</v>
      </c>
      <c r="W864" s="145" t="s">
        <v>1547</v>
      </c>
      <c r="X864" s="18" t="s">
        <v>208</v>
      </c>
      <c r="Y864" s="203" t="s">
        <v>617</v>
      </c>
      <c r="Z864" s="145" t="s">
        <v>180</v>
      </c>
      <c r="AA864" s="145" t="s">
        <v>3719</v>
      </c>
      <c r="AB864" s="18" t="s">
        <v>238</v>
      </c>
      <c r="AC864" s="204">
        <v>45195</v>
      </c>
      <c r="AD864" s="205" t="s">
        <v>619</v>
      </c>
      <c r="AE864" s="26" t="str">
        <f t="shared" si="196"/>
        <v>Alta</v>
      </c>
      <c r="AF864" s="18">
        <f t="shared" si="197"/>
        <v>3</v>
      </c>
      <c r="AG864" s="18" t="s">
        <v>233</v>
      </c>
      <c r="AH864" s="18">
        <f t="shared" si="198"/>
        <v>2</v>
      </c>
      <c r="AI864" s="18" t="s">
        <v>233</v>
      </c>
      <c r="AJ864" s="18">
        <f t="shared" si="199"/>
        <v>2</v>
      </c>
      <c r="AK864" s="18">
        <f t="shared" si="200"/>
        <v>7</v>
      </c>
      <c r="AL864" s="206" t="str">
        <f t="shared" si="201"/>
        <v>ALTA</v>
      </c>
      <c r="AM864" s="18" t="s">
        <v>184</v>
      </c>
      <c r="AN864" s="18" t="s">
        <v>388</v>
      </c>
      <c r="AO864" s="18" t="s">
        <v>388</v>
      </c>
      <c r="AP864" s="18" t="s">
        <v>388</v>
      </c>
      <c r="AQ864" s="18" t="s">
        <v>184</v>
      </c>
      <c r="AR864" s="18"/>
      <c r="AS864" s="18" t="s">
        <v>184</v>
      </c>
      <c r="AT864" s="18" t="s">
        <v>184</v>
      </c>
      <c r="AU864" s="18" t="s">
        <v>388</v>
      </c>
      <c r="AV864" s="18" t="s">
        <v>388</v>
      </c>
      <c r="AW864" s="18" t="s">
        <v>388</v>
      </c>
      <c r="AX864" s="18" t="s">
        <v>388</v>
      </c>
      <c r="AY864" s="18" t="s">
        <v>388</v>
      </c>
      <c r="AZ864" s="18" t="s">
        <v>388</v>
      </c>
      <c r="BA864" s="18" t="s">
        <v>388</v>
      </c>
      <c r="BB864" s="18" t="s">
        <v>388</v>
      </c>
      <c r="BC864" s="18" t="s">
        <v>388</v>
      </c>
      <c r="BD864" s="18" t="s">
        <v>388</v>
      </c>
      <c r="BE864" s="18" t="s">
        <v>388</v>
      </c>
      <c r="BF864" s="18" t="s">
        <v>184</v>
      </c>
      <c r="BG864" s="18" t="s">
        <v>184</v>
      </c>
      <c r="BH864" s="18" t="s">
        <v>388</v>
      </c>
      <c r="BI864" s="18" t="s">
        <v>388</v>
      </c>
      <c r="BJ864" s="18" t="s">
        <v>184</v>
      </c>
      <c r="BK864" s="18" t="s">
        <v>388</v>
      </c>
      <c r="BL864" s="18" t="s">
        <v>184</v>
      </c>
      <c r="BM864" s="281"/>
    </row>
    <row r="865" spans="1:65" s="158" customFormat="1" ht="60" customHeight="1" x14ac:dyDescent="0.35">
      <c r="A865" s="144" t="s">
        <v>3662</v>
      </c>
      <c r="D865" s="145" t="s">
        <v>1547</v>
      </c>
      <c r="E865" s="145" t="s">
        <v>726</v>
      </c>
      <c r="F865" s="145" t="s">
        <v>396</v>
      </c>
      <c r="G865" s="145" t="s">
        <v>3711</v>
      </c>
      <c r="H865" s="145" t="s">
        <v>3712</v>
      </c>
      <c r="I865" s="145" t="s">
        <v>243</v>
      </c>
      <c r="J865" s="145" t="s">
        <v>176</v>
      </c>
      <c r="K865" s="145" t="s">
        <v>176</v>
      </c>
      <c r="L865" s="145" t="s">
        <v>176</v>
      </c>
      <c r="M865" s="145" t="s">
        <v>176</v>
      </c>
      <c r="N865" s="145" t="s">
        <v>1576</v>
      </c>
      <c r="O865" s="145" t="s">
        <v>176</v>
      </c>
      <c r="P865" s="145" t="s">
        <v>193</v>
      </c>
      <c r="Q865" s="145" t="s">
        <v>1547</v>
      </c>
      <c r="R865" s="145" t="s">
        <v>411</v>
      </c>
      <c r="S865" s="145" t="s">
        <v>1547</v>
      </c>
      <c r="T865" s="145" t="s">
        <v>324</v>
      </c>
      <c r="U865" s="145" t="s">
        <v>1547</v>
      </c>
      <c r="V865" s="145" t="s">
        <v>324</v>
      </c>
      <c r="W865" s="145" t="s">
        <v>1547</v>
      </c>
      <c r="X865" s="18" t="s">
        <v>273</v>
      </c>
      <c r="Y865" s="203" t="s">
        <v>528</v>
      </c>
      <c r="Z865" s="145" t="s">
        <v>180</v>
      </c>
      <c r="AA865" s="145" t="s">
        <v>3720</v>
      </c>
      <c r="AB865" s="18" t="s">
        <v>238</v>
      </c>
      <c r="AC865" s="204">
        <v>44197</v>
      </c>
      <c r="AD865" s="205" t="s">
        <v>518</v>
      </c>
      <c r="AE865" s="26" t="str">
        <f t="shared" si="196"/>
        <v>Media</v>
      </c>
      <c r="AF865" s="18">
        <f t="shared" si="197"/>
        <v>2</v>
      </c>
      <c r="AG865" s="18" t="s">
        <v>233</v>
      </c>
      <c r="AH865" s="18">
        <f t="shared" si="198"/>
        <v>2</v>
      </c>
      <c r="AI865" s="18" t="s">
        <v>233</v>
      </c>
      <c r="AJ865" s="18">
        <f t="shared" si="199"/>
        <v>2</v>
      </c>
      <c r="AK865" s="18">
        <f t="shared" si="200"/>
        <v>6</v>
      </c>
      <c r="AL865" s="206" t="str">
        <f t="shared" si="201"/>
        <v>MEDIA</v>
      </c>
      <c r="AM865" s="18" t="s">
        <v>184</v>
      </c>
      <c r="AN865" s="18" t="s">
        <v>388</v>
      </c>
      <c r="AO865" s="18" t="s">
        <v>184</v>
      </c>
      <c r="AP865" s="18" t="s">
        <v>184</v>
      </c>
      <c r="AQ865" s="18" t="s">
        <v>184</v>
      </c>
      <c r="AR865" s="18"/>
      <c r="AS865" s="18" t="s">
        <v>184</v>
      </c>
      <c r="AT865" s="18" t="s">
        <v>184</v>
      </c>
      <c r="AU865" s="18" t="s">
        <v>184</v>
      </c>
      <c r="AV865" s="18" t="s">
        <v>388</v>
      </c>
      <c r="AW865" s="18" t="s">
        <v>388</v>
      </c>
      <c r="AX865" s="18" t="s">
        <v>388</v>
      </c>
      <c r="AY865" s="18" t="s">
        <v>388</v>
      </c>
      <c r="AZ865" s="18" t="s">
        <v>184</v>
      </c>
      <c r="BA865" s="18" t="s">
        <v>184</v>
      </c>
      <c r="BB865" s="18" t="s">
        <v>388</v>
      </c>
      <c r="BC865" s="18" t="s">
        <v>388</v>
      </c>
      <c r="BD865" s="18" t="s">
        <v>184</v>
      </c>
      <c r="BE865" s="18" t="s">
        <v>184</v>
      </c>
      <c r="BF865" s="18" t="s">
        <v>184</v>
      </c>
      <c r="BG865" s="18" t="s">
        <v>184</v>
      </c>
      <c r="BH865" s="18" t="s">
        <v>184</v>
      </c>
      <c r="BI865" s="18" t="s">
        <v>184</v>
      </c>
      <c r="BJ865" s="18" t="s">
        <v>184</v>
      </c>
      <c r="BK865" s="18" t="s">
        <v>184</v>
      </c>
      <c r="BL865" s="18" t="s">
        <v>184</v>
      </c>
      <c r="BM865" s="281"/>
    </row>
    <row r="866" spans="1:65" s="158" customFormat="1" ht="60" customHeight="1" x14ac:dyDescent="0.35">
      <c r="A866" s="144" t="s">
        <v>3663</v>
      </c>
      <c r="D866" s="145" t="s">
        <v>1547</v>
      </c>
      <c r="E866" s="145" t="s">
        <v>726</v>
      </c>
      <c r="F866" s="145" t="s">
        <v>172</v>
      </c>
      <c r="G866" s="145" t="s">
        <v>768</v>
      </c>
      <c r="H866" s="145" t="s">
        <v>1377</v>
      </c>
      <c r="I866" s="145" t="s">
        <v>175</v>
      </c>
      <c r="J866" s="145" t="s">
        <v>176</v>
      </c>
      <c r="K866" s="145" t="s">
        <v>176</v>
      </c>
      <c r="L866" s="145" t="s">
        <v>176</v>
      </c>
      <c r="M866" s="145" t="s">
        <v>176</v>
      </c>
      <c r="N866" s="145" t="s">
        <v>176</v>
      </c>
      <c r="O866" s="145" t="s">
        <v>176</v>
      </c>
      <c r="P866" s="145" t="s">
        <v>193</v>
      </c>
      <c r="Q866" s="145" t="s">
        <v>1547</v>
      </c>
      <c r="R866" s="145" t="s">
        <v>3713</v>
      </c>
      <c r="S866" s="145" t="s">
        <v>1547</v>
      </c>
      <c r="T866" s="145" t="s">
        <v>3714</v>
      </c>
      <c r="U866" s="145" t="s">
        <v>1547</v>
      </c>
      <c r="V866" s="145" t="s">
        <v>229</v>
      </c>
      <c r="W866" s="145" t="s">
        <v>229</v>
      </c>
      <c r="X866" s="18" t="s">
        <v>179</v>
      </c>
      <c r="Y866" s="203" t="s">
        <v>617</v>
      </c>
      <c r="Z866" s="145" t="s">
        <v>180</v>
      </c>
      <c r="AA866" s="145" t="s">
        <v>3725</v>
      </c>
      <c r="AB866" s="18" t="s">
        <v>238</v>
      </c>
      <c r="AC866" s="204">
        <v>45575</v>
      </c>
      <c r="AD866" s="205" t="s">
        <v>619</v>
      </c>
      <c r="AE866" s="26" t="str">
        <f t="shared" si="196"/>
        <v>Alta</v>
      </c>
      <c r="AF866" s="18">
        <f t="shared" si="197"/>
        <v>3</v>
      </c>
      <c r="AG866" s="18" t="s">
        <v>233</v>
      </c>
      <c r="AH866" s="18">
        <f t="shared" si="198"/>
        <v>2</v>
      </c>
      <c r="AI866" s="18" t="s">
        <v>239</v>
      </c>
      <c r="AJ866" s="18">
        <f t="shared" si="199"/>
        <v>1</v>
      </c>
      <c r="AK866" s="18">
        <f t="shared" si="200"/>
        <v>6</v>
      </c>
      <c r="AL866" s="206" t="str">
        <f t="shared" si="201"/>
        <v>ALTA</v>
      </c>
      <c r="AM866" s="18" t="s">
        <v>184</v>
      </c>
      <c r="AN866" s="18" t="s">
        <v>388</v>
      </c>
      <c r="AO866" s="18" t="s">
        <v>388</v>
      </c>
      <c r="AP866" s="18" t="s">
        <v>388</v>
      </c>
      <c r="AQ866" s="18" t="s">
        <v>184</v>
      </c>
      <c r="AR866" s="18"/>
      <c r="AS866" s="18" t="s">
        <v>184</v>
      </c>
      <c r="AT866" s="18" t="s">
        <v>184</v>
      </c>
      <c r="AU866" s="18" t="s">
        <v>184</v>
      </c>
      <c r="AV866" s="18" t="s">
        <v>184</v>
      </c>
      <c r="AW866" s="18" t="s">
        <v>388</v>
      </c>
      <c r="AX866" s="18" t="s">
        <v>184</v>
      </c>
      <c r="AY866" s="18" t="s">
        <v>184</v>
      </c>
      <c r="AZ866" s="18" t="s">
        <v>184</v>
      </c>
      <c r="BA866" s="18" t="s">
        <v>184</v>
      </c>
      <c r="BB866" s="18" t="s">
        <v>184</v>
      </c>
      <c r="BC866" s="18" t="s">
        <v>388</v>
      </c>
      <c r="BD866" s="18" t="s">
        <v>184</v>
      </c>
      <c r="BE866" s="18" t="s">
        <v>184</v>
      </c>
      <c r="BF866" s="18" t="s">
        <v>184</v>
      </c>
      <c r="BG866" s="18" t="s">
        <v>184</v>
      </c>
      <c r="BH866" s="18" t="s">
        <v>184</v>
      </c>
      <c r="BI866" s="18" t="s">
        <v>184</v>
      </c>
      <c r="BJ866" s="18" t="s">
        <v>184</v>
      </c>
      <c r="BK866" s="18" t="s">
        <v>184</v>
      </c>
      <c r="BL866" s="18" t="s">
        <v>184</v>
      </c>
      <c r="BM866" s="281"/>
    </row>
    <row r="867" spans="1:65" s="158" customFormat="1" ht="60" customHeight="1" x14ac:dyDescent="0.35">
      <c r="A867" s="144" t="s">
        <v>3662</v>
      </c>
      <c r="D867" s="145" t="s">
        <v>1547</v>
      </c>
      <c r="E867" s="145" t="s">
        <v>726</v>
      </c>
      <c r="F867" s="145" t="s">
        <v>396</v>
      </c>
      <c r="G867" s="145" t="s">
        <v>3715</v>
      </c>
      <c r="H867" s="145" t="s">
        <v>3716</v>
      </c>
      <c r="I867" s="145" t="s">
        <v>227</v>
      </c>
      <c r="J867" s="145" t="s">
        <v>176</v>
      </c>
      <c r="K867" s="145" t="s">
        <v>176</v>
      </c>
      <c r="L867" s="145" t="s">
        <v>176</v>
      </c>
      <c r="M867" s="145" t="s">
        <v>176</v>
      </c>
      <c r="N867" s="145" t="s">
        <v>1576</v>
      </c>
      <c r="O867" s="145" t="s">
        <v>176</v>
      </c>
      <c r="P867" s="145" t="s">
        <v>193</v>
      </c>
      <c r="Q867" s="145" t="s">
        <v>1547</v>
      </c>
      <c r="R867" s="145" t="s">
        <v>411</v>
      </c>
      <c r="S867" s="145" t="s">
        <v>1547</v>
      </c>
      <c r="T867" s="145" t="s">
        <v>324</v>
      </c>
      <c r="U867" s="145" t="s">
        <v>1547</v>
      </c>
      <c r="V867" s="145" t="s">
        <v>324</v>
      </c>
      <c r="W867" s="145" t="s">
        <v>1547</v>
      </c>
      <c r="X867" s="18" t="s">
        <v>273</v>
      </c>
      <c r="Y867" s="203" t="s">
        <v>528</v>
      </c>
      <c r="Z867" s="145" t="s">
        <v>180</v>
      </c>
      <c r="AA867" s="145" t="s">
        <v>3720</v>
      </c>
      <c r="AB867" s="18" t="s">
        <v>238</v>
      </c>
      <c r="AC867" s="204">
        <v>44197</v>
      </c>
      <c r="AD867" s="205" t="s">
        <v>518</v>
      </c>
      <c r="AE867" s="26" t="str">
        <f t="shared" si="196"/>
        <v>Media</v>
      </c>
      <c r="AF867" s="18">
        <f t="shared" si="197"/>
        <v>2</v>
      </c>
      <c r="AG867" s="18" t="s">
        <v>233</v>
      </c>
      <c r="AH867" s="18">
        <f t="shared" si="198"/>
        <v>2</v>
      </c>
      <c r="AI867" s="18" t="s">
        <v>233</v>
      </c>
      <c r="AJ867" s="18">
        <f t="shared" si="199"/>
        <v>2</v>
      </c>
      <c r="AK867" s="18">
        <f t="shared" si="200"/>
        <v>6</v>
      </c>
      <c r="AL867" s="206" t="str">
        <f t="shared" si="201"/>
        <v>MEDIA</v>
      </c>
      <c r="AM867" s="18" t="s">
        <v>184</v>
      </c>
      <c r="AN867" s="18" t="s">
        <v>388</v>
      </c>
      <c r="AO867" s="18" t="s">
        <v>184</v>
      </c>
      <c r="AP867" s="18" t="s">
        <v>184</v>
      </c>
      <c r="AQ867" s="18" t="s">
        <v>184</v>
      </c>
      <c r="AR867" s="18"/>
      <c r="AS867" s="18" t="s">
        <v>184</v>
      </c>
      <c r="AT867" s="18" t="s">
        <v>184</v>
      </c>
      <c r="AU867" s="18" t="s">
        <v>184</v>
      </c>
      <c r="AV867" s="18" t="s">
        <v>388</v>
      </c>
      <c r="AW867" s="18" t="s">
        <v>388</v>
      </c>
      <c r="AX867" s="18" t="s">
        <v>388</v>
      </c>
      <c r="AY867" s="18" t="s">
        <v>388</v>
      </c>
      <c r="AZ867" s="18" t="s">
        <v>184</v>
      </c>
      <c r="BA867" s="18" t="s">
        <v>184</v>
      </c>
      <c r="BB867" s="18" t="s">
        <v>388</v>
      </c>
      <c r="BC867" s="18" t="s">
        <v>388</v>
      </c>
      <c r="BD867" s="18" t="s">
        <v>184</v>
      </c>
      <c r="BE867" s="18" t="s">
        <v>184</v>
      </c>
      <c r="BF867" s="18" t="s">
        <v>184</v>
      </c>
      <c r="BG867" s="18" t="s">
        <v>184</v>
      </c>
      <c r="BH867" s="18" t="s">
        <v>184</v>
      </c>
      <c r="BI867" s="18" t="s">
        <v>184</v>
      </c>
      <c r="BJ867" s="18" t="s">
        <v>184</v>
      </c>
      <c r="BK867" s="18" t="s">
        <v>184</v>
      </c>
      <c r="BL867" s="18" t="s">
        <v>184</v>
      </c>
      <c r="BM867" s="281"/>
    </row>
    <row r="868" spans="1:65" s="158" customFormat="1" ht="60" customHeight="1" x14ac:dyDescent="0.35">
      <c r="A868" s="144" t="s">
        <v>3663</v>
      </c>
      <c r="D868" s="145" t="s">
        <v>1547</v>
      </c>
      <c r="E868" s="145" t="s">
        <v>726</v>
      </c>
      <c r="F868" s="145" t="s">
        <v>396</v>
      </c>
      <c r="G868" s="145" t="s">
        <v>3717</v>
      </c>
      <c r="H868" s="145" t="s">
        <v>3718</v>
      </c>
      <c r="I868" s="145" t="s">
        <v>227</v>
      </c>
      <c r="J868" s="145" t="s">
        <v>176</v>
      </c>
      <c r="K868" s="145" t="s">
        <v>176</v>
      </c>
      <c r="L868" s="145" t="s">
        <v>176</v>
      </c>
      <c r="M868" s="145" t="s">
        <v>176</v>
      </c>
      <c r="N868" s="145" t="s">
        <v>176</v>
      </c>
      <c r="O868" s="145" t="s">
        <v>176</v>
      </c>
      <c r="P868" s="145" t="s">
        <v>193</v>
      </c>
      <c r="Q868" s="145" t="s">
        <v>170</v>
      </c>
      <c r="R868" s="145" t="s">
        <v>411</v>
      </c>
      <c r="S868" s="145" t="s">
        <v>1547</v>
      </c>
      <c r="T868" s="145" t="s">
        <v>324</v>
      </c>
      <c r="U868" s="145" t="s">
        <v>1547</v>
      </c>
      <c r="V868" s="145" t="s">
        <v>324</v>
      </c>
      <c r="W868" s="145" t="s">
        <v>1547</v>
      </c>
      <c r="X868" s="18" t="s">
        <v>273</v>
      </c>
      <c r="Y868" s="203" t="s">
        <v>528</v>
      </c>
      <c r="Z868" s="145" t="s">
        <v>180</v>
      </c>
      <c r="AA868" s="145" t="s">
        <v>3720</v>
      </c>
      <c r="AB868" s="18" t="s">
        <v>238</v>
      </c>
      <c r="AC868" s="204">
        <v>44197</v>
      </c>
      <c r="AD868" s="205" t="s">
        <v>518</v>
      </c>
      <c r="AE868" s="26" t="str">
        <f t="shared" si="196"/>
        <v>Media</v>
      </c>
      <c r="AF868" s="18">
        <f t="shared" si="197"/>
        <v>2</v>
      </c>
      <c r="AG868" s="18" t="s">
        <v>233</v>
      </c>
      <c r="AH868" s="18">
        <f t="shared" si="198"/>
        <v>2</v>
      </c>
      <c r="AI868" s="18" t="s">
        <v>239</v>
      </c>
      <c r="AJ868" s="18">
        <f t="shared" si="199"/>
        <v>1</v>
      </c>
      <c r="AK868" s="18">
        <f t="shared" si="200"/>
        <v>5</v>
      </c>
      <c r="AL868" s="206" t="str">
        <f t="shared" si="201"/>
        <v>MEDIA</v>
      </c>
      <c r="AM868" s="18" t="s">
        <v>184</v>
      </c>
      <c r="AN868" s="18" t="s">
        <v>388</v>
      </c>
      <c r="AO868" s="18" t="s">
        <v>184</v>
      </c>
      <c r="AP868" s="18" t="s">
        <v>184</v>
      </c>
      <c r="AQ868" s="18" t="s">
        <v>184</v>
      </c>
      <c r="AR868" s="18"/>
      <c r="AS868" s="18" t="s">
        <v>184</v>
      </c>
      <c r="AT868" s="18" t="s">
        <v>184</v>
      </c>
      <c r="AU868" s="18" t="s">
        <v>184</v>
      </c>
      <c r="AV868" s="18" t="s">
        <v>388</v>
      </c>
      <c r="AW868" s="18" t="s">
        <v>388</v>
      </c>
      <c r="AX868" s="18" t="s">
        <v>388</v>
      </c>
      <c r="AY868" s="18" t="s">
        <v>388</v>
      </c>
      <c r="AZ868" s="18" t="s">
        <v>184</v>
      </c>
      <c r="BA868" s="18" t="s">
        <v>184</v>
      </c>
      <c r="BB868" s="18" t="s">
        <v>388</v>
      </c>
      <c r="BC868" s="18" t="s">
        <v>388</v>
      </c>
      <c r="BD868" s="18" t="s">
        <v>184</v>
      </c>
      <c r="BE868" s="18" t="s">
        <v>184</v>
      </c>
      <c r="BF868" s="18" t="s">
        <v>184</v>
      </c>
      <c r="BG868" s="18" t="s">
        <v>184</v>
      </c>
      <c r="BH868" s="18" t="s">
        <v>184</v>
      </c>
      <c r="BI868" s="18" t="s">
        <v>184</v>
      </c>
      <c r="BJ868" s="18" t="s">
        <v>184</v>
      </c>
      <c r="BK868" s="18" t="s">
        <v>184</v>
      </c>
      <c r="BL868" s="18" t="s">
        <v>184</v>
      </c>
      <c r="BM868" s="281"/>
    </row>
    <row r="869" spans="1:65" s="158" customFormat="1" ht="60" customHeight="1" x14ac:dyDescent="0.35">
      <c r="A869" s="24" t="s">
        <v>3726</v>
      </c>
      <c r="D869" s="145" t="s">
        <v>651</v>
      </c>
      <c r="E869" s="145" t="s">
        <v>3740</v>
      </c>
      <c r="F869" s="145" t="s">
        <v>316</v>
      </c>
      <c r="G869" s="145" t="s">
        <v>1351</v>
      </c>
      <c r="H869" s="145" t="s">
        <v>3741</v>
      </c>
      <c r="I869" s="145" t="s">
        <v>253</v>
      </c>
      <c r="J869" s="18" t="s">
        <v>254</v>
      </c>
      <c r="K869" s="18" t="s">
        <v>1507</v>
      </c>
      <c r="L869" s="18" t="s">
        <v>320</v>
      </c>
      <c r="M869" s="18" t="s">
        <v>321</v>
      </c>
      <c r="N869" s="18" t="s">
        <v>451</v>
      </c>
      <c r="O869" s="18" t="s">
        <v>3742</v>
      </c>
      <c r="P869" s="145" t="s">
        <v>193</v>
      </c>
      <c r="Q869" s="145" t="s">
        <v>651</v>
      </c>
      <c r="R869" s="145" t="s">
        <v>1404</v>
      </c>
      <c r="S869" s="145" t="s">
        <v>651</v>
      </c>
      <c r="T869" s="145" t="s">
        <v>1404</v>
      </c>
      <c r="U869" s="145" t="s">
        <v>651</v>
      </c>
      <c r="V869" s="145" t="s">
        <v>229</v>
      </c>
      <c r="W869" s="145" t="s">
        <v>229</v>
      </c>
      <c r="X869" s="18" t="s">
        <v>255</v>
      </c>
      <c r="Y869" s="203" t="str">
        <f>VLOOKUP($X869,'[28]Ley Transparencia'!$G$4:$H$18,2,0)</f>
        <v>INFORMACIÓN PÚBLICA</v>
      </c>
      <c r="Z869" s="145" t="s">
        <v>256</v>
      </c>
      <c r="AA869" s="145" t="s">
        <v>256</v>
      </c>
      <c r="AB869" s="18" t="s">
        <v>256</v>
      </c>
      <c r="AC869" s="204">
        <v>44927</v>
      </c>
      <c r="AD869" s="205" t="str">
        <f>LOOKUP($Y869,'[28]Ley Transparencia'!$H$4:$H$17,'[28]Ley Transparencia'!$I$4:$I$17)</f>
        <v>Ilimitada</v>
      </c>
      <c r="AE869" s="26" t="str">
        <f>IF(Y869="Artículo 19 - INFORMACIÓN PÚBLICA RESERVADA","Alta",IF(Y869="Artículo 18 - INFORMACIÓN PÚBLICA CLASIFICADA","Media",IF(Y869="INFORMACIÓN PÚBLICA","Baja")))</f>
        <v>Baja</v>
      </c>
      <c r="AF869" s="18">
        <f>IF(AE869="Baja",1,IF(AE869="Media",2,IF(AE869="Alta",3,"")))</f>
        <v>1</v>
      </c>
      <c r="AG869" s="18" t="s">
        <v>183</v>
      </c>
      <c r="AH869" s="18">
        <f>IF(AG869="Baja",1,IF(AG869="Media",2,IF(AG869="Alta",3,"")))</f>
        <v>3</v>
      </c>
      <c r="AI869" s="18" t="s">
        <v>183</v>
      </c>
      <c r="AJ869" s="18">
        <f>IF(AI869="Baja",1,IF(AI869="Media",2,IF(AI869="Alta",3,"")))</f>
        <v>3</v>
      </c>
      <c r="AK869" s="18">
        <f>IFERROR(SUM(+AF869+AH869+AJ869),"")</f>
        <v>7</v>
      </c>
      <c r="AL869" s="206" t="str">
        <f>IF(AND(AE869="ALTA"),"ALTA",IF(AND(AG869="ALTA",AI869="ALTA"),"ALTA",IF(AND(AE869="MEDIA",AG869="ALTA",AI869="MEDIA"),"MEDIA",IF(AND(AE869="MEDIA",AG869="MEDIA",AI869="ALTA"),"MEDIA",IF(AND(AE869="MEDIA",AG869="MEDIA",AI869="BAJA"),"MEDIA",IF(AND(AE869="MEDIA",AG869="MEDIA",AI869="MEDIA"),"MEDIA",IF(AND(AE869="MEDIA",AG869="BAJA",AI869="MEDIA"),"MEDIA",IF(AND(AE869="BAJA",AG869="MEDIA",AI869="MEDIA"),"MEDIA",IF(AND(AE869="BAJA",AG869="BAJA",AI869="MEDIA"),"MEDIA",IF(AND(AE869="BAJA",AG869="MEDIA",AI869="BAJA"),"MEDIA",IF(AND(AE869="MEDIA",AG869="BAJA",AI869="BAJA"),"MEDIA",IF(AND(AE869="BAJA",AG869="ALTA",AI869="BAJA"),"MEDIA",IF(AND(AE869="BAJA",AG869="BAJA",AI869="ALTA"),"MEDIA",IF(AND(AE869="MEDIA",AG869="ALTA",AI869="BAJA"),"MEDIA",IF(AND(AE869="MEDIA",AG869="BAJA",AI869="ALTA"),"MEDIA",IF(AND(AE869="BAJA",AG869="ALTA",AI869="MEDIA"),"MEDIA",IF(AND(AE869="BAJA",AG869="MEDIA",AI869="ALTA"),"MEDIA",IF(AND(AE869="BAJA",AG869="BAJA",AI869="BAJA"),"BAJA","Por Clasificar"))))))))))))))))))</f>
        <v>ALTA</v>
      </c>
      <c r="AM869" s="18" t="s">
        <v>456</v>
      </c>
      <c r="AN869" s="18" t="s">
        <v>419</v>
      </c>
      <c r="AO869" s="18" t="s">
        <v>419</v>
      </c>
      <c r="AP869" s="18" t="s">
        <v>419</v>
      </c>
      <c r="AQ869" s="18" t="s">
        <v>456</v>
      </c>
      <c r="AR869" s="18" t="s">
        <v>184</v>
      </c>
      <c r="AS869" s="18" t="s">
        <v>456</v>
      </c>
      <c r="AT869" s="18" t="s">
        <v>419</v>
      </c>
      <c r="AU869" s="18" t="s">
        <v>419</v>
      </c>
      <c r="AV869" s="18" t="s">
        <v>419</v>
      </c>
      <c r="AW869" s="18" t="s">
        <v>419</v>
      </c>
      <c r="AX869" s="18" t="s">
        <v>419</v>
      </c>
      <c r="AY869" s="18" t="s">
        <v>419</v>
      </c>
      <c r="AZ869" s="18" t="s">
        <v>419</v>
      </c>
      <c r="BA869" s="18" t="s">
        <v>456</v>
      </c>
      <c r="BB869" s="18" t="s">
        <v>419</v>
      </c>
      <c r="BC869" s="18" t="s">
        <v>456</v>
      </c>
      <c r="BD869" s="18" t="s">
        <v>419</v>
      </c>
      <c r="BE869" s="18" t="s">
        <v>456</v>
      </c>
      <c r="BF869" s="18" t="s">
        <v>456</v>
      </c>
      <c r="BG869" s="18" t="s">
        <v>456</v>
      </c>
      <c r="BH869" s="18" t="s">
        <v>456</v>
      </c>
      <c r="BI869" s="18" t="s">
        <v>419</v>
      </c>
      <c r="BJ869" s="18" t="s">
        <v>456</v>
      </c>
      <c r="BK869" s="18" t="s">
        <v>456</v>
      </c>
      <c r="BL869" s="18" t="s">
        <v>456</v>
      </c>
      <c r="BM869" s="18" t="s">
        <v>456</v>
      </c>
    </row>
    <row r="870" spans="1:65" s="158" customFormat="1" ht="60" customHeight="1" x14ac:dyDescent="0.35">
      <c r="A870" s="24" t="s">
        <v>3727</v>
      </c>
      <c r="D870" s="145" t="s">
        <v>651</v>
      </c>
      <c r="E870" s="145" t="s">
        <v>3740</v>
      </c>
      <c r="F870" s="145" t="s">
        <v>3743</v>
      </c>
      <c r="G870" s="145" t="s">
        <v>3744</v>
      </c>
      <c r="H870" s="145" t="s">
        <v>3745</v>
      </c>
      <c r="I870" s="145" t="s">
        <v>253</v>
      </c>
      <c r="J870" s="18" t="s">
        <v>254</v>
      </c>
      <c r="K870" s="18" t="s">
        <v>1507</v>
      </c>
      <c r="L870" s="18" t="s">
        <v>320</v>
      </c>
      <c r="M870" s="18" t="s">
        <v>337</v>
      </c>
      <c r="N870" s="18" t="s">
        <v>356</v>
      </c>
      <c r="O870" s="18" t="s">
        <v>3746</v>
      </c>
      <c r="P870" s="145" t="s">
        <v>193</v>
      </c>
      <c r="Q870" s="145" t="s">
        <v>651</v>
      </c>
      <c r="R870" s="145" t="s">
        <v>1404</v>
      </c>
      <c r="S870" s="145" t="s">
        <v>651</v>
      </c>
      <c r="T870" s="145" t="s">
        <v>1404</v>
      </c>
      <c r="U870" s="145" t="s">
        <v>651</v>
      </c>
      <c r="V870" s="145" t="s">
        <v>229</v>
      </c>
      <c r="W870" s="145" t="s">
        <v>229</v>
      </c>
      <c r="X870" s="18" t="s">
        <v>273</v>
      </c>
      <c r="Y870" s="203" t="str">
        <f>VLOOKUP($X870,'[28]Ley Transparencia'!$G$4:$H$18,2,0)</f>
        <v>Artículo 18 - INFORMACIÓN PÚBLICA CLASIFICADA</v>
      </c>
      <c r="Z870" s="145" t="s">
        <v>180</v>
      </c>
      <c r="AA870" s="145" t="s">
        <v>3770</v>
      </c>
      <c r="AB870" s="18" t="s">
        <v>238</v>
      </c>
      <c r="AC870" s="204">
        <v>44927</v>
      </c>
      <c r="AD870" s="205" t="str">
        <f>LOOKUP($Y870,'[28]Ley Transparencia'!$H$4:$H$17,'[28]Ley Transparencia'!$I$4:$I$17)</f>
        <v>Ilimitada</v>
      </c>
      <c r="AE870" s="26" t="str">
        <f t="shared" ref="AE870:AE882" si="202">IF(Y870="Artículo 19 - INFORMACIÓN PÚBLICA RESERVADA","Alta",IF(Y870="Artículo 18 - INFORMACIÓN PÚBLICA CLASIFICADA","Media",IF(Y870="INFORMACIÓN PÚBLICA","Baja")))</f>
        <v>Media</v>
      </c>
      <c r="AF870" s="18">
        <f t="shared" ref="AF870:AF882" si="203">IF(AE870="Baja",1,IF(AE870="Media",2,IF(AE870="Alta",3,"")))</f>
        <v>2</v>
      </c>
      <c r="AG870" s="18" t="s">
        <v>183</v>
      </c>
      <c r="AH870" s="18">
        <f t="shared" ref="AH870:AH882" si="204">IF(AG870="Baja",1,IF(AG870="Media",2,IF(AG870="Alta",3,"")))</f>
        <v>3</v>
      </c>
      <c r="AI870" s="18" t="s">
        <v>183</v>
      </c>
      <c r="AJ870" s="18">
        <f t="shared" ref="AJ870:AJ882" si="205">IF(AI870="Baja",1,IF(AI870="Media",2,IF(AI870="Alta",3,"")))</f>
        <v>3</v>
      </c>
      <c r="AK870" s="18">
        <f t="shared" ref="AK870:AK882" si="206">IFERROR(SUM(+AF870+AH870+AJ870),"")</f>
        <v>8</v>
      </c>
      <c r="AL870" s="206" t="str">
        <f t="shared" ref="AL870:AL882" si="207">IF(AND(AE870="ALTA"),"ALTA",IF(AND(AG870="ALTA",AI870="ALTA"),"ALTA",IF(AND(AE870="MEDIA",AG870="ALTA",AI870="MEDIA"),"MEDIA",IF(AND(AE870="MEDIA",AG870="MEDIA",AI870="ALTA"),"MEDIA",IF(AND(AE870="MEDIA",AG870="MEDIA",AI870="BAJA"),"MEDIA",IF(AND(AE870="MEDIA",AG870="MEDIA",AI870="MEDIA"),"MEDIA",IF(AND(AE870="MEDIA",AG870="BAJA",AI870="MEDIA"),"MEDIA",IF(AND(AE870="BAJA",AG870="MEDIA",AI870="MEDIA"),"MEDIA",IF(AND(AE870="BAJA",AG870="BAJA",AI870="MEDIA"),"MEDIA",IF(AND(AE870="BAJA",AG870="MEDIA",AI870="BAJA"),"MEDIA",IF(AND(AE870="MEDIA",AG870="BAJA",AI870="BAJA"),"MEDIA",IF(AND(AE870="BAJA",AG870="ALTA",AI870="BAJA"),"MEDIA",IF(AND(AE870="BAJA",AG870="BAJA",AI870="ALTA"),"MEDIA",IF(AND(AE870="MEDIA",AG870="ALTA",AI870="BAJA"),"MEDIA",IF(AND(AE870="MEDIA",AG870="BAJA",AI870="ALTA"),"MEDIA",IF(AND(AE870="BAJA",AG870="ALTA",AI870="MEDIA"),"MEDIA",IF(AND(AE870="BAJA",AG870="MEDIA",AI870="ALTA"),"MEDIA",IF(AND(AE870="BAJA",AG870="BAJA",AI870="BAJA"),"BAJA","Por Clasificar"))))))))))))))))))</f>
        <v>ALTA</v>
      </c>
      <c r="AM870" s="18" t="s">
        <v>456</v>
      </c>
      <c r="AN870" s="18" t="s">
        <v>419</v>
      </c>
      <c r="AO870" s="18" t="s">
        <v>419</v>
      </c>
      <c r="AP870" s="18" t="s">
        <v>419</v>
      </c>
      <c r="AQ870" s="18" t="s">
        <v>456</v>
      </c>
      <c r="AR870" s="18" t="s">
        <v>184</v>
      </c>
      <c r="AS870" s="18" t="s">
        <v>456</v>
      </c>
      <c r="AT870" s="18" t="s">
        <v>419</v>
      </c>
      <c r="AU870" s="18" t="s">
        <v>419</v>
      </c>
      <c r="AV870" s="18" t="s">
        <v>419</v>
      </c>
      <c r="AW870" s="18" t="s">
        <v>419</v>
      </c>
      <c r="AX870" s="18" t="s">
        <v>419</v>
      </c>
      <c r="AY870" s="18" t="s">
        <v>419</v>
      </c>
      <c r="AZ870" s="18" t="s">
        <v>419</v>
      </c>
      <c r="BA870" s="18" t="s">
        <v>456</v>
      </c>
      <c r="BB870" s="18" t="s">
        <v>419</v>
      </c>
      <c r="BC870" s="18" t="s">
        <v>456</v>
      </c>
      <c r="BD870" s="18" t="s">
        <v>419</v>
      </c>
      <c r="BE870" s="18" t="s">
        <v>456</v>
      </c>
      <c r="BF870" s="18" t="s">
        <v>456</v>
      </c>
      <c r="BG870" s="18" t="s">
        <v>456</v>
      </c>
      <c r="BH870" s="18" t="s">
        <v>456</v>
      </c>
      <c r="BI870" s="18" t="s">
        <v>419</v>
      </c>
      <c r="BJ870" s="18" t="s">
        <v>456</v>
      </c>
      <c r="BK870" s="18" t="s">
        <v>456</v>
      </c>
      <c r="BL870" s="18" t="s">
        <v>456</v>
      </c>
      <c r="BM870" s="18" t="s">
        <v>456</v>
      </c>
    </row>
    <row r="871" spans="1:65" s="158" customFormat="1" ht="60" customHeight="1" x14ac:dyDescent="0.35">
      <c r="A871" s="24" t="s">
        <v>3728</v>
      </c>
      <c r="D871" s="145" t="s">
        <v>651</v>
      </c>
      <c r="E871" s="145" t="s">
        <v>3740</v>
      </c>
      <c r="F871" s="145" t="s">
        <v>3747</v>
      </c>
      <c r="G871" s="145" t="s">
        <v>3747</v>
      </c>
      <c r="H871" s="145" t="s">
        <v>3748</v>
      </c>
      <c r="I871" s="145" t="s">
        <v>253</v>
      </c>
      <c r="J871" s="18" t="s">
        <v>254</v>
      </c>
      <c r="K871" s="18" t="s">
        <v>1507</v>
      </c>
      <c r="L871" s="18" t="s">
        <v>320</v>
      </c>
      <c r="M871" s="18" t="s">
        <v>337</v>
      </c>
      <c r="N871" s="18" t="s">
        <v>356</v>
      </c>
      <c r="O871" s="18" t="s">
        <v>3746</v>
      </c>
      <c r="P871" s="145" t="s">
        <v>193</v>
      </c>
      <c r="Q871" s="145" t="s">
        <v>651</v>
      </c>
      <c r="R871" s="145" t="s">
        <v>1404</v>
      </c>
      <c r="S871" s="145" t="s">
        <v>651</v>
      </c>
      <c r="T871" s="145" t="s">
        <v>1404</v>
      </c>
      <c r="U871" s="145" t="s">
        <v>651</v>
      </c>
      <c r="V871" s="145" t="s">
        <v>229</v>
      </c>
      <c r="W871" s="145" t="s">
        <v>229</v>
      </c>
      <c r="X871" s="18" t="s">
        <v>273</v>
      </c>
      <c r="Y871" s="203" t="str">
        <f>VLOOKUP($X871,'[28]Ley Transparencia'!$G$4:$H$18,2,0)</f>
        <v>Artículo 18 - INFORMACIÓN PÚBLICA CLASIFICADA</v>
      </c>
      <c r="Z871" s="145" t="s">
        <v>180</v>
      </c>
      <c r="AA871" s="145" t="s">
        <v>3770</v>
      </c>
      <c r="AB871" s="18" t="s">
        <v>256</v>
      </c>
      <c r="AC871" s="204">
        <v>44927</v>
      </c>
      <c r="AD871" s="205" t="str">
        <f>LOOKUP($Y871,'[28]Ley Transparencia'!$H$4:$H$17,'[28]Ley Transparencia'!$I$4:$I$17)</f>
        <v>Ilimitada</v>
      </c>
      <c r="AE871" s="26" t="str">
        <f t="shared" si="202"/>
        <v>Media</v>
      </c>
      <c r="AF871" s="18">
        <f t="shared" si="203"/>
        <v>2</v>
      </c>
      <c r="AG871" s="18" t="s">
        <v>183</v>
      </c>
      <c r="AH871" s="18">
        <f t="shared" si="204"/>
        <v>3</v>
      </c>
      <c r="AI871" s="18" t="s">
        <v>233</v>
      </c>
      <c r="AJ871" s="18">
        <f t="shared" si="205"/>
        <v>2</v>
      </c>
      <c r="AK871" s="18">
        <f t="shared" si="206"/>
        <v>7</v>
      </c>
      <c r="AL871" s="206" t="str">
        <f t="shared" si="207"/>
        <v>MEDIA</v>
      </c>
      <c r="AM871" s="18" t="s">
        <v>456</v>
      </c>
      <c r="AN871" s="18" t="s">
        <v>419</v>
      </c>
      <c r="AO871" s="18" t="s">
        <v>419</v>
      </c>
      <c r="AP871" s="18" t="s">
        <v>419</v>
      </c>
      <c r="AQ871" s="18" t="s">
        <v>456</v>
      </c>
      <c r="AR871" s="18" t="s">
        <v>184</v>
      </c>
      <c r="AS871" s="18" t="s">
        <v>456</v>
      </c>
      <c r="AT871" s="18" t="s">
        <v>419</v>
      </c>
      <c r="AU871" s="18" t="s">
        <v>419</v>
      </c>
      <c r="AV871" s="18" t="s">
        <v>419</v>
      </c>
      <c r="AW871" s="18" t="s">
        <v>419</v>
      </c>
      <c r="AX871" s="18" t="s">
        <v>419</v>
      </c>
      <c r="AY871" s="18" t="s">
        <v>419</v>
      </c>
      <c r="AZ871" s="18" t="s">
        <v>419</v>
      </c>
      <c r="BA871" s="18" t="s">
        <v>456</v>
      </c>
      <c r="BB871" s="18" t="s">
        <v>419</v>
      </c>
      <c r="BC871" s="18" t="s">
        <v>456</v>
      </c>
      <c r="BD871" s="18" t="s">
        <v>419</v>
      </c>
      <c r="BE871" s="18" t="s">
        <v>456</v>
      </c>
      <c r="BF871" s="18" t="s">
        <v>456</v>
      </c>
      <c r="BG871" s="18" t="s">
        <v>456</v>
      </c>
      <c r="BH871" s="18" t="s">
        <v>456</v>
      </c>
      <c r="BI871" s="18" t="s">
        <v>419</v>
      </c>
      <c r="BJ871" s="18" t="s">
        <v>456</v>
      </c>
      <c r="BK871" s="18" t="s">
        <v>456</v>
      </c>
      <c r="BL871" s="18" t="s">
        <v>456</v>
      </c>
      <c r="BM871" s="18" t="s">
        <v>456</v>
      </c>
    </row>
    <row r="872" spans="1:65" s="158" customFormat="1" ht="60" customHeight="1" x14ac:dyDescent="0.35">
      <c r="A872" s="24" t="s">
        <v>3729</v>
      </c>
      <c r="D872" s="17" t="s">
        <v>651</v>
      </c>
      <c r="E872" s="17" t="s">
        <v>3740</v>
      </c>
      <c r="F872" s="17" t="s">
        <v>3747</v>
      </c>
      <c r="G872" s="17" t="s">
        <v>3749</v>
      </c>
      <c r="H872" s="17" t="s">
        <v>3750</v>
      </c>
      <c r="I872" s="17" t="s">
        <v>253</v>
      </c>
      <c r="J872" s="18" t="s">
        <v>254</v>
      </c>
      <c r="K872" s="18" t="s">
        <v>1507</v>
      </c>
      <c r="L872" s="18" t="s">
        <v>320</v>
      </c>
      <c r="M872" s="18" t="s">
        <v>337</v>
      </c>
      <c r="N872" s="18" t="s">
        <v>356</v>
      </c>
      <c r="O872" s="18" t="s">
        <v>3746</v>
      </c>
      <c r="P872" s="17" t="s">
        <v>193</v>
      </c>
      <c r="Q872" s="17" t="s">
        <v>651</v>
      </c>
      <c r="R872" s="145" t="s">
        <v>1404</v>
      </c>
      <c r="S872" s="17" t="s">
        <v>651</v>
      </c>
      <c r="T872" s="17" t="s">
        <v>263</v>
      </c>
      <c r="U872" s="17" t="s">
        <v>651</v>
      </c>
      <c r="V872" s="17" t="s">
        <v>193</v>
      </c>
      <c r="W872" s="17" t="s">
        <v>651</v>
      </c>
      <c r="X872" s="17" t="s">
        <v>255</v>
      </c>
      <c r="Y872" s="214" t="str">
        <f>VLOOKUP($X872,'[28]Ley Transparencia'!$G$4:$H$18,2,0)</f>
        <v>INFORMACIÓN PÚBLICA</v>
      </c>
      <c r="Z872" s="17" t="s">
        <v>256</v>
      </c>
      <c r="AA872" s="17" t="s">
        <v>256</v>
      </c>
      <c r="AB872" s="17" t="s">
        <v>256</v>
      </c>
      <c r="AC872" s="178">
        <v>44927</v>
      </c>
      <c r="AD872" s="214" t="str">
        <f>LOOKUP($Y872,'[28]Ley Transparencia'!$H$4:$H$17,'[28]Ley Transparencia'!$I$4:$I$17)</f>
        <v>Ilimitada</v>
      </c>
      <c r="AE872" s="192" t="str">
        <f t="shared" si="202"/>
        <v>Baja</v>
      </c>
      <c r="AF872" s="17">
        <f t="shared" si="203"/>
        <v>1</v>
      </c>
      <c r="AG872" s="17" t="s">
        <v>183</v>
      </c>
      <c r="AH872" s="17">
        <f t="shared" si="204"/>
        <v>3</v>
      </c>
      <c r="AI872" s="17" t="s">
        <v>233</v>
      </c>
      <c r="AJ872" s="17">
        <f t="shared" si="205"/>
        <v>2</v>
      </c>
      <c r="AK872" s="17">
        <f t="shared" si="206"/>
        <v>6</v>
      </c>
      <c r="AL872" s="215" t="str">
        <f t="shared" si="207"/>
        <v>MEDIA</v>
      </c>
      <c r="AM872" s="17" t="s">
        <v>456</v>
      </c>
      <c r="AN872" s="17" t="s">
        <v>419</v>
      </c>
      <c r="AO872" s="17" t="s">
        <v>419</v>
      </c>
      <c r="AP872" s="17" t="s">
        <v>419</v>
      </c>
      <c r="AQ872" s="17" t="s">
        <v>456</v>
      </c>
      <c r="AR872" s="18" t="s">
        <v>184</v>
      </c>
      <c r="AS872" s="17" t="s">
        <v>456</v>
      </c>
      <c r="AT872" s="17" t="s">
        <v>419</v>
      </c>
      <c r="AU872" s="17" t="s">
        <v>419</v>
      </c>
      <c r="AV872" s="17" t="s">
        <v>419</v>
      </c>
      <c r="AW872" s="17" t="s">
        <v>419</v>
      </c>
      <c r="AX872" s="17" t="s">
        <v>419</v>
      </c>
      <c r="AY872" s="17" t="s">
        <v>419</v>
      </c>
      <c r="AZ872" s="17" t="s">
        <v>419</v>
      </c>
      <c r="BA872" s="17" t="s">
        <v>456</v>
      </c>
      <c r="BB872" s="17" t="s">
        <v>419</v>
      </c>
      <c r="BC872" s="17" t="s">
        <v>456</v>
      </c>
      <c r="BD872" s="17" t="s">
        <v>419</v>
      </c>
      <c r="BE872" s="17" t="s">
        <v>456</v>
      </c>
      <c r="BF872" s="17" t="s">
        <v>456</v>
      </c>
      <c r="BG872" s="17" t="s">
        <v>456</v>
      </c>
      <c r="BH872" s="17" t="s">
        <v>456</v>
      </c>
      <c r="BI872" s="17" t="s">
        <v>419</v>
      </c>
      <c r="BJ872" s="17" t="s">
        <v>456</v>
      </c>
      <c r="BK872" s="17" t="s">
        <v>456</v>
      </c>
      <c r="BL872" s="17" t="s">
        <v>456</v>
      </c>
      <c r="BM872" s="17" t="s">
        <v>456</v>
      </c>
    </row>
    <row r="873" spans="1:65" s="158" customFormat="1" ht="60" customHeight="1" x14ac:dyDescent="0.35">
      <c r="A873" s="24" t="s">
        <v>3730</v>
      </c>
      <c r="D873" s="145" t="s">
        <v>651</v>
      </c>
      <c r="E873" s="145" t="s">
        <v>3740</v>
      </c>
      <c r="F873" s="145" t="s">
        <v>759</v>
      </c>
      <c r="G873" s="145" t="s">
        <v>759</v>
      </c>
      <c r="H873" s="145" t="s">
        <v>3751</v>
      </c>
      <c r="I873" s="145" t="s">
        <v>253</v>
      </c>
      <c r="J873" s="18" t="s">
        <v>254</v>
      </c>
      <c r="K873" s="18" t="s">
        <v>1507</v>
      </c>
      <c r="L873" s="18" t="s">
        <v>320</v>
      </c>
      <c r="M873" s="18" t="s">
        <v>321</v>
      </c>
      <c r="N873" s="18" t="s">
        <v>3752</v>
      </c>
      <c r="O873" s="18" t="s">
        <v>3753</v>
      </c>
      <c r="P873" s="145" t="s">
        <v>193</v>
      </c>
      <c r="Q873" s="145" t="s">
        <v>651</v>
      </c>
      <c r="R873" s="145" t="s">
        <v>1404</v>
      </c>
      <c r="S873" s="145" t="s">
        <v>651</v>
      </c>
      <c r="T873" s="145" t="s">
        <v>263</v>
      </c>
      <c r="U873" s="145" t="s">
        <v>651</v>
      </c>
      <c r="V873" s="145" t="s">
        <v>193</v>
      </c>
      <c r="W873" s="145" t="s">
        <v>651</v>
      </c>
      <c r="X873" s="18" t="s">
        <v>255</v>
      </c>
      <c r="Y873" s="203" t="str">
        <f>VLOOKUP($X873,'[28]Ley Transparencia'!$G$4:$H$18,2,0)</f>
        <v>INFORMACIÓN PÚBLICA</v>
      </c>
      <c r="Z873" s="145" t="s">
        <v>256</v>
      </c>
      <c r="AA873" s="145" t="s">
        <v>256</v>
      </c>
      <c r="AB873" s="18" t="s">
        <v>256</v>
      </c>
      <c r="AC873" s="204">
        <v>44927</v>
      </c>
      <c r="AD873" s="205" t="str">
        <f>LOOKUP($Y873,'[28]Ley Transparencia'!$H$4:$H$17,'[28]Ley Transparencia'!$I$4:$I$17)</f>
        <v>Ilimitada</v>
      </c>
      <c r="AE873" s="26" t="str">
        <f t="shared" si="202"/>
        <v>Baja</v>
      </c>
      <c r="AF873" s="18">
        <f t="shared" si="203"/>
        <v>1</v>
      </c>
      <c r="AG873" s="18" t="s">
        <v>183</v>
      </c>
      <c r="AH873" s="18">
        <f t="shared" si="204"/>
        <v>3</v>
      </c>
      <c r="AI873" s="18" t="s">
        <v>183</v>
      </c>
      <c r="AJ873" s="18">
        <f t="shared" si="205"/>
        <v>3</v>
      </c>
      <c r="AK873" s="18">
        <f t="shared" si="206"/>
        <v>7</v>
      </c>
      <c r="AL873" s="206" t="str">
        <f t="shared" si="207"/>
        <v>ALTA</v>
      </c>
      <c r="AM873" s="18" t="s">
        <v>456</v>
      </c>
      <c r="AN873" s="18" t="s">
        <v>419</v>
      </c>
      <c r="AO873" s="18" t="s">
        <v>456</v>
      </c>
      <c r="AP873" s="18" t="s">
        <v>419</v>
      </c>
      <c r="AQ873" s="18" t="s">
        <v>456</v>
      </c>
      <c r="AR873" s="18" t="s">
        <v>184</v>
      </c>
      <c r="AS873" s="18" t="s">
        <v>456</v>
      </c>
      <c r="AT873" s="18" t="s">
        <v>419</v>
      </c>
      <c r="AU873" s="18" t="s">
        <v>456</v>
      </c>
      <c r="AV873" s="18" t="s">
        <v>419</v>
      </c>
      <c r="AW873" s="18" t="s">
        <v>419</v>
      </c>
      <c r="AX873" s="18" t="s">
        <v>419</v>
      </c>
      <c r="AY873" s="18" t="s">
        <v>419</v>
      </c>
      <c r="AZ873" s="18" t="s">
        <v>456</v>
      </c>
      <c r="BA873" s="18" t="s">
        <v>456</v>
      </c>
      <c r="BB873" s="18" t="s">
        <v>456</v>
      </c>
      <c r="BC873" s="18" t="s">
        <v>456</v>
      </c>
      <c r="BD873" s="18" t="s">
        <v>456</v>
      </c>
      <c r="BE873" s="18" t="s">
        <v>456</v>
      </c>
      <c r="BF873" s="18" t="s">
        <v>456</v>
      </c>
      <c r="BG873" s="18" t="s">
        <v>456</v>
      </c>
      <c r="BH873" s="18" t="s">
        <v>456</v>
      </c>
      <c r="BI873" s="18" t="s">
        <v>456</v>
      </c>
      <c r="BJ873" s="18" t="s">
        <v>456</v>
      </c>
      <c r="BK873" s="18" t="s">
        <v>456</v>
      </c>
      <c r="BL873" s="18" t="s">
        <v>456</v>
      </c>
      <c r="BM873" s="18" t="s">
        <v>456</v>
      </c>
    </row>
    <row r="874" spans="1:65" s="158" customFormat="1" ht="60" customHeight="1" x14ac:dyDescent="0.35">
      <c r="A874" s="24" t="s">
        <v>3731</v>
      </c>
      <c r="D874" s="145" t="s">
        <v>651</v>
      </c>
      <c r="E874" s="145" t="s">
        <v>3740</v>
      </c>
      <c r="F874" s="145" t="s">
        <v>333</v>
      </c>
      <c r="G874" s="145" t="s">
        <v>3754</v>
      </c>
      <c r="H874" s="145" t="s">
        <v>3755</v>
      </c>
      <c r="I874" s="145" t="s">
        <v>253</v>
      </c>
      <c r="J874" s="18" t="s">
        <v>254</v>
      </c>
      <c r="K874" s="18" t="s">
        <v>1507</v>
      </c>
      <c r="L874" s="18" t="s">
        <v>320</v>
      </c>
      <c r="M874" s="18" t="s">
        <v>337</v>
      </c>
      <c r="N874" s="18" t="s">
        <v>451</v>
      </c>
      <c r="O874" s="18" t="s">
        <v>176</v>
      </c>
      <c r="P874" s="145" t="s">
        <v>193</v>
      </c>
      <c r="Q874" s="145" t="s">
        <v>651</v>
      </c>
      <c r="R874" s="145" t="s">
        <v>1404</v>
      </c>
      <c r="S874" s="145" t="s">
        <v>651</v>
      </c>
      <c r="T874" s="145" t="s">
        <v>263</v>
      </c>
      <c r="U874" s="145" t="s">
        <v>651</v>
      </c>
      <c r="V874" s="145" t="s">
        <v>193</v>
      </c>
      <c r="W874" s="145" t="s">
        <v>651</v>
      </c>
      <c r="X874" s="18" t="s">
        <v>273</v>
      </c>
      <c r="Y874" s="203" t="str">
        <f>VLOOKUP($X874,'[28]Ley Transparencia'!$G$4:$H$18,2,0)</f>
        <v>Artículo 18 - INFORMACIÓN PÚBLICA CLASIFICADA</v>
      </c>
      <c r="Z874" s="145" t="s">
        <v>180</v>
      </c>
      <c r="AA874" s="145" t="s">
        <v>3770</v>
      </c>
      <c r="AB874" s="18" t="s">
        <v>238</v>
      </c>
      <c r="AC874" s="204">
        <v>44927</v>
      </c>
      <c r="AD874" s="205" t="str">
        <f>LOOKUP($Y874,'[28]Ley Transparencia'!$H$4:$H$17,'[28]Ley Transparencia'!$I$4:$I$17)</f>
        <v>Ilimitada</v>
      </c>
      <c r="AE874" s="26" t="str">
        <f t="shared" si="202"/>
        <v>Media</v>
      </c>
      <c r="AF874" s="18">
        <f t="shared" si="203"/>
        <v>2</v>
      </c>
      <c r="AG874" s="18" t="s">
        <v>183</v>
      </c>
      <c r="AH874" s="18">
        <f t="shared" si="204"/>
        <v>3</v>
      </c>
      <c r="AI874" s="18" t="s">
        <v>233</v>
      </c>
      <c r="AJ874" s="18">
        <f t="shared" si="205"/>
        <v>2</v>
      </c>
      <c r="AK874" s="18">
        <f t="shared" si="206"/>
        <v>7</v>
      </c>
      <c r="AL874" s="206" t="str">
        <f t="shared" si="207"/>
        <v>MEDIA</v>
      </c>
      <c r="AM874" s="18" t="s">
        <v>456</v>
      </c>
      <c r="AN874" s="18" t="s">
        <v>419</v>
      </c>
      <c r="AO874" s="18" t="s">
        <v>419</v>
      </c>
      <c r="AP874" s="18" t="s">
        <v>419</v>
      </c>
      <c r="AQ874" s="18" t="s">
        <v>419</v>
      </c>
      <c r="AR874" s="18" t="s">
        <v>184</v>
      </c>
      <c r="AS874" s="18" t="s">
        <v>456</v>
      </c>
      <c r="AT874" s="18" t="s">
        <v>419</v>
      </c>
      <c r="AU874" s="18" t="s">
        <v>419</v>
      </c>
      <c r="AV874" s="18" t="s">
        <v>419</v>
      </c>
      <c r="AW874" s="18" t="s">
        <v>419</v>
      </c>
      <c r="AX874" s="18" t="s">
        <v>419</v>
      </c>
      <c r="AY874" s="18" t="s">
        <v>419</v>
      </c>
      <c r="AZ874" s="18" t="s">
        <v>419</v>
      </c>
      <c r="BA874" s="18" t="s">
        <v>456</v>
      </c>
      <c r="BB874" s="18" t="s">
        <v>419</v>
      </c>
      <c r="BC874" s="18" t="s">
        <v>456</v>
      </c>
      <c r="BD874" s="18" t="s">
        <v>419</v>
      </c>
      <c r="BE874" s="18" t="s">
        <v>456</v>
      </c>
      <c r="BF874" s="18" t="s">
        <v>456</v>
      </c>
      <c r="BG874" s="18" t="s">
        <v>456</v>
      </c>
      <c r="BH874" s="18" t="s">
        <v>456</v>
      </c>
      <c r="BI874" s="18" t="s">
        <v>419</v>
      </c>
      <c r="BJ874" s="18" t="s">
        <v>456</v>
      </c>
      <c r="BK874" s="18" t="s">
        <v>456</v>
      </c>
      <c r="BL874" s="18" t="s">
        <v>456</v>
      </c>
      <c r="BM874" s="18" t="s">
        <v>456</v>
      </c>
    </row>
    <row r="875" spans="1:65" s="158" customFormat="1" ht="60" customHeight="1" x14ac:dyDescent="0.35">
      <c r="A875" s="24" t="s">
        <v>3732</v>
      </c>
      <c r="D875" s="145" t="s">
        <v>651</v>
      </c>
      <c r="E875" s="145" t="s">
        <v>3740</v>
      </c>
      <c r="F875" s="145" t="s">
        <v>342</v>
      </c>
      <c r="G875" s="145" t="s">
        <v>342</v>
      </c>
      <c r="H875" s="145" t="s">
        <v>3756</v>
      </c>
      <c r="I875" s="145" t="s">
        <v>253</v>
      </c>
      <c r="J875" s="18" t="s">
        <v>254</v>
      </c>
      <c r="K875" s="18" t="s">
        <v>1507</v>
      </c>
      <c r="L875" s="18" t="s">
        <v>320</v>
      </c>
      <c r="M875" s="18" t="s">
        <v>321</v>
      </c>
      <c r="N875" s="18" t="s">
        <v>451</v>
      </c>
      <c r="O875" s="18" t="s">
        <v>256</v>
      </c>
      <c r="P875" s="145" t="s">
        <v>193</v>
      </c>
      <c r="Q875" s="145" t="s">
        <v>651</v>
      </c>
      <c r="R875" s="145" t="s">
        <v>1404</v>
      </c>
      <c r="S875" s="145" t="s">
        <v>651</v>
      </c>
      <c r="T875" s="145" t="s">
        <v>263</v>
      </c>
      <c r="U875" s="145" t="s">
        <v>651</v>
      </c>
      <c r="V875" s="145" t="s">
        <v>193</v>
      </c>
      <c r="W875" s="145" t="s">
        <v>651</v>
      </c>
      <c r="X875" s="18" t="s">
        <v>255</v>
      </c>
      <c r="Y875" s="203" t="str">
        <f>VLOOKUP($X875,'[28]Ley Transparencia'!$G$4:$H$18,2,0)</f>
        <v>INFORMACIÓN PÚBLICA</v>
      </c>
      <c r="Z875" s="145" t="s">
        <v>256</v>
      </c>
      <c r="AA875" s="145" t="s">
        <v>256</v>
      </c>
      <c r="AB875" s="18" t="s">
        <v>256</v>
      </c>
      <c r="AC875" s="204">
        <v>44927</v>
      </c>
      <c r="AD875" s="205" t="str">
        <f>LOOKUP($Y875,'[28]Ley Transparencia'!$H$4:$H$17,'[28]Ley Transparencia'!$I$4:$I$17)</f>
        <v>Ilimitada</v>
      </c>
      <c r="AE875" s="26" t="str">
        <f t="shared" si="202"/>
        <v>Baja</v>
      </c>
      <c r="AF875" s="18">
        <f t="shared" si="203"/>
        <v>1</v>
      </c>
      <c r="AG875" s="18" t="s">
        <v>233</v>
      </c>
      <c r="AH875" s="18">
        <f t="shared" si="204"/>
        <v>2</v>
      </c>
      <c r="AI875" s="18" t="s">
        <v>233</v>
      </c>
      <c r="AJ875" s="18">
        <f t="shared" si="205"/>
        <v>2</v>
      </c>
      <c r="AK875" s="18">
        <f t="shared" si="206"/>
        <v>5</v>
      </c>
      <c r="AL875" s="206" t="str">
        <f t="shared" si="207"/>
        <v>MEDIA</v>
      </c>
      <c r="AM875" s="18" t="s">
        <v>456</v>
      </c>
      <c r="AN875" s="18" t="s">
        <v>419</v>
      </c>
      <c r="AO875" s="18" t="s">
        <v>456</v>
      </c>
      <c r="AP875" s="18" t="s">
        <v>419</v>
      </c>
      <c r="AQ875" s="18" t="s">
        <v>456</v>
      </c>
      <c r="AR875" s="18" t="s">
        <v>184</v>
      </c>
      <c r="AS875" s="18" t="s">
        <v>456</v>
      </c>
      <c r="AT875" s="18" t="s">
        <v>419</v>
      </c>
      <c r="AU875" s="18" t="s">
        <v>456</v>
      </c>
      <c r="AV875" s="18" t="s">
        <v>419</v>
      </c>
      <c r="AW875" s="18" t="s">
        <v>419</v>
      </c>
      <c r="AX875" s="18" t="s">
        <v>419</v>
      </c>
      <c r="AY875" s="18" t="s">
        <v>419</v>
      </c>
      <c r="AZ875" s="18" t="s">
        <v>456</v>
      </c>
      <c r="BA875" s="18" t="s">
        <v>456</v>
      </c>
      <c r="BB875" s="18" t="s">
        <v>456</v>
      </c>
      <c r="BC875" s="18" t="s">
        <v>456</v>
      </c>
      <c r="BD875" s="18" t="s">
        <v>456</v>
      </c>
      <c r="BE875" s="18" t="s">
        <v>456</v>
      </c>
      <c r="BF875" s="18" t="s">
        <v>456</v>
      </c>
      <c r="BG875" s="18" t="s">
        <v>456</v>
      </c>
      <c r="BH875" s="18" t="s">
        <v>456</v>
      </c>
      <c r="BI875" s="18" t="s">
        <v>456</v>
      </c>
      <c r="BJ875" s="18" t="s">
        <v>456</v>
      </c>
      <c r="BK875" s="18" t="s">
        <v>456</v>
      </c>
      <c r="BL875" s="18" t="s">
        <v>456</v>
      </c>
      <c r="BM875" s="18" t="s">
        <v>456</v>
      </c>
    </row>
    <row r="876" spans="1:65" s="158" customFormat="1" ht="60" customHeight="1" x14ac:dyDescent="0.35">
      <c r="A876" s="24" t="s">
        <v>3733</v>
      </c>
      <c r="D876" s="145" t="s">
        <v>651</v>
      </c>
      <c r="E876" s="145" t="s">
        <v>3740</v>
      </c>
      <c r="F876" s="145" t="s">
        <v>342</v>
      </c>
      <c r="G876" s="145" t="s">
        <v>3757</v>
      </c>
      <c r="H876" s="145" t="s">
        <v>3758</v>
      </c>
      <c r="I876" s="145" t="s">
        <v>253</v>
      </c>
      <c r="J876" s="18" t="s">
        <v>254</v>
      </c>
      <c r="K876" s="18" t="s">
        <v>1507</v>
      </c>
      <c r="L876" s="18" t="s">
        <v>320</v>
      </c>
      <c r="M876" s="18" t="s">
        <v>321</v>
      </c>
      <c r="N876" s="18" t="s">
        <v>356</v>
      </c>
      <c r="O876" s="18" t="s">
        <v>3759</v>
      </c>
      <c r="P876" s="145" t="s">
        <v>193</v>
      </c>
      <c r="Q876" s="145" t="s">
        <v>651</v>
      </c>
      <c r="R876" s="145" t="s">
        <v>1404</v>
      </c>
      <c r="S876" s="145" t="s">
        <v>651</v>
      </c>
      <c r="T876" s="145" t="s">
        <v>263</v>
      </c>
      <c r="U876" s="145" t="s">
        <v>651</v>
      </c>
      <c r="V876" s="145" t="s">
        <v>193</v>
      </c>
      <c r="W876" s="145" t="s">
        <v>651</v>
      </c>
      <c r="X876" s="18" t="s">
        <v>255</v>
      </c>
      <c r="Y876" s="203" t="str">
        <f>VLOOKUP($X876,'[28]Ley Transparencia'!$G$4:$H$18,2,0)</f>
        <v>INFORMACIÓN PÚBLICA</v>
      </c>
      <c r="Z876" s="145" t="s">
        <v>256</v>
      </c>
      <c r="AA876" s="145" t="s">
        <v>256</v>
      </c>
      <c r="AB876" s="18" t="s">
        <v>256</v>
      </c>
      <c r="AC876" s="204">
        <v>44927</v>
      </c>
      <c r="AD876" s="205" t="str">
        <f>LOOKUP($Y876,'[28]Ley Transparencia'!$H$4:$H$17,'[28]Ley Transparencia'!$I$4:$I$17)</f>
        <v>Ilimitada</v>
      </c>
      <c r="AE876" s="26" t="str">
        <f t="shared" si="202"/>
        <v>Baja</v>
      </c>
      <c r="AF876" s="18">
        <f t="shared" si="203"/>
        <v>1</v>
      </c>
      <c r="AG876" s="18" t="s">
        <v>233</v>
      </c>
      <c r="AH876" s="18">
        <f t="shared" si="204"/>
        <v>2</v>
      </c>
      <c r="AI876" s="18" t="s">
        <v>183</v>
      </c>
      <c r="AJ876" s="18">
        <f t="shared" si="205"/>
        <v>3</v>
      </c>
      <c r="AK876" s="18">
        <f t="shared" si="206"/>
        <v>6</v>
      </c>
      <c r="AL876" s="206" t="str">
        <f t="shared" si="207"/>
        <v>MEDIA</v>
      </c>
      <c r="AM876" s="18" t="s">
        <v>456</v>
      </c>
      <c r="AN876" s="18" t="s">
        <v>419</v>
      </c>
      <c r="AO876" s="18" t="s">
        <v>456</v>
      </c>
      <c r="AP876" s="18" t="s">
        <v>419</v>
      </c>
      <c r="AQ876" s="18" t="s">
        <v>456</v>
      </c>
      <c r="AR876" s="18" t="s">
        <v>184</v>
      </c>
      <c r="AS876" s="18" t="s">
        <v>456</v>
      </c>
      <c r="AT876" s="18" t="s">
        <v>419</v>
      </c>
      <c r="AU876" s="18" t="s">
        <v>456</v>
      </c>
      <c r="AV876" s="18" t="s">
        <v>419</v>
      </c>
      <c r="AW876" s="18" t="s">
        <v>419</v>
      </c>
      <c r="AX876" s="18" t="s">
        <v>419</v>
      </c>
      <c r="AY876" s="18" t="s">
        <v>419</v>
      </c>
      <c r="AZ876" s="18" t="s">
        <v>456</v>
      </c>
      <c r="BA876" s="18" t="s">
        <v>456</v>
      </c>
      <c r="BB876" s="18" t="s">
        <v>456</v>
      </c>
      <c r="BC876" s="18" t="s">
        <v>456</v>
      </c>
      <c r="BD876" s="18" t="s">
        <v>456</v>
      </c>
      <c r="BE876" s="18" t="s">
        <v>456</v>
      </c>
      <c r="BF876" s="18" t="s">
        <v>456</v>
      </c>
      <c r="BG876" s="18" t="s">
        <v>456</v>
      </c>
      <c r="BH876" s="18" t="s">
        <v>456</v>
      </c>
      <c r="BI876" s="18" t="s">
        <v>456</v>
      </c>
      <c r="BJ876" s="18" t="s">
        <v>456</v>
      </c>
      <c r="BK876" s="18" t="s">
        <v>456</v>
      </c>
      <c r="BL876" s="18" t="s">
        <v>456</v>
      </c>
      <c r="BM876" s="18" t="s">
        <v>456</v>
      </c>
    </row>
    <row r="877" spans="1:65" s="158" customFormat="1" ht="60" customHeight="1" x14ac:dyDescent="0.35">
      <c r="A877" s="24" t="s">
        <v>3734</v>
      </c>
      <c r="D877" s="145" t="s">
        <v>651</v>
      </c>
      <c r="E877" s="145" t="s">
        <v>3740</v>
      </c>
      <c r="F877" s="145" t="s">
        <v>3760</v>
      </c>
      <c r="G877" s="145" t="s">
        <v>3761</v>
      </c>
      <c r="H877" s="145" t="s">
        <v>3762</v>
      </c>
      <c r="I877" s="145" t="s">
        <v>253</v>
      </c>
      <c r="J877" s="18" t="s">
        <v>254</v>
      </c>
      <c r="K877" s="18" t="s">
        <v>1507</v>
      </c>
      <c r="L877" s="18" t="s">
        <v>320</v>
      </c>
      <c r="M877" s="18" t="s">
        <v>321</v>
      </c>
      <c r="N877" s="18" t="s">
        <v>356</v>
      </c>
      <c r="O877" s="18" t="s">
        <v>176</v>
      </c>
      <c r="P877" s="145" t="s">
        <v>193</v>
      </c>
      <c r="Q877" s="145" t="s">
        <v>651</v>
      </c>
      <c r="R877" s="145" t="s">
        <v>1404</v>
      </c>
      <c r="S877" s="145" t="s">
        <v>651</v>
      </c>
      <c r="T877" s="145" t="s">
        <v>263</v>
      </c>
      <c r="U877" s="145" t="s">
        <v>651</v>
      </c>
      <c r="V877" s="145" t="s">
        <v>193</v>
      </c>
      <c r="W877" s="145" t="s">
        <v>651</v>
      </c>
      <c r="X877" s="18" t="s">
        <v>255</v>
      </c>
      <c r="Y877" s="203" t="str">
        <f>VLOOKUP($X877,'[28]Ley Transparencia'!$G$4:$H$18,2,0)</f>
        <v>INFORMACIÓN PÚBLICA</v>
      </c>
      <c r="Z877" s="145" t="s">
        <v>256</v>
      </c>
      <c r="AA877" s="145" t="s">
        <v>256</v>
      </c>
      <c r="AB877" s="18" t="s">
        <v>256</v>
      </c>
      <c r="AC877" s="204">
        <v>44927</v>
      </c>
      <c r="AD877" s="205" t="str">
        <f>LOOKUP($Y877,'[28]Ley Transparencia'!$H$4:$H$17,'[28]Ley Transparencia'!$I$4:$I$17)</f>
        <v>Ilimitada</v>
      </c>
      <c r="AE877" s="26" t="str">
        <f t="shared" si="202"/>
        <v>Baja</v>
      </c>
      <c r="AF877" s="18">
        <f t="shared" si="203"/>
        <v>1</v>
      </c>
      <c r="AG877" s="18" t="s">
        <v>239</v>
      </c>
      <c r="AH877" s="18">
        <f t="shared" si="204"/>
        <v>1</v>
      </c>
      <c r="AI877" s="18" t="s">
        <v>233</v>
      </c>
      <c r="AJ877" s="18">
        <f t="shared" si="205"/>
        <v>2</v>
      </c>
      <c r="AK877" s="18">
        <f t="shared" si="206"/>
        <v>4</v>
      </c>
      <c r="AL877" s="206" t="str">
        <f t="shared" si="207"/>
        <v>MEDIA</v>
      </c>
      <c r="AM877" s="18" t="s">
        <v>456</v>
      </c>
      <c r="AN877" s="18" t="s">
        <v>419</v>
      </c>
      <c r="AO877" s="18" t="s">
        <v>419</v>
      </c>
      <c r="AP877" s="18" t="s">
        <v>419</v>
      </c>
      <c r="AQ877" s="18" t="s">
        <v>456</v>
      </c>
      <c r="AR877" s="18" t="s">
        <v>184</v>
      </c>
      <c r="AS877" s="18" t="s">
        <v>456</v>
      </c>
      <c r="AT877" s="18" t="s">
        <v>419</v>
      </c>
      <c r="AU877" s="18" t="s">
        <v>419</v>
      </c>
      <c r="AV877" s="18" t="s">
        <v>419</v>
      </c>
      <c r="AW877" s="18" t="s">
        <v>419</v>
      </c>
      <c r="AX877" s="18" t="s">
        <v>419</v>
      </c>
      <c r="AY877" s="18" t="s">
        <v>419</v>
      </c>
      <c r="AZ877" s="18" t="s">
        <v>419</v>
      </c>
      <c r="BA877" s="18" t="s">
        <v>456</v>
      </c>
      <c r="BB877" s="18" t="s">
        <v>419</v>
      </c>
      <c r="BC877" s="18" t="s">
        <v>456</v>
      </c>
      <c r="BD877" s="18" t="s">
        <v>419</v>
      </c>
      <c r="BE877" s="18" t="s">
        <v>456</v>
      </c>
      <c r="BF877" s="18" t="s">
        <v>456</v>
      </c>
      <c r="BG877" s="18" t="s">
        <v>456</v>
      </c>
      <c r="BH877" s="18" t="s">
        <v>456</v>
      </c>
      <c r="BI877" s="18" t="s">
        <v>419</v>
      </c>
      <c r="BJ877" s="18" t="s">
        <v>456</v>
      </c>
      <c r="BK877" s="18" t="s">
        <v>456</v>
      </c>
      <c r="BL877" s="18" t="s">
        <v>456</v>
      </c>
      <c r="BM877" s="18" t="s">
        <v>456</v>
      </c>
    </row>
    <row r="878" spans="1:65" s="158" customFormat="1" ht="60" customHeight="1" x14ac:dyDescent="0.35">
      <c r="A878" s="24" t="s">
        <v>3735</v>
      </c>
      <c r="D878" s="145" t="s">
        <v>651</v>
      </c>
      <c r="E878" s="145" t="s">
        <v>3740</v>
      </c>
      <c r="F878" s="145" t="s">
        <v>749</v>
      </c>
      <c r="G878" s="145" t="s">
        <v>3763</v>
      </c>
      <c r="H878" s="145" t="s">
        <v>3764</v>
      </c>
      <c r="I878" s="145" t="s">
        <v>227</v>
      </c>
      <c r="J878" s="145" t="s">
        <v>176</v>
      </c>
      <c r="K878" s="145" t="s">
        <v>176</v>
      </c>
      <c r="L878" s="145" t="s">
        <v>176</v>
      </c>
      <c r="M878" s="145" t="s">
        <v>176</v>
      </c>
      <c r="N878" s="145" t="s">
        <v>176</v>
      </c>
      <c r="O878" s="145" t="s">
        <v>176</v>
      </c>
      <c r="P878" s="145" t="s">
        <v>193</v>
      </c>
      <c r="Q878" s="145" t="s">
        <v>651</v>
      </c>
      <c r="R878" s="145" t="s">
        <v>1404</v>
      </c>
      <c r="S878" s="145" t="s">
        <v>651</v>
      </c>
      <c r="T878" s="145" t="s">
        <v>1404</v>
      </c>
      <c r="U878" s="145" t="s">
        <v>248</v>
      </c>
      <c r="V878" s="145" t="s">
        <v>193</v>
      </c>
      <c r="W878" s="145" t="s">
        <v>170</v>
      </c>
      <c r="X878" s="18" t="s">
        <v>273</v>
      </c>
      <c r="Y878" s="203" t="str">
        <f>VLOOKUP($X878,'[28]Ley Transparencia'!$G$4:$H$18,2,0)</f>
        <v>Artículo 18 - INFORMACIÓN PÚBLICA CLASIFICADA</v>
      </c>
      <c r="Z878" s="145" t="s">
        <v>180</v>
      </c>
      <c r="AA878" s="145" t="s">
        <v>3771</v>
      </c>
      <c r="AB878" s="18" t="s">
        <v>176</v>
      </c>
      <c r="AC878" s="204">
        <v>44562</v>
      </c>
      <c r="AD878" s="205" t="str">
        <f>LOOKUP($Y878,'[28]Ley Transparencia'!$H$4:$H$17,'[28]Ley Transparencia'!$I$4:$I$17)</f>
        <v>Ilimitada</v>
      </c>
      <c r="AE878" s="26" t="str">
        <f t="shared" si="202"/>
        <v>Media</v>
      </c>
      <c r="AF878" s="18">
        <f t="shared" si="203"/>
        <v>2</v>
      </c>
      <c r="AG878" s="18" t="s">
        <v>183</v>
      </c>
      <c r="AH878" s="18">
        <f t="shared" si="204"/>
        <v>3</v>
      </c>
      <c r="AI878" s="18" t="s">
        <v>183</v>
      </c>
      <c r="AJ878" s="18">
        <f t="shared" si="205"/>
        <v>3</v>
      </c>
      <c r="AK878" s="18">
        <f t="shared" si="206"/>
        <v>8</v>
      </c>
      <c r="AL878" s="206" t="str">
        <f t="shared" si="207"/>
        <v>ALTA</v>
      </c>
      <c r="AM878" s="17" t="s">
        <v>456</v>
      </c>
      <c r="AN878" s="17" t="s">
        <v>388</v>
      </c>
      <c r="AO878" s="17" t="s">
        <v>388</v>
      </c>
      <c r="AP878" s="17" t="s">
        <v>388</v>
      </c>
      <c r="AQ878" s="17" t="s">
        <v>184</v>
      </c>
      <c r="AR878" s="18" t="s">
        <v>184</v>
      </c>
      <c r="AS878" s="17" t="s">
        <v>486</v>
      </c>
      <c r="AT878" s="17" t="s">
        <v>388</v>
      </c>
      <c r="AU878" s="17" t="s">
        <v>388</v>
      </c>
      <c r="AV878" s="17" t="s">
        <v>388</v>
      </c>
      <c r="AW878" s="17" t="s">
        <v>388</v>
      </c>
      <c r="AX878" s="17" t="s">
        <v>184</v>
      </c>
      <c r="AY878" s="17" t="s">
        <v>184</v>
      </c>
      <c r="AZ878" s="17" t="s">
        <v>184</v>
      </c>
      <c r="BA878" s="17" t="s">
        <v>184</v>
      </c>
      <c r="BB878" s="17" t="s">
        <v>184</v>
      </c>
      <c r="BC878" s="18" t="s">
        <v>456</v>
      </c>
      <c r="BD878" s="17" t="s">
        <v>184</v>
      </c>
      <c r="BE878" s="17" t="s">
        <v>184</v>
      </c>
      <c r="BF878" s="17" t="s">
        <v>184</v>
      </c>
      <c r="BG878" s="17" t="s">
        <v>184</v>
      </c>
      <c r="BH878" s="17" t="s">
        <v>184</v>
      </c>
      <c r="BI878" s="17" t="s">
        <v>184</v>
      </c>
      <c r="BJ878" s="17" t="s">
        <v>184</v>
      </c>
      <c r="BK878" s="17" t="s">
        <v>184</v>
      </c>
      <c r="BL878" s="17" t="s">
        <v>184</v>
      </c>
      <c r="BM878" s="17" t="s">
        <v>456</v>
      </c>
    </row>
    <row r="879" spans="1:65" s="158" customFormat="1" ht="60" customHeight="1" x14ac:dyDescent="0.35">
      <c r="A879" s="24" t="s">
        <v>3736</v>
      </c>
      <c r="D879" s="145" t="s">
        <v>651</v>
      </c>
      <c r="E879" s="145" t="s">
        <v>3740</v>
      </c>
      <c r="F879" s="145" t="s">
        <v>172</v>
      </c>
      <c r="G879" s="145" t="s">
        <v>312</v>
      </c>
      <c r="H879" s="145" t="s">
        <v>3765</v>
      </c>
      <c r="I879" s="145" t="s">
        <v>312</v>
      </c>
      <c r="J879" s="145" t="s">
        <v>176</v>
      </c>
      <c r="K879" s="145" t="s">
        <v>176</v>
      </c>
      <c r="L879" s="145" t="s">
        <v>176</v>
      </c>
      <c r="M879" s="145" t="s">
        <v>176</v>
      </c>
      <c r="N879" s="145" t="s">
        <v>176</v>
      </c>
      <c r="O879" s="145" t="s">
        <v>176</v>
      </c>
      <c r="P879" s="145" t="s">
        <v>176</v>
      </c>
      <c r="Q879" s="145" t="s">
        <v>176</v>
      </c>
      <c r="R879" s="145" t="s">
        <v>176</v>
      </c>
      <c r="S879" s="145" t="s">
        <v>176</v>
      </c>
      <c r="T879" s="145" t="s">
        <v>176</v>
      </c>
      <c r="U879" s="145" t="s">
        <v>176</v>
      </c>
      <c r="V879" s="145" t="s">
        <v>176</v>
      </c>
      <c r="W879" s="145" t="s">
        <v>176</v>
      </c>
      <c r="X879" s="18" t="s">
        <v>273</v>
      </c>
      <c r="Y879" s="203" t="str">
        <f>VLOOKUP($X879,'[28]Ley Transparencia'!$G$4:$H$18,2,0)</f>
        <v>Artículo 18 - INFORMACIÓN PÚBLICA CLASIFICADA</v>
      </c>
      <c r="Z879" s="145" t="s">
        <v>180</v>
      </c>
      <c r="AA879" s="145" t="s">
        <v>3771</v>
      </c>
      <c r="AB879" s="18" t="s">
        <v>176</v>
      </c>
      <c r="AC879" s="204">
        <v>44562</v>
      </c>
      <c r="AD879" s="205" t="str">
        <f>LOOKUP($Y879,'[28]Ley Transparencia'!$H$4:$H$17,'[28]Ley Transparencia'!$I$4:$I$17)</f>
        <v>Ilimitada</v>
      </c>
      <c r="AE879" s="26" t="str">
        <f t="shared" si="202"/>
        <v>Media</v>
      </c>
      <c r="AF879" s="18">
        <f t="shared" si="203"/>
        <v>2</v>
      </c>
      <c r="AG879" s="18" t="s">
        <v>239</v>
      </c>
      <c r="AH879" s="18">
        <f t="shared" si="204"/>
        <v>1</v>
      </c>
      <c r="AI879" s="18" t="s">
        <v>183</v>
      </c>
      <c r="AJ879" s="18">
        <f t="shared" si="205"/>
        <v>3</v>
      </c>
      <c r="AK879" s="18">
        <f t="shared" si="206"/>
        <v>6</v>
      </c>
      <c r="AL879" s="206" t="str">
        <f t="shared" si="207"/>
        <v>MEDIA</v>
      </c>
      <c r="AM879" s="18" t="s">
        <v>456</v>
      </c>
      <c r="AN879" s="18" t="s">
        <v>419</v>
      </c>
      <c r="AO879" s="18" t="s">
        <v>419</v>
      </c>
      <c r="AP879" s="18" t="s">
        <v>419</v>
      </c>
      <c r="AQ879" s="18" t="s">
        <v>456</v>
      </c>
      <c r="AR879" s="18" t="s">
        <v>184</v>
      </c>
      <c r="AS879" s="18" t="s">
        <v>456</v>
      </c>
      <c r="AT879" s="18" t="s">
        <v>419</v>
      </c>
      <c r="AU879" s="18" t="s">
        <v>419</v>
      </c>
      <c r="AV879" s="18" t="s">
        <v>419</v>
      </c>
      <c r="AW879" s="18" t="s">
        <v>419</v>
      </c>
      <c r="AX879" s="18" t="s">
        <v>419</v>
      </c>
      <c r="AY879" s="18" t="s">
        <v>419</v>
      </c>
      <c r="AZ879" s="18" t="s">
        <v>419</v>
      </c>
      <c r="BA879" s="18" t="s">
        <v>456</v>
      </c>
      <c r="BB879" s="18" t="s">
        <v>419</v>
      </c>
      <c r="BC879" s="18" t="s">
        <v>456</v>
      </c>
      <c r="BD879" s="18" t="s">
        <v>419</v>
      </c>
      <c r="BE879" s="18" t="s">
        <v>456</v>
      </c>
      <c r="BF879" s="18" t="s">
        <v>456</v>
      </c>
      <c r="BG879" s="18" t="s">
        <v>456</v>
      </c>
      <c r="BH879" s="18" t="s">
        <v>456</v>
      </c>
      <c r="BI879" s="18" t="s">
        <v>419</v>
      </c>
      <c r="BJ879" s="18" t="s">
        <v>456</v>
      </c>
      <c r="BK879" s="18" t="s">
        <v>456</v>
      </c>
      <c r="BL879" s="18" t="s">
        <v>456</v>
      </c>
      <c r="BM879" s="18" t="s">
        <v>456</v>
      </c>
    </row>
    <row r="880" spans="1:65" s="158" customFormat="1" ht="60" customHeight="1" x14ac:dyDescent="0.35">
      <c r="A880" s="24" t="s">
        <v>3737</v>
      </c>
      <c r="D880" s="145" t="s">
        <v>651</v>
      </c>
      <c r="E880" s="145" t="s">
        <v>3740</v>
      </c>
      <c r="F880" s="145" t="s">
        <v>172</v>
      </c>
      <c r="G880" s="145" t="s">
        <v>451</v>
      </c>
      <c r="H880" s="145" t="s">
        <v>3766</v>
      </c>
      <c r="I880" s="145" t="s">
        <v>695</v>
      </c>
      <c r="J880" s="145" t="s">
        <v>176</v>
      </c>
      <c r="K880" s="145" t="s">
        <v>176</v>
      </c>
      <c r="L880" s="145" t="s">
        <v>176</v>
      </c>
      <c r="M880" s="145" t="s">
        <v>176</v>
      </c>
      <c r="N880" s="145" t="s">
        <v>176</v>
      </c>
      <c r="O880" s="145" t="s">
        <v>176</v>
      </c>
      <c r="P880" s="145" t="s">
        <v>193</v>
      </c>
      <c r="Q880" s="145" t="s">
        <v>651</v>
      </c>
      <c r="R880" s="145" t="s">
        <v>176</v>
      </c>
      <c r="S880" s="145" t="s">
        <v>176</v>
      </c>
      <c r="T880" s="145" t="s">
        <v>324</v>
      </c>
      <c r="U880" s="145" t="s">
        <v>651</v>
      </c>
      <c r="V880" s="145" t="s">
        <v>193</v>
      </c>
      <c r="W880" s="145" t="s">
        <v>1549</v>
      </c>
      <c r="X880" s="18" t="s">
        <v>273</v>
      </c>
      <c r="Y880" s="203" t="str">
        <f>VLOOKUP($X880,'[28]Ley Transparencia'!$G$4:$H$18,2,0)</f>
        <v>Artículo 18 - INFORMACIÓN PÚBLICA CLASIFICADA</v>
      </c>
      <c r="Z880" s="145" t="s">
        <v>180</v>
      </c>
      <c r="AA880" s="145" t="s">
        <v>3771</v>
      </c>
      <c r="AB880" s="18" t="s">
        <v>176</v>
      </c>
      <c r="AC880" s="204">
        <v>44562</v>
      </c>
      <c r="AD880" s="205" t="str">
        <f>LOOKUP($Y880,'[28]Ley Transparencia'!$H$4:$H$17,'[28]Ley Transparencia'!$I$4:$I$17)</f>
        <v>Ilimitada</v>
      </c>
      <c r="AE880" s="26" t="str">
        <f t="shared" si="202"/>
        <v>Media</v>
      </c>
      <c r="AF880" s="18">
        <f t="shared" si="203"/>
        <v>2</v>
      </c>
      <c r="AG880" s="18" t="s">
        <v>239</v>
      </c>
      <c r="AH880" s="18">
        <f t="shared" si="204"/>
        <v>1</v>
      </c>
      <c r="AI880" s="18" t="s">
        <v>239</v>
      </c>
      <c r="AJ880" s="18">
        <f t="shared" si="205"/>
        <v>1</v>
      </c>
      <c r="AK880" s="18">
        <f t="shared" si="206"/>
        <v>4</v>
      </c>
      <c r="AL880" s="206" t="str">
        <f t="shared" si="207"/>
        <v>MEDIA</v>
      </c>
      <c r="AM880" s="18" t="s">
        <v>456</v>
      </c>
      <c r="AN880" s="18" t="s">
        <v>419</v>
      </c>
      <c r="AO880" s="18" t="s">
        <v>419</v>
      </c>
      <c r="AP880" s="18" t="s">
        <v>419</v>
      </c>
      <c r="AQ880" s="18" t="s">
        <v>456</v>
      </c>
      <c r="AR880" s="18" t="s">
        <v>184</v>
      </c>
      <c r="AS880" s="18" t="s">
        <v>456</v>
      </c>
      <c r="AT880" s="18" t="s">
        <v>419</v>
      </c>
      <c r="AU880" s="18" t="s">
        <v>419</v>
      </c>
      <c r="AV880" s="18" t="s">
        <v>419</v>
      </c>
      <c r="AW880" s="18" t="s">
        <v>419</v>
      </c>
      <c r="AX880" s="18" t="s">
        <v>419</v>
      </c>
      <c r="AY880" s="18" t="s">
        <v>419</v>
      </c>
      <c r="AZ880" s="18" t="s">
        <v>419</v>
      </c>
      <c r="BA880" s="18" t="s">
        <v>456</v>
      </c>
      <c r="BB880" s="18" t="s">
        <v>419</v>
      </c>
      <c r="BC880" s="18" t="s">
        <v>456</v>
      </c>
      <c r="BD880" s="18" t="s">
        <v>419</v>
      </c>
      <c r="BE880" s="18" t="s">
        <v>456</v>
      </c>
      <c r="BF880" s="18" t="s">
        <v>456</v>
      </c>
      <c r="BG880" s="18" t="s">
        <v>456</v>
      </c>
      <c r="BH880" s="18" t="s">
        <v>456</v>
      </c>
      <c r="BI880" s="18" t="s">
        <v>419</v>
      </c>
      <c r="BJ880" s="18" t="s">
        <v>456</v>
      </c>
      <c r="BK880" s="18" t="s">
        <v>456</v>
      </c>
      <c r="BL880" s="18" t="s">
        <v>456</v>
      </c>
      <c r="BM880" s="18" t="s">
        <v>456</v>
      </c>
    </row>
    <row r="881" spans="1:65" s="158" customFormat="1" ht="60" customHeight="1" x14ac:dyDescent="0.35">
      <c r="A881" s="24" t="s">
        <v>3738</v>
      </c>
      <c r="D881" s="145" t="s">
        <v>651</v>
      </c>
      <c r="E881" s="145" t="s">
        <v>3740</v>
      </c>
      <c r="F881" s="145" t="s">
        <v>172</v>
      </c>
      <c r="G881" s="145" t="s">
        <v>465</v>
      </c>
      <c r="H881" s="145" t="s">
        <v>3767</v>
      </c>
      <c r="I881" s="145" t="s">
        <v>175</v>
      </c>
      <c r="J881" s="145" t="s">
        <v>176</v>
      </c>
      <c r="K881" s="145" t="s">
        <v>176</v>
      </c>
      <c r="L881" s="145" t="s">
        <v>176</v>
      </c>
      <c r="M881" s="145" t="s">
        <v>176</v>
      </c>
      <c r="N881" s="145" t="s">
        <v>176</v>
      </c>
      <c r="O881" s="145" t="s">
        <v>176</v>
      </c>
      <c r="P881" s="145" t="s">
        <v>193</v>
      </c>
      <c r="Q881" s="145" t="s">
        <v>651</v>
      </c>
      <c r="R881" s="145" t="s">
        <v>1404</v>
      </c>
      <c r="S881" s="145" t="s">
        <v>651</v>
      </c>
      <c r="T881" s="145" t="s">
        <v>1404</v>
      </c>
      <c r="U881" s="145" t="s">
        <v>651</v>
      </c>
      <c r="V881" s="145" t="s">
        <v>324</v>
      </c>
      <c r="W881" s="145" t="s">
        <v>651</v>
      </c>
      <c r="X881" s="18" t="s">
        <v>273</v>
      </c>
      <c r="Y881" s="203" t="str">
        <f>VLOOKUP($X881,'[28]Ley Transparencia'!$G$4:$H$18,2,0)</f>
        <v>Artículo 18 - INFORMACIÓN PÚBLICA CLASIFICADA</v>
      </c>
      <c r="Z881" s="145" t="s">
        <v>180</v>
      </c>
      <c r="AA881" s="145" t="s">
        <v>3771</v>
      </c>
      <c r="AB881" s="18" t="s">
        <v>176</v>
      </c>
      <c r="AC881" s="204">
        <v>45559</v>
      </c>
      <c r="AD881" s="205" t="str">
        <f>LOOKUP($Y881,'[28]Ley Transparencia'!$H$4:$H$17,'[28]Ley Transparencia'!$I$4:$I$17)</f>
        <v>Ilimitada</v>
      </c>
      <c r="AE881" s="26" t="str">
        <f t="shared" si="202"/>
        <v>Media</v>
      </c>
      <c r="AF881" s="18">
        <f t="shared" si="203"/>
        <v>2</v>
      </c>
      <c r="AG881" s="18" t="s">
        <v>239</v>
      </c>
      <c r="AH881" s="18">
        <f t="shared" si="204"/>
        <v>1</v>
      </c>
      <c r="AI881" s="18" t="s">
        <v>239</v>
      </c>
      <c r="AJ881" s="18">
        <f t="shared" si="205"/>
        <v>1</v>
      </c>
      <c r="AK881" s="18">
        <f t="shared" si="206"/>
        <v>4</v>
      </c>
      <c r="AL881" s="206" t="str">
        <f t="shared" si="207"/>
        <v>MEDIA</v>
      </c>
      <c r="AM881" s="18" t="s">
        <v>184</v>
      </c>
      <c r="AN881" s="18" t="s">
        <v>184</v>
      </c>
      <c r="AO881" s="18" t="s">
        <v>184</v>
      </c>
      <c r="AP881" s="18" t="s">
        <v>184</v>
      </c>
      <c r="AQ881" s="18" t="s">
        <v>184</v>
      </c>
      <c r="AR881" s="18" t="s">
        <v>184</v>
      </c>
      <c r="AS881" s="18" t="s">
        <v>456</v>
      </c>
      <c r="AT881" s="18" t="s">
        <v>184</v>
      </c>
      <c r="AU881" s="18" t="s">
        <v>184</v>
      </c>
      <c r="AV881" s="18" t="s">
        <v>184</v>
      </c>
      <c r="AW881" s="18" t="s">
        <v>184</v>
      </c>
      <c r="AX881" s="18" t="s">
        <v>184</v>
      </c>
      <c r="AY881" s="18" t="s">
        <v>184</v>
      </c>
      <c r="AZ881" s="18" t="s">
        <v>184</v>
      </c>
      <c r="BA881" s="18" t="s">
        <v>184</v>
      </c>
      <c r="BB881" s="18" t="s">
        <v>184</v>
      </c>
      <c r="BC881" s="18" t="s">
        <v>184</v>
      </c>
      <c r="BD881" s="18" t="s">
        <v>184</v>
      </c>
      <c r="BE881" s="18" t="s">
        <v>184</v>
      </c>
      <c r="BF881" s="18" t="s">
        <v>184</v>
      </c>
      <c r="BG881" s="18" t="s">
        <v>184</v>
      </c>
      <c r="BH881" s="18" t="s">
        <v>184</v>
      </c>
      <c r="BI881" s="18" t="s">
        <v>184</v>
      </c>
      <c r="BJ881" s="18" t="s">
        <v>184</v>
      </c>
      <c r="BK881" s="18" t="s">
        <v>184</v>
      </c>
      <c r="BL881" s="18" t="s">
        <v>184</v>
      </c>
      <c r="BM881" s="18" t="s">
        <v>184</v>
      </c>
    </row>
    <row r="882" spans="1:65" s="158" customFormat="1" ht="60" customHeight="1" x14ac:dyDescent="0.35">
      <c r="A882" s="24" t="s">
        <v>3739</v>
      </c>
      <c r="D882" s="145" t="s">
        <v>651</v>
      </c>
      <c r="E882" s="145" t="s">
        <v>3740</v>
      </c>
      <c r="F882" s="145" t="s">
        <v>172</v>
      </c>
      <c r="G882" s="145" t="s">
        <v>3768</v>
      </c>
      <c r="H882" s="145" t="s">
        <v>3769</v>
      </c>
      <c r="I882" s="145" t="s">
        <v>243</v>
      </c>
      <c r="J882" s="145" t="s">
        <v>176</v>
      </c>
      <c r="K882" s="145" t="s">
        <v>176</v>
      </c>
      <c r="L882" s="145" t="s">
        <v>176</v>
      </c>
      <c r="M882" s="145" t="s">
        <v>176</v>
      </c>
      <c r="N882" s="145" t="s">
        <v>176</v>
      </c>
      <c r="O882" s="145" t="s">
        <v>176</v>
      </c>
      <c r="P882" s="145" t="s">
        <v>193</v>
      </c>
      <c r="Q882" s="145" t="s">
        <v>651</v>
      </c>
      <c r="R882" s="145" t="s">
        <v>193</v>
      </c>
      <c r="S882" s="145" t="s">
        <v>651</v>
      </c>
      <c r="T882" s="145" t="s">
        <v>193</v>
      </c>
      <c r="U882" s="145" t="s">
        <v>651</v>
      </c>
      <c r="V882" s="145" t="s">
        <v>178</v>
      </c>
      <c r="W882" s="145" t="s">
        <v>651</v>
      </c>
      <c r="X882" s="18" t="s">
        <v>273</v>
      </c>
      <c r="Y882" s="203" t="str">
        <f>VLOOKUP($X882,'[28]Ley Transparencia'!$G$4:$H$18,2,0)</f>
        <v>Artículo 18 - INFORMACIÓN PÚBLICA CLASIFICADA</v>
      </c>
      <c r="Z882" s="145" t="s">
        <v>180</v>
      </c>
      <c r="AA882" s="145" t="s">
        <v>3771</v>
      </c>
      <c r="AB882" s="18" t="s">
        <v>176</v>
      </c>
      <c r="AC882" s="204">
        <v>45559</v>
      </c>
      <c r="AD882" s="205" t="str">
        <f>LOOKUP($Y882,'[28]Ley Transparencia'!$H$4:$H$17,'[28]Ley Transparencia'!$I$4:$I$17)</f>
        <v>Ilimitada</v>
      </c>
      <c r="AE882" s="26" t="str">
        <f t="shared" si="202"/>
        <v>Media</v>
      </c>
      <c r="AF882" s="18">
        <f t="shared" si="203"/>
        <v>2</v>
      </c>
      <c r="AG882" s="18" t="s">
        <v>183</v>
      </c>
      <c r="AH882" s="18">
        <f t="shared" si="204"/>
        <v>3</v>
      </c>
      <c r="AI882" s="18" t="s">
        <v>183</v>
      </c>
      <c r="AJ882" s="18">
        <f t="shared" si="205"/>
        <v>3</v>
      </c>
      <c r="AK882" s="18">
        <f t="shared" si="206"/>
        <v>8</v>
      </c>
      <c r="AL882" s="206" t="str">
        <f t="shared" si="207"/>
        <v>ALTA</v>
      </c>
      <c r="AM882" s="17" t="s">
        <v>456</v>
      </c>
      <c r="AN882" s="17" t="s">
        <v>388</v>
      </c>
      <c r="AO882" s="17" t="s">
        <v>388</v>
      </c>
      <c r="AP882" s="17" t="s">
        <v>388</v>
      </c>
      <c r="AQ882" s="17" t="s">
        <v>184</v>
      </c>
      <c r="AR882" s="18" t="s">
        <v>184</v>
      </c>
      <c r="AS882" s="17" t="s">
        <v>486</v>
      </c>
      <c r="AT882" s="17" t="s">
        <v>388</v>
      </c>
      <c r="AU882" s="17" t="s">
        <v>388</v>
      </c>
      <c r="AV882" s="17" t="s">
        <v>388</v>
      </c>
      <c r="AW882" s="17" t="s">
        <v>388</v>
      </c>
      <c r="AX882" s="17" t="s">
        <v>184</v>
      </c>
      <c r="AY882" s="17" t="s">
        <v>184</v>
      </c>
      <c r="AZ882" s="17" t="s">
        <v>184</v>
      </c>
      <c r="BA882" s="17" t="s">
        <v>184</v>
      </c>
      <c r="BB882" s="17" t="s">
        <v>184</v>
      </c>
      <c r="BC882" s="18" t="s">
        <v>456</v>
      </c>
      <c r="BD882" s="17" t="s">
        <v>184</v>
      </c>
      <c r="BE882" s="17" t="s">
        <v>184</v>
      </c>
      <c r="BF882" s="17" t="s">
        <v>184</v>
      </c>
      <c r="BG882" s="17" t="s">
        <v>184</v>
      </c>
      <c r="BH882" s="17" t="s">
        <v>184</v>
      </c>
      <c r="BI882" s="17" t="s">
        <v>184</v>
      </c>
      <c r="BJ882" s="17" t="s">
        <v>184</v>
      </c>
      <c r="BK882" s="17" t="s">
        <v>184</v>
      </c>
      <c r="BL882" s="17" t="s">
        <v>184</v>
      </c>
      <c r="BM882" s="17" t="s">
        <v>456</v>
      </c>
    </row>
    <row r="883" spans="1:65" s="158" customFormat="1" ht="60" customHeight="1" x14ac:dyDescent="0.35">
      <c r="A883" s="24" t="s">
        <v>3772</v>
      </c>
      <c r="D883" s="145" t="s">
        <v>3782</v>
      </c>
      <c r="E883" s="145" t="s">
        <v>229</v>
      </c>
      <c r="F883" s="145" t="s">
        <v>229</v>
      </c>
      <c r="G883" s="145" t="s">
        <v>312</v>
      </c>
      <c r="H883" s="145" t="s">
        <v>3783</v>
      </c>
      <c r="I883" s="145" t="s">
        <v>312</v>
      </c>
      <c r="J883" s="145" t="s">
        <v>176</v>
      </c>
      <c r="K883" s="145" t="s">
        <v>176</v>
      </c>
      <c r="L883" s="145" t="s">
        <v>176</v>
      </c>
      <c r="M883" s="145" t="s">
        <v>321</v>
      </c>
      <c r="N883" s="145" t="s">
        <v>176</v>
      </c>
      <c r="O883" s="145" t="s">
        <v>176</v>
      </c>
      <c r="P883" s="145" t="s">
        <v>176</v>
      </c>
      <c r="Q883" s="145" t="s">
        <v>176</v>
      </c>
      <c r="R883" s="145" t="s">
        <v>176</v>
      </c>
      <c r="S883" s="145" t="s">
        <v>229</v>
      </c>
      <c r="T883" s="145" t="s">
        <v>229</v>
      </c>
      <c r="U883" s="145" t="s">
        <v>3784</v>
      </c>
      <c r="V883" s="145" t="s">
        <v>229</v>
      </c>
      <c r="W883" s="145" t="s">
        <v>229</v>
      </c>
      <c r="X883" s="18" t="s">
        <v>188</v>
      </c>
      <c r="Y883" s="203" t="s">
        <v>528</v>
      </c>
      <c r="Z883" s="145" t="s">
        <v>313</v>
      </c>
      <c r="AA883" s="145" t="s">
        <v>3803</v>
      </c>
      <c r="AB883" s="18" t="s">
        <v>176</v>
      </c>
      <c r="AC883" s="204">
        <v>45582</v>
      </c>
      <c r="AD883" s="205" t="s">
        <v>518</v>
      </c>
      <c r="AE883" s="26" t="s">
        <v>233</v>
      </c>
      <c r="AF883" s="281"/>
      <c r="AG883" s="18" t="s">
        <v>233</v>
      </c>
      <c r="AH883" s="281"/>
      <c r="AI883" s="18" t="s">
        <v>233</v>
      </c>
      <c r="AJ883" s="281"/>
      <c r="AK883" s="281"/>
      <c r="AL883" s="206" t="s">
        <v>524</v>
      </c>
      <c r="AM883" s="18" t="s">
        <v>184</v>
      </c>
      <c r="AN883" s="18" t="s">
        <v>388</v>
      </c>
      <c r="AO883" s="18" t="s">
        <v>184</v>
      </c>
      <c r="AP883" s="18" t="s">
        <v>388</v>
      </c>
      <c r="AQ883" s="18" t="s">
        <v>184</v>
      </c>
      <c r="AR883" s="18"/>
      <c r="AS883" s="18"/>
      <c r="AT883" s="18" t="s">
        <v>388</v>
      </c>
      <c r="AU883" s="18" t="s">
        <v>184</v>
      </c>
      <c r="AV883" s="18" t="s">
        <v>388</v>
      </c>
      <c r="AW883" s="18" t="s">
        <v>388</v>
      </c>
      <c r="AX883" s="18" t="s">
        <v>388</v>
      </c>
      <c r="AY883" s="18" t="s">
        <v>388</v>
      </c>
      <c r="AZ883" s="18" t="s">
        <v>184</v>
      </c>
      <c r="BA883" s="18" t="s">
        <v>184</v>
      </c>
      <c r="BB883" s="18" t="s">
        <v>388</v>
      </c>
      <c r="BC883" s="18"/>
      <c r="BD883" s="18" t="s">
        <v>184</v>
      </c>
      <c r="BE883" s="18" t="s">
        <v>184</v>
      </c>
      <c r="BF883" s="18" t="s">
        <v>184</v>
      </c>
      <c r="BG883" s="18" t="s">
        <v>184</v>
      </c>
      <c r="BH883" s="18" t="s">
        <v>184</v>
      </c>
      <c r="BI883" s="18" t="s">
        <v>184</v>
      </c>
      <c r="BJ883" s="18" t="s">
        <v>184</v>
      </c>
      <c r="BK883" s="18" t="s">
        <v>184</v>
      </c>
      <c r="BL883" s="18" t="s">
        <v>184</v>
      </c>
      <c r="BM883" s="281"/>
    </row>
    <row r="884" spans="1:65" s="158" customFormat="1" ht="60" customHeight="1" x14ac:dyDescent="0.35">
      <c r="A884" s="24" t="s">
        <v>3773</v>
      </c>
      <c r="D884" s="145" t="s">
        <v>3782</v>
      </c>
      <c r="E884" s="145" t="s">
        <v>229</v>
      </c>
      <c r="F884" s="145" t="s">
        <v>229</v>
      </c>
      <c r="G884" s="145" t="s">
        <v>3785</v>
      </c>
      <c r="H884" s="145" t="s">
        <v>3786</v>
      </c>
      <c r="I884" s="145" t="s">
        <v>695</v>
      </c>
      <c r="J884" s="145" t="s">
        <v>176</v>
      </c>
      <c r="K884" s="145" t="s">
        <v>176</v>
      </c>
      <c r="L884" s="145" t="s">
        <v>176</v>
      </c>
      <c r="M884" s="145" t="s">
        <v>176</v>
      </c>
      <c r="N884" s="145" t="s">
        <v>176</v>
      </c>
      <c r="O884" s="145" t="s">
        <v>176</v>
      </c>
      <c r="P884" s="145" t="s">
        <v>1494</v>
      </c>
      <c r="Q884" s="145" t="s">
        <v>3784</v>
      </c>
      <c r="R884" s="145" t="s">
        <v>229</v>
      </c>
      <c r="S884" s="145" t="s">
        <v>229</v>
      </c>
      <c r="T884" s="145" t="s">
        <v>324</v>
      </c>
      <c r="U884" s="145" t="s">
        <v>3784</v>
      </c>
      <c r="V884" s="145" t="s">
        <v>229</v>
      </c>
      <c r="W884" s="145" t="s">
        <v>229</v>
      </c>
      <c r="X884" s="18" t="s">
        <v>188</v>
      </c>
      <c r="Y884" s="203" t="s">
        <v>528</v>
      </c>
      <c r="Z884" s="145" t="s">
        <v>313</v>
      </c>
      <c r="AA884" s="145" t="s">
        <v>3804</v>
      </c>
      <c r="AB884" s="18" t="s">
        <v>176</v>
      </c>
      <c r="AC884" s="204">
        <v>45582</v>
      </c>
      <c r="AD884" s="205" t="s">
        <v>518</v>
      </c>
      <c r="AE884" s="26" t="s">
        <v>233</v>
      </c>
      <c r="AF884" s="281"/>
      <c r="AG884" s="18" t="s">
        <v>233</v>
      </c>
      <c r="AH884" s="281"/>
      <c r="AI884" s="18" t="s">
        <v>233</v>
      </c>
      <c r="AJ884" s="281"/>
      <c r="AK884" s="281"/>
      <c r="AL884" s="206" t="s">
        <v>524</v>
      </c>
      <c r="AM884" s="18" t="s">
        <v>184</v>
      </c>
      <c r="AN884" s="18" t="s">
        <v>184</v>
      </c>
      <c r="AO884" s="18" t="s">
        <v>184</v>
      </c>
      <c r="AP884" s="18" t="s">
        <v>184</v>
      </c>
      <c r="AQ884" s="18" t="s">
        <v>184</v>
      </c>
      <c r="AR884" s="18" t="s">
        <v>184</v>
      </c>
      <c r="AS884" s="18"/>
      <c r="AT884" s="18" t="s">
        <v>388</v>
      </c>
      <c r="AU884" s="18" t="s">
        <v>184</v>
      </c>
      <c r="AV884" s="18" t="s">
        <v>184</v>
      </c>
      <c r="AW884" s="18" t="s">
        <v>388</v>
      </c>
      <c r="AX884" s="18" t="s">
        <v>388</v>
      </c>
      <c r="AY884" s="18" t="s">
        <v>388</v>
      </c>
      <c r="AZ884" s="18" t="s">
        <v>388</v>
      </c>
      <c r="BA884" s="18" t="s">
        <v>388</v>
      </c>
      <c r="BB884" s="18" t="s">
        <v>388</v>
      </c>
      <c r="BC884" s="18"/>
      <c r="BD884" s="18" t="s">
        <v>184</v>
      </c>
      <c r="BE884" s="18" t="s">
        <v>184</v>
      </c>
      <c r="BF884" s="18" t="s">
        <v>388</v>
      </c>
      <c r="BG884" s="18" t="s">
        <v>184</v>
      </c>
      <c r="BH884" s="18" t="s">
        <v>184</v>
      </c>
      <c r="BI884" s="18" t="s">
        <v>184</v>
      </c>
      <c r="BJ884" s="18" t="s">
        <v>184</v>
      </c>
      <c r="BK884" s="18" t="s">
        <v>184</v>
      </c>
      <c r="BL884" s="18" t="s">
        <v>184</v>
      </c>
      <c r="BM884" s="281"/>
    </row>
    <row r="885" spans="1:65" s="158" customFormat="1" ht="60" customHeight="1" x14ac:dyDescent="0.35">
      <c r="A885" s="24" t="s">
        <v>3774</v>
      </c>
      <c r="D885" s="145" t="s">
        <v>3782</v>
      </c>
      <c r="E885" s="145" t="s">
        <v>229</v>
      </c>
      <c r="F885" s="145" t="s">
        <v>229</v>
      </c>
      <c r="G885" s="145" t="s">
        <v>3787</v>
      </c>
      <c r="H885" s="145" t="s">
        <v>3788</v>
      </c>
      <c r="I885" s="145" t="s">
        <v>695</v>
      </c>
      <c r="J885" s="145" t="s">
        <v>176</v>
      </c>
      <c r="K885" s="145" t="s">
        <v>176</v>
      </c>
      <c r="L885" s="145" t="s">
        <v>176</v>
      </c>
      <c r="M885" s="145" t="s">
        <v>176</v>
      </c>
      <c r="N885" s="145" t="s">
        <v>176</v>
      </c>
      <c r="O885" s="145" t="s">
        <v>176</v>
      </c>
      <c r="P885" s="145" t="s">
        <v>1494</v>
      </c>
      <c r="Q885" s="145" t="s">
        <v>3784</v>
      </c>
      <c r="R885" s="145" t="s">
        <v>229</v>
      </c>
      <c r="S885" s="145" t="s">
        <v>229</v>
      </c>
      <c r="T885" s="145" t="s">
        <v>324</v>
      </c>
      <c r="U885" s="145" t="s">
        <v>3784</v>
      </c>
      <c r="V885" s="145" t="s">
        <v>229</v>
      </c>
      <c r="W885" s="145" t="s">
        <v>229</v>
      </c>
      <c r="X885" s="18" t="s">
        <v>188</v>
      </c>
      <c r="Y885" s="203" t="s">
        <v>528</v>
      </c>
      <c r="Z885" s="145" t="s">
        <v>313</v>
      </c>
      <c r="AA885" s="145" t="s">
        <v>3804</v>
      </c>
      <c r="AB885" s="18" t="s">
        <v>176</v>
      </c>
      <c r="AC885" s="204">
        <v>45582</v>
      </c>
      <c r="AD885" s="205" t="s">
        <v>518</v>
      </c>
      <c r="AE885" s="26" t="s">
        <v>233</v>
      </c>
      <c r="AF885" s="281"/>
      <c r="AG885" s="18" t="s">
        <v>233</v>
      </c>
      <c r="AH885" s="281"/>
      <c r="AI885" s="18" t="s">
        <v>239</v>
      </c>
      <c r="AJ885" s="281"/>
      <c r="AK885" s="281"/>
      <c r="AL885" s="206" t="s">
        <v>524</v>
      </c>
      <c r="AM885" s="18" t="s">
        <v>184</v>
      </c>
      <c r="AN885" s="18" t="s">
        <v>184</v>
      </c>
      <c r="AO885" s="18" t="s">
        <v>184</v>
      </c>
      <c r="AP885" s="18" t="s">
        <v>184</v>
      </c>
      <c r="AQ885" s="18" t="s">
        <v>388</v>
      </c>
      <c r="AR885" s="18" t="s">
        <v>184</v>
      </c>
      <c r="AS885" s="18"/>
      <c r="AT885" s="18" t="s">
        <v>388</v>
      </c>
      <c r="AU885" s="18" t="s">
        <v>184</v>
      </c>
      <c r="AV885" s="18" t="s">
        <v>184</v>
      </c>
      <c r="AW885" s="18" t="s">
        <v>388</v>
      </c>
      <c r="AX885" s="18" t="s">
        <v>388</v>
      </c>
      <c r="AY885" s="18" t="s">
        <v>388</v>
      </c>
      <c r="AZ885" s="18" t="s">
        <v>388</v>
      </c>
      <c r="BA885" s="18" t="s">
        <v>388</v>
      </c>
      <c r="BB885" s="18" t="s">
        <v>388</v>
      </c>
      <c r="BC885" s="18"/>
      <c r="BD885" s="18" t="s">
        <v>184</v>
      </c>
      <c r="BE885" s="18" t="s">
        <v>184</v>
      </c>
      <c r="BF885" s="18" t="s">
        <v>388</v>
      </c>
      <c r="BG885" s="18" t="s">
        <v>184</v>
      </c>
      <c r="BH885" s="18" t="s">
        <v>184</v>
      </c>
      <c r="BI885" s="18" t="s">
        <v>184</v>
      </c>
      <c r="BJ885" s="18" t="s">
        <v>184</v>
      </c>
      <c r="BK885" s="18" t="s">
        <v>184</v>
      </c>
      <c r="BL885" s="18" t="s">
        <v>184</v>
      </c>
      <c r="BM885" s="281"/>
    </row>
    <row r="886" spans="1:65" s="158" customFormat="1" ht="60" customHeight="1" x14ac:dyDescent="0.35">
      <c r="A886" s="24" t="s">
        <v>3775</v>
      </c>
      <c r="D886" s="145" t="s">
        <v>3782</v>
      </c>
      <c r="E886" s="145" t="s">
        <v>229</v>
      </c>
      <c r="F886" s="145" t="s">
        <v>1429</v>
      </c>
      <c r="G886" s="145" t="s">
        <v>3789</v>
      </c>
      <c r="H886" s="145" t="s">
        <v>3790</v>
      </c>
      <c r="I886" s="145" t="s">
        <v>253</v>
      </c>
      <c r="J886" s="18" t="s">
        <v>254</v>
      </c>
      <c r="K886" s="18" t="s">
        <v>335</v>
      </c>
      <c r="L886" s="18" t="s">
        <v>3791</v>
      </c>
      <c r="M886" s="18" t="s">
        <v>337</v>
      </c>
      <c r="N886" s="18" t="s">
        <v>451</v>
      </c>
      <c r="O886" s="18" t="s">
        <v>176</v>
      </c>
      <c r="P886" s="145" t="s">
        <v>1494</v>
      </c>
      <c r="Q886" s="145" t="s">
        <v>3784</v>
      </c>
      <c r="R886" s="145" t="s">
        <v>324</v>
      </c>
      <c r="S886" s="145" t="s">
        <v>3784</v>
      </c>
      <c r="T886" s="145" t="s">
        <v>324</v>
      </c>
      <c r="U886" s="145" t="s">
        <v>3784</v>
      </c>
      <c r="V886" s="145" t="s">
        <v>229</v>
      </c>
      <c r="W886" s="145" t="s">
        <v>229</v>
      </c>
      <c r="X886" s="18" t="s">
        <v>255</v>
      </c>
      <c r="Y886" s="203" t="s">
        <v>517</v>
      </c>
      <c r="Z886" s="145" t="s">
        <v>256</v>
      </c>
      <c r="AA886" s="145" t="s">
        <v>256</v>
      </c>
      <c r="AB886" s="18" t="s">
        <v>176</v>
      </c>
      <c r="AC886" s="204">
        <v>45582</v>
      </c>
      <c r="AD886" s="205" t="s">
        <v>518</v>
      </c>
      <c r="AE886" s="26" t="s">
        <v>239</v>
      </c>
      <c r="AF886" s="281"/>
      <c r="AG886" s="18" t="s">
        <v>233</v>
      </c>
      <c r="AH886" s="281"/>
      <c r="AI886" s="18" t="s">
        <v>239</v>
      </c>
      <c r="AJ886" s="281"/>
      <c r="AK886" s="281"/>
      <c r="AL886" s="206" t="s">
        <v>524</v>
      </c>
      <c r="AM886" s="18" t="s">
        <v>184</v>
      </c>
      <c r="AN886" s="18" t="s">
        <v>184</v>
      </c>
      <c r="AO886" s="18" t="s">
        <v>184</v>
      </c>
      <c r="AP886" s="18" t="s">
        <v>184</v>
      </c>
      <c r="AQ886" s="18" t="s">
        <v>184</v>
      </c>
      <c r="AR886" s="18" t="s">
        <v>184</v>
      </c>
      <c r="AS886" s="18"/>
      <c r="AT886" s="18" t="s">
        <v>388</v>
      </c>
      <c r="AU886" s="18" t="s">
        <v>184</v>
      </c>
      <c r="AV886" s="18" t="s">
        <v>184</v>
      </c>
      <c r="AW886" s="18" t="s">
        <v>184</v>
      </c>
      <c r="AX886" s="18" t="s">
        <v>184</v>
      </c>
      <c r="AY886" s="18" t="s">
        <v>388</v>
      </c>
      <c r="AZ886" s="18" t="s">
        <v>184</v>
      </c>
      <c r="BA886" s="18" t="s">
        <v>184</v>
      </c>
      <c r="BB886" s="18" t="s">
        <v>184</v>
      </c>
      <c r="BC886" s="18"/>
      <c r="BD886" s="18" t="s">
        <v>184</v>
      </c>
      <c r="BE886" s="18" t="s">
        <v>184</v>
      </c>
      <c r="BF886" s="18" t="s">
        <v>184</v>
      </c>
      <c r="BG886" s="18" t="s">
        <v>184</v>
      </c>
      <c r="BH886" s="18" t="s">
        <v>184</v>
      </c>
      <c r="BI886" s="18" t="s">
        <v>184</v>
      </c>
      <c r="BJ886" s="18" t="s">
        <v>184</v>
      </c>
      <c r="BK886" s="18" t="s">
        <v>184</v>
      </c>
      <c r="BL886" s="18" t="s">
        <v>184</v>
      </c>
      <c r="BM886" s="281"/>
    </row>
    <row r="887" spans="1:65" s="158" customFormat="1" ht="60" customHeight="1" x14ac:dyDescent="0.35">
      <c r="A887" s="24" t="s">
        <v>3776</v>
      </c>
      <c r="D887" s="145" t="s">
        <v>3782</v>
      </c>
      <c r="E887" s="145" t="s">
        <v>229</v>
      </c>
      <c r="F887" s="145" t="s">
        <v>759</v>
      </c>
      <c r="G887" s="145" t="s">
        <v>760</v>
      </c>
      <c r="H887" s="145" t="s">
        <v>3792</v>
      </c>
      <c r="I887" s="145" t="s">
        <v>253</v>
      </c>
      <c r="J887" s="18" t="s">
        <v>254</v>
      </c>
      <c r="K887" s="18" t="s">
        <v>436</v>
      </c>
      <c r="L887" s="18" t="s">
        <v>3791</v>
      </c>
      <c r="M887" s="18" t="s">
        <v>337</v>
      </c>
      <c r="N887" s="18" t="s">
        <v>451</v>
      </c>
      <c r="O887" s="18" t="s">
        <v>176</v>
      </c>
      <c r="P887" s="145" t="s">
        <v>1494</v>
      </c>
      <c r="Q887" s="145" t="s">
        <v>3784</v>
      </c>
      <c r="R887" s="145" t="s">
        <v>324</v>
      </c>
      <c r="S887" s="145" t="s">
        <v>3784</v>
      </c>
      <c r="T887" s="145" t="s">
        <v>324</v>
      </c>
      <c r="U887" s="145" t="s">
        <v>3784</v>
      </c>
      <c r="V887" s="145" t="s">
        <v>229</v>
      </c>
      <c r="W887" s="145" t="s">
        <v>229</v>
      </c>
      <c r="X887" s="18" t="s">
        <v>188</v>
      </c>
      <c r="Y887" s="203" t="s">
        <v>528</v>
      </c>
      <c r="Z887" s="145" t="s">
        <v>313</v>
      </c>
      <c r="AA887" s="145" t="s">
        <v>3804</v>
      </c>
      <c r="AB887" s="18" t="s">
        <v>238</v>
      </c>
      <c r="AC887" s="204">
        <v>45582</v>
      </c>
      <c r="AD887" s="205" t="s">
        <v>518</v>
      </c>
      <c r="AE887" s="26" t="s">
        <v>233</v>
      </c>
      <c r="AF887" s="281"/>
      <c r="AG887" s="18" t="s">
        <v>233</v>
      </c>
      <c r="AH887" s="281"/>
      <c r="AI887" s="18" t="s">
        <v>239</v>
      </c>
      <c r="AJ887" s="281"/>
      <c r="AK887" s="281"/>
      <c r="AL887" s="206" t="s">
        <v>524</v>
      </c>
      <c r="AM887" s="18" t="s">
        <v>184</v>
      </c>
      <c r="AN887" s="18" t="s">
        <v>184</v>
      </c>
      <c r="AO887" s="18" t="s">
        <v>184</v>
      </c>
      <c r="AP887" s="18" t="s">
        <v>184</v>
      </c>
      <c r="AQ887" s="18" t="s">
        <v>184</v>
      </c>
      <c r="AR887" s="18"/>
      <c r="AS887" s="18"/>
      <c r="AT887" s="18" t="s">
        <v>388</v>
      </c>
      <c r="AU887" s="18" t="s">
        <v>388</v>
      </c>
      <c r="AV887" s="18" t="s">
        <v>388</v>
      </c>
      <c r="AW887" s="18" t="s">
        <v>184</v>
      </c>
      <c r="AX887" s="18" t="s">
        <v>388</v>
      </c>
      <c r="AY887" s="18" t="s">
        <v>388</v>
      </c>
      <c r="AZ887" s="18" t="s">
        <v>184</v>
      </c>
      <c r="BA887" s="18" t="s">
        <v>184</v>
      </c>
      <c r="BB887" s="18" t="s">
        <v>184</v>
      </c>
      <c r="BC887" s="18"/>
      <c r="BD887" s="18" t="s">
        <v>184</v>
      </c>
      <c r="BE887" s="18" t="s">
        <v>184</v>
      </c>
      <c r="BF887" s="18" t="s">
        <v>184</v>
      </c>
      <c r="BG887" s="18" t="s">
        <v>184</v>
      </c>
      <c r="BH887" s="18" t="s">
        <v>184</v>
      </c>
      <c r="BI887" s="18" t="s">
        <v>184</v>
      </c>
      <c r="BJ887" s="18" t="s">
        <v>184</v>
      </c>
      <c r="BK887" s="18" t="s">
        <v>184</v>
      </c>
      <c r="BL887" s="18" t="s">
        <v>184</v>
      </c>
      <c r="BM887" s="281"/>
    </row>
    <row r="888" spans="1:65" s="158" customFormat="1" ht="60" customHeight="1" x14ac:dyDescent="0.35">
      <c r="A888" s="24" t="s">
        <v>3777</v>
      </c>
      <c r="D888" s="145" t="s">
        <v>3782</v>
      </c>
      <c r="E888" s="145" t="s">
        <v>229</v>
      </c>
      <c r="F888" s="145" t="s">
        <v>333</v>
      </c>
      <c r="G888" s="145" t="s">
        <v>3793</v>
      </c>
      <c r="H888" s="145" t="s">
        <v>3794</v>
      </c>
      <c r="I888" s="145" t="s">
        <v>253</v>
      </c>
      <c r="J888" s="18" t="s">
        <v>254</v>
      </c>
      <c r="K888" s="18" t="s">
        <v>436</v>
      </c>
      <c r="L888" s="18" t="s">
        <v>3791</v>
      </c>
      <c r="M888" s="18" t="s">
        <v>590</v>
      </c>
      <c r="N888" s="18" t="s">
        <v>451</v>
      </c>
      <c r="O888" s="18" t="s">
        <v>176</v>
      </c>
      <c r="P888" s="145" t="s">
        <v>1494</v>
      </c>
      <c r="Q888" s="145" t="s">
        <v>3784</v>
      </c>
      <c r="R888" s="145" t="s">
        <v>324</v>
      </c>
      <c r="S888" s="145" t="s">
        <v>3784</v>
      </c>
      <c r="T888" s="145" t="s">
        <v>324</v>
      </c>
      <c r="U888" s="145" t="s">
        <v>3784</v>
      </c>
      <c r="V888" s="145" t="s">
        <v>229</v>
      </c>
      <c r="W888" s="145" t="s">
        <v>229</v>
      </c>
      <c r="X888" s="18" t="s">
        <v>273</v>
      </c>
      <c r="Y888" s="203" t="s">
        <v>528</v>
      </c>
      <c r="Z888" s="145" t="s">
        <v>3805</v>
      </c>
      <c r="AA888" s="145" t="s">
        <v>3806</v>
      </c>
      <c r="AB888" s="18" t="s">
        <v>238</v>
      </c>
      <c r="AC888" s="204">
        <v>45582</v>
      </c>
      <c r="AD888" s="205" t="s">
        <v>518</v>
      </c>
      <c r="AE888" s="26" t="s">
        <v>233</v>
      </c>
      <c r="AF888" s="281"/>
      <c r="AG888" s="18" t="s">
        <v>233</v>
      </c>
      <c r="AH888" s="281"/>
      <c r="AI888" s="18" t="s">
        <v>239</v>
      </c>
      <c r="AJ888" s="281"/>
      <c r="AK888" s="281"/>
      <c r="AL888" s="206" t="s">
        <v>524</v>
      </c>
      <c r="AM888" s="18" t="s">
        <v>184</v>
      </c>
      <c r="AN888" s="18" t="s">
        <v>184</v>
      </c>
      <c r="AO888" s="18" t="s">
        <v>184</v>
      </c>
      <c r="AP888" s="18" t="s">
        <v>184</v>
      </c>
      <c r="AQ888" s="18" t="s">
        <v>388</v>
      </c>
      <c r="AR888" s="18" t="s">
        <v>184</v>
      </c>
      <c r="AS888" s="18"/>
      <c r="AT888" s="18" t="s">
        <v>388</v>
      </c>
      <c r="AU888" s="18" t="s">
        <v>184</v>
      </c>
      <c r="AV888" s="18" t="s">
        <v>388</v>
      </c>
      <c r="AW888" s="18" t="s">
        <v>388</v>
      </c>
      <c r="AX888" s="18" t="s">
        <v>388</v>
      </c>
      <c r="AY888" s="18" t="s">
        <v>388</v>
      </c>
      <c r="AZ888" s="18" t="s">
        <v>388</v>
      </c>
      <c r="BA888" s="18" t="s">
        <v>388</v>
      </c>
      <c r="BB888" s="18" t="s">
        <v>388</v>
      </c>
      <c r="BC888" s="18"/>
      <c r="BD888" s="18" t="s">
        <v>184</v>
      </c>
      <c r="BE888" s="18" t="s">
        <v>184</v>
      </c>
      <c r="BF888" s="18" t="s">
        <v>388</v>
      </c>
      <c r="BG888" s="18" t="s">
        <v>184</v>
      </c>
      <c r="BH888" s="18" t="s">
        <v>419</v>
      </c>
      <c r="BI888" s="18" t="s">
        <v>184</v>
      </c>
      <c r="BJ888" s="18" t="s">
        <v>184</v>
      </c>
      <c r="BK888" s="18" t="s">
        <v>184</v>
      </c>
      <c r="BL888" s="18" t="s">
        <v>184</v>
      </c>
      <c r="BM888" s="281"/>
    </row>
    <row r="889" spans="1:65" s="158" customFormat="1" ht="60" customHeight="1" x14ac:dyDescent="0.35">
      <c r="A889" s="24" t="s">
        <v>3778</v>
      </c>
      <c r="D889" s="145" t="s">
        <v>3782</v>
      </c>
      <c r="E889" s="145" t="s">
        <v>229</v>
      </c>
      <c r="F889" s="145" t="s">
        <v>229</v>
      </c>
      <c r="G889" s="145" t="s">
        <v>3795</v>
      </c>
      <c r="H889" s="145" t="s">
        <v>3796</v>
      </c>
      <c r="I889" s="145" t="s">
        <v>175</v>
      </c>
      <c r="J889" s="145" t="s">
        <v>176</v>
      </c>
      <c r="K889" s="145" t="s">
        <v>176</v>
      </c>
      <c r="L889" s="145" t="s">
        <v>176</v>
      </c>
      <c r="M889" s="145" t="s">
        <v>176</v>
      </c>
      <c r="N889" s="145" t="s">
        <v>176</v>
      </c>
      <c r="O889" s="145" t="s">
        <v>176</v>
      </c>
      <c r="P889" s="145" t="s">
        <v>1494</v>
      </c>
      <c r="Q889" s="145" t="s">
        <v>3784</v>
      </c>
      <c r="R889" s="145" t="s">
        <v>822</v>
      </c>
      <c r="S889" s="145" t="s">
        <v>3784</v>
      </c>
      <c r="T889" s="145" t="s">
        <v>822</v>
      </c>
      <c r="U889" s="145" t="s">
        <v>3784</v>
      </c>
      <c r="V889" s="145" t="s">
        <v>229</v>
      </c>
      <c r="W889" s="145" t="s">
        <v>229</v>
      </c>
      <c r="X889" s="18" t="s">
        <v>188</v>
      </c>
      <c r="Y889" s="203" t="s">
        <v>528</v>
      </c>
      <c r="Z889" s="145" t="s">
        <v>313</v>
      </c>
      <c r="AA889" s="145" t="s">
        <v>3804</v>
      </c>
      <c r="AB889" s="18" t="s">
        <v>238</v>
      </c>
      <c r="AC889" s="204">
        <v>45581</v>
      </c>
      <c r="AD889" s="205" t="s">
        <v>518</v>
      </c>
      <c r="AE889" s="26" t="s">
        <v>233</v>
      </c>
      <c r="AF889" s="281"/>
      <c r="AG889" s="18" t="s">
        <v>233</v>
      </c>
      <c r="AH889" s="281"/>
      <c r="AI889" s="18" t="s">
        <v>233</v>
      </c>
      <c r="AJ889" s="281"/>
      <c r="AK889" s="281"/>
      <c r="AL889" s="206" t="s">
        <v>524</v>
      </c>
      <c r="AM889" s="18" t="s">
        <v>184</v>
      </c>
      <c r="AN889" s="18" t="s">
        <v>388</v>
      </c>
      <c r="AO889" s="18" t="s">
        <v>184</v>
      </c>
      <c r="AP889" s="18" t="s">
        <v>388</v>
      </c>
      <c r="AQ889" s="18" t="s">
        <v>184</v>
      </c>
      <c r="AR889" s="18" t="s">
        <v>184</v>
      </c>
      <c r="AS889" s="18"/>
      <c r="AT889" s="18" t="s">
        <v>388</v>
      </c>
      <c r="AU889" s="18" t="s">
        <v>184</v>
      </c>
      <c r="AV889" s="18" t="s">
        <v>184</v>
      </c>
      <c r="AW889" s="18" t="s">
        <v>184</v>
      </c>
      <c r="AX889" s="18" t="s">
        <v>388</v>
      </c>
      <c r="AY889" s="18" t="s">
        <v>184</v>
      </c>
      <c r="AZ889" s="18" t="s">
        <v>388</v>
      </c>
      <c r="BA889" s="18" t="s">
        <v>184</v>
      </c>
      <c r="BB889" s="18" t="s">
        <v>184</v>
      </c>
      <c r="BC889" s="18"/>
      <c r="BD889" s="18" t="s">
        <v>184</v>
      </c>
      <c r="BE889" s="18" t="s">
        <v>184</v>
      </c>
      <c r="BF889" s="18" t="s">
        <v>184</v>
      </c>
      <c r="BG889" s="18" t="s">
        <v>184</v>
      </c>
      <c r="BH889" s="18" t="s">
        <v>388</v>
      </c>
      <c r="BI889" s="18" t="s">
        <v>184</v>
      </c>
      <c r="BJ889" s="18" t="s">
        <v>184</v>
      </c>
      <c r="BK889" s="18" t="s">
        <v>184</v>
      </c>
      <c r="BL889" s="18" t="s">
        <v>184</v>
      </c>
      <c r="BM889" s="281"/>
    </row>
    <row r="890" spans="1:65" s="158" customFormat="1" ht="60" customHeight="1" x14ac:dyDescent="0.35">
      <c r="A890" s="24" t="s">
        <v>3779</v>
      </c>
      <c r="D890" s="145" t="s">
        <v>3782</v>
      </c>
      <c r="E890" s="145" t="s">
        <v>229</v>
      </c>
      <c r="F890" s="145" t="s">
        <v>1578</v>
      </c>
      <c r="G890" s="145" t="s">
        <v>1579</v>
      </c>
      <c r="H890" s="145" t="s">
        <v>3797</v>
      </c>
      <c r="I890" s="145" t="s">
        <v>253</v>
      </c>
      <c r="J890" s="18" t="s">
        <v>254</v>
      </c>
      <c r="K890" s="18" t="s">
        <v>436</v>
      </c>
      <c r="L890" s="18" t="s">
        <v>336</v>
      </c>
      <c r="M890" s="18" t="s">
        <v>337</v>
      </c>
      <c r="N890" s="18" t="s">
        <v>451</v>
      </c>
      <c r="O890" s="216" t="s">
        <v>3798</v>
      </c>
      <c r="P890" s="145" t="s">
        <v>1494</v>
      </c>
      <c r="Q890" s="145" t="s">
        <v>3784</v>
      </c>
      <c r="R890" s="145" t="s">
        <v>324</v>
      </c>
      <c r="S890" s="145" t="s">
        <v>3784</v>
      </c>
      <c r="T890" s="145" t="s">
        <v>324</v>
      </c>
      <c r="U890" s="145" t="s">
        <v>3784</v>
      </c>
      <c r="V890" s="145" t="s">
        <v>229</v>
      </c>
      <c r="W890" s="145" t="s">
        <v>229</v>
      </c>
      <c r="X890" s="18" t="s">
        <v>255</v>
      </c>
      <c r="Y890" s="203" t="s">
        <v>517</v>
      </c>
      <c r="Z890" s="145" t="s">
        <v>256</v>
      </c>
      <c r="AA890" s="145" t="s">
        <v>256</v>
      </c>
      <c r="AB890" s="18" t="s">
        <v>176</v>
      </c>
      <c r="AC890" s="204">
        <v>45590</v>
      </c>
      <c r="AD890" s="205" t="s">
        <v>518</v>
      </c>
      <c r="AE890" s="26" t="s">
        <v>239</v>
      </c>
      <c r="AF890" s="281"/>
      <c r="AG890" s="18" t="s">
        <v>233</v>
      </c>
      <c r="AH890" s="281"/>
      <c r="AI890" s="18" t="s">
        <v>239</v>
      </c>
      <c r="AJ890" s="281"/>
      <c r="AK890" s="281"/>
      <c r="AL890" s="206" t="s">
        <v>524</v>
      </c>
      <c r="AM890" s="18" t="s">
        <v>184</v>
      </c>
      <c r="AN890" s="18" t="s">
        <v>388</v>
      </c>
      <c r="AO890" s="18" t="s">
        <v>184</v>
      </c>
      <c r="AP890" s="18" t="s">
        <v>388</v>
      </c>
      <c r="AQ890" s="18" t="s">
        <v>184</v>
      </c>
      <c r="AR890" s="18" t="s">
        <v>184</v>
      </c>
      <c r="AS890" s="18"/>
      <c r="AT890" s="18" t="s">
        <v>388</v>
      </c>
      <c r="AU890" s="18" t="s">
        <v>184</v>
      </c>
      <c r="AV890" s="18" t="s">
        <v>184</v>
      </c>
      <c r="AW890" s="18" t="s">
        <v>184</v>
      </c>
      <c r="AX890" s="18" t="s">
        <v>184</v>
      </c>
      <c r="AY890" s="18" t="s">
        <v>184</v>
      </c>
      <c r="AZ890" s="18" t="s">
        <v>388</v>
      </c>
      <c r="BA890" s="18" t="s">
        <v>184</v>
      </c>
      <c r="BB890" s="18" t="s">
        <v>184</v>
      </c>
      <c r="BC890" s="18"/>
      <c r="BD890" s="18" t="s">
        <v>184</v>
      </c>
      <c r="BE890" s="18" t="s">
        <v>184</v>
      </c>
      <c r="BF890" s="18" t="s">
        <v>184</v>
      </c>
      <c r="BG890" s="18" t="s">
        <v>184</v>
      </c>
      <c r="BH890" s="18" t="s">
        <v>184</v>
      </c>
      <c r="BI890" s="18" t="s">
        <v>184</v>
      </c>
      <c r="BJ890" s="18" t="s">
        <v>184</v>
      </c>
      <c r="BK890" s="18" t="s">
        <v>184</v>
      </c>
      <c r="BL890" s="18" t="s">
        <v>184</v>
      </c>
      <c r="BM890" s="281"/>
    </row>
    <row r="891" spans="1:65" s="158" customFormat="1" ht="60" customHeight="1" x14ac:dyDescent="0.35">
      <c r="A891" s="24" t="s">
        <v>3780</v>
      </c>
      <c r="D891" s="145" t="s">
        <v>3782</v>
      </c>
      <c r="E891" s="145" t="s">
        <v>229</v>
      </c>
      <c r="F891" s="145" t="s">
        <v>1567</v>
      </c>
      <c r="G891" s="145" t="s">
        <v>1567</v>
      </c>
      <c r="H891" s="145" t="s">
        <v>3799</v>
      </c>
      <c r="I891" s="145" t="s">
        <v>253</v>
      </c>
      <c r="J891" s="18" t="s">
        <v>254</v>
      </c>
      <c r="K891" s="18" t="s">
        <v>436</v>
      </c>
      <c r="L891" s="18" t="s">
        <v>336</v>
      </c>
      <c r="M891" s="18" t="s">
        <v>337</v>
      </c>
      <c r="N891" s="18" t="s">
        <v>451</v>
      </c>
      <c r="O891" s="216" t="s">
        <v>3798</v>
      </c>
      <c r="P891" s="145" t="s">
        <v>1494</v>
      </c>
      <c r="Q891" s="145" t="s">
        <v>3784</v>
      </c>
      <c r="R891" s="145" t="s">
        <v>324</v>
      </c>
      <c r="S891" s="145" t="s">
        <v>3784</v>
      </c>
      <c r="T891" s="145" t="s">
        <v>324</v>
      </c>
      <c r="U891" s="145" t="s">
        <v>3784</v>
      </c>
      <c r="V891" s="145" t="s">
        <v>229</v>
      </c>
      <c r="W891" s="145" t="s">
        <v>229</v>
      </c>
      <c r="X891" s="18" t="s">
        <v>255</v>
      </c>
      <c r="Y891" s="203" t="s">
        <v>517</v>
      </c>
      <c r="Z891" s="145" t="s">
        <v>256</v>
      </c>
      <c r="AA891" s="145" t="s">
        <v>256</v>
      </c>
      <c r="AB891" s="18" t="s">
        <v>176</v>
      </c>
      <c r="AC891" s="204">
        <v>45590</v>
      </c>
      <c r="AD891" s="205" t="s">
        <v>518</v>
      </c>
      <c r="AE891" s="26" t="s">
        <v>239</v>
      </c>
      <c r="AF891" s="281"/>
      <c r="AG891" s="18" t="s">
        <v>233</v>
      </c>
      <c r="AH891" s="281"/>
      <c r="AI891" s="18" t="s">
        <v>239</v>
      </c>
      <c r="AJ891" s="281"/>
      <c r="AK891" s="281"/>
      <c r="AL891" s="206" t="s">
        <v>524</v>
      </c>
      <c r="AM891" s="18" t="s">
        <v>184</v>
      </c>
      <c r="AN891" s="18" t="s">
        <v>184</v>
      </c>
      <c r="AO891" s="18" t="s">
        <v>184</v>
      </c>
      <c r="AP891" s="18" t="s">
        <v>184</v>
      </c>
      <c r="AQ891" s="18" t="s">
        <v>184</v>
      </c>
      <c r="AR891" s="18" t="s">
        <v>184</v>
      </c>
      <c r="AS891" s="18"/>
      <c r="AT891" s="18" t="s">
        <v>184</v>
      </c>
      <c r="AU891" s="18" t="s">
        <v>184</v>
      </c>
      <c r="AV891" s="18" t="s">
        <v>184</v>
      </c>
      <c r="AW891" s="18" t="s">
        <v>184</v>
      </c>
      <c r="AX891" s="18" t="s">
        <v>184</v>
      </c>
      <c r="AY891" s="18" t="s">
        <v>184</v>
      </c>
      <c r="AZ891" s="18" t="s">
        <v>184</v>
      </c>
      <c r="BA891" s="18" t="s">
        <v>184</v>
      </c>
      <c r="BB891" s="18" t="s">
        <v>184</v>
      </c>
      <c r="BC891" s="18"/>
      <c r="BD891" s="18" t="s">
        <v>184</v>
      </c>
      <c r="BE891" s="18" t="s">
        <v>184</v>
      </c>
      <c r="BF891" s="18" t="s">
        <v>184</v>
      </c>
      <c r="BG891" s="18" t="s">
        <v>184</v>
      </c>
      <c r="BH891" s="18" t="s">
        <v>184</v>
      </c>
      <c r="BI891" s="18" t="s">
        <v>184</v>
      </c>
      <c r="BJ891" s="18" t="s">
        <v>184</v>
      </c>
      <c r="BK891" s="18" t="s">
        <v>184</v>
      </c>
      <c r="BL891" s="18" t="s">
        <v>184</v>
      </c>
      <c r="BM891" s="281"/>
    </row>
    <row r="892" spans="1:65" s="158" customFormat="1" ht="60" customHeight="1" x14ac:dyDescent="0.35">
      <c r="A892" s="24" t="s">
        <v>3781</v>
      </c>
      <c r="D892" s="145" t="s">
        <v>3782</v>
      </c>
      <c r="E892" s="145" t="s">
        <v>229</v>
      </c>
      <c r="F892" s="145" t="s">
        <v>3800</v>
      </c>
      <c r="G892" s="145" t="s">
        <v>3801</v>
      </c>
      <c r="H892" s="145" t="s">
        <v>3802</v>
      </c>
      <c r="I892" s="145" t="s">
        <v>253</v>
      </c>
      <c r="J892" s="18" t="s">
        <v>254</v>
      </c>
      <c r="K892" s="18" t="s">
        <v>436</v>
      </c>
      <c r="L892" s="18" t="s">
        <v>336</v>
      </c>
      <c r="M892" s="18" t="s">
        <v>337</v>
      </c>
      <c r="N892" s="18" t="s">
        <v>451</v>
      </c>
      <c r="O892" s="216" t="s">
        <v>3798</v>
      </c>
      <c r="P892" s="145" t="s">
        <v>1494</v>
      </c>
      <c r="Q892" s="145" t="s">
        <v>3784</v>
      </c>
      <c r="R892" s="145" t="s">
        <v>324</v>
      </c>
      <c r="S892" s="145" t="s">
        <v>3784</v>
      </c>
      <c r="T892" s="145" t="s">
        <v>324</v>
      </c>
      <c r="U892" s="145" t="s">
        <v>3784</v>
      </c>
      <c r="V892" s="145" t="s">
        <v>229</v>
      </c>
      <c r="W892" s="145" t="s">
        <v>229</v>
      </c>
      <c r="X892" s="18" t="s">
        <v>255</v>
      </c>
      <c r="Y892" s="203" t="s">
        <v>517</v>
      </c>
      <c r="Z892" s="145" t="s">
        <v>256</v>
      </c>
      <c r="AA892" s="145" t="s">
        <v>256</v>
      </c>
      <c r="AB892" s="18" t="s">
        <v>176</v>
      </c>
      <c r="AC892" s="204">
        <v>45590</v>
      </c>
      <c r="AD892" s="205" t="s">
        <v>518</v>
      </c>
      <c r="AE892" s="26" t="s">
        <v>239</v>
      </c>
      <c r="AF892" s="281"/>
      <c r="AG892" s="18" t="s">
        <v>233</v>
      </c>
      <c r="AH892" s="281"/>
      <c r="AI892" s="18" t="s">
        <v>239</v>
      </c>
      <c r="AJ892" s="281"/>
      <c r="AK892" s="281"/>
      <c r="AL892" s="206" t="s">
        <v>524</v>
      </c>
      <c r="AM892" s="18" t="s">
        <v>184</v>
      </c>
      <c r="AN892" s="18" t="s">
        <v>184</v>
      </c>
      <c r="AO892" s="18" t="s">
        <v>184</v>
      </c>
      <c r="AP892" s="18" t="s">
        <v>184</v>
      </c>
      <c r="AQ892" s="18" t="s">
        <v>184</v>
      </c>
      <c r="AR892" s="18" t="s">
        <v>184</v>
      </c>
      <c r="AS892" s="18"/>
      <c r="AT892" s="18" t="s">
        <v>184</v>
      </c>
      <c r="AU892" s="18" t="s">
        <v>184</v>
      </c>
      <c r="AV892" s="18" t="s">
        <v>184</v>
      </c>
      <c r="AW892" s="18" t="s">
        <v>184</v>
      </c>
      <c r="AX892" s="18" t="s">
        <v>184</v>
      </c>
      <c r="AY892" s="18" t="s">
        <v>184</v>
      </c>
      <c r="AZ892" s="18" t="s">
        <v>184</v>
      </c>
      <c r="BA892" s="18" t="s">
        <v>184</v>
      </c>
      <c r="BB892" s="18" t="s">
        <v>184</v>
      </c>
      <c r="BC892" s="18"/>
      <c r="BD892" s="18" t="s">
        <v>184</v>
      </c>
      <c r="BE892" s="18" t="s">
        <v>184</v>
      </c>
      <c r="BF892" s="18" t="s">
        <v>184</v>
      </c>
      <c r="BG892" s="18" t="s">
        <v>184</v>
      </c>
      <c r="BH892" s="18" t="s">
        <v>184</v>
      </c>
      <c r="BI892" s="18" t="s">
        <v>184</v>
      </c>
      <c r="BJ892" s="18" t="s">
        <v>184</v>
      </c>
      <c r="BK892" s="18" t="s">
        <v>184</v>
      </c>
      <c r="BL892" s="18" t="s">
        <v>184</v>
      </c>
      <c r="BM892" s="281"/>
    </row>
    <row r="893" spans="1:65" s="158" customFormat="1" ht="60" customHeight="1" x14ac:dyDescent="0.35">
      <c r="A893" s="24" t="s">
        <v>3807</v>
      </c>
      <c r="D893" s="145" t="s">
        <v>3812</v>
      </c>
      <c r="E893" s="145" t="s">
        <v>229</v>
      </c>
      <c r="F893" s="145" t="s">
        <v>316</v>
      </c>
      <c r="G893" s="145" t="s">
        <v>1352</v>
      </c>
      <c r="H893" s="145" t="s">
        <v>3813</v>
      </c>
      <c r="I893" s="145" t="s">
        <v>253</v>
      </c>
      <c r="J893" s="18" t="s">
        <v>254</v>
      </c>
      <c r="K893" s="18" t="s">
        <v>436</v>
      </c>
      <c r="L893" s="18" t="s">
        <v>336</v>
      </c>
      <c r="M893" s="18" t="s">
        <v>321</v>
      </c>
      <c r="N893" s="18" t="s">
        <v>451</v>
      </c>
      <c r="O893" s="18" t="s">
        <v>176</v>
      </c>
      <c r="P893" s="145" t="s">
        <v>193</v>
      </c>
      <c r="Q893" s="145" t="s">
        <v>3812</v>
      </c>
      <c r="R893" s="145" t="s">
        <v>193</v>
      </c>
      <c r="S893" s="145" t="s">
        <v>3812</v>
      </c>
      <c r="T893" s="145" t="s">
        <v>324</v>
      </c>
      <c r="U893" s="145" t="s">
        <v>3812</v>
      </c>
      <c r="V893" s="145" t="s">
        <v>193</v>
      </c>
      <c r="W893" s="145" t="s">
        <v>725</v>
      </c>
      <c r="X893" s="18" t="s">
        <v>273</v>
      </c>
      <c r="Y893" s="203" t="s">
        <v>528</v>
      </c>
      <c r="Z893" s="145" t="s">
        <v>180</v>
      </c>
      <c r="AA893" s="145" t="s">
        <v>3820</v>
      </c>
      <c r="AB893" s="18" t="s">
        <v>182</v>
      </c>
      <c r="AC893" s="204">
        <v>45593</v>
      </c>
      <c r="AD893" s="205" t="s">
        <v>518</v>
      </c>
      <c r="AE893" s="26" t="s">
        <v>233</v>
      </c>
      <c r="AF893" s="18">
        <f>IF(AE893="Baja",1,IF(AE893="Media",2,IF(AE893="Alta",3,"")))</f>
        <v>2</v>
      </c>
      <c r="AG893" s="18" t="s">
        <v>233</v>
      </c>
      <c r="AH893" s="18">
        <f>IF(AG893="Baja",1,IF(AG893="Media",2,IF(AG893="Alta",3,"")))</f>
        <v>2</v>
      </c>
      <c r="AI893" s="18" t="s">
        <v>233</v>
      </c>
      <c r="AJ893" s="18">
        <f>IF(AI893="Baja",1,IF(AI893="Media",2,IF(AI893="Alta",3,"")))</f>
        <v>2</v>
      </c>
      <c r="AK893" s="18">
        <f>IFERROR(SUM(+AF893+AH893+AJ893),"")</f>
        <v>6</v>
      </c>
      <c r="AL893" s="206" t="s">
        <v>524</v>
      </c>
      <c r="AM893" s="18" t="s">
        <v>184</v>
      </c>
      <c r="AN893" s="18" t="s">
        <v>388</v>
      </c>
      <c r="AO893" s="18" t="s">
        <v>184</v>
      </c>
      <c r="AP893" s="18" t="s">
        <v>388</v>
      </c>
      <c r="AQ893" s="18" t="s">
        <v>184</v>
      </c>
      <c r="AR893" s="18"/>
      <c r="AS893" s="18"/>
      <c r="AT893" s="18" t="s">
        <v>388</v>
      </c>
      <c r="AU893" s="18" t="s">
        <v>184</v>
      </c>
      <c r="AV893" s="18" t="s">
        <v>388</v>
      </c>
      <c r="AW893" s="18" t="s">
        <v>388</v>
      </c>
      <c r="AX893" s="18" t="s">
        <v>184</v>
      </c>
      <c r="AY893" s="18" t="s">
        <v>184</v>
      </c>
      <c r="AZ893" s="18" t="s">
        <v>184</v>
      </c>
      <c r="BA893" s="18" t="s">
        <v>184</v>
      </c>
      <c r="BB893" s="18" t="s">
        <v>184</v>
      </c>
      <c r="BC893" s="18"/>
      <c r="BD893" s="18" t="s">
        <v>184</v>
      </c>
      <c r="BE893" s="18" t="s">
        <v>184</v>
      </c>
      <c r="BF893" s="18" t="s">
        <v>184</v>
      </c>
      <c r="BG893" s="18" t="s">
        <v>184</v>
      </c>
      <c r="BH893" s="18" t="s">
        <v>184</v>
      </c>
      <c r="BI893" s="18" t="s">
        <v>184</v>
      </c>
      <c r="BJ893" s="18" t="s">
        <v>184</v>
      </c>
      <c r="BK893" s="18" t="s">
        <v>184</v>
      </c>
      <c r="BL893" s="18" t="s">
        <v>184</v>
      </c>
      <c r="BM893" s="281"/>
    </row>
    <row r="894" spans="1:65" s="158" customFormat="1" ht="60" customHeight="1" x14ac:dyDescent="0.35">
      <c r="A894" s="24" t="s">
        <v>3808</v>
      </c>
      <c r="D894" s="145" t="s">
        <v>3812</v>
      </c>
      <c r="E894" s="145" t="s">
        <v>229</v>
      </c>
      <c r="F894" s="145" t="s">
        <v>229</v>
      </c>
      <c r="G894" s="145" t="s">
        <v>451</v>
      </c>
      <c r="H894" s="145" t="s">
        <v>3814</v>
      </c>
      <c r="I894" s="145" t="s">
        <v>695</v>
      </c>
      <c r="J894" s="145" t="s">
        <v>176</v>
      </c>
      <c r="K894" s="145" t="s">
        <v>176</v>
      </c>
      <c r="L894" s="145" t="s">
        <v>176</v>
      </c>
      <c r="M894" s="145" t="s">
        <v>176</v>
      </c>
      <c r="N894" s="145" t="s">
        <v>176</v>
      </c>
      <c r="O894" s="145" t="s">
        <v>176</v>
      </c>
      <c r="P894" s="145" t="s">
        <v>193</v>
      </c>
      <c r="Q894" s="145" t="s">
        <v>3812</v>
      </c>
      <c r="R894" s="145" t="s">
        <v>178</v>
      </c>
      <c r="S894" s="145" t="s">
        <v>3812</v>
      </c>
      <c r="T894" s="145" t="s">
        <v>324</v>
      </c>
      <c r="U894" s="145" t="s">
        <v>3812</v>
      </c>
      <c r="V894" s="145" t="s">
        <v>229</v>
      </c>
      <c r="W894" s="145" t="s">
        <v>651</v>
      </c>
      <c r="X894" s="18" t="s">
        <v>273</v>
      </c>
      <c r="Y894" s="203" t="s">
        <v>528</v>
      </c>
      <c r="Z894" s="145" t="s">
        <v>180</v>
      </c>
      <c r="AA894" s="145" t="s">
        <v>3821</v>
      </c>
      <c r="AB894" s="18" t="s">
        <v>182</v>
      </c>
      <c r="AC894" s="204">
        <v>45593</v>
      </c>
      <c r="AD894" s="205" t="s">
        <v>518</v>
      </c>
      <c r="AE894" s="26" t="s">
        <v>233</v>
      </c>
      <c r="AF894" s="18">
        <f t="shared" ref="AF894:AF897" si="208">IF(AE894="Baja",1,IF(AE894="Media",2,IF(AE894="Alta",3,"")))</f>
        <v>2</v>
      </c>
      <c r="AG894" s="18" t="s">
        <v>239</v>
      </c>
      <c r="AH894" s="18">
        <f t="shared" ref="AH894:AH897" si="209">IF(AG894="Baja",1,IF(AG894="Media",2,IF(AG894="Alta",3,"")))</f>
        <v>1</v>
      </c>
      <c r="AI894" s="18" t="s">
        <v>239</v>
      </c>
      <c r="AJ894" s="18">
        <f t="shared" ref="AJ894:AJ897" si="210">IF(AI894="Baja",1,IF(AI894="Media",2,IF(AI894="Alta",3,"")))</f>
        <v>1</v>
      </c>
      <c r="AK894" s="18">
        <f t="shared" ref="AK894:AK897" si="211">IFERROR(SUM(+AF894+AH894+AJ894),"")</f>
        <v>4</v>
      </c>
      <c r="AL894" s="206" t="s">
        <v>524</v>
      </c>
      <c r="AM894" s="18" t="s">
        <v>184</v>
      </c>
      <c r="AN894" s="18" t="s">
        <v>388</v>
      </c>
      <c r="AO894" s="18" t="s">
        <v>184</v>
      </c>
      <c r="AP894" s="18" t="s">
        <v>388</v>
      </c>
      <c r="AQ894" s="18" t="s">
        <v>184</v>
      </c>
      <c r="AR894" s="18"/>
      <c r="AS894" s="18"/>
      <c r="AT894" s="18" t="s">
        <v>388</v>
      </c>
      <c r="AU894" s="18" t="s">
        <v>184</v>
      </c>
      <c r="AV894" s="18" t="s">
        <v>388</v>
      </c>
      <c r="AW894" s="18" t="s">
        <v>184</v>
      </c>
      <c r="AX894" s="18" t="s">
        <v>184</v>
      </c>
      <c r="AY894" s="18" t="s">
        <v>184</v>
      </c>
      <c r="AZ894" s="18" t="s">
        <v>184</v>
      </c>
      <c r="BA894" s="18" t="s">
        <v>184</v>
      </c>
      <c r="BB894" s="18" t="s">
        <v>184</v>
      </c>
      <c r="BC894" s="18"/>
      <c r="BD894" s="18" t="s">
        <v>184</v>
      </c>
      <c r="BE894" s="18" t="s">
        <v>184</v>
      </c>
      <c r="BF894" s="18" t="s">
        <v>184</v>
      </c>
      <c r="BG894" s="18" t="s">
        <v>184</v>
      </c>
      <c r="BH894" s="18" t="s">
        <v>184</v>
      </c>
      <c r="BI894" s="18" t="s">
        <v>184</v>
      </c>
      <c r="BJ894" s="18" t="s">
        <v>184</v>
      </c>
      <c r="BK894" s="18" t="s">
        <v>184</v>
      </c>
      <c r="BL894" s="18" t="s">
        <v>184</v>
      </c>
      <c r="BM894" s="281"/>
    </row>
    <row r="895" spans="1:65" s="158" customFormat="1" ht="60" customHeight="1" x14ac:dyDescent="0.35">
      <c r="A895" s="24" t="s">
        <v>3809</v>
      </c>
      <c r="D895" s="145" t="s">
        <v>3812</v>
      </c>
      <c r="E895" s="145" t="s">
        <v>229</v>
      </c>
      <c r="F895" s="145" t="s">
        <v>229</v>
      </c>
      <c r="G895" s="145" t="s">
        <v>3815</v>
      </c>
      <c r="H895" s="145" t="s">
        <v>3816</v>
      </c>
      <c r="I895" s="145" t="s">
        <v>312</v>
      </c>
      <c r="J895" s="145" t="s">
        <v>176</v>
      </c>
      <c r="K895" s="145" t="s">
        <v>176</v>
      </c>
      <c r="L895" s="145" t="s">
        <v>176</v>
      </c>
      <c r="M895" s="145" t="s">
        <v>176</v>
      </c>
      <c r="N895" s="145" t="s">
        <v>176</v>
      </c>
      <c r="O895" s="145" t="s">
        <v>176</v>
      </c>
      <c r="P895" s="145" t="s">
        <v>176</v>
      </c>
      <c r="Q895" s="145" t="s">
        <v>176</v>
      </c>
      <c r="R895" s="145" t="s">
        <v>176</v>
      </c>
      <c r="S895" s="145" t="s">
        <v>176</v>
      </c>
      <c r="T895" s="145" t="s">
        <v>176</v>
      </c>
      <c r="U895" s="145" t="s">
        <v>176</v>
      </c>
      <c r="V895" s="145" t="s">
        <v>176</v>
      </c>
      <c r="W895" s="145" t="s">
        <v>176</v>
      </c>
      <c r="X895" s="18" t="s">
        <v>255</v>
      </c>
      <c r="Y895" s="203" t="s">
        <v>517</v>
      </c>
      <c r="Z895" s="145" t="s">
        <v>256</v>
      </c>
      <c r="AA895" s="145" t="s">
        <v>256</v>
      </c>
      <c r="AB895" s="18" t="s">
        <v>256</v>
      </c>
      <c r="AC895" s="204">
        <v>45593</v>
      </c>
      <c r="AD895" s="205" t="s">
        <v>518</v>
      </c>
      <c r="AE895" s="26" t="s">
        <v>239</v>
      </c>
      <c r="AF895" s="18">
        <f t="shared" si="208"/>
        <v>1</v>
      </c>
      <c r="AG895" s="18" t="s">
        <v>239</v>
      </c>
      <c r="AH895" s="18">
        <f t="shared" si="209"/>
        <v>1</v>
      </c>
      <c r="AI895" s="18" t="s">
        <v>233</v>
      </c>
      <c r="AJ895" s="18">
        <f t="shared" si="210"/>
        <v>2</v>
      </c>
      <c r="AK895" s="18">
        <f t="shared" si="211"/>
        <v>4</v>
      </c>
      <c r="AL895" s="206" t="s">
        <v>524</v>
      </c>
      <c r="AM895" s="18" t="s">
        <v>184</v>
      </c>
      <c r="AN895" s="18" t="s">
        <v>388</v>
      </c>
      <c r="AO895" s="18" t="s">
        <v>184</v>
      </c>
      <c r="AP895" s="18" t="s">
        <v>388</v>
      </c>
      <c r="AQ895" s="18" t="s">
        <v>184</v>
      </c>
      <c r="AR895" s="18"/>
      <c r="AS895" s="18"/>
      <c r="AT895" s="18" t="s">
        <v>388</v>
      </c>
      <c r="AU895" s="18" t="s">
        <v>184</v>
      </c>
      <c r="AV895" s="18" t="s">
        <v>388</v>
      </c>
      <c r="AW895" s="18" t="s">
        <v>184</v>
      </c>
      <c r="AX895" s="18" t="s">
        <v>184</v>
      </c>
      <c r="AY895" s="18" t="s">
        <v>184</v>
      </c>
      <c r="AZ895" s="18" t="s">
        <v>184</v>
      </c>
      <c r="BA895" s="18" t="s">
        <v>184</v>
      </c>
      <c r="BB895" s="18" t="s">
        <v>184</v>
      </c>
      <c r="BC895" s="18"/>
      <c r="BD895" s="18" t="s">
        <v>184</v>
      </c>
      <c r="BE895" s="18" t="s">
        <v>184</v>
      </c>
      <c r="BF895" s="18" t="s">
        <v>184</v>
      </c>
      <c r="BG895" s="18" t="s">
        <v>184</v>
      </c>
      <c r="BH895" s="18" t="s">
        <v>184</v>
      </c>
      <c r="BI895" s="18" t="s">
        <v>184</v>
      </c>
      <c r="BJ895" s="18" t="s">
        <v>184</v>
      </c>
      <c r="BK895" s="18" t="s">
        <v>184</v>
      </c>
      <c r="BL895" s="18" t="s">
        <v>184</v>
      </c>
      <c r="BM895" s="281"/>
    </row>
    <row r="896" spans="1:65" s="158" customFormat="1" ht="60" customHeight="1" x14ac:dyDescent="0.35">
      <c r="A896" s="24" t="s">
        <v>3810</v>
      </c>
      <c r="D896" s="145" t="s">
        <v>3812</v>
      </c>
      <c r="E896" s="145" t="s">
        <v>229</v>
      </c>
      <c r="F896" s="145" t="s">
        <v>229</v>
      </c>
      <c r="G896" s="145" t="s">
        <v>465</v>
      </c>
      <c r="H896" s="145" t="s">
        <v>3817</v>
      </c>
      <c r="I896" s="145" t="s">
        <v>175</v>
      </c>
      <c r="J896" s="145" t="s">
        <v>176</v>
      </c>
      <c r="K896" s="145" t="s">
        <v>176</v>
      </c>
      <c r="L896" s="145" t="s">
        <v>176</v>
      </c>
      <c r="M896" s="145" t="s">
        <v>176</v>
      </c>
      <c r="N896" s="145" t="s">
        <v>176</v>
      </c>
      <c r="O896" s="145" t="s">
        <v>176</v>
      </c>
      <c r="P896" s="145" t="s">
        <v>193</v>
      </c>
      <c r="Q896" s="145" t="s">
        <v>3812</v>
      </c>
      <c r="R896" s="145" t="s">
        <v>2507</v>
      </c>
      <c r="S896" s="145" t="s">
        <v>3812</v>
      </c>
      <c r="T896" s="145" t="s">
        <v>2507</v>
      </c>
      <c r="U896" s="145" t="s">
        <v>3812</v>
      </c>
      <c r="V896" s="145" t="s">
        <v>176</v>
      </c>
      <c r="W896" s="145" t="s">
        <v>176</v>
      </c>
      <c r="X896" s="18" t="s">
        <v>273</v>
      </c>
      <c r="Y896" s="203" t="s">
        <v>528</v>
      </c>
      <c r="Z896" s="145" t="s">
        <v>180</v>
      </c>
      <c r="AA896" s="145" t="s">
        <v>3822</v>
      </c>
      <c r="AB896" s="18" t="s">
        <v>238</v>
      </c>
      <c r="AC896" s="204">
        <v>45593</v>
      </c>
      <c r="AD896" s="205" t="s">
        <v>518</v>
      </c>
      <c r="AE896" s="26" t="s">
        <v>233</v>
      </c>
      <c r="AF896" s="18">
        <f t="shared" si="208"/>
        <v>2</v>
      </c>
      <c r="AG896" s="18" t="s">
        <v>233</v>
      </c>
      <c r="AH896" s="18">
        <f t="shared" si="209"/>
        <v>2</v>
      </c>
      <c r="AI896" s="18" t="s">
        <v>239</v>
      </c>
      <c r="AJ896" s="18">
        <f t="shared" si="210"/>
        <v>1</v>
      </c>
      <c r="AK896" s="18">
        <f t="shared" si="211"/>
        <v>5</v>
      </c>
      <c r="AL896" s="206" t="s">
        <v>524</v>
      </c>
      <c r="AM896" s="18" t="s">
        <v>184</v>
      </c>
      <c r="AN896" s="18" t="s">
        <v>388</v>
      </c>
      <c r="AO896" s="18" t="s">
        <v>184</v>
      </c>
      <c r="AP896" s="18" t="s">
        <v>388</v>
      </c>
      <c r="AQ896" s="18" t="s">
        <v>184</v>
      </c>
      <c r="AR896" s="18"/>
      <c r="AS896" s="18"/>
      <c r="AT896" s="18" t="s">
        <v>388</v>
      </c>
      <c r="AU896" s="18" t="s">
        <v>184</v>
      </c>
      <c r="AV896" s="18" t="s">
        <v>388</v>
      </c>
      <c r="AW896" s="18" t="s">
        <v>388</v>
      </c>
      <c r="AX896" s="18" t="s">
        <v>184</v>
      </c>
      <c r="AY896" s="18" t="s">
        <v>184</v>
      </c>
      <c r="AZ896" s="18" t="s">
        <v>184</v>
      </c>
      <c r="BA896" s="18" t="s">
        <v>184</v>
      </c>
      <c r="BB896" s="18" t="s">
        <v>184</v>
      </c>
      <c r="BC896" s="18"/>
      <c r="BD896" s="18" t="s">
        <v>184</v>
      </c>
      <c r="BE896" s="18" t="s">
        <v>184</v>
      </c>
      <c r="BF896" s="18" t="s">
        <v>184</v>
      </c>
      <c r="BG896" s="18" t="s">
        <v>184</v>
      </c>
      <c r="BH896" s="18" t="s">
        <v>184</v>
      </c>
      <c r="BI896" s="18" t="s">
        <v>184</v>
      </c>
      <c r="BJ896" s="18" t="s">
        <v>184</v>
      </c>
      <c r="BK896" s="18" t="s">
        <v>184</v>
      </c>
      <c r="BL896" s="18" t="s">
        <v>184</v>
      </c>
      <c r="BM896" s="281"/>
    </row>
    <row r="897" spans="1:70" s="158" customFormat="1" ht="60" customHeight="1" x14ac:dyDescent="0.35">
      <c r="A897" s="24" t="s">
        <v>3811</v>
      </c>
      <c r="D897" s="145" t="s">
        <v>3812</v>
      </c>
      <c r="E897" s="145" t="s">
        <v>229</v>
      </c>
      <c r="F897" s="145" t="s">
        <v>229</v>
      </c>
      <c r="G897" s="145" t="s">
        <v>3818</v>
      </c>
      <c r="H897" s="145" t="s">
        <v>3819</v>
      </c>
      <c r="I897" s="145" t="s">
        <v>253</v>
      </c>
      <c r="J897" s="18" t="s">
        <v>254</v>
      </c>
      <c r="K897" s="18" t="s">
        <v>319</v>
      </c>
      <c r="L897" s="18" t="s">
        <v>320</v>
      </c>
      <c r="M897" s="18" t="s">
        <v>321</v>
      </c>
      <c r="N897" s="18" t="s">
        <v>176</v>
      </c>
      <c r="O897" s="18" t="s">
        <v>176</v>
      </c>
      <c r="P897" s="145" t="s">
        <v>193</v>
      </c>
      <c r="Q897" s="145" t="s">
        <v>3812</v>
      </c>
      <c r="R897" s="145" t="s">
        <v>2507</v>
      </c>
      <c r="S897" s="145" t="s">
        <v>3812</v>
      </c>
      <c r="T897" s="145" t="s">
        <v>2507</v>
      </c>
      <c r="U897" s="145" t="s">
        <v>3812</v>
      </c>
      <c r="V897" s="145" t="s">
        <v>176</v>
      </c>
      <c r="W897" s="145" t="s">
        <v>176</v>
      </c>
      <c r="X897" s="18" t="s">
        <v>188</v>
      </c>
      <c r="Y897" s="203" t="s">
        <v>528</v>
      </c>
      <c r="Z897" s="145" t="s">
        <v>313</v>
      </c>
      <c r="AA897" s="145" t="s">
        <v>3823</v>
      </c>
      <c r="AB897" s="18" t="s">
        <v>182</v>
      </c>
      <c r="AC897" s="204">
        <v>45593</v>
      </c>
      <c r="AD897" s="205" t="s">
        <v>518</v>
      </c>
      <c r="AE897" s="26" t="s">
        <v>233</v>
      </c>
      <c r="AF897" s="18">
        <f t="shared" si="208"/>
        <v>2</v>
      </c>
      <c r="AG897" s="18" t="s">
        <v>183</v>
      </c>
      <c r="AH897" s="18">
        <f t="shared" si="209"/>
        <v>3</v>
      </c>
      <c r="AI897" s="18" t="s">
        <v>233</v>
      </c>
      <c r="AJ897" s="18">
        <f t="shared" si="210"/>
        <v>2</v>
      </c>
      <c r="AK897" s="18">
        <f t="shared" si="211"/>
        <v>7</v>
      </c>
      <c r="AL897" s="206" t="s">
        <v>524</v>
      </c>
      <c r="AM897" s="18" t="s">
        <v>184</v>
      </c>
      <c r="AN897" s="18" t="s">
        <v>184</v>
      </c>
      <c r="AO897" s="18" t="s">
        <v>184</v>
      </c>
      <c r="AP897" s="18" t="s">
        <v>184</v>
      </c>
      <c r="AQ897" s="18" t="s">
        <v>184</v>
      </c>
      <c r="AR897" s="18"/>
      <c r="AS897" s="18"/>
      <c r="AT897" s="18" t="s">
        <v>388</v>
      </c>
      <c r="AU897" s="18" t="s">
        <v>184</v>
      </c>
      <c r="AV897" s="18" t="s">
        <v>184</v>
      </c>
      <c r="AW897" s="18" t="s">
        <v>184</v>
      </c>
      <c r="AX897" s="18" t="s">
        <v>184</v>
      </c>
      <c r="AY897" s="18" t="s">
        <v>184</v>
      </c>
      <c r="AZ897" s="18" t="s">
        <v>184</v>
      </c>
      <c r="BA897" s="18" t="s">
        <v>184</v>
      </c>
      <c r="BB897" s="18" t="s">
        <v>184</v>
      </c>
      <c r="BC897" s="18"/>
      <c r="BD897" s="18" t="s">
        <v>184</v>
      </c>
      <c r="BE897" s="18" t="s">
        <v>184</v>
      </c>
      <c r="BF897" s="18" t="s">
        <v>184</v>
      </c>
      <c r="BG897" s="18" t="s">
        <v>184</v>
      </c>
      <c r="BH897" s="18" t="s">
        <v>184</v>
      </c>
      <c r="BI897" s="18" t="s">
        <v>184</v>
      </c>
      <c r="BJ897" s="18" t="s">
        <v>184</v>
      </c>
      <c r="BK897" s="18" t="s">
        <v>184</v>
      </c>
      <c r="BL897" s="18" t="s">
        <v>184</v>
      </c>
      <c r="BM897" s="281"/>
    </row>
    <row r="898" spans="1:70" s="158" customFormat="1" ht="60" customHeight="1" x14ac:dyDescent="0.35">
      <c r="A898" s="24" t="s">
        <v>3824</v>
      </c>
      <c r="D898" s="145" t="s">
        <v>3832</v>
      </c>
      <c r="E898" s="145" t="s">
        <v>229</v>
      </c>
      <c r="F898" s="145" t="s">
        <v>229</v>
      </c>
      <c r="G898" s="145" t="s">
        <v>3833</v>
      </c>
      <c r="H898" s="145" t="s">
        <v>3834</v>
      </c>
      <c r="I898" s="145" t="s">
        <v>227</v>
      </c>
      <c r="J898" s="145" t="s">
        <v>254</v>
      </c>
      <c r="K898" s="145" t="s">
        <v>176</v>
      </c>
      <c r="L898" s="145" t="s">
        <v>176</v>
      </c>
      <c r="M898" s="145" t="s">
        <v>321</v>
      </c>
      <c r="N898" s="145" t="s">
        <v>562</v>
      </c>
      <c r="O898" s="145" t="s">
        <v>176</v>
      </c>
      <c r="P898" s="145" t="s">
        <v>193</v>
      </c>
      <c r="Q898" s="145" t="s">
        <v>3835</v>
      </c>
      <c r="R898" s="145" t="s">
        <v>229</v>
      </c>
      <c r="S898" s="145" t="s">
        <v>229</v>
      </c>
      <c r="T898" s="145" t="s">
        <v>1380</v>
      </c>
      <c r="U898" s="145" t="s">
        <v>3835</v>
      </c>
      <c r="V898" s="145" t="s">
        <v>229</v>
      </c>
      <c r="W898" s="145" t="s">
        <v>229</v>
      </c>
      <c r="X898" s="18" t="s">
        <v>273</v>
      </c>
      <c r="Y898" s="203" t="str">
        <f>VLOOKUP($X898,'[29]Ley Transparencia'!$G$4:$H$18,2,0)</f>
        <v>Artículo 18 - INFORMACIÓN PÚBLICA CLASIFICADA</v>
      </c>
      <c r="Z898" s="145" t="s">
        <v>180</v>
      </c>
      <c r="AA898" s="145" t="s">
        <v>3850</v>
      </c>
      <c r="AB898" s="18" t="s">
        <v>238</v>
      </c>
      <c r="AC898" s="204">
        <v>43831</v>
      </c>
      <c r="AD898" s="205" t="str">
        <f>LOOKUP($Y898,'[29]Ley Transparencia'!$H$4:$H$17,'[29]Ley Transparencia'!$I$4:$I$17)</f>
        <v>Ilimitada</v>
      </c>
      <c r="AE898" s="26" t="str">
        <f>IF(Y898="Artículo 19 - INFORMACIÓN PÚBLICA RESERVADA","Alta",IF(Y898="Artículo 18 - INFORMACIÓN PÚBLICA CLASIFICADA","Media",IF(Y898="INFORMACIÓN PÚBLICA","Baja")))</f>
        <v>Media</v>
      </c>
      <c r="AF898" s="18">
        <f>IF(AE898="Baja",1,IF(AE898="Media",2,IF(AE898="Alta",3,"")))</f>
        <v>2</v>
      </c>
      <c r="AG898" s="18" t="s">
        <v>239</v>
      </c>
      <c r="AH898" s="18">
        <f>IF(AG898="Baja",1,IF(AG898="Media",2,IF(AG898="Alta",3,"")))</f>
        <v>1</v>
      </c>
      <c r="AI898" s="18" t="s">
        <v>239</v>
      </c>
      <c r="AJ898" s="18">
        <f>IF(AI898="Baja",1,IF(AI898="Media",2,IF(AI898="Alta",3,"")))</f>
        <v>1</v>
      </c>
      <c r="AK898" s="18">
        <f>IFERROR(SUM(+AF898+AH898+AJ898),"")</f>
        <v>4</v>
      </c>
      <c r="AL898" s="206" t="str">
        <f>IF(AND(AE898="ALTA"),"ALTA",IF(AND(AG898="ALTA",AI898="ALTA"),"ALTA",IF(AND(AE898="MEDIA",AG898="ALTA",AI898="MEDIA"),"MEDIA",IF(AND(AE898="MEDIA",AG898="MEDIA",AI898="ALTA"),"MEDIA",IF(AND(AE898="MEDIA",AG898="MEDIA",AI898="BAJA"),"MEDIA",IF(AND(AE898="MEDIA",AG898="MEDIA",AI898="MEDIA"),"MEDIA",IF(AND(AE898="MEDIA",AG898="BAJA",AI898="MEDIA"),"MEDIA",IF(AND(AE898="BAJA",AG898="MEDIA",AI898="MEDIA"),"MEDIA",IF(AND(AE898="BAJA",AG898="BAJA",AI898="MEDIA"),"MEDIA",IF(AND(AE898="BAJA",AG898="MEDIA",AI898="BAJA"),"MEDIA",IF(AND(AE898="MEDIA",AG898="BAJA",AI898="BAJA"),"MEDIA",IF(AND(AE898="BAJA",AG898="ALTA",AI898="BAJA"),"MEDIA",IF(AND(AE898="BAJA",AG898="BAJA",AI898="ALTA"),"MEDIA",IF(AND(AE898="MEDIA",AG898="ALTA",AI898="BAJA"),"MEDIA",IF(AND(AE898="MEDIA",AG898="BAJA",AI898="ALTA"),"MEDIA",IF(AND(AE898="BAJA",AG898="ALTA",AI898="MEDIA"),"MEDIA",IF(AND(AE898="BAJA",AG898="MEDIA",AI898="ALTA"),"MEDIA",IF(AND(AE898="BAJA",AG898="BAJA",AI898="BAJA"),"BAJA","Por Clasificar"))))))))))))))))))</f>
        <v>MEDIA</v>
      </c>
      <c r="AM898" s="18" t="s">
        <v>184</v>
      </c>
      <c r="AN898" s="18" t="s">
        <v>184</v>
      </c>
      <c r="AO898" s="18" t="s">
        <v>184</v>
      </c>
      <c r="AP898" s="18" t="s">
        <v>184</v>
      </c>
      <c r="AQ898" s="18" t="s">
        <v>184</v>
      </c>
      <c r="AR898" s="18" t="s">
        <v>184</v>
      </c>
      <c r="AS898" s="18"/>
      <c r="AT898" s="18" t="s">
        <v>388</v>
      </c>
      <c r="AU898" s="18" t="s">
        <v>184</v>
      </c>
      <c r="AV898" s="18" t="s">
        <v>388</v>
      </c>
      <c r="AW898" s="18" t="s">
        <v>184</v>
      </c>
      <c r="AX898" s="18" t="s">
        <v>184</v>
      </c>
      <c r="AY898" s="18" t="s">
        <v>184</v>
      </c>
      <c r="AZ898" s="18" t="s">
        <v>184</v>
      </c>
      <c r="BA898" s="18" t="s">
        <v>184</v>
      </c>
      <c r="BB898" s="18" t="s">
        <v>184</v>
      </c>
      <c r="BC898" s="18"/>
      <c r="BD898" s="18" t="s">
        <v>184</v>
      </c>
      <c r="BE898" s="18" t="s">
        <v>184</v>
      </c>
      <c r="BF898" s="18" t="s">
        <v>184</v>
      </c>
      <c r="BG898" s="18" t="s">
        <v>184</v>
      </c>
      <c r="BH898" s="18" t="s">
        <v>184</v>
      </c>
      <c r="BI898" s="18" t="s">
        <v>184</v>
      </c>
      <c r="BJ898" s="18" t="s">
        <v>184</v>
      </c>
      <c r="BK898" s="18" t="s">
        <v>184</v>
      </c>
      <c r="BL898" s="18" t="s">
        <v>184</v>
      </c>
      <c r="BM898" s="281"/>
    </row>
    <row r="899" spans="1:70" s="158" customFormat="1" ht="60" customHeight="1" x14ac:dyDescent="0.35">
      <c r="A899" s="24" t="s">
        <v>3825</v>
      </c>
      <c r="D899" s="145" t="s">
        <v>3832</v>
      </c>
      <c r="E899" s="145" t="s">
        <v>229</v>
      </c>
      <c r="F899" s="145" t="s">
        <v>229</v>
      </c>
      <c r="G899" s="145" t="s">
        <v>3836</v>
      </c>
      <c r="H899" s="145" t="s">
        <v>3837</v>
      </c>
      <c r="I899" s="145" t="s">
        <v>175</v>
      </c>
      <c r="J899" s="145" t="s">
        <v>176</v>
      </c>
      <c r="K899" s="18" t="s">
        <v>176</v>
      </c>
      <c r="L899" s="145" t="s">
        <v>176</v>
      </c>
      <c r="M899" s="145" t="s">
        <v>176</v>
      </c>
      <c r="N899" s="145" t="s">
        <v>176</v>
      </c>
      <c r="O899" s="145" t="s">
        <v>176</v>
      </c>
      <c r="P899" s="145" t="s">
        <v>193</v>
      </c>
      <c r="Q899" s="145" t="s">
        <v>3835</v>
      </c>
      <c r="R899" s="145" t="s">
        <v>176</v>
      </c>
      <c r="S899" s="145" t="s">
        <v>176</v>
      </c>
      <c r="T899" s="145" t="s">
        <v>1380</v>
      </c>
      <c r="U899" s="145" t="s">
        <v>3835</v>
      </c>
      <c r="V899" s="145" t="s">
        <v>176</v>
      </c>
      <c r="W899" s="145" t="s">
        <v>176</v>
      </c>
      <c r="X899" s="18" t="s">
        <v>273</v>
      </c>
      <c r="Y899" s="203" t="str">
        <f>VLOOKUP($X899,'[29]Ley Transparencia'!$G$4:$H$18,2,0)</f>
        <v>Artículo 18 - INFORMACIÓN PÚBLICA CLASIFICADA</v>
      </c>
      <c r="Z899" s="145" t="s">
        <v>180</v>
      </c>
      <c r="AA899" s="145" t="s">
        <v>3850</v>
      </c>
      <c r="AB899" s="18" t="s">
        <v>238</v>
      </c>
      <c r="AC899" s="204">
        <v>45583</v>
      </c>
      <c r="AD899" s="205" t="str">
        <f>LOOKUP($Y899,'[29]Ley Transparencia'!$H$4:$H$17,'[29]Ley Transparencia'!$I$4:$I$17)</f>
        <v>Ilimitada</v>
      </c>
      <c r="AE899" s="26" t="str">
        <f t="shared" ref="AE899:AE905" si="212">IF(Y899="Artículo 19 - INFORMACIÓN PÚBLICA RESERVADA","Alta",IF(Y899="Artículo 18 - INFORMACIÓN PÚBLICA CLASIFICADA","Media",IF(Y899="INFORMACIÓN PÚBLICA","Baja")))</f>
        <v>Media</v>
      </c>
      <c r="AF899" s="18">
        <f t="shared" ref="AF899:AF905" si="213">IF(AE899="Baja",1,IF(AE899="Media",2,IF(AE899="Alta",3,"")))</f>
        <v>2</v>
      </c>
      <c r="AG899" s="18" t="s">
        <v>233</v>
      </c>
      <c r="AH899" s="18">
        <f t="shared" ref="AH899:AH905" si="214">IF(AG899="Baja",1,IF(AG899="Media",2,IF(AG899="Alta",3,"")))</f>
        <v>2</v>
      </c>
      <c r="AI899" s="18" t="s">
        <v>239</v>
      </c>
      <c r="AJ899" s="18">
        <f t="shared" ref="AJ899:AJ905" si="215">IF(AI899="Baja",1,IF(AI899="Media",2,IF(AI899="Alta",3,"")))</f>
        <v>1</v>
      </c>
      <c r="AK899" s="18">
        <f t="shared" ref="AK899:AK905" si="216">IFERROR(SUM(+AF899+AH899+AJ899),"")</f>
        <v>5</v>
      </c>
      <c r="AL899" s="206" t="str">
        <f t="shared" ref="AL899:AL905" si="217">IF(AND(AE899="ALTA"),"ALTA",IF(AND(AG899="ALTA",AI899="ALTA"),"ALTA",IF(AND(AE899="MEDIA",AG899="ALTA",AI899="MEDIA"),"MEDIA",IF(AND(AE899="MEDIA",AG899="MEDIA",AI899="ALTA"),"MEDIA",IF(AND(AE899="MEDIA",AG899="MEDIA",AI899="BAJA"),"MEDIA",IF(AND(AE899="MEDIA",AG899="MEDIA",AI899="MEDIA"),"MEDIA",IF(AND(AE899="MEDIA",AG899="BAJA",AI899="MEDIA"),"MEDIA",IF(AND(AE899="BAJA",AG899="MEDIA",AI899="MEDIA"),"MEDIA",IF(AND(AE899="BAJA",AG899="BAJA",AI899="MEDIA"),"MEDIA",IF(AND(AE899="BAJA",AG899="MEDIA",AI899="BAJA"),"MEDIA",IF(AND(AE899="MEDIA",AG899="BAJA",AI899="BAJA"),"MEDIA",IF(AND(AE899="BAJA",AG899="ALTA",AI899="BAJA"),"MEDIA",IF(AND(AE899="BAJA",AG899="BAJA",AI899="ALTA"),"MEDIA",IF(AND(AE899="MEDIA",AG899="ALTA",AI899="BAJA"),"MEDIA",IF(AND(AE899="MEDIA",AG899="BAJA",AI899="ALTA"),"MEDIA",IF(AND(AE899="BAJA",AG899="ALTA",AI899="MEDIA"),"MEDIA",IF(AND(AE899="BAJA",AG899="MEDIA",AI899="ALTA"),"MEDIA",IF(AND(AE899="BAJA",AG899="BAJA",AI899="BAJA"),"BAJA","Por Clasificar"))))))))))))))))))</f>
        <v>MEDIA</v>
      </c>
      <c r="AM899" s="18" t="s">
        <v>184</v>
      </c>
      <c r="AN899" s="18" t="s">
        <v>388</v>
      </c>
      <c r="AO899" s="18" t="s">
        <v>184</v>
      </c>
      <c r="AP899" s="18" t="s">
        <v>184</v>
      </c>
      <c r="AQ899" s="18" t="s">
        <v>184</v>
      </c>
      <c r="AR899" s="18" t="s">
        <v>184</v>
      </c>
      <c r="AS899" s="18"/>
      <c r="AT899" s="18" t="s">
        <v>388</v>
      </c>
      <c r="AU899" s="18" t="s">
        <v>184</v>
      </c>
      <c r="AV899" s="18" t="s">
        <v>388</v>
      </c>
      <c r="AW899" s="18" t="s">
        <v>388</v>
      </c>
      <c r="AX899" s="18" t="s">
        <v>388</v>
      </c>
      <c r="AY899" s="18" t="s">
        <v>388</v>
      </c>
      <c r="AZ899" s="18" t="s">
        <v>184</v>
      </c>
      <c r="BA899" s="18" t="s">
        <v>184</v>
      </c>
      <c r="BB899" s="18" t="s">
        <v>184</v>
      </c>
      <c r="BC899" s="18"/>
      <c r="BD899" s="18" t="s">
        <v>184</v>
      </c>
      <c r="BE899" s="18" t="s">
        <v>184</v>
      </c>
      <c r="BF899" s="18" t="s">
        <v>184</v>
      </c>
      <c r="BG899" s="18" t="s">
        <v>184</v>
      </c>
      <c r="BH899" s="18" t="s">
        <v>184</v>
      </c>
      <c r="BI899" s="18" t="s">
        <v>184</v>
      </c>
      <c r="BJ899" s="18" t="s">
        <v>184</v>
      </c>
      <c r="BK899" s="18" t="s">
        <v>184</v>
      </c>
      <c r="BL899" s="18" t="s">
        <v>184</v>
      </c>
      <c r="BM899" s="281"/>
    </row>
    <row r="900" spans="1:70" s="158" customFormat="1" ht="60" customHeight="1" x14ac:dyDescent="0.35">
      <c r="A900" s="24" t="s">
        <v>3826</v>
      </c>
      <c r="D900" s="145" t="s">
        <v>3832</v>
      </c>
      <c r="E900" s="145" t="s">
        <v>229</v>
      </c>
      <c r="F900" s="145" t="s">
        <v>229</v>
      </c>
      <c r="G900" s="145" t="s">
        <v>312</v>
      </c>
      <c r="H900" s="145" t="s">
        <v>3838</v>
      </c>
      <c r="I900" s="145" t="s">
        <v>312</v>
      </c>
      <c r="J900" s="145" t="s">
        <v>176</v>
      </c>
      <c r="K900" s="145" t="s">
        <v>176</v>
      </c>
      <c r="L900" s="145" t="s">
        <v>176</v>
      </c>
      <c r="M900" s="145" t="s">
        <v>176</v>
      </c>
      <c r="N900" s="145" t="s">
        <v>176</v>
      </c>
      <c r="O900" s="145" t="s">
        <v>176</v>
      </c>
      <c r="P900" s="145" t="s">
        <v>193</v>
      </c>
      <c r="Q900" s="145" t="s">
        <v>3835</v>
      </c>
      <c r="R900" s="145" t="s">
        <v>1404</v>
      </c>
      <c r="S900" s="145" t="s">
        <v>3835</v>
      </c>
      <c r="T900" s="145" t="s">
        <v>1380</v>
      </c>
      <c r="U900" s="145" t="s">
        <v>3835</v>
      </c>
      <c r="V900" s="145" t="s">
        <v>229</v>
      </c>
      <c r="W900" s="145" t="s">
        <v>229</v>
      </c>
      <c r="X900" s="18" t="s">
        <v>188</v>
      </c>
      <c r="Y900" s="203" t="str">
        <f>VLOOKUP($X900,'[29]Ley Transparencia'!$G$4:$H$18,2,0)</f>
        <v>Artículo 18 - INFORMACIÓN PÚBLICA CLASIFICADA</v>
      </c>
      <c r="Z900" s="145" t="s">
        <v>180</v>
      </c>
      <c r="AA900" s="145" t="s">
        <v>3851</v>
      </c>
      <c r="AB900" s="18" t="s">
        <v>238</v>
      </c>
      <c r="AC900" s="204">
        <v>43831</v>
      </c>
      <c r="AD900" s="205" t="str">
        <f>LOOKUP($Y900,'[29]Ley Transparencia'!$H$4:$H$17,'[29]Ley Transparencia'!$I$4:$I$17)</f>
        <v>Ilimitada</v>
      </c>
      <c r="AE900" s="26" t="str">
        <f t="shared" si="212"/>
        <v>Media</v>
      </c>
      <c r="AF900" s="18">
        <f t="shared" si="213"/>
        <v>2</v>
      </c>
      <c r="AG900" s="18" t="s">
        <v>239</v>
      </c>
      <c r="AH900" s="18">
        <f t="shared" si="214"/>
        <v>1</v>
      </c>
      <c r="AI900" s="18" t="s">
        <v>233</v>
      </c>
      <c r="AJ900" s="18">
        <f t="shared" si="215"/>
        <v>2</v>
      </c>
      <c r="AK900" s="18">
        <f t="shared" si="216"/>
        <v>5</v>
      </c>
      <c r="AL900" s="206" t="str">
        <f t="shared" si="217"/>
        <v>MEDIA</v>
      </c>
      <c r="AM900" s="18" t="s">
        <v>184</v>
      </c>
      <c r="AN900" s="18" t="s">
        <v>388</v>
      </c>
      <c r="AO900" s="18" t="s">
        <v>184</v>
      </c>
      <c r="AP900" s="18" t="s">
        <v>184</v>
      </c>
      <c r="AQ900" s="18" t="s">
        <v>184</v>
      </c>
      <c r="AR900" s="18" t="s">
        <v>184</v>
      </c>
      <c r="AS900" s="18"/>
      <c r="AT900" s="18" t="s">
        <v>388</v>
      </c>
      <c r="AU900" s="18" t="s">
        <v>184</v>
      </c>
      <c r="AV900" s="18" t="s">
        <v>388</v>
      </c>
      <c r="AW900" s="18" t="s">
        <v>184</v>
      </c>
      <c r="AX900" s="18" t="s">
        <v>184</v>
      </c>
      <c r="AY900" s="18" t="s">
        <v>184</v>
      </c>
      <c r="AZ900" s="18" t="s">
        <v>184</v>
      </c>
      <c r="BA900" s="18" t="s">
        <v>184</v>
      </c>
      <c r="BB900" s="18" t="s">
        <v>184</v>
      </c>
      <c r="BC900" s="18"/>
      <c r="BD900" s="18" t="s">
        <v>184</v>
      </c>
      <c r="BE900" s="18" t="s">
        <v>184</v>
      </c>
      <c r="BF900" s="18" t="s">
        <v>184</v>
      </c>
      <c r="BG900" s="18" t="s">
        <v>184</v>
      </c>
      <c r="BH900" s="18" t="s">
        <v>184</v>
      </c>
      <c r="BI900" s="18" t="s">
        <v>184</v>
      </c>
      <c r="BJ900" s="18" t="s">
        <v>184</v>
      </c>
      <c r="BK900" s="18" t="s">
        <v>184</v>
      </c>
      <c r="BL900" s="18" t="s">
        <v>184</v>
      </c>
      <c r="BM900" s="281"/>
    </row>
    <row r="901" spans="1:70" s="158" customFormat="1" ht="60" customHeight="1" x14ac:dyDescent="0.35">
      <c r="A901" s="24" t="s">
        <v>3827</v>
      </c>
      <c r="D901" s="145" t="s">
        <v>3832</v>
      </c>
      <c r="E901" s="145" t="s">
        <v>229</v>
      </c>
      <c r="F901" s="145" t="s">
        <v>229</v>
      </c>
      <c r="G901" s="145" t="s">
        <v>3839</v>
      </c>
      <c r="H901" s="145" t="s">
        <v>3840</v>
      </c>
      <c r="I901" s="145" t="s">
        <v>695</v>
      </c>
      <c r="J901" s="145" t="s">
        <v>176</v>
      </c>
      <c r="K901" s="145" t="s">
        <v>176</v>
      </c>
      <c r="L901" s="145" t="s">
        <v>176</v>
      </c>
      <c r="M901" s="145" t="s">
        <v>337</v>
      </c>
      <c r="N901" s="145" t="s">
        <v>451</v>
      </c>
      <c r="O901" s="145" t="s">
        <v>176</v>
      </c>
      <c r="P901" s="145" t="s">
        <v>193</v>
      </c>
      <c r="Q901" s="145" t="s">
        <v>3835</v>
      </c>
      <c r="R901" s="145" t="s">
        <v>229</v>
      </c>
      <c r="S901" s="145" t="s">
        <v>229</v>
      </c>
      <c r="T901" s="145" t="s">
        <v>324</v>
      </c>
      <c r="U901" s="145" t="s">
        <v>3835</v>
      </c>
      <c r="V901" s="145" t="s">
        <v>229</v>
      </c>
      <c r="W901" s="145" t="s">
        <v>229</v>
      </c>
      <c r="X901" s="18" t="s">
        <v>188</v>
      </c>
      <c r="Y901" s="203" t="str">
        <f>VLOOKUP($X901,'[29]Ley Transparencia'!$G$4:$H$18,2,0)</f>
        <v>Artículo 18 - INFORMACIÓN PÚBLICA CLASIFICADA</v>
      </c>
      <c r="Z901" s="145" t="s">
        <v>180</v>
      </c>
      <c r="AA901" s="145" t="s">
        <v>3850</v>
      </c>
      <c r="AB901" s="18" t="s">
        <v>238</v>
      </c>
      <c r="AC901" s="204">
        <v>43831</v>
      </c>
      <c r="AD901" s="205" t="str">
        <f>LOOKUP($Y901,'[29]Ley Transparencia'!$H$4:$H$17,'[29]Ley Transparencia'!$I$4:$I$17)</f>
        <v>Ilimitada</v>
      </c>
      <c r="AE901" s="26" t="str">
        <f t="shared" si="212"/>
        <v>Media</v>
      </c>
      <c r="AF901" s="18">
        <f t="shared" si="213"/>
        <v>2</v>
      </c>
      <c r="AG901" s="18" t="s">
        <v>239</v>
      </c>
      <c r="AH901" s="18">
        <f t="shared" si="214"/>
        <v>1</v>
      </c>
      <c r="AI901" s="18" t="s">
        <v>183</v>
      </c>
      <c r="AJ901" s="18">
        <f t="shared" si="215"/>
        <v>3</v>
      </c>
      <c r="AK901" s="18">
        <f t="shared" si="216"/>
        <v>6</v>
      </c>
      <c r="AL901" s="206" t="str">
        <f t="shared" si="217"/>
        <v>MEDIA</v>
      </c>
      <c r="AM901" s="18" t="s">
        <v>184</v>
      </c>
      <c r="AN901" s="18" t="s">
        <v>184</v>
      </c>
      <c r="AO901" s="18" t="s">
        <v>184</v>
      </c>
      <c r="AP901" s="18" t="s">
        <v>184</v>
      </c>
      <c r="AQ901" s="18" t="s">
        <v>388</v>
      </c>
      <c r="AR901" s="18" t="s">
        <v>184</v>
      </c>
      <c r="AS901" s="18"/>
      <c r="AT901" s="18" t="s">
        <v>388</v>
      </c>
      <c r="AU901" s="18" t="s">
        <v>184</v>
      </c>
      <c r="AV901" s="18" t="s">
        <v>388</v>
      </c>
      <c r="AW901" s="18" t="s">
        <v>184</v>
      </c>
      <c r="AX901" s="18" t="s">
        <v>184</v>
      </c>
      <c r="AY901" s="18" t="s">
        <v>184</v>
      </c>
      <c r="AZ901" s="18" t="s">
        <v>184</v>
      </c>
      <c r="BA901" s="18" t="s">
        <v>184</v>
      </c>
      <c r="BB901" s="18" t="s">
        <v>184</v>
      </c>
      <c r="BC901" s="18"/>
      <c r="BD901" s="18" t="s">
        <v>184</v>
      </c>
      <c r="BE901" s="18" t="s">
        <v>184</v>
      </c>
      <c r="BF901" s="18" t="s">
        <v>184</v>
      </c>
      <c r="BG901" s="18" t="s">
        <v>184</v>
      </c>
      <c r="BH901" s="18" t="s">
        <v>184</v>
      </c>
      <c r="BI901" s="18" t="s">
        <v>184</v>
      </c>
      <c r="BJ901" s="18" t="s">
        <v>184</v>
      </c>
      <c r="BK901" s="18" t="s">
        <v>184</v>
      </c>
      <c r="BL901" s="18" t="s">
        <v>184</v>
      </c>
      <c r="BM901" s="281"/>
    </row>
    <row r="902" spans="1:70" s="158" customFormat="1" ht="60" customHeight="1" x14ac:dyDescent="0.35">
      <c r="A902" s="24" t="s">
        <v>3828</v>
      </c>
      <c r="D902" s="145" t="s">
        <v>3832</v>
      </c>
      <c r="E902" s="145" t="s">
        <v>229</v>
      </c>
      <c r="F902" s="145" t="s">
        <v>229</v>
      </c>
      <c r="G902" s="145" t="s">
        <v>3841</v>
      </c>
      <c r="H902" s="100" t="s">
        <v>3842</v>
      </c>
      <c r="I902" s="18" t="s">
        <v>247</v>
      </c>
      <c r="J902" s="18" t="s">
        <v>176</v>
      </c>
      <c r="K902" s="18" t="s">
        <v>176</v>
      </c>
      <c r="L902" s="18" t="s">
        <v>176</v>
      </c>
      <c r="M902" s="18" t="s">
        <v>321</v>
      </c>
      <c r="N902" s="18" t="s">
        <v>322</v>
      </c>
      <c r="O902" s="217" t="s">
        <v>3843</v>
      </c>
      <c r="P902" s="18" t="s">
        <v>193</v>
      </c>
      <c r="Q902" s="18" t="s">
        <v>3835</v>
      </c>
      <c r="R902" s="145" t="s">
        <v>229</v>
      </c>
      <c r="S902" s="145" t="s">
        <v>229</v>
      </c>
      <c r="T902" s="145" t="s">
        <v>178</v>
      </c>
      <c r="U902" s="145" t="s">
        <v>3835</v>
      </c>
      <c r="V902" s="145" t="s">
        <v>229</v>
      </c>
      <c r="W902" s="145" t="s">
        <v>229</v>
      </c>
      <c r="X902" s="17" t="s">
        <v>255</v>
      </c>
      <c r="Y902" s="214" t="str">
        <f>VLOOKUP($X902,'[29]Ley Transparencia'!$G$4:$H$18,2,0)</f>
        <v>INFORMACIÓN PÚBLICA</v>
      </c>
      <c r="Z902" s="17" t="s">
        <v>256</v>
      </c>
      <c r="AA902" s="17" t="s">
        <v>256</v>
      </c>
      <c r="AB902" s="17" t="s">
        <v>256</v>
      </c>
      <c r="AC902" s="178">
        <v>45593</v>
      </c>
      <c r="AD902" s="205" t="str">
        <f>LOOKUP($Y902,'[29]Ley Transparencia'!$H$4:$H$17,'[29]Ley Transparencia'!$I$4:$I$17)</f>
        <v>Ilimitada</v>
      </c>
      <c r="AE902" s="26" t="str">
        <f t="shared" si="212"/>
        <v>Baja</v>
      </c>
      <c r="AF902" s="18">
        <f t="shared" si="213"/>
        <v>1</v>
      </c>
      <c r="AG902" s="18" t="s">
        <v>183</v>
      </c>
      <c r="AH902" s="18">
        <f t="shared" si="214"/>
        <v>3</v>
      </c>
      <c r="AI902" s="18" t="s">
        <v>183</v>
      </c>
      <c r="AJ902" s="18">
        <f t="shared" si="215"/>
        <v>3</v>
      </c>
      <c r="AK902" s="18">
        <f t="shared" si="216"/>
        <v>7</v>
      </c>
      <c r="AL902" s="206" t="str">
        <f t="shared" si="217"/>
        <v>ALTA</v>
      </c>
      <c r="AM902" s="18" t="s">
        <v>184</v>
      </c>
      <c r="AN902" s="18" t="s">
        <v>388</v>
      </c>
      <c r="AO902" s="18" t="s">
        <v>184</v>
      </c>
      <c r="AP902" s="18" t="s">
        <v>388</v>
      </c>
      <c r="AQ902" s="18" t="s">
        <v>184</v>
      </c>
      <c r="AR902" s="18" t="s">
        <v>184</v>
      </c>
      <c r="AS902" s="18"/>
      <c r="AT902" s="18" t="s">
        <v>184</v>
      </c>
      <c r="AU902" s="18" t="s">
        <v>184</v>
      </c>
      <c r="AV902" s="18" t="s">
        <v>184</v>
      </c>
      <c r="AW902" s="18" t="s">
        <v>184</v>
      </c>
      <c r="AX902" s="18" t="s">
        <v>184</v>
      </c>
      <c r="AY902" s="18" t="s">
        <v>184</v>
      </c>
      <c r="AZ902" s="18" t="s">
        <v>184</v>
      </c>
      <c r="BA902" s="18" t="s">
        <v>184</v>
      </c>
      <c r="BB902" s="18" t="s">
        <v>184</v>
      </c>
      <c r="BC902" s="18"/>
      <c r="BD902" s="18" t="s">
        <v>184</v>
      </c>
      <c r="BE902" s="18" t="s">
        <v>184</v>
      </c>
      <c r="BF902" s="18" t="s">
        <v>184</v>
      </c>
      <c r="BG902" s="18" t="s">
        <v>184</v>
      </c>
      <c r="BH902" s="18" t="s">
        <v>184</v>
      </c>
      <c r="BI902" s="18" t="s">
        <v>184</v>
      </c>
      <c r="BJ902" s="18" t="s">
        <v>184</v>
      </c>
      <c r="BK902" s="18" t="s">
        <v>184</v>
      </c>
      <c r="BL902" s="18" t="s">
        <v>184</v>
      </c>
      <c r="BM902" s="281"/>
    </row>
    <row r="903" spans="1:70" s="158" customFormat="1" ht="60" customHeight="1" x14ac:dyDescent="0.35">
      <c r="A903" s="24" t="s">
        <v>3829</v>
      </c>
      <c r="D903" s="145" t="s">
        <v>3832</v>
      </c>
      <c r="E903" s="145" t="s">
        <v>229</v>
      </c>
      <c r="F903" s="145" t="s">
        <v>1834</v>
      </c>
      <c r="G903" s="145" t="s">
        <v>3844</v>
      </c>
      <c r="H903" s="100" t="s">
        <v>3845</v>
      </c>
      <c r="I903" s="145" t="s">
        <v>253</v>
      </c>
      <c r="J903" s="18" t="s">
        <v>254</v>
      </c>
      <c r="K903" s="18" t="s">
        <v>514</v>
      </c>
      <c r="L903" s="18" t="s">
        <v>176</v>
      </c>
      <c r="M903" s="18" t="s">
        <v>321</v>
      </c>
      <c r="N903" s="18" t="s">
        <v>322</v>
      </c>
      <c r="O903" s="18" t="s">
        <v>3616</v>
      </c>
      <c r="P903" s="145" t="s">
        <v>193</v>
      </c>
      <c r="Q903" s="145" t="s">
        <v>3835</v>
      </c>
      <c r="R903" s="145" t="s">
        <v>819</v>
      </c>
      <c r="S903" s="145" t="s">
        <v>3835</v>
      </c>
      <c r="T903" s="145" t="s">
        <v>324</v>
      </c>
      <c r="U903" s="145" t="s">
        <v>3835</v>
      </c>
      <c r="V903" s="145" t="s">
        <v>229</v>
      </c>
      <c r="W903" s="145" t="s">
        <v>229</v>
      </c>
      <c r="X903" s="18" t="s">
        <v>188</v>
      </c>
      <c r="Y903" s="203" t="str">
        <f>VLOOKUP($X903,'[29]Ley Transparencia'!$G$4:$H$18,2,0)</f>
        <v>Artículo 18 - INFORMACIÓN PÚBLICA CLASIFICADA</v>
      </c>
      <c r="Z903" s="145" t="s">
        <v>180</v>
      </c>
      <c r="AA903" s="145" t="s">
        <v>3850</v>
      </c>
      <c r="AB903" s="18" t="s">
        <v>238</v>
      </c>
      <c r="AC903" s="204">
        <v>42370</v>
      </c>
      <c r="AD903" s="205" t="str">
        <f>LOOKUP($Y903,'[29]Ley Transparencia'!$H$4:$H$17,'[29]Ley Transparencia'!$I$4:$I$17)</f>
        <v>Ilimitada</v>
      </c>
      <c r="AE903" s="26" t="str">
        <f t="shared" si="212"/>
        <v>Media</v>
      </c>
      <c r="AF903" s="18">
        <f t="shared" si="213"/>
        <v>2</v>
      </c>
      <c r="AG903" s="18" t="s">
        <v>183</v>
      </c>
      <c r="AH903" s="18">
        <f t="shared" si="214"/>
        <v>3</v>
      </c>
      <c r="AI903" s="18" t="s">
        <v>233</v>
      </c>
      <c r="AJ903" s="18">
        <f t="shared" si="215"/>
        <v>2</v>
      </c>
      <c r="AK903" s="18">
        <f t="shared" si="216"/>
        <v>7</v>
      </c>
      <c r="AL903" s="206" t="str">
        <f t="shared" si="217"/>
        <v>MEDIA</v>
      </c>
      <c r="AM903" s="18" t="s">
        <v>184</v>
      </c>
      <c r="AN903" s="18" t="s">
        <v>184</v>
      </c>
      <c r="AO903" s="18" t="s">
        <v>184</v>
      </c>
      <c r="AP903" s="18" t="s">
        <v>184</v>
      </c>
      <c r="AQ903" s="18" t="s">
        <v>184</v>
      </c>
      <c r="AR903" s="18" t="s">
        <v>184</v>
      </c>
      <c r="AS903" s="18"/>
      <c r="AT903" s="18" t="s">
        <v>388</v>
      </c>
      <c r="AU903" s="18" t="s">
        <v>184</v>
      </c>
      <c r="AV903" s="18" t="s">
        <v>388</v>
      </c>
      <c r="AW903" s="18" t="s">
        <v>184</v>
      </c>
      <c r="AX903" s="18" t="s">
        <v>184</v>
      </c>
      <c r="AY903" s="18" t="s">
        <v>184</v>
      </c>
      <c r="AZ903" s="18" t="s">
        <v>184</v>
      </c>
      <c r="BA903" s="18" t="s">
        <v>184</v>
      </c>
      <c r="BB903" s="18" t="s">
        <v>184</v>
      </c>
      <c r="BC903" s="18"/>
      <c r="BD903" s="18" t="s">
        <v>184</v>
      </c>
      <c r="BE903" s="18" t="s">
        <v>184</v>
      </c>
      <c r="BF903" s="18" t="s">
        <v>184</v>
      </c>
      <c r="BG903" s="18" t="s">
        <v>184</v>
      </c>
      <c r="BH903" s="18" t="s">
        <v>184</v>
      </c>
      <c r="BI903" s="18" t="s">
        <v>184</v>
      </c>
      <c r="BJ903" s="18" t="s">
        <v>184</v>
      </c>
      <c r="BK903" s="18" t="s">
        <v>184</v>
      </c>
      <c r="BL903" s="18" t="s">
        <v>184</v>
      </c>
      <c r="BM903" s="281"/>
    </row>
    <row r="904" spans="1:70" s="158" customFormat="1" ht="60" customHeight="1" x14ac:dyDescent="0.35">
      <c r="A904" s="24" t="s">
        <v>3830</v>
      </c>
      <c r="D904" s="145" t="s">
        <v>3832</v>
      </c>
      <c r="E904" s="145" t="s">
        <v>229</v>
      </c>
      <c r="F904" s="145" t="s">
        <v>760</v>
      </c>
      <c r="G904" s="145" t="s">
        <v>3846</v>
      </c>
      <c r="H904" s="100" t="s">
        <v>3847</v>
      </c>
      <c r="I904" s="145" t="s">
        <v>253</v>
      </c>
      <c r="J904" s="18" t="s">
        <v>254</v>
      </c>
      <c r="K904" s="18" t="s">
        <v>514</v>
      </c>
      <c r="L904" s="18" t="s">
        <v>176</v>
      </c>
      <c r="M904" s="18" t="s">
        <v>590</v>
      </c>
      <c r="N904" s="18" t="s">
        <v>322</v>
      </c>
      <c r="O904" s="18" t="s">
        <v>176</v>
      </c>
      <c r="P904" s="145" t="s">
        <v>193</v>
      </c>
      <c r="Q904" s="145" t="s">
        <v>3835</v>
      </c>
      <c r="R904" s="145" t="s">
        <v>229</v>
      </c>
      <c r="S904" s="145" t="s">
        <v>229</v>
      </c>
      <c r="T904" s="145" t="s">
        <v>324</v>
      </c>
      <c r="U904" s="145" t="s">
        <v>3835</v>
      </c>
      <c r="V904" s="145" t="s">
        <v>229</v>
      </c>
      <c r="W904" s="145" t="s">
        <v>229</v>
      </c>
      <c r="X904" s="18" t="s">
        <v>188</v>
      </c>
      <c r="Y904" s="203" t="str">
        <f>VLOOKUP($X904,'[29]Ley Transparencia'!$G$4:$H$18,2,0)</f>
        <v>Artículo 18 - INFORMACIÓN PÚBLICA CLASIFICADA</v>
      </c>
      <c r="Z904" s="145" t="s">
        <v>180</v>
      </c>
      <c r="AA904" s="145" t="s">
        <v>3850</v>
      </c>
      <c r="AB904" s="18" t="s">
        <v>238</v>
      </c>
      <c r="AC904" s="204">
        <v>44562</v>
      </c>
      <c r="AD904" s="205" t="str">
        <f>LOOKUP($Y904,'[29]Ley Transparencia'!$H$4:$H$17,'[29]Ley Transparencia'!$I$4:$I$17)</f>
        <v>Ilimitada</v>
      </c>
      <c r="AE904" s="26" t="str">
        <f t="shared" si="212"/>
        <v>Media</v>
      </c>
      <c r="AF904" s="18">
        <f t="shared" si="213"/>
        <v>2</v>
      </c>
      <c r="AG904" s="18" t="s">
        <v>183</v>
      </c>
      <c r="AH904" s="18">
        <f t="shared" si="214"/>
        <v>3</v>
      </c>
      <c r="AI904" s="18" t="s">
        <v>233</v>
      </c>
      <c r="AJ904" s="18">
        <f t="shared" si="215"/>
        <v>2</v>
      </c>
      <c r="AK904" s="18">
        <f t="shared" si="216"/>
        <v>7</v>
      </c>
      <c r="AL904" s="206" t="str">
        <f t="shared" si="217"/>
        <v>MEDIA</v>
      </c>
      <c r="AM904" s="18" t="s">
        <v>184</v>
      </c>
      <c r="AN904" s="18" t="s">
        <v>388</v>
      </c>
      <c r="AO904" s="18" t="s">
        <v>184</v>
      </c>
      <c r="AP904" s="18" t="s">
        <v>184</v>
      </c>
      <c r="AQ904" s="18" t="s">
        <v>184</v>
      </c>
      <c r="AR904" s="18" t="s">
        <v>184</v>
      </c>
      <c r="AS904" s="18"/>
      <c r="AT904" s="18" t="s">
        <v>184</v>
      </c>
      <c r="AU904" s="18" t="s">
        <v>184</v>
      </c>
      <c r="AV904" s="18" t="s">
        <v>388</v>
      </c>
      <c r="AW904" s="18" t="s">
        <v>184</v>
      </c>
      <c r="AX904" s="18" t="s">
        <v>184</v>
      </c>
      <c r="AY904" s="18" t="s">
        <v>184</v>
      </c>
      <c r="AZ904" s="18" t="s">
        <v>184</v>
      </c>
      <c r="BA904" s="18" t="s">
        <v>184</v>
      </c>
      <c r="BB904" s="18" t="s">
        <v>184</v>
      </c>
      <c r="BC904" s="18"/>
      <c r="BD904" s="18" t="s">
        <v>184</v>
      </c>
      <c r="BE904" s="18" t="s">
        <v>184</v>
      </c>
      <c r="BF904" s="18" t="s">
        <v>184</v>
      </c>
      <c r="BG904" s="18" t="s">
        <v>184</v>
      </c>
      <c r="BH904" s="18" t="s">
        <v>184</v>
      </c>
      <c r="BI904" s="18" t="s">
        <v>184</v>
      </c>
      <c r="BJ904" s="18" t="s">
        <v>184</v>
      </c>
      <c r="BK904" s="18" t="s">
        <v>184</v>
      </c>
      <c r="BL904" s="18" t="s">
        <v>184</v>
      </c>
      <c r="BM904" s="281"/>
    </row>
    <row r="905" spans="1:70" s="158" customFormat="1" ht="60" customHeight="1" x14ac:dyDescent="0.35">
      <c r="A905" s="24" t="s">
        <v>3831</v>
      </c>
      <c r="D905" s="145" t="s">
        <v>3832</v>
      </c>
      <c r="E905" s="100" t="s">
        <v>1330</v>
      </c>
      <c r="F905" s="143" t="s">
        <v>3848</v>
      </c>
      <c r="G905" s="143" t="s">
        <v>3848</v>
      </c>
      <c r="H905" s="100" t="s">
        <v>3849</v>
      </c>
      <c r="I905" s="145" t="s">
        <v>253</v>
      </c>
      <c r="J905" s="18" t="s">
        <v>254</v>
      </c>
      <c r="K905" s="18" t="s">
        <v>514</v>
      </c>
      <c r="L905" s="18" t="s">
        <v>176</v>
      </c>
      <c r="M905" s="18" t="s">
        <v>337</v>
      </c>
      <c r="N905" s="18" t="s">
        <v>322</v>
      </c>
      <c r="O905" s="18" t="s">
        <v>176</v>
      </c>
      <c r="P905" s="145" t="s">
        <v>193</v>
      </c>
      <c r="Q905" s="145" t="s">
        <v>3835</v>
      </c>
      <c r="R905" s="145" t="s">
        <v>229</v>
      </c>
      <c r="S905" s="145" t="s">
        <v>229</v>
      </c>
      <c r="T905" s="145" t="s">
        <v>324</v>
      </c>
      <c r="U905" s="145" t="s">
        <v>3835</v>
      </c>
      <c r="V905" s="145" t="s">
        <v>229</v>
      </c>
      <c r="W905" s="145" t="s">
        <v>229</v>
      </c>
      <c r="X905" s="18" t="s">
        <v>179</v>
      </c>
      <c r="Y905" s="203" t="str">
        <f>VLOOKUP($X905,'[29]Ley Transparencia'!$G$4:$H$18,2,0)</f>
        <v>Artículo 19 - INFORMACIÓN PÚBLICA RESERVADA</v>
      </c>
      <c r="Z905" s="145" t="s">
        <v>180</v>
      </c>
      <c r="AA905" s="145" t="s">
        <v>3850</v>
      </c>
      <c r="AB905" s="18" t="s">
        <v>238</v>
      </c>
      <c r="AC905" s="204">
        <v>42370</v>
      </c>
      <c r="AD905" s="205" t="str">
        <f>LOOKUP($Y905,'[29]Ley Transparencia'!$H$4:$H$17,'[29]Ley Transparencia'!$I$4:$I$17)</f>
        <v>Mayor a 15 años</v>
      </c>
      <c r="AE905" s="26" t="str">
        <f t="shared" si="212"/>
        <v>Alta</v>
      </c>
      <c r="AF905" s="18">
        <f t="shared" si="213"/>
        <v>3</v>
      </c>
      <c r="AG905" s="18" t="s">
        <v>233</v>
      </c>
      <c r="AH905" s="18">
        <f t="shared" si="214"/>
        <v>2</v>
      </c>
      <c r="AI905" s="18" t="s">
        <v>239</v>
      </c>
      <c r="AJ905" s="18">
        <f t="shared" si="215"/>
        <v>1</v>
      </c>
      <c r="AK905" s="18">
        <f t="shared" si="216"/>
        <v>6</v>
      </c>
      <c r="AL905" s="206" t="str">
        <f t="shared" si="217"/>
        <v>ALTA</v>
      </c>
      <c r="AM905" s="18" t="s">
        <v>184</v>
      </c>
      <c r="AN905" s="18" t="s">
        <v>184</v>
      </c>
      <c r="AO905" s="18" t="s">
        <v>184</v>
      </c>
      <c r="AP905" s="18" t="s">
        <v>184</v>
      </c>
      <c r="AQ905" s="18" t="s">
        <v>184</v>
      </c>
      <c r="AR905" s="18" t="s">
        <v>388</v>
      </c>
      <c r="AS905" s="18"/>
      <c r="AT905" s="18" t="s">
        <v>388</v>
      </c>
      <c r="AU905" s="18" t="s">
        <v>184</v>
      </c>
      <c r="AV905" s="18" t="s">
        <v>184</v>
      </c>
      <c r="AW905" s="18" t="s">
        <v>388</v>
      </c>
      <c r="AX905" s="18" t="s">
        <v>388</v>
      </c>
      <c r="AY905" s="18" t="s">
        <v>184</v>
      </c>
      <c r="AZ905" s="18" t="s">
        <v>184</v>
      </c>
      <c r="BA905" s="18" t="s">
        <v>388</v>
      </c>
      <c r="BB905" s="18" t="s">
        <v>184</v>
      </c>
      <c r="BC905" s="18"/>
      <c r="BD905" s="18" t="s">
        <v>184</v>
      </c>
      <c r="BE905" s="18" t="s">
        <v>184</v>
      </c>
      <c r="BF905" s="18" t="s">
        <v>184</v>
      </c>
      <c r="BG905" s="18" t="s">
        <v>184</v>
      </c>
      <c r="BH905" s="18" t="s">
        <v>184</v>
      </c>
      <c r="BI905" s="18" t="s">
        <v>184</v>
      </c>
      <c r="BJ905" s="18" t="s">
        <v>184</v>
      </c>
      <c r="BK905" s="18" t="s">
        <v>184</v>
      </c>
      <c r="BL905" s="18" t="s">
        <v>184</v>
      </c>
      <c r="BM905" s="281"/>
    </row>
    <row r="906" spans="1:70" s="158" customFormat="1" ht="60" customHeight="1" x14ac:dyDescent="0.35">
      <c r="A906" s="24" t="s">
        <v>3852</v>
      </c>
      <c r="D906" s="145" t="s">
        <v>3867</v>
      </c>
      <c r="E906" s="145" t="s">
        <v>1694</v>
      </c>
      <c r="F906" s="145" t="s">
        <v>316</v>
      </c>
      <c r="G906" s="145" t="s">
        <v>1352</v>
      </c>
      <c r="H906" s="145" t="s">
        <v>1353</v>
      </c>
      <c r="I906" s="145" t="s">
        <v>253</v>
      </c>
      <c r="J906" s="18" t="s">
        <v>254</v>
      </c>
      <c r="K906" s="18" t="s">
        <v>1507</v>
      </c>
      <c r="L906" s="18" t="s">
        <v>320</v>
      </c>
      <c r="M906" s="18" t="s">
        <v>321</v>
      </c>
      <c r="N906" s="18" t="s">
        <v>451</v>
      </c>
      <c r="O906" s="18" t="s">
        <v>176</v>
      </c>
      <c r="P906" s="145" t="s">
        <v>193</v>
      </c>
      <c r="Q906" s="145" t="s">
        <v>3867</v>
      </c>
      <c r="R906" s="145" t="s">
        <v>1380</v>
      </c>
      <c r="S906" s="145" t="s">
        <v>3867</v>
      </c>
      <c r="T906" s="145" t="s">
        <v>1380</v>
      </c>
      <c r="U906" s="145" t="s">
        <v>3867</v>
      </c>
      <c r="V906" s="145" t="s">
        <v>229</v>
      </c>
      <c r="W906" s="145" t="s">
        <v>229</v>
      </c>
      <c r="X906" s="18" t="s">
        <v>255</v>
      </c>
      <c r="Y906" s="203" t="str">
        <f>VLOOKUP($X906,'[30]Ley Transparencia'!$G$4:$H$18,2,0)</f>
        <v>INFORMACIÓN PÚBLICA</v>
      </c>
      <c r="Z906" s="145" t="s">
        <v>256</v>
      </c>
      <c r="AA906" s="145" t="s">
        <v>256</v>
      </c>
      <c r="AB906" s="18" t="s">
        <v>176</v>
      </c>
      <c r="AC906" s="204">
        <v>45292</v>
      </c>
      <c r="AD906" s="205" t="str">
        <f>LOOKUP($Y906,'[30]Ley Transparencia'!$H$4:$H$17,'[30]Ley Transparencia'!$I$4:$I$17)</f>
        <v>Ilimitada</v>
      </c>
      <c r="AE906" s="26" t="str">
        <f>IF(Y906="Artículo 19 - INFORMACIÓN PÚBLICA RESERVADA","Alta",IF(Y906="Artículo 18 - INFORMACIÓN PÚBLICA CLASIFICADA","Media",IF(Y906="INFORMACIÓN PÚBLICA","Baja")))</f>
        <v>Baja</v>
      </c>
      <c r="AF906" s="18">
        <f>IF(AE906="Baja",1,IF(AE906="Media",2,IF(AE906="Alta",3,"")))</f>
        <v>1</v>
      </c>
      <c r="AG906" s="18" t="s">
        <v>239</v>
      </c>
      <c r="AH906" s="18">
        <f>IF(AG906="Baja",1,IF(AG906="Media",2,IF(AG906="Alta",3,"")))</f>
        <v>1</v>
      </c>
      <c r="AI906" s="18" t="s">
        <v>239</v>
      </c>
      <c r="AJ906" s="18">
        <f>IF(AI906="Baja",1,IF(AI906="Media",2,IF(AI906="Alta",3,"")))</f>
        <v>1</v>
      </c>
      <c r="AK906" s="18">
        <f>IFERROR(SUM(+AF906+AH906+AJ906),"")</f>
        <v>3</v>
      </c>
      <c r="AL906" s="206" t="str">
        <f>IF(AND(AE906="ALTA"),"ALTA",IF(AND(AG906="ALTA",AI906="ALTA"),"ALTA",IF(AND(AE906="MEDIA",AG906="ALTA",AI906="MEDIA"),"MEDIA",IF(AND(AE906="MEDIA",AG906="MEDIA",AI906="ALTA"),"MEDIA",IF(AND(AE906="MEDIA",AG906="MEDIA",AI906="BAJA"),"MEDIA",IF(AND(AE906="MEDIA",AG906="MEDIA",AI906="MEDIA"),"MEDIA",IF(AND(AE906="MEDIA",AG906="BAJA",AI906="MEDIA"),"MEDIA",IF(AND(AE906="BAJA",AG906="MEDIA",AI906="MEDIA"),"MEDIA",IF(AND(AE906="BAJA",AG906="BAJA",AI906="MEDIA"),"MEDIA",IF(AND(AE906="BAJA",AG906="MEDIA",AI906="BAJA"),"MEDIA",IF(AND(AE906="MEDIA",AG906="BAJA",AI906="BAJA"),"MEDIA",IF(AND(AE906="BAJA",AG906="ALTA",AI906="BAJA"),"MEDIA",IF(AND(AE906="BAJA",AG906="BAJA",AI906="ALTA"),"MEDIA",IF(AND(AE906="MEDIA",AG906="ALTA",AI906="BAJA"),"MEDIA",IF(AND(AE906="MEDIA",AG906="BAJA",AI906="ALTA"),"MEDIA",IF(AND(AE906="BAJA",AG906="ALTA",AI906="MEDIA"),"MEDIA",IF(AND(AE906="BAJA",AG906="MEDIA",AI906="ALTA"),"MEDIA",IF(AND(AE906="BAJA",AG906="BAJA",AI906="BAJA"),"BAJA","Por Clasificar"))))))))))))))))))</f>
        <v>BAJA</v>
      </c>
      <c r="AM906" s="18" t="s">
        <v>184</v>
      </c>
      <c r="AN906" s="18" t="s">
        <v>388</v>
      </c>
      <c r="AO906" s="18" t="s">
        <v>184</v>
      </c>
      <c r="AP906" s="18" t="s">
        <v>388</v>
      </c>
      <c r="AQ906" s="18" t="s">
        <v>184</v>
      </c>
      <c r="AR906" s="18" t="s">
        <v>184</v>
      </c>
      <c r="AS906" s="18"/>
      <c r="AT906" s="18" t="s">
        <v>184</v>
      </c>
      <c r="AU906" s="18" t="s">
        <v>184</v>
      </c>
      <c r="AV906" s="18" t="s">
        <v>184</v>
      </c>
      <c r="AW906" s="18" t="s">
        <v>184</v>
      </c>
      <c r="AX906" s="18" t="s">
        <v>184</v>
      </c>
      <c r="AY906" s="18" t="s">
        <v>184</v>
      </c>
      <c r="AZ906" s="18" t="s">
        <v>184</v>
      </c>
      <c r="BA906" s="18" t="s">
        <v>184</v>
      </c>
      <c r="BB906" s="18" t="s">
        <v>184</v>
      </c>
      <c r="BC906" s="18"/>
      <c r="BD906" s="18" t="s">
        <v>184</v>
      </c>
      <c r="BE906" s="18" t="s">
        <v>184</v>
      </c>
      <c r="BF906" s="18" t="s">
        <v>184</v>
      </c>
      <c r="BG906" s="18" t="s">
        <v>184</v>
      </c>
      <c r="BH906" s="18" t="s">
        <v>184</v>
      </c>
      <c r="BI906" s="18" t="s">
        <v>184</v>
      </c>
      <c r="BJ906" s="18" t="s">
        <v>184</v>
      </c>
      <c r="BK906" s="18" t="s">
        <v>184</v>
      </c>
      <c r="BL906" s="18" t="s">
        <v>184</v>
      </c>
      <c r="BM906" s="18"/>
      <c r="BN906" s="34" t="s">
        <v>323</v>
      </c>
      <c r="BO906" s="18" t="s">
        <v>323</v>
      </c>
      <c r="BP906" s="18" t="s">
        <v>323</v>
      </c>
      <c r="BQ906" s="26" t="str">
        <f>IF(AND(BN906="X",BO906="X",BP906="X"),"X",IF(AND(BN906="X",BO906="X"),"X",IF(AND(BN906="X",BP906="X"),"X",IF(AND(BO906="X",BP906="X"),"X",IF(AND(BO906="X"),"X",IF(AND(BP906="X"),"X",IF(AND(BN906="X"),"X","")))))))</f>
        <v/>
      </c>
      <c r="BR906" s="18"/>
    </row>
    <row r="907" spans="1:70" s="158" customFormat="1" ht="60" customHeight="1" x14ac:dyDescent="0.35">
      <c r="A907" s="24" t="s">
        <v>3853</v>
      </c>
      <c r="D907" s="145" t="s">
        <v>3867</v>
      </c>
      <c r="E907" s="145" t="s">
        <v>3868</v>
      </c>
      <c r="F907" s="145" t="s">
        <v>316</v>
      </c>
      <c r="G907" s="145" t="s">
        <v>578</v>
      </c>
      <c r="H907" s="145" t="s">
        <v>1622</v>
      </c>
      <c r="I907" s="145" t="s">
        <v>253</v>
      </c>
      <c r="J907" s="18" t="s">
        <v>254</v>
      </c>
      <c r="K907" s="18" t="s">
        <v>319</v>
      </c>
      <c r="L907" s="18" t="s">
        <v>336</v>
      </c>
      <c r="M907" s="18" t="s">
        <v>321</v>
      </c>
      <c r="N907" s="18" t="s">
        <v>451</v>
      </c>
      <c r="O907" s="18" t="s">
        <v>176</v>
      </c>
      <c r="P907" s="145" t="s">
        <v>193</v>
      </c>
      <c r="Q907" s="145" t="s">
        <v>3867</v>
      </c>
      <c r="R907" s="145" t="s">
        <v>1380</v>
      </c>
      <c r="S907" s="145" t="s">
        <v>3867</v>
      </c>
      <c r="T907" s="145" t="s">
        <v>1380</v>
      </c>
      <c r="U907" s="145" t="s">
        <v>3867</v>
      </c>
      <c r="V907" s="145" t="s">
        <v>229</v>
      </c>
      <c r="W907" s="145" t="s">
        <v>229</v>
      </c>
      <c r="X907" s="18" t="s">
        <v>273</v>
      </c>
      <c r="Y907" s="203" t="str">
        <f>VLOOKUP($X907,'[30]Ley Transparencia'!$G$4:$H$18,2,0)</f>
        <v>Artículo 18 - INFORMACIÓN PÚBLICA CLASIFICADA</v>
      </c>
      <c r="Z907" s="145" t="s">
        <v>313</v>
      </c>
      <c r="AA907" s="145" t="s">
        <v>3804</v>
      </c>
      <c r="AB907" s="18" t="s">
        <v>176</v>
      </c>
      <c r="AC907" s="204">
        <v>45621</v>
      </c>
      <c r="AD907" s="205" t="str">
        <f>LOOKUP($Y907,'[30]Ley Transparencia'!$H$4:$H$17,'[30]Ley Transparencia'!$I$4:$I$17)</f>
        <v>Ilimitada</v>
      </c>
      <c r="AE907" s="26" t="str">
        <f t="shared" ref="AE907:AE920" si="218">IF(Y907="Artículo 19 - INFORMACIÓN PÚBLICA RESERVADA","Alta",IF(Y907="Artículo 18 - INFORMACIÓN PÚBLICA CLASIFICADA","Media",IF(Y907="INFORMACIÓN PÚBLICA","Baja")))</f>
        <v>Media</v>
      </c>
      <c r="AF907" s="18">
        <f t="shared" ref="AF907:AF920" si="219">IF(AE907="Baja",1,IF(AE907="Media",2,IF(AE907="Alta",3,"")))</f>
        <v>2</v>
      </c>
      <c r="AG907" s="18" t="s">
        <v>239</v>
      </c>
      <c r="AH907" s="18">
        <f t="shared" ref="AH907:AH920" si="220">IF(AG907="Baja",1,IF(AG907="Media",2,IF(AG907="Alta",3,"")))</f>
        <v>1</v>
      </c>
      <c r="AI907" s="18" t="s">
        <v>239</v>
      </c>
      <c r="AJ907" s="18">
        <f t="shared" ref="AJ907:AJ920" si="221">IF(AI907="Baja",1,IF(AI907="Media",2,IF(AI907="Alta",3,"")))</f>
        <v>1</v>
      </c>
      <c r="AK907" s="18">
        <f t="shared" ref="AK907:AK920" si="222">IFERROR(SUM(+AF907+AH907+AJ907),"")</f>
        <v>4</v>
      </c>
      <c r="AL907" s="206" t="str">
        <f t="shared" ref="AL907:AL920" si="223">IF(AND(AE907="ALTA"),"ALTA",IF(AND(AG907="ALTA",AI907="ALTA"),"ALTA",IF(AND(AE907="MEDIA",AG907="ALTA",AI907="MEDIA"),"MEDIA",IF(AND(AE907="MEDIA",AG907="MEDIA",AI907="ALTA"),"MEDIA",IF(AND(AE907="MEDIA",AG907="MEDIA",AI907="BAJA"),"MEDIA",IF(AND(AE907="MEDIA",AG907="MEDIA",AI907="MEDIA"),"MEDIA",IF(AND(AE907="MEDIA",AG907="BAJA",AI907="MEDIA"),"MEDIA",IF(AND(AE907="BAJA",AG907="MEDIA",AI907="MEDIA"),"MEDIA",IF(AND(AE907="BAJA",AG907="BAJA",AI907="MEDIA"),"MEDIA",IF(AND(AE907="BAJA",AG907="MEDIA",AI907="BAJA"),"MEDIA",IF(AND(AE907="MEDIA",AG907="BAJA",AI907="BAJA"),"MEDIA",IF(AND(AE907="BAJA",AG907="ALTA",AI907="BAJA"),"MEDIA",IF(AND(AE907="BAJA",AG907="BAJA",AI907="ALTA"),"MEDIA",IF(AND(AE907="MEDIA",AG907="ALTA",AI907="BAJA"),"MEDIA",IF(AND(AE907="MEDIA",AG907="BAJA",AI907="ALTA"),"MEDIA",IF(AND(AE907="BAJA",AG907="ALTA",AI907="MEDIA"),"MEDIA",IF(AND(AE907="BAJA",AG907="MEDIA",AI907="ALTA"),"MEDIA",IF(AND(AE907="BAJA",AG907="BAJA",AI907="BAJA"),"BAJA","Por Clasificar"))))))))))))))))))</f>
        <v>MEDIA</v>
      </c>
      <c r="AM907" s="18" t="s">
        <v>388</v>
      </c>
      <c r="AN907" s="18" t="s">
        <v>388</v>
      </c>
      <c r="AO907" s="18" t="s">
        <v>388</v>
      </c>
      <c r="AP907" s="18" t="s">
        <v>388</v>
      </c>
      <c r="AQ907" s="18" t="s">
        <v>184</v>
      </c>
      <c r="AR907" s="18" t="s">
        <v>184</v>
      </c>
      <c r="AS907" s="18"/>
      <c r="AT907" s="18" t="s">
        <v>388</v>
      </c>
      <c r="AU907" s="18" t="s">
        <v>184</v>
      </c>
      <c r="AV907" s="18" t="s">
        <v>388</v>
      </c>
      <c r="AW907" s="18" t="s">
        <v>184</v>
      </c>
      <c r="AX907" s="18" t="s">
        <v>184</v>
      </c>
      <c r="AY907" s="18" t="s">
        <v>388</v>
      </c>
      <c r="AZ907" s="18" t="s">
        <v>184</v>
      </c>
      <c r="BA907" s="18" t="s">
        <v>184</v>
      </c>
      <c r="BB907" s="18" t="s">
        <v>184</v>
      </c>
      <c r="BC907" s="18"/>
      <c r="BD907" s="18" t="s">
        <v>184</v>
      </c>
      <c r="BE907" s="18" t="s">
        <v>184</v>
      </c>
      <c r="BF907" s="18" t="s">
        <v>184</v>
      </c>
      <c r="BG907" s="18" t="s">
        <v>184</v>
      </c>
      <c r="BH907" s="18" t="s">
        <v>184</v>
      </c>
      <c r="BI907" s="18" t="s">
        <v>184</v>
      </c>
      <c r="BJ907" s="18" t="s">
        <v>184</v>
      </c>
      <c r="BK907" s="18" t="s">
        <v>184</v>
      </c>
      <c r="BL907" s="18" t="s">
        <v>184</v>
      </c>
      <c r="BM907" s="18"/>
      <c r="BN907" s="34" t="s">
        <v>323</v>
      </c>
      <c r="BO907" s="18" t="s">
        <v>323</v>
      </c>
      <c r="BP907" s="18" t="s">
        <v>323</v>
      </c>
      <c r="BQ907" s="26" t="str">
        <f t="shared" ref="BQ907:BQ920" si="224">IF(AND(BN907="X",BO907="X",BP907="X"),"X",IF(AND(BN907="X",BO907="X"),"X",IF(AND(BN907="X",BP907="X"),"X",IF(AND(BO907="X",BP907="X"),"X",IF(AND(BO907="X"),"X",IF(AND(BP907="X"),"X",IF(AND(BN907="X"),"X","")))))))</f>
        <v/>
      </c>
      <c r="BR907" s="18"/>
    </row>
    <row r="908" spans="1:70" s="158" customFormat="1" ht="60" customHeight="1" x14ac:dyDescent="0.35">
      <c r="A908" s="24" t="s">
        <v>3854</v>
      </c>
      <c r="D908" s="145" t="s">
        <v>3867</v>
      </c>
      <c r="E908" s="145" t="s">
        <v>3868</v>
      </c>
      <c r="F908" s="145" t="s">
        <v>759</v>
      </c>
      <c r="G908" s="145" t="s">
        <v>3869</v>
      </c>
      <c r="H908" s="145" t="s">
        <v>3229</v>
      </c>
      <c r="I908" s="145" t="s">
        <v>253</v>
      </c>
      <c r="J908" s="18" t="s">
        <v>254</v>
      </c>
      <c r="K908" s="18" t="s">
        <v>1507</v>
      </c>
      <c r="L908" s="18" t="s">
        <v>336</v>
      </c>
      <c r="M908" s="18" t="s">
        <v>337</v>
      </c>
      <c r="N908" s="18" t="s">
        <v>451</v>
      </c>
      <c r="O908" s="18" t="s">
        <v>176</v>
      </c>
      <c r="P908" s="145" t="s">
        <v>193</v>
      </c>
      <c r="Q908" s="145" t="s">
        <v>3867</v>
      </c>
      <c r="R908" s="145" t="s">
        <v>1380</v>
      </c>
      <c r="S908" s="145" t="s">
        <v>3867</v>
      </c>
      <c r="T908" s="145" t="s">
        <v>1380</v>
      </c>
      <c r="U908" s="145" t="s">
        <v>3867</v>
      </c>
      <c r="V908" s="145" t="s">
        <v>229</v>
      </c>
      <c r="W908" s="145" t="s">
        <v>229</v>
      </c>
      <c r="X908" s="18" t="s">
        <v>255</v>
      </c>
      <c r="Y908" s="203" t="str">
        <f>VLOOKUP($X908,'[30]Ley Transparencia'!$G$4:$H$18,2,0)</f>
        <v>INFORMACIÓN PÚBLICA</v>
      </c>
      <c r="Z908" s="145" t="s">
        <v>256</v>
      </c>
      <c r="AA908" s="145" t="s">
        <v>256</v>
      </c>
      <c r="AB908" s="18" t="s">
        <v>176</v>
      </c>
      <c r="AC908" s="204">
        <v>45292</v>
      </c>
      <c r="AD908" s="205" t="str">
        <f>LOOKUP($Y908,'[30]Ley Transparencia'!$H$4:$H$17,'[30]Ley Transparencia'!$I$4:$I$17)</f>
        <v>Ilimitada</v>
      </c>
      <c r="AE908" s="26" t="str">
        <f t="shared" si="218"/>
        <v>Baja</v>
      </c>
      <c r="AF908" s="18">
        <f t="shared" si="219"/>
        <v>1</v>
      </c>
      <c r="AG908" s="18" t="s">
        <v>239</v>
      </c>
      <c r="AH908" s="18">
        <f t="shared" si="220"/>
        <v>1</v>
      </c>
      <c r="AI908" s="18" t="s">
        <v>239</v>
      </c>
      <c r="AJ908" s="18">
        <f t="shared" si="221"/>
        <v>1</v>
      </c>
      <c r="AK908" s="18">
        <f t="shared" si="222"/>
        <v>3</v>
      </c>
      <c r="AL908" s="206" t="str">
        <f t="shared" si="223"/>
        <v>BAJA</v>
      </c>
      <c r="AM908" s="18" t="s">
        <v>184</v>
      </c>
      <c r="AN908" s="18" t="s">
        <v>388</v>
      </c>
      <c r="AO908" s="18" t="s">
        <v>184</v>
      </c>
      <c r="AP908" s="18" t="s">
        <v>388</v>
      </c>
      <c r="AQ908" s="18" t="s">
        <v>184</v>
      </c>
      <c r="AR908" s="18" t="s">
        <v>184</v>
      </c>
      <c r="AS908" s="18"/>
      <c r="AT908" s="18" t="s">
        <v>184</v>
      </c>
      <c r="AU908" s="18" t="s">
        <v>184</v>
      </c>
      <c r="AV908" s="18" t="s">
        <v>184</v>
      </c>
      <c r="AW908" s="18" t="s">
        <v>184</v>
      </c>
      <c r="AX908" s="18" t="s">
        <v>184</v>
      </c>
      <c r="AY908" s="18" t="s">
        <v>184</v>
      </c>
      <c r="AZ908" s="18" t="s">
        <v>184</v>
      </c>
      <c r="BA908" s="18" t="s">
        <v>184</v>
      </c>
      <c r="BB908" s="18" t="s">
        <v>184</v>
      </c>
      <c r="BC908" s="18"/>
      <c r="BD908" s="18" t="s">
        <v>184</v>
      </c>
      <c r="BE908" s="18" t="s">
        <v>184</v>
      </c>
      <c r="BF908" s="18" t="s">
        <v>184</v>
      </c>
      <c r="BG908" s="18" t="s">
        <v>184</v>
      </c>
      <c r="BH908" s="18" t="s">
        <v>184</v>
      </c>
      <c r="BI908" s="18" t="s">
        <v>184</v>
      </c>
      <c r="BJ908" s="18" t="s">
        <v>184</v>
      </c>
      <c r="BK908" s="18" t="s">
        <v>184</v>
      </c>
      <c r="BL908" s="18" t="s">
        <v>184</v>
      </c>
      <c r="BM908" s="18"/>
      <c r="BN908" s="291" t="s">
        <v>323</v>
      </c>
      <c r="BO908" s="145" t="s">
        <v>323</v>
      </c>
      <c r="BP908" s="145" t="s">
        <v>323</v>
      </c>
      <c r="BQ908" s="26" t="str">
        <f t="shared" si="224"/>
        <v/>
      </c>
      <c r="BR908" s="145"/>
    </row>
    <row r="909" spans="1:70" s="158" customFormat="1" ht="60" customHeight="1" x14ac:dyDescent="0.35">
      <c r="A909" s="24" t="s">
        <v>3855</v>
      </c>
      <c r="D909" s="145" t="s">
        <v>3867</v>
      </c>
      <c r="E909" s="145" t="s">
        <v>3868</v>
      </c>
      <c r="F909" s="145" t="s">
        <v>3870</v>
      </c>
      <c r="G909" s="145" t="s">
        <v>3871</v>
      </c>
      <c r="H909" s="145" t="s">
        <v>3872</v>
      </c>
      <c r="I909" s="145" t="s">
        <v>253</v>
      </c>
      <c r="J909" s="18" t="s">
        <v>254</v>
      </c>
      <c r="K909" s="18" t="s">
        <v>1507</v>
      </c>
      <c r="L909" s="18" t="s">
        <v>336</v>
      </c>
      <c r="M909" s="18" t="s">
        <v>321</v>
      </c>
      <c r="N909" s="18" t="s">
        <v>451</v>
      </c>
      <c r="O909" s="18" t="s">
        <v>176</v>
      </c>
      <c r="P909" s="145" t="s">
        <v>193</v>
      </c>
      <c r="Q909" s="145" t="s">
        <v>3867</v>
      </c>
      <c r="R909" s="145" t="s">
        <v>1380</v>
      </c>
      <c r="S909" s="145" t="s">
        <v>3867</v>
      </c>
      <c r="T909" s="145" t="s">
        <v>1380</v>
      </c>
      <c r="U909" s="145" t="s">
        <v>3867</v>
      </c>
      <c r="V909" s="145" t="s">
        <v>229</v>
      </c>
      <c r="W909" s="145" t="s">
        <v>229</v>
      </c>
      <c r="X909" s="18" t="s">
        <v>255</v>
      </c>
      <c r="Y909" s="203" t="str">
        <f>VLOOKUP($X909,'[30]Ley Transparencia'!$G$4:$H$18,2,0)</f>
        <v>INFORMACIÓN PÚBLICA</v>
      </c>
      <c r="Z909" s="145" t="s">
        <v>256</v>
      </c>
      <c r="AA909" s="145" t="s">
        <v>256</v>
      </c>
      <c r="AB909" s="18" t="s">
        <v>176</v>
      </c>
      <c r="AC909" s="204">
        <v>45292</v>
      </c>
      <c r="AD909" s="205" t="str">
        <f>LOOKUP($Y909,'[30]Ley Transparencia'!$H$4:$H$17,'[30]Ley Transparencia'!$I$4:$I$17)</f>
        <v>Ilimitada</v>
      </c>
      <c r="AE909" s="26" t="str">
        <f t="shared" si="218"/>
        <v>Baja</v>
      </c>
      <c r="AF909" s="18">
        <f t="shared" si="219"/>
        <v>1</v>
      </c>
      <c r="AG909" s="18" t="s">
        <v>239</v>
      </c>
      <c r="AH909" s="18">
        <f t="shared" si="220"/>
        <v>1</v>
      </c>
      <c r="AI909" s="18" t="s">
        <v>239</v>
      </c>
      <c r="AJ909" s="18">
        <f t="shared" si="221"/>
        <v>1</v>
      </c>
      <c r="AK909" s="18">
        <f t="shared" si="222"/>
        <v>3</v>
      </c>
      <c r="AL909" s="206" t="str">
        <f t="shared" si="223"/>
        <v>BAJA</v>
      </c>
      <c r="AM909" s="18" t="s">
        <v>184</v>
      </c>
      <c r="AN909" s="18" t="s">
        <v>388</v>
      </c>
      <c r="AO909" s="18" t="s">
        <v>184</v>
      </c>
      <c r="AP909" s="18" t="s">
        <v>388</v>
      </c>
      <c r="AQ909" s="18" t="s">
        <v>184</v>
      </c>
      <c r="AR909" s="18" t="s">
        <v>184</v>
      </c>
      <c r="AS909" s="18"/>
      <c r="AT909" s="18" t="s">
        <v>184</v>
      </c>
      <c r="AU909" s="18" t="s">
        <v>184</v>
      </c>
      <c r="AV909" s="18" t="s">
        <v>184</v>
      </c>
      <c r="AW909" s="18" t="s">
        <v>184</v>
      </c>
      <c r="AX909" s="18" t="s">
        <v>184</v>
      </c>
      <c r="AY909" s="18" t="s">
        <v>184</v>
      </c>
      <c r="AZ909" s="18" t="s">
        <v>184</v>
      </c>
      <c r="BA909" s="18" t="s">
        <v>184</v>
      </c>
      <c r="BB909" s="18" t="s">
        <v>184</v>
      </c>
      <c r="BC909" s="18"/>
      <c r="BD909" s="18" t="s">
        <v>184</v>
      </c>
      <c r="BE909" s="18" t="s">
        <v>184</v>
      </c>
      <c r="BF909" s="18" t="s">
        <v>184</v>
      </c>
      <c r="BG909" s="18" t="s">
        <v>184</v>
      </c>
      <c r="BH909" s="18" t="s">
        <v>184</v>
      </c>
      <c r="BI909" s="18" t="s">
        <v>184</v>
      </c>
      <c r="BJ909" s="18" t="s">
        <v>184</v>
      </c>
      <c r="BK909" s="18" t="s">
        <v>184</v>
      </c>
      <c r="BL909" s="18" t="s">
        <v>184</v>
      </c>
      <c r="BM909" s="18"/>
      <c r="BN909" s="291" t="s">
        <v>323</v>
      </c>
      <c r="BO909" s="145" t="s">
        <v>323</v>
      </c>
      <c r="BP909" s="145" t="s">
        <v>323</v>
      </c>
      <c r="BQ909" s="26" t="str">
        <f t="shared" si="224"/>
        <v/>
      </c>
      <c r="BR909" s="145"/>
    </row>
    <row r="910" spans="1:70" s="158" customFormat="1" ht="60" customHeight="1" x14ac:dyDescent="0.35">
      <c r="A910" s="24" t="s">
        <v>3856</v>
      </c>
      <c r="D910" s="145" t="s">
        <v>3867</v>
      </c>
      <c r="E910" s="145" t="s">
        <v>1330</v>
      </c>
      <c r="F910" s="145" t="s">
        <v>333</v>
      </c>
      <c r="G910" s="145" t="s">
        <v>1331</v>
      </c>
      <c r="H910" s="145" t="s">
        <v>3873</v>
      </c>
      <c r="I910" s="145" t="s">
        <v>253</v>
      </c>
      <c r="J910" s="18" t="s">
        <v>254</v>
      </c>
      <c r="K910" s="18" t="s">
        <v>319</v>
      </c>
      <c r="L910" s="18" t="s">
        <v>336</v>
      </c>
      <c r="M910" s="18" t="s">
        <v>590</v>
      </c>
      <c r="N910" s="18" t="s">
        <v>451</v>
      </c>
      <c r="O910" s="18" t="s">
        <v>176</v>
      </c>
      <c r="P910" s="145" t="s">
        <v>193</v>
      </c>
      <c r="Q910" s="145" t="s">
        <v>3867</v>
      </c>
      <c r="R910" s="145" t="s">
        <v>1380</v>
      </c>
      <c r="S910" s="145" t="s">
        <v>3867</v>
      </c>
      <c r="T910" s="145" t="s">
        <v>1380</v>
      </c>
      <c r="U910" s="145" t="s">
        <v>3867</v>
      </c>
      <c r="V910" s="145" t="s">
        <v>229</v>
      </c>
      <c r="W910" s="145" t="s">
        <v>229</v>
      </c>
      <c r="X910" s="18" t="s">
        <v>273</v>
      </c>
      <c r="Y910" s="203" t="str">
        <f>VLOOKUP($X910,'[30]Ley Transparencia'!$G$4:$H$18,2,0)</f>
        <v>Artículo 18 - INFORMACIÓN PÚBLICA CLASIFICADA</v>
      </c>
      <c r="Z910" s="145" t="s">
        <v>313</v>
      </c>
      <c r="AA910" s="145" t="s">
        <v>3804</v>
      </c>
      <c r="AB910" s="18" t="s">
        <v>238</v>
      </c>
      <c r="AC910" s="204">
        <v>45621</v>
      </c>
      <c r="AD910" s="205" t="str">
        <f>LOOKUP($Y910,'[30]Ley Transparencia'!$H$4:$H$17,'[30]Ley Transparencia'!$I$4:$I$17)</f>
        <v>Ilimitada</v>
      </c>
      <c r="AE910" s="26" t="str">
        <f t="shared" si="218"/>
        <v>Media</v>
      </c>
      <c r="AF910" s="18">
        <f t="shared" si="219"/>
        <v>2</v>
      </c>
      <c r="AG910" s="18" t="s">
        <v>239</v>
      </c>
      <c r="AH910" s="18">
        <f t="shared" si="220"/>
        <v>1</v>
      </c>
      <c r="AI910" s="18" t="s">
        <v>239</v>
      </c>
      <c r="AJ910" s="18">
        <f t="shared" si="221"/>
        <v>1</v>
      </c>
      <c r="AK910" s="18">
        <f t="shared" si="222"/>
        <v>4</v>
      </c>
      <c r="AL910" s="206" t="str">
        <f t="shared" si="223"/>
        <v>MEDIA</v>
      </c>
      <c r="AM910" s="18" t="s">
        <v>184</v>
      </c>
      <c r="AN910" s="18" t="s">
        <v>388</v>
      </c>
      <c r="AO910" s="18" t="s">
        <v>184</v>
      </c>
      <c r="AP910" s="18" t="s">
        <v>388</v>
      </c>
      <c r="AQ910" s="18" t="s">
        <v>184</v>
      </c>
      <c r="AR910" s="18" t="s">
        <v>184</v>
      </c>
      <c r="AS910" s="18"/>
      <c r="AT910" s="18" t="s">
        <v>388</v>
      </c>
      <c r="AU910" s="18" t="s">
        <v>184</v>
      </c>
      <c r="AV910" s="18" t="s">
        <v>184</v>
      </c>
      <c r="AW910" s="18" t="s">
        <v>184</v>
      </c>
      <c r="AX910" s="18" t="s">
        <v>184</v>
      </c>
      <c r="AY910" s="18" t="s">
        <v>388</v>
      </c>
      <c r="AZ910" s="18" t="s">
        <v>184</v>
      </c>
      <c r="BA910" s="18" t="s">
        <v>184</v>
      </c>
      <c r="BB910" s="18" t="s">
        <v>184</v>
      </c>
      <c r="BC910" s="18"/>
      <c r="BD910" s="18" t="s">
        <v>184</v>
      </c>
      <c r="BE910" s="18" t="s">
        <v>184</v>
      </c>
      <c r="BF910" s="18" t="s">
        <v>184</v>
      </c>
      <c r="BG910" s="18" t="s">
        <v>184</v>
      </c>
      <c r="BH910" s="18" t="s">
        <v>184</v>
      </c>
      <c r="BI910" s="18" t="s">
        <v>184</v>
      </c>
      <c r="BJ910" s="18" t="s">
        <v>184</v>
      </c>
      <c r="BK910" s="18" t="s">
        <v>184</v>
      </c>
      <c r="BL910" s="18" t="s">
        <v>184</v>
      </c>
      <c r="BM910" s="18"/>
      <c r="BN910" s="291" t="s">
        <v>323</v>
      </c>
      <c r="BO910" s="145" t="s">
        <v>323</v>
      </c>
      <c r="BP910" s="145" t="s">
        <v>323</v>
      </c>
      <c r="BQ910" s="26" t="str">
        <f t="shared" si="224"/>
        <v/>
      </c>
      <c r="BR910" s="145"/>
    </row>
    <row r="911" spans="1:70" s="158" customFormat="1" ht="60" customHeight="1" x14ac:dyDescent="0.35">
      <c r="A911" s="24" t="s">
        <v>3857</v>
      </c>
      <c r="D911" s="145" t="s">
        <v>3867</v>
      </c>
      <c r="E911" s="145" t="s">
        <v>3868</v>
      </c>
      <c r="F911" s="145" t="s">
        <v>3874</v>
      </c>
      <c r="G911" s="145" t="s">
        <v>3875</v>
      </c>
      <c r="H911" s="145" t="s">
        <v>3876</v>
      </c>
      <c r="I911" s="145" t="s">
        <v>253</v>
      </c>
      <c r="J911" s="18" t="s">
        <v>254</v>
      </c>
      <c r="K911" s="18" t="s">
        <v>1507</v>
      </c>
      <c r="L911" s="18" t="s">
        <v>336</v>
      </c>
      <c r="M911" s="18" t="s">
        <v>590</v>
      </c>
      <c r="N911" s="18" t="s">
        <v>451</v>
      </c>
      <c r="O911" s="18" t="s">
        <v>176</v>
      </c>
      <c r="P911" s="145" t="s">
        <v>193</v>
      </c>
      <c r="Q911" s="145" t="s">
        <v>3867</v>
      </c>
      <c r="R911" s="145" t="s">
        <v>1380</v>
      </c>
      <c r="S911" s="145" t="s">
        <v>3867</v>
      </c>
      <c r="T911" s="145" t="s">
        <v>1380</v>
      </c>
      <c r="U911" s="145" t="s">
        <v>3867</v>
      </c>
      <c r="V911" s="145" t="s">
        <v>229</v>
      </c>
      <c r="W911" s="145" t="s">
        <v>229</v>
      </c>
      <c r="X911" s="18" t="s">
        <v>255</v>
      </c>
      <c r="Y911" s="203" t="str">
        <f>VLOOKUP($X911,'[30]Ley Transparencia'!$G$4:$H$18,2,0)</f>
        <v>INFORMACIÓN PÚBLICA</v>
      </c>
      <c r="Z911" s="145" t="s">
        <v>256</v>
      </c>
      <c r="AA911" s="145" t="s">
        <v>256</v>
      </c>
      <c r="AB911" s="18" t="s">
        <v>176</v>
      </c>
      <c r="AC911" s="204">
        <v>45292</v>
      </c>
      <c r="AD911" s="205" t="str">
        <f>LOOKUP($Y911,'[30]Ley Transparencia'!$H$4:$H$17,'[30]Ley Transparencia'!$I$4:$I$17)</f>
        <v>Ilimitada</v>
      </c>
      <c r="AE911" s="26" t="str">
        <f t="shared" si="218"/>
        <v>Baja</v>
      </c>
      <c r="AF911" s="18">
        <f t="shared" si="219"/>
        <v>1</v>
      </c>
      <c r="AG911" s="18" t="s">
        <v>239</v>
      </c>
      <c r="AH911" s="18">
        <f t="shared" si="220"/>
        <v>1</v>
      </c>
      <c r="AI911" s="18" t="s">
        <v>239</v>
      </c>
      <c r="AJ911" s="18">
        <f t="shared" si="221"/>
        <v>1</v>
      </c>
      <c r="AK911" s="18">
        <f t="shared" si="222"/>
        <v>3</v>
      </c>
      <c r="AL911" s="206" t="str">
        <f t="shared" si="223"/>
        <v>BAJA</v>
      </c>
      <c r="AM911" s="18" t="s">
        <v>184</v>
      </c>
      <c r="AN911" s="18" t="s">
        <v>388</v>
      </c>
      <c r="AO911" s="18" t="s">
        <v>184</v>
      </c>
      <c r="AP911" s="18" t="s">
        <v>388</v>
      </c>
      <c r="AQ911" s="18" t="s">
        <v>184</v>
      </c>
      <c r="AR911" s="18" t="s">
        <v>184</v>
      </c>
      <c r="AS911" s="18"/>
      <c r="AT911" s="18" t="s">
        <v>184</v>
      </c>
      <c r="AU911" s="18" t="s">
        <v>184</v>
      </c>
      <c r="AV911" s="18" t="s">
        <v>184</v>
      </c>
      <c r="AW911" s="18" t="s">
        <v>184</v>
      </c>
      <c r="AX911" s="18" t="s">
        <v>184</v>
      </c>
      <c r="AY911" s="18" t="s">
        <v>184</v>
      </c>
      <c r="AZ911" s="18" t="s">
        <v>184</v>
      </c>
      <c r="BA911" s="18" t="s">
        <v>184</v>
      </c>
      <c r="BB911" s="18" t="s">
        <v>184</v>
      </c>
      <c r="BC911" s="18"/>
      <c r="BD911" s="18" t="s">
        <v>184</v>
      </c>
      <c r="BE911" s="18" t="s">
        <v>184</v>
      </c>
      <c r="BF911" s="18" t="s">
        <v>184</v>
      </c>
      <c r="BG911" s="18" t="s">
        <v>184</v>
      </c>
      <c r="BH911" s="18" t="s">
        <v>184</v>
      </c>
      <c r="BI911" s="18" t="s">
        <v>184</v>
      </c>
      <c r="BJ911" s="18" t="s">
        <v>184</v>
      </c>
      <c r="BK911" s="18" t="s">
        <v>184</v>
      </c>
      <c r="BL911" s="18" t="s">
        <v>184</v>
      </c>
      <c r="BM911" s="18"/>
      <c r="BN911" s="291" t="s">
        <v>323</v>
      </c>
      <c r="BO911" s="145" t="s">
        <v>323</v>
      </c>
      <c r="BP911" s="145" t="s">
        <v>323</v>
      </c>
      <c r="BQ911" s="26" t="str">
        <f t="shared" si="224"/>
        <v/>
      </c>
      <c r="BR911" s="145"/>
    </row>
    <row r="912" spans="1:70" s="158" customFormat="1" ht="60" customHeight="1" x14ac:dyDescent="0.35">
      <c r="A912" s="24" t="s">
        <v>3858</v>
      </c>
      <c r="D912" s="145" t="s">
        <v>3867</v>
      </c>
      <c r="E912" s="145" t="s">
        <v>3868</v>
      </c>
      <c r="F912" s="145" t="s">
        <v>3877</v>
      </c>
      <c r="G912" s="145" t="s">
        <v>3878</v>
      </c>
      <c r="H912" s="145" t="s">
        <v>3879</v>
      </c>
      <c r="I912" s="145" t="s">
        <v>253</v>
      </c>
      <c r="J912" s="18" t="s">
        <v>254</v>
      </c>
      <c r="K912" s="18" t="s">
        <v>1507</v>
      </c>
      <c r="L912" s="18" t="s">
        <v>336</v>
      </c>
      <c r="M912" s="18" t="s">
        <v>590</v>
      </c>
      <c r="N912" s="18" t="s">
        <v>451</v>
      </c>
      <c r="O912" s="18" t="s">
        <v>176</v>
      </c>
      <c r="P912" s="145" t="s">
        <v>193</v>
      </c>
      <c r="Q912" s="145" t="s">
        <v>3867</v>
      </c>
      <c r="R912" s="145" t="s">
        <v>1380</v>
      </c>
      <c r="S912" s="145" t="s">
        <v>3867</v>
      </c>
      <c r="T912" s="145" t="s">
        <v>1380</v>
      </c>
      <c r="U912" s="145" t="s">
        <v>3867</v>
      </c>
      <c r="V912" s="145" t="s">
        <v>229</v>
      </c>
      <c r="W912" s="145" t="s">
        <v>229</v>
      </c>
      <c r="X912" s="18" t="s">
        <v>255</v>
      </c>
      <c r="Y912" s="203" t="str">
        <f>VLOOKUP($X912,'[30]Ley Transparencia'!$G$4:$H$18,2,0)</f>
        <v>INFORMACIÓN PÚBLICA</v>
      </c>
      <c r="Z912" s="145" t="s">
        <v>256</v>
      </c>
      <c r="AA912" s="145" t="s">
        <v>256</v>
      </c>
      <c r="AB912" s="18" t="s">
        <v>176</v>
      </c>
      <c r="AC912" s="204">
        <v>45292</v>
      </c>
      <c r="AD912" s="205" t="str">
        <f>LOOKUP($Y912,'[30]Ley Transparencia'!$H$4:$H$17,'[30]Ley Transparencia'!$I$4:$I$17)</f>
        <v>Ilimitada</v>
      </c>
      <c r="AE912" s="26" t="str">
        <f t="shared" si="218"/>
        <v>Baja</v>
      </c>
      <c r="AF912" s="18">
        <f t="shared" si="219"/>
        <v>1</v>
      </c>
      <c r="AG912" s="18" t="s">
        <v>239</v>
      </c>
      <c r="AH912" s="18">
        <f t="shared" si="220"/>
        <v>1</v>
      </c>
      <c r="AI912" s="18" t="s">
        <v>239</v>
      </c>
      <c r="AJ912" s="18">
        <f t="shared" si="221"/>
        <v>1</v>
      </c>
      <c r="AK912" s="18">
        <f t="shared" si="222"/>
        <v>3</v>
      </c>
      <c r="AL912" s="206" t="str">
        <f t="shared" si="223"/>
        <v>BAJA</v>
      </c>
      <c r="AM912" s="18" t="s">
        <v>184</v>
      </c>
      <c r="AN912" s="18" t="s">
        <v>388</v>
      </c>
      <c r="AO912" s="18" t="s">
        <v>184</v>
      </c>
      <c r="AP912" s="18" t="s">
        <v>388</v>
      </c>
      <c r="AQ912" s="18" t="s">
        <v>184</v>
      </c>
      <c r="AR912" s="18" t="s">
        <v>184</v>
      </c>
      <c r="AS912" s="18"/>
      <c r="AT912" s="18" t="s">
        <v>184</v>
      </c>
      <c r="AU912" s="18" t="s">
        <v>184</v>
      </c>
      <c r="AV912" s="18" t="s">
        <v>184</v>
      </c>
      <c r="AW912" s="18" t="s">
        <v>184</v>
      </c>
      <c r="AX912" s="18" t="s">
        <v>184</v>
      </c>
      <c r="AY912" s="18" t="s">
        <v>184</v>
      </c>
      <c r="AZ912" s="18" t="s">
        <v>184</v>
      </c>
      <c r="BA912" s="18" t="s">
        <v>184</v>
      </c>
      <c r="BB912" s="18" t="s">
        <v>184</v>
      </c>
      <c r="BC912" s="18"/>
      <c r="BD912" s="18" t="s">
        <v>184</v>
      </c>
      <c r="BE912" s="18" t="s">
        <v>184</v>
      </c>
      <c r="BF912" s="18" t="s">
        <v>184</v>
      </c>
      <c r="BG912" s="18" t="s">
        <v>184</v>
      </c>
      <c r="BH912" s="18" t="s">
        <v>184</v>
      </c>
      <c r="BI912" s="18" t="s">
        <v>184</v>
      </c>
      <c r="BJ912" s="18" t="s">
        <v>184</v>
      </c>
      <c r="BK912" s="18" t="s">
        <v>184</v>
      </c>
      <c r="BL912" s="18" t="s">
        <v>184</v>
      </c>
      <c r="BM912" s="18"/>
      <c r="BN912" s="291" t="s">
        <v>323</v>
      </c>
      <c r="BO912" s="145" t="s">
        <v>323</v>
      </c>
      <c r="BP912" s="145" t="s">
        <v>323</v>
      </c>
      <c r="BQ912" s="26" t="str">
        <f t="shared" si="224"/>
        <v/>
      </c>
      <c r="BR912" s="145" t="s">
        <v>3894</v>
      </c>
    </row>
    <row r="913" spans="1:70" s="158" customFormat="1" ht="60" customHeight="1" x14ac:dyDescent="0.35">
      <c r="A913" s="24" t="s">
        <v>3859</v>
      </c>
      <c r="D913" s="145" t="s">
        <v>3867</v>
      </c>
      <c r="E913" s="145" t="s">
        <v>3868</v>
      </c>
      <c r="F913" s="145" t="s">
        <v>3877</v>
      </c>
      <c r="G913" s="145" t="s">
        <v>3880</v>
      </c>
      <c r="H913" s="145" t="s">
        <v>3881</v>
      </c>
      <c r="I913" s="145" t="s">
        <v>253</v>
      </c>
      <c r="J913" s="18" t="s">
        <v>254</v>
      </c>
      <c r="K913" s="18" t="s">
        <v>1507</v>
      </c>
      <c r="L913" s="18" t="s">
        <v>336</v>
      </c>
      <c r="M913" s="18" t="s">
        <v>321</v>
      </c>
      <c r="N913" s="18" t="s">
        <v>451</v>
      </c>
      <c r="O913" s="18" t="s">
        <v>176</v>
      </c>
      <c r="P913" s="145" t="s">
        <v>193</v>
      </c>
      <c r="Q913" s="145" t="s">
        <v>3867</v>
      </c>
      <c r="R913" s="145" t="s">
        <v>1380</v>
      </c>
      <c r="S913" s="145" t="s">
        <v>3867</v>
      </c>
      <c r="T913" s="145" t="s">
        <v>1380</v>
      </c>
      <c r="U913" s="145" t="s">
        <v>3867</v>
      </c>
      <c r="V913" s="145" t="s">
        <v>229</v>
      </c>
      <c r="W913" s="145" t="s">
        <v>229</v>
      </c>
      <c r="X913" s="18" t="s">
        <v>255</v>
      </c>
      <c r="Y913" s="203" t="str">
        <f>VLOOKUP($X913,'[30]Ley Transparencia'!$G$4:$H$18,2,0)</f>
        <v>INFORMACIÓN PÚBLICA</v>
      </c>
      <c r="Z913" s="145" t="s">
        <v>256</v>
      </c>
      <c r="AA913" s="145" t="s">
        <v>256</v>
      </c>
      <c r="AB913" s="18" t="s">
        <v>176</v>
      </c>
      <c r="AC913" s="204">
        <v>45292</v>
      </c>
      <c r="AD913" s="205" t="str">
        <f>LOOKUP($Y913,'[30]Ley Transparencia'!$H$4:$H$17,'[30]Ley Transparencia'!$I$4:$I$17)</f>
        <v>Ilimitada</v>
      </c>
      <c r="AE913" s="26" t="str">
        <f t="shared" si="218"/>
        <v>Baja</v>
      </c>
      <c r="AF913" s="18">
        <f t="shared" si="219"/>
        <v>1</v>
      </c>
      <c r="AG913" s="18" t="s">
        <v>239</v>
      </c>
      <c r="AH913" s="18">
        <f t="shared" si="220"/>
        <v>1</v>
      </c>
      <c r="AI913" s="18" t="s">
        <v>239</v>
      </c>
      <c r="AJ913" s="18">
        <f t="shared" si="221"/>
        <v>1</v>
      </c>
      <c r="AK913" s="18">
        <f t="shared" si="222"/>
        <v>3</v>
      </c>
      <c r="AL913" s="206" t="str">
        <f t="shared" si="223"/>
        <v>BAJA</v>
      </c>
      <c r="AM913" s="18" t="s">
        <v>184</v>
      </c>
      <c r="AN913" s="18" t="s">
        <v>388</v>
      </c>
      <c r="AO913" s="18" t="s">
        <v>184</v>
      </c>
      <c r="AP913" s="18" t="s">
        <v>388</v>
      </c>
      <c r="AQ913" s="18" t="s">
        <v>184</v>
      </c>
      <c r="AR913" s="18" t="s">
        <v>184</v>
      </c>
      <c r="AS913" s="18"/>
      <c r="AT913" s="18" t="s">
        <v>184</v>
      </c>
      <c r="AU913" s="18" t="s">
        <v>184</v>
      </c>
      <c r="AV913" s="18" t="s">
        <v>184</v>
      </c>
      <c r="AW913" s="18" t="s">
        <v>184</v>
      </c>
      <c r="AX913" s="18" t="s">
        <v>184</v>
      </c>
      <c r="AY913" s="18" t="s">
        <v>184</v>
      </c>
      <c r="AZ913" s="18" t="s">
        <v>184</v>
      </c>
      <c r="BA913" s="18" t="s">
        <v>184</v>
      </c>
      <c r="BB913" s="18" t="s">
        <v>184</v>
      </c>
      <c r="BC913" s="18"/>
      <c r="BD913" s="18" t="s">
        <v>184</v>
      </c>
      <c r="BE913" s="18" t="s">
        <v>184</v>
      </c>
      <c r="BF913" s="18" t="s">
        <v>184</v>
      </c>
      <c r="BG913" s="18" t="s">
        <v>184</v>
      </c>
      <c r="BH913" s="18" t="s">
        <v>184</v>
      </c>
      <c r="BI913" s="18" t="s">
        <v>184</v>
      </c>
      <c r="BJ913" s="18" t="s">
        <v>184</v>
      </c>
      <c r="BK913" s="18" t="s">
        <v>184</v>
      </c>
      <c r="BL913" s="18" t="s">
        <v>184</v>
      </c>
      <c r="BM913" s="18"/>
      <c r="BN913" s="291" t="s">
        <v>323</v>
      </c>
      <c r="BO913" s="145" t="s">
        <v>323</v>
      </c>
      <c r="BP913" s="145" t="s">
        <v>323</v>
      </c>
      <c r="BQ913" s="26" t="str">
        <f t="shared" si="224"/>
        <v/>
      </c>
      <c r="BR913" s="145" t="s">
        <v>3894</v>
      </c>
    </row>
    <row r="914" spans="1:70" s="158" customFormat="1" ht="60" customHeight="1" x14ac:dyDescent="0.35">
      <c r="A914" s="24" t="s">
        <v>3860</v>
      </c>
      <c r="D914" s="145" t="s">
        <v>3867</v>
      </c>
      <c r="E914" s="145" t="s">
        <v>3868</v>
      </c>
      <c r="F914" s="145" t="s">
        <v>3877</v>
      </c>
      <c r="G914" s="145" t="s">
        <v>3882</v>
      </c>
      <c r="H914" s="145" t="s">
        <v>3883</v>
      </c>
      <c r="I914" s="145" t="s">
        <v>253</v>
      </c>
      <c r="J914" s="18" t="s">
        <v>254</v>
      </c>
      <c r="K914" s="18" t="s">
        <v>1507</v>
      </c>
      <c r="L914" s="18" t="s">
        <v>336</v>
      </c>
      <c r="M914" s="18" t="s">
        <v>590</v>
      </c>
      <c r="N914" s="18" t="s">
        <v>451</v>
      </c>
      <c r="O914" s="18" t="s">
        <v>176</v>
      </c>
      <c r="P914" s="145" t="s">
        <v>193</v>
      </c>
      <c r="Q914" s="145" t="s">
        <v>3867</v>
      </c>
      <c r="R914" s="145" t="s">
        <v>1380</v>
      </c>
      <c r="S914" s="145" t="s">
        <v>3867</v>
      </c>
      <c r="T914" s="145" t="s">
        <v>1380</v>
      </c>
      <c r="U914" s="145" t="s">
        <v>3867</v>
      </c>
      <c r="V914" s="145" t="s">
        <v>229</v>
      </c>
      <c r="W914" s="145" t="s">
        <v>229</v>
      </c>
      <c r="X914" s="18" t="s">
        <v>255</v>
      </c>
      <c r="Y914" s="203" t="str">
        <f>VLOOKUP($X914,'[30]Ley Transparencia'!$G$4:$H$18,2,0)</f>
        <v>INFORMACIÓN PÚBLICA</v>
      </c>
      <c r="Z914" s="145" t="s">
        <v>256</v>
      </c>
      <c r="AA914" s="145" t="s">
        <v>256</v>
      </c>
      <c r="AB914" s="18" t="s">
        <v>176</v>
      </c>
      <c r="AC914" s="204">
        <v>45292</v>
      </c>
      <c r="AD914" s="205" t="str">
        <f>LOOKUP($Y914,'[30]Ley Transparencia'!$H$4:$H$17,'[30]Ley Transparencia'!$I$4:$I$17)</f>
        <v>Ilimitada</v>
      </c>
      <c r="AE914" s="26" t="str">
        <f t="shared" si="218"/>
        <v>Baja</v>
      </c>
      <c r="AF914" s="18">
        <f t="shared" si="219"/>
        <v>1</v>
      </c>
      <c r="AG914" s="18" t="s">
        <v>239</v>
      </c>
      <c r="AH914" s="18">
        <f t="shared" si="220"/>
        <v>1</v>
      </c>
      <c r="AI914" s="18" t="s">
        <v>239</v>
      </c>
      <c r="AJ914" s="18">
        <f t="shared" si="221"/>
        <v>1</v>
      </c>
      <c r="AK914" s="18">
        <f t="shared" si="222"/>
        <v>3</v>
      </c>
      <c r="AL914" s="206" t="str">
        <f t="shared" si="223"/>
        <v>BAJA</v>
      </c>
      <c r="AM914" s="18" t="s">
        <v>184</v>
      </c>
      <c r="AN914" s="18" t="s">
        <v>388</v>
      </c>
      <c r="AO914" s="18" t="s">
        <v>184</v>
      </c>
      <c r="AP914" s="18" t="s">
        <v>388</v>
      </c>
      <c r="AQ914" s="18" t="s">
        <v>184</v>
      </c>
      <c r="AR914" s="18" t="s">
        <v>184</v>
      </c>
      <c r="AS914" s="18"/>
      <c r="AT914" s="18" t="s">
        <v>184</v>
      </c>
      <c r="AU914" s="18" t="s">
        <v>184</v>
      </c>
      <c r="AV914" s="18" t="s">
        <v>184</v>
      </c>
      <c r="AW914" s="18" t="s">
        <v>184</v>
      </c>
      <c r="AX914" s="18" t="s">
        <v>184</v>
      </c>
      <c r="AY914" s="18" t="s">
        <v>184</v>
      </c>
      <c r="AZ914" s="18" t="s">
        <v>184</v>
      </c>
      <c r="BA914" s="18" t="s">
        <v>184</v>
      </c>
      <c r="BB914" s="18" t="s">
        <v>184</v>
      </c>
      <c r="BC914" s="18"/>
      <c r="BD914" s="18" t="s">
        <v>184</v>
      </c>
      <c r="BE914" s="18" t="s">
        <v>184</v>
      </c>
      <c r="BF914" s="18" t="s">
        <v>184</v>
      </c>
      <c r="BG914" s="18" t="s">
        <v>184</v>
      </c>
      <c r="BH914" s="18" t="s">
        <v>184</v>
      </c>
      <c r="BI914" s="18" t="s">
        <v>184</v>
      </c>
      <c r="BJ914" s="18" t="s">
        <v>184</v>
      </c>
      <c r="BK914" s="18" t="s">
        <v>184</v>
      </c>
      <c r="BL914" s="18" t="s">
        <v>184</v>
      </c>
      <c r="BM914" s="18"/>
      <c r="BN914" s="291" t="s">
        <v>323</v>
      </c>
      <c r="BO914" s="145" t="s">
        <v>323</v>
      </c>
      <c r="BP914" s="145" t="s">
        <v>323</v>
      </c>
      <c r="BQ914" s="26" t="str">
        <f t="shared" si="224"/>
        <v/>
      </c>
      <c r="BR914" s="145" t="s">
        <v>3894</v>
      </c>
    </row>
    <row r="915" spans="1:70" s="158" customFormat="1" ht="60" customHeight="1" x14ac:dyDescent="0.35">
      <c r="A915" s="24" t="s">
        <v>3861</v>
      </c>
      <c r="D915" s="145" t="s">
        <v>3867</v>
      </c>
      <c r="E915" s="145" t="s">
        <v>3868</v>
      </c>
      <c r="F915" s="145" t="s">
        <v>3877</v>
      </c>
      <c r="G915" s="145" t="s">
        <v>3884</v>
      </c>
      <c r="H915" s="145" t="s">
        <v>3885</v>
      </c>
      <c r="I915" s="145" t="s">
        <v>253</v>
      </c>
      <c r="J915" s="18" t="s">
        <v>254</v>
      </c>
      <c r="K915" s="18" t="s">
        <v>1507</v>
      </c>
      <c r="L915" s="18" t="s">
        <v>336</v>
      </c>
      <c r="M915" s="18" t="s">
        <v>337</v>
      </c>
      <c r="N915" s="18" t="s">
        <v>451</v>
      </c>
      <c r="O915" s="18" t="s">
        <v>176</v>
      </c>
      <c r="P915" s="145" t="s">
        <v>193</v>
      </c>
      <c r="Q915" s="145" t="s">
        <v>3867</v>
      </c>
      <c r="R915" s="145" t="s">
        <v>1380</v>
      </c>
      <c r="S915" s="145" t="s">
        <v>3867</v>
      </c>
      <c r="T915" s="145" t="s">
        <v>1380</v>
      </c>
      <c r="U915" s="145" t="s">
        <v>3867</v>
      </c>
      <c r="V915" s="145" t="s">
        <v>229</v>
      </c>
      <c r="W915" s="145" t="s">
        <v>229</v>
      </c>
      <c r="X915" s="18" t="s">
        <v>255</v>
      </c>
      <c r="Y915" s="203" t="str">
        <f>VLOOKUP($X915,'[30]Ley Transparencia'!$G$4:$H$18,2,0)</f>
        <v>INFORMACIÓN PÚBLICA</v>
      </c>
      <c r="Z915" s="145" t="s">
        <v>256</v>
      </c>
      <c r="AA915" s="145" t="s">
        <v>256</v>
      </c>
      <c r="AB915" s="18" t="s">
        <v>176</v>
      </c>
      <c r="AC915" s="204">
        <v>45292</v>
      </c>
      <c r="AD915" s="205" t="str">
        <f>LOOKUP($Y915,'[30]Ley Transparencia'!$H$4:$H$17,'[30]Ley Transparencia'!$I$4:$I$17)</f>
        <v>Ilimitada</v>
      </c>
      <c r="AE915" s="26" t="str">
        <f t="shared" si="218"/>
        <v>Baja</v>
      </c>
      <c r="AF915" s="18">
        <f t="shared" si="219"/>
        <v>1</v>
      </c>
      <c r="AG915" s="18" t="s">
        <v>239</v>
      </c>
      <c r="AH915" s="18">
        <f t="shared" si="220"/>
        <v>1</v>
      </c>
      <c r="AI915" s="18" t="s">
        <v>239</v>
      </c>
      <c r="AJ915" s="18">
        <f t="shared" si="221"/>
        <v>1</v>
      </c>
      <c r="AK915" s="18">
        <f t="shared" si="222"/>
        <v>3</v>
      </c>
      <c r="AL915" s="206" t="str">
        <f t="shared" si="223"/>
        <v>BAJA</v>
      </c>
      <c r="AM915" s="18" t="s">
        <v>184</v>
      </c>
      <c r="AN915" s="18" t="s">
        <v>388</v>
      </c>
      <c r="AO915" s="18" t="s">
        <v>184</v>
      </c>
      <c r="AP915" s="18" t="s">
        <v>388</v>
      </c>
      <c r="AQ915" s="18" t="s">
        <v>184</v>
      </c>
      <c r="AR915" s="18" t="s">
        <v>184</v>
      </c>
      <c r="AS915" s="18"/>
      <c r="AT915" s="18" t="s">
        <v>184</v>
      </c>
      <c r="AU915" s="18" t="s">
        <v>184</v>
      </c>
      <c r="AV915" s="18" t="s">
        <v>184</v>
      </c>
      <c r="AW915" s="18" t="s">
        <v>184</v>
      </c>
      <c r="AX915" s="18" t="s">
        <v>184</v>
      </c>
      <c r="AY915" s="18" t="s">
        <v>184</v>
      </c>
      <c r="AZ915" s="18" t="s">
        <v>184</v>
      </c>
      <c r="BA915" s="18" t="s">
        <v>184</v>
      </c>
      <c r="BB915" s="18" t="s">
        <v>184</v>
      </c>
      <c r="BC915" s="18"/>
      <c r="BD915" s="18" t="s">
        <v>184</v>
      </c>
      <c r="BE915" s="18" t="s">
        <v>184</v>
      </c>
      <c r="BF915" s="18" t="s">
        <v>184</v>
      </c>
      <c r="BG915" s="18" t="s">
        <v>184</v>
      </c>
      <c r="BH915" s="18" t="s">
        <v>184</v>
      </c>
      <c r="BI915" s="18" t="s">
        <v>184</v>
      </c>
      <c r="BJ915" s="18" t="s">
        <v>184</v>
      </c>
      <c r="BK915" s="18" t="s">
        <v>184</v>
      </c>
      <c r="BL915" s="18" t="s">
        <v>184</v>
      </c>
      <c r="BM915" s="18"/>
      <c r="BN915" s="291" t="s">
        <v>323</v>
      </c>
      <c r="BO915" s="145" t="s">
        <v>323</v>
      </c>
      <c r="BP915" s="145" t="s">
        <v>323</v>
      </c>
      <c r="BQ915" s="26" t="str">
        <f t="shared" si="224"/>
        <v/>
      </c>
      <c r="BR915" s="145" t="s">
        <v>3894</v>
      </c>
    </row>
    <row r="916" spans="1:70" s="158" customFormat="1" ht="60" customHeight="1" x14ac:dyDescent="0.35">
      <c r="A916" s="24" t="s">
        <v>3862</v>
      </c>
      <c r="D916" s="145" t="s">
        <v>3867</v>
      </c>
      <c r="E916" s="145" t="s">
        <v>3868</v>
      </c>
      <c r="F916" s="145" t="s">
        <v>3874</v>
      </c>
      <c r="G916" s="145" t="s">
        <v>3886</v>
      </c>
      <c r="H916" s="145" t="s">
        <v>3887</v>
      </c>
      <c r="I916" s="145" t="s">
        <v>253</v>
      </c>
      <c r="J916" s="18" t="s">
        <v>254</v>
      </c>
      <c r="K916" s="18" t="s">
        <v>1507</v>
      </c>
      <c r="L916" s="18" t="s">
        <v>336</v>
      </c>
      <c r="M916" s="18" t="s">
        <v>337</v>
      </c>
      <c r="N916" s="18" t="s">
        <v>451</v>
      </c>
      <c r="O916" s="18" t="s">
        <v>176</v>
      </c>
      <c r="P916" s="145" t="s">
        <v>193</v>
      </c>
      <c r="Q916" s="145" t="s">
        <v>3867</v>
      </c>
      <c r="R916" s="145" t="s">
        <v>1380</v>
      </c>
      <c r="S916" s="145" t="s">
        <v>3867</v>
      </c>
      <c r="T916" s="145" t="s">
        <v>1380</v>
      </c>
      <c r="U916" s="145" t="s">
        <v>3867</v>
      </c>
      <c r="V916" s="145" t="s">
        <v>229</v>
      </c>
      <c r="W916" s="145" t="s">
        <v>229</v>
      </c>
      <c r="X916" s="18" t="s">
        <v>255</v>
      </c>
      <c r="Y916" s="203" t="str">
        <f>VLOOKUP($X916,'[30]Ley Transparencia'!$G$4:$H$18,2,0)</f>
        <v>INFORMACIÓN PÚBLICA</v>
      </c>
      <c r="Z916" s="145" t="s">
        <v>256</v>
      </c>
      <c r="AA916" s="145" t="s">
        <v>256</v>
      </c>
      <c r="AB916" s="18" t="s">
        <v>176</v>
      </c>
      <c r="AC916" s="204">
        <v>45292</v>
      </c>
      <c r="AD916" s="205" t="str">
        <f>LOOKUP($Y916,'[30]Ley Transparencia'!$H$4:$H$17,'[30]Ley Transparencia'!$I$4:$I$17)</f>
        <v>Ilimitada</v>
      </c>
      <c r="AE916" s="26" t="str">
        <f t="shared" si="218"/>
        <v>Baja</v>
      </c>
      <c r="AF916" s="18">
        <f t="shared" si="219"/>
        <v>1</v>
      </c>
      <c r="AG916" s="18" t="s">
        <v>239</v>
      </c>
      <c r="AH916" s="18">
        <f t="shared" si="220"/>
        <v>1</v>
      </c>
      <c r="AI916" s="18" t="s">
        <v>239</v>
      </c>
      <c r="AJ916" s="18">
        <f t="shared" si="221"/>
        <v>1</v>
      </c>
      <c r="AK916" s="18">
        <f t="shared" si="222"/>
        <v>3</v>
      </c>
      <c r="AL916" s="206" t="str">
        <f t="shared" si="223"/>
        <v>BAJA</v>
      </c>
      <c r="AM916" s="18" t="s">
        <v>184</v>
      </c>
      <c r="AN916" s="18" t="s">
        <v>388</v>
      </c>
      <c r="AO916" s="18" t="s">
        <v>184</v>
      </c>
      <c r="AP916" s="18" t="s">
        <v>388</v>
      </c>
      <c r="AQ916" s="18" t="s">
        <v>184</v>
      </c>
      <c r="AR916" s="18" t="s">
        <v>184</v>
      </c>
      <c r="AS916" s="18"/>
      <c r="AT916" s="18" t="s">
        <v>184</v>
      </c>
      <c r="AU916" s="18" t="s">
        <v>184</v>
      </c>
      <c r="AV916" s="18" t="s">
        <v>184</v>
      </c>
      <c r="AW916" s="18" t="s">
        <v>184</v>
      </c>
      <c r="AX916" s="18" t="s">
        <v>184</v>
      </c>
      <c r="AY916" s="18" t="s">
        <v>184</v>
      </c>
      <c r="AZ916" s="18" t="s">
        <v>184</v>
      </c>
      <c r="BA916" s="18" t="s">
        <v>184</v>
      </c>
      <c r="BB916" s="18" t="s">
        <v>184</v>
      </c>
      <c r="BC916" s="18"/>
      <c r="BD916" s="18" t="s">
        <v>184</v>
      </c>
      <c r="BE916" s="18" t="s">
        <v>184</v>
      </c>
      <c r="BF916" s="18" t="s">
        <v>184</v>
      </c>
      <c r="BG916" s="18" t="s">
        <v>184</v>
      </c>
      <c r="BH916" s="18" t="s">
        <v>184</v>
      </c>
      <c r="BI916" s="18" t="s">
        <v>184</v>
      </c>
      <c r="BJ916" s="18" t="s">
        <v>184</v>
      </c>
      <c r="BK916" s="18" t="s">
        <v>184</v>
      </c>
      <c r="BL916" s="18" t="s">
        <v>184</v>
      </c>
      <c r="BM916" s="18"/>
      <c r="BN916" s="291" t="s">
        <v>323</v>
      </c>
      <c r="BO916" s="145" t="s">
        <v>323</v>
      </c>
      <c r="BP916" s="145" t="s">
        <v>323</v>
      </c>
      <c r="BQ916" s="26" t="str">
        <f t="shared" si="224"/>
        <v/>
      </c>
      <c r="BR916" s="145"/>
    </row>
    <row r="917" spans="1:70" s="158" customFormat="1" ht="60" customHeight="1" x14ac:dyDescent="0.35">
      <c r="A917" s="24" t="s">
        <v>3863</v>
      </c>
      <c r="D917" s="145" t="s">
        <v>3867</v>
      </c>
      <c r="E917" s="145" t="s">
        <v>3868</v>
      </c>
      <c r="F917" s="145" t="s">
        <v>3888</v>
      </c>
      <c r="G917" s="145" t="s">
        <v>3889</v>
      </c>
      <c r="H917" s="145" t="s">
        <v>3890</v>
      </c>
      <c r="I917" s="145" t="s">
        <v>253</v>
      </c>
      <c r="J917" s="18" t="s">
        <v>254</v>
      </c>
      <c r="K917" s="18" t="s">
        <v>1507</v>
      </c>
      <c r="L917" s="18" t="s">
        <v>320</v>
      </c>
      <c r="M917" s="18" t="s">
        <v>321</v>
      </c>
      <c r="N917" s="18" t="s">
        <v>451</v>
      </c>
      <c r="O917" s="18" t="s">
        <v>176</v>
      </c>
      <c r="P917" s="145" t="s">
        <v>193</v>
      </c>
      <c r="Q917" s="145" t="s">
        <v>3867</v>
      </c>
      <c r="R917" s="145" t="s">
        <v>1380</v>
      </c>
      <c r="S917" s="145" t="s">
        <v>3867</v>
      </c>
      <c r="T917" s="145" t="s">
        <v>1380</v>
      </c>
      <c r="U917" s="145" t="s">
        <v>3867</v>
      </c>
      <c r="V917" s="145" t="s">
        <v>229</v>
      </c>
      <c r="W917" s="145" t="s">
        <v>229</v>
      </c>
      <c r="X917" s="18" t="s">
        <v>255</v>
      </c>
      <c r="Y917" s="203" t="str">
        <f>VLOOKUP($X917,'[30]Ley Transparencia'!$G$4:$H$18,2,0)</f>
        <v>INFORMACIÓN PÚBLICA</v>
      </c>
      <c r="Z917" s="145" t="s">
        <v>256</v>
      </c>
      <c r="AA917" s="145" t="s">
        <v>256</v>
      </c>
      <c r="AB917" s="18" t="s">
        <v>176</v>
      </c>
      <c r="AC917" s="204">
        <v>45292</v>
      </c>
      <c r="AD917" s="205" t="str">
        <f>LOOKUP($Y917,'[30]Ley Transparencia'!$H$4:$H$17,'[30]Ley Transparencia'!$I$4:$I$17)</f>
        <v>Ilimitada</v>
      </c>
      <c r="AE917" s="26" t="str">
        <f t="shared" si="218"/>
        <v>Baja</v>
      </c>
      <c r="AF917" s="18">
        <f t="shared" si="219"/>
        <v>1</v>
      </c>
      <c r="AG917" s="18" t="s">
        <v>239</v>
      </c>
      <c r="AH917" s="18">
        <f t="shared" si="220"/>
        <v>1</v>
      </c>
      <c r="AI917" s="18" t="s">
        <v>239</v>
      </c>
      <c r="AJ917" s="18">
        <f t="shared" si="221"/>
        <v>1</v>
      </c>
      <c r="AK917" s="18">
        <f t="shared" si="222"/>
        <v>3</v>
      </c>
      <c r="AL917" s="206" t="str">
        <f t="shared" si="223"/>
        <v>BAJA</v>
      </c>
      <c r="AM917" s="18" t="s">
        <v>184</v>
      </c>
      <c r="AN917" s="18" t="s">
        <v>388</v>
      </c>
      <c r="AO917" s="18" t="s">
        <v>184</v>
      </c>
      <c r="AP917" s="18" t="s">
        <v>388</v>
      </c>
      <c r="AQ917" s="18" t="s">
        <v>184</v>
      </c>
      <c r="AR917" s="18" t="s">
        <v>184</v>
      </c>
      <c r="AS917" s="18"/>
      <c r="AT917" s="18" t="s">
        <v>184</v>
      </c>
      <c r="AU917" s="18" t="s">
        <v>184</v>
      </c>
      <c r="AV917" s="18" t="s">
        <v>184</v>
      </c>
      <c r="AW917" s="18" t="s">
        <v>184</v>
      </c>
      <c r="AX917" s="18" t="s">
        <v>184</v>
      </c>
      <c r="AY917" s="18" t="s">
        <v>184</v>
      </c>
      <c r="AZ917" s="18" t="s">
        <v>184</v>
      </c>
      <c r="BA917" s="18" t="s">
        <v>184</v>
      </c>
      <c r="BB917" s="18" t="s">
        <v>184</v>
      </c>
      <c r="BC917" s="18"/>
      <c r="BD917" s="18" t="s">
        <v>184</v>
      </c>
      <c r="BE917" s="18" t="s">
        <v>184</v>
      </c>
      <c r="BF917" s="18" t="s">
        <v>184</v>
      </c>
      <c r="BG917" s="18" t="s">
        <v>184</v>
      </c>
      <c r="BH917" s="18" t="s">
        <v>184</v>
      </c>
      <c r="BI917" s="18" t="s">
        <v>184</v>
      </c>
      <c r="BJ917" s="18" t="s">
        <v>184</v>
      </c>
      <c r="BK917" s="18" t="s">
        <v>184</v>
      </c>
      <c r="BL917" s="18" t="s">
        <v>184</v>
      </c>
      <c r="BM917" s="18"/>
      <c r="BN917" s="291" t="s">
        <v>323</v>
      </c>
      <c r="BO917" s="145" t="s">
        <v>323</v>
      </c>
      <c r="BP917" s="145" t="s">
        <v>323</v>
      </c>
      <c r="BQ917" s="26" t="str">
        <f t="shared" si="224"/>
        <v/>
      </c>
      <c r="BR917" s="145"/>
    </row>
    <row r="918" spans="1:70" s="158" customFormat="1" ht="60" customHeight="1" x14ac:dyDescent="0.35">
      <c r="A918" s="24" t="s">
        <v>3864</v>
      </c>
      <c r="D918" s="145" t="s">
        <v>3867</v>
      </c>
      <c r="E918" s="145" t="s">
        <v>3868</v>
      </c>
      <c r="F918" s="145" t="s">
        <v>172</v>
      </c>
      <c r="G918" s="145" t="s">
        <v>312</v>
      </c>
      <c r="H918" s="145" t="s">
        <v>3891</v>
      </c>
      <c r="I918" s="145" t="s">
        <v>312</v>
      </c>
      <c r="J918" s="145" t="s">
        <v>176</v>
      </c>
      <c r="K918" s="145" t="s">
        <v>176</v>
      </c>
      <c r="L918" s="145" t="s">
        <v>176</v>
      </c>
      <c r="M918" s="145" t="s">
        <v>176</v>
      </c>
      <c r="N918" s="145" t="s">
        <v>176</v>
      </c>
      <c r="O918" s="18" t="s">
        <v>176</v>
      </c>
      <c r="P918" s="145" t="s">
        <v>193</v>
      </c>
      <c r="Q918" s="145" t="s">
        <v>3867</v>
      </c>
      <c r="R918" s="145" t="s">
        <v>1380</v>
      </c>
      <c r="S918" s="145" t="s">
        <v>3867</v>
      </c>
      <c r="T918" s="145" t="s">
        <v>1380</v>
      </c>
      <c r="U918" s="145" t="s">
        <v>3867</v>
      </c>
      <c r="V918" s="145" t="s">
        <v>229</v>
      </c>
      <c r="W918" s="145" t="s">
        <v>229</v>
      </c>
      <c r="X918" s="18" t="s">
        <v>273</v>
      </c>
      <c r="Y918" s="203" t="str">
        <f>VLOOKUP($X918,'[30]Ley Transparencia'!$G$4:$H$18,2,0)</f>
        <v>Artículo 18 - INFORMACIÓN PÚBLICA CLASIFICADA</v>
      </c>
      <c r="Z918" s="145" t="s">
        <v>313</v>
      </c>
      <c r="AA918" s="145" t="s">
        <v>3804</v>
      </c>
      <c r="AB918" s="18" t="s">
        <v>176</v>
      </c>
      <c r="AC918" s="204">
        <v>45292</v>
      </c>
      <c r="AD918" s="205" t="str">
        <f>LOOKUP($Y918,'[30]Ley Transparencia'!$H$4:$H$17,'[30]Ley Transparencia'!$I$4:$I$17)</f>
        <v>Ilimitada</v>
      </c>
      <c r="AE918" s="26" t="str">
        <f t="shared" si="218"/>
        <v>Media</v>
      </c>
      <c r="AF918" s="18">
        <f t="shared" si="219"/>
        <v>2</v>
      </c>
      <c r="AG918" s="18" t="s">
        <v>239</v>
      </c>
      <c r="AH918" s="18">
        <f t="shared" si="220"/>
        <v>1</v>
      </c>
      <c r="AI918" s="18" t="s">
        <v>239</v>
      </c>
      <c r="AJ918" s="18">
        <f t="shared" si="221"/>
        <v>1</v>
      </c>
      <c r="AK918" s="18">
        <f t="shared" si="222"/>
        <v>4</v>
      </c>
      <c r="AL918" s="206" t="str">
        <f t="shared" si="223"/>
        <v>MEDIA</v>
      </c>
      <c r="AM918" s="18" t="s">
        <v>184</v>
      </c>
      <c r="AN918" s="18" t="s">
        <v>388</v>
      </c>
      <c r="AO918" s="18" t="s">
        <v>184</v>
      </c>
      <c r="AP918" s="18" t="s">
        <v>388</v>
      </c>
      <c r="AQ918" s="18" t="s">
        <v>184</v>
      </c>
      <c r="AR918" s="18" t="s">
        <v>184</v>
      </c>
      <c r="AS918" s="18"/>
      <c r="AT918" s="18" t="s">
        <v>184</v>
      </c>
      <c r="AU918" s="18" t="s">
        <v>184</v>
      </c>
      <c r="AV918" s="18" t="s">
        <v>184</v>
      </c>
      <c r="AW918" s="18" t="s">
        <v>184</v>
      </c>
      <c r="AX918" s="18" t="s">
        <v>184</v>
      </c>
      <c r="AY918" s="18" t="s">
        <v>184</v>
      </c>
      <c r="AZ918" s="18" t="s">
        <v>184</v>
      </c>
      <c r="BA918" s="18" t="s">
        <v>184</v>
      </c>
      <c r="BB918" s="18" t="s">
        <v>184</v>
      </c>
      <c r="BC918" s="18"/>
      <c r="BD918" s="18" t="s">
        <v>184</v>
      </c>
      <c r="BE918" s="18" t="s">
        <v>184</v>
      </c>
      <c r="BF918" s="18" t="s">
        <v>184</v>
      </c>
      <c r="BG918" s="18" t="s">
        <v>184</v>
      </c>
      <c r="BH918" s="18" t="s">
        <v>184</v>
      </c>
      <c r="BI918" s="18" t="s">
        <v>184</v>
      </c>
      <c r="BJ918" s="18" t="s">
        <v>184</v>
      </c>
      <c r="BK918" s="18" t="s">
        <v>184</v>
      </c>
      <c r="BL918" s="18" t="s">
        <v>184</v>
      </c>
      <c r="BM918" s="18"/>
      <c r="BN918" s="291" t="s">
        <v>323</v>
      </c>
      <c r="BO918" s="145" t="s">
        <v>323</v>
      </c>
      <c r="BP918" s="145" t="s">
        <v>323</v>
      </c>
      <c r="BQ918" s="26" t="str">
        <f t="shared" si="224"/>
        <v/>
      </c>
      <c r="BR918" s="145"/>
    </row>
    <row r="919" spans="1:70" s="158" customFormat="1" ht="60" customHeight="1" x14ac:dyDescent="0.35">
      <c r="A919" s="24" t="s">
        <v>3865</v>
      </c>
      <c r="D919" s="145" t="s">
        <v>3867</v>
      </c>
      <c r="E919" s="145" t="s">
        <v>3868</v>
      </c>
      <c r="F919" s="145" t="s">
        <v>396</v>
      </c>
      <c r="G919" s="145" t="s">
        <v>451</v>
      </c>
      <c r="H919" s="145" t="s">
        <v>3892</v>
      </c>
      <c r="I919" s="145" t="s">
        <v>695</v>
      </c>
      <c r="J919" s="145" t="s">
        <v>254</v>
      </c>
      <c r="K919" s="145" t="s">
        <v>1507</v>
      </c>
      <c r="L919" s="145" t="s">
        <v>336</v>
      </c>
      <c r="M919" s="145" t="s">
        <v>321</v>
      </c>
      <c r="N919" s="145" t="s">
        <v>451</v>
      </c>
      <c r="O919" s="18" t="s">
        <v>176</v>
      </c>
      <c r="P919" s="145" t="s">
        <v>193</v>
      </c>
      <c r="Q919" s="145" t="s">
        <v>3867</v>
      </c>
      <c r="R919" s="145" t="s">
        <v>1380</v>
      </c>
      <c r="S919" s="145" t="s">
        <v>3867</v>
      </c>
      <c r="T919" s="145" t="s">
        <v>1380</v>
      </c>
      <c r="U919" s="145" t="s">
        <v>3867</v>
      </c>
      <c r="V919" s="145" t="s">
        <v>229</v>
      </c>
      <c r="W919" s="145" t="s">
        <v>229</v>
      </c>
      <c r="X919" s="17" t="s">
        <v>255</v>
      </c>
      <c r="Y919" s="203" t="str">
        <f>VLOOKUP($X919,'[30]Ley Transparencia'!$G$4:$H$18,2,0)</f>
        <v>INFORMACIÓN PÚBLICA</v>
      </c>
      <c r="Z919" s="145" t="s">
        <v>256</v>
      </c>
      <c r="AA919" s="145" t="s">
        <v>256</v>
      </c>
      <c r="AB919" s="18" t="s">
        <v>176</v>
      </c>
      <c r="AC919" s="204">
        <v>45292</v>
      </c>
      <c r="AD919" s="205" t="str">
        <f>LOOKUP($Y919,'[30]Ley Transparencia'!$H$4:$H$17,'[30]Ley Transparencia'!$I$4:$I$17)</f>
        <v>Ilimitada</v>
      </c>
      <c r="AE919" s="26" t="str">
        <f t="shared" si="218"/>
        <v>Baja</v>
      </c>
      <c r="AF919" s="18">
        <f t="shared" si="219"/>
        <v>1</v>
      </c>
      <c r="AG919" s="18" t="s">
        <v>239</v>
      </c>
      <c r="AH919" s="18">
        <f t="shared" si="220"/>
        <v>1</v>
      </c>
      <c r="AI919" s="18" t="s">
        <v>239</v>
      </c>
      <c r="AJ919" s="18">
        <f t="shared" si="221"/>
        <v>1</v>
      </c>
      <c r="AK919" s="18">
        <f t="shared" si="222"/>
        <v>3</v>
      </c>
      <c r="AL919" s="206" t="str">
        <f t="shared" si="223"/>
        <v>BAJA</v>
      </c>
      <c r="AM919" s="18" t="s">
        <v>184</v>
      </c>
      <c r="AN919" s="18" t="s">
        <v>388</v>
      </c>
      <c r="AO919" s="18" t="s">
        <v>184</v>
      </c>
      <c r="AP919" s="18" t="s">
        <v>388</v>
      </c>
      <c r="AQ919" s="18" t="s">
        <v>184</v>
      </c>
      <c r="AR919" s="18" t="s">
        <v>184</v>
      </c>
      <c r="AS919" s="18"/>
      <c r="AT919" s="18" t="s">
        <v>184</v>
      </c>
      <c r="AU919" s="18" t="s">
        <v>184</v>
      </c>
      <c r="AV919" s="18" t="s">
        <v>184</v>
      </c>
      <c r="AW919" s="18" t="s">
        <v>184</v>
      </c>
      <c r="AX919" s="18" t="s">
        <v>184</v>
      </c>
      <c r="AY919" s="18" t="s">
        <v>184</v>
      </c>
      <c r="AZ919" s="18" t="s">
        <v>184</v>
      </c>
      <c r="BA919" s="18" t="s">
        <v>184</v>
      </c>
      <c r="BB919" s="18" t="s">
        <v>184</v>
      </c>
      <c r="BC919" s="18"/>
      <c r="BD919" s="18" t="s">
        <v>184</v>
      </c>
      <c r="BE919" s="18" t="s">
        <v>184</v>
      </c>
      <c r="BF919" s="18" t="s">
        <v>184</v>
      </c>
      <c r="BG919" s="18" t="s">
        <v>184</v>
      </c>
      <c r="BH919" s="18" t="s">
        <v>184</v>
      </c>
      <c r="BI919" s="18" t="s">
        <v>184</v>
      </c>
      <c r="BJ919" s="18" t="s">
        <v>184</v>
      </c>
      <c r="BK919" s="18" t="s">
        <v>184</v>
      </c>
      <c r="BL919" s="18" t="s">
        <v>184</v>
      </c>
      <c r="BM919" s="18"/>
      <c r="BN919" s="291" t="s">
        <v>323</v>
      </c>
      <c r="BO919" s="145" t="s">
        <v>323</v>
      </c>
      <c r="BP919" s="145" t="s">
        <v>323</v>
      </c>
      <c r="BQ919" s="26" t="str">
        <f t="shared" si="224"/>
        <v/>
      </c>
      <c r="BR919" s="145"/>
    </row>
    <row r="920" spans="1:70" s="158" customFormat="1" ht="60" customHeight="1" x14ac:dyDescent="0.35">
      <c r="A920" s="24" t="s">
        <v>3866</v>
      </c>
      <c r="D920" s="145" t="s">
        <v>3867</v>
      </c>
      <c r="E920" s="145" t="s">
        <v>3868</v>
      </c>
      <c r="F920" s="145" t="s">
        <v>172</v>
      </c>
      <c r="G920" s="145" t="s">
        <v>465</v>
      </c>
      <c r="H920" s="145" t="s">
        <v>3893</v>
      </c>
      <c r="I920" s="145" t="s">
        <v>175</v>
      </c>
      <c r="J920" s="145" t="s">
        <v>176</v>
      </c>
      <c r="K920" s="145" t="s">
        <v>176</v>
      </c>
      <c r="L920" s="145" t="s">
        <v>176</v>
      </c>
      <c r="M920" s="145" t="s">
        <v>176</v>
      </c>
      <c r="N920" s="145" t="s">
        <v>176</v>
      </c>
      <c r="O920" s="145" t="s">
        <v>176</v>
      </c>
      <c r="P920" s="145" t="s">
        <v>193</v>
      </c>
      <c r="Q920" s="145" t="s">
        <v>3867</v>
      </c>
      <c r="R920" s="145" t="s">
        <v>1380</v>
      </c>
      <c r="S920" s="145" t="s">
        <v>3867</v>
      </c>
      <c r="T920" s="145" t="s">
        <v>1380</v>
      </c>
      <c r="U920" s="145" t="s">
        <v>3867</v>
      </c>
      <c r="V920" s="145" t="s">
        <v>229</v>
      </c>
      <c r="W920" s="145" t="s">
        <v>229</v>
      </c>
      <c r="X920" s="18" t="s">
        <v>273</v>
      </c>
      <c r="Y920" s="203" t="str">
        <f>VLOOKUP($X920,'[30]Ley Transparencia'!$G$4:$H$18,2,0)</f>
        <v>Artículo 18 - INFORMACIÓN PÚBLICA CLASIFICADA</v>
      </c>
      <c r="Z920" s="145" t="s">
        <v>313</v>
      </c>
      <c r="AA920" s="145" t="s">
        <v>3804</v>
      </c>
      <c r="AB920" s="18" t="s">
        <v>176</v>
      </c>
      <c r="AC920" s="204">
        <v>45292</v>
      </c>
      <c r="AD920" s="205" t="str">
        <f>LOOKUP($Y920,'[30]Ley Transparencia'!$H$4:$H$17,'[30]Ley Transparencia'!$I$4:$I$17)</f>
        <v>Ilimitada</v>
      </c>
      <c r="AE920" s="26" t="str">
        <f t="shared" si="218"/>
        <v>Media</v>
      </c>
      <c r="AF920" s="18">
        <f t="shared" si="219"/>
        <v>2</v>
      </c>
      <c r="AG920" s="18" t="s">
        <v>239</v>
      </c>
      <c r="AH920" s="18">
        <f t="shared" si="220"/>
        <v>1</v>
      </c>
      <c r="AI920" s="18" t="s">
        <v>239</v>
      </c>
      <c r="AJ920" s="18">
        <f t="shared" si="221"/>
        <v>1</v>
      </c>
      <c r="AK920" s="18">
        <f t="shared" si="222"/>
        <v>4</v>
      </c>
      <c r="AL920" s="206" t="str">
        <f t="shared" si="223"/>
        <v>MEDIA</v>
      </c>
      <c r="AM920" s="18" t="s">
        <v>184</v>
      </c>
      <c r="AN920" s="18" t="s">
        <v>388</v>
      </c>
      <c r="AO920" s="18" t="s">
        <v>184</v>
      </c>
      <c r="AP920" s="18" t="s">
        <v>388</v>
      </c>
      <c r="AQ920" s="18" t="s">
        <v>184</v>
      </c>
      <c r="AR920" s="18" t="s">
        <v>184</v>
      </c>
      <c r="AS920" s="18"/>
      <c r="AT920" s="18" t="s">
        <v>184</v>
      </c>
      <c r="AU920" s="18" t="s">
        <v>184</v>
      </c>
      <c r="AV920" s="18" t="s">
        <v>184</v>
      </c>
      <c r="AW920" s="18" t="s">
        <v>184</v>
      </c>
      <c r="AX920" s="18" t="s">
        <v>184</v>
      </c>
      <c r="AY920" s="18" t="s">
        <v>184</v>
      </c>
      <c r="AZ920" s="18" t="s">
        <v>184</v>
      </c>
      <c r="BA920" s="18" t="s">
        <v>184</v>
      </c>
      <c r="BB920" s="18" t="s">
        <v>184</v>
      </c>
      <c r="BC920" s="18"/>
      <c r="BD920" s="18" t="s">
        <v>184</v>
      </c>
      <c r="BE920" s="18" t="s">
        <v>184</v>
      </c>
      <c r="BF920" s="18" t="s">
        <v>184</v>
      </c>
      <c r="BG920" s="18" t="s">
        <v>184</v>
      </c>
      <c r="BH920" s="18" t="s">
        <v>184</v>
      </c>
      <c r="BI920" s="18" t="s">
        <v>184</v>
      </c>
      <c r="BJ920" s="18" t="s">
        <v>184</v>
      </c>
      <c r="BK920" s="18" t="s">
        <v>184</v>
      </c>
      <c r="BL920" s="18" t="s">
        <v>184</v>
      </c>
      <c r="BM920" s="18"/>
      <c r="BN920" s="291" t="s">
        <v>323</v>
      </c>
      <c r="BO920" s="145" t="s">
        <v>323</v>
      </c>
      <c r="BP920" s="145" t="s">
        <v>323</v>
      </c>
      <c r="BQ920" s="26" t="str">
        <f t="shared" si="224"/>
        <v/>
      </c>
      <c r="BR920" s="145"/>
    </row>
    <row r="921" spans="1:70" s="158" customFormat="1" ht="60" customHeight="1" x14ac:dyDescent="0.35">
      <c r="A921" s="24" t="s">
        <v>3895</v>
      </c>
      <c r="D921" s="145" t="s">
        <v>3904</v>
      </c>
      <c r="E921" s="145" t="s">
        <v>3868</v>
      </c>
      <c r="F921" s="145" t="s">
        <v>316</v>
      </c>
      <c r="G921" s="145" t="s">
        <v>1352</v>
      </c>
      <c r="H921" s="145" t="s">
        <v>1353</v>
      </c>
      <c r="I921" s="145" t="s">
        <v>253</v>
      </c>
      <c r="J921" s="18" t="s">
        <v>254</v>
      </c>
      <c r="K921" s="18" t="s">
        <v>3905</v>
      </c>
      <c r="L921" s="18" t="s">
        <v>320</v>
      </c>
      <c r="M921" s="18" t="s">
        <v>321</v>
      </c>
      <c r="N921" s="18" t="s">
        <v>451</v>
      </c>
      <c r="O921" s="18" t="s">
        <v>256</v>
      </c>
      <c r="P921" s="145" t="s">
        <v>193</v>
      </c>
      <c r="Q921" s="145" t="s">
        <v>3904</v>
      </c>
      <c r="R921" s="145" t="s">
        <v>324</v>
      </c>
      <c r="S921" s="145" t="s">
        <v>3904</v>
      </c>
      <c r="T921" s="145" t="s">
        <v>324</v>
      </c>
      <c r="U921" s="145" t="s">
        <v>3904</v>
      </c>
      <c r="V921" s="145" t="s">
        <v>229</v>
      </c>
      <c r="W921" s="145" t="s">
        <v>229</v>
      </c>
      <c r="X921" s="18" t="s">
        <v>255</v>
      </c>
      <c r="Y921" s="203" t="str">
        <f>VLOOKUP($X921,'[31]Ley Transparencia'!$G$4:$H$18,2,0)</f>
        <v>INFORMACIÓN PÚBLICA</v>
      </c>
      <c r="Z921" s="145" t="s">
        <v>3913</v>
      </c>
      <c r="AA921" s="145" t="s">
        <v>3913</v>
      </c>
      <c r="AB921" s="18" t="s">
        <v>176</v>
      </c>
      <c r="AC921" s="204">
        <v>45292</v>
      </c>
      <c r="AD921" s="205" t="str">
        <f>LOOKUP($Y921,'[31]Ley Transparencia'!$H$4:$H$17,'[31]Ley Transparencia'!$I$4:$I$17)</f>
        <v>Ilimitada</v>
      </c>
      <c r="AE921" s="26" t="str">
        <f>IF(Y921="Artículo 19 - INFORMACIÓN PÚBLICA RESERVADA","Alta",IF(Y921="Artículo 18 - INFORMACIÓN PÚBLICA CLASIFICADA","Media",IF(Y921="INFORMACIÓN PÚBLICA","Baja")))</f>
        <v>Baja</v>
      </c>
      <c r="AF921" s="18">
        <f>IF(AE921="Baja",1,IF(AE921="Media",2,IF(AE921="Alta",3,"")))</f>
        <v>1</v>
      </c>
      <c r="AG921" s="18" t="s">
        <v>239</v>
      </c>
      <c r="AH921" s="18">
        <f>IF(AG921="Baja",1,IF(AG921="Media",2,IF(AG921="Alta",3,"")))</f>
        <v>1</v>
      </c>
      <c r="AI921" s="18" t="s">
        <v>239</v>
      </c>
      <c r="AJ921" s="18">
        <f>IF(AI921="Baja",1,IF(AI921="Media",2,IF(AI921="Alta",3,"")))</f>
        <v>1</v>
      </c>
      <c r="AK921" s="18">
        <f>IFERROR(SUM(+AF921+AH921+AJ921),"")</f>
        <v>3</v>
      </c>
      <c r="AL921" s="206" t="str">
        <f>IF(AND(AE921="ALTA"),"ALTA",IF(AND(AG921="ALTA",AI921="ALTA"),"ALTA",IF(AND(AE921="MEDIA",AG921="ALTA",AI921="MEDIA"),"MEDIA",IF(AND(AE921="MEDIA",AG921="MEDIA",AI921="ALTA"),"MEDIA",IF(AND(AE921="MEDIA",AG921="MEDIA",AI921="BAJA"),"MEDIA",IF(AND(AE921="MEDIA",AG921="MEDIA",AI921="MEDIA"),"MEDIA",IF(AND(AE921="MEDIA",AG921="BAJA",AI921="MEDIA"),"MEDIA",IF(AND(AE921="BAJA",AG921="MEDIA",AI921="MEDIA"),"MEDIA",IF(AND(AE921="BAJA",AG921="BAJA",AI921="MEDIA"),"MEDIA",IF(AND(AE921="BAJA",AG921="MEDIA",AI921="BAJA"),"MEDIA",IF(AND(AE921="MEDIA",AG921="BAJA",AI921="BAJA"),"MEDIA",IF(AND(AE921="BAJA",AG921="ALTA",AI921="BAJA"),"MEDIA",IF(AND(AE921="BAJA",AG921="BAJA",AI921="ALTA"),"MEDIA",IF(AND(AE921="MEDIA",AG921="ALTA",AI921="BAJA"),"MEDIA",IF(AND(AE921="MEDIA",AG921="BAJA",AI921="ALTA"),"MEDIA",IF(AND(AE921="BAJA",AG921="ALTA",AI921="MEDIA"),"MEDIA",IF(AND(AE921="BAJA",AG921="MEDIA",AI921="ALTA"),"MEDIA",IF(AND(AE921="BAJA",AG921="BAJA",AI921="BAJA"),"BAJA","Por Clasificar"))))))))))))))))))</f>
        <v>BAJA</v>
      </c>
      <c r="AM921" s="18" t="s">
        <v>388</v>
      </c>
      <c r="AN921" s="18" t="s">
        <v>388</v>
      </c>
      <c r="AO921" s="18" t="s">
        <v>184</v>
      </c>
      <c r="AP921" s="18" t="s">
        <v>388</v>
      </c>
      <c r="AQ921" s="18" t="s">
        <v>184</v>
      </c>
      <c r="AR921" s="18"/>
      <c r="AS921" s="18"/>
      <c r="AT921" s="18" t="s">
        <v>184</v>
      </c>
      <c r="AU921" s="18" t="s">
        <v>184</v>
      </c>
      <c r="AV921" s="18" t="s">
        <v>388</v>
      </c>
      <c r="AW921" s="18" t="s">
        <v>388</v>
      </c>
      <c r="AX921" s="18" t="s">
        <v>184</v>
      </c>
      <c r="AY921" s="18" t="s">
        <v>184</v>
      </c>
      <c r="AZ921" s="18" t="s">
        <v>184</v>
      </c>
      <c r="BA921" s="18" t="s">
        <v>184</v>
      </c>
      <c r="BB921" s="18" t="s">
        <v>184</v>
      </c>
      <c r="BC921" s="18"/>
      <c r="BD921" s="18" t="s">
        <v>184</v>
      </c>
      <c r="BE921" s="18" t="s">
        <v>184</v>
      </c>
      <c r="BF921" s="18" t="s">
        <v>184</v>
      </c>
      <c r="BG921" s="18" t="s">
        <v>184</v>
      </c>
      <c r="BH921" s="18" t="s">
        <v>184</v>
      </c>
      <c r="BI921" s="18" t="s">
        <v>184</v>
      </c>
      <c r="BJ921" s="18" t="s">
        <v>184</v>
      </c>
      <c r="BK921" s="18" t="s">
        <v>184</v>
      </c>
      <c r="BL921" s="18" t="s">
        <v>184</v>
      </c>
      <c r="BM921" s="18"/>
      <c r="BN921" s="34" t="s">
        <v>323</v>
      </c>
      <c r="BO921" s="18" t="s">
        <v>323</v>
      </c>
      <c r="BP921" s="18" t="s">
        <v>323</v>
      </c>
      <c r="BQ921" s="26" t="str">
        <f>IF(AND(BN921="X",BO921="X",BP921="X"),"X",IF(AND(BN921="X",BO921="X"),"X",IF(AND(BN921="X",BP921="X"),"X",IF(AND(BO921="X",BP921="X"),"X",IF(AND(BO921="X"),"X",IF(AND(BP921="X"),"X",IF(AND(BN921="X"),"X","")))))))</f>
        <v/>
      </c>
      <c r="BR921" s="18"/>
    </row>
    <row r="922" spans="1:70" s="158" customFormat="1" ht="60" customHeight="1" x14ac:dyDescent="0.35">
      <c r="A922" s="24" t="s">
        <v>3896</v>
      </c>
      <c r="D922" s="145" t="s">
        <v>3904</v>
      </c>
      <c r="E922" s="145" t="s">
        <v>3868</v>
      </c>
      <c r="F922" s="145" t="s">
        <v>316</v>
      </c>
      <c r="G922" s="145" t="s">
        <v>727</v>
      </c>
      <c r="H922" s="145" t="s">
        <v>1622</v>
      </c>
      <c r="I922" s="145" t="s">
        <v>253</v>
      </c>
      <c r="J922" s="18" t="s">
        <v>254</v>
      </c>
      <c r="K922" s="18" t="s">
        <v>3905</v>
      </c>
      <c r="L922" s="18" t="s">
        <v>320</v>
      </c>
      <c r="M922" s="18" t="s">
        <v>321</v>
      </c>
      <c r="N922" s="18" t="s">
        <v>451</v>
      </c>
      <c r="O922" s="18" t="s">
        <v>256</v>
      </c>
      <c r="P922" s="145" t="s">
        <v>193</v>
      </c>
      <c r="Q922" s="145" t="s">
        <v>3904</v>
      </c>
      <c r="R922" s="145" t="s">
        <v>324</v>
      </c>
      <c r="S922" s="145" t="s">
        <v>3904</v>
      </c>
      <c r="T922" s="145" t="s">
        <v>324</v>
      </c>
      <c r="U922" s="145" t="s">
        <v>3904</v>
      </c>
      <c r="V922" s="145" t="s">
        <v>229</v>
      </c>
      <c r="W922" s="145" t="s">
        <v>229</v>
      </c>
      <c r="X922" s="18" t="s">
        <v>273</v>
      </c>
      <c r="Y922" s="203" t="str">
        <f>VLOOKUP($X922,'[31]Ley Transparencia'!$G$4:$H$18,2,0)</f>
        <v>Artículo 18 - INFORMACIÓN PÚBLICA CLASIFICADA</v>
      </c>
      <c r="Z922" s="145" t="s">
        <v>3805</v>
      </c>
      <c r="AA922" s="145" t="s">
        <v>3806</v>
      </c>
      <c r="AB922" s="18" t="s">
        <v>182</v>
      </c>
      <c r="AC922" s="204">
        <v>45292</v>
      </c>
      <c r="AD922" s="205" t="str">
        <f>LOOKUP($Y922,'[31]Ley Transparencia'!$H$4:$H$17,'[31]Ley Transparencia'!$I$4:$I$17)</f>
        <v>Ilimitada</v>
      </c>
      <c r="AE922" s="26" t="str">
        <f t="shared" ref="AE922:AE929" si="225">IF(Y922="Artículo 19 - INFORMACIÓN PÚBLICA RESERVADA","Alta",IF(Y922="Artículo 18 - INFORMACIÓN PÚBLICA CLASIFICADA","Media",IF(Y922="INFORMACIÓN PÚBLICA","Baja")))</f>
        <v>Media</v>
      </c>
      <c r="AF922" s="18">
        <f t="shared" ref="AF922:AF929" si="226">IF(AE922="Baja",1,IF(AE922="Media",2,IF(AE922="Alta",3,"")))</f>
        <v>2</v>
      </c>
      <c r="AG922" s="18" t="s">
        <v>239</v>
      </c>
      <c r="AH922" s="18">
        <f t="shared" ref="AH922:AH929" si="227">IF(AG922="Baja",1,IF(AG922="Media",2,IF(AG922="Alta",3,"")))</f>
        <v>1</v>
      </c>
      <c r="AI922" s="18" t="s">
        <v>239</v>
      </c>
      <c r="AJ922" s="18">
        <f t="shared" ref="AJ922:AJ929" si="228">IF(AI922="Baja",1,IF(AI922="Media",2,IF(AI922="Alta",3,"")))</f>
        <v>1</v>
      </c>
      <c r="AK922" s="18">
        <f t="shared" ref="AK922:AK929" si="229">IFERROR(SUM(+AF922+AH922+AJ922),"")</f>
        <v>4</v>
      </c>
      <c r="AL922" s="206" t="str">
        <f t="shared" ref="AL922:AL929" si="230">IF(AND(AE922="ALTA"),"ALTA",IF(AND(AG922="ALTA",AI922="ALTA"),"ALTA",IF(AND(AE922="MEDIA",AG922="ALTA",AI922="MEDIA"),"MEDIA",IF(AND(AE922="MEDIA",AG922="MEDIA",AI922="ALTA"),"MEDIA",IF(AND(AE922="MEDIA",AG922="MEDIA",AI922="BAJA"),"MEDIA",IF(AND(AE922="MEDIA",AG922="MEDIA",AI922="MEDIA"),"MEDIA",IF(AND(AE922="MEDIA",AG922="BAJA",AI922="MEDIA"),"MEDIA",IF(AND(AE922="BAJA",AG922="MEDIA",AI922="MEDIA"),"MEDIA",IF(AND(AE922="BAJA",AG922="BAJA",AI922="MEDIA"),"MEDIA",IF(AND(AE922="BAJA",AG922="MEDIA",AI922="BAJA"),"MEDIA",IF(AND(AE922="MEDIA",AG922="BAJA",AI922="BAJA"),"MEDIA",IF(AND(AE922="BAJA",AG922="ALTA",AI922="BAJA"),"MEDIA",IF(AND(AE922="BAJA",AG922="BAJA",AI922="ALTA"),"MEDIA",IF(AND(AE922="MEDIA",AG922="ALTA",AI922="BAJA"),"MEDIA",IF(AND(AE922="MEDIA",AG922="BAJA",AI922="ALTA"),"MEDIA",IF(AND(AE922="BAJA",AG922="ALTA",AI922="MEDIA"),"MEDIA",IF(AND(AE922="BAJA",AG922="MEDIA",AI922="ALTA"),"MEDIA",IF(AND(AE922="BAJA",AG922="BAJA",AI922="BAJA"),"BAJA","Por Clasificar"))))))))))))))))))</f>
        <v>MEDIA</v>
      </c>
      <c r="AM922" s="18" t="s">
        <v>184</v>
      </c>
      <c r="AN922" s="18" t="s">
        <v>388</v>
      </c>
      <c r="AO922" s="18" t="s">
        <v>184</v>
      </c>
      <c r="AP922" s="18" t="s">
        <v>388</v>
      </c>
      <c r="AQ922" s="18" t="s">
        <v>184</v>
      </c>
      <c r="AR922" s="18"/>
      <c r="AS922" s="18"/>
      <c r="AT922" s="18" t="s">
        <v>184</v>
      </c>
      <c r="AU922" s="18" t="s">
        <v>184</v>
      </c>
      <c r="AV922" s="18" t="s">
        <v>388</v>
      </c>
      <c r="AW922" s="18" t="s">
        <v>388</v>
      </c>
      <c r="AX922" s="18" t="s">
        <v>184</v>
      </c>
      <c r="AY922" s="18" t="s">
        <v>388</v>
      </c>
      <c r="AZ922" s="18" t="s">
        <v>184</v>
      </c>
      <c r="BA922" s="18" t="s">
        <v>184</v>
      </c>
      <c r="BB922" s="18" t="s">
        <v>184</v>
      </c>
      <c r="BC922" s="18"/>
      <c r="BD922" s="18" t="s">
        <v>184</v>
      </c>
      <c r="BE922" s="18" t="s">
        <v>184</v>
      </c>
      <c r="BF922" s="18" t="s">
        <v>184</v>
      </c>
      <c r="BG922" s="18" t="s">
        <v>184</v>
      </c>
      <c r="BH922" s="18" t="s">
        <v>184</v>
      </c>
      <c r="BI922" s="18" t="s">
        <v>184</v>
      </c>
      <c r="BJ922" s="18" t="s">
        <v>184</v>
      </c>
      <c r="BK922" s="18" t="s">
        <v>184</v>
      </c>
      <c r="BL922" s="18" t="s">
        <v>184</v>
      </c>
      <c r="BM922" s="18"/>
      <c r="BN922" s="34" t="s">
        <v>323</v>
      </c>
      <c r="BO922" s="18" t="s">
        <v>323</v>
      </c>
      <c r="BP922" s="18" t="s">
        <v>323</v>
      </c>
      <c r="BQ922" s="26" t="str">
        <f t="shared" ref="BQ922:BQ929" si="231">IF(AND(BN922="X",BO922="X",BP922="X"),"X",IF(AND(BN922="X",BO922="X"),"X",IF(AND(BN922="X",BP922="X"),"X",IF(AND(BO922="X",BP922="X"),"X",IF(AND(BO922="X"),"X",IF(AND(BP922="X"),"X",IF(AND(BN922="X"),"X","")))))))</f>
        <v/>
      </c>
      <c r="BR922" s="18"/>
    </row>
    <row r="923" spans="1:70" s="158" customFormat="1" ht="60" customHeight="1" x14ac:dyDescent="0.35">
      <c r="A923" s="24" t="s">
        <v>3897</v>
      </c>
      <c r="D923" s="145" t="s">
        <v>3904</v>
      </c>
      <c r="E923" s="145" t="s">
        <v>3868</v>
      </c>
      <c r="F923" s="145" t="s">
        <v>342</v>
      </c>
      <c r="G923" s="145" t="s">
        <v>3906</v>
      </c>
      <c r="H923" s="145" t="s">
        <v>3906</v>
      </c>
      <c r="I923" s="145" t="s">
        <v>253</v>
      </c>
      <c r="J923" s="18" t="s">
        <v>254</v>
      </c>
      <c r="K923" s="18" t="s">
        <v>3905</v>
      </c>
      <c r="L923" s="18" t="s">
        <v>320</v>
      </c>
      <c r="M923" s="18" t="s">
        <v>321</v>
      </c>
      <c r="N923" s="18" t="s">
        <v>451</v>
      </c>
      <c r="O923" s="18" t="s">
        <v>256</v>
      </c>
      <c r="P923" s="145" t="s">
        <v>193</v>
      </c>
      <c r="Q923" s="145" t="s">
        <v>3904</v>
      </c>
      <c r="R923" s="145" t="s">
        <v>324</v>
      </c>
      <c r="S923" s="145" t="s">
        <v>3904</v>
      </c>
      <c r="T923" s="145" t="s">
        <v>324</v>
      </c>
      <c r="U923" s="145" t="s">
        <v>3904</v>
      </c>
      <c r="V923" s="145" t="s">
        <v>229</v>
      </c>
      <c r="W923" s="145" t="s">
        <v>229</v>
      </c>
      <c r="X923" s="18" t="s">
        <v>255</v>
      </c>
      <c r="Y923" s="203" t="str">
        <f>VLOOKUP($X923,'[31]Ley Transparencia'!$G$4:$H$18,2,0)</f>
        <v>INFORMACIÓN PÚBLICA</v>
      </c>
      <c r="Z923" s="145" t="s">
        <v>3913</v>
      </c>
      <c r="AA923" s="145" t="s">
        <v>3913</v>
      </c>
      <c r="AB923" s="18" t="s">
        <v>176</v>
      </c>
      <c r="AC923" s="204">
        <v>45292</v>
      </c>
      <c r="AD923" s="205" t="str">
        <f>LOOKUP($Y923,'[31]Ley Transparencia'!$H$4:$H$17,'[31]Ley Transparencia'!$I$4:$I$17)</f>
        <v>Ilimitada</v>
      </c>
      <c r="AE923" s="26" t="str">
        <f t="shared" si="225"/>
        <v>Baja</v>
      </c>
      <c r="AF923" s="18">
        <f t="shared" si="226"/>
        <v>1</v>
      </c>
      <c r="AG923" s="18" t="s">
        <v>239</v>
      </c>
      <c r="AH923" s="18">
        <f t="shared" si="227"/>
        <v>1</v>
      </c>
      <c r="AI923" s="18" t="s">
        <v>239</v>
      </c>
      <c r="AJ923" s="18">
        <f t="shared" si="228"/>
        <v>1</v>
      </c>
      <c r="AK923" s="18">
        <f t="shared" si="229"/>
        <v>3</v>
      </c>
      <c r="AL923" s="206" t="str">
        <f t="shared" si="230"/>
        <v>BAJA</v>
      </c>
      <c r="AM923" s="18" t="s">
        <v>184</v>
      </c>
      <c r="AN923" s="18" t="s">
        <v>184</v>
      </c>
      <c r="AO923" s="18" t="s">
        <v>184</v>
      </c>
      <c r="AP923" s="18" t="s">
        <v>184</v>
      </c>
      <c r="AQ923" s="18" t="s">
        <v>184</v>
      </c>
      <c r="AR923" s="18"/>
      <c r="AS923" s="18"/>
      <c r="AT923" s="18" t="s">
        <v>388</v>
      </c>
      <c r="AU923" s="18" t="s">
        <v>184</v>
      </c>
      <c r="AV923" s="18" t="s">
        <v>388</v>
      </c>
      <c r="AW923" s="18" t="s">
        <v>184</v>
      </c>
      <c r="AX923" s="18" t="s">
        <v>184</v>
      </c>
      <c r="AY923" s="18" t="s">
        <v>184</v>
      </c>
      <c r="AZ923" s="18" t="s">
        <v>184</v>
      </c>
      <c r="BA923" s="18" t="s">
        <v>184</v>
      </c>
      <c r="BB923" s="18" t="s">
        <v>184</v>
      </c>
      <c r="BC923" s="18"/>
      <c r="BD923" s="18" t="s">
        <v>184</v>
      </c>
      <c r="BE923" s="18" t="s">
        <v>184</v>
      </c>
      <c r="BF923" s="18" t="s">
        <v>184</v>
      </c>
      <c r="BG923" s="18" t="s">
        <v>184</v>
      </c>
      <c r="BH923" s="18" t="s">
        <v>184</v>
      </c>
      <c r="BI923" s="18" t="s">
        <v>184</v>
      </c>
      <c r="BJ923" s="18" t="s">
        <v>184</v>
      </c>
      <c r="BK923" s="18" t="s">
        <v>184</v>
      </c>
      <c r="BL923" s="18" t="s">
        <v>184</v>
      </c>
      <c r="BM923" s="18"/>
      <c r="BN923" s="291" t="s">
        <v>323</v>
      </c>
      <c r="BO923" s="145" t="s">
        <v>323</v>
      </c>
      <c r="BP923" s="145" t="s">
        <v>323</v>
      </c>
      <c r="BQ923" s="26" t="str">
        <f t="shared" si="231"/>
        <v/>
      </c>
      <c r="BR923" s="145"/>
    </row>
    <row r="924" spans="1:70" s="158" customFormat="1" ht="60" customHeight="1" x14ac:dyDescent="0.35">
      <c r="A924" s="24" t="s">
        <v>3898</v>
      </c>
      <c r="D924" s="145" t="s">
        <v>3904</v>
      </c>
      <c r="E924" s="145" t="s">
        <v>3868</v>
      </c>
      <c r="F924" s="145" t="s">
        <v>342</v>
      </c>
      <c r="G924" s="145" t="s">
        <v>3907</v>
      </c>
      <c r="H924" s="145" t="s">
        <v>3907</v>
      </c>
      <c r="I924" s="145" t="s">
        <v>253</v>
      </c>
      <c r="J924" s="18" t="s">
        <v>254</v>
      </c>
      <c r="K924" s="18" t="s">
        <v>3905</v>
      </c>
      <c r="L924" s="18" t="s">
        <v>336</v>
      </c>
      <c r="M924" s="18" t="s">
        <v>590</v>
      </c>
      <c r="N924" s="18" t="s">
        <v>451</v>
      </c>
      <c r="O924" s="18" t="s">
        <v>256</v>
      </c>
      <c r="P924" s="145" t="s">
        <v>193</v>
      </c>
      <c r="Q924" s="145" t="s">
        <v>3904</v>
      </c>
      <c r="R924" s="145" t="s">
        <v>324</v>
      </c>
      <c r="S924" s="145" t="s">
        <v>3904</v>
      </c>
      <c r="T924" s="145" t="s">
        <v>324</v>
      </c>
      <c r="U924" s="145" t="s">
        <v>3904</v>
      </c>
      <c r="V924" s="145" t="s">
        <v>229</v>
      </c>
      <c r="W924" s="145" t="s">
        <v>229</v>
      </c>
      <c r="X924" s="18" t="s">
        <v>255</v>
      </c>
      <c r="Y924" s="203" t="str">
        <f>VLOOKUP($X924,'[31]Ley Transparencia'!$G$4:$H$18,2,0)</f>
        <v>INFORMACIÓN PÚBLICA</v>
      </c>
      <c r="Z924" s="145" t="s">
        <v>3913</v>
      </c>
      <c r="AA924" s="145" t="s">
        <v>3913</v>
      </c>
      <c r="AB924" s="18" t="s">
        <v>176</v>
      </c>
      <c r="AC924" s="204">
        <v>45292</v>
      </c>
      <c r="AD924" s="205" t="str">
        <f>LOOKUP($Y924,'[31]Ley Transparencia'!$H$4:$H$17,'[31]Ley Transparencia'!$I$4:$I$17)</f>
        <v>Ilimitada</v>
      </c>
      <c r="AE924" s="26" t="str">
        <f t="shared" si="225"/>
        <v>Baja</v>
      </c>
      <c r="AF924" s="18">
        <f t="shared" si="226"/>
        <v>1</v>
      </c>
      <c r="AG924" s="18" t="s">
        <v>239</v>
      </c>
      <c r="AH924" s="18">
        <f t="shared" si="227"/>
        <v>1</v>
      </c>
      <c r="AI924" s="18" t="s">
        <v>239</v>
      </c>
      <c r="AJ924" s="18">
        <f t="shared" si="228"/>
        <v>1</v>
      </c>
      <c r="AK924" s="18">
        <f t="shared" si="229"/>
        <v>3</v>
      </c>
      <c r="AL924" s="206" t="str">
        <f t="shared" si="230"/>
        <v>BAJA</v>
      </c>
      <c r="AM924" s="18" t="s">
        <v>184</v>
      </c>
      <c r="AN924" s="18" t="s">
        <v>184</v>
      </c>
      <c r="AO924" s="18" t="s">
        <v>184</v>
      </c>
      <c r="AP924" s="18" t="s">
        <v>184</v>
      </c>
      <c r="AQ924" s="18" t="s">
        <v>184</v>
      </c>
      <c r="AR924" s="18"/>
      <c r="AS924" s="18"/>
      <c r="AT924" s="18" t="s">
        <v>388</v>
      </c>
      <c r="AU924" s="18" t="s">
        <v>184</v>
      </c>
      <c r="AV924" s="18" t="s">
        <v>388</v>
      </c>
      <c r="AW924" s="18" t="s">
        <v>184</v>
      </c>
      <c r="AX924" s="18" t="s">
        <v>184</v>
      </c>
      <c r="AY924" s="18" t="s">
        <v>184</v>
      </c>
      <c r="AZ924" s="18" t="s">
        <v>184</v>
      </c>
      <c r="BA924" s="18" t="s">
        <v>184</v>
      </c>
      <c r="BB924" s="18" t="s">
        <v>184</v>
      </c>
      <c r="BC924" s="18"/>
      <c r="BD924" s="18" t="s">
        <v>184</v>
      </c>
      <c r="BE924" s="18" t="s">
        <v>184</v>
      </c>
      <c r="BF924" s="18" t="s">
        <v>184</v>
      </c>
      <c r="BG924" s="18" t="s">
        <v>184</v>
      </c>
      <c r="BH924" s="18" t="s">
        <v>184</v>
      </c>
      <c r="BI924" s="18" t="s">
        <v>184</v>
      </c>
      <c r="BJ924" s="18" t="s">
        <v>184</v>
      </c>
      <c r="BK924" s="18" t="s">
        <v>184</v>
      </c>
      <c r="BL924" s="18" t="s">
        <v>184</v>
      </c>
      <c r="BM924" s="18"/>
      <c r="BN924" s="291" t="s">
        <v>323</v>
      </c>
      <c r="BO924" s="145" t="s">
        <v>323</v>
      </c>
      <c r="BP924" s="145" t="s">
        <v>323</v>
      </c>
      <c r="BQ924" s="26" t="str">
        <f t="shared" si="231"/>
        <v/>
      </c>
      <c r="BR924" s="145"/>
    </row>
    <row r="925" spans="1:70" s="158" customFormat="1" ht="60" customHeight="1" x14ac:dyDescent="0.35">
      <c r="A925" s="24" t="s">
        <v>3899</v>
      </c>
      <c r="D925" s="145" t="s">
        <v>3904</v>
      </c>
      <c r="E925" s="145" t="s">
        <v>3868</v>
      </c>
      <c r="F925" s="145" t="s">
        <v>342</v>
      </c>
      <c r="G925" s="145" t="s">
        <v>3908</v>
      </c>
      <c r="H925" s="145" t="s">
        <v>3908</v>
      </c>
      <c r="I925" s="145" t="s">
        <v>253</v>
      </c>
      <c r="J925" s="18" t="s">
        <v>254</v>
      </c>
      <c r="K925" s="18" t="s">
        <v>3909</v>
      </c>
      <c r="L925" s="18" t="s">
        <v>336</v>
      </c>
      <c r="M925" s="18" t="s">
        <v>337</v>
      </c>
      <c r="N925" s="18" t="s">
        <v>451</v>
      </c>
      <c r="O925" s="18" t="s">
        <v>256</v>
      </c>
      <c r="P925" s="145" t="s">
        <v>193</v>
      </c>
      <c r="Q925" s="145" t="s">
        <v>3904</v>
      </c>
      <c r="R925" s="145" t="s">
        <v>324</v>
      </c>
      <c r="S925" s="145" t="s">
        <v>3904</v>
      </c>
      <c r="T925" s="145" t="s">
        <v>324</v>
      </c>
      <c r="U925" s="145" t="s">
        <v>3904</v>
      </c>
      <c r="V925" s="145" t="s">
        <v>229</v>
      </c>
      <c r="W925" s="145" t="s">
        <v>229</v>
      </c>
      <c r="X925" s="18" t="s">
        <v>255</v>
      </c>
      <c r="Y925" s="203" t="str">
        <f>VLOOKUP($X925,'[31]Ley Transparencia'!$G$4:$H$18,2,0)</f>
        <v>INFORMACIÓN PÚBLICA</v>
      </c>
      <c r="Z925" s="145" t="s">
        <v>3913</v>
      </c>
      <c r="AA925" s="145" t="s">
        <v>3913</v>
      </c>
      <c r="AB925" s="18" t="s">
        <v>176</v>
      </c>
      <c r="AC925" s="204">
        <v>45292</v>
      </c>
      <c r="AD925" s="205" t="str">
        <f>LOOKUP($Y925,'[31]Ley Transparencia'!$H$4:$H$17,'[31]Ley Transparencia'!$I$4:$I$17)</f>
        <v>Ilimitada</v>
      </c>
      <c r="AE925" s="26" t="str">
        <f t="shared" si="225"/>
        <v>Baja</v>
      </c>
      <c r="AF925" s="18">
        <f t="shared" si="226"/>
        <v>1</v>
      </c>
      <c r="AG925" s="18" t="s">
        <v>239</v>
      </c>
      <c r="AH925" s="18">
        <f t="shared" si="227"/>
        <v>1</v>
      </c>
      <c r="AI925" s="18" t="s">
        <v>239</v>
      </c>
      <c r="AJ925" s="18">
        <f t="shared" si="228"/>
        <v>1</v>
      </c>
      <c r="AK925" s="18">
        <f t="shared" si="229"/>
        <v>3</v>
      </c>
      <c r="AL925" s="206" t="str">
        <f t="shared" si="230"/>
        <v>BAJA</v>
      </c>
      <c r="AM925" s="18" t="s">
        <v>184</v>
      </c>
      <c r="AN925" s="18" t="s">
        <v>184</v>
      </c>
      <c r="AO925" s="18" t="s">
        <v>184</v>
      </c>
      <c r="AP925" s="18" t="s">
        <v>184</v>
      </c>
      <c r="AQ925" s="18" t="s">
        <v>184</v>
      </c>
      <c r="AR925" s="18"/>
      <c r="AS925" s="18"/>
      <c r="AT925" s="18" t="s">
        <v>388</v>
      </c>
      <c r="AU925" s="18" t="s">
        <v>184</v>
      </c>
      <c r="AV925" s="18" t="s">
        <v>388</v>
      </c>
      <c r="AW925" s="18" t="s">
        <v>184</v>
      </c>
      <c r="AX925" s="18" t="s">
        <v>184</v>
      </c>
      <c r="AY925" s="18" t="s">
        <v>184</v>
      </c>
      <c r="AZ925" s="18" t="s">
        <v>184</v>
      </c>
      <c r="BA925" s="18" t="s">
        <v>184</v>
      </c>
      <c r="BB925" s="18" t="s">
        <v>184</v>
      </c>
      <c r="BC925" s="18"/>
      <c r="BD925" s="18" t="s">
        <v>184</v>
      </c>
      <c r="BE925" s="18" t="s">
        <v>184</v>
      </c>
      <c r="BF925" s="18" t="s">
        <v>184</v>
      </c>
      <c r="BG925" s="18" t="s">
        <v>184</v>
      </c>
      <c r="BH925" s="18" t="s">
        <v>184</v>
      </c>
      <c r="BI925" s="18" t="s">
        <v>184</v>
      </c>
      <c r="BJ925" s="18" t="s">
        <v>184</v>
      </c>
      <c r="BK925" s="18" t="s">
        <v>184</v>
      </c>
      <c r="BL925" s="18" t="s">
        <v>184</v>
      </c>
      <c r="BM925" s="18"/>
      <c r="BN925" s="291" t="s">
        <v>323</v>
      </c>
      <c r="BO925" s="145" t="s">
        <v>323</v>
      </c>
      <c r="BP925" s="145" t="s">
        <v>323</v>
      </c>
      <c r="BQ925" s="26" t="str">
        <f t="shared" si="231"/>
        <v/>
      </c>
      <c r="BR925" s="145"/>
    </row>
    <row r="926" spans="1:70" s="158" customFormat="1" ht="60" customHeight="1" x14ac:dyDescent="0.35">
      <c r="A926" s="24" t="s">
        <v>3900</v>
      </c>
      <c r="D926" s="145" t="s">
        <v>3904</v>
      </c>
      <c r="E926" s="145" t="s">
        <v>3868</v>
      </c>
      <c r="F926" s="145" t="s">
        <v>342</v>
      </c>
      <c r="G926" s="145" t="s">
        <v>3910</v>
      </c>
      <c r="H926" s="145" t="s">
        <v>3911</v>
      </c>
      <c r="I926" s="145" t="s">
        <v>253</v>
      </c>
      <c r="J926" s="18" t="s">
        <v>254</v>
      </c>
      <c r="K926" s="18" t="s">
        <v>3905</v>
      </c>
      <c r="L926" s="18" t="s">
        <v>320</v>
      </c>
      <c r="M926" s="18" t="s">
        <v>321</v>
      </c>
      <c r="N926" s="18" t="s">
        <v>451</v>
      </c>
      <c r="O926" s="18" t="s">
        <v>256</v>
      </c>
      <c r="P926" s="145" t="s">
        <v>193</v>
      </c>
      <c r="Q926" s="145" t="s">
        <v>3904</v>
      </c>
      <c r="R926" s="145" t="s">
        <v>324</v>
      </c>
      <c r="S926" s="145" t="s">
        <v>3904</v>
      </c>
      <c r="T926" s="145" t="s">
        <v>324</v>
      </c>
      <c r="U926" s="145" t="s">
        <v>3904</v>
      </c>
      <c r="V926" s="145" t="s">
        <v>229</v>
      </c>
      <c r="W926" s="145" t="s">
        <v>229</v>
      </c>
      <c r="X926" s="18" t="s">
        <v>255</v>
      </c>
      <c r="Y926" s="203" t="str">
        <f>VLOOKUP($X926,'[31]Ley Transparencia'!$G$4:$H$18,2,0)</f>
        <v>INFORMACIÓN PÚBLICA</v>
      </c>
      <c r="Z926" s="145" t="s">
        <v>3913</v>
      </c>
      <c r="AA926" s="145" t="s">
        <v>3913</v>
      </c>
      <c r="AB926" s="18" t="s">
        <v>176</v>
      </c>
      <c r="AC926" s="204">
        <v>45292</v>
      </c>
      <c r="AD926" s="205" t="str">
        <f>LOOKUP($Y926,'[31]Ley Transparencia'!$H$4:$H$17,'[31]Ley Transparencia'!$I$4:$I$17)</f>
        <v>Ilimitada</v>
      </c>
      <c r="AE926" s="26" t="str">
        <f t="shared" si="225"/>
        <v>Baja</v>
      </c>
      <c r="AF926" s="18">
        <f t="shared" si="226"/>
        <v>1</v>
      </c>
      <c r="AG926" s="18" t="s">
        <v>239</v>
      </c>
      <c r="AH926" s="18">
        <f t="shared" si="227"/>
        <v>1</v>
      </c>
      <c r="AI926" s="18" t="s">
        <v>239</v>
      </c>
      <c r="AJ926" s="18">
        <f t="shared" si="228"/>
        <v>1</v>
      </c>
      <c r="AK926" s="18">
        <f t="shared" si="229"/>
        <v>3</v>
      </c>
      <c r="AL926" s="206" t="str">
        <f t="shared" si="230"/>
        <v>BAJA</v>
      </c>
      <c r="AM926" s="18" t="s">
        <v>388</v>
      </c>
      <c r="AN926" s="18" t="s">
        <v>388</v>
      </c>
      <c r="AO926" s="18" t="s">
        <v>184</v>
      </c>
      <c r="AP926" s="18" t="s">
        <v>388</v>
      </c>
      <c r="AQ926" s="18" t="s">
        <v>184</v>
      </c>
      <c r="AR926" s="18"/>
      <c r="AS926" s="18"/>
      <c r="AT926" s="18" t="s">
        <v>388</v>
      </c>
      <c r="AU926" s="18" t="s">
        <v>184</v>
      </c>
      <c r="AV926" s="18" t="s">
        <v>388</v>
      </c>
      <c r="AW926" s="18" t="s">
        <v>184</v>
      </c>
      <c r="AX926" s="18" t="s">
        <v>184</v>
      </c>
      <c r="AY926" s="18" t="s">
        <v>184</v>
      </c>
      <c r="AZ926" s="18" t="s">
        <v>184</v>
      </c>
      <c r="BA926" s="18" t="s">
        <v>184</v>
      </c>
      <c r="BB926" s="18" t="s">
        <v>184</v>
      </c>
      <c r="BC926" s="18"/>
      <c r="BD926" s="18" t="s">
        <v>184</v>
      </c>
      <c r="BE926" s="18" t="s">
        <v>184</v>
      </c>
      <c r="BF926" s="18" t="s">
        <v>184</v>
      </c>
      <c r="BG926" s="18" t="s">
        <v>184</v>
      </c>
      <c r="BH926" s="18" t="s">
        <v>184</v>
      </c>
      <c r="BI926" s="18" t="s">
        <v>184</v>
      </c>
      <c r="BJ926" s="18" t="s">
        <v>184</v>
      </c>
      <c r="BK926" s="18" t="s">
        <v>184</v>
      </c>
      <c r="BL926" s="18" t="s">
        <v>184</v>
      </c>
      <c r="BM926" s="18"/>
      <c r="BN926" s="291" t="s">
        <v>323</v>
      </c>
      <c r="BO926" s="145" t="s">
        <v>323</v>
      </c>
      <c r="BP926" s="145" t="s">
        <v>323</v>
      </c>
      <c r="BQ926" s="26" t="str">
        <f t="shared" si="231"/>
        <v/>
      </c>
      <c r="BR926" s="145"/>
    </row>
    <row r="927" spans="1:70" s="158" customFormat="1" ht="60" customHeight="1" x14ac:dyDescent="0.35">
      <c r="A927" s="24" t="s">
        <v>3901</v>
      </c>
      <c r="D927" s="145" t="s">
        <v>3904</v>
      </c>
      <c r="E927" s="145" t="s">
        <v>3868</v>
      </c>
      <c r="F927" s="145" t="s">
        <v>342</v>
      </c>
      <c r="G927" s="145" t="s">
        <v>312</v>
      </c>
      <c r="H927" s="145" t="s">
        <v>3891</v>
      </c>
      <c r="I927" s="145" t="s">
        <v>312</v>
      </c>
      <c r="J927" s="145" t="s">
        <v>254</v>
      </c>
      <c r="K927" s="145" t="s">
        <v>3905</v>
      </c>
      <c r="L927" s="145" t="s">
        <v>320</v>
      </c>
      <c r="M927" s="18" t="s">
        <v>321</v>
      </c>
      <c r="N927" s="18" t="s">
        <v>451</v>
      </c>
      <c r="O927" s="18" t="s">
        <v>256</v>
      </c>
      <c r="P927" s="145" t="s">
        <v>193</v>
      </c>
      <c r="Q927" s="145" t="s">
        <v>3904</v>
      </c>
      <c r="R927" s="145" t="s">
        <v>324</v>
      </c>
      <c r="S927" s="145" t="s">
        <v>3904</v>
      </c>
      <c r="T927" s="145" t="s">
        <v>324</v>
      </c>
      <c r="U927" s="145" t="s">
        <v>3904</v>
      </c>
      <c r="V927" s="145" t="s">
        <v>229</v>
      </c>
      <c r="W927" s="145" t="s">
        <v>229</v>
      </c>
      <c r="X927" s="17" t="s">
        <v>273</v>
      </c>
      <c r="Y927" s="203" t="str">
        <f>VLOOKUP($X927,'[31]Ley Transparencia'!$G$4:$H$18,2,0)</f>
        <v>Artículo 18 - INFORMACIÓN PÚBLICA CLASIFICADA</v>
      </c>
      <c r="Z927" s="17" t="s">
        <v>3913</v>
      </c>
      <c r="AA927" s="17" t="s">
        <v>3913</v>
      </c>
      <c r="AB927" s="17" t="s">
        <v>176</v>
      </c>
      <c r="AC927" s="204">
        <v>45292</v>
      </c>
      <c r="AD927" s="205" t="str">
        <f>LOOKUP($Y927,'[31]Ley Transparencia'!$H$4:$H$17,'[31]Ley Transparencia'!$I$4:$I$17)</f>
        <v>Ilimitada</v>
      </c>
      <c r="AE927" s="26" t="str">
        <f t="shared" si="225"/>
        <v>Media</v>
      </c>
      <c r="AF927" s="18">
        <f t="shared" si="226"/>
        <v>2</v>
      </c>
      <c r="AG927" s="18" t="s">
        <v>239</v>
      </c>
      <c r="AH927" s="18">
        <f t="shared" si="227"/>
        <v>1</v>
      </c>
      <c r="AI927" s="18" t="s">
        <v>239</v>
      </c>
      <c r="AJ927" s="18">
        <f t="shared" si="228"/>
        <v>1</v>
      </c>
      <c r="AK927" s="18">
        <f t="shared" si="229"/>
        <v>4</v>
      </c>
      <c r="AL927" s="206" t="str">
        <f t="shared" si="230"/>
        <v>MEDIA</v>
      </c>
      <c r="AM927" s="18" t="s">
        <v>184</v>
      </c>
      <c r="AN927" s="18" t="s">
        <v>184</v>
      </c>
      <c r="AO927" s="18" t="s">
        <v>184</v>
      </c>
      <c r="AP927" s="18" t="s">
        <v>184</v>
      </c>
      <c r="AQ927" s="18" t="s">
        <v>184</v>
      </c>
      <c r="AR927" s="18"/>
      <c r="AS927" s="18"/>
      <c r="AT927" s="18" t="s">
        <v>388</v>
      </c>
      <c r="AU927" s="18" t="s">
        <v>184</v>
      </c>
      <c r="AV927" s="18" t="s">
        <v>388</v>
      </c>
      <c r="AW927" s="18" t="s">
        <v>184</v>
      </c>
      <c r="AX927" s="18" t="s">
        <v>184</v>
      </c>
      <c r="AY927" s="18" t="s">
        <v>184</v>
      </c>
      <c r="AZ927" s="18" t="s">
        <v>184</v>
      </c>
      <c r="BA927" s="18" t="s">
        <v>184</v>
      </c>
      <c r="BB927" s="18" t="s">
        <v>184</v>
      </c>
      <c r="BC927" s="18"/>
      <c r="BD927" s="18" t="s">
        <v>184</v>
      </c>
      <c r="BE927" s="18" t="s">
        <v>184</v>
      </c>
      <c r="BF927" s="18" t="s">
        <v>184</v>
      </c>
      <c r="BG927" s="18" t="s">
        <v>184</v>
      </c>
      <c r="BH927" s="18" t="s">
        <v>184</v>
      </c>
      <c r="BI927" s="18" t="s">
        <v>184</v>
      </c>
      <c r="BJ927" s="18" t="s">
        <v>184</v>
      </c>
      <c r="BK927" s="18" t="s">
        <v>184</v>
      </c>
      <c r="BL927" s="18" t="s">
        <v>184</v>
      </c>
      <c r="BM927" s="18"/>
      <c r="BN927" s="291" t="s">
        <v>323</v>
      </c>
      <c r="BO927" s="145" t="s">
        <v>323</v>
      </c>
      <c r="BP927" s="145" t="s">
        <v>323</v>
      </c>
      <c r="BQ927" s="26" t="str">
        <f t="shared" si="231"/>
        <v/>
      </c>
      <c r="BR927" s="145"/>
    </row>
    <row r="928" spans="1:70" s="158" customFormat="1" ht="60" customHeight="1" x14ac:dyDescent="0.35">
      <c r="A928" s="24" t="s">
        <v>3902</v>
      </c>
      <c r="D928" s="145" t="s">
        <v>3904</v>
      </c>
      <c r="E928" s="145" t="s">
        <v>3868</v>
      </c>
      <c r="F928" s="145" t="s">
        <v>342</v>
      </c>
      <c r="G928" s="145" t="s">
        <v>1670</v>
      </c>
      <c r="H928" s="145" t="s">
        <v>3892</v>
      </c>
      <c r="I928" s="145" t="s">
        <v>695</v>
      </c>
      <c r="J928" s="145" t="s">
        <v>254</v>
      </c>
      <c r="K928" s="145" t="s">
        <v>3905</v>
      </c>
      <c r="L928" s="145" t="s">
        <v>320</v>
      </c>
      <c r="M928" s="18" t="s">
        <v>321</v>
      </c>
      <c r="N928" s="18" t="s">
        <v>451</v>
      </c>
      <c r="O928" s="18" t="s">
        <v>256</v>
      </c>
      <c r="P928" s="145" t="s">
        <v>193</v>
      </c>
      <c r="Q928" s="145" t="s">
        <v>3904</v>
      </c>
      <c r="R928" s="145" t="s">
        <v>324</v>
      </c>
      <c r="S928" s="145" t="s">
        <v>3904</v>
      </c>
      <c r="T928" s="145" t="s">
        <v>324</v>
      </c>
      <c r="U928" s="145" t="s">
        <v>3904</v>
      </c>
      <c r="V928" s="145" t="s">
        <v>229</v>
      </c>
      <c r="W928" s="145" t="s">
        <v>229</v>
      </c>
      <c r="X928" s="18" t="s">
        <v>255</v>
      </c>
      <c r="Y928" s="203" t="str">
        <f>VLOOKUP($X928,'[31]Ley Transparencia'!$G$4:$H$18,2,0)</f>
        <v>INFORMACIÓN PÚBLICA</v>
      </c>
      <c r="Z928" s="17" t="s">
        <v>3913</v>
      </c>
      <c r="AA928" s="17" t="s">
        <v>3913</v>
      </c>
      <c r="AB928" s="17" t="s">
        <v>176</v>
      </c>
      <c r="AC928" s="204">
        <v>45292</v>
      </c>
      <c r="AD928" s="205" t="str">
        <f>LOOKUP($Y928,'[31]Ley Transparencia'!$H$4:$H$17,'[31]Ley Transparencia'!$I$4:$I$17)</f>
        <v>Ilimitada</v>
      </c>
      <c r="AE928" s="26" t="str">
        <f t="shared" si="225"/>
        <v>Baja</v>
      </c>
      <c r="AF928" s="18">
        <f t="shared" si="226"/>
        <v>1</v>
      </c>
      <c r="AG928" s="18" t="s">
        <v>239</v>
      </c>
      <c r="AH928" s="18">
        <f t="shared" si="227"/>
        <v>1</v>
      </c>
      <c r="AI928" s="18" t="s">
        <v>239</v>
      </c>
      <c r="AJ928" s="18">
        <f t="shared" si="228"/>
        <v>1</v>
      </c>
      <c r="AK928" s="18">
        <f t="shared" si="229"/>
        <v>3</v>
      </c>
      <c r="AL928" s="206" t="str">
        <f t="shared" si="230"/>
        <v>BAJA</v>
      </c>
      <c r="AM928" s="18" t="s">
        <v>184</v>
      </c>
      <c r="AN928" s="18" t="s">
        <v>184</v>
      </c>
      <c r="AO928" s="18" t="s">
        <v>184</v>
      </c>
      <c r="AP928" s="18" t="s">
        <v>184</v>
      </c>
      <c r="AQ928" s="18" t="s">
        <v>184</v>
      </c>
      <c r="AR928" s="18"/>
      <c r="AS928" s="18"/>
      <c r="AT928" s="18" t="s">
        <v>388</v>
      </c>
      <c r="AU928" s="18" t="s">
        <v>184</v>
      </c>
      <c r="AV928" s="18" t="s">
        <v>388</v>
      </c>
      <c r="AW928" s="18" t="s">
        <v>184</v>
      </c>
      <c r="AX928" s="18" t="s">
        <v>184</v>
      </c>
      <c r="AY928" s="18" t="s">
        <v>184</v>
      </c>
      <c r="AZ928" s="18" t="s">
        <v>184</v>
      </c>
      <c r="BA928" s="18" t="s">
        <v>184</v>
      </c>
      <c r="BB928" s="18" t="s">
        <v>184</v>
      </c>
      <c r="BC928" s="18"/>
      <c r="BD928" s="18" t="s">
        <v>184</v>
      </c>
      <c r="BE928" s="18" t="s">
        <v>184</v>
      </c>
      <c r="BF928" s="18" t="s">
        <v>184</v>
      </c>
      <c r="BG928" s="18" t="s">
        <v>184</v>
      </c>
      <c r="BH928" s="18" t="s">
        <v>184</v>
      </c>
      <c r="BI928" s="18" t="s">
        <v>184</v>
      </c>
      <c r="BJ928" s="18" t="s">
        <v>184</v>
      </c>
      <c r="BK928" s="18" t="s">
        <v>184</v>
      </c>
      <c r="BL928" s="18" t="s">
        <v>184</v>
      </c>
      <c r="BM928" s="18"/>
      <c r="BN928" s="291" t="s">
        <v>323</v>
      </c>
      <c r="BO928" s="145" t="s">
        <v>323</v>
      </c>
      <c r="BP928" s="145" t="s">
        <v>323</v>
      </c>
      <c r="BQ928" s="26" t="str">
        <f t="shared" si="231"/>
        <v/>
      </c>
      <c r="BR928" s="145"/>
    </row>
    <row r="929" spans="1:70" s="158" customFormat="1" ht="60" customHeight="1" x14ac:dyDescent="0.35">
      <c r="A929" s="24" t="s">
        <v>3903</v>
      </c>
      <c r="D929" s="145" t="s">
        <v>3904</v>
      </c>
      <c r="E929" s="145" t="s">
        <v>3868</v>
      </c>
      <c r="F929" s="145" t="s">
        <v>172</v>
      </c>
      <c r="G929" s="145" t="s">
        <v>465</v>
      </c>
      <c r="H929" s="17" t="s">
        <v>3912</v>
      </c>
      <c r="I929" s="145" t="s">
        <v>175</v>
      </c>
      <c r="J929" s="145" t="s">
        <v>254</v>
      </c>
      <c r="K929" s="145" t="s">
        <v>335</v>
      </c>
      <c r="L929" s="145" t="s">
        <v>336</v>
      </c>
      <c r="M929" s="18" t="s">
        <v>321</v>
      </c>
      <c r="N929" s="18" t="s">
        <v>322</v>
      </c>
      <c r="O929" s="18" t="s">
        <v>256</v>
      </c>
      <c r="P929" s="145" t="s">
        <v>193</v>
      </c>
      <c r="Q929" s="145" t="s">
        <v>3904</v>
      </c>
      <c r="R929" s="145" t="s">
        <v>324</v>
      </c>
      <c r="S929" s="145" t="s">
        <v>3904</v>
      </c>
      <c r="T929" s="145" t="s">
        <v>324</v>
      </c>
      <c r="U929" s="145" t="s">
        <v>3904</v>
      </c>
      <c r="V929" s="145" t="s">
        <v>229</v>
      </c>
      <c r="W929" s="145" t="s">
        <v>229</v>
      </c>
      <c r="X929" s="17" t="s">
        <v>273</v>
      </c>
      <c r="Y929" s="203" t="str">
        <f>VLOOKUP($X929,'[31]Ley Transparencia'!$G$4:$H$18,2,0)</f>
        <v>Artículo 18 - INFORMACIÓN PÚBLICA CLASIFICADA</v>
      </c>
      <c r="Z929" s="17" t="s">
        <v>3913</v>
      </c>
      <c r="AA929" s="17" t="s">
        <v>3913</v>
      </c>
      <c r="AB929" s="17" t="s">
        <v>176</v>
      </c>
      <c r="AC929" s="204">
        <v>45292</v>
      </c>
      <c r="AD929" s="205" t="str">
        <f>LOOKUP($Y929,'[31]Ley Transparencia'!$H$4:$H$17,'[31]Ley Transparencia'!$I$4:$I$17)</f>
        <v>Ilimitada</v>
      </c>
      <c r="AE929" s="26" t="str">
        <f t="shared" si="225"/>
        <v>Media</v>
      </c>
      <c r="AF929" s="18">
        <f t="shared" si="226"/>
        <v>2</v>
      </c>
      <c r="AG929" s="18" t="s">
        <v>239</v>
      </c>
      <c r="AH929" s="18">
        <f t="shared" si="227"/>
        <v>1</v>
      </c>
      <c r="AI929" s="18" t="s">
        <v>239</v>
      </c>
      <c r="AJ929" s="18">
        <f t="shared" si="228"/>
        <v>1</v>
      </c>
      <c r="AK929" s="18">
        <f t="shared" si="229"/>
        <v>4</v>
      </c>
      <c r="AL929" s="206" t="str">
        <f t="shared" si="230"/>
        <v>MEDIA</v>
      </c>
      <c r="AM929" s="18" t="s">
        <v>388</v>
      </c>
      <c r="AN929" s="18" t="s">
        <v>388</v>
      </c>
      <c r="AO929" s="18" t="s">
        <v>388</v>
      </c>
      <c r="AP929" s="18" t="s">
        <v>388</v>
      </c>
      <c r="AQ929" s="18" t="s">
        <v>184</v>
      </c>
      <c r="AR929" s="18"/>
      <c r="AS929" s="18"/>
      <c r="AT929" s="18" t="s">
        <v>184</v>
      </c>
      <c r="AU929" s="18" t="s">
        <v>184</v>
      </c>
      <c r="AV929" s="18" t="s">
        <v>184</v>
      </c>
      <c r="AW929" s="18" t="s">
        <v>388</v>
      </c>
      <c r="AX929" s="18" t="s">
        <v>388</v>
      </c>
      <c r="AY929" s="18" t="s">
        <v>388</v>
      </c>
      <c r="AZ929" s="18" t="s">
        <v>184</v>
      </c>
      <c r="BA929" s="18" t="s">
        <v>184</v>
      </c>
      <c r="BB929" s="18" t="s">
        <v>184</v>
      </c>
      <c r="BC929" s="18"/>
      <c r="BD929" s="18" t="s">
        <v>184</v>
      </c>
      <c r="BE929" s="18" t="s">
        <v>184</v>
      </c>
      <c r="BF929" s="18" t="s">
        <v>184</v>
      </c>
      <c r="BG929" s="18" t="s">
        <v>184</v>
      </c>
      <c r="BH929" s="18" t="s">
        <v>184</v>
      </c>
      <c r="BI929" s="18" t="s">
        <v>184</v>
      </c>
      <c r="BJ929" s="18" t="s">
        <v>184</v>
      </c>
      <c r="BK929" s="18" t="s">
        <v>184</v>
      </c>
      <c r="BL929" s="18" t="s">
        <v>184</v>
      </c>
      <c r="BM929" s="18"/>
      <c r="BN929" s="291" t="s">
        <v>323</v>
      </c>
      <c r="BO929" s="145" t="s">
        <v>323</v>
      </c>
      <c r="BP929" s="145" t="s">
        <v>323</v>
      </c>
      <c r="BQ929" s="26" t="str">
        <f t="shared" si="231"/>
        <v/>
      </c>
      <c r="BR929" s="145"/>
    </row>
    <row r="930" spans="1:70" x14ac:dyDescent="0.35">
      <c r="A930" s="151"/>
    </row>
  </sheetData>
  <sheetProtection algorithmName="SHA-512" hashValue="YhJenBr5Y3JHcSTK+jkI1IPqlSOw1ipAFASHX4uxtdfCcHKY8HrFDVuWxoI0RygwR53UXdRvyYwxXR0cYeGumQ==" saltValue="6x+GZpfXt/Gx7KK2A3fIDA==" spinCount="100000" sheet="1" formatRows="0" autoFilter="0"/>
  <protectedRanges>
    <protectedRange sqref="AJ685:AJ694 AJ712:AJ729" name="Rango7_12"/>
    <protectedRange sqref="AF712:AF719" name="Rango5_8_3"/>
    <protectedRange sqref="AF720:AF729" name="Rango5_9_3"/>
    <protectedRange algorithmName="SHA-512" hashValue="kPP0OlcFgQ6aFZWzGTe3xTO6DvW5OmL9qZnfSy/Wy2zjoOCdbhYmG3CmsMf+nvR5+STpOKxiptOdaSNwhuic+Q==" saltValue="+MW4hJfR20phewXOI0KdsQ==" spinCount="100000" sqref="BQ11:BQ56" name="BQ"/>
    <protectedRange algorithmName="SHA-512" hashValue="9dKfkznBdVSChQtFngoxnF1yV5rxvaFs1US+SEdTiowwOZrQ/ALE5JM8N2sxxLZHd01dAdYPLoJMe6ThuA+Beg==" saltValue="4frVXMZ6mXKnSDgJwCojYQ==" spinCount="100000" sqref="AL11:AL56" name="AL"/>
    <protectedRange algorithmName="SHA-512" hashValue="U46tXGcvM3dyp4qWTrjIsgMJaxCM61S8sPwywdfLC957tsT6m7RI1leI69VEfkLed09r/BG93ctyNtBKpYiT/g==" saltValue="XRZmg0j2KSkE/k97MXiVWw==" spinCount="100000" sqref="AD11:AE56" name="ADEA"/>
    <protectedRange algorithmName="SHA-512" hashValue="I5CXOdyiHRC+bwruKnuad03PBR0XQlofPAWqlftVHkL5obRpJldN4TCVe0rAoSrVbI+NKLZa8lmWk7KHavQ//g==" saltValue="W/6SfmbNvpEm9o3J4GBc0g==" spinCount="100000" sqref="Y11:Y56" name="Y"/>
    <protectedRange algorithmName="SHA-512" hashValue="S6M+zOIBkcBBsap8YdYgueF9sL39cFnfgQf6ZIqs44dlBcdep80mqeF422QQaWiOEojbnYa5Z7GGqmpvBsGNBg==" saltValue="kiVYFTZ2iZU0T3+Ji16eHA==" spinCount="100000" sqref="A11:A56" name="A"/>
    <protectedRange algorithmName="SHA-512" hashValue="kPP0OlcFgQ6aFZWzGTe3xTO6DvW5OmL9qZnfSy/Wy2zjoOCdbhYmG3CmsMf+nvR5+STpOKxiptOdaSNwhuic+Q==" saltValue="+MW4hJfR20phewXOI0KdsQ==" spinCount="100000" sqref="BQ57:BQ75" name="BQ_1"/>
    <protectedRange algorithmName="SHA-512" hashValue="9dKfkznBdVSChQtFngoxnF1yV5rxvaFs1US+SEdTiowwOZrQ/ALE5JM8N2sxxLZHd01dAdYPLoJMe6ThuA+Beg==" saltValue="4frVXMZ6mXKnSDgJwCojYQ==" spinCount="100000" sqref="AL57:AL75" name="AL_1"/>
    <protectedRange algorithmName="SHA-512" hashValue="U46tXGcvM3dyp4qWTrjIsgMJaxCM61S8sPwywdfLC957tsT6m7RI1leI69VEfkLed09r/BG93ctyNtBKpYiT/g==" saltValue="XRZmg0j2KSkE/k97MXiVWw==" spinCount="100000" sqref="AD57:AE75 AD76:AD77" name="ADEA_1"/>
    <protectedRange algorithmName="SHA-512" hashValue="I5CXOdyiHRC+bwruKnuad03PBR0XQlofPAWqlftVHkL5obRpJldN4TCVe0rAoSrVbI+NKLZa8lmWk7KHavQ//g==" saltValue="W/6SfmbNvpEm9o3J4GBc0g==" spinCount="100000" sqref="Y57:Y77" name="Y_1"/>
    <protectedRange algorithmName="SHA-512" hashValue="kPP0OlcFgQ6aFZWzGTe3xTO6DvW5OmL9qZnfSy/Wy2zjoOCdbhYmG3CmsMf+nvR5+STpOKxiptOdaSNwhuic+Q==" saltValue="+MW4hJfR20phewXOI0KdsQ==" spinCount="100000" sqref="BQ76:BQ77" name="BQ_2"/>
    <protectedRange algorithmName="SHA-512" hashValue="9dKfkznBdVSChQtFngoxnF1yV5rxvaFs1US+SEdTiowwOZrQ/ALE5JM8N2sxxLZHd01dAdYPLoJMe6ThuA+Beg==" saltValue="4frVXMZ6mXKnSDgJwCojYQ==" spinCount="100000" sqref="AL76:AL77" name="AL_2"/>
    <protectedRange algorithmName="SHA-512" hashValue="S6M+zOIBkcBBsap8YdYgueF9sL39cFnfgQf6ZIqs44dlBcdep80mqeF422QQaWiOEojbnYa5Z7GGqmpvBsGNBg==" saltValue="kiVYFTZ2iZU0T3+Ji16eHA==" spinCount="100000" sqref="A76:A77" name="A_2"/>
    <protectedRange sqref="T76:T77 V76:W77 G76:P76 G77:J77 L77:P77" name="Rango5_1"/>
    <protectedRange sqref="E76:F77" name="Rango1_1"/>
    <protectedRange sqref="X76:X77" name="Rango10_1"/>
    <protectedRange sqref="AB76:AB77" name="Rango11_1"/>
    <protectedRange sqref="AC76:AC77 Z76:AA77" name="Rango5_2_1"/>
    <protectedRange sqref="AI76:AI77" name="Rango7_1"/>
    <protectedRange algorithmName="SHA-512" hashValue="9dKfkznBdVSChQtFngoxnF1yV5rxvaFs1US+SEdTiowwOZrQ/ALE5JM8N2sxxLZHd01dAdYPLoJMe6ThuA+Beg==" saltValue="4frVXMZ6mXKnSDgJwCojYQ==" spinCount="100000" sqref="AL78:AL91" name="AL_3"/>
    <protectedRange algorithmName="SHA-512" hashValue="U46tXGcvM3dyp4qWTrjIsgMJaxCM61S8sPwywdfLC957tsT6m7RI1leI69VEfkLed09r/BG93ctyNtBKpYiT/g==" saltValue="XRZmg0j2KSkE/k97MXiVWw==" spinCount="100000" sqref="AD78:AE91" name="ADEA_2"/>
    <protectedRange algorithmName="SHA-512" hashValue="I5CXOdyiHRC+bwruKnuad03PBR0XQlofPAWqlftVHkL5obRpJldN4TCVe0rAoSrVbI+NKLZa8lmWk7KHavQ//g==" saltValue="W/6SfmbNvpEm9o3J4GBc0g==" spinCount="100000" sqref="Y78:Y91" name="Y_2"/>
    <protectedRange algorithmName="SHA-512" hashValue="S6M+zOIBkcBBsap8YdYgueF9sL39cFnfgQf6ZIqs44dlBcdep80mqeF422QQaWiOEojbnYa5Z7GGqmpvBsGNBg==" saltValue="kiVYFTZ2iZU0T3+Ji16eHA==" spinCount="100000" sqref="A78:A91" name="A_1"/>
    <protectedRange algorithmName="SHA-512" hashValue="9dKfkznBdVSChQtFngoxnF1yV5rxvaFs1US+SEdTiowwOZrQ/ALE5JM8N2sxxLZHd01dAdYPLoJMe6ThuA+Beg==" saltValue="4frVXMZ6mXKnSDgJwCojYQ==" spinCount="100000" sqref="AL92:AL105" name="AL_4"/>
    <protectedRange algorithmName="SHA-512" hashValue="U46tXGcvM3dyp4qWTrjIsgMJaxCM61S8sPwywdfLC957tsT6m7RI1leI69VEfkLed09r/BG93ctyNtBKpYiT/g==" saltValue="XRZmg0j2KSkE/k97MXiVWw==" spinCount="100000" sqref="AD92:AE105" name="ADEA_3"/>
    <protectedRange algorithmName="SHA-512" hashValue="I5CXOdyiHRC+bwruKnuad03PBR0XQlofPAWqlftVHkL5obRpJldN4TCVe0rAoSrVbI+NKLZa8lmWk7KHavQ//g==" saltValue="W/6SfmbNvpEm9o3J4GBc0g==" spinCount="100000" sqref="Y92:Y105" name="Y_3"/>
    <protectedRange algorithmName="SHA-512" hashValue="S6M+zOIBkcBBsap8YdYgueF9sL39cFnfgQf6ZIqs44dlBcdep80mqeF422QQaWiOEojbnYa5Z7GGqmpvBsGNBg==" saltValue="kiVYFTZ2iZU0T3+Ji16eHA==" spinCount="100000" sqref="A92:A105" name="A_3"/>
    <protectedRange algorithmName="SHA-512" hashValue="9dKfkznBdVSChQtFngoxnF1yV5rxvaFs1US+SEdTiowwOZrQ/ALE5JM8N2sxxLZHd01dAdYPLoJMe6ThuA+Beg==" saltValue="4frVXMZ6mXKnSDgJwCojYQ==" spinCount="100000" sqref="AL106:AL123" name="AL_5"/>
    <protectedRange algorithmName="SHA-512" hashValue="U46tXGcvM3dyp4qWTrjIsgMJaxCM61S8sPwywdfLC957tsT6m7RI1leI69VEfkLed09r/BG93ctyNtBKpYiT/g==" saltValue="XRZmg0j2KSkE/k97MXiVWw==" spinCount="100000" sqref="AD106:AE123" name="ADEA_4"/>
    <protectedRange algorithmName="SHA-512" hashValue="I5CXOdyiHRC+bwruKnuad03PBR0XQlofPAWqlftVHkL5obRpJldN4TCVe0rAoSrVbI+NKLZa8lmWk7KHavQ//g==" saltValue="W/6SfmbNvpEm9o3J4GBc0g==" spinCount="100000" sqref="Y106:Y123" name="Y_4"/>
    <protectedRange algorithmName="SHA-512" hashValue="S6M+zOIBkcBBsap8YdYgueF9sL39cFnfgQf6ZIqs44dlBcdep80mqeF422QQaWiOEojbnYa5Z7GGqmpvBsGNBg==" saltValue="kiVYFTZ2iZU0T3+Ji16eHA==" spinCount="100000" sqref="A106:A123" name="A_4"/>
    <protectedRange sqref="AB106 AB108:AB109 AB114:AB123" name="Rango11"/>
    <protectedRange sqref="AC106 AA106 AC108:AC109 AA108:AA109 AA114:AA123 AC114:AC123" name="Rango5"/>
    <protectedRange sqref="AI106:AI122" name="Rango7"/>
    <protectedRange sqref="AG106:AG122" name="Rango6"/>
    <protectedRange sqref="Z106:Z109 AA107:AC107 Z110:AC113 Z114:Z123" name="Rango5_1_1"/>
    <protectedRange algorithmName="SHA-512" hashValue="kPP0OlcFgQ6aFZWzGTe3xTO6DvW5OmL9qZnfSy/Wy2zjoOCdbhYmG3CmsMf+nvR5+STpOKxiptOdaSNwhuic+Q==" saltValue="+MW4hJfR20phewXOI0KdsQ==" spinCount="100000" sqref="BQ124:BQ134" name="BQ_3"/>
    <protectedRange algorithmName="SHA-512" hashValue="9dKfkznBdVSChQtFngoxnF1yV5rxvaFs1US+SEdTiowwOZrQ/ALE5JM8N2sxxLZHd01dAdYPLoJMe6ThuA+Beg==" saltValue="4frVXMZ6mXKnSDgJwCojYQ==" spinCount="100000" sqref="AL124:AL149" name="AL_6"/>
    <protectedRange algorithmName="SHA-512" hashValue="U46tXGcvM3dyp4qWTrjIsgMJaxCM61S8sPwywdfLC957tsT6m7RI1leI69VEfkLed09r/BG93ctyNtBKpYiT/g==" saltValue="XRZmg0j2KSkE/k97MXiVWw==" spinCount="100000" sqref="AD124:AE149" name="ADEA_5"/>
    <protectedRange algorithmName="SHA-512" hashValue="I5CXOdyiHRC+bwruKnuad03PBR0XQlofPAWqlftVHkL5obRpJldN4TCVe0rAoSrVbI+NKLZa8lmWk7KHavQ//g==" saltValue="W/6SfmbNvpEm9o3J4GBc0g==" spinCount="100000" sqref="Y124:Y149" name="Y_5"/>
    <protectedRange algorithmName="SHA-512" hashValue="S6M+zOIBkcBBsap8YdYgueF9sL39cFnfgQf6ZIqs44dlBcdep80mqeF422QQaWiOEojbnYa5Z7GGqmpvBsGNBg==" saltValue="kiVYFTZ2iZU0T3+Ji16eHA==" spinCount="100000" sqref="A124:A149" name="A_5"/>
    <protectedRange algorithmName="SHA-512" hashValue="kPP0OlcFgQ6aFZWzGTe3xTO6DvW5OmL9qZnfSy/Wy2zjoOCdbhYmG3CmsMf+nvR5+STpOKxiptOdaSNwhuic+Q==" saltValue="+MW4hJfR20phewXOI0KdsQ==" spinCount="100000" sqref="BQ150:BQ169" name="BQ_4"/>
    <protectedRange algorithmName="SHA-512" hashValue="9dKfkznBdVSChQtFngoxnF1yV5rxvaFs1US+SEdTiowwOZrQ/ALE5JM8N2sxxLZHd01dAdYPLoJMe6ThuA+Beg==" saltValue="4frVXMZ6mXKnSDgJwCojYQ==" spinCount="100000" sqref="AL150:AL169" name="AL_7"/>
    <protectedRange algorithmName="SHA-512" hashValue="U46tXGcvM3dyp4qWTrjIsgMJaxCM61S8sPwywdfLC957tsT6m7RI1leI69VEfkLed09r/BG93ctyNtBKpYiT/g==" saltValue="XRZmg0j2KSkE/k97MXiVWw==" spinCount="100000" sqref="AD150:AE169" name="ADEA_6"/>
    <protectedRange algorithmName="SHA-512" hashValue="I5CXOdyiHRC+bwruKnuad03PBR0XQlofPAWqlftVHkL5obRpJldN4TCVe0rAoSrVbI+NKLZa8lmWk7KHavQ//g==" saltValue="W/6SfmbNvpEm9o3J4GBc0g==" spinCount="100000" sqref="Y150:Y169" name="Y_6"/>
    <protectedRange algorithmName="SHA-512" hashValue="S6M+zOIBkcBBsap8YdYgueF9sL39cFnfgQf6ZIqs44dlBcdep80mqeF422QQaWiOEojbnYa5Z7GGqmpvBsGNBg==" saltValue="kiVYFTZ2iZU0T3+Ji16eHA==" spinCount="100000" sqref="A150:A169" name="A_6"/>
    <protectedRange password="EC1F" sqref="AL170:AL187" name="AL_8"/>
    <protectedRange password="EC1F" sqref="AD170:AE187" name="ADEA_7"/>
    <protectedRange password="EC1F" sqref="Y170:Y187" name="Y_7"/>
    <protectedRange password="EC1F" sqref="A170:A187" name="A_7"/>
    <protectedRange algorithmName="SHA-512" hashValue="9dKfkznBdVSChQtFngoxnF1yV5rxvaFs1US+SEdTiowwOZrQ/ALE5JM8N2sxxLZHd01dAdYPLoJMe6ThuA+Beg==" saltValue="4frVXMZ6mXKnSDgJwCojYQ==" spinCount="100000" sqref="AL188:AL433" name="AL_9"/>
    <protectedRange algorithmName="SHA-512" hashValue="U46tXGcvM3dyp4qWTrjIsgMJaxCM61S8sPwywdfLC957tsT6m7RI1leI69VEfkLed09r/BG93ctyNtBKpYiT/g==" saltValue="XRZmg0j2KSkE/k97MXiVWw==" spinCount="100000" sqref="AD188:AE433" name="ADEA_8"/>
    <protectedRange algorithmName="SHA-512" hashValue="I5CXOdyiHRC+bwruKnuad03PBR0XQlofPAWqlftVHkL5obRpJldN4TCVe0rAoSrVbI+NKLZa8lmWk7KHavQ//g==" saltValue="W/6SfmbNvpEm9o3J4GBc0g==" spinCount="100000" sqref="Y188:Y433" name="Y_8"/>
    <protectedRange algorithmName="SHA-512" hashValue="S6M+zOIBkcBBsap8YdYgueF9sL39cFnfgQf6ZIqs44dlBcdep80mqeF422QQaWiOEojbnYa5Z7GGqmpvBsGNBg==" saltValue="kiVYFTZ2iZU0T3+Ji16eHA==" spinCount="100000" sqref="A188:A433" name="A_8"/>
    <protectedRange sqref="AB188:AB433" name="Rango11_2"/>
    <protectedRange sqref="AC188:AC432" name="Rango12"/>
    <protectedRange algorithmName="SHA-512" hashValue="9dKfkznBdVSChQtFngoxnF1yV5rxvaFs1US+SEdTiowwOZrQ/ALE5JM8N2sxxLZHd01dAdYPLoJMe6ThuA+Beg==" saltValue="4frVXMZ6mXKnSDgJwCojYQ==" spinCount="100000" sqref="AL434:AL444" name="AL_10"/>
    <protectedRange algorithmName="SHA-512" hashValue="U46tXGcvM3dyp4qWTrjIsgMJaxCM61S8sPwywdfLC957tsT6m7RI1leI69VEfkLed09r/BG93ctyNtBKpYiT/g==" saltValue="XRZmg0j2KSkE/k97MXiVWw==" spinCount="100000" sqref="AD434:AE444" name="ADEA_9"/>
    <protectedRange algorithmName="SHA-512" hashValue="I5CXOdyiHRC+bwruKnuad03PBR0XQlofPAWqlftVHkL5obRpJldN4TCVe0rAoSrVbI+NKLZa8lmWk7KHavQ//g==" saltValue="W/6SfmbNvpEm9o3J4GBc0g==" spinCount="100000" sqref="Y434:Y444" name="Y_9"/>
    <protectedRange algorithmName="SHA-512" hashValue="S6M+zOIBkcBBsap8YdYgueF9sL39cFnfgQf6ZIqs44dlBcdep80mqeF422QQaWiOEojbnYa5Z7GGqmpvBsGNBg==" saltValue="kiVYFTZ2iZU0T3+Ji16eHA==" spinCount="100000" sqref="A434:A444" name="A_9"/>
    <protectedRange algorithmName="SHA-512" hashValue="9dKfkznBdVSChQtFngoxnF1yV5rxvaFs1US+SEdTiowwOZrQ/ALE5JM8N2sxxLZHd01dAdYPLoJMe6ThuA+Beg==" saltValue="4frVXMZ6mXKnSDgJwCojYQ==" spinCount="100000" sqref="AL445:AL467" name="AL_11"/>
    <protectedRange algorithmName="SHA-512" hashValue="U46tXGcvM3dyp4qWTrjIsgMJaxCM61S8sPwywdfLC957tsT6m7RI1leI69VEfkLed09r/BG93ctyNtBKpYiT/g==" saltValue="XRZmg0j2KSkE/k97MXiVWw==" spinCount="100000" sqref="AD445:AE467" name="ADEA_10"/>
    <protectedRange algorithmName="SHA-512" hashValue="I5CXOdyiHRC+bwruKnuad03PBR0XQlofPAWqlftVHkL5obRpJldN4TCVe0rAoSrVbI+NKLZa8lmWk7KHavQ//g==" saltValue="W/6SfmbNvpEm9o3J4GBc0g==" spinCount="100000" sqref="Y445:Y467" name="Y_10"/>
    <protectedRange algorithmName="SHA-512" hashValue="S6M+zOIBkcBBsap8YdYgueF9sL39cFnfgQf6ZIqs44dlBcdep80mqeF422QQaWiOEojbnYa5Z7GGqmpvBsGNBg==" saltValue="kiVYFTZ2iZU0T3+Ji16eHA==" spinCount="100000" sqref="A445:A467" name="A_10"/>
    <protectedRange algorithmName="SHA-512" hashValue="kPP0OlcFgQ6aFZWzGTe3xTO6DvW5OmL9qZnfSy/Wy2zjoOCdbhYmG3CmsMf+nvR5+STpOKxiptOdaSNwhuic+Q==" saltValue="+MW4hJfR20phewXOI0KdsQ==" spinCount="100000" sqref="BQ468:BQ474" name="BQ_5"/>
    <protectedRange algorithmName="SHA-512" hashValue="9dKfkznBdVSChQtFngoxnF1yV5rxvaFs1US+SEdTiowwOZrQ/ALE5JM8N2sxxLZHd01dAdYPLoJMe6ThuA+Beg==" saltValue="4frVXMZ6mXKnSDgJwCojYQ==" spinCount="100000" sqref="AL468:AL474" name="AL_12"/>
    <protectedRange algorithmName="SHA-512" hashValue="U46tXGcvM3dyp4qWTrjIsgMJaxCM61S8sPwywdfLC957tsT6m7RI1leI69VEfkLed09r/BG93ctyNtBKpYiT/g==" saltValue="XRZmg0j2KSkE/k97MXiVWw==" spinCount="100000" sqref="AD474 AD468:AE473" name="ADEA_11"/>
    <protectedRange algorithmName="SHA-512" hashValue="I5CXOdyiHRC+bwruKnuad03PBR0XQlofPAWqlftVHkL5obRpJldN4TCVe0rAoSrVbI+NKLZa8lmWk7KHavQ//g==" saltValue="W/6SfmbNvpEm9o3J4GBc0g==" spinCount="100000" sqref="Y468:Y474" name="Y_11"/>
    <protectedRange algorithmName="SHA-512" hashValue="S6M+zOIBkcBBsap8YdYgueF9sL39cFnfgQf6ZIqs44dlBcdep80mqeF422QQaWiOEojbnYa5Z7GGqmpvBsGNBg==" saltValue="kiVYFTZ2iZU0T3+Ji16eHA==" spinCount="100000" sqref="A468:A474" name="A_11"/>
    <protectedRange algorithmName="SHA-512" hashValue="9dKfkznBdVSChQtFngoxnF1yV5rxvaFs1US+SEdTiowwOZrQ/ALE5JM8N2sxxLZHd01dAdYPLoJMe6ThuA+Beg==" saltValue="4frVXMZ6mXKnSDgJwCojYQ==" spinCount="100000" sqref="AL475:AL492" name="AL_13"/>
    <protectedRange algorithmName="SHA-512" hashValue="U46tXGcvM3dyp4qWTrjIsgMJaxCM61S8sPwywdfLC957tsT6m7RI1leI69VEfkLed09r/BG93ctyNtBKpYiT/g==" saltValue="XRZmg0j2KSkE/k97MXiVWw==" spinCount="100000" sqref="AD475:AE492" name="ADEA_12"/>
    <protectedRange algorithmName="SHA-512" hashValue="I5CXOdyiHRC+bwruKnuad03PBR0XQlofPAWqlftVHkL5obRpJldN4TCVe0rAoSrVbI+NKLZa8lmWk7KHavQ//g==" saltValue="W/6SfmbNvpEm9o3J4GBc0g==" spinCount="100000" sqref="Y475:Y492" name="Y_12"/>
    <protectedRange algorithmName="SHA-512" hashValue="S6M+zOIBkcBBsap8YdYgueF9sL39cFnfgQf6ZIqs44dlBcdep80mqeF422QQaWiOEojbnYa5Z7GGqmpvBsGNBg==" saltValue="kiVYFTZ2iZU0T3+Ji16eHA==" spinCount="100000" sqref="A475:A492" name="A_12"/>
    <protectedRange sqref="Z479:AA484 AB475:AB492" name="Rango11_3"/>
    <protectedRange sqref="AC475:AC492" name="Rango12_1"/>
    <protectedRange algorithmName="SHA-512" hashValue="9dKfkznBdVSChQtFngoxnF1yV5rxvaFs1US+SEdTiowwOZrQ/ALE5JM8N2sxxLZHd01dAdYPLoJMe6ThuA+Beg==" saltValue="4frVXMZ6mXKnSDgJwCojYQ==" spinCount="100000" sqref="AL493:AL501" name="AL_14"/>
    <protectedRange algorithmName="SHA-512" hashValue="U46tXGcvM3dyp4qWTrjIsgMJaxCM61S8sPwywdfLC957tsT6m7RI1leI69VEfkLed09r/BG93ctyNtBKpYiT/g==" saltValue="XRZmg0j2KSkE/k97MXiVWw==" spinCount="100000" sqref="AD493:AE501" name="ADEA_13"/>
    <protectedRange algorithmName="SHA-512" hashValue="I5CXOdyiHRC+bwruKnuad03PBR0XQlofPAWqlftVHkL5obRpJldN4TCVe0rAoSrVbI+NKLZa8lmWk7KHavQ//g==" saltValue="W/6SfmbNvpEm9o3J4GBc0g==" spinCount="100000" sqref="Y493:Y501" name="Y_13"/>
    <protectedRange algorithmName="SHA-512" hashValue="S6M+zOIBkcBBsap8YdYgueF9sL39cFnfgQf6ZIqs44dlBcdep80mqeF422QQaWiOEojbnYa5Z7GGqmpvBsGNBg==" saltValue="kiVYFTZ2iZU0T3+Ji16eHA==" spinCount="100000" sqref="A493:A501" name="A_13"/>
    <protectedRange algorithmName="SHA-512" hashValue="9dKfkznBdVSChQtFngoxnF1yV5rxvaFs1US+SEdTiowwOZrQ/ALE5JM8N2sxxLZHd01dAdYPLoJMe6ThuA+Beg==" saltValue="4frVXMZ6mXKnSDgJwCojYQ==" spinCount="100000" sqref="AL502:AL510" name="AL_15"/>
    <protectedRange algorithmName="SHA-512" hashValue="U46tXGcvM3dyp4qWTrjIsgMJaxCM61S8sPwywdfLC957tsT6m7RI1leI69VEfkLed09r/BG93ctyNtBKpYiT/g==" saltValue="XRZmg0j2KSkE/k97MXiVWw==" spinCount="100000" sqref="AD502:AE510" name="ADEA_14"/>
    <protectedRange algorithmName="SHA-512" hashValue="I5CXOdyiHRC+bwruKnuad03PBR0XQlofPAWqlftVHkL5obRpJldN4TCVe0rAoSrVbI+NKLZa8lmWk7KHavQ//g==" saltValue="W/6SfmbNvpEm9o3J4GBc0g==" spinCount="100000" sqref="Y502:Y510" name="Y_14"/>
    <protectedRange algorithmName="SHA-512" hashValue="S6M+zOIBkcBBsap8YdYgueF9sL39cFnfgQf6ZIqs44dlBcdep80mqeF422QQaWiOEojbnYa5Z7GGqmpvBsGNBg==" saltValue="kiVYFTZ2iZU0T3+Ji16eHA==" spinCount="100000" sqref="A502:A510" name="A_14"/>
    <protectedRange algorithmName="SHA-512" hashValue="9dKfkznBdVSChQtFngoxnF1yV5rxvaFs1US+SEdTiowwOZrQ/ALE5JM8N2sxxLZHd01dAdYPLoJMe6ThuA+Beg==" saltValue="4frVXMZ6mXKnSDgJwCojYQ==" spinCount="100000" sqref="AL511:AL549" name="AL_16"/>
    <protectedRange algorithmName="SHA-512" hashValue="U46tXGcvM3dyp4qWTrjIsgMJaxCM61S8sPwywdfLC957tsT6m7RI1leI69VEfkLed09r/BG93ctyNtBKpYiT/g==" saltValue="XRZmg0j2KSkE/k97MXiVWw==" spinCount="100000" sqref="AD511:AE549" name="ADEA_15"/>
    <protectedRange algorithmName="SHA-512" hashValue="I5CXOdyiHRC+bwruKnuad03PBR0XQlofPAWqlftVHkL5obRpJldN4TCVe0rAoSrVbI+NKLZa8lmWk7KHavQ//g==" saltValue="W/6SfmbNvpEm9o3J4GBc0g==" spinCount="100000" sqref="Y511:Y549" name="Y_15"/>
    <protectedRange algorithmName="SHA-512" hashValue="S6M+zOIBkcBBsap8YdYgueF9sL39cFnfgQf6ZIqs44dlBcdep80mqeF422QQaWiOEojbnYa5Z7GGqmpvBsGNBg==" saltValue="kiVYFTZ2iZU0T3+Ji16eHA==" spinCount="100000" sqref="A511:A549" name="A_15"/>
    <protectedRange algorithmName="SHA-512" hashValue="9dKfkznBdVSChQtFngoxnF1yV5rxvaFs1US+SEdTiowwOZrQ/ALE5JM8N2sxxLZHd01dAdYPLoJMe6ThuA+Beg==" saltValue="4frVXMZ6mXKnSDgJwCojYQ==" spinCount="100000" sqref="AL550:AL561" name="AL_17"/>
    <protectedRange algorithmName="SHA-512" hashValue="U46tXGcvM3dyp4qWTrjIsgMJaxCM61S8sPwywdfLC957tsT6m7RI1leI69VEfkLed09r/BG93ctyNtBKpYiT/g==" saltValue="XRZmg0j2KSkE/k97MXiVWw==" spinCount="100000" sqref="AD550:AE561" name="ADEA_16"/>
    <protectedRange algorithmName="SHA-512" hashValue="I5CXOdyiHRC+bwruKnuad03PBR0XQlofPAWqlftVHkL5obRpJldN4TCVe0rAoSrVbI+NKLZa8lmWk7KHavQ//g==" saltValue="W/6SfmbNvpEm9o3J4GBc0g==" spinCount="100000" sqref="Y550:Y561" name="Y_16"/>
    <protectedRange algorithmName="SHA-512" hashValue="S6M+zOIBkcBBsap8YdYgueF9sL39cFnfgQf6ZIqs44dlBcdep80mqeF422QQaWiOEojbnYa5Z7GGqmpvBsGNBg==" saltValue="kiVYFTZ2iZU0T3+Ji16eHA==" spinCount="100000" sqref="A550:A561" name="A_16"/>
    <protectedRange algorithmName="SHA-512" hashValue="kPP0OlcFgQ6aFZWzGTe3xTO6DvW5OmL9qZnfSy/Wy2zjoOCdbhYmG3CmsMf+nvR5+STpOKxiptOdaSNwhuic+Q==" saltValue="+MW4hJfR20phewXOI0KdsQ==" spinCount="100000" sqref="BQ562:BQ577" name="BQ_8"/>
    <protectedRange algorithmName="SHA-512" hashValue="9dKfkznBdVSChQtFngoxnF1yV5rxvaFs1US+SEdTiowwOZrQ/ALE5JM8N2sxxLZHd01dAdYPLoJMe6ThuA+Beg==" saltValue="4frVXMZ6mXKnSDgJwCojYQ==" spinCount="100000" sqref="AL562:AL577" name="AL_20"/>
    <protectedRange algorithmName="SHA-512" hashValue="U46tXGcvM3dyp4qWTrjIsgMJaxCM61S8sPwywdfLC957tsT6m7RI1leI69VEfkLed09r/BG93ctyNtBKpYiT/g==" saltValue="XRZmg0j2KSkE/k97MXiVWw==" spinCount="100000" sqref="AD562:AE577" name="ADEA_19"/>
    <protectedRange algorithmName="SHA-512" hashValue="I5CXOdyiHRC+bwruKnuad03PBR0XQlofPAWqlftVHkL5obRpJldN4TCVe0rAoSrVbI+NKLZa8lmWk7KHavQ//g==" saltValue="W/6SfmbNvpEm9o3J4GBc0g==" spinCount="100000" sqref="Y562:Y577" name="Y_19"/>
    <protectedRange algorithmName="SHA-512" hashValue="S6M+zOIBkcBBsap8YdYgueF9sL39cFnfgQf6ZIqs44dlBcdep80mqeF422QQaWiOEojbnYa5Z7GGqmpvBsGNBg==" saltValue="kiVYFTZ2iZU0T3+Ji16eHA==" spinCount="100000" sqref="A562:A577" name="A_19"/>
    <protectedRange sqref="AB562:AB577" name="Rango11_6"/>
    <protectedRange sqref="AC562:AC577" name="Rango12_4"/>
    <protectedRange algorithmName="SHA-512" hashValue="9dKfkznBdVSChQtFngoxnF1yV5rxvaFs1US+SEdTiowwOZrQ/ALE5JM8N2sxxLZHd01dAdYPLoJMe6ThuA+Beg==" saltValue="4frVXMZ6mXKnSDgJwCojYQ==" spinCount="100000" sqref="AL578:AL598" name="AL_21"/>
    <protectedRange algorithmName="SHA-512" hashValue="U46tXGcvM3dyp4qWTrjIsgMJaxCM61S8sPwywdfLC957tsT6m7RI1leI69VEfkLed09r/BG93ctyNtBKpYiT/g==" saltValue="XRZmg0j2KSkE/k97MXiVWw==" spinCount="100000" sqref="AD578:AE598" name="ADEA_20"/>
    <protectedRange algorithmName="SHA-512" hashValue="I5CXOdyiHRC+bwruKnuad03PBR0XQlofPAWqlftVHkL5obRpJldN4TCVe0rAoSrVbI+NKLZa8lmWk7KHavQ//g==" saltValue="W/6SfmbNvpEm9o3J4GBc0g==" spinCount="100000" sqref="Y578:Y598" name="Y_20"/>
    <protectedRange algorithmName="SHA-512" hashValue="S6M+zOIBkcBBsap8YdYgueF9sL39cFnfgQf6ZIqs44dlBcdep80mqeF422QQaWiOEojbnYa5Z7GGqmpvBsGNBg==" saltValue="kiVYFTZ2iZU0T3+Ji16eHA==" spinCount="100000" sqref="A578:A598" name="A_20"/>
    <protectedRange algorithmName="SHA-512" hashValue="kPP0OlcFgQ6aFZWzGTe3xTO6DvW5OmL9qZnfSy/Wy2zjoOCdbhYmG3CmsMf+nvR5+STpOKxiptOdaSNwhuic+Q==" saltValue="+MW4hJfR20phewXOI0KdsQ==" spinCount="100000" sqref="BQ599:BQ642" name="BQ_9"/>
    <protectedRange algorithmName="SHA-512" hashValue="9dKfkznBdVSChQtFngoxnF1yV5rxvaFs1US+SEdTiowwOZrQ/ALE5JM8N2sxxLZHd01dAdYPLoJMe6ThuA+Beg==" saltValue="4frVXMZ6mXKnSDgJwCojYQ==" spinCount="100000" sqref="AL599:AL642" name="AL_22"/>
    <protectedRange algorithmName="SHA-512" hashValue="U46tXGcvM3dyp4qWTrjIsgMJaxCM61S8sPwywdfLC957tsT6m7RI1leI69VEfkLed09r/BG93ctyNtBKpYiT/g==" saltValue="XRZmg0j2KSkE/k97MXiVWw==" spinCount="100000" sqref="AD599:AE642" name="ADEA_21"/>
    <protectedRange algorithmName="SHA-512" hashValue="I5CXOdyiHRC+bwruKnuad03PBR0XQlofPAWqlftVHkL5obRpJldN4TCVe0rAoSrVbI+NKLZa8lmWk7KHavQ//g==" saltValue="W/6SfmbNvpEm9o3J4GBc0g==" spinCount="100000" sqref="Y599:Y642" name="Y_21"/>
    <protectedRange algorithmName="SHA-512" hashValue="S6M+zOIBkcBBsap8YdYgueF9sL39cFnfgQf6ZIqs44dlBcdep80mqeF422QQaWiOEojbnYa5Z7GGqmpvBsGNBg==" saltValue="kiVYFTZ2iZU0T3+Ji16eHA==" spinCount="100000" sqref="A599:A642" name="A_21"/>
    <protectedRange sqref="AC599:AC637" name="Rango12_5"/>
    <protectedRange sqref="AB599:AB637 AB640" name="Rango11_1_1"/>
    <protectedRange algorithmName="SHA-512" hashValue="kPP0OlcFgQ6aFZWzGTe3xTO6DvW5OmL9qZnfSy/Wy2zjoOCdbhYmG3CmsMf+nvR5+STpOKxiptOdaSNwhuic+Q==" saltValue="+MW4hJfR20phewXOI0KdsQ==" spinCount="100000" sqref="BQ643:BQ655" name="BQ_10"/>
    <protectedRange algorithmName="SHA-512" hashValue="9dKfkznBdVSChQtFngoxnF1yV5rxvaFs1US+SEdTiowwOZrQ/ALE5JM8N2sxxLZHd01dAdYPLoJMe6ThuA+Beg==" saltValue="4frVXMZ6mXKnSDgJwCojYQ==" spinCount="100000" sqref="AL643:AL655" name="AL_23"/>
    <protectedRange algorithmName="SHA-512" hashValue="U46tXGcvM3dyp4qWTrjIsgMJaxCM61S8sPwywdfLC957tsT6m7RI1leI69VEfkLed09r/BG93ctyNtBKpYiT/g==" saltValue="XRZmg0j2KSkE/k97MXiVWw==" spinCount="100000" sqref="AD643:AE655" name="ADEA_22"/>
    <protectedRange algorithmName="SHA-512" hashValue="I5CXOdyiHRC+bwruKnuad03PBR0XQlofPAWqlftVHkL5obRpJldN4TCVe0rAoSrVbI+NKLZa8lmWk7KHavQ//g==" saltValue="W/6SfmbNvpEm9o3J4GBc0g==" spinCount="100000" sqref="Y643:Y655" name="Y_22"/>
    <protectedRange algorithmName="SHA-512" hashValue="S6M+zOIBkcBBsap8YdYgueF9sL39cFnfgQf6ZIqs44dlBcdep80mqeF422QQaWiOEojbnYa5Z7GGqmpvBsGNBg==" saltValue="kiVYFTZ2iZU0T3+Ji16eHA==" spinCount="100000" sqref="A643:A655" name="A_22"/>
    <protectedRange algorithmName="SHA-512" hashValue="kPP0OlcFgQ6aFZWzGTe3xTO6DvW5OmL9qZnfSy/Wy2zjoOCdbhYmG3CmsMf+nvR5+STpOKxiptOdaSNwhuic+Q==" saltValue="+MW4hJfR20phewXOI0KdsQ==" spinCount="100000" sqref="BQ656:BQ684" name="BQ_11"/>
    <protectedRange algorithmName="SHA-512" hashValue="9dKfkznBdVSChQtFngoxnF1yV5rxvaFs1US+SEdTiowwOZrQ/ALE5JM8N2sxxLZHd01dAdYPLoJMe6ThuA+Beg==" saltValue="4frVXMZ6mXKnSDgJwCojYQ==" spinCount="100000" sqref="AL656:AL684" name="AL_24"/>
    <protectedRange algorithmName="SHA-512" hashValue="U46tXGcvM3dyp4qWTrjIsgMJaxCM61S8sPwywdfLC957tsT6m7RI1leI69VEfkLed09r/BG93ctyNtBKpYiT/g==" saltValue="XRZmg0j2KSkE/k97MXiVWw==" spinCount="100000" sqref="AD656:AE684" name="ADEA_23"/>
    <protectedRange algorithmName="SHA-512" hashValue="I5CXOdyiHRC+bwruKnuad03PBR0XQlofPAWqlftVHkL5obRpJldN4TCVe0rAoSrVbI+NKLZa8lmWk7KHavQ//g==" saltValue="W/6SfmbNvpEm9o3J4GBc0g==" spinCount="100000" sqref="Y656:Y684" name="Y_23"/>
    <protectedRange algorithmName="SHA-512" hashValue="S6M+zOIBkcBBsap8YdYgueF9sL39cFnfgQf6ZIqs44dlBcdep80mqeF422QQaWiOEojbnYa5Z7GGqmpvBsGNBg==" saltValue="kiVYFTZ2iZU0T3+Ji16eHA==" spinCount="100000" sqref="A656:A684" name="A_23"/>
    <protectedRange sqref="AC656:AC682" name="Rango12_6"/>
    <protectedRange algorithmName="SHA-512" hashValue="S6M+zOIBkcBBsap8YdYgueF9sL39cFnfgQf6ZIqs44dlBcdep80mqeF422QQaWiOEojbnYa5Z7GGqmpvBsGNBg==" saltValue="kiVYFTZ2iZU0T3+Ji16eHA==" spinCount="100000" sqref="A685:A694" name="A_24"/>
    <protectedRange algorithmName="SHA-512" hashValue="U46tXGcvM3dyp4qWTrjIsgMJaxCM61S8sPwywdfLC957tsT6m7RI1leI69VEfkLed09r/BG93ctyNtBKpYiT/g==" saltValue="XRZmg0j2KSkE/k97MXiVWw==" spinCount="100000" sqref="AD685:AD694" name="ADEA_24"/>
    <protectedRange algorithmName="SHA-512" hashValue="I5CXOdyiHRC+bwruKnuad03PBR0XQlofPAWqlftVHkL5obRpJldN4TCVe0rAoSrVbI+NKLZa8lmWk7KHavQ//g==" saltValue="W/6SfmbNvpEm9o3J4GBc0g==" spinCount="100000" sqref="Y685:Y694" name="Y_24"/>
    <protectedRange algorithmName="SHA-512" hashValue="U46tXGcvM3dyp4qWTrjIsgMJaxCM61S8sPwywdfLC957tsT6m7RI1leI69VEfkLed09r/BG93ctyNtBKpYiT/g==" saltValue="XRZmg0j2KSkE/k97MXiVWw==" spinCount="100000" sqref="AE685:AF694 AH685:AH694" name="ADEA_26"/>
    <protectedRange algorithmName="SHA-512" hashValue="9dKfkznBdVSChQtFngoxnF1yV5rxvaFs1US+SEdTiowwOZrQ/ALE5JM8N2sxxLZHd01dAdYPLoJMe6ThuA+Beg==" saltValue="4frVXMZ6mXKnSDgJwCojYQ==" spinCount="100000" sqref="AL685:AL694" name="AL_26"/>
    <protectedRange algorithmName="SHA-512" hashValue="S6M+zOIBkcBBsap8YdYgueF9sL39cFnfgQf6ZIqs44dlBcdep80mqeF422QQaWiOEojbnYa5Z7GGqmpvBsGNBg==" saltValue="kiVYFTZ2iZU0T3+Ji16eHA==" spinCount="100000" sqref="A695:A710" name="A_25"/>
    <protectedRange algorithmName="SHA-512" hashValue="U46tXGcvM3dyp4qWTrjIsgMJaxCM61S8sPwywdfLC957tsT6m7RI1leI69VEfkLed09r/BG93ctyNtBKpYiT/g==" saltValue="XRZmg0j2KSkE/k97MXiVWw==" spinCount="100000" sqref="AD695:AD711" name="ADEA_27"/>
    <protectedRange algorithmName="SHA-512" hashValue="I5CXOdyiHRC+bwruKnuad03PBR0XQlofPAWqlftVHkL5obRpJldN4TCVe0rAoSrVbI+NKLZa8lmWk7KHavQ//g==" saltValue="W/6SfmbNvpEm9o3J4GBc0g==" spinCount="100000" sqref="Y695:Y711" name="Y_25"/>
    <protectedRange algorithmName="SHA-512" hashValue="9dKfkznBdVSChQtFngoxnF1yV5rxvaFs1US+SEdTiowwOZrQ/ALE5JM8N2sxxLZHd01dAdYPLoJMe6ThuA+Beg==" saltValue="4frVXMZ6mXKnSDgJwCojYQ==" spinCount="100000" sqref="AL695:AL711" name="AL_27"/>
    <protectedRange algorithmName="SHA-512" hashValue="U46tXGcvM3dyp4qWTrjIsgMJaxCM61S8sPwywdfLC957tsT6m7RI1leI69VEfkLed09r/BG93ctyNtBKpYiT/g==" saltValue="XRZmg0j2KSkE/k97MXiVWw==" spinCount="100000" sqref="AE695:AE711" name="ADEA_28"/>
    <protectedRange algorithmName="SHA-512" hashValue="S6M+zOIBkcBBsap8YdYgueF9sL39cFnfgQf6ZIqs44dlBcdep80mqeF422QQaWiOEojbnYa5Z7GGqmpvBsGNBg==" saltValue="kiVYFTZ2iZU0T3+Ji16eHA==" spinCount="100000" sqref="A711" name="A_26"/>
    <protectedRange algorithmName="SHA-512" hashValue="S6M+zOIBkcBBsap8YdYgueF9sL39cFnfgQf6ZIqs44dlBcdep80mqeF422QQaWiOEojbnYa5Z7GGqmpvBsGNBg==" saltValue="kiVYFTZ2iZU0T3+Ji16eHA==" spinCount="100000" sqref="A712:A729" name="A_30"/>
    <protectedRange algorithmName="SHA-512" hashValue="S6M+zOIBkcBBsap8YdYgueF9sL39cFnfgQf6ZIqs44dlBcdep80mqeF422QQaWiOEojbnYa5Z7GGqmpvBsGNBg==" saltValue="kiVYFTZ2iZU0T3+Ji16eHA==" spinCount="100000" sqref="A730" name="A_31"/>
    <protectedRange algorithmName="SHA-512" hashValue="S6M+zOIBkcBBsap8YdYgueF9sL39cFnfgQf6ZIqs44dlBcdep80mqeF422QQaWiOEojbnYa5Z7GGqmpvBsGNBg==" saltValue="kiVYFTZ2iZU0T3+Ji16eHA==" spinCount="100000" sqref="A731" name="A_32"/>
    <protectedRange algorithmName="SHA-512" hashValue="S6M+zOIBkcBBsap8YdYgueF9sL39cFnfgQf6ZIqs44dlBcdep80mqeF422QQaWiOEojbnYa5Z7GGqmpvBsGNBg==" saltValue="kiVYFTZ2iZU0T3+Ji16eHA==" spinCount="100000" sqref="B712:B729" name="A_33"/>
    <protectedRange algorithmName="SHA-512" hashValue="S6M+zOIBkcBBsap8YdYgueF9sL39cFnfgQf6ZIqs44dlBcdep80mqeF422QQaWiOEojbnYa5Z7GGqmpvBsGNBg==" saltValue="kiVYFTZ2iZU0T3+Ji16eHA==" spinCount="100000" sqref="B730" name="A_34"/>
    <protectedRange algorithmName="SHA-512" hashValue="S6M+zOIBkcBBsap8YdYgueF9sL39cFnfgQf6ZIqs44dlBcdep80mqeF422QQaWiOEojbnYa5Z7GGqmpvBsGNBg==" saltValue="kiVYFTZ2iZU0T3+Ji16eHA==" spinCount="100000" sqref="B731" name="A_35"/>
    <protectedRange algorithmName="SHA-512" hashValue="U46tXGcvM3dyp4qWTrjIsgMJaxCM61S8sPwywdfLC957tsT6m7RI1leI69VEfkLed09r/BG93ctyNtBKpYiT/g==" saltValue="XRZmg0j2KSkE/k97MXiVWw==" spinCount="100000" sqref="AD712:AD729" name="ADEA_29"/>
    <protectedRange algorithmName="SHA-512" hashValue="I5CXOdyiHRC+bwruKnuad03PBR0XQlofPAWqlftVHkL5obRpJldN4TCVe0rAoSrVbI+NKLZa8lmWk7KHavQ//g==" saltValue="W/6SfmbNvpEm9o3J4GBc0g==" spinCount="100000" sqref="Y712:Y729" name="Y_26"/>
    <protectedRange algorithmName="SHA-512" hashValue="U46tXGcvM3dyp4qWTrjIsgMJaxCM61S8sPwywdfLC957tsT6m7RI1leI69VEfkLed09r/BG93ctyNtBKpYiT/g==" saltValue="XRZmg0j2KSkE/k97MXiVWw==" spinCount="100000" sqref="AD730" name="ADEA_30"/>
    <protectedRange algorithmName="SHA-512" hashValue="I5CXOdyiHRC+bwruKnuad03PBR0XQlofPAWqlftVHkL5obRpJldN4TCVe0rAoSrVbI+NKLZa8lmWk7KHavQ//g==" saltValue="W/6SfmbNvpEm9o3J4GBc0g==" spinCount="100000" sqref="Y730" name="Y_27"/>
    <protectedRange algorithmName="SHA-512" hashValue="U46tXGcvM3dyp4qWTrjIsgMJaxCM61S8sPwywdfLC957tsT6m7RI1leI69VEfkLed09r/BG93ctyNtBKpYiT/g==" saltValue="XRZmg0j2KSkE/k97MXiVWw==" spinCount="100000" sqref="AD731" name="ADEA_31"/>
    <protectedRange algorithmName="SHA-512" hashValue="I5CXOdyiHRC+bwruKnuad03PBR0XQlofPAWqlftVHkL5obRpJldN4TCVe0rAoSrVbI+NKLZa8lmWk7KHavQ//g==" saltValue="W/6SfmbNvpEm9o3J4GBc0g==" spinCount="100000" sqref="Y731" name="Y_28"/>
    <protectedRange algorithmName="SHA-512" hashValue="U46tXGcvM3dyp4qWTrjIsgMJaxCM61S8sPwywdfLC957tsT6m7RI1leI69VEfkLed09r/BG93ctyNtBKpYiT/g==" saltValue="XRZmg0j2KSkE/k97MXiVWw==" spinCount="100000" sqref="AE712:AE729" name="ADEA_35"/>
    <protectedRange algorithmName="SHA-512" hashValue="U46tXGcvM3dyp4qWTrjIsgMJaxCM61S8sPwywdfLC957tsT6m7RI1leI69VEfkLed09r/BG93ctyNtBKpYiT/g==" saltValue="XRZmg0j2KSkE/k97MXiVWw==" spinCount="100000" sqref="AE730" name="ADEA_36"/>
    <protectedRange algorithmName="SHA-512" hashValue="U46tXGcvM3dyp4qWTrjIsgMJaxCM61S8sPwywdfLC957tsT6m7RI1leI69VEfkLed09r/BG93ctyNtBKpYiT/g==" saltValue="XRZmg0j2KSkE/k97MXiVWw==" spinCount="100000" sqref="AE731" name="ADEA_37"/>
    <protectedRange algorithmName="SHA-512" hashValue="9dKfkznBdVSChQtFngoxnF1yV5rxvaFs1US+SEdTiowwOZrQ/ALE5JM8N2sxxLZHd01dAdYPLoJMe6ThuA+Beg==" saltValue="4frVXMZ6mXKnSDgJwCojYQ==" spinCount="100000" sqref="AL712:AL729" name="AL_31"/>
    <protectedRange algorithmName="SHA-512" hashValue="9dKfkznBdVSChQtFngoxnF1yV5rxvaFs1US+SEdTiowwOZrQ/ALE5JM8N2sxxLZHd01dAdYPLoJMe6ThuA+Beg==" saltValue="4frVXMZ6mXKnSDgJwCojYQ==" spinCount="100000" sqref="AL730" name="AL_32"/>
    <protectedRange algorithmName="SHA-512" hashValue="9dKfkznBdVSChQtFngoxnF1yV5rxvaFs1US+SEdTiowwOZrQ/ALE5JM8N2sxxLZHd01dAdYPLoJMe6ThuA+Beg==" saltValue="4frVXMZ6mXKnSDgJwCojYQ==" spinCount="100000" sqref="AL731" name="AL_33"/>
    <protectedRange algorithmName="SHA-512" hashValue="S6M+zOIBkcBBsap8YdYgueF9sL39cFnfgQf6ZIqs44dlBcdep80mqeF422QQaWiOEojbnYa5Z7GGqmpvBsGNBg==" saltValue="kiVYFTZ2iZU0T3+Ji16eHA==" spinCount="100000" sqref="A732:A820" name="A_37"/>
    <protectedRange algorithmName="SHA-512" hashValue="U46tXGcvM3dyp4qWTrjIsgMJaxCM61S8sPwywdfLC957tsT6m7RI1leI69VEfkLed09r/BG93ctyNtBKpYiT/g==" saltValue="XRZmg0j2KSkE/k97MXiVWw==" spinCount="100000" sqref="AD732:AD820" name="ADEA_38"/>
    <protectedRange algorithmName="SHA-512" hashValue="I5CXOdyiHRC+bwruKnuad03PBR0XQlofPAWqlftVHkL5obRpJldN4TCVe0rAoSrVbI+NKLZa8lmWk7KHavQ//g==" saltValue="W/6SfmbNvpEm9o3J4GBc0g==" spinCount="100000" sqref="Y732:Y820" name="Y_29"/>
    <protectedRange sqref="AB732:AB788 AB795:AB820" name="Rango11_4"/>
    <protectedRange sqref="AB789:AB791" name="Rango11_9"/>
    <protectedRange sqref="AB792:AB794" name="Rango11_12"/>
    <protectedRange sqref="AC732:AC734 AC736:AC788 AC795:AC820" name="Rango12_2"/>
    <protectedRange sqref="AC789:AC791" name="Rango12_9"/>
    <protectedRange sqref="AC792:AC794" name="Rango12_12"/>
    <protectedRange sqref="AC735" name="Rango12_13"/>
    <protectedRange algorithmName="SHA-512" hashValue="9dKfkznBdVSChQtFngoxnF1yV5rxvaFs1US+SEdTiowwOZrQ/ALE5JM8N2sxxLZHd01dAdYPLoJMe6ThuA+Beg==" saltValue="4frVXMZ6mXKnSDgJwCojYQ==" spinCount="100000" sqref="AL732:AL820" name="AL_34"/>
    <protectedRange algorithmName="SHA-512" hashValue="U46tXGcvM3dyp4qWTrjIsgMJaxCM61S8sPwywdfLC957tsT6m7RI1leI69VEfkLed09r/BG93ctyNtBKpYiT/g==" saltValue="XRZmg0j2KSkE/k97MXiVWw==" spinCount="100000" sqref="AE732:AE820" name="ADEA_39"/>
    <protectedRange algorithmName="SHA-512" hashValue="S6M+zOIBkcBBsap8YdYgueF9sL39cFnfgQf6ZIqs44dlBcdep80mqeF422QQaWiOEojbnYa5Z7GGqmpvBsGNBg==" saltValue="kiVYFTZ2iZU0T3+Ji16eHA==" spinCount="100000" sqref="A821:A838" name="A_39"/>
    <protectedRange algorithmName="SHA-512" hashValue="U46tXGcvM3dyp4qWTrjIsgMJaxCM61S8sPwywdfLC957tsT6m7RI1leI69VEfkLed09r/BG93ctyNtBKpYiT/g==" saltValue="XRZmg0j2KSkE/k97MXiVWw==" spinCount="100000" sqref="AD821:AD838" name="ADEA_40"/>
    <protectedRange algorithmName="SHA-512" hashValue="I5CXOdyiHRC+bwruKnuad03PBR0XQlofPAWqlftVHkL5obRpJldN4TCVe0rAoSrVbI+NKLZa8lmWk7KHavQ//g==" saltValue="W/6SfmbNvpEm9o3J4GBc0g==" spinCount="100000" sqref="Y821:Y838" name="Y_30"/>
    <protectedRange algorithmName="SHA-512" hashValue="9dKfkznBdVSChQtFngoxnF1yV5rxvaFs1US+SEdTiowwOZrQ/ALE5JM8N2sxxLZHd01dAdYPLoJMe6ThuA+Beg==" saltValue="4frVXMZ6mXKnSDgJwCojYQ==" spinCount="100000" sqref="AL821:AL838" name="AL_35"/>
    <protectedRange algorithmName="SHA-512" hashValue="U46tXGcvM3dyp4qWTrjIsgMJaxCM61S8sPwywdfLC957tsT6m7RI1leI69VEfkLed09r/BG93ctyNtBKpYiT/g==" saltValue="XRZmg0j2KSkE/k97MXiVWw==" spinCount="100000" sqref="AE821:AE838" name="ADEA_41"/>
    <protectedRange algorithmName="SHA-512" hashValue="9dKfkznBdVSChQtFngoxnF1yV5rxvaFs1US+SEdTiowwOZrQ/ALE5JM8N2sxxLZHd01dAdYPLoJMe6ThuA+Beg==" saltValue="4frVXMZ6mXKnSDgJwCojYQ==" spinCount="100000" sqref="AL839:AL868" name="AL_36"/>
    <protectedRange algorithmName="SHA-512" hashValue="U46tXGcvM3dyp4qWTrjIsgMJaxCM61S8sPwywdfLC957tsT6m7RI1leI69VEfkLed09r/BG93ctyNtBKpYiT/g==" saltValue="XRZmg0j2KSkE/k97MXiVWw==" spinCount="100000" sqref="AE839:AE868" name="ADEA_42"/>
    <protectedRange algorithmName="SHA-512" hashValue="S6M+zOIBkcBBsap8YdYgueF9sL39cFnfgQf6ZIqs44dlBcdep80mqeF422QQaWiOEojbnYa5Z7GGqmpvBsGNBg==" saltValue="kiVYFTZ2iZU0T3+Ji16eHA==" spinCount="100000" sqref="A869:A882" name="A_41"/>
    <protectedRange algorithmName="SHA-512" hashValue="U46tXGcvM3dyp4qWTrjIsgMJaxCM61S8sPwywdfLC957tsT6m7RI1leI69VEfkLed09r/BG93ctyNtBKpYiT/g==" saltValue="XRZmg0j2KSkE/k97MXiVWw==" spinCount="100000" sqref="AD869:AD882" name="ADEA_43"/>
    <protectedRange algorithmName="SHA-512" hashValue="I5CXOdyiHRC+bwruKnuad03PBR0XQlofPAWqlftVHkL5obRpJldN4TCVe0rAoSrVbI+NKLZa8lmWk7KHavQ//g==" saltValue="W/6SfmbNvpEm9o3J4GBc0g==" spinCount="100000" sqref="Y869:Y882" name="Y_31"/>
    <protectedRange algorithmName="SHA-512" hashValue="9dKfkznBdVSChQtFngoxnF1yV5rxvaFs1US+SEdTiowwOZrQ/ALE5JM8N2sxxLZHd01dAdYPLoJMe6ThuA+Beg==" saltValue="4frVXMZ6mXKnSDgJwCojYQ==" spinCount="100000" sqref="AL869:AL882" name="AL_37"/>
    <protectedRange algorithmName="SHA-512" hashValue="U46tXGcvM3dyp4qWTrjIsgMJaxCM61S8sPwywdfLC957tsT6m7RI1leI69VEfkLed09r/BG93ctyNtBKpYiT/g==" saltValue="XRZmg0j2KSkE/k97MXiVWw==" spinCount="100000" sqref="AE869:AE882" name="ADEA_44"/>
    <protectedRange algorithmName="SHA-512" hashValue="S6M+zOIBkcBBsap8YdYgueF9sL39cFnfgQf6ZIqs44dlBcdep80mqeF422QQaWiOEojbnYa5Z7GGqmpvBsGNBg==" saltValue="kiVYFTZ2iZU0T3+Ji16eHA==" spinCount="100000" sqref="A883:A888" name="A_42"/>
    <protectedRange algorithmName="SHA-512" hashValue="S6M+zOIBkcBBsap8YdYgueF9sL39cFnfgQf6ZIqs44dlBcdep80mqeF422QQaWiOEojbnYa5Z7GGqmpvBsGNBg==" saltValue="kiVYFTZ2iZU0T3+Ji16eHA==" spinCount="100000" sqref="A889:A892" name="A_43"/>
    <protectedRange algorithmName="SHA-512" hashValue="U46tXGcvM3dyp4qWTrjIsgMJaxCM61S8sPwywdfLC957tsT6m7RI1leI69VEfkLed09r/BG93ctyNtBKpYiT/g==" saltValue="XRZmg0j2KSkE/k97MXiVWw==" spinCount="100000" sqref="AD883:AD888" name="ADEA_45"/>
    <protectedRange algorithmName="SHA-512" hashValue="I5CXOdyiHRC+bwruKnuad03PBR0XQlofPAWqlftVHkL5obRpJldN4TCVe0rAoSrVbI+NKLZa8lmWk7KHavQ//g==" saltValue="W/6SfmbNvpEm9o3J4GBc0g==" spinCount="100000" sqref="Y883:Y888" name="Y_32"/>
    <protectedRange algorithmName="SHA-512" hashValue="U46tXGcvM3dyp4qWTrjIsgMJaxCM61S8sPwywdfLC957tsT6m7RI1leI69VEfkLed09r/BG93ctyNtBKpYiT/g==" saltValue="XRZmg0j2KSkE/k97MXiVWw==" spinCount="100000" sqref="AD889:AD892" name="ADEA_46"/>
    <protectedRange algorithmName="SHA-512" hashValue="I5CXOdyiHRC+bwruKnuad03PBR0XQlofPAWqlftVHkL5obRpJldN4TCVe0rAoSrVbI+NKLZa8lmWk7KHavQ//g==" saltValue="W/6SfmbNvpEm9o3J4GBc0g==" spinCount="100000" sqref="Y889:Y892" name="Y_33"/>
    <protectedRange algorithmName="SHA-512" hashValue="U46tXGcvM3dyp4qWTrjIsgMJaxCM61S8sPwywdfLC957tsT6m7RI1leI69VEfkLed09r/BG93ctyNtBKpYiT/g==" saltValue="XRZmg0j2KSkE/k97MXiVWw==" spinCount="100000" sqref="AE883:AE888" name="ADEA_49"/>
    <protectedRange algorithmName="SHA-512" hashValue="U46tXGcvM3dyp4qWTrjIsgMJaxCM61S8sPwywdfLC957tsT6m7RI1leI69VEfkLed09r/BG93ctyNtBKpYiT/g==" saltValue="XRZmg0j2KSkE/k97MXiVWw==" spinCount="100000" sqref="AE889:AE892" name="ADEA_50"/>
    <protectedRange algorithmName="SHA-512" hashValue="9dKfkznBdVSChQtFngoxnF1yV5rxvaFs1US+SEdTiowwOZrQ/ALE5JM8N2sxxLZHd01dAdYPLoJMe6ThuA+Beg==" saltValue="4frVXMZ6mXKnSDgJwCojYQ==" spinCount="100000" sqref="AL883:AL888" name="AL_40"/>
    <protectedRange algorithmName="SHA-512" hashValue="9dKfkznBdVSChQtFngoxnF1yV5rxvaFs1US+SEdTiowwOZrQ/ALE5JM8N2sxxLZHd01dAdYPLoJMe6ThuA+Beg==" saltValue="4frVXMZ6mXKnSDgJwCojYQ==" spinCount="100000" sqref="AL889:AL892" name="AL_41"/>
    <protectedRange algorithmName="SHA-512" hashValue="S6M+zOIBkcBBsap8YdYgueF9sL39cFnfgQf6ZIqs44dlBcdep80mqeF422QQaWiOEojbnYa5Z7GGqmpvBsGNBg==" saltValue="kiVYFTZ2iZU0T3+Ji16eHA==" spinCount="100000" sqref="A893:A897" name="A_44"/>
    <protectedRange algorithmName="SHA-512" hashValue="U46tXGcvM3dyp4qWTrjIsgMJaxCM61S8sPwywdfLC957tsT6m7RI1leI69VEfkLed09r/BG93ctyNtBKpYiT/g==" saltValue="XRZmg0j2KSkE/k97MXiVWw==" spinCount="100000" sqref="AD893:AD897" name="ADEA_51"/>
    <protectedRange algorithmName="SHA-512" hashValue="I5CXOdyiHRC+bwruKnuad03PBR0XQlofPAWqlftVHkL5obRpJldN4TCVe0rAoSrVbI+NKLZa8lmWk7KHavQ//g==" saltValue="W/6SfmbNvpEm9o3J4GBc0g==" spinCount="100000" sqref="Y893:Y897" name="Y_34"/>
    <protectedRange algorithmName="SHA-512" hashValue="9dKfkznBdVSChQtFngoxnF1yV5rxvaFs1US+SEdTiowwOZrQ/ALE5JM8N2sxxLZHd01dAdYPLoJMe6ThuA+Beg==" saltValue="4frVXMZ6mXKnSDgJwCojYQ==" spinCount="100000" sqref="AL893:AL897" name="AL_42"/>
    <protectedRange algorithmName="SHA-512" hashValue="U46tXGcvM3dyp4qWTrjIsgMJaxCM61S8sPwywdfLC957tsT6m7RI1leI69VEfkLed09r/BG93ctyNtBKpYiT/g==" saltValue="XRZmg0j2KSkE/k97MXiVWw==" spinCount="100000" sqref="AE893:AE897" name="ADEA_52"/>
    <protectedRange algorithmName="SHA-512" hashValue="S6M+zOIBkcBBsap8YdYgueF9sL39cFnfgQf6ZIqs44dlBcdep80mqeF422QQaWiOEojbnYa5Z7GGqmpvBsGNBg==" saltValue="kiVYFTZ2iZU0T3+Ji16eHA==" spinCount="100000" sqref="A898:A905" name="A_45"/>
    <protectedRange algorithmName="SHA-512" hashValue="U46tXGcvM3dyp4qWTrjIsgMJaxCM61S8sPwywdfLC957tsT6m7RI1leI69VEfkLed09r/BG93ctyNtBKpYiT/g==" saltValue="XRZmg0j2KSkE/k97MXiVWw==" spinCount="100000" sqref="AD898:AD905" name="ADEA_53"/>
    <protectedRange algorithmName="SHA-512" hashValue="I5CXOdyiHRC+bwruKnuad03PBR0XQlofPAWqlftVHkL5obRpJldN4TCVe0rAoSrVbI+NKLZa8lmWk7KHavQ//g==" saltValue="W/6SfmbNvpEm9o3J4GBc0g==" spinCount="100000" sqref="Y898:Y905" name="Y_35"/>
    <protectedRange algorithmName="SHA-512" hashValue="9dKfkznBdVSChQtFngoxnF1yV5rxvaFs1US+SEdTiowwOZrQ/ALE5JM8N2sxxLZHd01dAdYPLoJMe6ThuA+Beg==" saltValue="4frVXMZ6mXKnSDgJwCojYQ==" spinCount="100000" sqref="AL898:AL905" name="AL_43"/>
    <protectedRange algorithmName="SHA-512" hashValue="U46tXGcvM3dyp4qWTrjIsgMJaxCM61S8sPwywdfLC957tsT6m7RI1leI69VEfkLed09r/BG93ctyNtBKpYiT/g==" saltValue="XRZmg0j2KSkE/k97MXiVWw==" spinCount="100000" sqref="AE898:AE905" name="ADEA_54"/>
    <protectedRange algorithmName="SHA-512" hashValue="S6M+zOIBkcBBsap8YdYgueF9sL39cFnfgQf6ZIqs44dlBcdep80mqeF422QQaWiOEojbnYa5Z7GGqmpvBsGNBg==" saltValue="kiVYFTZ2iZU0T3+Ji16eHA==" spinCount="100000" sqref="A906:A920" name="A_46"/>
    <protectedRange algorithmName="SHA-512" hashValue="U46tXGcvM3dyp4qWTrjIsgMJaxCM61S8sPwywdfLC957tsT6m7RI1leI69VEfkLed09r/BG93ctyNtBKpYiT/g==" saltValue="XRZmg0j2KSkE/k97MXiVWw==" spinCount="100000" sqref="AD906:AD920" name="ADEA_55"/>
    <protectedRange algorithmName="SHA-512" hashValue="I5CXOdyiHRC+bwruKnuad03PBR0XQlofPAWqlftVHkL5obRpJldN4TCVe0rAoSrVbI+NKLZa8lmWk7KHavQ//g==" saltValue="W/6SfmbNvpEm9o3J4GBc0g==" spinCount="100000" sqref="Y906:Y920" name="Y_36"/>
    <protectedRange algorithmName="SHA-512" hashValue="9dKfkznBdVSChQtFngoxnF1yV5rxvaFs1US+SEdTiowwOZrQ/ALE5JM8N2sxxLZHd01dAdYPLoJMe6ThuA+Beg==" saltValue="4frVXMZ6mXKnSDgJwCojYQ==" spinCount="100000" sqref="AL906:AL920" name="AL_44"/>
    <protectedRange algorithmName="SHA-512" hashValue="U46tXGcvM3dyp4qWTrjIsgMJaxCM61S8sPwywdfLC957tsT6m7RI1leI69VEfkLed09r/BG93ctyNtBKpYiT/g==" saltValue="XRZmg0j2KSkE/k97MXiVWw==" spinCount="100000" sqref="AE906:AE920" name="ADEA_56"/>
    <protectedRange algorithmName="SHA-512" hashValue="kPP0OlcFgQ6aFZWzGTe3xTO6DvW5OmL9qZnfSy/Wy2zjoOCdbhYmG3CmsMf+nvR5+STpOKxiptOdaSNwhuic+Q==" saltValue="+MW4hJfR20phewXOI0KdsQ==" spinCount="100000" sqref="BQ906:BQ920" name="BQ_12"/>
    <protectedRange algorithmName="SHA-512" hashValue="S6M+zOIBkcBBsap8YdYgueF9sL39cFnfgQf6ZIqs44dlBcdep80mqeF422QQaWiOEojbnYa5Z7GGqmpvBsGNBg==" saltValue="kiVYFTZ2iZU0T3+Ji16eHA==" spinCount="100000" sqref="A921:A929" name="A_47"/>
    <protectedRange algorithmName="SHA-512" hashValue="U46tXGcvM3dyp4qWTrjIsgMJaxCM61S8sPwywdfLC957tsT6m7RI1leI69VEfkLed09r/BG93ctyNtBKpYiT/g==" saltValue="XRZmg0j2KSkE/k97MXiVWw==" spinCount="100000" sqref="AD921:AD929" name="ADEA_57"/>
    <protectedRange algorithmName="SHA-512" hashValue="I5CXOdyiHRC+bwruKnuad03PBR0XQlofPAWqlftVHkL5obRpJldN4TCVe0rAoSrVbI+NKLZa8lmWk7KHavQ//g==" saltValue="W/6SfmbNvpEm9o3J4GBc0g==" spinCount="100000" sqref="Y921:Y929" name="Y_37"/>
    <protectedRange algorithmName="SHA-512" hashValue="9dKfkznBdVSChQtFngoxnF1yV5rxvaFs1US+SEdTiowwOZrQ/ALE5JM8N2sxxLZHd01dAdYPLoJMe6ThuA+Beg==" saltValue="4frVXMZ6mXKnSDgJwCojYQ==" spinCount="100000" sqref="AL921:AL929" name="AL_45"/>
    <protectedRange algorithmName="SHA-512" hashValue="U46tXGcvM3dyp4qWTrjIsgMJaxCM61S8sPwywdfLC957tsT6m7RI1leI69VEfkLed09r/BG93ctyNtBKpYiT/g==" saltValue="XRZmg0j2KSkE/k97MXiVWw==" spinCount="100000" sqref="AE921:AE929" name="ADEA_58"/>
    <protectedRange algorithmName="SHA-512" hashValue="kPP0OlcFgQ6aFZWzGTe3xTO6DvW5OmL9qZnfSy/Wy2zjoOCdbhYmG3CmsMf+nvR5+STpOKxiptOdaSNwhuic+Q==" saltValue="+MW4hJfR20phewXOI0KdsQ==" spinCount="100000" sqref="BQ921:BQ929" name="BQ_13"/>
  </protectedRanges>
  <mergeCells count="42">
    <mergeCell ref="BR6:BR10"/>
    <mergeCell ref="AL9:AL10"/>
    <mergeCell ref="AM9:AS9"/>
    <mergeCell ref="AT9:BC9"/>
    <mergeCell ref="BD9:BM9"/>
    <mergeCell ref="BP9:BP10"/>
    <mergeCell ref="BQ9:BQ10"/>
    <mergeCell ref="AE6:AL8"/>
    <mergeCell ref="AM6:BM8"/>
    <mergeCell ref="BN6:BQ8"/>
    <mergeCell ref="AG9:AG10"/>
    <mergeCell ref="BN9:BN10"/>
    <mergeCell ref="G9:G10"/>
    <mergeCell ref="H9:H10"/>
    <mergeCell ref="I9:I10"/>
    <mergeCell ref="P9:P10"/>
    <mergeCell ref="S9:S10"/>
    <mergeCell ref="N6:W8"/>
    <mergeCell ref="X6:AD8"/>
    <mergeCell ref="BO9:BO10"/>
    <mergeCell ref="AI9:AI10"/>
    <mergeCell ref="AJ9:AJ10"/>
    <mergeCell ref="AH9:AH10"/>
    <mergeCell ref="T9:T10"/>
    <mergeCell ref="U9:U10"/>
    <mergeCell ref="V9:V10"/>
    <mergeCell ref="AK9:AK10"/>
    <mergeCell ref="W9:W10"/>
    <mergeCell ref="R9:R10"/>
    <mergeCell ref="Q9:Q10"/>
    <mergeCell ref="AE9:AE10"/>
    <mergeCell ref="AF9:AF10"/>
    <mergeCell ref="F2:I2"/>
    <mergeCell ref="F3:I3"/>
    <mergeCell ref="F4:I4"/>
    <mergeCell ref="A6:I8"/>
    <mergeCell ref="J6:M8"/>
    <mergeCell ref="B9:B10"/>
    <mergeCell ref="C9:C10"/>
    <mergeCell ref="A9:A10"/>
    <mergeCell ref="D9:D10"/>
    <mergeCell ref="A2:D4"/>
  </mergeCells>
  <phoneticPr fontId="42" type="noConversion"/>
  <conditionalFormatting sqref="X11:X271">
    <cfRule type="cellIs" dxfId="7535" priority="305" operator="equal">
      <formula>"Baja"</formula>
    </cfRule>
  </conditionalFormatting>
  <conditionalFormatting sqref="X274">
    <cfRule type="cellIs" dxfId="7534" priority="291" operator="equal">
      <formula>"Baja"</formula>
    </cfRule>
  </conditionalFormatting>
  <conditionalFormatting sqref="X276:X277">
    <cfRule type="cellIs" dxfId="7533" priority="290" operator="equal">
      <formula>"Baja"</formula>
    </cfRule>
  </conditionalFormatting>
  <conditionalFormatting sqref="X287:X290">
    <cfRule type="cellIs" dxfId="7532" priority="289" operator="equal">
      <formula>"Baja"</formula>
    </cfRule>
  </conditionalFormatting>
  <conditionalFormatting sqref="X293:X294">
    <cfRule type="cellIs" dxfId="7531" priority="288" operator="equal">
      <formula>"Baja"</formula>
    </cfRule>
  </conditionalFormatting>
  <conditionalFormatting sqref="X296">
    <cfRule type="cellIs" dxfId="7530" priority="287" operator="equal">
      <formula>"Baja"</formula>
    </cfRule>
  </conditionalFormatting>
  <conditionalFormatting sqref="X299:X301">
    <cfRule type="cellIs" dxfId="7529" priority="286" operator="equal">
      <formula>"Baja"</formula>
    </cfRule>
  </conditionalFormatting>
  <conditionalFormatting sqref="X304">
    <cfRule type="cellIs" dxfId="7528" priority="285" operator="equal">
      <formula>"Baja"</formula>
    </cfRule>
  </conditionalFormatting>
  <conditionalFormatting sqref="X307:X325">
    <cfRule type="cellIs" dxfId="7527" priority="284" operator="equal">
      <formula>"Baja"</formula>
    </cfRule>
  </conditionalFormatting>
  <conditionalFormatting sqref="X348:X358">
    <cfRule type="cellIs" dxfId="7526" priority="283" operator="equal">
      <formula>"Baja"</formula>
    </cfRule>
  </conditionalFormatting>
  <conditionalFormatting sqref="X385:X386">
    <cfRule type="cellIs" dxfId="7525" priority="282" operator="equal">
      <formula>"Baja"</formula>
    </cfRule>
  </conditionalFormatting>
  <conditionalFormatting sqref="X444:X604 X606">
    <cfRule type="cellIs" dxfId="7524" priority="166" operator="equal">
      <formula>"Baja"</formula>
    </cfRule>
  </conditionalFormatting>
  <conditionalFormatting sqref="X609:X684">
    <cfRule type="cellIs" dxfId="7523" priority="140" operator="equal">
      <formula>"Baja"</formula>
    </cfRule>
  </conditionalFormatting>
  <conditionalFormatting sqref="X685:X729">
    <cfRule type="cellIs" dxfId="7522" priority="116" operator="equal">
      <formula>"Baja"</formula>
    </cfRule>
  </conditionalFormatting>
  <conditionalFormatting sqref="X732:X838">
    <cfRule type="cellIs" dxfId="7521" priority="93" operator="equal">
      <formula>"Baja"</formula>
    </cfRule>
  </conditionalFormatting>
  <conditionalFormatting sqref="X869:X929">
    <cfRule type="cellIs" dxfId="7520" priority="8" operator="equal">
      <formula>"Baja"</formula>
    </cfRule>
  </conditionalFormatting>
  <conditionalFormatting sqref="AE11:AE473">
    <cfRule type="cellIs" dxfId="7519" priority="261" operator="equal">
      <formula>"Baja"</formula>
    </cfRule>
    <cfRule type="cellIs" dxfId="7518" priority="263" operator="equal">
      <formula>"Media"</formula>
    </cfRule>
    <cfRule type="cellIs" dxfId="7517" priority="264" operator="equal">
      <formula>"Alta"</formula>
    </cfRule>
  </conditionalFormatting>
  <conditionalFormatting sqref="AE695:AE929 AG695:AG929 AI695:AI929">
    <cfRule type="cellIs" dxfId="7516" priority="5" operator="equal">
      <formula>"Baja"</formula>
    </cfRule>
    <cfRule type="cellIs" dxfId="7515" priority="6" operator="equal">
      <formula>"Media"</formula>
    </cfRule>
    <cfRule type="cellIs" dxfId="7514" priority="7" operator="equal">
      <formula>"Alta"</formula>
    </cfRule>
  </conditionalFormatting>
  <conditionalFormatting sqref="AE474:AF474">
    <cfRule type="cellIs" dxfId="7513" priority="258" operator="equal">
      <formula>"Baja"</formula>
    </cfRule>
    <cfRule type="cellIs" dxfId="7512" priority="259" operator="equal">
      <formula>"Media"</formula>
    </cfRule>
    <cfRule type="cellIs" dxfId="7511" priority="260" operator="equal">
      <formula>"Alta"</formula>
    </cfRule>
  </conditionalFormatting>
  <conditionalFormatting sqref="AE685:AI694">
    <cfRule type="cellIs" dxfId="7510" priority="129" operator="equal">
      <formula>"Baja"</formula>
    </cfRule>
    <cfRule type="cellIs" dxfId="7509" priority="130" operator="equal">
      <formula>"Media"</formula>
    </cfRule>
    <cfRule type="cellIs" dxfId="7508" priority="131" operator="equal">
      <formula>"Alta"</formula>
    </cfRule>
  </conditionalFormatting>
  <conditionalFormatting sqref="AG11:AG684 AI11:AI684 AE475:AE684">
    <cfRule type="cellIs" dxfId="7507" priority="144" operator="equal">
      <formula>"Baja"</formula>
    </cfRule>
    <cfRule type="cellIs" dxfId="7506" priority="145" operator="equal">
      <formula>"Media"</formula>
    </cfRule>
    <cfRule type="cellIs" dxfId="7505" priority="146" operator="equal">
      <formula>"Alta"</formula>
    </cfRule>
  </conditionalFormatting>
  <conditionalFormatting sqref="AJ685:AJ694 AH712:AH729 AJ712:AJ729">
    <cfRule type="cellIs" dxfId="7504" priority="406" operator="equal">
      <formula>"BAJO"</formula>
    </cfRule>
    <cfRule type="cellIs" dxfId="7503" priority="407" operator="equal">
      <formula>"MEDIO"</formula>
    </cfRule>
    <cfRule type="cellIs" dxfId="7502" priority="408" operator="equal">
      <formula>"ALTO"</formula>
    </cfRule>
    <cfRule type="cellIs" dxfId="7501" priority="409" operator="equal">
      <formula>"CRÍTICO"</formula>
    </cfRule>
  </conditionalFormatting>
  <conditionalFormatting sqref="AL11:AL684">
    <cfRule type="cellIs" dxfId="7500" priority="141" operator="equal">
      <formula>"BAJA"</formula>
    </cfRule>
    <cfRule type="cellIs" dxfId="7499" priority="142" operator="equal">
      <formula>"MEDIA"</formula>
    </cfRule>
    <cfRule type="cellIs" dxfId="7498" priority="143" operator="equal">
      <formula>"ALTA"</formula>
    </cfRule>
  </conditionalFormatting>
  <conditionalFormatting sqref="AL685:AL929">
    <cfRule type="cellIs" dxfId="7497" priority="2" operator="equal">
      <formula>"BAJA"</formula>
    </cfRule>
    <cfRule type="cellIs" dxfId="7496" priority="3" operator="equal">
      <formula>"MEDIA"</formula>
    </cfRule>
    <cfRule type="cellIs" dxfId="7495" priority="4" operator="equal">
      <formula>"ALTA"</formula>
    </cfRule>
  </conditionalFormatting>
  <hyperlinks>
    <hyperlink ref="O124" r:id="rId1" xr:uid="{16969DB7-5979-4D70-A411-6AB64C9E0F5B}"/>
    <hyperlink ref="O126" r:id="rId2" xr:uid="{4ECE67AE-8CB6-41ED-BFDA-56862F6B0320}"/>
    <hyperlink ref="O135" r:id="rId3" xr:uid="{7899CF24-A5A3-47C7-8865-6D38E0CFCBE7}"/>
    <hyperlink ref="O144" r:id="rId4" xr:uid="{497DE7A6-E630-4344-BF20-F4BBF5E88323}"/>
    <hyperlink ref="O143" r:id="rId5" display="https://secretariageneral.gov.co/transparencia-y-acceso-la-informacion-publica/plan-de-accion/plan-estrategico" xr:uid="{561AAC4E-2385-489C-B865-F63A058E0C34}"/>
    <hyperlink ref="O134" r:id="rId6" xr:uid="{0316FBDD-5DEE-42E7-B67D-2FD9AF466793}"/>
    <hyperlink ref="O438" r:id="rId7" xr:uid="{BDF44037-BB97-4E80-ABCC-659131A2E4A9}"/>
    <hyperlink ref="O439" r:id="rId8" xr:uid="{48A6E6E2-C3CC-4ED1-B9B5-0A2B081A8FF7}"/>
    <hyperlink ref="O440" r:id="rId9" xr:uid="{77EA450A-0FA5-4F81-ADB2-02CA091DF484}"/>
    <hyperlink ref="O437" r:id="rId10" xr:uid="{3F4CBFF4-297B-4514-BE55-23E6D9DD91CA}"/>
    <hyperlink ref="O447" r:id="rId11" xr:uid="{9F502EE6-BED0-4668-862D-682FCC2E72C3}"/>
    <hyperlink ref="O449" r:id="rId12" xr:uid="{200F9A82-B08A-4700-A226-C9D73ADDD480}"/>
    <hyperlink ref="O450" r:id="rId13" xr:uid="{F0F08D7D-605F-41FF-BFC0-DEFF59084AFE}"/>
    <hyperlink ref="O470" r:id="rId14" xr:uid="{BDAE43F6-287F-4F53-AF89-84A20A274A7E}"/>
    <hyperlink ref="O476" r:id="rId15" location="resultados-consulta" display="https://www.alcaldiabogota.gov.co/sisjur/consulta_avanzada.jsp?dS=N&amp;p_arg_names=vnorm_tipn_nombre&amp;tipodoc=866&amp;p_arg_names=vnorm_numero&amp;nrodoc=&amp;p_arg_names=vnorm_anoIni&amp;ano1=+&amp;p_arg_names=vnorm_anoFin&amp;ano2=+&amp;p_arg_names=vnorm_enti_nombre&amp;enti=+&amp;p_arg_names=vnorm_enti_nombre1&amp;enti1=+&amp;p_arg_names=vnorm_enti_nombre2&amp;enti2=+&amp;p_arg_names=vnorm_fechaexpedicion&amp;diaexp=&amp;mesexp=&amp;anoexp=&amp;palabras=&amp;Consultar=Buscar#resultados-consulta" xr:uid="{5FB15700-2BE9-415C-8341-AC2C63A1492A}"/>
    <hyperlink ref="O484" r:id="rId16" xr:uid="{24BB0CEF-2916-473A-B24C-D02D6E9097FE}"/>
    <hyperlink ref="O561" r:id="rId17" xr:uid="{2E6DBD9F-0959-4AB3-A101-A3BD27F0A70E}"/>
    <hyperlink ref="O560" r:id="rId18" xr:uid="{74044D89-7E83-45EE-9FB3-527E008FF52F}"/>
    <hyperlink ref="O616" r:id="rId19" xr:uid="{DE74C1FF-D256-4F49-A9C1-1DF9836DDFD5}"/>
    <hyperlink ref="O630" r:id="rId20" xr:uid="{6C106B1E-380B-4313-832F-1645DA7841E0}"/>
    <hyperlink ref="O631" r:id="rId21" xr:uid="{C24C9653-6DCF-4014-A843-0B72B4B519B6}"/>
    <hyperlink ref="O634" r:id="rId22" xr:uid="{D1B660BA-761B-4E68-8D93-A4D758FA77F9}"/>
    <hyperlink ref="O701" r:id="rId23" xr:uid="{F99B76E5-15D8-41C4-9441-AC86AB3DC818}"/>
    <hyperlink ref="O702" r:id="rId24" xr:uid="{6104A680-A3AA-43A5-A172-75651CA46C52}"/>
    <hyperlink ref="O703" r:id="rId25" xr:uid="{23BA3A10-CA69-49E1-9BD3-C2B4A0C11F6E}"/>
    <hyperlink ref="O704" r:id="rId26" xr:uid="{C075FA56-E2F4-4BAA-BE4F-0CDA230F4230}"/>
    <hyperlink ref="O822" r:id="rId27" xr:uid="{2CD82D1F-0E65-4F03-A58C-008D24CBEA6D}"/>
    <hyperlink ref="O890" r:id="rId28" location="resultados-consulta" display="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resultados-consulta" xr:uid="{C51CCCA2-F7A8-4874-9B67-7A19E7CA53D7}"/>
    <hyperlink ref="O891" r:id="rId29" location="resultados-consulta" display="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resultados-consulta" xr:uid="{259B8E47-54A2-4E82-8A0E-625076A2F632}"/>
    <hyperlink ref="O892" r:id="rId30" location="resultados-consulta" display="https://www.alcaldiabogota.gov.co/sisjur/consulta_avanzada.jsp?dS=N&amp;p_arg_names=vnorm_tipn_nombre&amp;tipodoc=+&amp;p_arg_names=vnorm_numero&amp;nrodoc=&amp;p_arg_names=vnorm_anoIni&amp;ano1=2021&amp;p_arg_names=vnorm_anoFin&amp;ano2=2021&amp;p_arg_names=vnorm_enti_nombre&amp;enti=4&amp;p_arg_names=vnorm_enti_nombre1&amp;enti1=+&amp;p_arg_names=vnorm_enti_nombre2&amp;enti2=+&amp;p_arg_names=vnorm_fechaexpedicion&amp;diaexp=&amp;mesexp=&amp;anoexp=&amp;palabras=&amp;Consultar=Buscar#resultados-consulta" xr:uid="{1CDDAFAB-E2AE-48A8-AFEA-C52662D7696A}"/>
    <hyperlink ref="O902" r:id="rId31" xr:uid="{059CB9BC-1B36-4D68-98A2-42B1964E1734}"/>
  </hyperlinks>
  <printOptions horizontalCentered="1"/>
  <pageMargins left="0.25" right="0.25" top="0.75" bottom="0.75" header="0.3" footer="0.3"/>
  <pageSetup paperSize="5" scale="13" firstPageNumber="0" fitToHeight="0" orientation="landscape" r:id="rId32"/>
  <headerFooter alignWithMargins="0">
    <oddFooter>&amp;C&amp;G
&amp;R&amp;P de &amp;N</oddFooter>
  </headerFooter>
  <drawing r:id="rId33"/>
  <legacyDrawing r:id="rId34"/>
  <legacyDrawingHF r:id="rId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E8F36-65B7-44B8-947B-0DD554581439}">
  <sheetPr>
    <pageSetUpPr fitToPage="1"/>
  </sheetPr>
  <dimension ref="A1:AY1319"/>
  <sheetViews>
    <sheetView showGridLines="0" topLeftCell="A1315" zoomScale="90" zoomScaleNormal="90" workbookViewId="0">
      <selection activeCell="B1317" sqref="B1317:B1319"/>
    </sheetView>
  </sheetViews>
  <sheetFormatPr baseColWidth="10" defaultColWidth="43.453125" defaultRowHeight="14" x14ac:dyDescent="0.3"/>
  <cols>
    <col min="1" max="1" width="30" style="56" customWidth="1"/>
    <col min="2" max="2" width="14.453125" style="56" customWidth="1"/>
    <col min="3" max="3" width="8.26953125" style="56" customWidth="1"/>
    <col min="4" max="4" width="23.1796875" style="56" customWidth="1"/>
    <col min="5" max="5" width="22.7265625" style="56" customWidth="1"/>
    <col min="6" max="6" width="30.1796875" style="56" customWidth="1"/>
    <col min="7" max="7" width="56.54296875" style="56" customWidth="1"/>
    <col min="8" max="8" width="26.54296875" style="57" customWidth="1"/>
    <col min="9" max="9" width="20.453125" style="57" customWidth="1"/>
    <col min="10" max="10" width="20.453125" style="58" customWidth="1"/>
    <col min="11" max="12" width="26.54296875" style="58" customWidth="1"/>
    <col min="13" max="13" width="30.6328125" style="58" customWidth="1"/>
    <col min="14" max="15" width="30.6328125" style="58" hidden="1" customWidth="1"/>
    <col min="16" max="16" width="30.6328125" style="59" customWidth="1"/>
    <col min="17" max="17" width="9.81640625" style="59" hidden="1" customWidth="1"/>
    <col min="18" max="18" width="9.08984375" style="58" hidden="1" customWidth="1"/>
    <col min="19" max="19" width="3.08984375" style="59" hidden="1" customWidth="1"/>
    <col min="20" max="20" width="30.6328125" style="59" customWidth="1"/>
    <col min="21" max="21" width="36.36328125" style="59" hidden="1" customWidth="1"/>
    <col min="22" max="22" width="20" style="59" hidden="1" customWidth="1"/>
    <col min="23" max="23" width="13.81640625" style="59" hidden="1" customWidth="1"/>
    <col min="24" max="24" width="3.54296875" style="59" hidden="1" customWidth="1"/>
    <col min="25" max="25" width="19.1796875" style="59" hidden="1" customWidth="1"/>
    <col min="26" max="26" width="3.54296875" style="59" hidden="1" customWidth="1"/>
    <col min="27" max="27" width="18.6328125" style="57" hidden="1" customWidth="1"/>
    <col min="28" max="28" width="22.1796875" style="57" hidden="1" customWidth="1"/>
    <col min="29" max="29" width="3.81640625" style="57" hidden="1" customWidth="1"/>
    <col min="30" max="30" width="20.453125" style="57" hidden="1" customWidth="1"/>
    <col min="31" max="31" width="19.1796875" style="57" hidden="1" customWidth="1"/>
    <col min="32" max="32" width="24.453125" style="57" hidden="1" customWidth="1"/>
    <col min="33" max="33" width="3.81640625" style="57" hidden="1" customWidth="1"/>
    <col min="34" max="34" width="20.453125" style="59" hidden="1" customWidth="1"/>
    <col min="35" max="35" width="17.54296875" style="59" hidden="1" customWidth="1"/>
    <col min="36" max="36" width="3.81640625" style="59" hidden="1" customWidth="1"/>
    <col min="37" max="37" width="20.453125" style="59" hidden="1" customWidth="1"/>
    <col min="38" max="38" width="24.7265625" style="59" hidden="1" customWidth="1"/>
    <col min="39" max="39" width="3.81640625" style="59" hidden="1" customWidth="1"/>
    <col min="40" max="40" width="24.7265625" style="59" hidden="1" customWidth="1"/>
    <col min="41" max="41" width="15.26953125" style="59" hidden="1" customWidth="1"/>
    <col min="42" max="42" width="3.81640625" style="59" hidden="1" customWidth="1"/>
    <col min="43" max="43" width="25" style="59" hidden="1" customWidth="1"/>
    <col min="44" max="44" width="27.453125" style="59" hidden="1" customWidth="1"/>
    <col min="45" max="45" width="30.6328125" style="59" customWidth="1"/>
    <col min="46" max="46" width="30.6328125" style="59" hidden="1" customWidth="1"/>
    <col min="47" max="47" width="30.6328125" style="59" customWidth="1"/>
    <col min="48" max="50" width="30.6328125" style="59" hidden="1" customWidth="1"/>
    <col min="51" max="51" width="30.6328125" style="59" customWidth="1"/>
    <col min="52" max="16384" width="43.453125" style="57"/>
  </cols>
  <sheetData>
    <row r="1" spans="1:51" ht="14.5" thickBot="1" x14ac:dyDescent="0.35"/>
    <row r="2" spans="1:51" ht="26.5" customHeight="1" x14ac:dyDescent="0.3">
      <c r="A2" s="295"/>
      <c r="B2" s="21" t="s">
        <v>0</v>
      </c>
      <c r="C2" s="301" t="s">
        <v>167</v>
      </c>
      <c r="D2" s="302"/>
      <c r="E2" s="302"/>
      <c r="F2" s="302"/>
      <c r="G2" s="81" t="s">
        <v>164</v>
      </c>
      <c r="H2" s="91" t="s">
        <v>58</v>
      </c>
      <c r="I2" s="90"/>
      <c r="J2" s="5"/>
      <c r="K2" s="57"/>
      <c r="L2" s="57"/>
      <c r="M2" s="57"/>
      <c r="N2" s="57"/>
      <c r="O2" s="57"/>
      <c r="P2" s="57"/>
      <c r="Q2" s="57"/>
      <c r="R2" s="57"/>
      <c r="S2" s="57"/>
      <c r="T2" s="57"/>
      <c r="U2" s="57"/>
      <c r="V2" s="57"/>
      <c r="W2" s="57"/>
      <c r="X2" s="57"/>
      <c r="Y2" s="57"/>
      <c r="Z2" s="57"/>
      <c r="AH2" s="57"/>
      <c r="AI2" s="57"/>
      <c r="AJ2" s="57"/>
      <c r="AK2" s="57"/>
      <c r="AL2" s="57"/>
      <c r="AM2" s="57"/>
      <c r="AN2" s="57"/>
      <c r="AO2" s="60"/>
      <c r="AP2" s="60"/>
      <c r="AQ2" s="60"/>
      <c r="AR2" s="60"/>
      <c r="AS2" s="60"/>
      <c r="AT2" s="60"/>
      <c r="AU2" s="60"/>
      <c r="AV2" s="57"/>
      <c r="AW2" s="57"/>
      <c r="AX2" s="57"/>
      <c r="AY2" s="57"/>
    </row>
    <row r="3" spans="1:51" ht="26.5" customHeight="1" x14ac:dyDescent="0.3">
      <c r="A3" s="297"/>
      <c r="B3" s="22" t="s">
        <v>1</v>
      </c>
      <c r="C3" s="304" t="s">
        <v>168</v>
      </c>
      <c r="D3" s="305"/>
      <c r="E3" s="305"/>
      <c r="F3" s="305"/>
      <c r="G3" s="81" t="s">
        <v>165</v>
      </c>
      <c r="H3" s="157" t="s">
        <v>3191</v>
      </c>
      <c r="I3" s="36"/>
      <c r="J3" s="61"/>
      <c r="K3" s="57"/>
      <c r="L3" s="57"/>
      <c r="M3" s="57"/>
      <c r="N3" s="57"/>
      <c r="O3" s="57"/>
      <c r="P3" s="57"/>
      <c r="Q3" s="57"/>
      <c r="R3" s="57"/>
      <c r="S3" s="57"/>
      <c r="T3" s="57"/>
      <c r="U3" s="57"/>
      <c r="V3" s="57"/>
      <c r="W3" s="57"/>
      <c r="X3" s="57"/>
      <c r="Y3" s="57"/>
      <c r="Z3" s="57"/>
      <c r="AH3" s="57"/>
      <c r="AI3" s="57"/>
      <c r="AJ3" s="57"/>
      <c r="AK3" s="57"/>
      <c r="AL3" s="57"/>
      <c r="AM3" s="57"/>
      <c r="AN3" s="57"/>
      <c r="AO3" s="60"/>
      <c r="AP3" s="60"/>
      <c r="AQ3" s="60"/>
      <c r="AR3" s="60"/>
      <c r="AS3" s="60"/>
      <c r="AT3" s="60"/>
      <c r="AU3" s="60"/>
      <c r="AV3" s="57"/>
      <c r="AW3" s="57"/>
      <c r="AX3" s="57"/>
      <c r="AY3" s="57"/>
    </row>
    <row r="4" spans="1:51" ht="26.5" customHeight="1" thickBot="1" x14ac:dyDescent="0.35">
      <c r="A4" s="299"/>
      <c r="B4" s="23" t="s">
        <v>13</v>
      </c>
      <c r="C4" s="307" t="s">
        <v>3914</v>
      </c>
      <c r="D4" s="308"/>
      <c r="E4" s="308"/>
      <c r="F4" s="308"/>
      <c r="G4" s="81" t="s">
        <v>166</v>
      </c>
      <c r="H4" s="91" t="s">
        <v>60</v>
      </c>
      <c r="I4" s="90"/>
      <c r="J4" s="5"/>
      <c r="K4" s="57"/>
      <c r="L4" s="57"/>
      <c r="M4" s="57"/>
      <c r="N4" s="57"/>
      <c r="O4" s="57"/>
      <c r="P4" s="57"/>
      <c r="Q4" s="57"/>
      <c r="R4" s="57"/>
      <c r="S4" s="57"/>
      <c r="T4" s="57"/>
      <c r="U4" s="57"/>
      <c r="V4" s="57"/>
      <c r="W4" s="57"/>
      <c r="X4" s="57"/>
      <c r="Y4" s="57"/>
      <c r="Z4" s="57"/>
      <c r="AH4" s="57"/>
      <c r="AI4" s="57"/>
      <c r="AJ4" s="57"/>
      <c r="AK4" s="57"/>
      <c r="AL4" s="57"/>
      <c r="AM4" s="57"/>
      <c r="AN4" s="57"/>
      <c r="AO4" s="60"/>
      <c r="AP4" s="60"/>
      <c r="AQ4" s="60"/>
      <c r="AR4" s="60"/>
      <c r="AS4" s="60"/>
      <c r="AT4" s="60"/>
      <c r="AU4" s="60"/>
      <c r="AV4" s="57"/>
      <c r="AW4" s="57"/>
      <c r="AX4" s="57"/>
      <c r="AY4" s="57"/>
    </row>
    <row r="6" spans="1:51" ht="34" customHeight="1" thickBot="1" x14ac:dyDescent="0.35">
      <c r="A6" s="437" t="s">
        <v>111</v>
      </c>
      <c r="B6" s="438"/>
      <c r="C6" s="438"/>
      <c r="D6" s="438"/>
      <c r="E6" s="438"/>
      <c r="F6" s="438"/>
      <c r="G6" s="439"/>
      <c r="H6" s="440" t="s">
        <v>2030</v>
      </c>
      <c r="I6" s="440"/>
      <c r="J6" s="440"/>
      <c r="K6" s="440"/>
      <c r="L6" s="440"/>
      <c r="M6" s="440"/>
      <c r="N6" s="440"/>
      <c r="O6" s="440"/>
      <c r="P6" s="440"/>
      <c r="Q6" s="440"/>
      <c r="R6" s="440"/>
      <c r="S6" s="440"/>
      <c r="T6" s="440"/>
      <c r="U6" s="440"/>
      <c r="V6" s="440"/>
      <c r="W6" s="440"/>
      <c r="X6" s="440"/>
      <c r="Y6" s="440"/>
      <c r="Z6" s="440"/>
      <c r="AA6" s="440"/>
      <c r="AB6" s="440"/>
      <c r="AC6" s="440"/>
      <c r="AD6" s="440"/>
      <c r="AE6" s="440"/>
      <c r="AF6" s="440"/>
      <c r="AG6" s="440"/>
      <c r="AH6" s="440"/>
      <c r="AI6" s="440"/>
      <c r="AJ6" s="440"/>
      <c r="AK6" s="440"/>
      <c r="AL6" s="440"/>
      <c r="AM6" s="440"/>
      <c r="AN6" s="440"/>
      <c r="AO6" s="440"/>
      <c r="AP6" s="440"/>
      <c r="AQ6" s="440"/>
      <c r="AR6" s="440"/>
      <c r="AS6" s="440"/>
      <c r="AT6" s="440"/>
      <c r="AU6" s="440"/>
      <c r="AV6" s="440"/>
      <c r="AW6" s="440"/>
      <c r="AX6" s="440"/>
      <c r="AY6" s="440"/>
    </row>
    <row r="7" spans="1:51" ht="61.9" customHeight="1" x14ac:dyDescent="0.3">
      <c r="A7" s="442" t="s">
        <v>4</v>
      </c>
      <c r="B7" s="444" t="s">
        <v>114</v>
      </c>
      <c r="C7" s="445"/>
      <c r="D7" s="442" t="s">
        <v>115</v>
      </c>
      <c r="E7" s="448" t="s">
        <v>7</v>
      </c>
      <c r="F7" s="450" t="s">
        <v>116</v>
      </c>
      <c r="G7" s="450" t="s">
        <v>117</v>
      </c>
      <c r="H7" s="434" t="s">
        <v>133</v>
      </c>
      <c r="I7" s="434"/>
      <c r="J7" s="434"/>
      <c r="K7" s="434"/>
      <c r="L7" s="434"/>
      <c r="M7" s="434" t="s">
        <v>134</v>
      </c>
      <c r="N7" s="434"/>
      <c r="O7" s="434"/>
      <c r="P7" s="434"/>
      <c r="Q7" s="434"/>
      <c r="R7" s="434"/>
      <c r="S7" s="434"/>
      <c r="T7" s="441"/>
      <c r="U7" s="433" t="s">
        <v>135</v>
      </c>
      <c r="V7" s="434"/>
      <c r="W7" s="434"/>
      <c r="X7" s="434"/>
      <c r="Y7" s="434"/>
      <c r="Z7" s="434"/>
      <c r="AA7" s="434"/>
      <c r="AB7" s="434"/>
      <c r="AC7" s="434"/>
      <c r="AD7" s="434"/>
      <c r="AE7" s="434"/>
      <c r="AF7" s="434"/>
      <c r="AG7" s="434"/>
      <c r="AH7" s="434"/>
      <c r="AI7" s="434"/>
      <c r="AJ7" s="434"/>
      <c r="AK7" s="434"/>
      <c r="AL7" s="434"/>
      <c r="AM7" s="434"/>
      <c r="AN7" s="434"/>
      <c r="AO7" s="434"/>
      <c r="AP7" s="434"/>
      <c r="AQ7" s="441"/>
      <c r="AR7" s="62"/>
      <c r="AS7" s="433" t="s">
        <v>136</v>
      </c>
      <c r="AT7" s="434"/>
      <c r="AU7" s="434"/>
      <c r="AV7" s="434"/>
      <c r="AW7" s="434"/>
      <c r="AX7" s="434"/>
      <c r="AY7" s="434"/>
    </row>
    <row r="8" spans="1:51" ht="57" customHeight="1" thickBot="1" x14ac:dyDescent="0.35">
      <c r="A8" s="443"/>
      <c r="B8" s="446"/>
      <c r="C8" s="447"/>
      <c r="D8" s="443"/>
      <c r="E8" s="449"/>
      <c r="F8" s="451"/>
      <c r="G8" s="451"/>
      <c r="H8" s="63" t="s">
        <v>49</v>
      </c>
      <c r="I8" s="64" t="s">
        <v>50</v>
      </c>
      <c r="J8" s="64" t="s">
        <v>51</v>
      </c>
      <c r="K8" s="64" t="s">
        <v>52</v>
      </c>
      <c r="L8" s="64" t="s">
        <v>137</v>
      </c>
      <c r="M8" s="65" t="s">
        <v>138</v>
      </c>
      <c r="N8" s="65" t="s">
        <v>61</v>
      </c>
      <c r="O8" s="65" t="s">
        <v>62</v>
      </c>
      <c r="P8" s="65" t="s">
        <v>139</v>
      </c>
      <c r="Q8" s="65" t="s">
        <v>63</v>
      </c>
      <c r="R8" s="65" t="s">
        <v>140</v>
      </c>
      <c r="S8" s="65" t="s">
        <v>141</v>
      </c>
      <c r="T8" s="65" t="s">
        <v>53</v>
      </c>
      <c r="U8" s="66" t="s">
        <v>142</v>
      </c>
      <c r="V8" s="66" t="s">
        <v>143</v>
      </c>
      <c r="W8" s="435" t="s">
        <v>144</v>
      </c>
      <c r="X8" s="436"/>
      <c r="Y8" s="435" t="s">
        <v>145</v>
      </c>
      <c r="Z8" s="436"/>
      <c r="AA8" s="66" t="s">
        <v>146</v>
      </c>
      <c r="AB8" s="66" t="s">
        <v>147</v>
      </c>
      <c r="AC8" s="67" t="s">
        <v>148</v>
      </c>
      <c r="AD8" s="66" t="s">
        <v>149</v>
      </c>
      <c r="AE8" s="66" t="s">
        <v>150</v>
      </c>
      <c r="AF8" s="66" t="s">
        <v>151</v>
      </c>
      <c r="AG8" s="67" t="s">
        <v>148</v>
      </c>
      <c r="AH8" s="66" t="s">
        <v>152</v>
      </c>
      <c r="AI8" s="66" t="s">
        <v>153</v>
      </c>
      <c r="AJ8" s="67" t="s">
        <v>148</v>
      </c>
      <c r="AK8" s="66" t="s">
        <v>154</v>
      </c>
      <c r="AL8" s="66" t="s">
        <v>155</v>
      </c>
      <c r="AM8" s="67" t="s">
        <v>148</v>
      </c>
      <c r="AN8" s="66" t="s">
        <v>156</v>
      </c>
      <c r="AO8" s="66" t="s">
        <v>157</v>
      </c>
      <c r="AP8" s="67" t="s">
        <v>148</v>
      </c>
      <c r="AQ8" s="68" t="s">
        <v>54</v>
      </c>
      <c r="AR8" s="68" t="s">
        <v>158</v>
      </c>
      <c r="AS8" s="69" t="s">
        <v>55</v>
      </c>
      <c r="AT8" s="69" t="s">
        <v>159</v>
      </c>
      <c r="AU8" s="69" t="s">
        <v>56</v>
      </c>
      <c r="AV8" s="69" t="s">
        <v>160</v>
      </c>
      <c r="AW8" s="69" t="s">
        <v>161</v>
      </c>
      <c r="AX8" s="69" t="s">
        <v>162</v>
      </c>
      <c r="AY8" s="69" t="s">
        <v>2031</v>
      </c>
    </row>
    <row r="9" spans="1:51" ht="50" hidden="1" customHeight="1" x14ac:dyDescent="0.3">
      <c r="A9" s="403" t="s">
        <v>171</v>
      </c>
      <c r="B9" s="406" t="s">
        <v>163</v>
      </c>
      <c r="C9" s="409">
        <v>1</v>
      </c>
      <c r="D9" s="406" t="s">
        <v>2035</v>
      </c>
      <c r="E9" s="406" t="s">
        <v>227</v>
      </c>
      <c r="F9" s="406" t="s">
        <v>2032</v>
      </c>
      <c r="G9" s="400" t="s">
        <v>2036</v>
      </c>
      <c r="H9" s="361" t="s">
        <v>2037</v>
      </c>
      <c r="I9" s="361" t="s">
        <v>2038</v>
      </c>
      <c r="J9" s="361" t="s">
        <v>2039</v>
      </c>
      <c r="K9" s="361" t="s">
        <v>2040</v>
      </c>
      <c r="L9" s="361" t="s">
        <v>2041</v>
      </c>
      <c r="M9" s="361" t="s">
        <v>2042</v>
      </c>
      <c r="N9" s="388">
        <f>VALUE(MID($M9,1,1))</f>
        <v>3</v>
      </c>
      <c r="O9" s="397">
        <f>IF(N9=5,100%,IF(N9=4,80%,IF(N9=3,60%,IF(N9=2,40%,IF(N9=1,20%,"")))))</f>
        <v>0.6</v>
      </c>
      <c r="P9" s="361" t="s">
        <v>2043</v>
      </c>
      <c r="Q9" s="388">
        <f>VALUE(MID($P9,1,1))</f>
        <v>2</v>
      </c>
      <c r="R9" s="397">
        <f>IF(Q9=5,100%,IF(Q9=4,80%,IF(Q9=3,60%,IF(Q9=2,40%,IF(Q9=1,20%,"")))))</f>
        <v>0.4</v>
      </c>
      <c r="S9" s="388" t="str">
        <f>CONCATENATE(M9,P9)</f>
        <v>3. Media2. Menor</v>
      </c>
      <c r="T9" s="391" t="s">
        <v>2044</v>
      </c>
      <c r="U9" s="70" t="s">
        <v>419</v>
      </c>
      <c r="V9" s="92" t="s">
        <v>2045</v>
      </c>
      <c r="W9" s="70" t="s">
        <v>2046</v>
      </c>
      <c r="X9" s="71">
        <f>IF(W9="","0%",IF(W9="Preventivo",25%,IF(W9="Detectivo",15%,IF(W9="Correctivo",10%))))</f>
        <v>0.25</v>
      </c>
      <c r="Y9" s="71" t="s">
        <v>2047</v>
      </c>
      <c r="Z9" s="71">
        <f>IF(Y9="Automático",15%,IF(Y9="Manual",5%,"0%"))</f>
        <v>0.05</v>
      </c>
      <c r="AA9" s="70" t="s">
        <v>419</v>
      </c>
      <c r="AB9" s="92" t="s">
        <v>2048</v>
      </c>
      <c r="AC9" s="72">
        <f>IF($AA9="SI",10%,0%)</f>
        <v>0.1</v>
      </c>
      <c r="AD9" s="70" t="s">
        <v>419</v>
      </c>
      <c r="AE9" s="70" t="s">
        <v>194</v>
      </c>
      <c r="AF9" s="70" t="s">
        <v>170</v>
      </c>
      <c r="AG9" s="72">
        <f>IF($AD9="SI",15%,0%)</f>
        <v>0.15</v>
      </c>
      <c r="AH9" s="70" t="s">
        <v>419</v>
      </c>
      <c r="AI9" s="92" t="s">
        <v>2049</v>
      </c>
      <c r="AJ9" s="72">
        <f t="shared" ref="AJ9:AJ72" si="0">IF($AH9="SI",10%,0%)</f>
        <v>0.1</v>
      </c>
      <c r="AK9" s="70" t="s">
        <v>419</v>
      </c>
      <c r="AL9" s="70" t="s">
        <v>2050</v>
      </c>
      <c r="AM9" s="72">
        <f>IF(AK9="SI",15%,0%)</f>
        <v>0.15</v>
      </c>
      <c r="AN9" s="72" t="s">
        <v>2051</v>
      </c>
      <c r="AO9" s="72" t="s">
        <v>2052</v>
      </c>
      <c r="AP9" s="72">
        <f>IF(AN9="Positivos",25%,0%)</f>
        <v>0.25</v>
      </c>
      <c r="AQ9" s="73">
        <f>+AC9+AG9+AJ9+AM9+AP9+Z9+X9</f>
        <v>1.05</v>
      </c>
      <c r="AR9" s="394">
        <v>1.05</v>
      </c>
      <c r="AS9" s="361" t="s">
        <v>2053</v>
      </c>
      <c r="AT9" s="388">
        <f>VALUE(MID($AS9,1,1))</f>
        <v>1</v>
      </c>
      <c r="AU9" s="361" t="s">
        <v>2054</v>
      </c>
      <c r="AV9" s="388">
        <f>VALUE(MID($AU9,1,1))</f>
        <v>1</v>
      </c>
      <c r="AW9" s="388">
        <f>$AT9*$AV9</f>
        <v>1</v>
      </c>
      <c r="AX9" s="388" t="str">
        <f>CONCATENATE(AS9,AU9)</f>
        <v>1. Muy baja1. Leve</v>
      </c>
      <c r="AY9" s="391" t="s">
        <v>2055</v>
      </c>
    </row>
    <row r="10" spans="1:51" ht="50" hidden="1" customHeight="1" x14ac:dyDescent="0.3">
      <c r="A10" s="404"/>
      <c r="B10" s="407"/>
      <c r="C10" s="410"/>
      <c r="D10" s="407"/>
      <c r="E10" s="407"/>
      <c r="F10" s="407"/>
      <c r="G10" s="401"/>
      <c r="H10" s="362"/>
      <c r="I10" s="362"/>
      <c r="J10" s="362"/>
      <c r="K10" s="362"/>
      <c r="L10" s="362"/>
      <c r="M10" s="362"/>
      <c r="N10" s="389"/>
      <c r="O10" s="398"/>
      <c r="P10" s="362"/>
      <c r="Q10" s="389"/>
      <c r="R10" s="398"/>
      <c r="S10" s="389"/>
      <c r="T10" s="392"/>
      <c r="U10" s="70" t="s">
        <v>419</v>
      </c>
      <c r="V10" s="93" t="s">
        <v>2056</v>
      </c>
      <c r="W10" s="70" t="s">
        <v>2046</v>
      </c>
      <c r="X10" s="71">
        <f t="shared" ref="X10:X73" si="1">IF(W10="","0%",IF(W10="Preventivo",25%,IF(W10="Detectivo",15%,IF(W10="Correctivo",10%))))</f>
        <v>0.25</v>
      </c>
      <c r="Y10" s="71" t="s">
        <v>2047</v>
      </c>
      <c r="Z10" s="71">
        <f t="shared" ref="Z10:Z73" si="2">IF(Y10="Automático",15%,IF(Y10="Manual",5%,"0%"))</f>
        <v>0.05</v>
      </c>
      <c r="AA10" s="70" t="s">
        <v>419</v>
      </c>
      <c r="AB10" s="70" t="s">
        <v>2057</v>
      </c>
      <c r="AC10" s="72">
        <f t="shared" ref="AC10:AC73" si="3">IF($AA10="SI",10%,0%)</f>
        <v>0.1</v>
      </c>
      <c r="AD10" s="70" t="s">
        <v>419</v>
      </c>
      <c r="AE10" s="70" t="s">
        <v>194</v>
      </c>
      <c r="AF10" s="70" t="s">
        <v>170</v>
      </c>
      <c r="AG10" s="72">
        <f>IF($AD10="SI",15%,0%)</f>
        <v>0.15</v>
      </c>
      <c r="AH10" s="70" t="s">
        <v>419</v>
      </c>
      <c r="AI10" s="70" t="s">
        <v>2058</v>
      </c>
      <c r="AJ10" s="72">
        <f t="shared" si="0"/>
        <v>0.1</v>
      </c>
      <c r="AK10" s="70" t="s">
        <v>419</v>
      </c>
      <c r="AL10" s="70" t="s">
        <v>2050</v>
      </c>
      <c r="AM10" s="72">
        <f>IF(AK10="SI",15%,0%)</f>
        <v>0.15</v>
      </c>
      <c r="AN10" s="72" t="s">
        <v>2051</v>
      </c>
      <c r="AO10" s="72" t="s">
        <v>2052</v>
      </c>
      <c r="AP10" s="72">
        <f>IF(AN10="Positivos",25%,0%)</f>
        <v>0.25</v>
      </c>
      <c r="AQ10" s="73">
        <f>+AC10+AG10+AJ10+AM10+AP10+Z10+X10</f>
        <v>1.05</v>
      </c>
      <c r="AR10" s="395"/>
      <c r="AS10" s="362"/>
      <c r="AT10" s="389"/>
      <c r="AU10" s="362"/>
      <c r="AV10" s="389"/>
      <c r="AW10" s="389"/>
      <c r="AX10" s="389"/>
      <c r="AY10" s="392"/>
    </row>
    <row r="11" spans="1:51" ht="50" hidden="1" customHeight="1" x14ac:dyDescent="0.3">
      <c r="A11" s="405"/>
      <c r="B11" s="408"/>
      <c r="C11" s="411"/>
      <c r="D11" s="408"/>
      <c r="E11" s="408"/>
      <c r="F11" s="408"/>
      <c r="G11" s="402"/>
      <c r="H11" s="363"/>
      <c r="I11" s="363"/>
      <c r="J11" s="363"/>
      <c r="K11" s="363"/>
      <c r="L11" s="363"/>
      <c r="M11" s="363"/>
      <c r="N11" s="390"/>
      <c r="O11" s="399"/>
      <c r="P11" s="363"/>
      <c r="Q11" s="390"/>
      <c r="R11" s="399"/>
      <c r="S11" s="390"/>
      <c r="T11" s="393"/>
      <c r="U11" s="70" t="s">
        <v>419</v>
      </c>
      <c r="V11" s="93" t="s">
        <v>2059</v>
      </c>
      <c r="W11" s="70" t="s">
        <v>2046</v>
      </c>
      <c r="X11" s="71">
        <f t="shared" si="1"/>
        <v>0.25</v>
      </c>
      <c r="Y11" s="71" t="s">
        <v>2047</v>
      </c>
      <c r="Z11" s="71">
        <f t="shared" si="2"/>
        <v>0.05</v>
      </c>
      <c r="AA11" s="70" t="s">
        <v>419</v>
      </c>
      <c r="AB11" s="70" t="s">
        <v>2060</v>
      </c>
      <c r="AC11" s="72">
        <f t="shared" si="3"/>
        <v>0.1</v>
      </c>
      <c r="AD11" s="70" t="s">
        <v>419</v>
      </c>
      <c r="AE11" s="70" t="s">
        <v>177</v>
      </c>
      <c r="AF11" s="70" t="s">
        <v>170</v>
      </c>
      <c r="AG11" s="72">
        <f t="shared" ref="AG11:AG74" si="4">IF($AD11="SI",15%,0%)</f>
        <v>0.15</v>
      </c>
      <c r="AH11" s="70" t="s">
        <v>419</v>
      </c>
      <c r="AI11" s="92" t="s">
        <v>2049</v>
      </c>
      <c r="AJ11" s="72">
        <f t="shared" si="0"/>
        <v>0.1</v>
      </c>
      <c r="AK11" s="70" t="s">
        <v>419</v>
      </c>
      <c r="AL11" s="70" t="s">
        <v>2050</v>
      </c>
      <c r="AM11" s="72">
        <f>IF(AK11="SI",15%,0%)</f>
        <v>0.15</v>
      </c>
      <c r="AN11" s="72" t="s">
        <v>2051</v>
      </c>
      <c r="AO11" s="72" t="s">
        <v>2052</v>
      </c>
      <c r="AP11" s="72">
        <f t="shared" ref="AP11:AP74" si="5">IF(AN11="Positivos",25%,0%)</f>
        <v>0.25</v>
      </c>
      <c r="AQ11" s="73">
        <f t="shared" ref="AQ11:AQ74" si="6">+AC11+AG11+AJ11+AM11+AP11+Z11+X11</f>
        <v>1.05</v>
      </c>
      <c r="AR11" s="396"/>
      <c r="AS11" s="363"/>
      <c r="AT11" s="390"/>
      <c r="AU11" s="363"/>
      <c r="AV11" s="390"/>
      <c r="AW11" s="390"/>
      <c r="AX11" s="390"/>
      <c r="AY11" s="393"/>
    </row>
    <row r="12" spans="1:51" ht="50" hidden="1" customHeight="1" x14ac:dyDescent="0.3">
      <c r="A12" s="403" t="s">
        <v>171</v>
      </c>
      <c r="B12" s="406" t="s">
        <v>163</v>
      </c>
      <c r="C12" s="409">
        <v>2</v>
      </c>
      <c r="D12" s="406" t="s">
        <v>2035</v>
      </c>
      <c r="E12" s="406" t="s">
        <v>227</v>
      </c>
      <c r="F12" s="406" t="s">
        <v>2061</v>
      </c>
      <c r="G12" s="400" t="s">
        <v>2062</v>
      </c>
      <c r="H12" s="361" t="s">
        <v>2037</v>
      </c>
      <c r="I12" s="361" t="s">
        <v>2038</v>
      </c>
      <c r="J12" s="361" t="s">
        <v>2039</v>
      </c>
      <c r="K12" s="361" t="s">
        <v>2040</v>
      </c>
      <c r="L12" s="361" t="s">
        <v>2041</v>
      </c>
      <c r="M12" s="361" t="s">
        <v>2042</v>
      </c>
      <c r="N12" s="388">
        <f>VALUE(MID($M12,1,1))</f>
        <v>3</v>
      </c>
      <c r="O12" s="397">
        <f>IF(N12=5,100%,IF(N12=4,80%,IF(N12=3,60%,IF(N12=2,40%,IF(N12=1,20%,"")))))</f>
        <v>0.6</v>
      </c>
      <c r="P12" s="361" t="s">
        <v>2043</v>
      </c>
      <c r="Q12" s="388">
        <f>VALUE(MID($P12,1,1))</f>
        <v>2</v>
      </c>
      <c r="R12" s="397">
        <f>IF(Q12=5,100%,IF(Q12=4,80%,IF(Q12=3,60%,IF(Q12=2,40%,IF(Q12=1,20%,"")))))</f>
        <v>0.4</v>
      </c>
      <c r="S12" s="388" t="str">
        <f>CONCATENATE(M12,P12)</f>
        <v>3. Media2. Menor</v>
      </c>
      <c r="T12" s="391" t="s">
        <v>2044</v>
      </c>
      <c r="U12" s="70" t="s">
        <v>419</v>
      </c>
      <c r="V12" s="92" t="s">
        <v>2045</v>
      </c>
      <c r="W12" s="70" t="s">
        <v>2046</v>
      </c>
      <c r="X12" s="71">
        <f>IF(W12="","0%",IF(W12="Preventivo",25%,IF(W12="Detectivo",15%,IF(W12="Correctivo",10%))))</f>
        <v>0.25</v>
      </c>
      <c r="Y12" s="71" t="s">
        <v>2047</v>
      </c>
      <c r="Z12" s="71">
        <f>IF(Y12="Automático",15%,IF(Y12="Manual",5%,"0%"))</f>
        <v>0.05</v>
      </c>
      <c r="AA12" s="70" t="s">
        <v>419</v>
      </c>
      <c r="AB12" s="92" t="s">
        <v>2048</v>
      </c>
      <c r="AC12" s="72">
        <f>IF($AA12="SI",10%,0%)</f>
        <v>0.1</v>
      </c>
      <c r="AD12" s="70" t="s">
        <v>419</v>
      </c>
      <c r="AE12" s="70" t="s">
        <v>194</v>
      </c>
      <c r="AF12" s="70" t="s">
        <v>170</v>
      </c>
      <c r="AG12" s="72">
        <f>IF($AD12="SI",15%,0%)</f>
        <v>0.15</v>
      </c>
      <c r="AH12" s="70" t="s">
        <v>419</v>
      </c>
      <c r="AI12" s="92" t="s">
        <v>2049</v>
      </c>
      <c r="AJ12" s="72">
        <f t="shared" si="0"/>
        <v>0.1</v>
      </c>
      <c r="AK12" s="70" t="s">
        <v>419</v>
      </c>
      <c r="AL12" s="70" t="s">
        <v>2063</v>
      </c>
      <c r="AM12" s="72">
        <f>IF(AK12="SI",15%,0%)</f>
        <v>0.15</v>
      </c>
      <c r="AN12" s="72" t="s">
        <v>2051</v>
      </c>
      <c r="AO12" s="72" t="s">
        <v>2052</v>
      </c>
      <c r="AP12" s="72">
        <f t="shared" si="5"/>
        <v>0.25</v>
      </c>
      <c r="AQ12" s="73">
        <f t="shared" si="6"/>
        <v>1.05</v>
      </c>
      <c r="AR12" s="394">
        <v>1.0833333333333333</v>
      </c>
      <c r="AS12" s="361" t="s">
        <v>2053</v>
      </c>
      <c r="AT12" s="388">
        <f>VALUE(MID($AS12,1,1))</f>
        <v>1</v>
      </c>
      <c r="AU12" s="361" t="s">
        <v>2054</v>
      </c>
      <c r="AV12" s="388">
        <f>VALUE(MID($AU12,1,1))</f>
        <v>1</v>
      </c>
      <c r="AW12" s="388">
        <f>$AT12*$AV12</f>
        <v>1</v>
      </c>
      <c r="AX12" s="388" t="str">
        <f>CONCATENATE(AS12,AU12)</f>
        <v>1. Muy baja1. Leve</v>
      </c>
      <c r="AY12" s="391" t="s">
        <v>2055</v>
      </c>
    </row>
    <row r="13" spans="1:51" ht="50" hidden="1" customHeight="1" x14ac:dyDescent="0.3">
      <c r="A13" s="404"/>
      <c r="B13" s="407"/>
      <c r="C13" s="410"/>
      <c r="D13" s="407"/>
      <c r="E13" s="407"/>
      <c r="F13" s="407"/>
      <c r="G13" s="401"/>
      <c r="H13" s="362"/>
      <c r="I13" s="362"/>
      <c r="J13" s="362"/>
      <c r="K13" s="362"/>
      <c r="L13" s="362"/>
      <c r="M13" s="362"/>
      <c r="N13" s="389"/>
      <c r="O13" s="398"/>
      <c r="P13" s="362"/>
      <c r="Q13" s="389"/>
      <c r="R13" s="398"/>
      <c r="S13" s="389"/>
      <c r="T13" s="392"/>
      <c r="U13" s="70" t="s">
        <v>419</v>
      </c>
      <c r="V13" s="93" t="s">
        <v>2064</v>
      </c>
      <c r="W13" s="70" t="s">
        <v>2046</v>
      </c>
      <c r="X13" s="71">
        <f t="shared" si="1"/>
        <v>0.25</v>
      </c>
      <c r="Y13" s="71" t="s">
        <v>2047</v>
      </c>
      <c r="Z13" s="71">
        <f t="shared" si="2"/>
        <v>0.05</v>
      </c>
      <c r="AA13" s="70" t="s">
        <v>419</v>
      </c>
      <c r="AB13" s="70" t="s">
        <v>2065</v>
      </c>
      <c r="AC13" s="72">
        <f t="shared" si="3"/>
        <v>0.1</v>
      </c>
      <c r="AD13" s="70" t="s">
        <v>419</v>
      </c>
      <c r="AE13" s="70" t="s">
        <v>194</v>
      </c>
      <c r="AF13" s="70" t="s">
        <v>170</v>
      </c>
      <c r="AG13" s="72">
        <f t="shared" si="4"/>
        <v>0.15</v>
      </c>
      <c r="AH13" s="70" t="s">
        <v>419</v>
      </c>
      <c r="AI13" s="56" t="s">
        <v>2066</v>
      </c>
      <c r="AJ13" s="72">
        <f t="shared" si="0"/>
        <v>0.1</v>
      </c>
      <c r="AK13" s="70" t="s">
        <v>419</v>
      </c>
      <c r="AL13" s="70" t="s">
        <v>2063</v>
      </c>
      <c r="AM13" s="72">
        <f t="shared" ref="AM13:AM75" si="7">IF(AK13="SI",15%,0%)</f>
        <v>0.15</v>
      </c>
      <c r="AN13" s="72" t="s">
        <v>2051</v>
      </c>
      <c r="AO13" s="72" t="s">
        <v>2067</v>
      </c>
      <c r="AP13" s="72">
        <f t="shared" si="5"/>
        <v>0.25</v>
      </c>
      <c r="AQ13" s="73">
        <f t="shared" si="6"/>
        <v>1.05</v>
      </c>
      <c r="AR13" s="395"/>
      <c r="AS13" s="362"/>
      <c r="AT13" s="389"/>
      <c r="AU13" s="362"/>
      <c r="AV13" s="389"/>
      <c r="AW13" s="389"/>
      <c r="AX13" s="389"/>
      <c r="AY13" s="392"/>
    </row>
    <row r="14" spans="1:51" ht="50" hidden="1" customHeight="1" x14ac:dyDescent="0.3">
      <c r="A14" s="405"/>
      <c r="B14" s="408"/>
      <c r="C14" s="411"/>
      <c r="D14" s="408"/>
      <c r="E14" s="408"/>
      <c r="F14" s="408"/>
      <c r="G14" s="402"/>
      <c r="H14" s="363"/>
      <c r="I14" s="363"/>
      <c r="J14" s="363"/>
      <c r="K14" s="363"/>
      <c r="L14" s="363"/>
      <c r="M14" s="363"/>
      <c r="N14" s="390"/>
      <c r="O14" s="399"/>
      <c r="P14" s="363"/>
      <c r="Q14" s="390"/>
      <c r="R14" s="399"/>
      <c r="S14" s="390"/>
      <c r="T14" s="393"/>
      <c r="U14" s="70" t="s">
        <v>419</v>
      </c>
      <c r="V14" s="70" t="s">
        <v>2068</v>
      </c>
      <c r="W14" s="70" t="s">
        <v>2046</v>
      </c>
      <c r="X14" s="71">
        <f t="shared" si="1"/>
        <v>0.25</v>
      </c>
      <c r="Y14" s="71" t="s">
        <v>2069</v>
      </c>
      <c r="Z14" s="71">
        <f t="shared" si="2"/>
        <v>0.15</v>
      </c>
      <c r="AA14" s="70" t="s">
        <v>419</v>
      </c>
      <c r="AB14" s="70" t="s">
        <v>2070</v>
      </c>
      <c r="AC14" s="72">
        <f t="shared" si="3"/>
        <v>0.1</v>
      </c>
      <c r="AD14" s="70" t="s">
        <v>419</v>
      </c>
      <c r="AE14" s="70" t="s">
        <v>194</v>
      </c>
      <c r="AF14" s="70" t="s">
        <v>170</v>
      </c>
      <c r="AG14" s="72">
        <f t="shared" si="4"/>
        <v>0.15</v>
      </c>
      <c r="AH14" s="70" t="s">
        <v>419</v>
      </c>
      <c r="AI14" s="56" t="s">
        <v>2066</v>
      </c>
      <c r="AJ14" s="72">
        <f t="shared" si="0"/>
        <v>0.1</v>
      </c>
      <c r="AK14" s="70" t="s">
        <v>419</v>
      </c>
      <c r="AL14" s="70" t="s">
        <v>2063</v>
      </c>
      <c r="AM14" s="72">
        <f t="shared" si="7"/>
        <v>0.15</v>
      </c>
      <c r="AN14" s="72" t="s">
        <v>2051</v>
      </c>
      <c r="AO14" s="72" t="s">
        <v>2067</v>
      </c>
      <c r="AP14" s="72">
        <f t="shared" si="5"/>
        <v>0.25</v>
      </c>
      <c r="AQ14" s="73">
        <f t="shared" si="6"/>
        <v>1.1499999999999999</v>
      </c>
      <c r="AR14" s="396"/>
      <c r="AS14" s="363"/>
      <c r="AT14" s="390"/>
      <c r="AU14" s="363"/>
      <c r="AV14" s="390"/>
      <c r="AW14" s="390"/>
      <c r="AX14" s="390"/>
      <c r="AY14" s="393"/>
    </row>
    <row r="15" spans="1:51" ht="50" customHeight="1" x14ac:dyDescent="0.3">
      <c r="A15" s="403" t="s">
        <v>347</v>
      </c>
      <c r="B15" s="406" t="s">
        <v>163</v>
      </c>
      <c r="C15" s="409">
        <v>3</v>
      </c>
      <c r="D15" s="406" t="s">
        <v>2071</v>
      </c>
      <c r="E15" s="406" t="s">
        <v>253</v>
      </c>
      <c r="F15" s="406" t="s">
        <v>2032</v>
      </c>
      <c r="G15" s="400" t="s">
        <v>2072</v>
      </c>
      <c r="H15" s="361" t="s">
        <v>2073</v>
      </c>
      <c r="I15" s="361" t="s">
        <v>2074</v>
      </c>
      <c r="J15" s="361" t="s">
        <v>2075</v>
      </c>
      <c r="K15" s="361" t="s">
        <v>2076</v>
      </c>
      <c r="L15" s="361" t="s">
        <v>2041</v>
      </c>
      <c r="M15" s="361" t="s">
        <v>2053</v>
      </c>
      <c r="N15" s="388">
        <f>VALUE(MID($M15,1,1))</f>
        <v>1</v>
      </c>
      <c r="O15" s="397">
        <f>IF(N15=5,100%,IF(N15=4,80%,IF(N15=3,60%,IF(N15=2,40%,IF(N15=1,20%,"")))))</f>
        <v>0.2</v>
      </c>
      <c r="P15" s="361" t="s">
        <v>2054</v>
      </c>
      <c r="Q15" s="388">
        <f>VALUE(MID($P15,1,1))</f>
        <v>1</v>
      </c>
      <c r="R15" s="397">
        <f>IF(Q15=5,100%,IF(Q15=4,80%,IF(Q15=3,60%,IF(Q15=2,40%,IF(Q15=1,20%,"")))))</f>
        <v>0.2</v>
      </c>
      <c r="S15" s="388" t="str">
        <f>CONCATENATE(M15,P15)</f>
        <v>1. Muy baja1. Leve</v>
      </c>
      <c r="T15" s="391" t="s">
        <v>2055</v>
      </c>
      <c r="U15" s="70" t="s">
        <v>419</v>
      </c>
      <c r="V15" s="70" t="s">
        <v>2077</v>
      </c>
      <c r="W15" s="70" t="s">
        <v>2046</v>
      </c>
      <c r="X15" s="71">
        <f t="shared" si="1"/>
        <v>0.25</v>
      </c>
      <c r="Y15" s="71" t="s">
        <v>2047</v>
      </c>
      <c r="Z15" s="71">
        <f t="shared" si="2"/>
        <v>0.05</v>
      </c>
      <c r="AA15" s="70" t="s">
        <v>419</v>
      </c>
      <c r="AB15" s="70" t="s">
        <v>2078</v>
      </c>
      <c r="AC15" s="72">
        <f t="shared" si="3"/>
        <v>0.1</v>
      </c>
      <c r="AD15" s="70" t="s">
        <v>419</v>
      </c>
      <c r="AE15" s="70" t="s">
        <v>324</v>
      </c>
      <c r="AF15" s="70" t="s">
        <v>170</v>
      </c>
      <c r="AG15" s="72">
        <f t="shared" si="4"/>
        <v>0.15</v>
      </c>
      <c r="AH15" s="70" t="s">
        <v>419</v>
      </c>
      <c r="AI15" s="92" t="s">
        <v>2049</v>
      </c>
      <c r="AJ15" s="72">
        <f t="shared" si="0"/>
        <v>0.1</v>
      </c>
      <c r="AK15" s="70" t="s">
        <v>419</v>
      </c>
      <c r="AL15" s="92" t="s">
        <v>2079</v>
      </c>
      <c r="AM15" s="72">
        <f t="shared" si="7"/>
        <v>0.15</v>
      </c>
      <c r="AN15" s="72" t="s">
        <v>2051</v>
      </c>
      <c r="AO15" s="72" t="s">
        <v>2052</v>
      </c>
      <c r="AP15" s="72">
        <f t="shared" si="5"/>
        <v>0.25</v>
      </c>
      <c r="AQ15" s="73">
        <f t="shared" si="6"/>
        <v>1.05</v>
      </c>
      <c r="AR15" s="394">
        <v>0.70000000000000007</v>
      </c>
      <c r="AS15" s="361" t="s">
        <v>2053</v>
      </c>
      <c r="AT15" s="388">
        <f>VALUE(MID($AS15,1,1))</f>
        <v>1</v>
      </c>
      <c r="AU15" s="361" t="s">
        <v>2054</v>
      </c>
      <c r="AV15" s="388">
        <f>VALUE(MID($AU15,1,1))</f>
        <v>1</v>
      </c>
      <c r="AW15" s="388">
        <f>$AT15*$AV15</f>
        <v>1</v>
      </c>
      <c r="AX15" s="388" t="str">
        <f>CONCATENATE(AS15,AU15)</f>
        <v>1. Muy baja1. Leve</v>
      </c>
      <c r="AY15" s="391" t="s">
        <v>2055</v>
      </c>
    </row>
    <row r="16" spans="1:51" ht="50" customHeight="1" x14ac:dyDescent="0.3">
      <c r="A16" s="404"/>
      <c r="B16" s="407"/>
      <c r="C16" s="410"/>
      <c r="D16" s="407"/>
      <c r="E16" s="407"/>
      <c r="F16" s="407"/>
      <c r="G16" s="401"/>
      <c r="H16" s="362"/>
      <c r="I16" s="362"/>
      <c r="J16" s="362"/>
      <c r="K16" s="362"/>
      <c r="L16" s="362"/>
      <c r="M16" s="362"/>
      <c r="N16" s="389"/>
      <c r="O16" s="398"/>
      <c r="P16" s="362"/>
      <c r="Q16" s="389"/>
      <c r="R16" s="398"/>
      <c r="S16" s="389"/>
      <c r="T16" s="392"/>
      <c r="U16" s="70" t="s">
        <v>419</v>
      </c>
      <c r="V16" s="70" t="s">
        <v>2080</v>
      </c>
      <c r="W16" s="70" t="s">
        <v>2046</v>
      </c>
      <c r="X16" s="71">
        <f t="shared" si="1"/>
        <v>0.25</v>
      </c>
      <c r="Y16" s="71" t="s">
        <v>2047</v>
      </c>
      <c r="Z16" s="71">
        <f t="shared" si="2"/>
        <v>0.05</v>
      </c>
      <c r="AA16" s="70" t="s">
        <v>419</v>
      </c>
      <c r="AB16" s="70" t="s">
        <v>2081</v>
      </c>
      <c r="AC16" s="72">
        <f t="shared" si="3"/>
        <v>0.1</v>
      </c>
      <c r="AD16" s="70" t="s">
        <v>419</v>
      </c>
      <c r="AE16" s="70" t="s">
        <v>324</v>
      </c>
      <c r="AF16" s="70" t="s">
        <v>170</v>
      </c>
      <c r="AG16" s="72">
        <f t="shared" si="4"/>
        <v>0.15</v>
      </c>
      <c r="AH16" s="70" t="s">
        <v>419</v>
      </c>
      <c r="AI16" s="92" t="s">
        <v>2049</v>
      </c>
      <c r="AJ16" s="72">
        <f t="shared" si="0"/>
        <v>0.1</v>
      </c>
      <c r="AK16" s="70" t="s">
        <v>419</v>
      </c>
      <c r="AL16" s="70" t="s">
        <v>2082</v>
      </c>
      <c r="AM16" s="72">
        <f t="shared" si="7"/>
        <v>0.15</v>
      </c>
      <c r="AN16" s="72" t="s">
        <v>2051</v>
      </c>
      <c r="AO16" s="72" t="s">
        <v>2052</v>
      </c>
      <c r="AP16" s="72">
        <f t="shared" si="5"/>
        <v>0.25</v>
      </c>
      <c r="AQ16" s="73">
        <f t="shared" si="6"/>
        <v>1.05</v>
      </c>
      <c r="AR16" s="395"/>
      <c r="AS16" s="362"/>
      <c r="AT16" s="389"/>
      <c r="AU16" s="362"/>
      <c r="AV16" s="389"/>
      <c r="AW16" s="389"/>
      <c r="AX16" s="389"/>
      <c r="AY16" s="392"/>
    </row>
    <row r="17" spans="1:51" ht="50" customHeight="1" x14ac:dyDescent="0.3">
      <c r="A17" s="405"/>
      <c r="B17" s="408"/>
      <c r="C17" s="411"/>
      <c r="D17" s="408"/>
      <c r="E17" s="408"/>
      <c r="F17" s="408"/>
      <c r="G17" s="402"/>
      <c r="H17" s="363"/>
      <c r="I17" s="363"/>
      <c r="J17" s="363"/>
      <c r="K17" s="363"/>
      <c r="L17" s="363"/>
      <c r="M17" s="363"/>
      <c r="N17" s="390"/>
      <c r="O17" s="399"/>
      <c r="P17" s="363"/>
      <c r="Q17" s="390"/>
      <c r="R17" s="399"/>
      <c r="S17" s="390"/>
      <c r="T17" s="393"/>
      <c r="U17" s="70"/>
      <c r="V17" s="70"/>
      <c r="W17" s="70"/>
      <c r="X17" s="71" t="str">
        <f t="shared" si="1"/>
        <v>0%</v>
      </c>
      <c r="Y17" s="71"/>
      <c r="Z17" s="71" t="str">
        <f t="shared" si="2"/>
        <v>0%</v>
      </c>
      <c r="AA17" s="70"/>
      <c r="AB17" s="70"/>
      <c r="AC17" s="72">
        <f t="shared" si="3"/>
        <v>0</v>
      </c>
      <c r="AD17" s="70"/>
      <c r="AE17" s="70"/>
      <c r="AF17" s="70"/>
      <c r="AG17" s="72">
        <f t="shared" si="4"/>
        <v>0</v>
      </c>
      <c r="AH17" s="70"/>
      <c r="AI17" s="70"/>
      <c r="AJ17" s="72">
        <f t="shared" si="0"/>
        <v>0</v>
      </c>
      <c r="AK17" s="70"/>
      <c r="AL17" s="70"/>
      <c r="AM17" s="72">
        <f t="shared" si="7"/>
        <v>0</v>
      </c>
      <c r="AN17" s="72"/>
      <c r="AO17" s="72"/>
      <c r="AP17" s="72">
        <f t="shared" si="5"/>
        <v>0</v>
      </c>
      <c r="AQ17" s="73">
        <f t="shared" si="6"/>
        <v>0</v>
      </c>
      <c r="AR17" s="396"/>
      <c r="AS17" s="363"/>
      <c r="AT17" s="390"/>
      <c r="AU17" s="363"/>
      <c r="AV17" s="390"/>
      <c r="AW17" s="390"/>
      <c r="AX17" s="390"/>
      <c r="AY17" s="393"/>
    </row>
    <row r="18" spans="1:51" ht="50" customHeight="1" x14ac:dyDescent="0.3">
      <c r="A18" s="403" t="s">
        <v>347</v>
      </c>
      <c r="B18" s="406" t="s">
        <v>163</v>
      </c>
      <c r="C18" s="409">
        <v>4</v>
      </c>
      <c r="D18" s="406" t="s">
        <v>2071</v>
      </c>
      <c r="E18" s="406" t="s">
        <v>253</v>
      </c>
      <c r="F18" s="406" t="s">
        <v>2061</v>
      </c>
      <c r="G18" s="400" t="s">
        <v>2083</v>
      </c>
      <c r="H18" s="361" t="s">
        <v>2084</v>
      </c>
      <c r="I18" s="361" t="s">
        <v>2085</v>
      </c>
      <c r="J18" s="361" t="s">
        <v>2086</v>
      </c>
      <c r="K18" s="361" t="s">
        <v>2087</v>
      </c>
      <c r="L18" s="361" t="s">
        <v>2041</v>
      </c>
      <c r="M18" s="361" t="s">
        <v>2053</v>
      </c>
      <c r="N18" s="388">
        <f>VALUE(MID($M18,1,1))</f>
        <v>1</v>
      </c>
      <c r="O18" s="397">
        <f>IF(N18=5,100%,IF(N18=4,80%,IF(N18=3,60%,IF(N18=2,40%,IF(N18=1,20%,"")))))</f>
        <v>0.2</v>
      </c>
      <c r="P18" s="361" t="s">
        <v>2054</v>
      </c>
      <c r="Q18" s="388">
        <f>VALUE(MID($P18,1,1))</f>
        <v>1</v>
      </c>
      <c r="R18" s="397">
        <f>IF(Q18=5,100%,IF(Q18=4,80%,IF(Q18=3,60%,IF(Q18=2,40%,IF(Q18=1,20%,"")))))</f>
        <v>0.2</v>
      </c>
      <c r="S18" s="388" t="str">
        <f>CONCATENATE(M18,P18)</f>
        <v>1. Muy baja1. Leve</v>
      </c>
      <c r="T18" s="391" t="s">
        <v>2055</v>
      </c>
      <c r="U18" s="70" t="s">
        <v>419</v>
      </c>
      <c r="V18" s="70" t="s">
        <v>2077</v>
      </c>
      <c r="W18" s="70" t="s">
        <v>2046</v>
      </c>
      <c r="X18" s="71">
        <f t="shared" si="1"/>
        <v>0.25</v>
      </c>
      <c r="Y18" s="71" t="s">
        <v>2047</v>
      </c>
      <c r="Z18" s="71">
        <f t="shared" si="2"/>
        <v>0.05</v>
      </c>
      <c r="AA18" s="70" t="s">
        <v>419</v>
      </c>
      <c r="AB18" s="70" t="s">
        <v>2078</v>
      </c>
      <c r="AC18" s="72">
        <f t="shared" si="3"/>
        <v>0.1</v>
      </c>
      <c r="AD18" s="70" t="s">
        <v>419</v>
      </c>
      <c r="AE18" s="70" t="s">
        <v>324</v>
      </c>
      <c r="AF18" s="70" t="s">
        <v>170</v>
      </c>
      <c r="AG18" s="72">
        <f t="shared" si="4"/>
        <v>0.15</v>
      </c>
      <c r="AH18" s="70" t="s">
        <v>419</v>
      </c>
      <c r="AI18" s="92" t="s">
        <v>2049</v>
      </c>
      <c r="AJ18" s="72">
        <f t="shared" si="0"/>
        <v>0.1</v>
      </c>
      <c r="AK18" s="70" t="s">
        <v>419</v>
      </c>
      <c r="AL18" s="92" t="s">
        <v>2079</v>
      </c>
      <c r="AM18" s="72">
        <f t="shared" si="7"/>
        <v>0.15</v>
      </c>
      <c r="AN18" s="72" t="s">
        <v>2051</v>
      </c>
      <c r="AO18" s="72" t="s">
        <v>2052</v>
      </c>
      <c r="AP18" s="72">
        <f t="shared" si="5"/>
        <v>0.25</v>
      </c>
      <c r="AQ18" s="73">
        <f t="shared" si="6"/>
        <v>1.05</v>
      </c>
      <c r="AR18" s="394">
        <v>0.70000000000000007</v>
      </c>
      <c r="AS18" s="361" t="s">
        <v>2053</v>
      </c>
      <c r="AT18" s="388">
        <f>VALUE(MID($AS18,1,1))</f>
        <v>1</v>
      </c>
      <c r="AU18" s="361" t="s">
        <v>2054</v>
      </c>
      <c r="AV18" s="388">
        <f>VALUE(MID($AU18,1,1))</f>
        <v>1</v>
      </c>
      <c r="AW18" s="388">
        <f>$AT18*$AV18</f>
        <v>1</v>
      </c>
      <c r="AX18" s="388" t="str">
        <f>CONCATENATE(AS18,AU18)</f>
        <v>1. Muy baja1. Leve</v>
      </c>
      <c r="AY18" s="391" t="s">
        <v>2055</v>
      </c>
    </row>
    <row r="19" spans="1:51" ht="50" customHeight="1" x14ac:dyDescent="0.3">
      <c r="A19" s="404"/>
      <c r="B19" s="407"/>
      <c r="C19" s="410"/>
      <c r="D19" s="407"/>
      <c r="E19" s="407"/>
      <c r="F19" s="407"/>
      <c r="G19" s="401"/>
      <c r="H19" s="362"/>
      <c r="I19" s="362"/>
      <c r="J19" s="362"/>
      <c r="K19" s="362"/>
      <c r="L19" s="362"/>
      <c r="M19" s="362"/>
      <c r="N19" s="389"/>
      <c r="O19" s="398"/>
      <c r="P19" s="362"/>
      <c r="Q19" s="389"/>
      <c r="R19" s="398"/>
      <c r="S19" s="389"/>
      <c r="T19" s="392"/>
      <c r="U19" s="70" t="s">
        <v>419</v>
      </c>
      <c r="V19" s="70" t="s">
        <v>2080</v>
      </c>
      <c r="W19" s="70" t="s">
        <v>2046</v>
      </c>
      <c r="X19" s="71">
        <f t="shared" si="1"/>
        <v>0.25</v>
      </c>
      <c r="Y19" s="71" t="s">
        <v>2047</v>
      </c>
      <c r="Z19" s="71">
        <f t="shared" si="2"/>
        <v>0.05</v>
      </c>
      <c r="AA19" s="70" t="s">
        <v>419</v>
      </c>
      <c r="AB19" s="70" t="s">
        <v>2081</v>
      </c>
      <c r="AC19" s="72">
        <f t="shared" si="3"/>
        <v>0.1</v>
      </c>
      <c r="AD19" s="70" t="s">
        <v>419</v>
      </c>
      <c r="AE19" s="70" t="s">
        <v>324</v>
      </c>
      <c r="AF19" s="70" t="s">
        <v>170</v>
      </c>
      <c r="AG19" s="72">
        <f t="shared" si="4"/>
        <v>0.15</v>
      </c>
      <c r="AH19" s="70" t="s">
        <v>419</v>
      </c>
      <c r="AI19" s="92" t="s">
        <v>2049</v>
      </c>
      <c r="AJ19" s="72">
        <f t="shared" si="0"/>
        <v>0.1</v>
      </c>
      <c r="AK19" s="70" t="s">
        <v>419</v>
      </c>
      <c r="AL19" s="70" t="s">
        <v>2082</v>
      </c>
      <c r="AM19" s="72">
        <f t="shared" si="7"/>
        <v>0.15</v>
      </c>
      <c r="AN19" s="72" t="s">
        <v>2051</v>
      </c>
      <c r="AO19" s="72" t="s">
        <v>2052</v>
      </c>
      <c r="AP19" s="72">
        <f t="shared" si="5"/>
        <v>0.25</v>
      </c>
      <c r="AQ19" s="73">
        <f t="shared" si="6"/>
        <v>1.05</v>
      </c>
      <c r="AR19" s="395"/>
      <c r="AS19" s="362"/>
      <c r="AT19" s="389"/>
      <c r="AU19" s="362"/>
      <c r="AV19" s="389"/>
      <c r="AW19" s="389"/>
      <c r="AX19" s="389"/>
      <c r="AY19" s="392"/>
    </row>
    <row r="20" spans="1:51" ht="50" customHeight="1" x14ac:dyDescent="0.3">
      <c r="A20" s="405"/>
      <c r="B20" s="408"/>
      <c r="C20" s="411"/>
      <c r="D20" s="408"/>
      <c r="E20" s="408"/>
      <c r="F20" s="408"/>
      <c r="G20" s="402"/>
      <c r="H20" s="363"/>
      <c r="I20" s="363"/>
      <c r="J20" s="363"/>
      <c r="K20" s="363"/>
      <c r="L20" s="363"/>
      <c r="M20" s="363"/>
      <c r="N20" s="390"/>
      <c r="O20" s="399"/>
      <c r="P20" s="363"/>
      <c r="Q20" s="390"/>
      <c r="R20" s="399"/>
      <c r="S20" s="390"/>
      <c r="T20" s="393"/>
      <c r="U20" s="70"/>
      <c r="V20" s="70"/>
      <c r="W20" s="70"/>
      <c r="X20" s="71" t="str">
        <f t="shared" si="1"/>
        <v>0%</v>
      </c>
      <c r="Y20" s="71"/>
      <c r="Z20" s="71" t="str">
        <f t="shared" si="2"/>
        <v>0%</v>
      </c>
      <c r="AA20" s="70"/>
      <c r="AB20" s="70"/>
      <c r="AC20" s="72">
        <f t="shared" si="3"/>
        <v>0</v>
      </c>
      <c r="AD20" s="70"/>
      <c r="AE20" s="70"/>
      <c r="AF20" s="70"/>
      <c r="AG20" s="72">
        <f t="shared" si="4"/>
        <v>0</v>
      </c>
      <c r="AH20" s="70"/>
      <c r="AI20" s="70"/>
      <c r="AJ20" s="72">
        <f t="shared" si="0"/>
        <v>0</v>
      </c>
      <c r="AK20" s="70"/>
      <c r="AL20" s="70"/>
      <c r="AM20" s="72">
        <f t="shared" si="7"/>
        <v>0</v>
      </c>
      <c r="AN20" s="72"/>
      <c r="AO20" s="72"/>
      <c r="AP20" s="72">
        <f t="shared" si="5"/>
        <v>0</v>
      </c>
      <c r="AQ20" s="73">
        <f t="shared" si="6"/>
        <v>0</v>
      </c>
      <c r="AR20" s="396"/>
      <c r="AS20" s="363"/>
      <c r="AT20" s="390"/>
      <c r="AU20" s="363"/>
      <c r="AV20" s="390"/>
      <c r="AW20" s="390"/>
      <c r="AX20" s="390"/>
      <c r="AY20" s="393"/>
    </row>
    <row r="21" spans="1:51" ht="50" customHeight="1" x14ac:dyDescent="0.3">
      <c r="A21" s="403" t="s">
        <v>347</v>
      </c>
      <c r="B21" s="406" t="s">
        <v>163</v>
      </c>
      <c r="C21" s="409">
        <v>5</v>
      </c>
      <c r="D21" s="406" t="s">
        <v>2088</v>
      </c>
      <c r="E21" s="406" t="s">
        <v>253</v>
      </c>
      <c r="F21" s="406" t="s">
        <v>2032</v>
      </c>
      <c r="G21" s="400" t="s">
        <v>2089</v>
      </c>
      <c r="H21" s="361" t="s">
        <v>2073</v>
      </c>
      <c r="I21" s="361" t="s">
        <v>2074</v>
      </c>
      <c r="J21" s="361" t="s">
        <v>2075</v>
      </c>
      <c r="K21" s="361" t="s">
        <v>2076</v>
      </c>
      <c r="L21" s="361" t="s">
        <v>2041</v>
      </c>
      <c r="M21" s="361" t="s">
        <v>2090</v>
      </c>
      <c r="N21" s="388">
        <f>VALUE(MID($M21,1,1))</f>
        <v>5</v>
      </c>
      <c r="O21" s="397">
        <f>IF(N21=5,100%,IF(N21=4,80%,IF(N21=3,60%,IF(N21=2,40%,IF(N21=1,20%,"")))))</f>
        <v>1</v>
      </c>
      <c r="P21" s="361" t="s">
        <v>2091</v>
      </c>
      <c r="Q21" s="388">
        <f>VALUE(MID($P21,1,1))</f>
        <v>4</v>
      </c>
      <c r="R21" s="397">
        <f>IF(Q21=5,100%,IF(Q21=4,80%,IF(Q21=3,60%,IF(Q21=2,40%,IF(Q21=1,20%,"")))))</f>
        <v>0.8</v>
      </c>
      <c r="S21" s="388" t="str">
        <f>CONCATENATE(M21,P21)</f>
        <v>5. Muy alta4. Mayor</v>
      </c>
      <c r="T21" s="391" t="s">
        <v>2092</v>
      </c>
      <c r="U21" s="70" t="s">
        <v>419</v>
      </c>
      <c r="V21" s="70" t="s">
        <v>2093</v>
      </c>
      <c r="W21" s="70" t="s">
        <v>2046</v>
      </c>
      <c r="X21" s="71">
        <f t="shared" si="1"/>
        <v>0.25</v>
      </c>
      <c r="Y21" s="71" t="s">
        <v>2069</v>
      </c>
      <c r="Z21" s="71">
        <f t="shared" si="2"/>
        <v>0.15</v>
      </c>
      <c r="AA21" s="70" t="s">
        <v>419</v>
      </c>
      <c r="AB21" s="70" t="s">
        <v>2094</v>
      </c>
      <c r="AC21" s="72">
        <f t="shared" si="3"/>
        <v>0.1</v>
      </c>
      <c r="AD21" s="70" t="s">
        <v>419</v>
      </c>
      <c r="AE21" s="94" t="s">
        <v>516</v>
      </c>
      <c r="AF21" s="70" t="s">
        <v>170</v>
      </c>
      <c r="AG21" s="72">
        <f t="shared" si="4"/>
        <v>0.15</v>
      </c>
      <c r="AH21" s="70" t="s">
        <v>419</v>
      </c>
      <c r="AI21" s="70" t="s">
        <v>2095</v>
      </c>
      <c r="AJ21" s="72">
        <f t="shared" si="0"/>
        <v>0.1</v>
      </c>
      <c r="AK21" s="70" t="s">
        <v>419</v>
      </c>
      <c r="AL21" s="70" t="s">
        <v>2096</v>
      </c>
      <c r="AM21" s="72">
        <f t="shared" si="7"/>
        <v>0.15</v>
      </c>
      <c r="AN21" s="72" t="s">
        <v>2051</v>
      </c>
      <c r="AO21" s="72" t="s">
        <v>2052</v>
      </c>
      <c r="AP21" s="72">
        <f t="shared" si="5"/>
        <v>0.25</v>
      </c>
      <c r="AQ21" s="73">
        <f t="shared" si="6"/>
        <v>1.1499999999999999</v>
      </c>
      <c r="AR21" s="394">
        <v>1.0833333333333333</v>
      </c>
      <c r="AS21" s="361" t="s">
        <v>2042</v>
      </c>
      <c r="AT21" s="388">
        <f>VALUE(MID($AS21,1,1))</f>
        <v>3</v>
      </c>
      <c r="AU21" s="361" t="s">
        <v>2043</v>
      </c>
      <c r="AV21" s="388">
        <f>VALUE(MID($AU21,1,1))</f>
        <v>2</v>
      </c>
      <c r="AW21" s="388">
        <f>$AT21*$AV21</f>
        <v>6</v>
      </c>
      <c r="AX21" s="388" t="str">
        <f>CONCATENATE(AS21,AU21)</f>
        <v>3. Media2. Menor</v>
      </c>
      <c r="AY21" s="391" t="s">
        <v>2044</v>
      </c>
    </row>
    <row r="22" spans="1:51" ht="50" customHeight="1" x14ac:dyDescent="0.3">
      <c r="A22" s="404"/>
      <c r="B22" s="407"/>
      <c r="C22" s="410"/>
      <c r="D22" s="407"/>
      <c r="E22" s="407"/>
      <c r="F22" s="407"/>
      <c r="G22" s="401"/>
      <c r="H22" s="362"/>
      <c r="I22" s="362"/>
      <c r="J22" s="362"/>
      <c r="K22" s="362"/>
      <c r="L22" s="362"/>
      <c r="M22" s="362"/>
      <c r="N22" s="389"/>
      <c r="O22" s="398"/>
      <c r="P22" s="362"/>
      <c r="Q22" s="389"/>
      <c r="R22" s="398"/>
      <c r="S22" s="389"/>
      <c r="T22" s="392"/>
      <c r="U22" s="70" t="s">
        <v>419</v>
      </c>
      <c r="V22" s="70" t="s">
        <v>2097</v>
      </c>
      <c r="W22" s="70" t="s">
        <v>2046</v>
      </c>
      <c r="X22" s="71">
        <f t="shared" si="1"/>
        <v>0.25</v>
      </c>
      <c r="Y22" s="71" t="s">
        <v>2047</v>
      </c>
      <c r="Z22" s="71">
        <f t="shared" si="2"/>
        <v>0.05</v>
      </c>
      <c r="AA22" s="70" t="s">
        <v>419</v>
      </c>
      <c r="AB22" s="70" t="s">
        <v>2098</v>
      </c>
      <c r="AC22" s="72">
        <f t="shared" si="3"/>
        <v>0.1</v>
      </c>
      <c r="AD22" s="70" t="s">
        <v>419</v>
      </c>
      <c r="AE22" s="70" t="s">
        <v>178</v>
      </c>
      <c r="AF22" s="70" t="s">
        <v>170</v>
      </c>
      <c r="AG22" s="72">
        <f t="shared" si="4"/>
        <v>0.15</v>
      </c>
      <c r="AH22" s="70" t="s">
        <v>419</v>
      </c>
      <c r="AI22" s="70" t="s">
        <v>2099</v>
      </c>
      <c r="AJ22" s="72">
        <f t="shared" si="0"/>
        <v>0.1</v>
      </c>
      <c r="AK22" s="70" t="s">
        <v>419</v>
      </c>
      <c r="AL22" s="70" t="s">
        <v>2100</v>
      </c>
      <c r="AM22" s="72">
        <f t="shared" si="7"/>
        <v>0.15</v>
      </c>
      <c r="AN22" s="72" t="s">
        <v>2051</v>
      </c>
      <c r="AO22" s="72" t="s">
        <v>2067</v>
      </c>
      <c r="AP22" s="72">
        <f t="shared" si="5"/>
        <v>0.25</v>
      </c>
      <c r="AQ22" s="73">
        <f t="shared" si="6"/>
        <v>1.05</v>
      </c>
      <c r="AR22" s="395"/>
      <c r="AS22" s="362"/>
      <c r="AT22" s="389"/>
      <c r="AU22" s="362"/>
      <c r="AV22" s="389"/>
      <c r="AW22" s="389"/>
      <c r="AX22" s="389"/>
      <c r="AY22" s="392"/>
    </row>
    <row r="23" spans="1:51" ht="50" customHeight="1" x14ac:dyDescent="0.3">
      <c r="A23" s="405"/>
      <c r="B23" s="408"/>
      <c r="C23" s="411"/>
      <c r="D23" s="408"/>
      <c r="E23" s="408"/>
      <c r="F23" s="408"/>
      <c r="G23" s="402"/>
      <c r="H23" s="363"/>
      <c r="I23" s="363"/>
      <c r="J23" s="363"/>
      <c r="K23" s="363"/>
      <c r="L23" s="363"/>
      <c r="M23" s="363"/>
      <c r="N23" s="390"/>
      <c r="O23" s="399"/>
      <c r="P23" s="363"/>
      <c r="Q23" s="390"/>
      <c r="R23" s="399"/>
      <c r="S23" s="390"/>
      <c r="T23" s="393"/>
      <c r="U23" s="70" t="s">
        <v>419</v>
      </c>
      <c r="V23" s="70" t="s">
        <v>2101</v>
      </c>
      <c r="W23" s="70" t="s">
        <v>2046</v>
      </c>
      <c r="X23" s="71">
        <f t="shared" si="1"/>
        <v>0.25</v>
      </c>
      <c r="Y23" s="71" t="s">
        <v>2047</v>
      </c>
      <c r="Z23" s="71">
        <f t="shared" si="2"/>
        <v>0.05</v>
      </c>
      <c r="AA23" s="70" t="s">
        <v>419</v>
      </c>
      <c r="AB23" s="70" t="s">
        <v>2102</v>
      </c>
      <c r="AC23" s="72">
        <f t="shared" si="3"/>
        <v>0.1</v>
      </c>
      <c r="AD23" s="70" t="s">
        <v>419</v>
      </c>
      <c r="AE23" s="70" t="s">
        <v>178</v>
      </c>
      <c r="AF23" s="70" t="s">
        <v>170</v>
      </c>
      <c r="AG23" s="72">
        <f t="shared" si="4"/>
        <v>0.15</v>
      </c>
      <c r="AH23" s="70" t="s">
        <v>419</v>
      </c>
      <c r="AI23" s="70" t="s">
        <v>2095</v>
      </c>
      <c r="AJ23" s="72">
        <f t="shared" si="0"/>
        <v>0.1</v>
      </c>
      <c r="AK23" s="70" t="s">
        <v>419</v>
      </c>
      <c r="AL23" s="70" t="s">
        <v>2082</v>
      </c>
      <c r="AM23" s="72">
        <f t="shared" si="7"/>
        <v>0.15</v>
      </c>
      <c r="AN23" s="72" t="s">
        <v>2051</v>
      </c>
      <c r="AO23" s="72" t="s">
        <v>2052</v>
      </c>
      <c r="AP23" s="72">
        <f t="shared" si="5"/>
        <v>0.25</v>
      </c>
      <c r="AQ23" s="73">
        <f t="shared" si="6"/>
        <v>1.05</v>
      </c>
      <c r="AR23" s="396"/>
      <c r="AS23" s="363"/>
      <c r="AT23" s="390"/>
      <c r="AU23" s="363"/>
      <c r="AV23" s="390"/>
      <c r="AW23" s="390"/>
      <c r="AX23" s="390"/>
      <c r="AY23" s="393"/>
    </row>
    <row r="24" spans="1:51" ht="50" customHeight="1" x14ac:dyDescent="0.3">
      <c r="A24" s="403" t="s">
        <v>347</v>
      </c>
      <c r="B24" s="406" t="s">
        <v>163</v>
      </c>
      <c r="C24" s="409">
        <v>6</v>
      </c>
      <c r="D24" s="406" t="s">
        <v>2088</v>
      </c>
      <c r="E24" s="406" t="s">
        <v>253</v>
      </c>
      <c r="F24" s="406" t="s">
        <v>2061</v>
      </c>
      <c r="G24" s="400" t="s">
        <v>2103</v>
      </c>
      <c r="H24" s="361" t="s">
        <v>2104</v>
      </c>
      <c r="I24" s="361" t="s">
        <v>2105</v>
      </c>
      <c r="J24" s="361" t="s">
        <v>2086</v>
      </c>
      <c r="K24" s="361" t="s">
        <v>2087</v>
      </c>
      <c r="L24" s="361" t="s">
        <v>2041</v>
      </c>
      <c r="M24" s="361" t="s">
        <v>2090</v>
      </c>
      <c r="N24" s="388">
        <f>VALUE(MID($M24,1,1))</f>
        <v>5</v>
      </c>
      <c r="O24" s="397">
        <f>IF(N24=5,100%,IF(N24=4,80%,IF(N24=3,60%,IF(N24=2,40%,IF(N24=1,20%,"")))))</f>
        <v>1</v>
      </c>
      <c r="P24" s="361" t="s">
        <v>2106</v>
      </c>
      <c r="Q24" s="388">
        <f>VALUE(MID($P24,1,1))</f>
        <v>3</v>
      </c>
      <c r="R24" s="397">
        <f>IF(Q24=5,100%,IF(Q24=4,80%,IF(Q24=3,60%,IF(Q24=2,40%,IF(Q24=1,20%,"")))))</f>
        <v>0.6</v>
      </c>
      <c r="S24" s="388" t="str">
        <f>CONCATENATE(M24,P24)</f>
        <v>5. Muy alta3. Moderado</v>
      </c>
      <c r="T24" s="391" t="s">
        <v>2092</v>
      </c>
      <c r="U24" s="70" t="s">
        <v>419</v>
      </c>
      <c r="V24" s="70" t="s">
        <v>2093</v>
      </c>
      <c r="W24" s="70" t="s">
        <v>2046</v>
      </c>
      <c r="X24" s="71">
        <f t="shared" si="1"/>
        <v>0.25</v>
      </c>
      <c r="Y24" s="71" t="s">
        <v>2069</v>
      </c>
      <c r="Z24" s="71">
        <f t="shared" si="2"/>
        <v>0.15</v>
      </c>
      <c r="AA24" s="70" t="s">
        <v>419</v>
      </c>
      <c r="AB24" s="70" t="s">
        <v>2094</v>
      </c>
      <c r="AC24" s="72">
        <f t="shared" si="3"/>
        <v>0.1</v>
      </c>
      <c r="AD24" s="70" t="s">
        <v>419</v>
      </c>
      <c r="AE24" s="94" t="s">
        <v>516</v>
      </c>
      <c r="AF24" s="70" t="s">
        <v>170</v>
      </c>
      <c r="AG24" s="72">
        <f t="shared" si="4"/>
        <v>0.15</v>
      </c>
      <c r="AH24" s="70" t="s">
        <v>419</v>
      </c>
      <c r="AI24" s="70" t="s">
        <v>2095</v>
      </c>
      <c r="AJ24" s="72">
        <f t="shared" si="0"/>
        <v>0.1</v>
      </c>
      <c r="AK24" s="70" t="s">
        <v>419</v>
      </c>
      <c r="AL24" s="70" t="s">
        <v>2096</v>
      </c>
      <c r="AM24" s="72">
        <f t="shared" si="7"/>
        <v>0.15</v>
      </c>
      <c r="AN24" s="72" t="s">
        <v>2051</v>
      </c>
      <c r="AO24" s="72" t="s">
        <v>2052</v>
      </c>
      <c r="AP24" s="72">
        <f t="shared" si="5"/>
        <v>0.25</v>
      </c>
      <c r="AQ24" s="73">
        <f t="shared" si="6"/>
        <v>1.1499999999999999</v>
      </c>
      <c r="AR24" s="394">
        <v>1.0833333333333333</v>
      </c>
      <c r="AS24" s="361" t="s">
        <v>2042</v>
      </c>
      <c r="AT24" s="388">
        <f>VALUE(MID($AS24,1,1))</f>
        <v>3</v>
      </c>
      <c r="AU24" s="361" t="s">
        <v>2054</v>
      </c>
      <c r="AV24" s="388">
        <f>VALUE(MID($AU24,1,1))</f>
        <v>1</v>
      </c>
      <c r="AW24" s="388">
        <f>$AT24*$AV24</f>
        <v>3</v>
      </c>
      <c r="AX24" s="388" t="str">
        <f>CONCATENATE(AS24,AU24)</f>
        <v>3. Media1. Leve</v>
      </c>
      <c r="AY24" s="391" t="s">
        <v>2044</v>
      </c>
    </row>
    <row r="25" spans="1:51" ht="50" customHeight="1" x14ac:dyDescent="0.3">
      <c r="A25" s="404"/>
      <c r="B25" s="407"/>
      <c r="C25" s="410"/>
      <c r="D25" s="407"/>
      <c r="E25" s="407"/>
      <c r="F25" s="407"/>
      <c r="G25" s="401"/>
      <c r="H25" s="362"/>
      <c r="I25" s="362"/>
      <c r="J25" s="362"/>
      <c r="K25" s="362"/>
      <c r="L25" s="362"/>
      <c r="M25" s="362"/>
      <c r="N25" s="389"/>
      <c r="O25" s="398"/>
      <c r="P25" s="362"/>
      <c r="Q25" s="389"/>
      <c r="R25" s="398"/>
      <c r="S25" s="389"/>
      <c r="T25" s="392"/>
      <c r="U25" s="70" t="s">
        <v>419</v>
      </c>
      <c r="V25" s="70" t="s">
        <v>2097</v>
      </c>
      <c r="W25" s="70" t="s">
        <v>2046</v>
      </c>
      <c r="X25" s="71">
        <f t="shared" si="1"/>
        <v>0.25</v>
      </c>
      <c r="Y25" s="71" t="s">
        <v>2047</v>
      </c>
      <c r="Z25" s="71">
        <f t="shared" si="2"/>
        <v>0.05</v>
      </c>
      <c r="AA25" s="70" t="s">
        <v>419</v>
      </c>
      <c r="AB25" s="70" t="s">
        <v>2098</v>
      </c>
      <c r="AC25" s="72">
        <f t="shared" si="3"/>
        <v>0.1</v>
      </c>
      <c r="AD25" s="70" t="s">
        <v>419</v>
      </c>
      <c r="AE25" s="70" t="s">
        <v>178</v>
      </c>
      <c r="AF25" s="70" t="s">
        <v>170</v>
      </c>
      <c r="AG25" s="72">
        <f t="shared" si="4"/>
        <v>0.15</v>
      </c>
      <c r="AH25" s="70" t="s">
        <v>419</v>
      </c>
      <c r="AI25" s="70" t="s">
        <v>2099</v>
      </c>
      <c r="AJ25" s="72">
        <f t="shared" si="0"/>
        <v>0.1</v>
      </c>
      <c r="AK25" s="70" t="s">
        <v>419</v>
      </c>
      <c r="AL25" s="70" t="s">
        <v>2100</v>
      </c>
      <c r="AM25" s="72">
        <f t="shared" si="7"/>
        <v>0.15</v>
      </c>
      <c r="AN25" s="72" t="s">
        <v>2051</v>
      </c>
      <c r="AO25" s="72" t="s">
        <v>2067</v>
      </c>
      <c r="AP25" s="72">
        <f t="shared" si="5"/>
        <v>0.25</v>
      </c>
      <c r="AQ25" s="73">
        <f t="shared" si="6"/>
        <v>1.05</v>
      </c>
      <c r="AR25" s="395"/>
      <c r="AS25" s="362"/>
      <c r="AT25" s="389"/>
      <c r="AU25" s="362"/>
      <c r="AV25" s="389"/>
      <c r="AW25" s="389"/>
      <c r="AX25" s="389"/>
      <c r="AY25" s="392"/>
    </row>
    <row r="26" spans="1:51" ht="50" customHeight="1" x14ac:dyDescent="0.3">
      <c r="A26" s="405"/>
      <c r="B26" s="408"/>
      <c r="C26" s="411"/>
      <c r="D26" s="408"/>
      <c r="E26" s="408"/>
      <c r="F26" s="408"/>
      <c r="G26" s="402"/>
      <c r="H26" s="363"/>
      <c r="I26" s="363"/>
      <c r="J26" s="363"/>
      <c r="K26" s="363"/>
      <c r="L26" s="363"/>
      <c r="M26" s="363"/>
      <c r="N26" s="390"/>
      <c r="O26" s="399"/>
      <c r="P26" s="363"/>
      <c r="Q26" s="390"/>
      <c r="R26" s="399"/>
      <c r="S26" s="390"/>
      <c r="T26" s="393"/>
      <c r="U26" s="70" t="s">
        <v>419</v>
      </c>
      <c r="V26" s="70" t="s">
        <v>2101</v>
      </c>
      <c r="W26" s="70" t="s">
        <v>2046</v>
      </c>
      <c r="X26" s="71">
        <f t="shared" si="1"/>
        <v>0.25</v>
      </c>
      <c r="Y26" s="71" t="s">
        <v>2047</v>
      </c>
      <c r="Z26" s="71">
        <f t="shared" si="2"/>
        <v>0.05</v>
      </c>
      <c r="AA26" s="70" t="s">
        <v>419</v>
      </c>
      <c r="AB26" s="70" t="s">
        <v>2102</v>
      </c>
      <c r="AC26" s="72">
        <f t="shared" si="3"/>
        <v>0.1</v>
      </c>
      <c r="AD26" s="70" t="s">
        <v>419</v>
      </c>
      <c r="AE26" s="70" t="s">
        <v>178</v>
      </c>
      <c r="AF26" s="70" t="s">
        <v>170</v>
      </c>
      <c r="AG26" s="72">
        <f t="shared" si="4"/>
        <v>0.15</v>
      </c>
      <c r="AH26" s="70" t="s">
        <v>419</v>
      </c>
      <c r="AI26" s="70" t="s">
        <v>2095</v>
      </c>
      <c r="AJ26" s="72">
        <f t="shared" si="0"/>
        <v>0.1</v>
      </c>
      <c r="AK26" s="70" t="s">
        <v>419</v>
      </c>
      <c r="AL26" s="70" t="s">
        <v>2082</v>
      </c>
      <c r="AM26" s="72">
        <f t="shared" si="7"/>
        <v>0.15</v>
      </c>
      <c r="AN26" s="72" t="s">
        <v>2051</v>
      </c>
      <c r="AO26" s="72" t="s">
        <v>2052</v>
      </c>
      <c r="AP26" s="72">
        <f t="shared" si="5"/>
        <v>0.25</v>
      </c>
      <c r="AQ26" s="73">
        <f t="shared" si="6"/>
        <v>1.05</v>
      </c>
      <c r="AR26" s="396"/>
      <c r="AS26" s="363"/>
      <c r="AT26" s="390"/>
      <c r="AU26" s="363"/>
      <c r="AV26" s="390"/>
      <c r="AW26" s="390"/>
      <c r="AX26" s="390"/>
      <c r="AY26" s="393"/>
    </row>
    <row r="27" spans="1:51" ht="50" customHeight="1" x14ac:dyDescent="0.3">
      <c r="A27" s="403" t="s">
        <v>171</v>
      </c>
      <c r="B27" s="406" t="s">
        <v>163</v>
      </c>
      <c r="C27" s="409">
        <v>7</v>
      </c>
      <c r="D27" s="406" t="s">
        <v>2107</v>
      </c>
      <c r="E27" s="406" t="s">
        <v>243</v>
      </c>
      <c r="F27" s="406" t="s">
        <v>2032</v>
      </c>
      <c r="G27" s="400" t="s">
        <v>2108</v>
      </c>
      <c r="H27" s="361" t="s">
        <v>2073</v>
      </c>
      <c r="I27" s="361" t="s">
        <v>2038</v>
      </c>
      <c r="J27" s="361" t="s">
        <v>2109</v>
      </c>
      <c r="K27" s="361" t="s">
        <v>2110</v>
      </c>
      <c r="L27" s="361" t="s">
        <v>2041</v>
      </c>
      <c r="M27" s="361" t="s">
        <v>2053</v>
      </c>
      <c r="N27" s="388">
        <f>VALUE(MID($M27,1,1))</f>
        <v>1</v>
      </c>
      <c r="O27" s="397">
        <f>IF(N27=5,100%,IF(N27=4,80%,IF(N27=3,60%,IF(N27=2,40%,IF(N27=1,20%,"")))))</f>
        <v>0.2</v>
      </c>
      <c r="P27" s="361" t="s">
        <v>2054</v>
      </c>
      <c r="Q27" s="388">
        <f>VALUE(MID($P27,1,1))</f>
        <v>1</v>
      </c>
      <c r="R27" s="397">
        <f>IF(Q27=5,100%,IF(Q27=4,80%,IF(Q27=3,60%,IF(Q27=2,40%,IF(Q27=1,20%,"")))))</f>
        <v>0.2</v>
      </c>
      <c r="S27" s="388" t="str">
        <f>CONCATENATE(M27,P27)</f>
        <v>1. Muy baja1. Leve</v>
      </c>
      <c r="T27" s="391" t="s">
        <v>2055</v>
      </c>
      <c r="U27" s="70" t="s">
        <v>419</v>
      </c>
      <c r="V27" s="70" t="s">
        <v>2111</v>
      </c>
      <c r="W27" s="70" t="s">
        <v>2046</v>
      </c>
      <c r="X27" s="71">
        <f t="shared" si="1"/>
        <v>0.25</v>
      </c>
      <c r="Y27" s="71" t="s">
        <v>2069</v>
      </c>
      <c r="Z27" s="71">
        <f t="shared" si="2"/>
        <v>0.15</v>
      </c>
      <c r="AA27" s="70" t="s">
        <v>419</v>
      </c>
      <c r="AB27" s="70" t="s">
        <v>2112</v>
      </c>
      <c r="AC27" s="72">
        <f t="shared" si="3"/>
        <v>0.1</v>
      </c>
      <c r="AD27" s="70" t="s">
        <v>419</v>
      </c>
      <c r="AE27" s="94" t="s">
        <v>516</v>
      </c>
      <c r="AF27" s="70" t="s">
        <v>170</v>
      </c>
      <c r="AG27" s="72">
        <f t="shared" si="4"/>
        <v>0.15</v>
      </c>
      <c r="AH27" s="70" t="s">
        <v>419</v>
      </c>
      <c r="AI27" s="92" t="s">
        <v>2049</v>
      </c>
      <c r="AJ27" s="72">
        <f t="shared" si="0"/>
        <v>0.1</v>
      </c>
      <c r="AK27" s="70" t="s">
        <v>419</v>
      </c>
      <c r="AL27" s="70" t="s">
        <v>2050</v>
      </c>
      <c r="AM27" s="72">
        <f t="shared" si="7"/>
        <v>0.15</v>
      </c>
      <c r="AN27" s="72" t="s">
        <v>2051</v>
      </c>
      <c r="AO27" s="72" t="s">
        <v>2052</v>
      </c>
      <c r="AP27" s="72">
        <f t="shared" si="5"/>
        <v>0.25</v>
      </c>
      <c r="AQ27" s="73">
        <f t="shared" si="6"/>
        <v>1.1499999999999999</v>
      </c>
      <c r="AR27" s="394">
        <v>0.68333333333333324</v>
      </c>
      <c r="AS27" s="361" t="s">
        <v>2053</v>
      </c>
      <c r="AT27" s="388">
        <f>VALUE(MID($AS27,1,1))</f>
        <v>1</v>
      </c>
      <c r="AU27" s="361" t="s">
        <v>2054</v>
      </c>
      <c r="AV27" s="388">
        <f>VALUE(MID($AU27,1,1))</f>
        <v>1</v>
      </c>
      <c r="AW27" s="388">
        <f>$AT27*$AV27</f>
        <v>1</v>
      </c>
      <c r="AX27" s="388" t="str">
        <f>CONCATENATE(AS27,AU27)</f>
        <v>1. Muy baja1. Leve</v>
      </c>
      <c r="AY27" s="391" t="s">
        <v>2055</v>
      </c>
    </row>
    <row r="28" spans="1:51" ht="50" customHeight="1" x14ac:dyDescent="0.3">
      <c r="A28" s="404"/>
      <c r="B28" s="407"/>
      <c r="C28" s="410"/>
      <c r="D28" s="407"/>
      <c r="E28" s="407"/>
      <c r="F28" s="407"/>
      <c r="G28" s="401"/>
      <c r="H28" s="362"/>
      <c r="I28" s="362"/>
      <c r="J28" s="362"/>
      <c r="K28" s="362"/>
      <c r="L28" s="362"/>
      <c r="M28" s="362"/>
      <c r="N28" s="389"/>
      <c r="O28" s="398"/>
      <c r="P28" s="362"/>
      <c r="Q28" s="389"/>
      <c r="R28" s="398"/>
      <c r="S28" s="389"/>
      <c r="T28" s="392"/>
      <c r="U28" s="70" t="s">
        <v>419</v>
      </c>
      <c r="V28" s="70" t="s">
        <v>2113</v>
      </c>
      <c r="W28" s="70" t="s">
        <v>2114</v>
      </c>
      <c r="X28" s="71">
        <f t="shared" si="1"/>
        <v>0.1</v>
      </c>
      <c r="Y28" s="71" t="s">
        <v>2047</v>
      </c>
      <c r="Z28" s="71">
        <f t="shared" si="2"/>
        <v>0.05</v>
      </c>
      <c r="AA28" s="70" t="s">
        <v>419</v>
      </c>
      <c r="AB28" s="70" t="s">
        <v>2115</v>
      </c>
      <c r="AC28" s="72">
        <f t="shared" si="3"/>
        <v>0.1</v>
      </c>
      <c r="AD28" s="70" t="s">
        <v>419</v>
      </c>
      <c r="AE28" s="94" t="s">
        <v>516</v>
      </c>
      <c r="AF28" s="70" t="s">
        <v>170</v>
      </c>
      <c r="AG28" s="72">
        <f t="shared" si="4"/>
        <v>0.15</v>
      </c>
      <c r="AH28" s="70" t="s">
        <v>419</v>
      </c>
      <c r="AI28" s="92" t="s">
        <v>2049</v>
      </c>
      <c r="AJ28" s="72">
        <f t="shared" si="0"/>
        <v>0.1</v>
      </c>
      <c r="AK28" s="70" t="s">
        <v>419</v>
      </c>
      <c r="AL28" s="70" t="s">
        <v>2050</v>
      </c>
      <c r="AM28" s="72">
        <f t="shared" si="7"/>
        <v>0.15</v>
      </c>
      <c r="AN28" s="72" t="s">
        <v>2051</v>
      </c>
      <c r="AO28" s="72" t="s">
        <v>2067</v>
      </c>
      <c r="AP28" s="72">
        <f t="shared" si="5"/>
        <v>0.25</v>
      </c>
      <c r="AQ28" s="73">
        <f t="shared" si="6"/>
        <v>0.9</v>
      </c>
      <c r="AR28" s="395"/>
      <c r="AS28" s="362"/>
      <c r="AT28" s="389"/>
      <c r="AU28" s="362"/>
      <c r="AV28" s="389"/>
      <c r="AW28" s="389"/>
      <c r="AX28" s="389"/>
      <c r="AY28" s="392"/>
    </row>
    <row r="29" spans="1:51" ht="50" customHeight="1" x14ac:dyDescent="0.3">
      <c r="A29" s="405"/>
      <c r="B29" s="408"/>
      <c r="C29" s="411"/>
      <c r="D29" s="408"/>
      <c r="E29" s="408"/>
      <c r="F29" s="408"/>
      <c r="G29" s="402"/>
      <c r="H29" s="363"/>
      <c r="I29" s="363"/>
      <c r="J29" s="363"/>
      <c r="K29" s="363"/>
      <c r="L29" s="363"/>
      <c r="M29" s="363"/>
      <c r="N29" s="390"/>
      <c r="O29" s="399"/>
      <c r="P29" s="363"/>
      <c r="Q29" s="390"/>
      <c r="R29" s="399"/>
      <c r="S29" s="390"/>
      <c r="T29" s="393"/>
      <c r="U29" s="70"/>
      <c r="V29" s="70"/>
      <c r="W29" s="70"/>
      <c r="X29" s="71" t="str">
        <f t="shared" si="1"/>
        <v>0%</v>
      </c>
      <c r="Y29" s="71"/>
      <c r="Z29" s="71" t="str">
        <f t="shared" si="2"/>
        <v>0%</v>
      </c>
      <c r="AA29" s="70"/>
      <c r="AB29" s="70"/>
      <c r="AC29" s="72">
        <f t="shared" si="3"/>
        <v>0</v>
      </c>
      <c r="AD29" s="70"/>
      <c r="AE29" s="70"/>
      <c r="AF29" s="70"/>
      <c r="AG29" s="72">
        <f t="shared" si="4"/>
        <v>0</v>
      </c>
      <c r="AH29" s="70"/>
      <c r="AI29" s="70"/>
      <c r="AJ29" s="72">
        <f t="shared" si="0"/>
        <v>0</v>
      </c>
      <c r="AK29" s="70"/>
      <c r="AL29" s="70"/>
      <c r="AM29" s="72">
        <f t="shared" si="7"/>
        <v>0</v>
      </c>
      <c r="AN29" s="72"/>
      <c r="AO29" s="72"/>
      <c r="AP29" s="72">
        <f t="shared" si="5"/>
        <v>0</v>
      </c>
      <c r="AQ29" s="73">
        <f t="shared" si="6"/>
        <v>0</v>
      </c>
      <c r="AR29" s="396"/>
      <c r="AS29" s="363"/>
      <c r="AT29" s="390"/>
      <c r="AU29" s="363"/>
      <c r="AV29" s="390"/>
      <c r="AW29" s="390"/>
      <c r="AX29" s="390"/>
      <c r="AY29" s="393"/>
    </row>
    <row r="30" spans="1:51" ht="50" customHeight="1" x14ac:dyDescent="0.3">
      <c r="A30" s="403" t="s">
        <v>171</v>
      </c>
      <c r="B30" s="406" t="s">
        <v>163</v>
      </c>
      <c r="C30" s="409">
        <v>8</v>
      </c>
      <c r="D30" s="406" t="s">
        <v>2107</v>
      </c>
      <c r="E30" s="406" t="s">
        <v>243</v>
      </c>
      <c r="F30" s="406" t="s">
        <v>2061</v>
      </c>
      <c r="G30" s="400" t="s">
        <v>2116</v>
      </c>
      <c r="H30" s="361" t="s">
        <v>2073</v>
      </c>
      <c r="I30" s="361" t="s">
        <v>2038</v>
      </c>
      <c r="J30" s="361" t="s">
        <v>2109</v>
      </c>
      <c r="K30" s="361" t="s">
        <v>2117</v>
      </c>
      <c r="L30" s="361" t="s">
        <v>2041</v>
      </c>
      <c r="M30" s="361" t="s">
        <v>2053</v>
      </c>
      <c r="N30" s="388">
        <f>VALUE(MID($M30,1,1))</f>
        <v>1</v>
      </c>
      <c r="O30" s="397">
        <f>IF(N30=5,100%,IF(N30=4,80%,IF(N30=3,60%,IF(N30=2,40%,IF(N30=1,20%,"")))))</f>
        <v>0.2</v>
      </c>
      <c r="P30" s="361" t="s">
        <v>2054</v>
      </c>
      <c r="Q30" s="388">
        <f>VALUE(MID($P30,1,1))</f>
        <v>1</v>
      </c>
      <c r="R30" s="397">
        <f>IF(Q30=5,100%,IF(Q30=4,80%,IF(Q30=3,60%,IF(Q30=2,40%,IF(Q30=1,20%,"")))))</f>
        <v>0.2</v>
      </c>
      <c r="S30" s="388" t="str">
        <f>CONCATENATE(M30,P30)</f>
        <v>1. Muy baja1. Leve</v>
      </c>
      <c r="T30" s="391" t="s">
        <v>2055</v>
      </c>
      <c r="U30" s="70" t="s">
        <v>419</v>
      </c>
      <c r="V30" s="70" t="s">
        <v>2111</v>
      </c>
      <c r="W30" s="70" t="s">
        <v>2046</v>
      </c>
      <c r="X30" s="71">
        <f t="shared" si="1"/>
        <v>0.25</v>
      </c>
      <c r="Y30" s="71" t="s">
        <v>2069</v>
      </c>
      <c r="Z30" s="71">
        <f t="shared" si="2"/>
        <v>0.15</v>
      </c>
      <c r="AA30" s="70" t="s">
        <v>419</v>
      </c>
      <c r="AB30" s="70" t="s">
        <v>2112</v>
      </c>
      <c r="AC30" s="72">
        <f t="shared" si="3"/>
        <v>0.1</v>
      </c>
      <c r="AD30" s="70" t="s">
        <v>419</v>
      </c>
      <c r="AE30" s="70" t="s">
        <v>178</v>
      </c>
      <c r="AF30" s="70" t="s">
        <v>170</v>
      </c>
      <c r="AG30" s="72">
        <f t="shared" si="4"/>
        <v>0.15</v>
      </c>
      <c r="AH30" s="70" t="s">
        <v>419</v>
      </c>
      <c r="AI30" s="92" t="s">
        <v>2049</v>
      </c>
      <c r="AJ30" s="72">
        <f t="shared" si="0"/>
        <v>0.1</v>
      </c>
      <c r="AK30" s="70" t="s">
        <v>419</v>
      </c>
      <c r="AL30" s="70" t="s">
        <v>2063</v>
      </c>
      <c r="AM30" s="72">
        <f t="shared" si="7"/>
        <v>0.15</v>
      </c>
      <c r="AN30" s="72" t="s">
        <v>2051</v>
      </c>
      <c r="AO30" s="72" t="s">
        <v>2052</v>
      </c>
      <c r="AP30" s="72">
        <f t="shared" si="5"/>
        <v>0.25</v>
      </c>
      <c r="AQ30" s="73">
        <f t="shared" si="6"/>
        <v>1.1499999999999999</v>
      </c>
      <c r="AR30" s="394">
        <v>1.0333333333333334</v>
      </c>
      <c r="AS30" s="361" t="s">
        <v>2053</v>
      </c>
      <c r="AT30" s="388">
        <f>VALUE(MID($AS30,1,1))</f>
        <v>1</v>
      </c>
      <c r="AU30" s="361" t="s">
        <v>2054</v>
      </c>
      <c r="AV30" s="388">
        <f>VALUE(MID($AU30,1,1))</f>
        <v>1</v>
      </c>
      <c r="AW30" s="388">
        <f>$AT30*$AV30</f>
        <v>1</v>
      </c>
      <c r="AX30" s="388" t="str">
        <f>CONCATENATE(AS30,AU30)</f>
        <v>1. Muy baja1. Leve</v>
      </c>
      <c r="AY30" s="391" t="s">
        <v>2055</v>
      </c>
    </row>
    <row r="31" spans="1:51" ht="50" customHeight="1" x14ac:dyDescent="0.3">
      <c r="A31" s="404"/>
      <c r="B31" s="407"/>
      <c r="C31" s="410"/>
      <c r="D31" s="407"/>
      <c r="E31" s="407"/>
      <c r="F31" s="407"/>
      <c r="G31" s="401"/>
      <c r="H31" s="362"/>
      <c r="I31" s="362"/>
      <c r="J31" s="362"/>
      <c r="K31" s="362"/>
      <c r="L31" s="362"/>
      <c r="M31" s="362"/>
      <c r="N31" s="389"/>
      <c r="O31" s="398"/>
      <c r="P31" s="362"/>
      <c r="Q31" s="389"/>
      <c r="R31" s="398"/>
      <c r="S31" s="389"/>
      <c r="T31" s="392"/>
      <c r="U31" s="70" t="s">
        <v>419</v>
      </c>
      <c r="V31" s="70" t="s">
        <v>2118</v>
      </c>
      <c r="W31" s="70" t="s">
        <v>2046</v>
      </c>
      <c r="X31" s="71">
        <f t="shared" si="1"/>
        <v>0.25</v>
      </c>
      <c r="Y31" s="71" t="s">
        <v>2047</v>
      </c>
      <c r="Z31" s="71">
        <f t="shared" si="2"/>
        <v>0.05</v>
      </c>
      <c r="AA31" s="70" t="s">
        <v>419</v>
      </c>
      <c r="AB31" s="70" t="s">
        <v>2119</v>
      </c>
      <c r="AC31" s="72">
        <f t="shared" si="3"/>
        <v>0.1</v>
      </c>
      <c r="AD31" s="70" t="s">
        <v>419</v>
      </c>
      <c r="AE31" s="70" t="s">
        <v>194</v>
      </c>
      <c r="AF31" s="70" t="s">
        <v>170</v>
      </c>
      <c r="AG31" s="72">
        <f t="shared" si="4"/>
        <v>0.15</v>
      </c>
      <c r="AH31" s="70" t="s">
        <v>419</v>
      </c>
      <c r="AI31" s="92" t="s">
        <v>2049</v>
      </c>
      <c r="AJ31" s="72">
        <f t="shared" si="0"/>
        <v>0.1</v>
      </c>
      <c r="AK31" s="70" t="s">
        <v>419</v>
      </c>
      <c r="AL31" s="70" t="s">
        <v>2050</v>
      </c>
      <c r="AM31" s="72">
        <f t="shared" si="7"/>
        <v>0.15</v>
      </c>
      <c r="AN31" s="72" t="s">
        <v>2051</v>
      </c>
      <c r="AO31" s="72" t="s">
        <v>2120</v>
      </c>
      <c r="AP31" s="72">
        <f t="shared" si="5"/>
        <v>0.25</v>
      </c>
      <c r="AQ31" s="73">
        <f t="shared" si="6"/>
        <v>1.05</v>
      </c>
      <c r="AR31" s="395"/>
      <c r="AS31" s="362"/>
      <c r="AT31" s="389"/>
      <c r="AU31" s="362"/>
      <c r="AV31" s="389"/>
      <c r="AW31" s="389"/>
      <c r="AX31" s="389"/>
      <c r="AY31" s="392"/>
    </row>
    <row r="32" spans="1:51" ht="50" customHeight="1" x14ac:dyDescent="0.3">
      <c r="A32" s="405"/>
      <c r="B32" s="408"/>
      <c r="C32" s="411"/>
      <c r="D32" s="408"/>
      <c r="E32" s="408"/>
      <c r="F32" s="408"/>
      <c r="G32" s="402"/>
      <c r="H32" s="363"/>
      <c r="I32" s="363"/>
      <c r="J32" s="363"/>
      <c r="K32" s="363"/>
      <c r="L32" s="363"/>
      <c r="M32" s="363"/>
      <c r="N32" s="390"/>
      <c r="O32" s="399"/>
      <c r="P32" s="363"/>
      <c r="Q32" s="390"/>
      <c r="R32" s="399"/>
      <c r="S32" s="390"/>
      <c r="T32" s="393"/>
      <c r="U32" s="70" t="s">
        <v>419</v>
      </c>
      <c r="V32" s="70" t="s">
        <v>2113</v>
      </c>
      <c r="W32" s="70" t="s">
        <v>2114</v>
      </c>
      <c r="X32" s="71">
        <f t="shared" si="1"/>
        <v>0.1</v>
      </c>
      <c r="Y32" s="71" t="s">
        <v>2047</v>
      </c>
      <c r="Z32" s="71">
        <f t="shared" si="2"/>
        <v>0.05</v>
      </c>
      <c r="AA32" s="70" t="s">
        <v>419</v>
      </c>
      <c r="AB32" s="70" t="s">
        <v>2121</v>
      </c>
      <c r="AC32" s="72">
        <f t="shared" si="3"/>
        <v>0.1</v>
      </c>
      <c r="AD32" s="70" t="s">
        <v>419</v>
      </c>
      <c r="AE32" s="70" t="s">
        <v>194</v>
      </c>
      <c r="AF32" s="70" t="s">
        <v>170</v>
      </c>
      <c r="AG32" s="72">
        <f t="shared" si="4"/>
        <v>0.15</v>
      </c>
      <c r="AH32" s="70" t="s">
        <v>419</v>
      </c>
      <c r="AI32" s="92" t="s">
        <v>2049</v>
      </c>
      <c r="AJ32" s="72">
        <f t="shared" si="0"/>
        <v>0.1</v>
      </c>
      <c r="AK32" s="70" t="s">
        <v>419</v>
      </c>
      <c r="AL32" s="70" t="s">
        <v>2050</v>
      </c>
      <c r="AM32" s="72">
        <f t="shared" si="7"/>
        <v>0.15</v>
      </c>
      <c r="AN32" s="72" t="s">
        <v>2051</v>
      </c>
      <c r="AO32" s="72" t="s">
        <v>2067</v>
      </c>
      <c r="AP32" s="72">
        <f t="shared" si="5"/>
        <v>0.25</v>
      </c>
      <c r="AQ32" s="73">
        <f t="shared" si="6"/>
        <v>0.9</v>
      </c>
      <c r="AR32" s="396"/>
      <c r="AS32" s="363"/>
      <c r="AT32" s="390"/>
      <c r="AU32" s="363"/>
      <c r="AV32" s="390"/>
      <c r="AW32" s="390"/>
      <c r="AX32" s="390"/>
      <c r="AY32" s="393"/>
    </row>
    <row r="33" spans="1:51" ht="50" customHeight="1" x14ac:dyDescent="0.3">
      <c r="A33" s="403" t="s">
        <v>171</v>
      </c>
      <c r="B33" s="406" t="s">
        <v>163</v>
      </c>
      <c r="C33" s="409">
        <v>9</v>
      </c>
      <c r="D33" s="406" t="s">
        <v>2122</v>
      </c>
      <c r="E33" s="406" t="s">
        <v>243</v>
      </c>
      <c r="F33" s="406" t="s">
        <v>2032</v>
      </c>
      <c r="G33" s="400" t="s">
        <v>2123</v>
      </c>
      <c r="H33" s="361" t="s">
        <v>2073</v>
      </c>
      <c r="I33" s="361" t="s">
        <v>2038</v>
      </c>
      <c r="J33" s="361" t="s">
        <v>2109</v>
      </c>
      <c r="K33" s="361" t="s">
        <v>2110</v>
      </c>
      <c r="L33" s="361" t="s">
        <v>2041</v>
      </c>
      <c r="M33" s="361" t="s">
        <v>2053</v>
      </c>
      <c r="N33" s="388">
        <f>VALUE(MID($M33,1,1))</f>
        <v>1</v>
      </c>
      <c r="O33" s="397">
        <f>IF(N33=5,100%,IF(N33=4,80%,IF(N33=3,60%,IF(N33=2,40%,IF(N33=1,20%,"")))))</f>
        <v>0.2</v>
      </c>
      <c r="P33" s="361" t="s">
        <v>2043</v>
      </c>
      <c r="Q33" s="388">
        <f>VALUE(MID($P33,1,1))</f>
        <v>2</v>
      </c>
      <c r="R33" s="397">
        <f>IF(Q33=5,100%,IF(Q33=4,80%,IF(Q33=3,60%,IF(Q33=2,40%,IF(Q33=1,20%,"")))))</f>
        <v>0.4</v>
      </c>
      <c r="S33" s="388" t="str">
        <f>CONCATENATE(M33,P33)</f>
        <v>1. Muy baja2. Menor</v>
      </c>
      <c r="T33" s="391" t="s">
        <v>2055</v>
      </c>
      <c r="U33" s="70" t="s">
        <v>419</v>
      </c>
      <c r="V33" s="70" t="s">
        <v>2111</v>
      </c>
      <c r="W33" s="70" t="s">
        <v>2046</v>
      </c>
      <c r="X33" s="71">
        <f t="shared" si="1"/>
        <v>0.25</v>
      </c>
      <c r="Y33" s="71" t="s">
        <v>2069</v>
      </c>
      <c r="Z33" s="71">
        <f t="shared" si="2"/>
        <v>0.15</v>
      </c>
      <c r="AA33" s="70" t="s">
        <v>419</v>
      </c>
      <c r="AB33" s="70" t="s">
        <v>2112</v>
      </c>
      <c r="AC33" s="72">
        <f t="shared" si="3"/>
        <v>0.1</v>
      </c>
      <c r="AD33" s="70" t="s">
        <v>419</v>
      </c>
      <c r="AE33" s="70" t="s">
        <v>178</v>
      </c>
      <c r="AF33" s="70" t="s">
        <v>170</v>
      </c>
      <c r="AG33" s="72">
        <f t="shared" si="4"/>
        <v>0.15</v>
      </c>
      <c r="AH33" s="70" t="s">
        <v>419</v>
      </c>
      <c r="AI33" s="92" t="s">
        <v>2049</v>
      </c>
      <c r="AJ33" s="72">
        <f t="shared" si="0"/>
        <v>0.1</v>
      </c>
      <c r="AK33" s="70" t="s">
        <v>419</v>
      </c>
      <c r="AL33" s="70" t="s">
        <v>2063</v>
      </c>
      <c r="AM33" s="72">
        <f t="shared" si="7"/>
        <v>0.15</v>
      </c>
      <c r="AN33" s="72" t="s">
        <v>2051</v>
      </c>
      <c r="AO33" s="72" t="s">
        <v>2052</v>
      </c>
      <c r="AP33" s="72">
        <f t="shared" si="5"/>
        <v>0.25</v>
      </c>
      <c r="AQ33" s="73">
        <f t="shared" si="6"/>
        <v>1.1499999999999999</v>
      </c>
      <c r="AR33" s="394">
        <v>0.3833333333333333</v>
      </c>
      <c r="AS33" s="361" t="s">
        <v>2053</v>
      </c>
      <c r="AT33" s="388">
        <f>VALUE(MID($AS33,1,1))</f>
        <v>1</v>
      </c>
      <c r="AU33" s="361" t="s">
        <v>2054</v>
      </c>
      <c r="AV33" s="388">
        <f>VALUE(MID($AU33,1,1))</f>
        <v>1</v>
      </c>
      <c r="AW33" s="388">
        <f>$AT33*$AV33</f>
        <v>1</v>
      </c>
      <c r="AX33" s="388" t="str">
        <f>CONCATENATE(AS33,AU33)</f>
        <v>1. Muy baja1. Leve</v>
      </c>
      <c r="AY33" s="391" t="s">
        <v>2055</v>
      </c>
    </row>
    <row r="34" spans="1:51" ht="50" customHeight="1" x14ac:dyDescent="0.3">
      <c r="A34" s="404"/>
      <c r="B34" s="407"/>
      <c r="C34" s="410"/>
      <c r="D34" s="407"/>
      <c r="E34" s="407"/>
      <c r="F34" s="407"/>
      <c r="G34" s="401"/>
      <c r="H34" s="362"/>
      <c r="I34" s="362"/>
      <c r="J34" s="362"/>
      <c r="K34" s="362"/>
      <c r="L34" s="362"/>
      <c r="M34" s="362"/>
      <c r="N34" s="389"/>
      <c r="O34" s="398"/>
      <c r="P34" s="362"/>
      <c r="Q34" s="389"/>
      <c r="R34" s="398"/>
      <c r="S34" s="389"/>
      <c r="T34" s="392"/>
      <c r="U34" s="70"/>
      <c r="V34" s="70"/>
      <c r="W34" s="70"/>
      <c r="X34" s="71" t="str">
        <f t="shared" si="1"/>
        <v>0%</v>
      </c>
      <c r="Y34" s="71"/>
      <c r="Z34" s="71" t="str">
        <f t="shared" si="2"/>
        <v>0%</v>
      </c>
      <c r="AA34" s="70"/>
      <c r="AB34" s="70"/>
      <c r="AC34" s="72">
        <f t="shared" si="3"/>
        <v>0</v>
      </c>
      <c r="AD34" s="70"/>
      <c r="AE34" s="70"/>
      <c r="AF34" s="70"/>
      <c r="AG34" s="72">
        <f t="shared" si="4"/>
        <v>0</v>
      </c>
      <c r="AH34" s="70"/>
      <c r="AI34" s="70"/>
      <c r="AJ34" s="72">
        <f t="shared" si="0"/>
        <v>0</v>
      </c>
      <c r="AK34" s="70"/>
      <c r="AL34" s="70"/>
      <c r="AM34" s="72">
        <f t="shared" si="7"/>
        <v>0</v>
      </c>
      <c r="AN34" s="72"/>
      <c r="AO34" s="72"/>
      <c r="AP34" s="72">
        <f t="shared" si="5"/>
        <v>0</v>
      </c>
      <c r="AQ34" s="73">
        <f t="shared" si="6"/>
        <v>0</v>
      </c>
      <c r="AR34" s="395"/>
      <c r="AS34" s="362"/>
      <c r="AT34" s="389"/>
      <c r="AU34" s="362"/>
      <c r="AV34" s="389"/>
      <c r="AW34" s="389"/>
      <c r="AX34" s="389"/>
      <c r="AY34" s="392"/>
    </row>
    <row r="35" spans="1:51" ht="50" customHeight="1" x14ac:dyDescent="0.3">
      <c r="A35" s="405"/>
      <c r="B35" s="408"/>
      <c r="C35" s="411"/>
      <c r="D35" s="408"/>
      <c r="E35" s="408"/>
      <c r="F35" s="408"/>
      <c r="G35" s="402"/>
      <c r="H35" s="363"/>
      <c r="I35" s="363"/>
      <c r="J35" s="363"/>
      <c r="K35" s="363"/>
      <c r="L35" s="363"/>
      <c r="M35" s="363"/>
      <c r="N35" s="390"/>
      <c r="O35" s="399"/>
      <c r="P35" s="363"/>
      <c r="Q35" s="390"/>
      <c r="R35" s="399"/>
      <c r="S35" s="390"/>
      <c r="T35" s="393"/>
      <c r="U35" s="70"/>
      <c r="V35" s="70"/>
      <c r="W35" s="70"/>
      <c r="X35" s="71" t="str">
        <f t="shared" si="1"/>
        <v>0%</v>
      </c>
      <c r="Y35" s="71"/>
      <c r="Z35" s="71" t="str">
        <f t="shared" si="2"/>
        <v>0%</v>
      </c>
      <c r="AA35" s="70"/>
      <c r="AB35" s="70"/>
      <c r="AC35" s="72">
        <f t="shared" si="3"/>
        <v>0</v>
      </c>
      <c r="AD35" s="70"/>
      <c r="AE35" s="70"/>
      <c r="AF35" s="70"/>
      <c r="AG35" s="72">
        <f t="shared" si="4"/>
        <v>0</v>
      </c>
      <c r="AH35" s="70"/>
      <c r="AI35" s="70"/>
      <c r="AJ35" s="72">
        <f t="shared" si="0"/>
        <v>0</v>
      </c>
      <c r="AK35" s="70"/>
      <c r="AL35" s="70"/>
      <c r="AM35" s="72">
        <f t="shared" si="7"/>
        <v>0</v>
      </c>
      <c r="AN35" s="72"/>
      <c r="AO35" s="72"/>
      <c r="AP35" s="72">
        <f t="shared" si="5"/>
        <v>0</v>
      </c>
      <c r="AQ35" s="73">
        <f t="shared" si="6"/>
        <v>0</v>
      </c>
      <c r="AR35" s="396"/>
      <c r="AS35" s="363"/>
      <c r="AT35" s="390"/>
      <c r="AU35" s="363"/>
      <c r="AV35" s="390"/>
      <c r="AW35" s="390"/>
      <c r="AX35" s="390"/>
      <c r="AY35" s="393"/>
    </row>
    <row r="36" spans="1:51" ht="50" customHeight="1" x14ac:dyDescent="0.3">
      <c r="A36" s="403" t="s">
        <v>171</v>
      </c>
      <c r="B36" s="406" t="s">
        <v>163</v>
      </c>
      <c r="C36" s="409">
        <v>10</v>
      </c>
      <c r="D36" s="406" t="s">
        <v>2122</v>
      </c>
      <c r="E36" s="406" t="s">
        <v>243</v>
      </c>
      <c r="F36" s="406" t="s">
        <v>2061</v>
      </c>
      <c r="G36" s="400" t="s">
        <v>2124</v>
      </c>
      <c r="H36" s="361" t="s">
        <v>2104</v>
      </c>
      <c r="I36" s="361" t="s">
        <v>2038</v>
      </c>
      <c r="J36" s="361" t="s">
        <v>2109</v>
      </c>
      <c r="K36" s="361" t="s">
        <v>2110</v>
      </c>
      <c r="L36" s="361" t="s">
        <v>2041</v>
      </c>
      <c r="M36" s="361" t="s">
        <v>2053</v>
      </c>
      <c r="N36" s="388">
        <f>VALUE(MID($M36,1,1))</f>
        <v>1</v>
      </c>
      <c r="O36" s="397">
        <f>IF(N36=5,100%,IF(N36=4,80%,IF(N36=3,60%,IF(N36=2,40%,IF(N36=1,20%,"")))))</f>
        <v>0.2</v>
      </c>
      <c r="P36" s="361" t="s">
        <v>2054</v>
      </c>
      <c r="Q36" s="388">
        <f>VALUE(MID($P36,1,1))</f>
        <v>1</v>
      </c>
      <c r="R36" s="397">
        <f>IF(Q36=5,100%,IF(Q36=4,80%,IF(Q36=3,60%,IF(Q36=2,40%,IF(Q36=1,20%,"")))))</f>
        <v>0.2</v>
      </c>
      <c r="S36" s="388" t="str">
        <f>CONCATENATE(M36,P36)</f>
        <v>1. Muy baja1. Leve</v>
      </c>
      <c r="T36" s="391" t="s">
        <v>2055</v>
      </c>
      <c r="U36" s="70" t="s">
        <v>419</v>
      </c>
      <c r="V36" s="70" t="s">
        <v>2111</v>
      </c>
      <c r="W36" s="70" t="s">
        <v>2046</v>
      </c>
      <c r="X36" s="71">
        <f t="shared" si="1"/>
        <v>0.25</v>
      </c>
      <c r="Y36" s="71" t="s">
        <v>2069</v>
      </c>
      <c r="Z36" s="71">
        <f t="shared" si="2"/>
        <v>0.15</v>
      </c>
      <c r="AA36" s="70" t="s">
        <v>419</v>
      </c>
      <c r="AB36" s="70" t="s">
        <v>2112</v>
      </c>
      <c r="AC36" s="72">
        <f t="shared" si="3"/>
        <v>0.1</v>
      </c>
      <c r="AD36" s="70" t="s">
        <v>419</v>
      </c>
      <c r="AE36" s="70" t="s">
        <v>178</v>
      </c>
      <c r="AF36" s="70" t="s">
        <v>170</v>
      </c>
      <c r="AG36" s="72">
        <f t="shared" si="4"/>
        <v>0.15</v>
      </c>
      <c r="AH36" s="70" t="s">
        <v>419</v>
      </c>
      <c r="AI36" s="92" t="s">
        <v>2049</v>
      </c>
      <c r="AJ36" s="72">
        <f t="shared" si="0"/>
        <v>0.1</v>
      </c>
      <c r="AK36" s="70" t="s">
        <v>419</v>
      </c>
      <c r="AL36" s="70" t="s">
        <v>2063</v>
      </c>
      <c r="AM36" s="72">
        <f t="shared" si="7"/>
        <v>0.15</v>
      </c>
      <c r="AN36" s="72" t="s">
        <v>2051</v>
      </c>
      <c r="AO36" s="72" t="s">
        <v>2052</v>
      </c>
      <c r="AP36" s="72">
        <f t="shared" si="5"/>
        <v>0.25</v>
      </c>
      <c r="AQ36" s="73">
        <f t="shared" si="6"/>
        <v>1.1499999999999999</v>
      </c>
      <c r="AR36" s="394">
        <v>0.3833333333333333</v>
      </c>
      <c r="AS36" s="361" t="s">
        <v>2053</v>
      </c>
      <c r="AT36" s="388">
        <f>VALUE(MID($AS36,1,1))</f>
        <v>1</v>
      </c>
      <c r="AU36" s="361" t="s">
        <v>2054</v>
      </c>
      <c r="AV36" s="388">
        <f>VALUE(MID($AU36,1,1))</f>
        <v>1</v>
      </c>
      <c r="AW36" s="388">
        <f>$AT36*$AV36</f>
        <v>1</v>
      </c>
      <c r="AX36" s="388" t="str">
        <f>CONCATENATE(AS36,AU36)</f>
        <v>1. Muy baja1. Leve</v>
      </c>
      <c r="AY36" s="391" t="s">
        <v>2055</v>
      </c>
    </row>
    <row r="37" spans="1:51" ht="50" customHeight="1" x14ac:dyDescent="0.3">
      <c r="A37" s="404"/>
      <c r="B37" s="407"/>
      <c r="C37" s="410"/>
      <c r="D37" s="407"/>
      <c r="E37" s="407"/>
      <c r="F37" s="407"/>
      <c r="G37" s="401"/>
      <c r="H37" s="362"/>
      <c r="I37" s="362"/>
      <c r="J37" s="362"/>
      <c r="K37" s="362"/>
      <c r="L37" s="362"/>
      <c r="M37" s="362"/>
      <c r="N37" s="389"/>
      <c r="O37" s="398"/>
      <c r="P37" s="362"/>
      <c r="Q37" s="389"/>
      <c r="R37" s="398"/>
      <c r="S37" s="389"/>
      <c r="T37" s="392"/>
      <c r="U37" s="70"/>
      <c r="V37" s="70"/>
      <c r="W37" s="70"/>
      <c r="X37" s="71" t="str">
        <f t="shared" si="1"/>
        <v>0%</v>
      </c>
      <c r="Y37" s="71"/>
      <c r="Z37" s="71" t="str">
        <f t="shared" si="2"/>
        <v>0%</v>
      </c>
      <c r="AA37" s="70"/>
      <c r="AB37" s="70"/>
      <c r="AC37" s="72">
        <f t="shared" si="3"/>
        <v>0</v>
      </c>
      <c r="AD37" s="70"/>
      <c r="AE37" s="70"/>
      <c r="AF37" s="70"/>
      <c r="AG37" s="72">
        <f t="shared" si="4"/>
        <v>0</v>
      </c>
      <c r="AH37" s="70"/>
      <c r="AI37" s="70"/>
      <c r="AJ37" s="72">
        <f t="shared" si="0"/>
        <v>0</v>
      </c>
      <c r="AK37" s="70"/>
      <c r="AL37" s="70"/>
      <c r="AM37" s="72">
        <f t="shared" si="7"/>
        <v>0</v>
      </c>
      <c r="AN37" s="72"/>
      <c r="AO37" s="72"/>
      <c r="AP37" s="72">
        <f t="shared" si="5"/>
        <v>0</v>
      </c>
      <c r="AQ37" s="73">
        <f t="shared" si="6"/>
        <v>0</v>
      </c>
      <c r="AR37" s="395"/>
      <c r="AS37" s="362"/>
      <c r="AT37" s="389"/>
      <c r="AU37" s="362"/>
      <c r="AV37" s="389"/>
      <c r="AW37" s="389"/>
      <c r="AX37" s="389"/>
      <c r="AY37" s="392"/>
    </row>
    <row r="38" spans="1:51" ht="50" customHeight="1" x14ac:dyDescent="0.3">
      <c r="A38" s="405"/>
      <c r="B38" s="408"/>
      <c r="C38" s="411"/>
      <c r="D38" s="408"/>
      <c r="E38" s="408"/>
      <c r="F38" s="408"/>
      <c r="G38" s="402"/>
      <c r="H38" s="363"/>
      <c r="I38" s="363"/>
      <c r="J38" s="363"/>
      <c r="K38" s="363"/>
      <c r="L38" s="363"/>
      <c r="M38" s="363"/>
      <c r="N38" s="390"/>
      <c r="O38" s="399"/>
      <c r="P38" s="363"/>
      <c r="Q38" s="390"/>
      <c r="R38" s="399"/>
      <c r="S38" s="390"/>
      <c r="T38" s="393"/>
      <c r="U38" s="70"/>
      <c r="V38" s="70"/>
      <c r="W38" s="70"/>
      <c r="X38" s="71" t="str">
        <f t="shared" si="1"/>
        <v>0%</v>
      </c>
      <c r="Y38" s="71"/>
      <c r="Z38" s="71" t="str">
        <f t="shared" si="2"/>
        <v>0%</v>
      </c>
      <c r="AA38" s="70"/>
      <c r="AB38" s="70"/>
      <c r="AC38" s="72">
        <f t="shared" si="3"/>
        <v>0</v>
      </c>
      <c r="AD38" s="70"/>
      <c r="AE38" s="70"/>
      <c r="AF38" s="70"/>
      <c r="AG38" s="72">
        <f t="shared" si="4"/>
        <v>0</v>
      </c>
      <c r="AH38" s="70"/>
      <c r="AI38" s="70"/>
      <c r="AJ38" s="72">
        <f t="shared" si="0"/>
        <v>0</v>
      </c>
      <c r="AK38" s="70"/>
      <c r="AL38" s="70"/>
      <c r="AM38" s="72">
        <f t="shared" si="7"/>
        <v>0</v>
      </c>
      <c r="AN38" s="72"/>
      <c r="AO38" s="72"/>
      <c r="AP38" s="72">
        <f t="shared" si="5"/>
        <v>0</v>
      </c>
      <c r="AQ38" s="73">
        <f t="shared" si="6"/>
        <v>0</v>
      </c>
      <c r="AR38" s="396"/>
      <c r="AS38" s="363"/>
      <c r="AT38" s="390"/>
      <c r="AU38" s="363"/>
      <c r="AV38" s="390"/>
      <c r="AW38" s="390"/>
      <c r="AX38" s="390"/>
      <c r="AY38" s="393"/>
    </row>
    <row r="39" spans="1:51" ht="50" customHeight="1" x14ac:dyDescent="0.3">
      <c r="A39" s="403" t="s">
        <v>171</v>
      </c>
      <c r="B39" s="406" t="s">
        <v>163</v>
      </c>
      <c r="C39" s="409">
        <v>11</v>
      </c>
      <c r="D39" s="406" t="s">
        <v>2125</v>
      </c>
      <c r="E39" s="406" t="s">
        <v>247</v>
      </c>
      <c r="F39" s="406" t="s">
        <v>2032</v>
      </c>
      <c r="G39" s="400" t="s">
        <v>2126</v>
      </c>
      <c r="H39" s="361" t="s">
        <v>2073</v>
      </c>
      <c r="I39" s="361" t="s">
        <v>2127</v>
      </c>
      <c r="J39" s="361" t="s">
        <v>2128</v>
      </c>
      <c r="K39" s="361" t="s">
        <v>2076</v>
      </c>
      <c r="L39" s="361" t="s">
        <v>2041</v>
      </c>
      <c r="M39" s="361" t="s">
        <v>2042</v>
      </c>
      <c r="N39" s="388">
        <f>VALUE(MID($M39,1,1))</f>
        <v>3</v>
      </c>
      <c r="O39" s="397">
        <f>IF(N39=5,100%,IF(N39=4,80%,IF(N39=3,60%,IF(N39=2,40%,IF(N39=1,20%,"")))))</f>
        <v>0.6</v>
      </c>
      <c r="P39" s="361" t="s">
        <v>2106</v>
      </c>
      <c r="Q39" s="388">
        <f>VALUE(MID($P39,1,1))</f>
        <v>3</v>
      </c>
      <c r="R39" s="397">
        <f>IF(Q39=5,100%,IF(Q39=4,80%,IF(Q39=3,60%,IF(Q39=2,40%,IF(Q39=1,20%,"")))))</f>
        <v>0.6</v>
      </c>
      <c r="S39" s="388" t="str">
        <f>CONCATENATE(M39,P39)</f>
        <v>3. Media3. Moderado</v>
      </c>
      <c r="T39" s="391" t="s">
        <v>2044</v>
      </c>
      <c r="U39" s="70" t="s">
        <v>419</v>
      </c>
      <c r="V39" s="70" t="s">
        <v>2129</v>
      </c>
      <c r="W39" s="70" t="s">
        <v>2046</v>
      </c>
      <c r="X39" s="71">
        <f t="shared" si="1"/>
        <v>0.25</v>
      </c>
      <c r="Y39" s="71" t="s">
        <v>2047</v>
      </c>
      <c r="Z39" s="71">
        <f t="shared" si="2"/>
        <v>0.05</v>
      </c>
      <c r="AA39" s="70" t="s">
        <v>456</v>
      </c>
      <c r="AB39" s="70" t="s">
        <v>2130</v>
      </c>
      <c r="AC39" s="72">
        <f t="shared" si="3"/>
        <v>0</v>
      </c>
      <c r="AD39" s="70" t="s">
        <v>419</v>
      </c>
      <c r="AE39" s="70" t="s">
        <v>289</v>
      </c>
      <c r="AF39" s="70" t="s">
        <v>170</v>
      </c>
      <c r="AG39" s="72">
        <f t="shared" si="4"/>
        <v>0.15</v>
      </c>
      <c r="AH39" s="70" t="s">
        <v>419</v>
      </c>
      <c r="AI39" s="70" t="s">
        <v>2131</v>
      </c>
      <c r="AJ39" s="72">
        <f t="shared" si="0"/>
        <v>0.1</v>
      </c>
      <c r="AK39" s="70" t="s">
        <v>419</v>
      </c>
      <c r="AL39" s="70" t="s">
        <v>2050</v>
      </c>
      <c r="AM39" s="72">
        <f t="shared" si="7"/>
        <v>0.15</v>
      </c>
      <c r="AN39" s="72" t="s">
        <v>2051</v>
      </c>
      <c r="AO39" s="72" t="s">
        <v>2067</v>
      </c>
      <c r="AP39" s="72">
        <f t="shared" si="5"/>
        <v>0.25</v>
      </c>
      <c r="AQ39" s="73">
        <f t="shared" si="6"/>
        <v>0.95000000000000007</v>
      </c>
      <c r="AR39" s="394">
        <v>0.31666666666666671</v>
      </c>
      <c r="AS39" s="361" t="s">
        <v>2132</v>
      </c>
      <c r="AT39" s="388">
        <f>VALUE(MID($AS39,1,1))</f>
        <v>2</v>
      </c>
      <c r="AU39" s="361" t="s">
        <v>2043</v>
      </c>
      <c r="AV39" s="388">
        <f>VALUE(MID($AU39,1,1))</f>
        <v>2</v>
      </c>
      <c r="AW39" s="388">
        <f>$AT39*$AV39</f>
        <v>4</v>
      </c>
      <c r="AX39" s="388" t="str">
        <f>CONCATENATE(AS39,AU39)</f>
        <v>2. Baja2. Menor</v>
      </c>
      <c r="AY39" s="391" t="s">
        <v>2044</v>
      </c>
    </row>
    <row r="40" spans="1:51" ht="50" customHeight="1" x14ac:dyDescent="0.3">
      <c r="A40" s="404"/>
      <c r="B40" s="407"/>
      <c r="C40" s="410"/>
      <c r="D40" s="407"/>
      <c r="E40" s="407"/>
      <c r="F40" s="407"/>
      <c r="G40" s="401"/>
      <c r="H40" s="362"/>
      <c r="I40" s="362"/>
      <c r="J40" s="362"/>
      <c r="K40" s="362"/>
      <c r="L40" s="362"/>
      <c r="M40" s="362"/>
      <c r="N40" s="389"/>
      <c r="O40" s="398"/>
      <c r="P40" s="362"/>
      <c r="Q40" s="389"/>
      <c r="R40" s="398"/>
      <c r="S40" s="389"/>
      <c r="T40" s="392"/>
      <c r="U40" s="70"/>
      <c r="V40" s="70"/>
      <c r="W40" s="70"/>
      <c r="X40" s="71" t="str">
        <f t="shared" si="1"/>
        <v>0%</v>
      </c>
      <c r="Y40" s="71"/>
      <c r="Z40" s="71" t="str">
        <f t="shared" si="2"/>
        <v>0%</v>
      </c>
      <c r="AA40" s="70"/>
      <c r="AB40" s="70"/>
      <c r="AC40" s="72">
        <f t="shared" si="3"/>
        <v>0</v>
      </c>
      <c r="AD40" s="70"/>
      <c r="AE40" s="70"/>
      <c r="AF40" s="70"/>
      <c r="AG40" s="72">
        <f t="shared" si="4"/>
        <v>0</v>
      </c>
      <c r="AH40" s="70"/>
      <c r="AI40" s="70"/>
      <c r="AJ40" s="72">
        <f t="shared" si="0"/>
        <v>0</v>
      </c>
      <c r="AK40" s="70"/>
      <c r="AL40" s="70"/>
      <c r="AM40" s="72">
        <f t="shared" si="7"/>
        <v>0</v>
      </c>
      <c r="AN40" s="72"/>
      <c r="AO40" s="72"/>
      <c r="AP40" s="72">
        <f t="shared" si="5"/>
        <v>0</v>
      </c>
      <c r="AQ40" s="73">
        <f t="shared" si="6"/>
        <v>0</v>
      </c>
      <c r="AR40" s="395"/>
      <c r="AS40" s="362"/>
      <c r="AT40" s="389"/>
      <c r="AU40" s="362"/>
      <c r="AV40" s="389"/>
      <c r="AW40" s="389"/>
      <c r="AX40" s="389"/>
      <c r="AY40" s="392"/>
    </row>
    <row r="41" spans="1:51" ht="50" customHeight="1" x14ac:dyDescent="0.3">
      <c r="A41" s="405"/>
      <c r="B41" s="408"/>
      <c r="C41" s="411"/>
      <c r="D41" s="408"/>
      <c r="E41" s="408"/>
      <c r="F41" s="408"/>
      <c r="G41" s="402"/>
      <c r="H41" s="363"/>
      <c r="I41" s="363"/>
      <c r="J41" s="363"/>
      <c r="K41" s="363"/>
      <c r="L41" s="363"/>
      <c r="M41" s="363"/>
      <c r="N41" s="390"/>
      <c r="O41" s="399"/>
      <c r="P41" s="363"/>
      <c r="Q41" s="390"/>
      <c r="R41" s="399"/>
      <c r="S41" s="390"/>
      <c r="T41" s="393"/>
      <c r="U41" s="70"/>
      <c r="V41" s="70"/>
      <c r="W41" s="70"/>
      <c r="X41" s="71" t="str">
        <f t="shared" si="1"/>
        <v>0%</v>
      </c>
      <c r="Y41" s="71"/>
      <c r="Z41" s="71" t="str">
        <f t="shared" si="2"/>
        <v>0%</v>
      </c>
      <c r="AA41" s="70"/>
      <c r="AB41" s="70"/>
      <c r="AC41" s="72">
        <f t="shared" si="3"/>
        <v>0</v>
      </c>
      <c r="AD41" s="70"/>
      <c r="AE41" s="70"/>
      <c r="AF41" s="70"/>
      <c r="AG41" s="72">
        <f t="shared" si="4"/>
        <v>0</v>
      </c>
      <c r="AH41" s="70"/>
      <c r="AI41" s="70"/>
      <c r="AJ41" s="72">
        <f t="shared" si="0"/>
        <v>0</v>
      </c>
      <c r="AK41" s="70"/>
      <c r="AL41" s="70"/>
      <c r="AM41" s="72">
        <f t="shared" si="7"/>
        <v>0</v>
      </c>
      <c r="AN41" s="72"/>
      <c r="AO41" s="72"/>
      <c r="AP41" s="72">
        <f t="shared" si="5"/>
        <v>0</v>
      </c>
      <c r="AQ41" s="73">
        <f t="shared" si="6"/>
        <v>0</v>
      </c>
      <c r="AR41" s="396"/>
      <c r="AS41" s="363"/>
      <c r="AT41" s="390"/>
      <c r="AU41" s="363"/>
      <c r="AV41" s="390"/>
      <c r="AW41" s="390"/>
      <c r="AX41" s="390"/>
      <c r="AY41" s="393"/>
    </row>
    <row r="42" spans="1:51" ht="50" customHeight="1" x14ac:dyDescent="0.3">
      <c r="A42" s="403" t="s">
        <v>171</v>
      </c>
      <c r="B42" s="406" t="s">
        <v>163</v>
      </c>
      <c r="C42" s="409">
        <v>12</v>
      </c>
      <c r="D42" s="406" t="s">
        <v>2125</v>
      </c>
      <c r="E42" s="406" t="s">
        <v>247</v>
      </c>
      <c r="F42" s="406" t="s">
        <v>2061</v>
      </c>
      <c r="G42" s="400" t="s">
        <v>2133</v>
      </c>
      <c r="H42" s="361" t="s">
        <v>2073</v>
      </c>
      <c r="I42" s="361" t="s">
        <v>2127</v>
      </c>
      <c r="J42" s="361" t="s">
        <v>2128</v>
      </c>
      <c r="K42" s="361" t="s">
        <v>2076</v>
      </c>
      <c r="L42" s="361" t="s">
        <v>2041</v>
      </c>
      <c r="M42" s="361" t="s">
        <v>2042</v>
      </c>
      <c r="N42" s="388">
        <f>VALUE(MID($M42,1,1))</f>
        <v>3</v>
      </c>
      <c r="O42" s="397">
        <f>IF(N42=5,100%,IF(N42=4,80%,IF(N42=3,60%,IF(N42=2,40%,IF(N42=1,20%,"")))))</f>
        <v>0.6</v>
      </c>
      <c r="P42" s="361" t="s">
        <v>2106</v>
      </c>
      <c r="Q42" s="388">
        <f>VALUE(MID($P42,1,1))</f>
        <v>3</v>
      </c>
      <c r="R42" s="397">
        <f>IF(Q42=5,100%,IF(Q42=4,80%,IF(Q42=3,60%,IF(Q42=2,40%,IF(Q42=1,20%,"")))))</f>
        <v>0.6</v>
      </c>
      <c r="S42" s="388" t="str">
        <f>CONCATENATE(M42,P42)</f>
        <v>3. Media3. Moderado</v>
      </c>
      <c r="T42" s="391" t="s">
        <v>2044</v>
      </c>
      <c r="U42" s="70" t="s">
        <v>419</v>
      </c>
      <c r="V42" s="93" t="s">
        <v>2134</v>
      </c>
      <c r="W42" s="70" t="s">
        <v>2135</v>
      </c>
      <c r="X42" s="71">
        <f t="shared" si="1"/>
        <v>0.15</v>
      </c>
      <c r="Y42" s="71" t="s">
        <v>2047</v>
      </c>
      <c r="Z42" s="71">
        <f t="shared" si="2"/>
        <v>0.05</v>
      </c>
      <c r="AA42" s="70" t="s">
        <v>419</v>
      </c>
      <c r="AB42" s="93" t="s">
        <v>2136</v>
      </c>
      <c r="AC42" s="72">
        <f t="shared" si="3"/>
        <v>0.1</v>
      </c>
      <c r="AD42" s="70" t="s">
        <v>419</v>
      </c>
      <c r="AE42" s="70" t="s">
        <v>177</v>
      </c>
      <c r="AF42" s="70" t="s">
        <v>170</v>
      </c>
      <c r="AG42" s="72">
        <f t="shared" si="4"/>
        <v>0.15</v>
      </c>
      <c r="AH42" s="70" t="s">
        <v>419</v>
      </c>
      <c r="AI42" s="92" t="s">
        <v>2049</v>
      </c>
      <c r="AJ42" s="72">
        <f t="shared" si="0"/>
        <v>0.1</v>
      </c>
      <c r="AK42" s="70" t="s">
        <v>419</v>
      </c>
      <c r="AL42" s="70" t="s">
        <v>2063</v>
      </c>
      <c r="AM42" s="72">
        <f t="shared" si="7"/>
        <v>0.15</v>
      </c>
      <c r="AN42" s="72" t="s">
        <v>2051</v>
      </c>
      <c r="AO42" s="72" t="s">
        <v>2067</v>
      </c>
      <c r="AP42" s="72">
        <f t="shared" si="5"/>
        <v>0.25</v>
      </c>
      <c r="AQ42" s="73">
        <f t="shared" si="6"/>
        <v>0.95000000000000007</v>
      </c>
      <c r="AR42" s="394">
        <v>0.31666666666666671</v>
      </c>
      <c r="AS42" s="361" t="s">
        <v>2132</v>
      </c>
      <c r="AT42" s="388">
        <f>VALUE(MID($AS42,1,1))</f>
        <v>2</v>
      </c>
      <c r="AU42" s="361" t="s">
        <v>2043</v>
      </c>
      <c r="AV42" s="388">
        <f>VALUE(MID($AU42,1,1))</f>
        <v>2</v>
      </c>
      <c r="AW42" s="388">
        <f>$AT42*$AV42</f>
        <v>4</v>
      </c>
      <c r="AX42" s="388" t="str">
        <f>CONCATENATE(AS42,AU42)</f>
        <v>2. Baja2. Menor</v>
      </c>
      <c r="AY42" s="391" t="s">
        <v>2044</v>
      </c>
    </row>
    <row r="43" spans="1:51" ht="50" customHeight="1" x14ac:dyDescent="0.3">
      <c r="A43" s="404"/>
      <c r="B43" s="407"/>
      <c r="C43" s="410"/>
      <c r="D43" s="407"/>
      <c r="E43" s="407"/>
      <c r="F43" s="407"/>
      <c r="G43" s="401"/>
      <c r="H43" s="362"/>
      <c r="I43" s="362"/>
      <c r="J43" s="362"/>
      <c r="K43" s="362"/>
      <c r="L43" s="362"/>
      <c r="M43" s="362"/>
      <c r="N43" s="389"/>
      <c r="O43" s="398"/>
      <c r="P43" s="362"/>
      <c r="Q43" s="389"/>
      <c r="R43" s="398"/>
      <c r="S43" s="389"/>
      <c r="T43" s="392"/>
      <c r="U43" s="70"/>
      <c r="V43" s="70"/>
      <c r="W43" s="70"/>
      <c r="X43" s="71" t="str">
        <f t="shared" si="1"/>
        <v>0%</v>
      </c>
      <c r="Y43" s="71"/>
      <c r="Z43" s="71" t="str">
        <f t="shared" si="2"/>
        <v>0%</v>
      </c>
      <c r="AA43" s="70"/>
      <c r="AB43" s="70"/>
      <c r="AC43" s="72">
        <f t="shared" si="3"/>
        <v>0</v>
      </c>
      <c r="AD43" s="70"/>
      <c r="AE43" s="70"/>
      <c r="AF43" s="70"/>
      <c r="AG43" s="72">
        <f t="shared" si="4"/>
        <v>0</v>
      </c>
      <c r="AH43" s="70"/>
      <c r="AI43" s="70"/>
      <c r="AJ43" s="72">
        <f t="shared" si="0"/>
        <v>0</v>
      </c>
      <c r="AK43" s="70"/>
      <c r="AL43" s="70"/>
      <c r="AM43" s="72">
        <f t="shared" si="7"/>
        <v>0</v>
      </c>
      <c r="AN43" s="72"/>
      <c r="AO43" s="72"/>
      <c r="AP43" s="72">
        <f t="shared" si="5"/>
        <v>0</v>
      </c>
      <c r="AQ43" s="73">
        <f t="shared" si="6"/>
        <v>0</v>
      </c>
      <c r="AR43" s="395"/>
      <c r="AS43" s="362"/>
      <c r="AT43" s="389"/>
      <c r="AU43" s="362"/>
      <c r="AV43" s="389"/>
      <c r="AW43" s="389"/>
      <c r="AX43" s="389"/>
      <c r="AY43" s="392"/>
    </row>
    <row r="44" spans="1:51" ht="50" customHeight="1" x14ac:dyDescent="0.3">
      <c r="A44" s="405"/>
      <c r="B44" s="408"/>
      <c r="C44" s="411"/>
      <c r="D44" s="408"/>
      <c r="E44" s="408"/>
      <c r="F44" s="408"/>
      <c r="G44" s="402"/>
      <c r="H44" s="363"/>
      <c r="I44" s="363"/>
      <c r="J44" s="363"/>
      <c r="K44" s="363"/>
      <c r="L44" s="363"/>
      <c r="M44" s="363"/>
      <c r="N44" s="390"/>
      <c r="O44" s="399"/>
      <c r="P44" s="363"/>
      <c r="Q44" s="390"/>
      <c r="R44" s="399"/>
      <c r="S44" s="390"/>
      <c r="T44" s="393"/>
      <c r="U44" s="70"/>
      <c r="V44" s="70"/>
      <c r="W44" s="70"/>
      <c r="X44" s="71" t="str">
        <f t="shared" si="1"/>
        <v>0%</v>
      </c>
      <c r="Y44" s="71"/>
      <c r="Z44" s="71" t="str">
        <f t="shared" si="2"/>
        <v>0%</v>
      </c>
      <c r="AA44" s="70"/>
      <c r="AB44" s="70"/>
      <c r="AC44" s="72">
        <f t="shared" si="3"/>
        <v>0</v>
      </c>
      <c r="AD44" s="70"/>
      <c r="AE44" s="70"/>
      <c r="AF44" s="70"/>
      <c r="AG44" s="72">
        <f t="shared" si="4"/>
        <v>0</v>
      </c>
      <c r="AH44" s="70"/>
      <c r="AI44" s="70"/>
      <c r="AJ44" s="72">
        <f t="shared" si="0"/>
        <v>0</v>
      </c>
      <c r="AK44" s="70"/>
      <c r="AL44" s="70"/>
      <c r="AM44" s="72">
        <f t="shared" si="7"/>
        <v>0</v>
      </c>
      <c r="AN44" s="72"/>
      <c r="AO44" s="72"/>
      <c r="AP44" s="72">
        <f t="shared" si="5"/>
        <v>0</v>
      </c>
      <c r="AQ44" s="73">
        <f t="shared" si="6"/>
        <v>0</v>
      </c>
      <c r="AR44" s="396"/>
      <c r="AS44" s="363"/>
      <c r="AT44" s="390"/>
      <c r="AU44" s="363"/>
      <c r="AV44" s="390"/>
      <c r="AW44" s="390"/>
      <c r="AX44" s="390"/>
      <c r="AY44" s="393"/>
    </row>
    <row r="45" spans="1:51" ht="50" customHeight="1" x14ac:dyDescent="0.3">
      <c r="A45" s="403" t="s">
        <v>171</v>
      </c>
      <c r="B45" s="406" t="s">
        <v>163</v>
      </c>
      <c r="C45" s="409">
        <v>13</v>
      </c>
      <c r="D45" s="406" t="s">
        <v>2137</v>
      </c>
      <c r="E45" s="406" t="s">
        <v>247</v>
      </c>
      <c r="F45" s="406" t="s">
        <v>2032</v>
      </c>
      <c r="G45" s="400" t="s">
        <v>2138</v>
      </c>
      <c r="H45" s="361" t="s">
        <v>2104</v>
      </c>
      <c r="I45" s="361" t="s">
        <v>2038</v>
      </c>
      <c r="J45" s="361" t="s">
        <v>2139</v>
      </c>
      <c r="K45" s="361" t="s">
        <v>2140</v>
      </c>
      <c r="L45" s="361" t="s">
        <v>2041</v>
      </c>
      <c r="M45" s="361" t="s">
        <v>2141</v>
      </c>
      <c r="N45" s="388">
        <f>VALUE(MID($M45,1,1))</f>
        <v>4</v>
      </c>
      <c r="O45" s="397">
        <f>IF(N45=5,100%,IF(N45=4,80%,IF(N45=3,60%,IF(N45=2,40%,IF(N45=1,20%,"")))))</f>
        <v>0.8</v>
      </c>
      <c r="P45" s="361" t="s">
        <v>2106</v>
      </c>
      <c r="Q45" s="388">
        <f>VALUE(MID($P45,1,1))</f>
        <v>3</v>
      </c>
      <c r="R45" s="397">
        <f>IF(Q45=5,100%,IF(Q45=4,80%,IF(Q45=3,60%,IF(Q45=2,40%,IF(Q45=1,20%,"")))))</f>
        <v>0.6</v>
      </c>
      <c r="S45" s="388" t="str">
        <f>CONCATENATE(M45,P45)</f>
        <v>4. Alta3. Moderado</v>
      </c>
      <c r="T45" s="391" t="s">
        <v>2092</v>
      </c>
      <c r="U45" s="70" t="s">
        <v>419</v>
      </c>
      <c r="V45" s="70" t="s">
        <v>2142</v>
      </c>
      <c r="W45" s="70" t="s">
        <v>2046</v>
      </c>
      <c r="X45" s="71">
        <f t="shared" si="1"/>
        <v>0.25</v>
      </c>
      <c r="Y45" s="71" t="s">
        <v>2047</v>
      </c>
      <c r="Z45" s="71">
        <f t="shared" si="2"/>
        <v>0.05</v>
      </c>
      <c r="AA45" s="70" t="s">
        <v>419</v>
      </c>
      <c r="AB45" s="70" t="s">
        <v>2143</v>
      </c>
      <c r="AC45" s="72">
        <f t="shared" si="3"/>
        <v>0.1</v>
      </c>
      <c r="AD45" s="70" t="s">
        <v>419</v>
      </c>
      <c r="AE45" s="70" t="s">
        <v>2144</v>
      </c>
      <c r="AF45" s="70" t="s">
        <v>170</v>
      </c>
      <c r="AG45" s="72">
        <f t="shared" si="4"/>
        <v>0.15</v>
      </c>
      <c r="AH45" s="70" t="s">
        <v>419</v>
      </c>
      <c r="AI45" s="70" t="s">
        <v>2145</v>
      </c>
      <c r="AJ45" s="72">
        <f t="shared" si="0"/>
        <v>0.1</v>
      </c>
      <c r="AK45" s="70" t="s">
        <v>419</v>
      </c>
      <c r="AL45" s="70" t="s">
        <v>2050</v>
      </c>
      <c r="AM45" s="72">
        <f t="shared" si="7"/>
        <v>0.15</v>
      </c>
      <c r="AN45" s="72" t="s">
        <v>2051</v>
      </c>
      <c r="AO45" s="72" t="s">
        <v>2052</v>
      </c>
      <c r="AP45" s="72">
        <f t="shared" si="5"/>
        <v>0.25</v>
      </c>
      <c r="AQ45" s="73">
        <f t="shared" si="6"/>
        <v>1.05</v>
      </c>
      <c r="AR45" s="394">
        <v>1.0833333333333333</v>
      </c>
      <c r="AS45" s="361" t="s">
        <v>2132</v>
      </c>
      <c r="AT45" s="388">
        <f>VALUE(MID($AS45,1,1))</f>
        <v>2</v>
      </c>
      <c r="AU45" s="361" t="s">
        <v>2054</v>
      </c>
      <c r="AV45" s="388">
        <f>VALUE(MID($AU45,1,1))</f>
        <v>1</v>
      </c>
      <c r="AW45" s="388">
        <f>$AT45*$AV45</f>
        <v>2</v>
      </c>
      <c r="AX45" s="388" t="str">
        <f>CONCATENATE(AS45,AU45)</f>
        <v>2. Baja1. Leve</v>
      </c>
      <c r="AY45" s="391" t="s">
        <v>2055</v>
      </c>
    </row>
    <row r="46" spans="1:51" ht="50" customHeight="1" x14ac:dyDescent="0.3">
      <c r="A46" s="404"/>
      <c r="B46" s="407"/>
      <c r="C46" s="410"/>
      <c r="D46" s="407"/>
      <c r="E46" s="407"/>
      <c r="F46" s="407"/>
      <c r="G46" s="401"/>
      <c r="H46" s="362"/>
      <c r="I46" s="362"/>
      <c r="J46" s="362"/>
      <c r="K46" s="362"/>
      <c r="L46" s="362"/>
      <c r="M46" s="362"/>
      <c r="N46" s="389"/>
      <c r="O46" s="398"/>
      <c r="P46" s="362"/>
      <c r="Q46" s="389"/>
      <c r="R46" s="398"/>
      <c r="S46" s="389"/>
      <c r="T46" s="392"/>
      <c r="U46" s="70" t="s">
        <v>419</v>
      </c>
      <c r="V46" s="93" t="s">
        <v>2146</v>
      </c>
      <c r="W46" s="70" t="s">
        <v>2046</v>
      </c>
      <c r="X46" s="71">
        <f t="shared" si="1"/>
        <v>0.25</v>
      </c>
      <c r="Y46" s="71" t="s">
        <v>2047</v>
      </c>
      <c r="Z46" s="71">
        <f t="shared" si="2"/>
        <v>0.05</v>
      </c>
      <c r="AA46" s="70" t="s">
        <v>419</v>
      </c>
      <c r="AB46" s="70" t="s">
        <v>2060</v>
      </c>
      <c r="AC46" s="72">
        <f t="shared" si="3"/>
        <v>0.1</v>
      </c>
      <c r="AD46" s="70" t="s">
        <v>419</v>
      </c>
      <c r="AE46" s="70" t="s">
        <v>177</v>
      </c>
      <c r="AF46" s="70" t="s">
        <v>170</v>
      </c>
      <c r="AG46" s="72">
        <f t="shared" si="4"/>
        <v>0.15</v>
      </c>
      <c r="AH46" s="70" t="s">
        <v>419</v>
      </c>
      <c r="AI46" s="92" t="s">
        <v>2049</v>
      </c>
      <c r="AJ46" s="72">
        <f t="shared" si="0"/>
        <v>0.1</v>
      </c>
      <c r="AK46" s="70" t="s">
        <v>419</v>
      </c>
      <c r="AL46" s="70" t="s">
        <v>2050</v>
      </c>
      <c r="AM46" s="72">
        <f>IF(AK46="SI",15%,0%)</f>
        <v>0.15</v>
      </c>
      <c r="AN46" s="72" t="s">
        <v>2051</v>
      </c>
      <c r="AO46" s="72" t="s">
        <v>2052</v>
      </c>
      <c r="AP46" s="72">
        <f t="shared" si="5"/>
        <v>0.25</v>
      </c>
      <c r="AQ46" s="73">
        <f t="shared" si="6"/>
        <v>1.05</v>
      </c>
      <c r="AR46" s="395"/>
      <c r="AS46" s="362"/>
      <c r="AT46" s="389"/>
      <c r="AU46" s="362"/>
      <c r="AV46" s="389"/>
      <c r="AW46" s="389"/>
      <c r="AX46" s="389"/>
      <c r="AY46" s="392"/>
    </row>
    <row r="47" spans="1:51" ht="50" customHeight="1" x14ac:dyDescent="0.3">
      <c r="A47" s="405"/>
      <c r="B47" s="408"/>
      <c r="C47" s="411"/>
      <c r="D47" s="408"/>
      <c r="E47" s="408"/>
      <c r="F47" s="408"/>
      <c r="G47" s="402"/>
      <c r="H47" s="363"/>
      <c r="I47" s="363"/>
      <c r="J47" s="363"/>
      <c r="K47" s="363"/>
      <c r="L47" s="363"/>
      <c r="M47" s="363"/>
      <c r="N47" s="390"/>
      <c r="O47" s="399"/>
      <c r="P47" s="363"/>
      <c r="Q47" s="390"/>
      <c r="R47" s="399"/>
      <c r="S47" s="390"/>
      <c r="T47" s="393"/>
      <c r="U47" s="70" t="s">
        <v>419</v>
      </c>
      <c r="V47" s="70" t="s">
        <v>2147</v>
      </c>
      <c r="W47" s="70" t="s">
        <v>2046</v>
      </c>
      <c r="X47" s="71">
        <f t="shared" si="1"/>
        <v>0.25</v>
      </c>
      <c r="Y47" s="71" t="s">
        <v>2069</v>
      </c>
      <c r="Z47" s="71">
        <f t="shared" si="2"/>
        <v>0.15</v>
      </c>
      <c r="AA47" s="70" t="s">
        <v>419</v>
      </c>
      <c r="AB47" s="70" t="s">
        <v>2148</v>
      </c>
      <c r="AC47" s="72">
        <f t="shared" si="3"/>
        <v>0.1</v>
      </c>
      <c r="AD47" s="70" t="s">
        <v>419</v>
      </c>
      <c r="AE47" s="70" t="s">
        <v>2149</v>
      </c>
      <c r="AF47" s="70" t="s">
        <v>170</v>
      </c>
      <c r="AG47" s="72">
        <f t="shared" si="4"/>
        <v>0.15</v>
      </c>
      <c r="AH47" s="70" t="s">
        <v>419</v>
      </c>
      <c r="AI47" s="70" t="s">
        <v>2150</v>
      </c>
      <c r="AJ47" s="72">
        <f t="shared" si="0"/>
        <v>0.1</v>
      </c>
      <c r="AK47" s="70" t="s">
        <v>419</v>
      </c>
      <c r="AL47" s="70" t="s">
        <v>2050</v>
      </c>
      <c r="AM47" s="72">
        <f>IF(AK47="SI",15%,0%)</f>
        <v>0.15</v>
      </c>
      <c r="AN47" s="72" t="s">
        <v>2051</v>
      </c>
      <c r="AO47" s="72" t="s">
        <v>2052</v>
      </c>
      <c r="AP47" s="72">
        <f t="shared" si="5"/>
        <v>0.25</v>
      </c>
      <c r="AQ47" s="73">
        <f t="shared" si="6"/>
        <v>1.1499999999999999</v>
      </c>
      <c r="AR47" s="396"/>
      <c r="AS47" s="363"/>
      <c r="AT47" s="390"/>
      <c r="AU47" s="363"/>
      <c r="AV47" s="390"/>
      <c r="AW47" s="390"/>
      <c r="AX47" s="390"/>
      <c r="AY47" s="393"/>
    </row>
    <row r="48" spans="1:51" ht="50" customHeight="1" x14ac:dyDescent="0.3">
      <c r="A48" s="403" t="s">
        <v>171</v>
      </c>
      <c r="B48" s="406" t="s">
        <v>163</v>
      </c>
      <c r="C48" s="409">
        <v>14</v>
      </c>
      <c r="D48" s="406" t="s">
        <v>2137</v>
      </c>
      <c r="E48" s="406" t="s">
        <v>247</v>
      </c>
      <c r="F48" s="406" t="s">
        <v>2061</v>
      </c>
      <c r="G48" s="400" t="s">
        <v>2151</v>
      </c>
      <c r="H48" s="361" t="s">
        <v>2104</v>
      </c>
      <c r="I48" s="361" t="s">
        <v>2074</v>
      </c>
      <c r="J48" s="361" t="s">
        <v>2109</v>
      </c>
      <c r="K48" s="361" t="s">
        <v>2140</v>
      </c>
      <c r="L48" s="361" t="s">
        <v>2041</v>
      </c>
      <c r="M48" s="361" t="s">
        <v>2141</v>
      </c>
      <c r="N48" s="388">
        <f>VALUE(MID($M48,1,1))</f>
        <v>4</v>
      </c>
      <c r="O48" s="397">
        <f>IF(N48=5,100%,IF(N48=4,80%,IF(N48=3,60%,IF(N48=2,40%,IF(N48=1,20%,"")))))</f>
        <v>0.8</v>
      </c>
      <c r="P48" s="361" t="s">
        <v>2106</v>
      </c>
      <c r="Q48" s="388">
        <f>VALUE(MID($P48,1,1))</f>
        <v>3</v>
      </c>
      <c r="R48" s="397">
        <f>IF(Q48=5,100%,IF(Q48=4,80%,IF(Q48=3,60%,IF(Q48=2,40%,IF(Q48=1,20%,"")))))</f>
        <v>0.6</v>
      </c>
      <c r="S48" s="388" t="str">
        <f>CONCATENATE(M48,P48)</f>
        <v>4. Alta3. Moderado</v>
      </c>
      <c r="T48" s="391" t="s">
        <v>2092</v>
      </c>
      <c r="U48" s="70" t="s">
        <v>419</v>
      </c>
      <c r="V48" s="93" t="s">
        <v>2134</v>
      </c>
      <c r="W48" s="70" t="s">
        <v>2135</v>
      </c>
      <c r="X48" s="71">
        <f t="shared" si="1"/>
        <v>0.15</v>
      </c>
      <c r="Y48" s="71" t="s">
        <v>2047</v>
      </c>
      <c r="Z48" s="71">
        <f t="shared" si="2"/>
        <v>0.05</v>
      </c>
      <c r="AA48" s="70" t="s">
        <v>419</v>
      </c>
      <c r="AB48" s="93" t="s">
        <v>2152</v>
      </c>
      <c r="AC48" s="72">
        <f t="shared" si="3"/>
        <v>0.1</v>
      </c>
      <c r="AD48" s="70" t="s">
        <v>419</v>
      </c>
      <c r="AE48" s="70" t="s">
        <v>177</v>
      </c>
      <c r="AF48" s="70" t="s">
        <v>170</v>
      </c>
      <c r="AG48" s="72">
        <f t="shared" si="4"/>
        <v>0.15</v>
      </c>
      <c r="AH48" s="70" t="s">
        <v>419</v>
      </c>
      <c r="AI48" s="92" t="s">
        <v>2049</v>
      </c>
      <c r="AJ48" s="72">
        <f t="shared" si="0"/>
        <v>0.1</v>
      </c>
      <c r="AK48" s="70" t="s">
        <v>419</v>
      </c>
      <c r="AL48" s="70" t="s">
        <v>2063</v>
      </c>
      <c r="AM48" s="72">
        <f t="shared" ref="AM48" si="8">IF(AK48="SI",15%,0%)</f>
        <v>0.15</v>
      </c>
      <c r="AN48" s="72" t="s">
        <v>2051</v>
      </c>
      <c r="AO48" s="72" t="s">
        <v>2067</v>
      </c>
      <c r="AP48" s="72">
        <f t="shared" si="5"/>
        <v>0.25</v>
      </c>
      <c r="AQ48" s="73">
        <f t="shared" si="6"/>
        <v>0.95000000000000007</v>
      </c>
      <c r="AR48" s="394">
        <v>1.0333333333333334</v>
      </c>
      <c r="AS48" s="361" t="s">
        <v>2132</v>
      </c>
      <c r="AT48" s="388">
        <f>VALUE(MID($AS48,1,1))</f>
        <v>2</v>
      </c>
      <c r="AU48" s="361" t="s">
        <v>2054</v>
      </c>
      <c r="AV48" s="388">
        <f>VALUE(MID($AU48,1,1))</f>
        <v>1</v>
      </c>
      <c r="AW48" s="388">
        <f>$AT48*$AV48</f>
        <v>2</v>
      </c>
      <c r="AX48" s="388" t="str">
        <f>CONCATENATE(AS48,AU48)</f>
        <v>2. Baja1. Leve</v>
      </c>
      <c r="AY48" s="391" t="s">
        <v>2055</v>
      </c>
    </row>
    <row r="49" spans="1:51" ht="50" customHeight="1" x14ac:dyDescent="0.3">
      <c r="A49" s="404"/>
      <c r="B49" s="407"/>
      <c r="C49" s="410"/>
      <c r="D49" s="407"/>
      <c r="E49" s="407"/>
      <c r="F49" s="407"/>
      <c r="G49" s="401"/>
      <c r="H49" s="362"/>
      <c r="I49" s="362"/>
      <c r="J49" s="362"/>
      <c r="K49" s="362"/>
      <c r="L49" s="362"/>
      <c r="M49" s="362"/>
      <c r="N49" s="389"/>
      <c r="O49" s="398"/>
      <c r="P49" s="362"/>
      <c r="Q49" s="389"/>
      <c r="R49" s="398"/>
      <c r="S49" s="389"/>
      <c r="T49" s="392"/>
      <c r="U49" s="70" t="s">
        <v>419</v>
      </c>
      <c r="V49" s="70" t="s">
        <v>2147</v>
      </c>
      <c r="W49" s="70" t="s">
        <v>2046</v>
      </c>
      <c r="X49" s="71">
        <f t="shared" si="1"/>
        <v>0.25</v>
      </c>
      <c r="Y49" s="71" t="s">
        <v>2069</v>
      </c>
      <c r="Z49" s="71">
        <f t="shared" si="2"/>
        <v>0.15</v>
      </c>
      <c r="AA49" s="70" t="s">
        <v>419</v>
      </c>
      <c r="AB49" s="70" t="s">
        <v>2148</v>
      </c>
      <c r="AC49" s="72">
        <f t="shared" si="3"/>
        <v>0.1</v>
      </c>
      <c r="AD49" s="70" t="s">
        <v>419</v>
      </c>
      <c r="AE49" s="70" t="s">
        <v>2149</v>
      </c>
      <c r="AF49" s="70" t="s">
        <v>170</v>
      </c>
      <c r="AG49" s="72">
        <f t="shared" si="4"/>
        <v>0.15</v>
      </c>
      <c r="AH49" s="70" t="s">
        <v>419</v>
      </c>
      <c r="AI49" s="70" t="s">
        <v>2150</v>
      </c>
      <c r="AJ49" s="72">
        <f t="shared" si="0"/>
        <v>0.1</v>
      </c>
      <c r="AK49" s="70" t="s">
        <v>419</v>
      </c>
      <c r="AL49" s="70" t="s">
        <v>2063</v>
      </c>
      <c r="AM49" s="72">
        <f>IF(AK49="SI",15%,0%)</f>
        <v>0.15</v>
      </c>
      <c r="AN49" s="72" t="s">
        <v>2051</v>
      </c>
      <c r="AO49" s="72" t="s">
        <v>2067</v>
      </c>
      <c r="AP49" s="72">
        <f t="shared" si="5"/>
        <v>0.25</v>
      </c>
      <c r="AQ49" s="73">
        <f t="shared" si="6"/>
        <v>1.1499999999999999</v>
      </c>
      <c r="AR49" s="395"/>
      <c r="AS49" s="362"/>
      <c r="AT49" s="389"/>
      <c r="AU49" s="362"/>
      <c r="AV49" s="389"/>
      <c r="AW49" s="389"/>
      <c r="AX49" s="389"/>
      <c r="AY49" s="392"/>
    </row>
    <row r="50" spans="1:51" ht="50" customHeight="1" x14ac:dyDescent="0.3">
      <c r="A50" s="405"/>
      <c r="B50" s="408"/>
      <c r="C50" s="411"/>
      <c r="D50" s="408"/>
      <c r="E50" s="408"/>
      <c r="F50" s="408"/>
      <c r="G50" s="402"/>
      <c r="H50" s="363"/>
      <c r="I50" s="363"/>
      <c r="J50" s="363"/>
      <c r="K50" s="363"/>
      <c r="L50" s="363"/>
      <c r="M50" s="363"/>
      <c r="N50" s="390"/>
      <c r="O50" s="399"/>
      <c r="P50" s="363"/>
      <c r="Q50" s="390"/>
      <c r="R50" s="399"/>
      <c r="S50" s="390"/>
      <c r="T50" s="393"/>
      <c r="U50" s="70" t="s">
        <v>419</v>
      </c>
      <c r="V50" s="70" t="s">
        <v>2153</v>
      </c>
      <c r="W50" s="70" t="s">
        <v>2114</v>
      </c>
      <c r="X50" s="71">
        <f t="shared" si="1"/>
        <v>0.1</v>
      </c>
      <c r="Y50" s="71" t="s">
        <v>2069</v>
      </c>
      <c r="Z50" s="71">
        <f t="shared" si="2"/>
        <v>0.15</v>
      </c>
      <c r="AA50" s="70" t="s">
        <v>419</v>
      </c>
      <c r="AB50" s="70" t="s">
        <v>2154</v>
      </c>
      <c r="AC50" s="72">
        <f t="shared" si="3"/>
        <v>0.1</v>
      </c>
      <c r="AD50" s="70" t="s">
        <v>419</v>
      </c>
      <c r="AE50" s="70" t="s">
        <v>2149</v>
      </c>
      <c r="AF50" s="70" t="s">
        <v>170</v>
      </c>
      <c r="AG50" s="72">
        <f t="shared" si="4"/>
        <v>0.15</v>
      </c>
      <c r="AH50" s="70" t="s">
        <v>419</v>
      </c>
      <c r="AI50" s="92" t="s">
        <v>2049</v>
      </c>
      <c r="AJ50" s="72">
        <f t="shared" si="0"/>
        <v>0.1</v>
      </c>
      <c r="AK50" s="70" t="s">
        <v>419</v>
      </c>
      <c r="AL50" s="70" t="s">
        <v>2063</v>
      </c>
      <c r="AM50" s="72">
        <f>IF(AK50="SI",15%,0%)</f>
        <v>0.15</v>
      </c>
      <c r="AN50" s="72" t="s">
        <v>2051</v>
      </c>
      <c r="AO50" s="72" t="s">
        <v>2067</v>
      </c>
      <c r="AP50" s="72">
        <f t="shared" si="5"/>
        <v>0.25</v>
      </c>
      <c r="AQ50" s="73">
        <f t="shared" si="6"/>
        <v>1</v>
      </c>
      <c r="AR50" s="396"/>
      <c r="AS50" s="363"/>
      <c r="AT50" s="390"/>
      <c r="AU50" s="363"/>
      <c r="AV50" s="390"/>
      <c r="AW50" s="390"/>
      <c r="AX50" s="390"/>
      <c r="AY50" s="393"/>
    </row>
    <row r="51" spans="1:51" ht="50" customHeight="1" x14ac:dyDescent="0.3">
      <c r="A51" s="403" t="s">
        <v>171</v>
      </c>
      <c r="B51" s="406" t="s">
        <v>163</v>
      </c>
      <c r="C51" s="409">
        <v>15</v>
      </c>
      <c r="D51" s="406" t="s">
        <v>2155</v>
      </c>
      <c r="E51" s="406" t="s">
        <v>175</v>
      </c>
      <c r="F51" s="406" t="s">
        <v>2032</v>
      </c>
      <c r="G51" s="400" t="s">
        <v>2156</v>
      </c>
      <c r="H51" s="361" t="s">
        <v>2073</v>
      </c>
      <c r="I51" s="361" t="s">
        <v>2127</v>
      </c>
      <c r="J51" s="361" t="s">
        <v>2109</v>
      </c>
      <c r="K51" s="361" t="s">
        <v>2140</v>
      </c>
      <c r="L51" s="361" t="s">
        <v>2041</v>
      </c>
      <c r="M51" s="361" t="s">
        <v>2141</v>
      </c>
      <c r="N51" s="388">
        <f>VALUE(MID($M51,1,1))</f>
        <v>4</v>
      </c>
      <c r="O51" s="397">
        <f>IF(N51=5,100%,IF(N51=4,80%,IF(N51=3,60%,IF(N51=2,40%,IF(N51=1,20%,"")))))</f>
        <v>0.8</v>
      </c>
      <c r="P51" s="361" t="s">
        <v>2091</v>
      </c>
      <c r="Q51" s="388">
        <f>VALUE(MID($P51,1,1))</f>
        <v>4</v>
      </c>
      <c r="R51" s="397">
        <f>IF(Q51=5,100%,IF(Q51=4,80%,IF(Q51=3,60%,IF(Q51=2,40%,IF(Q51=1,20%,"")))))</f>
        <v>0.8</v>
      </c>
      <c r="S51" s="388" t="str">
        <f>CONCATENATE(M51,P51)</f>
        <v>4. Alta4. Mayor</v>
      </c>
      <c r="T51" s="391" t="s">
        <v>2092</v>
      </c>
      <c r="U51" s="70" t="s">
        <v>419</v>
      </c>
      <c r="V51" s="70" t="s">
        <v>2157</v>
      </c>
      <c r="W51" s="70" t="s">
        <v>2046</v>
      </c>
      <c r="X51" s="71">
        <f t="shared" si="1"/>
        <v>0.25</v>
      </c>
      <c r="Y51" s="71" t="s">
        <v>2047</v>
      </c>
      <c r="Z51" s="71">
        <f t="shared" si="2"/>
        <v>0.05</v>
      </c>
      <c r="AA51" s="70" t="s">
        <v>419</v>
      </c>
      <c r="AB51" s="70" t="s">
        <v>2158</v>
      </c>
      <c r="AC51" s="72">
        <f t="shared" si="3"/>
        <v>0.1</v>
      </c>
      <c r="AD51" s="70" t="s">
        <v>419</v>
      </c>
      <c r="AE51" s="70" t="s">
        <v>178</v>
      </c>
      <c r="AF51" s="70" t="s">
        <v>170</v>
      </c>
      <c r="AG51" s="72">
        <f t="shared" si="4"/>
        <v>0.15</v>
      </c>
      <c r="AH51" s="70" t="s">
        <v>419</v>
      </c>
      <c r="AI51" s="70" t="s">
        <v>2159</v>
      </c>
      <c r="AJ51" s="72">
        <f t="shared" si="0"/>
        <v>0.1</v>
      </c>
      <c r="AK51" s="70" t="s">
        <v>419</v>
      </c>
      <c r="AL51" s="70" t="s">
        <v>2050</v>
      </c>
      <c r="AM51" s="72">
        <f t="shared" si="7"/>
        <v>0.15</v>
      </c>
      <c r="AN51" s="72" t="s">
        <v>2051</v>
      </c>
      <c r="AO51" s="72" t="s">
        <v>2052</v>
      </c>
      <c r="AP51" s="72">
        <f t="shared" si="5"/>
        <v>0.25</v>
      </c>
      <c r="AQ51" s="73">
        <f t="shared" si="6"/>
        <v>1.05</v>
      </c>
      <c r="AR51" s="394">
        <v>0.65</v>
      </c>
      <c r="AS51" s="361" t="s">
        <v>2042</v>
      </c>
      <c r="AT51" s="388">
        <f>VALUE(MID($AS51,1,1))</f>
        <v>3</v>
      </c>
      <c r="AU51" s="361" t="s">
        <v>2106</v>
      </c>
      <c r="AV51" s="388">
        <f>VALUE(MID($AU51,1,1))</f>
        <v>3</v>
      </c>
      <c r="AW51" s="388">
        <f>$AT51*$AV51</f>
        <v>9</v>
      </c>
      <c r="AX51" s="388" t="str">
        <f>CONCATENATE(AS51,AU51)</f>
        <v>3. Media3. Moderado</v>
      </c>
      <c r="AY51" s="391" t="s">
        <v>2044</v>
      </c>
    </row>
    <row r="52" spans="1:51" ht="50" customHeight="1" x14ac:dyDescent="0.3">
      <c r="A52" s="404"/>
      <c r="B52" s="407"/>
      <c r="C52" s="410"/>
      <c r="D52" s="407"/>
      <c r="E52" s="407"/>
      <c r="F52" s="407"/>
      <c r="G52" s="401"/>
      <c r="H52" s="362"/>
      <c r="I52" s="362"/>
      <c r="J52" s="362"/>
      <c r="K52" s="362"/>
      <c r="L52" s="362"/>
      <c r="M52" s="362"/>
      <c r="N52" s="389"/>
      <c r="O52" s="398"/>
      <c r="P52" s="362"/>
      <c r="Q52" s="389"/>
      <c r="R52" s="398"/>
      <c r="S52" s="389"/>
      <c r="T52" s="392"/>
      <c r="U52" s="70" t="s">
        <v>419</v>
      </c>
      <c r="V52" s="70" t="s">
        <v>2160</v>
      </c>
      <c r="W52" s="70" t="s">
        <v>2114</v>
      </c>
      <c r="X52" s="71">
        <f t="shared" si="1"/>
        <v>0.1</v>
      </c>
      <c r="Y52" s="71" t="s">
        <v>2047</v>
      </c>
      <c r="Z52" s="71">
        <f t="shared" si="2"/>
        <v>0.05</v>
      </c>
      <c r="AA52" s="70" t="s">
        <v>419</v>
      </c>
      <c r="AB52" s="70" t="s">
        <v>2161</v>
      </c>
      <c r="AC52" s="72">
        <f t="shared" si="3"/>
        <v>0.1</v>
      </c>
      <c r="AD52" s="70" t="s">
        <v>419</v>
      </c>
      <c r="AE52" s="70" t="s">
        <v>178</v>
      </c>
      <c r="AF52" s="70" t="s">
        <v>170</v>
      </c>
      <c r="AG52" s="72">
        <f t="shared" si="4"/>
        <v>0.15</v>
      </c>
      <c r="AH52" s="70" t="s">
        <v>419</v>
      </c>
      <c r="AI52" s="70" t="s">
        <v>2131</v>
      </c>
      <c r="AJ52" s="72">
        <f t="shared" si="0"/>
        <v>0.1</v>
      </c>
      <c r="AK52" s="70" t="s">
        <v>419</v>
      </c>
      <c r="AL52" s="70" t="s">
        <v>2050</v>
      </c>
      <c r="AM52" s="72">
        <f t="shared" si="7"/>
        <v>0.15</v>
      </c>
      <c r="AN52" s="72" t="s">
        <v>2051</v>
      </c>
      <c r="AO52" s="72" t="s">
        <v>2052</v>
      </c>
      <c r="AP52" s="72">
        <f t="shared" si="5"/>
        <v>0.25</v>
      </c>
      <c r="AQ52" s="73">
        <f t="shared" si="6"/>
        <v>0.9</v>
      </c>
      <c r="AR52" s="395"/>
      <c r="AS52" s="362"/>
      <c r="AT52" s="389"/>
      <c r="AU52" s="362"/>
      <c r="AV52" s="389"/>
      <c r="AW52" s="389"/>
      <c r="AX52" s="389"/>
      <c r="AY52" s="392"/>
    </row>
    <row r="53" spans="1:51" ht="50" customHeight="1" x14ac:dyDescent="0.3">
      <c r="A53" s="405"/>
      <c r="B53" s="408"/>
      <c r="C53" s="411"/>
      <c r="D53" s="408"/>
      <c r="E53" s="408"/>
      <c r="F53" s="408"/>
      <c r="G53" s="402"/>
      <c r="H53" s="363"/>
      <c r="I53" s="363"/>
      <c r="J53" s="363"/>
      <c r="K53" s="363"/>
      <c r="L53" s="363"/>
      <c r="M53" s="363"/>
      <c r="N53" s="390"/>
      <c r="O53" s="399"/>
      <c r="P53" s="363"/>
      <c r="Q53" s="390"/>
      <c r="R53" s="399"/>
      <c r="S53" s="390"/>
      <c r="T53" s="393"/>
      <c r="U53" s="70"/>
      <c r="V53" s="70"/>
      <c r="W53" s="70"/>
      <c r="X53" s="71" t="str">
        <f t="shared" si="1"/>
        <v>0%</v>
      </c>
      <c r="Y53" s="71"/>
      <c r="Z53" s="71" t="str">
        <f t="shared" si="2"/>
        <v>0%</v>
      </c>
      <c r="AA53" s="70"/>
      <c r="AB53" s="70"/>
      <c r="AC53" s="72">
        <f t="shared" si="3"/>
        <v>0</v>
      </c>
      <c r="AD53" s="70"/>
      <c r="AE53" s="70"/>
      <c r="AF53" s="70"/>
      <c r="AG53" s="72">
        <f t="shared" si="4"/>
        <v>0</v>
      </c>
      <c r="AH53" s="70"/>
      <c r="AI53" s="70"/>
      <c r="AJ53" s="72">
        <f t="shared" si="0"/>
        <v>0</v>
      </c>
      <c r="AK53" s="70"/>
      <c r="AL53" s="70"/>
      <c r="AM53" s="72">
        <f t="shared" si="7"/>
        <v>0</v>
      </c>
      <c r="AN53" s="72"/>
      <c r="AO53" s="72"/>
      <c r="AP53" s="72">
        <f t="shared" si="5"/>
        <v>0</v>
      </c>
      <c r="AQ53" s="73">
        <f t="shared" si="6"/>
        <v>0</v>
      </c>
      <c r="AR53" s="396"/>
      <c r="AS53" s="363"/>
      <c r="AT53" s="390"/>
      <c r="AU53" s="363"/>
      <c r="AV53" s="390"/>
      <c r="AW53" s="390"/>
      <c r="AX53" s="390"/>
      <c r="AY53" s="393"/>
    </row>
    <row r="54" spans="1:51" ht="50" customHeight="1" x14ac:dyDescent="0.3">
      <c r="A54" s="403" t="s">
        <v>171</v>
      </c>
      <c r="B54" s="406" t="s">
        <v>163</v>
      </c>
      <c r="C54" s="409">
        <v>16</v>
      </c>
      <c r="D54" s="406" t="s">
        <v>2155</v>
      </c>
      <c r="E54" s="406" t="s">
        <v>175</v>
      </c>
      <c r="F54" s="406" t="s">
        <v>2061</v>
      </c>
      <c r="G54" s="400" t="s">
        <v>2162</v>
      </c>
      <c r="H54" s="361" t="s">
        <v>2104</v>
      </c>
      <c r="I54" s="361" t="s">
        <v>2163</v>
      </c>
      <c r="J54" s="361" t="s">
        <v>2034</v>
      </c>
      <c r="K54" s="361" t="s">
        <v>2140</v>
      </c>
      <c r="L54" s="361" t="s">
        <v>2041</v>
      </c>
      <c r="M54" s="361" t="s">
        <v>2141</v>
      </c>
      <c r="N54" s="388">
        <f>VALUE(MID($M54,1,1))</f>
        <v>4</v>
      </c>
      <c r="O54" s="397">
        <f>IF(N54=5,100%,IF(N54=4,80%,IF(N54=3,60%,IF(N54=2,40%,IF(N54=1,20%,"")))))</f>
        <v>0.8</v>
      </c>
      <c r="P54" s="361" t="s">
        <v>2091</v>
      </c>
      <c r="Q54" s="388">
        <f>VALUE(MID($P54,1,1))</f>
        <v>4</v>
      </c>
      <c r="R54" s="397">
        <f>IF(Q54=5,100%,IF(Q54=4,80%,IF(Q54=3,60%,IF(Q54=2,40%,IF(Q54=1,20%,"")))))</f>
        <v>0.8</v>
      </c>
      <c r="S54" s="388" t="str">
        <f>CONCATENATE(M54,P54)</f>
        <v>4. Alta4. Mayor</v>
      </c>
      <c r="T54" s="391" t="s">
        <v>2092</v>
      </c>
      <c r="U54" s="70" t="s">
        <v>419</v>
      </c>
      <c r="V54" s="70" t="s">
        <v>2164</v>
      </c>
      <c r="W54" s="70" t="s">
        <v>2046</v>
      </c>
      <c r="X54" s="71">
        <f t="shared" si="1"/>
        <v>0.25</v>
      </c>
      <c r="Y54" s="71" t="s">
        <v>2047</v>
      </c>
      <c r="Z54" s="71">
        <f t="shared" si="2"/>
        <v>0.05</v>
      </c>
      <c r="AA54" s="70" t="s">
        <v>456</v>
      </c>
      <c r="AB54" s="70" t="s">
        <v>2165</v>
      </c>
      <c r="AC54" s="72">
        <f t="shared" si="3"/>
        <v>0</v>
      </c>
      <c r="AD54" s="70" t="s">
        <v>419</v>
      </c>
      <c r="AE54" s="70" t="s">
        <v>178</v>
      </c>
      <c r="AF54" s="70" t="s">
        <v>170</v>
      </c>
      <c r="AG54" s="72">
        <f t="shared" si="4"/>
        <v>0.15</v>
      </c>
      <c r="AH54" s="70" t="s">
        <v>419</v>
      </c>
      <c r="AI54" s="70" t="s">
        <v>2166</v>
      </c>
      <c r="AJ54" s="72">
        <f t="shared" si="0"/>
        <v>0.1</v>
      </c>
      <c r="AK54" s="70" t="s">
        <v>419</v>
      </c>
      <c r="AL54" s="70" t="s">
        <v>2063</v>
      </c>
      <c r="AM54" s="72">
        <f t="shared" si="7"/>
        <v>0.15</v>
      </c>
      <c r="AN54" s="72" t="s">
        <v>2051</v>
      </c>
      <c r="AO54" s="72" t="s">
        <v>2067</v>
      </c>
      <c r="AP54" s="72">
        <f t="shared" si="5"/>
        <v>0.25</v>
      </c>
      <c r="AQ54" s="73">
        <f t="shared" si="6"/>
        <v>0.95000000000000007</v>
      </c>
      <c r="AR54" s="394">
        <v>1.05</v>
      </c>
      <c r="AS54" s="361" t="s">
        <v>2132</v>
      </c>
      <c r="AT54" s="388">
        <f>VALUE(MID($AS54,1,1))</f>
        <v>2</v>
      </c>
      <c r="AU54" s="361" t="s">
        <v>2043</v>
      </c>
      <c r="AV54" s="388">
        <f>VALUE(MID($AU54,1,1))</f>
        <v>2</v>
      </c>
      <c r="AW54" s="388">
        <f>$AT54*$AV54</f>
        <v>4</v>
      </c>
      <c r="AX54" s="388" t="str">
        <f>CONCATENATE(AS54,AU54)</f>
        <v>2. Baja2. Menor</v>
      </c>
      <c r="AY54" s="391" t="s">
        <v>2044</v>
      </c>
    </row>
    <row r="55" spans="1:51" ht="50" customHeight="1" x14ac:dyDescent="0.3">
      <c r="A55" s="404"/>
      <c r="B55" s="407"/>
      <c r="C55" s="410"/>
      <c r="D55" s="407"/>
      <c r="E55" s="407"/>
      <c r="F55" s="407"/>
      <c r="G55" s="401"/>
      <c r="H55" s="362"/>
      <c r="I55" s="362"/>
      <c r="J55" s="362"/>
      <c r="K55" s="362"/>
      <c r="L55" s="362"/>
      <c r="M55" s="362"/>
      <c r="N55" s="389"/>
      <c r="O55" s="398"/>
      <c r="P55" s="362"/>
      <c r="Q55" s="389"/>
      <c r="R55" s="398"/>
      <c r="S55" s="389"/>
      <c r="T55" s="392"/>
      <c r="U55" s="70" t="s">
        <v>419</v>
      </c>
      <c r="V55" s="70" t="s">
        <v>2167</v>
      </c>
      <c r="W55" s="70" t="s">
        <v>2046</v>
      </c>
      <c r="X55" s="71">
        <f t="shared" si="1"/>
        <v>0.25</v>
      </c>
      <c r="Y55" s="71" t="s">
        <v>2047</v>
      </c>
      <c r="Z55" s="71">
        <f t="shared" si="2"/>
        <v>0.05</v>
      </c>
      <c r="AA55" s="70" t="s">
        <v>419</v>
      </c>
      <c r="AB55" s="70" t="s">
        <v>2168</v>
      </c>
      <c r="AC55" s="72">
        <f t="shared" si="3"/>
        <v>0.1</v>
      </c>
      <c r="AD55" s="70" t="s">
        <v>419</v>
      </c>
      <c r="AE55" s="70" t="s">
        <v>178</v>
      </c>
      <c r="AF55" s="70" t="s">
        <v>170</v>
      </c>
      <c r="AG55" s="72">
        <f t="shared" si="4"/>
        <v>0.15</v>
      </c>
      <c r="AH55" s="70" t="s">
        <v>419</v>
      </c>
      <c r="AI55" s="70" t="s">
        <v>2131</v>
      </c>
      <c r="AJ55" s="72">
        <f t="shared" si="0"/>
        <v>0.1</v>
      </c>
      <c r="AK55" s="70" t="s">
        <v>419</v>
      </c>
      <c r="AL55" s="70" t="s">
        <v>2063</v>
      </c>
      <c r="AM55" s="72">
        <f t="shared" si="7"/>
        <v>0.15</v>
      </c>
      <c r="AN55" s="72" t="s">
        <v>2051</v>
      </c>
      <c r="AO55" s="72" t="s">
        <v>2067</v>
      </c>
      <c r="AP55" s="72">
        <f t="shared" si="5"/>
        <v>0.25</v>
      </c>
      <c r="AQ55" s="73">
        <f t="shared" si="6"/>
        <v>1.05</v>
      </c>
      <c r="AR55" s="395"/>
      <c r="AS55" s="362"/>
      <c r="AT55" s="389"/>
      <c r="AU55" s="362"/>
      <c r="AV55" s="389"/>
      <c r="AW55" s="389"/>
      <c r="AX55" s="389"/>
      <c r="AY55" s="392"/>
    </row>
    <row r="56" spans="1:51" ht="50" customHeight="1" x14ac:dyDescent="0.3">
      <c r="A56" s="405"/>
      <c r="B56" s="408"/>
      <c r="C56" s="411"/>
      <c r="D56" s="408"/>
      <c r="E56" s="408"/>
      <c r="F56" s="408"/>
      <c r="G56" s="402"/>
      <c r="H56" s="363"/>
      <c r="I56" s="363"/>
      <c r="J56" s="363"/>
      <c r="K56" s="363"/>
      <c r="L56" s="363"/>
      <c r="M56" s="363"/>
      <c r="N56" s="390"/>
      <c r="O56" s="399"/>
      <c r="P56" s="363"/>
      <c r="Q56" s="390"/>
      <c r="R56" s="399"/>
      <c r="S56" s="390"/>
      <c r="T56" s="393"/>
      <c r="U56" s="70" t="s">
        <v>419</v>
      </c>
      <c r="V56" s="70" t="s">
        <v>2169</v>
      </c>
      <c r="W56" s="70" t="s">
        <v>2046</v>
      </c>
      <c r="X56" s="71">
        <f t="shared" si="1"/>
        <v>0.25</v>
      </c>
      <c r="Y56" s="71" t="s">
        <v>2069</v>
      </c>
      <c r="Z56" s="71">
        <f t="shared" si="2"/>
        <v>0.15</v>
      </c>
      <c r="AA56" s="70" t="s">
        <v>419</v>
      </c>
      <c r="AB56" s="70" t="s">
        <v>2170</v>
      </c>
      <c r="AC56" s="72">
        <f t="shared" si="3"/>
        <v>0.1</v>
      </c>
      <c r="AD56" s="70" t="s">
        <v>419</v>
      </c>
      <c r="AE56" s="70" t="s">
        <v>2144</v>
      </c>
      <c r="AF56" s="70" t="s">
        <v>170</v>
      </c>
      <c r="AG56" s="72">
        <f t="shared" si="4"/>
        <v>0.15</v>
      </c>
      <c r="AH56" s="70" t="s">
        <v>419</v>
      </c>
      <c r="AI56" s="70" t="s">
        <v>2171</v>
      </c>
      <c r="AJ56" s="72">
        <f t="shared" si="0"/>
        <v>0.1</v>
      </c>
      <c r="AK56" s="70" t="s">
        <v>419</v>
      </c>
      <c r="AL56" s="70" t="s">
        <v>2063</v>
      </c>
      <c r="AM56" s="72">
        <f t="shared" si="7"/>
        <v>0.15</v>
      </c>
      <c r="AN56" s="72" t="s">
        <v>2051</v>
      </c>
      <c r="AO56" s="72" t="s">
        <v>2067</v>
      </c>
      <c r="AP56" s="72">
        <f t="shared" si="5"/>
        <v>0.25</v>
      </c>
      <c r="AQ56" s="73">
        <f t="shared" si="6"/>
        <v>1.1499999999999999</v>
      </c>
      <c r="AR56" s="396"/>
      <c r="AS56" s="363"/>
      <c r="AT56" s="390"/>
      <c r="AU56" s="363"/>
      <c r="AV56" s="390"/>
      <c r="AW56" s="390"/>
      <c r="AX56" s="390"/>
      <c r="AY56" s="393"/>
    </row>
    <row r="57" spans="1:51" ht="50" customHeight="1" x14ac:dyDescent="0.3">
      <c r="A57" s="403" t="s">
        <v>171</v>
      </c>
      <c r="B57" s="406" t="s">
        <v>163</v>
      </c>
      <c r="C57" s="409">
        <v>17</v>
      </c>
      <c r="D57" s="406" t="s">
        <v>2172</v>
      </c>
      <c r="E57" s="406" t="s">
        <v>175</v>
      </c>
      <c r="F57" s="406" t="s">
        <v>2032</v>
      </c>
      <c r="G57" s="400" t="s">
        <v>2173</v>
      </c>
      <c r="H57" s="361" t="s">
        <v>2104</v>
      </c>
      <c r="I57" s="361" t="s">
        <v>2033</v>
      </c>
      <c r="J57" s="361" t="s">
        <v>2174</v>
      </c>
      <c r="K57" s="361" t="s">
        <v>2175</v>
      </c>
      <c r="L57" s="361" t="s">
        <v>2041</v>
      </c>
      <c r="M57" s="361" t="s">
        <v>2042</v>
      </c>
      <c r="N57" s="388">
        <f>VALUE(MID($M57,1,1))</f>
        <v>3</v>
      </c>
      <c r="O57" s="397">
        <f>IF(N57=5,100%,IF(N57=4,80%,IF(N57=3,60%,IF(N57=2,40%,IF(N57=1,20%,"")))))</f>
        <v>0.6</v>
      </c>
      <c r="P57" s="361" t="s">
        <v>2043</v>
      </c>
      <c r="Q57" s="388">
        <f>VALUE(MID($P57,1,1))</f>
        <v>2</v>
      </c>
      <c r="R57" s="397">
        <f>IF(Q57=5,100%,IF(Q57=4,80%,IF(Q57=3,60%,IF(Q57=2,40%,IF(Q57=1,20%,"")))))</f>
        <v>0.4</v>
      </c>
      <c r="S57" s="388" t="str">
        <f>CONCATENATE(M57,P57)</f>
        <v>3. Media2. Menor</v>
      </c>
      <c r="T57" s="391" t="s">
        <v>2044</v>
      </c>
      <c r="U57" s="95" t="s">
        <v>419</v>
      </c>
      <c r="V57" s="95" t="s">
        <v>2176</v>
      </c>
      <c r="W57" s="95" t="s">
        <v>2046</v>
      </c>
      <c r="X57" s="71">
        <f t="shared" si="1"/>
        <v>0.25</v>
      </c>
      <c r="Y57" s="71" t="s">
        <v>2047</v>
      </c>
      <c r="Z57" s="71">
        <f t="shared" si="2"/>
        <v>0.05</v>
      </c>
      <c r="AA57" s="95" t="s">
        <v>419</v>
      </c>
      <c r="AB57" s="95" t="s">
        <v>2177</v>
      </c>
      <c r="AC57" s="72">
        <f t="shared" si="3"/>
        <v>0.1</v>
      </c>
      <c r="AD57" s="95" t="s">
        <v>419</v>
      </c>
      <c r="AE57" s="95" t="s">
        <v>178</v>
      </c>
      <c r="AF57" s="95" t="s">
        <v>170</v>
      </c>
      <c r="AG57" s="72">
        <f t="shared" si="4"/>
        <v>0.15</v>
      </c>
      <c r="AH57" s="95" t="s">
        <v>419</v>
      </c>
      <c r="AI57" s="95" t="s">
        <v>2145</v>
      </c>
      <c r="AJ57" s="72">
        <f t="shared" si="0"/>
        <v>0.1</v>
      </c>
      <c r="AK57" s="95" t="s">
        <v>419</v>
      </c>
      <c r="AL57" s="95" t="s">
        <v>2050</v>
      </c>
      <c r="AM57" s="72">
        <f t="shared" si="7"/>
        <v>0.15</v>
      </c>
      <c r="AN57" s="72" t="s">
        <v>2051</v>
      </c>
      <c r="AO57" s="72" t="s">
        <v>2067</v>
      </c>
      <c r="AP57" s="72">
        <f t="shared" si="5"/>
        <v>0.25</v>
      </c>
      <c r="AQ57" s="73">
        <f t="shared" si="6"/>
        <v>1.05</v>
      </c>
      <c r="AR57" s="394">
        <v>0.70000000000000007</v>
      </c>
      <c r="AS57" s="361" t="s">
        <v>2132</v>
      </c>
      <c r="AT57" s="388">
        <f>VALUE(MID($AS57,1,1))</f>
        <v>2</v>
      </c>
      <c r="AU57" s="361" t="s">
        <v>2054</v>
      </c>
      <c r="AV57" s="388">
        <f>VALUE(MID($AU57,1,1))</f>
        <v>1</v>
      </c>
      <c r="AW57" s="388">
        <f>$AT57*$AV57</f>
        <v>2</v>
      </c>
      <c r="AX57" s="388" t="str">
        <f>CONCATENATE(AS57,AU57)</f>
        <v>2. Baja1. Leve</v>
      </c>
      <c r="AY57" s="391" t="s">
        <v>2055</v>
      </c>
    </row>
    <row r="58" spans="1:51" ht="50" customHeight="1" x14ac:dyDescent="0.3">
      <c r="A58" s="404"/>
      <c r="B58" s="407"/>
      <c r="C58" s="410"/>
      <c r="D58" s="407"/>
      <c r="E58" s="407"/>
      <c r="F58" s="407"/>
      <c r="G58" s="401"/>
      <c r="H58" s="362"/>
      <c r="I58" s="362"/>
      <c r="J58" s="362"/>
      <c r="K58" s="362"/>
      <c r="L58" s="362"/>
      <c r="M58" s="362"/>
      <c r="N58" s="389"/>
      <c r="O58" s="398"/>
      <c r="P58" s="362"/>
      <c r="Q58" s="389"/>
      <c r="R58" s="398"/>
      <c r="S58" s="389"/>
      <c r="T58" s="392"/>
      <c r="U58" s="95" t="s">
        <v>419</v>
      </c>
      <c r="V58" s="95" t="s">
        <v>2178</v>
      </c>
      <c r="W58" s="95" t="s">
        <v>2046</v>
      </c>
      <c r="X58" s="71">
        <f t="shared" si="1"/>
        <v>0.25</v>
      </c>
      <c r="Y58" s="71" t="s">
        <v>2047</v>
      </c>
      <c r="Z58" s="71">
        <f t="shared" si="2"/>
        <v>0.05</v>
      </c>
      <c r="AA58" s="95" t="s">
        <v>419</v>
      </c>
      <c r="AB58" s="95" t="s">
        <v>2179</v>
      </c>
      <c r="AC58" s="72">
        <f t="shared" si="3"/>
        <v>0.1</v>
      </c>
      <c r="AD58" s="95" t="s">
        <v>419</v>
      </c>
      <c r="AE58" s="94" t="s">
        <v>516</v>
      </c>
      <c r="AF58" s="95" t="s">
        <v>170</v>
      </c>
      <c r="AG58" s="72">
        <f t="shared" si="4"/>
        <v>0.15</v>
      </c>
      <c r="AH58" s="95" t="s">
        <v>419</v>
      </c>
      <c r="AI58" s="95" t="s">
        <v>2145</v>
      </c>
      <c r="AJ58" s="72">
        <f t="shared" si="0"/>
        <v>0.1</v>
      </c>
      <c r="AK58" s="95" t="s">
        <v>419</v>
      </c>
      <c r="AL58" s="95" t="s">
        <v>2050</v>
      </c>
      <c r="AM58" s="72">
        <f t="shared" si="7"/>
        <v>0.15</v>
      </c>
      <c r="AN58" s="72" t="s">
        <v>2051</v>
      </c>
      <c r="AO58" s="72" t="s">
        <v>2067</v>
      </c>
      <c r="AP58" s="72">
        <f t="shared" si="5"/>
        <v>0.25</v>
      </c>
      <c r="AQ58" s="73">
        <f t="shared" si="6"/>
        <v>1.05</v>
      </c>
      <c r="AR58" s="395"/>
      <c r="AS58" s="362"/>
      <c r="AT58" s="389"/>
      <c r="AU58" s="362"/>
      <c r="AV58" s="389"/>
      <c r="AW58" s="389"/>
      <c r="AX58" s="389"/>
      <c r="AY58" s="392"/>
    </row>
    <row r="59" spans="1:51" ht="50" customHeight="1" x14ac:dyDescent="0.3">
      <c r="A59" s="405"/>
      <c r="B59" s="408"/>
      <c r="C59" s="411"/>
      <c r="D59" s="408"/>
      <c r="E59" s="408"/>
      <c r="F59" s="408"/>
      <c r="G59" s="402"/>
      <c r="H59" s="363"/>
      <c r="I59" s="363"/>
      <c r="J59" s="363"/>
      <c r="K59" s="363"/>
      <c r="L59" s="363"/>
      <c r="M59" s="363"/>
      <c r="N59" s="390"/>
      <c r="O59" s="399"/>
      <c r="P59" s="363"/>
      <c r="Q59" s="390"/>
      <c r="R59" s="399"/>
      <c r="S59" s="390"/>
      <c r="T59" s="393"/>
      <c r="U59" s="70"/>
      <c r="V59" s="70"/>
      <c r="W59" s="70"/>
      <c r="X59" s="71" t="str">
        <f t="shared" si="1"/>
        <v>0%</v>
      </c>
      <c r="Y59" s="71"/>
      <c r="Z59" s="71" t="str">
        <f t="shared" si="2"/>
        <v>0%</v>
      </c>
      <c r="AA59" s="70"/>
      <c r="AB59" s="70"/>
      <c r="AC59" s="72">
        <f t="shared" si="3"/>
        <v>0</v>
      </c>
      <c r="AD59" s="70"/>
      <c r="AE59" s="70"/>
      <c r="AF59" s="70"/>
      <c r="AG59" s="72">
        <f t="shared" si="4"/>
        <v>0</v>
      </c>
      <c r="AH59" s="70"/>
      <c r="AI59" s="70"/>
      <c r="AJ59" s="72">
        <f t="shared" si="0"/>
        <v>0</v>
      </c>
      <c r="AK59" s="70"/>
      <c r="AL59" s="70"/>
      <c r="AM59" s="72">
        <f t="shared" si="7"/>
        <v>0</v>
      </c>
      <c r="AN59" s="72"/>
      <c r="AO59" s="72"/>
      <c r="AP59" s="72">
        <f t="shared" si="5"/>
        <v>0</v>
      </c>
      <c r="AQ59" s="73">
        <f t="shared" si="6"/>
        <v>0</v>
      </c>
      <c r="AR59" s="396"/>
      <c r="AS59" s="363"/>
      <c r="AT59" s="390"/>
      <c r="AU59" s="363"/>
      <c r="AV59" s="390"/>
      <c r="AW59" s="390"/>
      <c r="AX59" s="390"/>
      <c r="AY59" s="393"/>
    </row>
    <row r="60" spans="1:51" ht="50" customHeight="1" x14ac:dyDescent="0.3">
      <c r="A60" s="403" t="s">
        <v>171</v>
      </c>
      <c r="B60" s="406" t="s">
        <v>163</v>
      </c>
      <c r="C60" s="409">
        <v>18</v>
      </c>
      <c r="D60" s="406" t="s">
        <v>2172</v>
      </c>
      <c r="E60" s="406" t="s">
        <v>175</v>
      </c>
      <c r="F60" s="406" t="s">
        <v>2061</v>
      </c>
      <c r="G60" s="400" t="s">
        <v>2180</v>
      </c>
      <c r="H60" s="361" t="s">
        <v>2104</v>
      </c>
      <c r="I60" s="361" t="s">
        <v>2033</v>
      </c>
      <c r="J60" s="361" t="s">
        <v>2034</v>
      </c>
      <c r="K60" s="361" t="s">
        <v>2076</v>
      </c>
      <c r="L60" s="361" t="s">
        <v>2041</v>
      </c>
      <c r="M60" s="361" t="s">
        <v>2042</v>
      </c>
      <c r="N60" s="388">
        <f>VALUE(MID($M60,1,1))</f>
        <v>3</v>
      </c>
      <c r="O60" s="397">
        <f>IF(N60=5,100%,IF(N60=4,80%,IF(N60=3,60%,IF(N60=2,40%,IF(N60=1,20%,"")))))</f>
        <v>0.6</v>
      </c>
      <c r="P60" s="361" t="s">
        <v>2043</v>
      </c>
      <c r="Q60" s="388">
        <f>VALUE(MID($P60,1,1))</f>
        <v>2</v>
      </c>
      <c r="R60" s="397">
        <f>IF(Q60=5,100%,IF(Q60=4,80%,IF(Q60=3,60%,IF(Q60=2,40%,IF(Q60=1,20%,"")))))</f>
        <v>0.4</v>
      </c>
      <c r="S60" s="388" t="str">
        <f>CONCATENATE(M60,P60)</f>
        <v>3. Media2. Menor</v>
      </c>
      <c r="T60" s="391" t="s">
        <v>2044</v>
      </c>
      <c r="U60" s="95" t="s">
        <v>419</v>
      </c>
      <c r="V60" s="95" t="s">
        <v>2181</v>
      </c>
      <c r="W60" s="95" t="s">
        <v>2046</v>
      </c>
      <c r="X60" s="71">
        <f t="shared" si="1"/>
        <v>0.25</v>
      </c>
      <c r="Y60" s="71" t="s">
        <v>2069</v>
      </c>
      <c r="Z60" s="71">
        <f t="shared" si="2"/>
        <v>0.15</v>
      </c>
      <c r="AA60" s="95" t="s">
        <v>419</v>
      </c>
      <c r="AB60" s="95" t="s">
        <v>2182</v>
      </c>
      <c r="AC60" s="72">
        <f t="shared" si="3"/>
        <v>0.1</v>
      </c>
      <c r="AD60" s="95" t="s">
        <v>419</v>
      </c>
      <c r="AE60" s="95" t="s">
        <v>289</v>
      </c>
      <c r="AF60" s="95" t="s">
        <v>170</v>
      </c>
      <c r="AG60" s="72">
        <f t="shared" si="4"/>
        <v>0.15</v>
      </c>
      <c r="AH60" s="95" t="s">
        <v>419</v>
      </c>
      <c r="AI60" s="70" t="s">
        <v>2066</v>
      </c>
      <c r="AJ60" s="72">
        <f t="shared" si="0"/>
        <v>0.1</v>
      </c>
      <c r="AK60" s="95" t="s">
        <v>419</v>
      </c>
      <c r="AL60" s="95" t="s">
        <v>2063</v>
      </c>
      <c r="AM60" s="72">
        <f t="shared" si="7"/>
        <v>0.15</v>
      </c>
      <c r="AN60" s="72" t="s">
        <v>2051</v>
      </c>
      <c r="AO60" s="72" t="s">
        <v>2183</v>
      </c>
      <c r="AP60" s="72">
        <f t="shared" si="5"/>
        <v>0.25</v>
      </c>
      <c r="AQ60" s="73">
        <f t="shared" si="6"/>
        <v>1.1499999999999999</v>
      </c>
      <c r="AR60" s="394">
        <v>1.0666666666666667</v>
      </c>
      <c r="AS60" s="361" t="s">
        <v>2053</v>
      </c>
      <c r="AT60" s="388">
        <f>VALUE(MID($AS60,1,1))</f>
        <v>1</v>
      </c>
      <c r="AU60" s="361" t="s">
        <v>2054</v>
      </c>
      <c r="AV60" s="388">
        <f>VALUE(MID($AU60,1,1))</f>
        <v>1</v>
      </c>
      <c r="AW60" s="388">
        <f>$AT60*$AV60</f>
        <v>1</v>
      </c>
      <c r="AX60" s="388" t="str">
        <f>CONCATENATE(AS60,AU60)</f>
        <v>1. Muy baja1. Leve</v>
      </c>
      <c r="AY60" s="391" t="s">
        <v>2055</v>
      </c>
    </row>
    <row r="61" spans="1:51" ht="50" customHeight="1" x14ac:dyDescent="0.3">
      <c r="A61" s="404"/>
      <c r="B61" s="407"/>
      <c r="C61" s="410"/>
      <c r="D61" s="407"/>
      <c r="E61" s="407"/>
      <c r="F61" s="407"/>
      <c r="G61" s="401"/>
      <c r="H61" s="362"/>
      <c r="I61" s="362"/>
      <c r="J61" s="362"/>
      <c r="K61" s="362"/>
      <c r="L61" s="362"/>
      <c r="M61" s="362"/>
      <c r="N61" s="389"/>
      <c r="O61" s="398"/>
      <c r="P61" s="362"/>
      <c r="Q61" s="389"/>
      <c r="R61" s="398"/>
      <c r="S61" s="389"/>
      <c r="T61" s="392"/>
      <c r="U61" s="95" t="s">
        <v>419</v>
      </c>
      <c r="V61" s="95" t="s">
        <v>2181</v>
      </c>
      <c r="W61" s="95" t="s">
        <v>2114</v>
      </c>
      <c r="X61" s="71">
        <f t="shared" si="1"/>
        <v>0.1</v>
      </c>
      <c r="Y61" s="71" t="s">
        <v>2069</v>
      </c>
      <c r="Z61" s="71">
        <f t="shared" si="2"/>
        <v>0.15</v>
      </c>
      <c r="AA61" s="95" t="s">
        <v>419</v>
      </c>
      <c r="AB61" s="95" t="s">
        <v>2182</v>
      </c>
      <c r="AC61" s="72">
        <f t="shared" si="3"/>
        <v>0.1</v>
      </c>
      <c r="AD61" s="95" t="s">
        <v>419</v>
      </c>
      <c r="AE61" s="95" t="s">
        <v>289</v>
      </c>
      <c r="AF61" s="95" t="s">
        <v>170</v>
      </c>
      <c r="AG61" s="72">
        <f t="shared" si="4"/>
        <v>0.15</v>
      </c>
      <c r="AH61" s="95" t="s">
        <v>419</v>
      </c>
      <c r="AI61" s="70" t="s">
        <v>2066</v>
      </c>
      <c r="AJ61" s="72">
        <f t="shared" si="0"/>
        <v>0.1</v>
      </c>
      <c r="AK61" s="95" t="s">
        <v>419</v>
      </c>
      <c r="AL61" s="95" t="s">
        <v>2063</v>
      </c>
      <c r="AM61" s="72">
        <f t="shared" si="7"/>
        <v>0.15</v>
      </c>
      <c r="AN61" s="72" t="s">
        <v>2051</v>
      </c>
      <c r="AO61" s="72" t="s">
        <v>2183</v>
      </c>
      <c r="AP61" s="72">
        <f t="shared" si="5"/>
        <v>0.25</v>
      </c>
      <c r="AQ61" s="73">
        <f t="shared" si="6"/>
        <v>1</v>
      </c>
      <c r="AR61" s="395"/>
      <c r="AS61" s="362"/>
      <c r="AT61" s="389"/>
      <c r="AU61" s="362"/>
      <c r="AV61" s="389"/>
      <c r="AW61" s="389"/>
      <c r="AX61" s="389"/>
      <c r="AY61" s="392"/>
    </row>
    <row r="62" spans="1:51" ht="50" customHeight="1" x14ac:dyDescent="0.3">
      <c r="A62" s="405"/>
      <c r="B62" s="408"/>
      <c r="C62" s="411"/>
      <c r="D62" s="408"/>
      <c r="E62" s="408"/>
      <c r="F62" s="408"/>
      <c r="G62" s="402"/>
      <c r="H62" s="363"/>
      <c r="I62" s="363"/>
      <c r="J62" s="363"/>
      <c r="K62" s="363"/>
      <c r="L62" s="363"/>
      <c r="M62" s="363"/>
      <c r="N62" s="390"/>
      <c r="O62" s="399"/>
      <c r="P62" s="363"/>
      <c r="Q62" s="390"/>
      <c r="R62" s="399"/>
      <c r="S62" s="390"/>
      <c r="T62" s="393"/>
      <c r="U62" s="95" t="s">
        <v>419</v>
      </c>
      <c r="V62" s="95" t="s">
        <v>2184</v>
      </c>
      <c r="W62" s="95" t="s">
        <v>2046</v>
      </c>
      <c r="X62" s="71">
        <f t="shared" si="1"/>
        <v>0.25</v>
      </c>
      <c r="Y62" s="71" t="s">
        <v>2047</v>
      </c>
      <c r="Z62" s="71">
        <f t="shared" si="2"/>
        <v>0.05</v>
      </c>
      <c r="AA62" s="95" t="s">
        <v>419</v>
      </c>
      <c r="AB62" s="95" t="s">
        <v>2185</v>
      </c>
      <c r="AC62" s="72">
        <f t="shared" si="3"/>
        <v>0.1</v>
      </c>
      <c r="AD62" s="95" t="s">
        <v>419</v>
      </c>
      <c r="AE62" s="95" t="s">
        <v>178</v>
      </c>
      <c r="AF62" s="95" t="s">
        <v>170</v>
      </c>
      <c r="AG62" s="72">
        <f t="shared" si="4"/>
        <v>0.15</v>
      </c>
      <c r="AH62" s="95" t="s">
        <v>419</v>
      </c>
      <c r="AI62" s="95" t="s">
        <v>2159</v>
      </c>
      <c r="AJ62" s="72">
        <f t="shared" si="0"/>
        <v>0.1</v>
      </c>
      <c r="AK62" s="95" t="s">
        <v>419</v>
      </c>
      <c r="AL62" s="95" t="s">
        <v>2063</v>
      </c>
      <c r="AM62" s="72">
        <f t="shared" si="7"/>
        <v>0.15</v>
      </c>
      <c r="AN62" s="72" t="s">
        <v>2051</v>
      </c>
      <c r="AO62" s="72" t="s">
        <v>2183</v>
      </c>
      <c r="AP62" s="72">
        <f t="shared" si="5"/>
        <v>0.25</v>
      </c>
      <c r="AQ62" s="73">
        <f t="shared" si="6"/>
        <v>1.05</v>
      </c>
      <c r="AR62" s="396"/>
      <c r="AS62" s="363"/>
      <c r="AT62" s="390"/>
      <c r="AU62" s="363"/>
      <c r="AV62" s="390"/>
      <c r="AW62" s="390"/>
      <c r="AX62" s="390"/>
      <c r="AY62" s="393"/>
    </row>
    <row r="63" spans="1:51" ht="50" customHeight="1" x14ac:dyDescent="0.3">
      <c r="A63" s="403" t="s">
        <v>171</v>
      </c>
      <c r="B63" s="406" t="s">
        <v>163</v>
      </c>
      <c r="C63" s="409">
        <v>19</v>
      </c>
      <c r="D63" s="406" t="s">
        <v>2186</v>
      </c>
      <c r="E63" s="406" t="s">
        <v>247</v>
      </c>
      <c r="F63" s="406" t="s">
        <v>2032</v>
      </c>
      <c r="G63" s="400" t="s">
        <v>2187</v>
      </c>
      <c r="H63" s="361" t="s">
        <v>2073</v>
      </c>
      <c r="I63" s="361" t="s">
        <v>2127</v>
      </c>
      <c r="J63" s="361" t="s">
        <v>2109</v>
      </c>
      <c r="K63" s="361" t="s">
        <v>2140</v>
      </c>
      <c r="L63" s="361" t="s">
        <v>2041</v>
      </c>
      <c r="M63" s="361" t="s">
        <v>2042</v>
      </c>
      <c r="N63" s="388">
        <f>VALUE(MID($M63,1,1))</f>
        <v>3</v>
      </c>
      <c r="O63" s="397">
        <f>IF(N63=5,100%,IF(N63=4,80%,IF(N63=3,60%,IF(N63=2,40%,IF(N63=1,20%,"")))))</f>
        <v>0.6</v>
      </c>
      <c r="P63" s="361" t="s">
        <v>2043</v>
      </c>
      <c r="Q63" s="388">
        <f>VALUE(MID($P63,1,1))</f>
        <v>2</v>
      </c>
      <c r="R63" s="397">
        <f>IF(Q63=5,100%,IF(Q63=4,80%,IF(Q63=3,60%,IF(Q63=2,40%,IF(Q63=1,20%,"")))))</f>
        <v>0.4</v>
      </c>
      <c r="S63" s="388" t="str">
        <f>CONCATENATE(M63,P63)</f>
        <v>3. Media2. Menor</v>
      </c>
      <c r="T63" s="391" t="s">
        <v>2044</v>
      </c>
      <c r="U63" s="70" t="s">
        <v>419</v>
      </c>
      <c r="V63" s="70" t="s">
        <v>2188</v>
      </c>
      <c r="W63" s="70" t="s">
        <v>2046</v>
      </c>
      <c r="X63" s="71">
        <f t="shared" si="1"/>
        <v>0.25</v>
      </c>
      <c r="Y63" s="71" t="s">
        <v>2047</v>
      </c>
      <c r="Z63" s="71">
        <f t="shared" si="2"/>
        <v>0.05</v>
      </c>
      <c r="AA63" s="70" t="s">
        <v>419</v>
      </c>
      <c r="AB63" s="70" t="s">
        <v>2189</v>
      </c>
      <c r="AC63" s="72">
        <f t="shared" si="3"/>
        <v>0.1</v>
      </c>
      <c r="AD63" s="70" t="s">
        <v>419</v>
      </c>
      <c r="AE63" s="70" t="s">
        <v>2144</v>
      </c>
      <c r="AF63" s="70" t="s">
        <v>170</v>
      </c>
      <c r="AG63" s="72">
        <f t="shared" si="4"/>
        <v>0.15</v>
      </c>
      <c r="AH63" s="70" t="s">
        <v>419</v>
      </c>
      <c r="AI63" s="70" t="s">
        <v>2145</v>
      </c>
      <c r="AJ63" s="72">
        <f t="shared" si="0"/>
        <v>0.1</v>
      </c>
      <c r="AK63" s="70" t="s">
        <v>419</v>
      </c>
      <c r="AL63" s="70" t="s">
        <v>2050</v>
      </c>
      <c r="AM63" s="72">
        <f t="shared" si="7"/>
        <v>0.15</v>
      </c>
      <c r="AN63" s="72" t="s">
        <v>2051</v>
      </c>
      <c r="AO63" s="72" t="s">
        <v>2052</v>
      </c>
      <c r="AP63" s="72">
        <f t="shared" si="5"/>
        <v>0.25</v>
      </c>
      <c r="AQ63" s="73">
        <f t="shared" si="6"/>
        <v>1.05</v>
      </c>
      <c r="AR63" s="394">
        <v>0.35000000000000003</v>
      </c>
      <c r="AS63" s="361" t="s">
        <v>2132</v>
      </c>
      <c r="AT63" s="388">
        <f>VALUE(MID($AS63,1,1))</f>
        <v>2</v>
      </c>
      <c r="AU63" s="361" t="s">
        <v>2054</v>
      </c>
      <c r="AV63" s="388">
        <f>VALUE(MID($AU63,1,1))</f>
        <v>1</v>
      </c>
      <c r="AW63" s="388">
        <f>$AT63*$AV63</f>
        <v>2</v>
      </c>
      <c r="AX63" s="388" t="str">
        <f>CONCATENATE(AS63,AU63)</f>
        <v>2. Baja1. Leve</v>
      </c>
      <c r="AY63" s="391" t="s">
        <v>2055</v>
      </c>
    </row>
    <row r="64" spans="1:51" ht="50" customHeight="1" x14ac:dyDescent="0.3">
      <c r="A64" s="404"/>
      <c r="B64" s="407"/>
      <c r="C64" s="410"/>
      <c r="D64" s="407"/>
      <c r="E64" s="407"/>
      <c r="F64" s="407"/>
      <c r="G64" s="401"/>
      <c r="H64" s="362"/>
      <c r="I64" s="362"/>
      <c r="J64" s="362"/>
      <c r="K64" s="362"/>
      <c r="L64" s="362"/>
      <c r="M64" s="362"/>
      <c r="N64" s="389"/>
      <c r="O64" s="398"/>
      <c r="P64" s="362"/>
      <c r="Q64" s="389"/>
      <c r="R64" s="398"/>
      <c r="S64" s="389"/>
      <c r="T64" s="392"/>
      <c r="U64" s="70"/>
      <c r="V64" s="70"/>
      <c r="W64" s="70"/>
      <c r="X64" s="71" t="str">
        <f t="shared" si="1"/>
        <v>0%</v>
      </c>
      <c r="Y64" s="71"/>
      <c r="Z64" s="71" t="str">
        <f t="shared" si="2"/>
        <v>0%</v>
      </c>
      <c r="AA64" s="70"/>
      <c r="AB64" s="70"/>
      <c r="AC64" s="72">
        <f t="shared" si="3"/>
        <v>0</v>
      </c>
      <c r="AD64" s="70"/>
      <c r="AE64" s="70"/>
      <c r="AF64" s="70"/>
      <c r="AG64" s="72">
        <f t="shared" si="4"/>
        <v>0</v>
      </c>
      <c r="AH64" s="70"/>
      <c r="AI64" s="70"/>
      <c r="AJ64" s="72">
        <f t="shared" si="0"/>
        <v>0</v>
      </c>
      <c r="AK64" s="70"/>
      <c r="AL64" s="70"/>
      <c r="AM64" s="72">
        <f t="shared" si="7"/>
        <v>0</v>
      </c>
      <c r="AN64" s="72"/>
      <c r="AO64" s="72"/>
      <c r="AP64" s="72">
        <f t="shared" si="5"/>
        <v>0</v>
      </c>
      <c r="AQ64" s="73">
        <f t="shared" si="6"/>
        <v>0</v>
      </c>
      <c r="AR64" s="395"/>
      <c r="AS64" s="362"/>
      <c r="AT64" s="389"/>
      <c r="AU64" s="362"/>
      <c r="AV64" s="389"/>
      <c r="AW64" s="389"/>
      <c r="AX64" s="389"/>
      <c r="AY64" s="392"/>
    </row>
    <row r="65" spans="1:51" ht="50" customHeight="1" x14ac:dyDescent="0.3">
      <c r="A65" s="405"/>
      <c r="B65" s="408"/>
      <c r="C65" s="411"/>
      <c r="D65" s="408"/>
      <c r="E65" s="408"/>
      <c r="F65" s="408"/>
      <c r="G65" s="402"/>
      <c r="H65" s="363"/>
      <c r="I65" s="363"/>
      <c r="J65" s="363"/>
      <c r="K65" s="363"/>
      <c r="L65" s="363"/>
      <c r="M65" s="363"/>
      <c r="N65" s="390"/>
      <c r="O65" s="399"/>
      <c r="P65" s="363"/>
      <c r="Q65" s="390"/>
      <c r="R65" s="399"/>
      <c r="S65" s="390"/>
      <c r="T65" s="393"/>
      <c r="U65" s="70"/>
      <c r="V65" s="70"/>
      <c r="W65" s="70"/>
      <c r="X65" s="71" t="str">
        <f t="shared" si="1"/>
        <v>0%</v>
      </c>
      <c r="Y65" s="71"/>
      <c r="Z65" s="71" t="str">
        <f t="shared" si="2"/>
        <v>0%</v>
      </c>
      <c r="AA65" s="70"/>
      <c r="AB65" s="70"/>
      <c r="AC65" s="72">
        <f t="shared" si="3"/>
        <v>0</v>
      </c>
      <c r="AD65" s="70"/>
      <c r="AE65" s="70"/>
      <c r="AF65" s="70"/>
      <c r="AG65" s="72">
        <f t="shared" si="4"/>
        <v>0</v>
      </c>
      <c r="AH65" s="70"/>
      <c r="AI65" s="70"/>
      <c r="AJ65" s="72">
        <f t="shared" si="0"/>
        <v>0</v>
      </c>
      <c r="AK65" s="70"/>
      <c r="AL65" s="70"/>
      <c r="AM65" s="72">
        <f t="shared" si="7"/>
        <v>0</v>
      </c>
      <c r="AN65" s="72"/>
      <c r="AO65" s="72"/>
      <c r="AP65" s="72">
        <f t="shared" si="5"/>
        <v>0</v>
      </c>
      <c r="AQ65" s="73">
        <f t="shared" si="6"/>
        <v>0</v>
      </c>
      <c r="AR65" s="396"/>
      <c r="AS65" s="363"/>
      <c r="AT65" s="390"/>
      <c r="AU65" s="363"/>
      <c r="AV65" s="390"/>
      <c r="AW65" s="390"/>
      <c r="AX65" s="390"/>
      <c r="AY65" s="393"/>
    </row>
    <row r="66" spans="1:51" ht="50" customHeight="1" x14ac:dyDescent="0.3">
      <c r="A66" s="403" t="s">
        <v>171</v>
      </c>
      <c r="B66" s="406" t="s">
        <v>163</v>
      </c>
      <c r="C66" s="409">
        <v>20</v>
      </c>
      <c r="D66" s="406" t="s">
        <v>2186</v>
      </c>
      <c r="E66" s="406" t="s">
        <v>247</v>
      </c>
      <c r="F66" s="406" t="s">
        <v>2061</v>
      </c>
      <c r="G66" s="400" t="s">
        <v>2190</v>
      </c>
      <c r="H66" s="361" t="s">
        <v>2104</v>
      </c>
      <c r="I66" s="361" t="s">
        <v>2191</v>
      </c>
      <c r="J66" s="361" t="s">
        <v>2192</v>
      </c>
      <c r="K66" s="361" t="s">
        <v>2140</v>
      </c>
      <c r="L66" s="361" t="s">
        <v>2041</v>
      </c>
      <c r="M66" s="361" t="s">
        <v>2042</v>
      </c>
      <c r="N66" s="388">
        <f>VALUE(MID($M66,1,1))</f>
        <v>3</v>
      </c>
      <c r="O66" s="397">
        <f>IF(N66=5,100%,IF(N66=4,80%,IF(N66=3,60%,IF(N66=2,40%,IF(N66=1,20%,"")))))</f>
        <v>0.6</v>
      </c>
      <c r="P66" s="361" t="s">
        <v>2106</v>
      </c>
      <c r="Q66" s="388">
        <f>VALUE(MID($P66,1,1))</f>
        <v>3</v>
      </c>
      <c r="R66" s="397">
        <f>IF(Q66=5,100%,IF(Q66=4,80%,IF(Q66=3,60%,IF(Q66=2,40%,IF(Q66=1,20%,"")))))</f>
        <v>0.6</v>
      </c>
      <c r="S66" s="388" t="str">
        <f>CONCATENATE(M66,P66)</f>
        <v>3. Media3. Moderado</v>
      </c>
      <c r="T66" s="391" t="s">
        <v>2044</v>
      </c>
      <c r="U66" s="70" t="s">
        <v>419</v>
      </c>
      <c r="V66" s="70" t="s">
        <v>2188</v>
      </c>
      <c r="W66" s="70" t="s">
        <v>2046</v>
      </c>
      <c r="X66" s="71">
        <f t="shared" si="1"/>
        <v>0.25</v>
      </c>
      <c r="Y66" s="71" t="s">
        <v>2047</v>
      </c>
      <c r="Z66" s="71">
        <f t="shared" si="2"/>
        <v>0.05</v>
      </c>
      <c r="AA66" s="70" t="s">
        <v>419</v>
      </c>
      <c r="AB66" s="70" t="s">
        <v>2189</v>
      </c>
      <c r="AC66" s="72">
        <f t="shared" si="3"/>
        <v>0.1</v>
      </c>
      <c r="AD66" s="70" t="s">
        <v>419</v>
      </c>
      <c r="AE66" s="70" t="s">
        <v>2144</v>
      </c>
      <c r="AF66" s="70" t="s">
        <v>170</v>
      </c>
      <c r="AG66" s="72">
        <f t="shared" si="4"/>
        <v>0.15</v>
      </c>
      <c r="AH66" s="70" t="s">
        <v>419</v>
      </c>
      <c r="AI66" s="70" t="s">
        <v>2145</v>
      </c>
      <c r="AJ66" s="72">
        <f t="shared" si="0"/>
        <v>0.1</v>
      </c>
      <c r="AK66" s="70" t="s">
        <v>419</v>
      </c>
      <c r="AL66" s="70" t="s">
        <v>2050</v>
      </c>
      <c r="AM66" s="72">
        <f t="shared" si="7"/>
        <v>0.15</v>
      </c>
      <c r="AN66" s="72" t="s">
        <v>2051</v>
      </c>
      <c r="AO66" s="72" t="s">
        <v>2052</v>
      </c>
      <c r="AP66" s="72">
        <f t="shared" si="5"/>
        <v>0.25</v>
      </c>
      <c r="AQ66" s="73">
        <f t="shared" si="6"/>
        <v>1.05</v>
      </c>
      <c r="AR66" s="394">
        <v>0.35000000000000003</v>
      </c>
      <c r="AS66" s="361" t="s">
        <v>2132</v>
      </c>
      <c r="AT66" s="388">
        <f>VALUE(MID($AS66,1,1))</f>
        <v>2</v>
      </c>
      <c r="AU66" s="361" t="s">
        <v>2043</v>
      </c>
      <c r="AV66" s="388">
        <f>VALUE(MID($AU66,1,1))</f>
        <v>2</v>
      </c>
      <c r="AW66" s="388">
        <f>$AT66*$AV66</f>
        <v>4</v>
      </c>
      <c r="AX66" s="388" t="str">
        <f>CONCATENATE(AS66,AU66)</f>
        <v>2. Baja2. Menor</v>
      </c>
      <c r="AY66" s="391" t="s">
        <v>2044</v>
      </c>
    </row>
    <row r="67" spans="1:51" ht="50" customHeight="1" x14ac:dyDescent="0.3">
      <c r="A67" s="404"/>
      <c r="B67" s="407"/>
      <c r="C67" s="410"/>
      <c r="D67" s="407"/>
      <c r="E67" s="407"/>
      <c r="F67" s="407"/>
      <c r="G67" s="401"/>
      <c r="H67" s="362"/>
      <c r="I67" s="362"/>
      <c r="J67" s="362"/>
      <c r="K67" s="362"/>
      <c r="L67" s="362"/>
      <c r="M67" s="362"/>
      <c r="N67" s="389"/>
      <c r="O67" s="398"/>
      <c r="P67" s="362"/>
      <c r="Q67" s="389"/>
      <c r="R67" s="398"/>
      <c r="S67" s="389"/>
      <c r="T67" s="392"/>
      <c r="U67" s="70"/>
      <c r="V67" s="70"/>
      <c r="W67" s="70"/>
      <c r="X67" s="71" t="str">
        <f t="shared" si="1"/>
        <v>0%</v>
      </c>
      <c r="Y67" s="71"/>
      <c r="Z67" s="71" t="str">
        <f t="shared" si="2"/>
        <v>0%</v>
      </c>
      <c r="AA67" s="70"/>
      <c r="AB67" s="70"/>
      <c r="AC67" s="72">
        <f t="shared" si="3"/>
        <v>0</v>
      </c>
      <c r="AD67" s="70"/>
      <c r="AE67" s="70"/>
      <c r="AF67" s="70"/>
      <c r="AG67" s="72">
        <f t="shared" si="4"/>
        <v>0</v>
      </c>
      <c r="AH67" s="70"/>
      <c r="AI67" s="70"/>
      <c r="AJ67" s="72">
        <f t="shared" si="0"/>
        <v>0</v>
      </c>
      <c r="AK67" s="70"/>
      <c r="AL67" s="70"/>
      <c r="AM67" s="72">
        <f t="shared" si="7"/>
        <v>0</v>
      </c>
      <c r="AN67" s="72"/>
      <c r="AO67" s="72"/>
      <c r="AP67" s="72">
        <f t="shared" si="5"/>
        <v>0</v>
      </c>
      <c r="AQ67" s="73">
        <f t="shared" si="6"/>
        <v>0</v>
      </c>
      <c r="AR67" s="395"/>
      <c r="AS67" s="362"/>
      <c r="AT67" s="389"/>
      <c r="AU67" s="362"/>
      <c r="AV67" s="389"/>
      <c r="AW67" s="389"/>
      <c r="AX67" s="389"/>
      <c r="AY67" s="392"/>
    </row>
    <row r="68" spans="1:51" ht="50" customHeight="1" x14ac:dyDescent="0.3">
      <c r="A68" s="405"/>
      <c r="B68" s="408"/>
      <c r="C68" s="411"/>
      <c r="D68" s="408"/>
      <c r="E68" s="408"/>
      <c r="F68" s="408"/>
      <c r="G68" s="402"/>
      <c r="H68" s="363"/>
      <c r="I68" s="363"/>
      <c r="J68" s="363"/>
      <c r="K68" s="363"/>
      <c r="L68" s="363"/>
      <c r="M68" s="363"/>
      <c r="N68" s="390"/>
      <c r="O68" s="399"/>
      <c r="P68" s="363"/>
      <c r="Q68" s="390"/>
      <c r="R68" s="399"/>
      <c r="S68" s="390"/>
      <c r="T68" s="393"/>
      <c r="U68" s="70"/>
      <c r="V68" s="70"/>
      <c r="W68" s="70"/>
      <c r="X68" s="71" t="str">
        <f t="shared" si="1"/>
        <v>0%</v>
      </c>
      <c r="Y68" s="71"/>
      <c r="Z68" s="71" t="str">
        <f t="shared" si="2"/>
        <v>0%</v>
      </c>
      <c r="AA68" s="70"/>
      <c r="AB68" s="70"/>
      <c r="AC68" s="72">
        <f t="shared" si="3"/>
        <v>0</v>
      </c>
      <c r="AD68" s="70"/>
      <c r="AE68" s="70"/>
      <c r="AF68" s="70"/>
      <c r="AG68" s="72">
        <f t="shared" si="4"/>
        <v>0</v>
      </c>
      <c r="AH68" s="70"/>
      <c r="AI68" s="70"/>
      <c r="AJ68" s="72">
        <f t="shared" si="0"/>
        <v>0</v>
      </c>
      <c r="AK68" s="70"/>
      <c r="AL68" s="70"/>
      <c r="AM68" s="72">
        <f t="shared" si="7"/>
        <v>0</v>
      </c>
      <c r="AN68" s="72"/>
      <c r="AO68" s="72"/>
      <c r="AP68" s="72">
        <f t="shared" si="5"/>
        <v>0</v>
      </c>
      <c r="AQ68" s="73">
        <f t="shared" si="6"/>
        <v>0</v>
      </c>
      <c r="AR68" s="396"/>
      <c r="AS68" s="363"/>
      <c r="AT68" s="390"/>
      <c r="AU68" s="363"/>
      <c r="AV68" s="390"/>
      <c r="AW68" s="390"/>
      <c r="AX68" s="390"/>
      <c r="AY68" s="393"/>
    </row>
    <row r="69" spans="1:51" ht="50" customHeight="1" x14ac:dyDescent="0.3">
      <c r="A69" s="403" t="s">
        <v>171</v>
      </c>
      <c r="B69" s="406" t="s">
        <v>163</v>
      </c>
      <c r="C69" s="409">
        <v>21</v>
      </c>
      <c r="D69" s="406" t="s">
        <v>2193</v>
      </c>
      <c r="E69" s="406" t="s">
        <v>175</v>
      </c>
      <c r="F69" s="406" t="s">
        <v>2032</v>
      </c>
      <c r="G69" s="400" t="s">
        <v>2194</v>
      </c>
      <c r="H69" s="361" t="s">
        <v>2073</v>
      </c>
      <c r="I69" s="361" t="s">
        <v>2127</v>
      </c>
      <c r="J69" s="361" t="s">
        <v>2109</v>
      </c>
      <c r="K69" s="361" t="s">
        <v>2076</v>
      </c>
      <c r="L69" s="361" t="s">
        <v>2041</v>
      </c>
      <c r="M69" s="361" t="s">
        <v>2132</v>
      </c>
      <c r="N69" s="388">
        <f>VALUE(MID($M69,1,1))</f>
        <v>2</v>
      </c>
      <c r="O69" s="397">
        <f>IF(N69=5,100%,IF(N69=4,80%,IF(N69=3,60%,IF(N69=2,40%,IF(N69=1,20%,"")))))</f>
        <v>0.4</v>
      </c>
      <c r="P69" s="361" t="s">
        <v>2106</v>
      </c>
      <c r="Q69" s="388">
        <f>VALUE(MID($P69,1,1))</f>
        <v>3</v>
      </c>
      <c r="R69" s="397">
        <f>IF(Q69=5,100%,IF(Q69=4,80%,IF(Q69=3,60%,IF(Q69=2,40%,IF(Q69=1,20%,"")))))</f>
        <v>0.6</v>
      </c>
      <c r="S69" s="388" t="str">
        <f>CONCATENATE(M69,P69)</f>
        <v>2. Baja3. Moderado</v>
      </c>
      <c r="T69" s="391" t="s">
        <v>2044</v>
      </c>
      <c r="U69" s="70" t="s">
        <v>419</v>
      </c>
      <c r="V69" s="96" t="s">
        <v>2101</v>
      </c>
      <c r="W69" s="70" t="s">
        <v>2046</v>
      </c>
      <c r="X69" s="71">
        <f t="shared" si="1"/>
        <v>0.25</v>
      </c>
      <c r="Y69" s="71" t="s">
        <v>2047</v>
      </c>
      <c r="Z69" s="71">
        <f t="shared" si="2"/>
        <v>0.05</v>
      </c>
      <c r="AA69" s="70" t="s">
        <v>419</v>
      </c>
      <c r="AB69" s="70" t="s">
        <v>2195</v>
      </c>
      <c r="AC69" s="72">
        <f t="shared" si="3"/>
        <v>0.1</v>
      </c>
      <c r="AD69" s="70" t="s">
        <v>419</v>
      </c>
      <c r="AE69" s="70" t="s">
        <v>178</v>
      </c>
      <c r="AF69" s="70" t="s">
        <v>170</v>
      </c>
      <c r="AG69" s="72">
        <f t="shared" si="4"/>
        <v>0.15</v>
      </c>
      <c r="AH69" s="70" t="s">
        <v>419</v>
      </c>
      <c r="AI69" s="70" t="s">
        <v>2131</v>
      </c>
      <c r="AJ69" s="72">
        <f t="shared" si="0"/>
        <v>0.1</v>
      </c>
      <c r="AK69" s="70" t="s">
        <v>419</v>
      </c>
      <c r="AL69" s="70" t="s">
        <v>2050</v>
      </c>
      <c r="AM69" s="72">
        <f t="shared" si="7"/>
        <v>0.15</v>
      </c>
      <c r="AN69" s="72" t="s">
        <v>2051</v>
      </c>
      <c r="AO69" s="72" t="s">
        <v>2052</v>
      </c>
      <c r="AP69" s="72">
        <f t="shared" si="5"/>
        <v>0.25</v>
      </c>
      <c r="AQ69" s="73">
        <f t="shared" si="6"/>
        <v>1.05</v>
      </c>
      <c r="AR69" s="394">
        <v>0.65</v>
      </c>
      <c r="AS69" s="361" t="s">
        <v>2053</v>
      </c>
      <c r="AT69" s="388">
        <f>VALUE(MID($AS69,1,1))</f>
        <v>1</v>
      </c>
      <c r="AU69" s="361" t="s">
        <v>2043</v>
      </c>
      <c r="AV69" s="388">
        <f>VALUE(MID($AU69,1,1))</f>
        <v>2</v>
      </c>
      <c r="AW69" s="388">
        <f>$AT69*$AV69</f>
        <v>2</v>
      </c>
      <c r="AX69" s="388" t="str">
        <f>CONCATENATE(AS69,AU69)</f>
        <v>1. Muy baja2. Menor</v>
      </c>
      <c r="AY69" s="391" t="s">
        <v>2055</v>
      </c>
    </row>
    <row r="70" spans="1:51" ht="50" customHeight="1" x14ac:dyDescent="0.3">
      <c r="A70" s="404"/>
      <c r="B70" s="407"/>
      <c r="C70" s="410"/>
      <c r="D70" s="407"/>
      <c r="E70" s="407"/>
      <c r="F70" s="407"/>
      <c r="G70" s="401"/>
      <c r="H70" s="362"/>
      <c r="I70" s="362"/>
      <c r="J70" s="362"/>
      <c r="K70" s="362"/>
      <c r="L70" s="362"/>
      <c r="M70" s="362"/>
      <c r="N70" s="389"/>
      <c r="O70" s="398"/>
      <c r="P70" s="362"/>
      <c r="Q70" s="389"/>
      <c r="R70" s="398"/>
      <c r="S70" s="389"/>
      <c r="T70" s="392"/>
      <c r="U70" s="70" t="s">
        <v>419</v>
      </c>
      <c r="V70" s="96" t="s">
        <v>2196</v>
      </c>
      <c r="W70" s="70" t="s">
        <v>2114</v>
      </c>
      <c r="X70" s="71">
        <f t="shared" si="1"/>
        <v>0.1</v>
      </c>
      <c r="Y70" s="71" t="s">
        <v>2047</v>
      </c>
      <c r="Z70" s="71">
        <f t="shared" si="2"/>
        <v>0.05</v>
      </c>
      <c r="AA70" s="70" t="s">
        <v>419</v>
      </c>
      <c r="AB70" s="70" t="s">
        <v>2197</v>
      </c>
      <c r="AC70" s="72">
        <f t="shared" si="3"/>
        <v>0.1</v>
      </c>
      <c r="AD70" s="70" t="s">
        <v>419</v>
      </c>
      <c r="AE70" s="70" t="s">
        <v>178</v>
      </c>
      <c r="AF70" s="70" t="s">
        <v>170</v>
      </c>
      <c r="AG70" s="72">
        <f t="shared" si="4"/>
        <v>0.15</v>
      </c>
      <c r="AH70" s="70" t="s">
        <v>419</v>
      </c>
      <c r="AI70" s="70" t="s">
        <v>2131</v>
      </c>
      <c r="AJ70" s="72">
        <f t="shared" si="0"/>
        <v>0.1</v>
      </c>
      <c r="AK70" s="70" t="s">
        <v>419</v>
      </c>
      <c r="AL70" s="70" t="s">
        <v>2050</v>
      </c>
      <c r="AM70" s="72">
        <f t="shared" si="7"/>
        <v>0.15</v>
      </c>
      <c r="AN70" s="72" t="s">
        <v>2051</v>
      </c>
      <c r="AO70" s="72" t="s">
        <v>2052</v>
      </c>
      <c r="AP70" s="72">
        <f t="shared" si="5"/>
        <v>0.25</v>
      </c>
      <c r="AQ70" s="73">
        <f t="shared" si="6"/>
        <v>0.9</v>
      </c>
      <c r="AR70" s="395"/>
      <c r="AS70" s="362"/>
      <c r="AT70" s="389"/>
      <c r="AU70" s="362"/>
      <c r="AV70" s="389"/>
      <c r="AW70" s="389"/>
      <c r="AX70" s="389"/>
      <c r="AY70" s="392"/>
    </row>
    <row r="71" spans="1:51" ht="50" customHeight="1" x14ac:dyDescent="0.3">
      <c r="A71" s="405"/>
      <c r="B71" s="408"/>
      <c r="C71" s="411"/>
      <c r="D71" s="408"/>
      <c r="E71" s="408"/>
      <c r="F71" s="408"/>
      <c r="G71" s="402"/>
      <c r="H71" s="363"/>
      <c r="I71" s="363"/>
      <c r="J71" s="363"/>
      <c r="K71" s="363"/>
      <c r="L71" s="363"/>
      <c r="M71" s="363"/>
      <c r="N71" s="390"/>
      <c r="O71" s="399"/>
      <c r="P71" s="363"/>
      <c r="Q71" s="390"/>
      <c r="R71" s="399"/>
      <c r="S71" s="390"/>
      <c r="T71" s="393"/>
      <c r="U71" s="70"/>
      <c r="V71" s="97"/>
      <c r="W71" s="70"/>
      <c r="X71" s="71" t="str">
        <f t="shared" si="1"/>
        <v>0%</v>
      </c>
      <c r="Y71" s="71"/>
      <c r="Z71" s="71" t="str">
        <f t="shared" si="2"/>
        <v>0%</v>
      </c>
      <c r="AA71" s="70"/>
      <c r="AB71" s="70"/>
      <c r="AC71" s="72">
        <f t="shared" si="3"/>
        <v>0</v>
      </c>
      <c r="AD71" s="70"/>
      <c r="AE71" s="70"/>
      <c r="AF71" s="70"/>
      <c r="AG71" s="72">
        <f t="shared" si="4"/>
        <v>0</v>
      </c>
      <c r="AH71" s="70"/>
      <c r="AI71" s="70"/>
      <c r="AJ71" s="72">
        <f t="shared" si="0"/>
        <v>0</v>
      </c>
      <c r="AK71" s="70"/>
      <c r="AL71" s="70"/>
      <c r="AM71" s="72">
        <f t="shared" si="7"/>
        <v>0</v>
      </c>
      <c r="AN71" s="72"/>
      <c r="AO71" s="72"/>
      <c r="AP71" s="72">
        <f t="shared" si="5"/>
        <v>0</v>
      </c>
      <c r="AQ71" s="73">
        <f t="shared" si="6"/>
        <v>0</v>
      </c>
      <c r="AR71" s="396"/>
      <c r="AS71" s="363"/>
      <c r="AT71" s="390"/>
      <c r="AU71" s="363"/>
      <c r="AV71" s="390"/>
      <c r="AW71" s="390"/>
      <c r="AX71" s="390"/>
      <c r="AY71" s="393"/>
    </row>
    <row r="72" spans="1:51" ht="50" customHeight="1" x14ac:dyDescent="0.3">
      <c r="A72" s="403" t="s">
        <v>171</v>
      </c>
      <c r="B72" s="406" t="s">
        <v>163</v>
      </c>
      <c r="C72" s="409">
        <v>22</v>
      </c>
      <c r="D72" s="406" t="s">
        <v>2193</v>
      </c>
      <c r="E72" s="406" t="s">
        <v>175</v>
      </c>
      <c r="F72" s="406" t="s">
        <v>2061</v>
      </c>
      <c r="G72" s="400" t="s">
        <v>2198</v>
      </c>
      <c r="H72" s="361" t="s">
        <v>2104</v>
      </c>
      <c r="I72" s="361" t="s">
        <v>2163</v>
      </c>
      <c r="J72" s="361" t="s">
        <v>2199</v>
      </c>
      <c r="K72" s="361" t="s">
        <v>2140</v>
      </c>
      <c r="L72" s="361" t="s">
        <v>2041</v>
      </c>
      <c r="M72" s="361" t="s">
        <v>2132</v>
      </c>
      <c r="N72" s="388">
        <f>VALUE(MID($M72,1,1))</f>
        <v>2</v>
      </c>
      <c r="O72" s="397">
        <f>IF(N72=5,100%,IF(N72=4,80%,IF(N72=3,60%,IF(N72=2,40%,IF(N72=1,20%,"")))))</f>
        <v>0.4</v>
      </c>
      <c r="P72" s="361" t="s">
        <v>2106</v>
      </c>
      <c r="Q72" s="388">
        <f>VALUE(MID($P72,1,1))</f>
        <v>3</v>
      </c>
      <c r="R72" s="397">
        <f>IF(Q72=5,100%,IF(Q72=4,80%,IF(Q72=3,60%,IF(Q72=2,40%,IF(Q72=1,20%,"")))))</f>
        <v>0.6</v>
      </c>
      <c r="S72" s="388" t="str">
        <f>CONCATENATE(M72,P72)</f>
        <v>2. Baja3. Moderado</v>
      </c>
      <c r="T72" s="391" t="s">
        <v>2044</v>
      </c>
      <c r="U72" s="70" t="s">
        <v>419</v>
      </c>
      <c r="V72" s="96" t="s">
        <v>2200</v>
      </c>
      <c r="W72" s="70" t="s">
        <v>2046</v>
      </c>
      <c r="X72" s="71">
        <f t="shared" si="1"/>
        <v>0.25</v>
      </c>
      <c r="Y72" s="71" t="s">
        <v>2047</v>
      </c>
      <c r="Z72" s="71">
        <f t="shared" si="2"/>
        <v>0.05</v>
      </c>
      <c r="AA72" s="70" t="s">
        <v>419</v>
      </c>
      <c r="AB72" s="70" t="s">
        <v>2201</v>
      </c>
      <c r="AC72" s="72">
        <f t="shared" si="3"/>
        <v>0.1</v>
      </c>
      <c r="AD72" s="70" t="s">
        <v>419</v>
      </c>
      <c r="AE72" s="70" t="s">
        <v>178</v>
      </c>
      <c r="AF72" s="70" t="s">
        <v>170</v>
      </c>
      <c r="AG72" s="72">
        <f t="shared" si="4"/>
        <v>0.15</v>
      </c>
      <c r="AH72" s="70" t="s">
        <v>419</v>
      </c>
      <c r="AI72" s="70" t="s">
        <v>2166</v>
      </c>
      <c r="AJ72" s="72">
        <f t="shared" si="0"/>
        <v>0.1</v>
      </c>
      <c r="AK72" s="70" t="s">
        <v>419</v>
      </c>
      <c r="AL72" s="70" t="s">
        <v>2063</v>
      </c>
      <c r="AM72" s="72">
        <f t="shared" si="7"/>
        <v>0.15</v>
      </c>
      <c r="AN72" s="72" t="s">
        <v>2051</v>
      </c>
      <c r="AO72" s="72" t="s">
        <v>2067</v>
      </c>
      <c r="AP72" s="72">
        <f t="shared" si="5"/>
        <v>0.25</v>
      </c>
      <c r="AQ72" s="73">
        <f t="shared" si="6"/>
        <v>1.05</v>
      </c>
      <c r="AR72" s="394">
        <v>1.0833333333333333</v>
      </c>
      <c r="AS72" s="361" t="s">
        <v>2053</v>
      </c>
      <c r="AT72" s="388">
        <f>VALUE(MID($AS72,1,1))</f>
        <v>1</v>
      </c>
      <c r="AU72" s="361" t="s">
        <v>2054</v>
      </c>
      <c r="AV72" s="388">
        <f>VALUE(MID($AU72,1,1))</f>
        <v>1</v>
      </c>
      <c r="AW72" s="388">
        <f>$AT72*$AV72</f>
        <v>1</v>
      </c>
      <c r="AX72" s="388" t="str">
        <f>CONCATENATE(AS72,AU72)</f>
        <v>1. Muy baja1. Leve</v>
      </c>
      <c r="AY72" s="391" t="s">
        <v>2055</v>
      </c>
    </row>
    <row r="73" spans="1:51" ht="50" customHeight="1" x14ac:dyDescent="0.3">
      <c r="A73" s="404"/>
      <c r="B73" s="407"/>
      <c r="C73" s="410"/>
      <c r="D73" s="407"/>
      <c r="E73" s="407"/>
      <c r="F73" s="407"/>
      <c r="G73" s="401"/>
      <c r="H73" s="362"/>
      <c r="I73" s="362"/>
      <c r="J73" s="362"/>
      <c r="K73" s="362"/>
      <c r="L73" s="362"/>
      <c r="M73" s="362"/>
      <c r="N73" s="389"/>
      <c r="O73" s="398"/>
      <c r="P73" s="362"/>
      <c r="Q73" s="389"/>
      <c r="R73" s="398"/>
      <c r="S73" s="389"/>
      <c r="T73" s="392"/>
      <c r="U73" s="70" t="s">
        <v>419</v>
      </c>
      <c r="V73" s="96" t="s">
        <v>2202</v>
      </c>
      <c r="W73" s="70" t="s">
        <v>2046</v>
      </c>
      <c r="X73" s="71">
        <f t="shared" si="1"/>
        <v>0.25</v>
      </c>
      <c r="Y73" s="71" t="s">
        <v>2047</v>
      </c>
      <c r="Z73" s="71">
        <f t="shared" si="2"/>
        <v>0.05</v>
      </c>
      <c r="AA73" s="70" t="s">
        <v>419</v>
      </c>
      <c r="AB73" s="70" t="s">
        <v>2203</v>
      </c>
      <c r="AC73" s="72">
        <f t="shared" si="3"/>
        <v>0.1</v>
      </c>
      <c r="AD73" s="70" t="s">
        <v>419</v>
      </c>
      <c r="AE73" s="70" t="s">
        <v>178</v>
      </c>
      <c r="AF73" s="70" t="s">
        <v>170</v>
      </c>
      <c r="AG73" s="72">
        <f t="shared" si="4"/>
        <v>0.15</v>
      </c>
      <c r="AH73" s="70" t="s">
        <v>419</v>
      </c>
      <c r="AI73" s="70" t="s">
        <v>2131</v>
      </c>
      <c r="AJ73" s="72">
        <f t="shared" ref="AJ73:AJ136" si="9">IF($AH73="SI",10%,0%)</f>
        <v>0.1</v>
      </c>
      <c r="AK73" s="70" t="s">
        <v>419</v>
      </c>
      <c r="AL73" s="70" t="s">
        <v>2063</v>
      </c>
      <c r="AM73" s="72">
        <f t="shared" si="7"/>
        <v>0.15</v>
      </c>
      <c r="AN73" s="72" t="s">
        <v>2051</v>
      </c>
      <c r="AO73" s="72" t="s">
        <v>2067</v>
      </c>
      <c r="AP73" s="72">
        <f t="shared" si="5"/>
        <v>0.25</v>
      </c>
      <c r="AQ73" s="73">
        <f t="shared" si="6"/>
        <v>1.05</v>
      </c>
      <c r="AR73" s="395"/>
      <c r="AS73" s="362"/>
      <c r="AT73" s="389"/>
      <c r="AU73" s="362"/>
      <c r="AV73" s="389"/>
      <c r="AW73" s="389"/>
      <c r="AX73" s="389"/>
      <c r="AY73" s="392"/>
    </row>
    <row r="74" spans="1:51" ht="50" customHeight="1" x14ac:dyDescent="0.3">
      <c r="A74" s="405"/>
      <c r="B74" s="408"/>
      <c r="C74" s="411"/>
      <c r="D74" s="408"/>
      <c r="E74" s="408"/>
      <c r="F74" s="408"/>
      <c r="G74" s="402"/>
      <c r="H74" s="363"/>
      <c r="I74" s="363"/>
      <c r="J74" s="363"/>
      <c r="K74" s="363"/>
      <c r="L74" s="363"/>
      <c r="M74" s="363"/>
      <c r="N74" s="390"/>
      <c r="O74" s="399"/>
      <c r="P74" s="363"/>
      <c r="Q74" s="390"/>
      <c r="R74" s="399"/>
      <c r="S74" s="390"/>
      <c r="T74" s="393"/>
      <c r="U74" s="70" t="s">
        <v>419</v>
      </c>
      <c r="V74" s="96" t="s">
        <v>2204</v>
      </c>
      <c r="W74" s="70" t="s">
        <v>2046</v>
      </c>
      <c r="X74" s="71">
        <f t="shared" ref="X74:X113" si="10">IF(W74="","0%",IF(W74="Preventivo",25%,IF(W74="Detectivo",15%,IF(W74="Correctivo",10%))))</f>
        <v>0.25</v>
      </c>
      <c r="Y74" s="71" t="s">
        <v>2069</v>
      </c>
      <c r="Z74" s="71">
        <f t="shared" ref="Z74:Z113" si="11">IF(Y74="Automático",15%,IF(Y74="Manual",5%,"0%"))</f>
        <v>0.15</v>
      </c>
      <c r="AA74" s="70" t="s">
        <v>419</v>
      </c>
      <c r="AB74" s="70" t="s">
        <v>2205</v>
      </c>
      <c r="AC74" s="72">
        <f t="shared" ref="AC74:AC113" si="12">IF($AA74="SI",10%,0%)</f>
        <v>0.1</v>
      </c>
      <c r="AD74" s="70" t="s">
        <v>419</v>
      </c>
      <c r="AE74" s="70" t="s">
        <v>2144</v>
      </c>
      <c r="AF74" s="70" t="s">
        <v>170</v>
      </c>
      <c r="AG74" s="72">
        <f t="shared" si="4"/>
        <v>0.15</v>
      </c>
      <c r="AH74" s="70" t="s">
        <v>419</v>
      </c>
      <c r="AI74" s="70" t="s">
        <v>2171</v>
      </c>
      <c r="AJ74" s="72">
        <f t="shared" si="9"/>
        <v>0.1</v>
      </c>
      <c r="AK74" s="70" t="s">
        <v>419</v>
      </c>
      <c r="AL74" s="70" t="s">
        <v>2050</v>
      </c>
      <c r="AM74" s="72">
        <f t="shared" si="7"/>
        <v>0.15</v>
      </c>
      <c r="AN74" s="72" t="s">
        <v>2051</v>
      </c>
      <c r="AO74" s="72" t="s">
        <v>2183</v>
      </c>
      <c r="AP74" s="72">
        <f t="shared" si="5"/>
        <v>0.25</v>
      </c>
      <c r="AQ74" s="73">
        <f t="shared" si="6"/>
        <v>1.1499999999999999</v>
      </c>
      <c r="AR74" s="396"/>
      <c r="AS74" s="363"/>
      <c r="AT74" s="390"/>
      <c r="AU74" s="363"/>
      <c r="AV74" s="390"/>
      <c r="AW74" s="390"/>
      <c r="AX74" s="390"/>
      <c r="AY74" s="393"/>
    </row>
    <row r="75" spans="1:51" ht="50" customHeight="1" x14ac:dyDescent="0.3">
      <c r="A75" s="403" t="s">
        <v>171</v>
      </c>
      <c r="B75" s="406" t="s">
        <v>163</v>
      </c>
      <c r="C75" s="409">
        <v>23</v>
      </c>
      <c r="D75" s="406" t="s">
        <v>2206</v>
      </c>
      <c r="E75" s="406" t="s">
        <v>175</v>
      </c>
      <c r="F75" s="406" t="s">
        <v>2032</v>
      </c>
      <c r="G75" s="400" t="s">
        <v>2207</v>
      </c>
      <c r="H75" s="361" t="s">
        <v>2037</v>
      </c>
      <c r="I75" s="361" t="s">
        <v>2038</v>
      </c>
      <c r="J75" s="361" t="s">
        <v>2039</v>
      </c>
      <c r="K75" s="361" t="s">
        <v>2140</v>
      </c>
      <c r="L75" s="361" t="s">
        <v>2041</v>
      </c>
      <c r="M75" s="361" t="s">
        <v>2042</v>
      </c>
      <c r="N75" s="388">
        <f>VALUE(MID($M75,1,1))</f>
        <v>3</v>
      </c>
      <c r="O75" s="397">
        <f>IF(N75=5,100%,IF(N75=4,80%,IF(N75=3,60%,IF(N75=2,40%,IF(N75=1,20%,"")))))</f>
        <v>0.6</v>
      </c>
      <c r="P75" s="361" t="s">
        <v>2091</v>
      </c>
      <c r="Q75" s="388">
        <f>VALUE(MID($P75,1,1))</f>
        <v>4</v>
      </c>
      <c r="R75" s="397">
        <f>IF(Q75=5,100%,IF(Q75=4,80%,IF(Q75=3,60%,IF(Q75=2,40%,IF(Q75=1,20%,"")))))</f>
        <v>0.8</v>
      </c>
      <c r="S75" s="388" t="str">
        <f>CONCATENATE(M75,P75)</f>
        <v>3. Media4. Mayor</v>
      </c>
      <c r="T75" s="391" t="s">
        <v>2092</v>
      </c>
      <c r="U75" s="70" t="s">
        <v>419</v>
      </c>
      <c r="V75" s="70" t="s">
        <v>2208</v>
      </c>
      <c r="W75" s="70" t="s">
        <v>2046</v>
      </c>
      <c r="X75" s="71">
        <f t="shared" si="10"/>
        <v>0.25</v>
      </c>
      <c r="Y75" s="71" t="s">
        <v>2069</v>
      </c>
      <c r="Z75" s="71">
        <f t="shared" si="11"/>
        <v>0.15</v>
      </c>
      <c r="AA75" s="70" t="s">
        <v>419</v>
      </c>
      <c r="AB75" s="70" t="s">
        <v>2209</v>
      </c>
      <c r="AC75" s="72">
        <f t="shared" si="12"/>
        <v>0.1</v>
      </c>
      <c r="AD75" s="70" t="s">
        <v>419</v>
      </c>
      <c r="AE75" s="70" t="s">
        <v>2144</v>
      </c>
      <c r="AF75" s="70" t="s">
        <v>170</v>
      </c>
      <c r="AG75" s="72">
        <f t="shared" ref="AG75:AG138" si="13">IF($AD75="SI",15%,0%)</f>
        <v>0.15</v>
      </c>
      <c r="AH75" s="70" t="s">
        <v>419</v>
      </c>
      <c r="AI75" s="70" t="s">
        <v>2131</v>
      </c>
      <c r="AJ75" s="72">
        <f t="shared" si="9"/>
        <v>0.1</v>
      </c>
      <c r="AK75" s="70" t="s">
        <v>419</v>
      </c>
      <c r="AL75" s="70" t="s">
        <v>2050</v>
      </c>
      <c r="AM75" s="72">
        <f t="shared" si="7"/>
        <v>0.15</v>
      </c>
      <c r="AN75" s="72" t="s">
        <v>2051</v>
      </c>
      <c r="AO75" s="72" t="s">
        <v>2183</v>
      </c>
      <c r="AP75" s="72">
        <f t="shared" ref="AP75:AP110" si="14">IF(AN75="Positivos",25%,0%)</f>
        <v>0.25</v>
      </c>
      <c r="AQ75" s="73">
        <f t="shared" ref="AQ75:AQ113" si="15">+AC75+AG75+AJ75+AM75+AP75+Z75+X75</f>
        <v>1.1499999999999999</v>
      </c>
      <c r="AR75" s="394">
        <v>1.0666666666666667</v>
      </c>
      <c r="AS75" s="361" t="s">
        <v>2053</v>
      </c>
      <c r="AT75" s="388">
        <f>VALUE(MID($AS75,1,1))</f>
        <v>1</v>
      </c>
      <c r="AU75" s="361" t="s">
        <v>2043</v>
      </c>
      <c r="AV75" s="388">
        <f>VALUE(MID($AU75,1,1))</f>
        <v>2</v>
      </c>
      <c r="AW75" s="388">
        <f>$AT75*$AV75</f>
        <v>2</v>
      </c>
      <c r="AX75" s="388" t="str">
        <f>CONCATENATE(AS75,AU75)</f>
        <v>1. Muy baja2. Menor</v>
      </c>
      <c r="AY75" s="391" t="s">
        <v>2055</v>
      </c>
    </row>
    <row r="76" spans="1:51" ht="50" customHeight="1" x14ac:dyDescent="0.3">
      <c r="A76" s="404"/>
      <c r="B76" s="407"/>
      <c r="C76" s="410"/>
      <c r="D76" s="407"/>
      <c r="E76" s="407"/>
      <c r="F76" s="407"/>
      <c r="G76" s="401"/>
      <c r="H76" s="362"/>
      <c r="I76" s="362"/>
      <c r="J76" s="362"/>
      <c r="K76" s="362"/>
      <c r="L76" s="362"/>
      <c r="M76" s="362"/>
      <c r="N76" s="389"/>
      <c r="O76" s="398"/>
      <c r="P76" s="362"/>
      <c r="Q76" s="389"/>
      <c r="R76" s="398"/>
      <c r="S76" s="389"/>
      <c r="T76" s="392"/>
      <c r="U76" s="70" t="s">
        <v>419</v>
      </c>
      <c r="V76" s="70" t="s">
        <v>2153</v>
      </c>
      <c r="W76" s="70" t="s">
        <v>2114</v>
      </c>
      <c r="X76" s="71">
        <f t="shared" si="10"/>
        <v>0.1</v>
      </c>
      <c r="Y76" s="71" t="s">
        <v>2069</v>
      </c>
      <c r="Z76" s="71">
        <f t="shared" si="11"/>
        <v>0.15</v>
      </c>
      <c r="AA76" s="70" t="s">
        <v>419</v>
      </c>
      <c r="AB76" s="70" t="s">
        <v>2154</v>
      </c>
      <c r="AC76" s="72">
        <f t="shared" si="12"/>
        <v>0.1</v>
      </c>
      <c r="AD76" s="70" t="s">
        <v>419</v>
      </c>
      <c r="AE76" s="70" t="s">
        <v>2149</v>
      </c>
      <c r="AF76" s="70" t="s">
        <v>170</v>
      </c>
      <c r="AG76" s="72">
        <f t="shared" si="13"/>
        <v>0.15</v>
      </c>
      <c r="AH76" s="70" t="s">
        <v>419</v>
      </c>
      <c r="AI76" s="92" t="s">
        <v>2049</v>
      </c>
      <c r="AJ76" s="72">
        <f t="shared" si="9"/>
        <v>0.1</v>
      </c>
      <c r="AK76" s="70" t="s">
        <v>419</v>
      </c>
      <c r="AL76" s="70" t="s">
        <v>2063</v>
      </c>
      <c r="AM76" s="72">
        <f>IF(AK76="SI",15%,0%)</f>
        <v>0.15</v>
      </c>
      <c r="AN76" s="72" t="s">
        <v>2051</v>
      </c>
      <c r="AO76" s="72" t="s">
        <v>2067</v>
      </c>
      <c r="AP76" s="72">
        <f t="shared" si="14"/>
        <v>0.25</v>
      </c>
      <c r="AQ76" s="73">
        <f t="shared" si="15"/>
        <v>1</v>
      </c>
      <c r="AR76" s="395"/>
      <c r="AS76" s="362"/>
      <c r="AT76" s="389"/>
      <c r="AU76" s="362"/>
      <c r="AV76" s="389"/>
      <c r="AW76" s="389"/>
      <c r="AX76" s="389"/>
      <c r="AY76" s="392"/>
    </row>
    <row r="77" spans="1:51" ht="50" customHeight="1" x14ac:dyDescent="0.3">
      <c r="A77" s="405"/>
      <c r="B77" s="408"/>
      <c r="C77" s="411"/>
      <c r="D77" s="408"/>
      <c r="E77" s="408"/>
      <c r="F77" s="408"/>
      <c r="G77" s="402"/>
      <c r="H77" s="363"/>
      <c r="I77" s="363"/>
      <c r="J77" s="363"/>
      <c r="K77" s="363"/>
      <c r="L77" s="363"/>
      <c r="M77" s="363"/>
      <c r="N77" s="390"/>
      <c r="O77" s="399"/>
      <c r="P77" s="363"/>
      <c r="Q77" s="390"/>
      <c r="R77" s="399"/>
      <c r="S77" s="390"/>
      <c r="T77" s="393"/>
      <c r="U77" s="70" t="s">
        <v>419</v>
      </c>
      <c r="V77" s="93" t="s">
        <v>2210</v>
      </c>
      <c r="W77" s="70" t="s">
        <v>2046</v>
      </c>
      <c r="X77" s="71">
        <f t="shared" si="10"/>
        <v>0.25</v>
      </c>
      <c r="Y77" s="71" t="s">
        <v>2047</v>
      </c>
      <c r="Z77" s="71">
        <f t="shared" si="11"/>
        <v>0.05</v>
      </c>
      <c r="AA77" s="70" t="s">
        <v>419</v>
      </c>
      <c r="AB77" s="70" t="s">
        <v>2060</v>
      </c>
      <c r="AC77" s="72">
        <f t="shared" si="12"/>
        <v>0.1</v>
      </c>
      <c r="AD77" s="70" t="s">
        <v>419</v>
      </c>
      <c r="AE77" s="70" t="s">
        <v>177</v>
      </c>
      <c r="AF77" s="70" t="s">
        <v>170</v>
      </c>
      <c r="AG77" s="72">
        <f t="shared" si="13"/>
        <v>0.15</v>
      </c>
      <c r="AH77" s="70" t="s">
        <v>419</v>
      </c>
      <c r="AI77" s="92" t="s">
        <v>2049</v>
      </c>
      <c r="AJ77" s="72">
        <f t="shared" si="9"/>
        <v>0.1</v>
      </c>
      <c r="AK77" s="70" t="s">
        <v>419</v>
      </c>
      <c r="AL77" s="70" t="s">
        <v>2050</v>
      </c>
      <c r="AM77" s="72">
        <f>IF(AK77="SI",15%,0%)</f>
        <v>0.15</v>
      </c>
      <c r="AN77" s="72" t="s">
        <v>2051</v>
      </c>
      <c r="AO77" s="72" t="s">
        <v>2052</v>
      </c>
      <c r="AP77" s="72">
        <f t="shared" si="14"/>
        <v>0.25</v>
      </c>
      <c r="AQ77" s="73">
        <f t="shared" si="15"/>
        <v>1.05</v>
      </c>
      <c r="AR77" s="396"/>
      <c r="AS77" s="363"/>
      <c r="AT77" s="390"/>
      <c r="AU77" s="363"/>
      <c r="AV77" s="390"/>
      <c r="AW77" s="390"/>
      <c r="AX77" s="390"/>
      <c r="AY77" s="393"/>
    </row>
    <row r="78" spans="1:51" ht="50" customHeight="1" x14ac:dyDescent="0.3">
      <c r="A78" s="403" t="s">
        <v>171</v>
      </c>
      <c r="B78" s="406" t="s">
        <v>163</v>
      </c>
      <c r="C78" s="409">
        <v>24</v>
      </c>
      <c r="D78" s="406" t="s">
        <v>2206</v>
      </c>
      <c r="E78" s="406" t="s">
        <v>175</v>
      </c>
      <c r="F78" s="406" t="s">
        <v>2061</v>
      </c>
      <c r="G78" s="400" t="s">
        <v>2211</v>
      </c>
      <c r="H78" s="361" t="s">
        <v>2037</v>
      </c>
      <c r="I78" s="361" t="s">
        <v>2038</v>
      </c>
      <c r="J78" s="361" t="s">
        <v>2212</v>
      </c>
      <c r="K78" s="361" t="s">
        <v>2140</v>
      </c>
      <c r="L78" s="361" t="s">
        <v>2041</v>
      </c>
      <c r="M78" s="361" t="s">
        <v>2042</v>
      </c>
      <c r="N78" s="388">
        <f>VALUE(MID($M78,1,1))</f>
        <v>3</v>
      </c>
      <c r="O78" s="397">
        <f>IF(N78=5,100%,IF(N78=4,80%,IF(N78=3,60%,IF(N78=2,40%,IF(N78=1,20%,"")))))</f>
        <v>0.6</v>
      </c>
      <c r="P78" s="361" t="s">
        <v>2091</v>
      </c>
      <c r="Q78" s="388">
        <f>VALUE(MID($P78,1,1))</f>
        <v>4</v>
      </c>
      <c r="R78" s="397">
        <f>IF(Q78=5,100%,IF(Q78=4,80%,IF(Q78=3,60%,IF(Q78=2,40%,IF(Q78=1,20%,"")))))</f>
        <v>0.8</v>
      </c>
      <c r="S78" s="388" t="str">
        <f>CONCATENATE(M78,P78)</f>
        <v>3. Media4. Mayor</v>
      </c>
      <c r="T78" s="391" t="s">
        <v>2092</v>
      </c>
      <c r="U78" s="70" t="s">
        <v>419</v>
      </c>
      <c r="V78" s="70" t="s">
        <v>2147</v>
      </c>
      <c r="W78" s="70" t="s">
        <v>2046</v>
      </c>
      <c r="X78" s="71">
        <f t="shared" si="10"/>
        <v>0.25</v>
      </c>
      <c r="Y78" s="71" t="s">
        <v>2069</v>
      </c>
      <c r="Z78" s="71">
        <f t="shared" si="11"/>
        <v>0.15</v>
      </c>
      <c r="AA78" s="70" t="s">
        <v>419</v>
      </c>
      <c r="AB78" s="70" t="s">
        <v>2148</v>
      </c>
      <c r="AC78" s="72">
        <f t="shared" si="12"/>
        <v>0.1</v>
      </c>
      <c r="AD78" s="70" t="s">
        <v>419</v>
      </c>
      <c r="AE78" s="70" t="s">
        <v>2149</v>
      </c>
      <c r="AF78" s="70" t="s">
        <v>170</v>
      </c>
      <c r="AG78" s="72">
        <f t="shared" si="13"/>
        <v>0.15</v>
      </c>
      <c r="AH78" s="70" t="s">
        <v>419</v>
      </c>
      <c r="AI78" s="70" t="s">
        <v>2150</v>
      </c>
      <c r="AJ78" s="72">
        <f t="shared" si="9"/>
        <v>0.1</v>
      </c>
      <c r="AK78" s="70" t="s">
        <v>419</v>
      </c>
      <c r="AL78" s="70" t="s">
        <v>2063</v>
      </c>
      <c r="AM78" s="72">
        <f>IF(AK78="SI",15%,0%)</f>
        <v>0.15</v>
      </c>
      <c r="AN78" s="72" t="s">
        <v>2051</v>
      </c>
      <c r="AO78" s="72" t="s">
        <v>2067</v>
      </c>
      <c r="AP78" s="72">
        <f t="shared" si="14"/>
        <v>0.25</v>
      </c>
      <c r="AQ78" s="73">
        <f t="shared" si="15"/>
        <v>1.1499999999999999</v>
      </c>
      <c r="AR78" s="394">
        <v>1.0666666666666667</v>
      </c>
      <c r="AS78" s="361" t="s">
        <v>2053</v>
      </c>
      <c r="AT78" s="388">
        <f>VALUE(MID($AS78,1,1))</f>
        <v>1</v>
      </c>
      <c r="AU78" s="361" t="s">
        <v>2043</v>
      </c>
      <c r="AV78" s="388">
        <f>VALUE(MID($AU78,1,1))</f>
        <v>2</v>
      </c>
      <c r="AW78" s="388">
        <f>$AT78*$AV78</f>
        <v>2</v>
      </c>
      <c r="AX78" s="388" t="str">
        <f>CONCATENATE(AS78,AU78)</f>
        <v>1. Muy baja2. Menor</v>
      </c>
      <c r="AY78" s="391" t="s">
        <v>2055</v>
      </c>
    </row>
    <row r="79" spans="1:51" ht="50" customHeight="1" x14ac:dyDescent="0.3">
      <c r="A79" s="404"/>
      <c r="B79" s="407"/>
      <c r="C79" s="410"/>
      <c r="D79" s="407"/>
      <c r="E79" s="407"/>
      <c r="F79" s="407"/>
      <c r="G79" s="401"/>
      <c r="H79" s="362"/>
      <c r="I79" s="362"/>
      <c r="J79" s="362"/>
      <c r="K79" s="362"/>
      <c r="L79" s="362"/>
      <c r="M79" s="362"/>
      <c r="N79" s="389"/>
      <c r="O79" s="398"/>
      <c r="P79" s="362"/>
      <c r="Q79" s="389"/>
      <c r="R79" s="398"/>
      <c r="S79" s="389"/>
      <c r="T79" s="392"/>
      <c r="U79" s="70" t="s">
        <v>419</v>
      </c>
      <c r="V79" s="70" t="s">
        <v>2153</v>
      </c>
      <c r="W79" s="70" t="s">
        <v>2114</v>
      </c>
      <c r="X79" s="71">
        <f t="shared" si="10"/>
        <v>0.1</v>
      </c>
      <c r="Y79" s="71" t="s">
        <v>2069</v>
      </c>
      <c r="Z79" s="71">
        <f t="shared" si="11"/>
        <v>0.15</v>
      </c>
      <c r="AA79" s="70" t="s">
        <v>419</v>
      </c>
      <c r="AB79" s="70" t="s">
        <v>2154</v>
      </c>
      <c r="AC79" s="72">
        <f t="shared" si="12"/>
        <v>0.1</v>
      </c>
      <c r="AD79" s="70" t="s">
        <v>419</v>
      </c>
      <c r="AE79" s="70" t="s">
        <v>2149</v>
      </c>
      <c r="AF79" s="70" t="s">
        <v>170</v>
      </c>
      <c r="AG79" s="72">
        <f t="shared" si="13"/>
        <v>0.15</v>
      </c>
      <c r="AH79" s="70" t="s">
        <v>419</v>
      </c>
      <c r="AI79" s="92" t="s">
        <v>2049</v>
      </c>
      <c r="AJ79" s="72">
        <f t="shared" si="9"/>
        <v>0.1</v>
      </c>
      <c r="AK79" s="70" t="s">
        <v>419</v>
      </c>
      <c r="AL79" s="70" t="s">
        <v>2063</v>
      </c>
      <c r="AM79" s="72">
        <f>IF(AK79="SI",15%,0%)</f>
        <v>0.15</v>
      </c>
      <c r="AN79" s="72" t="s">
        <v>2051</v>
      </c>
      <c r="AO79" s="72" t="s">
        <v>2067</v>
      </c>
      <c r="AP79" s="72">
        <f t="shared" si="14"/>
        <v>0.25</v>
      </c>
      <c r="AQ79" s="73">
        <f t="shared" si="15"/>
        <v>1</v>
      </c>
      <c r="AR79" s="395"/>
      <c r="AS79" s="362"/>
      <c r="AT79" s="389"/>
      <c r="AU79" s="362"/>
      <c r="AV79" s="389"/>
      <c r="AW79" s="389"/>
      <c r="AX79" s="389"/>
      <c r="AY79" s="392"/>
    </row>
    <row r="80" spans="1:51" ht="50" customHeight="1" x14ac:dyDescent="0.3">
      <c r="A80" s="405"/>
      <c r="B80" s="408"/>
      <c r="C80" s="411"/>
      <c r="D80" s="408"/>
      <c r="E80" s="408"/>
      <c r="F80" s="408"/>
      <c r="G80" s="402"/>
      <c r="H80" s="363"/>
      <c r="I80" s="363"/>
      <c r="J80" s="363"/>
      <c r="K80" s="363"/>
      <c r="L80" s="363"/>
      <c r="M80" s="363"/>
      <c r="N80" s="390"/>
      <c r="O80" s="399"/>
      <c r="P80" s="363"/>
      <c r="Q80" s="390"/>
      <c r="R80" s="399"/>
      <c r="S80" s="390"/>
      <c r="T80" s="393"/>
      <c r="U80" s="70" t="s">
        <v>419</v>
      </c>
      <c r="V80" s="70" t="s">
        <v>2213</v>
      </c>
      <c r="W80" s="70" t="s">
        <v>2046</v>
      </c>
      <c r="X80" s="71">
        <f t="shared" si="10"/>
        <v>0.25</v>
      </c>
      <c r="Y80" s="71" t="s">
        <v>2047</v>
      </c>
      <c r="Z80" s="71">
        <f t="shared" si="11"/>
        <v>0.05</v>
      </c>
      <c r="AA80" s="70" t="s">
        <v>419</v>
      </c>
      <c r="AB80" s="70" t="s">
        <v>2214</v>
      </c>
      <c r="AC80" s="72">
        <f t="shared" si="12"/>
        <v>0.1</v>
      </c>
      <c r="AD80" s="70" t="s">
        <v>419</v>
      </c>
      <c r="AE80" s="70" t="s">
        <v>2149</v>
      </c>
      <c r="AF80" s="70" t="s">
        <v>170</v>
      </c>
      <c r="AG80" s="72">
        <f t="shared" si="13"/>
        <v>0.15</v>
      </c>
      <c r="AH80" s="70" t="s">
        <v>419</v>
      </c>
      <c r="AI80" s="70" t="s">
        <v>2215</v>
      </c>
      <c r="AJ80" s="72">
        <f t="shared" si="9"/>
        <v>0.1</v>
      </c>
      <c r="AK80" s="70" t="s">
        <v>419</v>
      </c>
      <c r="AL80" s="70" t="s">
        <v>2063</v>
      </c>
      <c r="AM80" s="72">
        <f>IF(AK80="SI",15%,0%)</f>
        <v>0.15</v>
      </c>
      <c r="AN80" s="72" t="s">
        <v>2051</v>
      </c>
      <c r="AO80" s="72" t="s">
        <v>2067</v>
      </c>
      <c r="AP80" s="72">
        <f t="shared" si="14"/>
        <v>0.25</v>
      </c>
      <c r="AQ80" s="73">
        <f t="shared" si="15"/>
        <v>1.05</v>
      </c>
      <c r="AR80" s="396"/>
      <c r="AS80" s="363"/>
      <c r="AT80" s="390"/>
      <c r="AU80" s="363"/>
      <c r="AV80" s="390"/>
      <c r="AW80" s="390"/>
      <c r="AX80" s="390"/>
      <c r="AY80" s="393"/>
    </row>
    <row r="81" spans="1:51" ht="50" customHeight="1" x14ac:dyDescent="0.3">
      <c r="A81" s="403" t="s">
        <v>171</v>
      </c>
      <c r="B81" s="406" t="s">
        <v>163</v>
      </c>
      <c r="C81" s="409">
        <v>25</v>
      </c>
      <c r="D81" s="406" t="s">
        <v>2216</v>
      </c>
      <c r="E81" s="406" t="s">
        <v>175</v>
      </c>
      <c r="F81" s="406" t="s">
        <v>2032</v>
      </c>
      <c r="G81" s="400" t="s">
        <v>2217</v>
      </c>
      <c r="H81" s="361" t="s">
        <v>2073</v>
      </c>
      <c r="I81" s="361" t="s">
        <v>2127</v>
      </c>
      <c r="J81" s="361" t="s">
        <v>2109</v>
      </c>
      <c r="K81" s="361" t="s">
        <v>2076</v>
      </c>
      <c r="L81" s="361" t="s">
        <v>2041</v>
      </c>
      <c r="M81" s="361" t="s">
        <v>2132</v>
      </c>
      <c r="N81" s="388">
        <f>VALUE(MID($M81,1,1))</f>
        <v>2</v>
      </c>
      <c r="O81" s="397">
        <f>IF(N81=5,100%,IF(N81=4,80%,IF(N81=3,60%,IF(N81=2,40%,IF(N81=1,20%,"")))))</f>
        <v>0.4</v>
      </c>
      <c r="P81" s="361" t="s">
        <v>2043</v>
      </c>
      <c r="Q81" s="388">
        <f>VALUE(MID($P81,1,1))</f>
        <v>2</v>
      </c>
      <c r="R81" s="397">
        <f>IF(Q81=5,100%,IF(Q81=4,80%,IF(Q81=3,60%,IF(Q81=2,40%,IF(Q81=1,20%,"")))))</f>
        <v>0.4</v>
      </c>
      <c r="S81" s="388" t="str">
        <f>CONCATENATE(M81,P81)</f>
        <v>2. Baja2. Menor</v>
      </c>
      <c r="T81" s="391" t="s">
        <v>2044</v>
      </c>
      <c r="U81" s="70" t="s">
        <v>419</v>
      </c>
      <c r="V81" s="96" t="s">
        <v>2101</v>
      </c>
      <c r="W81" s="70" t="s">
        <v>2046</v>
      </c>
      <c r="X81" s="71">
        <f t="shared" si="10"/>
        <v>0.25</v>
      </c>
      <c r="Y81" s="71" t="s">
        <v>2047</v>
      </c>
      <c r="Z81" s="71">
        <f t="shared" si="11"/>
        <v>0.05</v>
      </c>
      <c r="AA81" s="70" t="s">
        <v>419</v>
      </c>
      <c r="AB81" s="70" t="s">
        <v>2158</v>
      </c>
      <c r="AC81" s="72">
        <f t="shared" si="12"/>
        <v>0.1</v>
      </c>
      <c r="AD81" s="70" t="s">
        <v>419</v>
      </c>
      <c r="AE81" s="70" t="s">
        <v>178</v>
      </c>
      <c r="AF81" s="70" t="s">
        <v>170</v>
      </c>
      <c r="AG81" s="72">
        <f t="shared" si="13"/>
        <v>0.15</v>
      </c>
      <c r="AH81" s="70" t="s">
        <v>419</v>
      </c>
      <c r="AI81" s="70" t="s">
        <v>2159</v>
      </c>
      <c r="AJ81" s="72">
        <f t="shared" si="9"/>
        <v>0.1</v>
      </c>
      <c r="AK81" s="70" t="s">
        <v>419</v>
      </c>
      <c r="AL81" s="70" t="s">
        <v>2050</v>
      </c>
      <c r="AM81" s="72">
        <f t="shared" ref="AM81:AM144" si="16">IF(AK81="SI",15%,0%)</f>
        <v>0.15</v>
      </c>
      <c r="AN81" s="72" t="s">
        <v>2051</v>
      </c>
      <c r="AO81" s="72" t="s">
        <v>2052</v>
      </c>
      <c r="AP81" s="72">
        <f t="shared" si="14"/>
        <v>0.25</v>
      </c>
      <c r="AQ81" s="73">
        <f t="shared" si="15"/>
        <v>1.05</v>
      </c>
      <c r="AR81" s="394">
        <v>0.35000000000000003</v>
      </c>
      <c r="AS81" s="361" t="s">
        <v>2053</v>
      </c>
      <c r="AT81" s="388">
        <f>VALUE(MID($AS81,1,1))</f>
        <v>1</v>
      </c>
      <c r="AU81" s="361" t="s">
        <v>2043</v>
      </c>
      <c r="AV81" s="388">
        <f>VALUE(MID($AU81,1,1))</f>
        <v>2</v>
      </c>
      <c r="AW81" s="388">
        <f>$AT81*$AV81</f>
        <v>2</v>
      </c>
      <c r="AX81" s="388" t="str">
        <f>CONCATENATE(AS81,AU81)</f>
        <v>1. Muy baja2. Menor</v>
      </c>
      <c r="AY81" s="391" t="s">
        <v>2055</v>
      </c>
    </row>
    <row r="82" spans="1:51" ht="50" customHeight="1" x14ac:dyDescent="0.3">
      <c r="A82" s="404"/>
      <c r="B82" s="407"/>
      <c r="C82" s="410"/>
      <c r="D82" s="407"/>
      <c r="E82" s="407"/>
      <c r="F82" s="407"/>
      <c r="G82" s="401"/>
      <c r="H82" s="362"/>
      <c r="I82" s="362"/>
      <c r="J82" s="362"/>
      <c r="K82" s="362"/>
      <c r="L82" s="362"/>
      <c r="M82" s="362"/>
      <c r="N82" s="389"/>
      <c r="O82" s="398"/>
      <c r="P82" s="362"/>
      <c r="Q82" s="389"/>
      <c r="R82" s="398"/>
      <c r="S82" s="389"/>
      <c r="T82" s="392"/>
      <c r="U82" s="70"/>
      <c r="V82" s="70"/>
      <c r="W82" s="70"/>
      <c r="X82" s="71" t="str">
        <f t="shared" si="10"/>
        <v>0%</v>
      </c>
      <c r="Y82" s="71"/>
      <c r="Z82" s="71" t="str">
        <f t="shared" si="11"/>
        <v>0%</v>
      </c>
      <c r="AA82" s="70"/>
      <c r="AB82" s="70"/>
      <c r="AC82" s="72">
        <f t="shared" si="12"/>
        <v>0</v>
      </c>
      <c r="AD82" s="70"/>
      <c r="AE82" s="70"/>
      <c r="AF82" s="70"/>
      <c r="AG82" s="72">
        <f t="shared" si="13"/>
        <v>0</v>
      </c>
      <c r="AH82" s="70"/>
      <c r="AI82" s="70"/>
      <c r="AJ82" s="72">
        <f t="shared" si="9"/>
        <v>0</v>
      </c>
      <c r="AK82" s="70"/>
      <c r="AL82" s="70"/>
      <c r="AM82" s="72">
        <f t="shared" si="16"/>
        <v>0</v>
      </c>
      <c r="AN82" s="72"/>
      <c r="AO82" s="72"/>
      <c r="AP82" s="72">
        <f t="shared" si="14"/>
        <v>0</v>
      </c>
      <c r="AQ82" s="73">
        <f t="shared" si="15"/>
        <v>0</v>
      </c>
      <c r="AR82" s="395"/>
      <c r="AS82" s="362"/>
      <c r="AT82" s="389"/>
      <c r="AU82" s="362"/>
      <c r="AV82" s="389"/>
      <c r="AW82" s="389"/>
      <c r="AX82" s="389"/>
      <c r="AY82" s="392"/>
    </row>
    <row r="83" spans="1:51" ht="50" customHeight="1" x14ac:dyDescent="0.3">
      <c r="A83" s="405"/>
      <c r="B83" s="408"/>
      <c r="C83" s="411"/>
      <c r="D83" s="408"/>
      <c r="E83" s="408"/>
      <c r="F83" s="408"/>
      <c r="G83" s="402"/>
      <c r="H83" s="363"/>
      <c r="I83" s="363"/>
      <c r="J83" s="363"/>
      <c r="K83" s="363"/>
      <c r="L83" s="363"/>
      <c r="M83" s="363"/>
      <c r="N83" s="390"/>
      <c r="O83" s="399"/>
      <c r="P83" s="363"/>
      <c r="Q83" s="390"/>
      <c r="R83" s="399"/>
      <c r="S83" s="390"/>
      <c r="T83" s="393"/>
      <c r="U83" s="70"/>
      <c r="V83" s="70"/>
      <c r="W83" s="70"/>
      <c r="X83" s="71" t="str">
        <f t="shared" si="10"/>
        <v>0%</v>
      </c>
      <c r="Y83" s="71"/>
      <c r="Z83" s="71" t="str">
        <f t="shared" si="11"/>
        <v>0%</v>
      </c>
      <c r="AA83" s="70"/>
      <c r="AB83" s="70"/>
      <c r="AC83" s="72">
        <f t="shared" si="12"/>
        <v>0</v>
      </c>
      <c r="AD83" s="70"/>
      <c r="AE83" s="70"/>
      <c r="AF83" s="70"/>
      <c r="AG83" s="72">
        <f t="shared" si="13"/>
        <v>0</v>
      </c>
      <c r="AH83" s="70"/>
      <c r="AI83" s="70"/>
      <c r="AJ83" s="72">
        <f t="shared" si="9"/>
        <v>0</v>
      </c>
      <c r="AK83" s="70"/>
      <c r="AL83" s="70"/>
      <c r="AM83" s="72">
        <f t="shared" si="16"/>
        <v>0</v>
      </c>
      <c r="AN83" s="72"/>
      <c r="AO83" s="72"/>
      <c r="AP83" s="72">
        <f t="shared" si="14"/>
        <v>0</v>
      </c>
      <c r="AQ83" s="73">
        <f t="shared" si="15"/>
        <v>0</v>
      </c>
      <c r="AR83" s="396"/>
      <c r="AS83" s="363"/>
      <c r="AT83" s="390"/>
      <c r="AU83" s="363"/>
      <c r="AV83" s="390"/>
      <c r="AW83" s="390"/>
      <c r="AX83" s="390"/>
      <c r="AY83" s="393"/>
    </row>
    <row r="84" spans="1:51" ht="50" customHeight="1" x14ac:dyDescent="0.3">
      <c r="A84" s="403" t="s">
        <v>171</v>
      </c>
      <c r="B84" s="406" t="s">
        <v>163</v>
      </c>
      <c r="C84" s="409">
        <v>26</v>
      </c>
      <c r="D84" s="406" t="s">
        <v>2216</v>
      </c>
      <c r="E84" s="406" t="s">
        <v>175</v>
      </c>
      <c r="F84" s="406" t="s">
        <v>2061</v>
      </c>
      <c r="G84" s="400" t="s">
        <v>2218</v>
      </c>
      <c r="H84" s="361" t="s">
        <v>2104</v>
      </c>
      <c r="I84" s="361" t="s">
        <v>2163</v>
      </c>
      <c r="J84" s="361" t="s">
        <v>2199</v>
      </c>
      <c r="K84" s="361" t="s">
        <v>2140</v>
      </c>
      <c r="L84" s="361" t="s">
        <v>2041</v>
      </c>
      <c r="M84" s="361" t="s">
        <v>2132</v>
      </c>
      <c r="N84" s="388">
        <f>VALUE(MID($M84,1,1))</f>
        <v>2</v>
      </c>
      <c r="O84" s="397">
        <f>IF(N84=5,100%,IF(N84=4,80%,IF(N84=3,60%,IF(N84=2,40%,IF(N84=1,20%,"")))))</f>
        <v>0.4</v>
      </c>
      <c r="P84" s="361" t="s">
        <v>2043</v>
      </c>
      <c r="Q84" s="388">
        <f>VALUE(MID($P84,1,1))</f>
        <v>2</v>
      </c>
      <c r="R84" s="397">
        <f>IF(Q84=5,100%,IF(Q84=4,80%,IF(Q84=3,60%,IF(Q84=2,40%,IF(Q84=1,20%,"")))))</f>
        <v>0.4</v>
      </c>
      <c r="S84" s="388" t="str">
        <f>CONCATENATE(M84,P84)</f>
        <v>2. Baja2. Menor</v>
      </c>
      <c r="T84" s="391" t="s">
        <v>2044</v>
      </c>
      <c r="U84" s="70" t="s">
        <v>419</v>
      </c>
      <c r="V84" s="96" t="s">
        <v>2219</v>
      </c>
      <c r="W84" s="70" t="s">
        <v>2046</v>
      </c>
      <c r="X84" s="71">
        <f t="shared" si="10"/>
        <v>0.25</v>
      </c>
      <c r="Y84" s="71" t="s">
        <v>2047</v>
      </c>
      <c r="Z84" s="71">
        <f t="shared" si="11"/>
        <v>0.05</v>
      </c>
      <c r="AA84" s="70" t="s">
        <v>456</v>
      </c>
      <c r="AB84" s="96" t="s">
        <v>2220</v>
      </c>
      <c r="AC84" s="72">
        <f t="shared" si="12"/>
        <v>0</v>
      </c>
      <c r="AD84" s="70" t="s">
        <v>419</v>
      </c>
      <c r="AE84" s="70" t="s">
        <v>178</v>
      </c>
      <c r="AF84" s="70" t="s">
        <v>170</v>
      </c>
      <c r="AG84" s="72">
        <f t="shared" si="13"/>
        <v>0.15</v>
      </c>
      <c r="AH84" s="70" t="s">
        <v>419</v>
      </c>
      <c r="AI84" s="70" t="s">
        <v>2166</v>
      </c>
      <c r="AJ84" s="72">
        <f t="shared" si="9"/>
        <v>0.1</v>
      </c>
      <c r="AK84" s="70" t="s">
        <v>419</v>
      </c>
      <c r="AL84" s="70" t="s">
        <v>2063</v>
      </c>
      <c r="AM84" s="72">
        <f t="shared" si="16"/>
        <v>0.15</v>
      </c>
      <c r="AN84" s="72" t="s">
        <v>2051</v>
      </c>
      <c r="AO84" s="72" t="s">
        <v>2067</v>
      </c>
      <c r="AP84" s="72">
        <f t="shared" si="14"/>
        <v>0.25</v>
      </c>
      <c r="AQ84" s="73">
        <f t="shared" si="15"/>
        <v>0.95000000000000007</v>
      </c>
      <c r="AR84" s="394">
        <v>0.63333333333333341</v>
      </c>
      <c r="AS84" s="361" t="s">
        <v>2053</v>
      </c>
      <c r="AT84" s="388">
        <f>VALUE(MID($AS84,1,1))</f>
        <v>1</v>
      </c>
      <c r="AU84" s="361" t="s">
        <v>2043</v>
      </c>
      <c r="AV84" s="388">
        <f>VALUE(MID($AU84,1,1))</f>
        <v>2</v>
      </c>
      <c r="AW84" s="388">
        <f>$AT84*$AV84</f>
        <v>2</v>
      </c>
      <c r="AX84" s="388" t="str">
        <f>CONCATENATE(AS84,AU84)</f>
        <v>1. Muy baja2. Menor</v>
      </c>
      <c r="AY84" s="391" t="s">
        <v>2055</v>
      </c>
    </row>
    <row r="85" spans="1:51" ht="50" customHeight="1" x14ac:dyDescent="0.3">
      <c r="A85" s="404"/>
      <c r="B85" s="407"/>
      <c r="C85" s="410"/>
      <c r="D85" s="407"/>
      <c r="E85" s="407"/>
      <c r="F85" s="407"/>
      <c r="G85" s="401"/>
      <c r="H85" s="362"/>
      <c r="I85" s="362"/>
      <c r="J85" s="362"/>
      <c r="K85" s="362"/>
      <c r="L85" s="362"/>
      <c r="M85" s="362"/>
      <c r="N85" s="389"/>
      <c r="O85" s="398"/>
      <c r="P85" s="362"/>
      <c r="Q85" s="389"/>
      <c r="R85" s="398"/>
      <c r="S85" s="389"/>
      <c r="T85" s="392"/>
      <c r="U85" s="70" t="s">
        <v>419</v>
      </c>
      <c r="V85" s="96" t="s">
        <v>2221</v>
      </c>
      <c r="W85" s="70" t="s">
        <v>2046</v>
      </c>
      <c r="X85" s="71">
        <f t="shared" si="10"/>
        <v>0.25</v>
      </c>
      <c r="Y85" s="71" t="s">
        <v>2047</v>
      </c>
      <c r="Z85" s="71">
        <f t="shared" si="11"/>
        <v>0.05</v>
      </c>
      <c r="AA85" s="70" t="s">
        <v>456</v>
      </c>
      <c r="AB85" s="96" t="s">
        <v>2222</v>
      </c>
      <c r="AC85" s="72">
        <f t="shared" si="12"/>
        <v>0</v>
      </c>
      <c r="AD85" s="70" t="s">
        <v>419</v>
      </c>
      <c r="AE85" s="70" t="s">
        <v>178</v>
      </c>
      <c r="AF85" s="70" t="s">
        <v>170</v>
      </c>
      <c r="AG85" s="72">
        <f t="shared" si="13"/>
        <v>0.15</v>
      </c>
      <c r="AH85" s="70" t="s">
        <v>419</v>
      </c>
      <c r="AI85" s="70" t="s">
        <v>2131</v>
      </c>
      <c r="AJ85" s="72">
        <f t="shared" si="9"/>
        <v>0.1</v>
      </c>
      <c r="AK85" s="70" t="s">
        <v>419</v>
      </c>
      <c r="AL85" s="70" t="s">
        <v>2063</v>
      </c>
      <c r="AM85" s="72">
        <f t="shared" si="16"/>
        <v>0.15</v>
      </c>
      <c r="AN85" s="72" t="s">
        <v>2051</v>
      </c>
      <c r="AO85" s="72" t="s">
        <v>2067</v>
      </c>
      <c r="AP85" s="72">
        <f t="shared" si="14"/>
        <v>0.25</v>
      </c>
      <c r="AQ85" s="73">
        <f t="shared" si="15"/>
        <v>0.95000000000000007</v>
      </c>
      <c r="AR85" s="395"/>
      <c r="AS85" s="362"/>
      <c r="AT85" s="389"/>
      <c r="AU85" s="362"/>
      <c r="AV85" s="389"/>
      <c r="AW85" s="389"/>
      <c r="AX85" s="389"/>
      <c r="AY85" s="392"/>
    </row>
    <row r="86" spans="1:51" ht="50" customHeight="1" x14ac:dyDescent="0.3">
      <c r="A86" s="405"/>
      <c r="B86" s="408"/>
      <c r="C86" s="411"/>
      <c r="D86" s="408"/>
      <c r="E86" s="408"/>
      <c r="F86" s="408"/>
      <c r="G86" s="402"/>
      <c r="H86" s="363"/>
      <c r="I86" s="363"/>
      <c r="J86" s="363"/>
      <c r="K86" s="363"/>
      <c r="L86" s="363"/>
      <c r="M86" s="363"/>
      <c r="N86" s="390"/>
      <c r="O86" s="399"/>
      <c r="P86" s="363"/>
      <c r="Q86" s="390"/>
      <c r="R86" s="399"/>
      <c r="S86" s="390"/>
      <c r="T86" s="393"/>
      <c r="U86" s="70"/>
      <c r="V86" s="70"/>
      <c r="W86" s="70"/>
      <c r="X86" s="71" t="str">
        <f t="shared" si="10"/>
        <v>0%</v>
      </c>
      <c r="Y86" s="71"/>
      <c r="Z86" s="71" t="str">
        <f t="shared" si="11"/>
        <v>0%</v>
      </c>
      <c r="AA86" s="70"/>
      <c r="AB86" s="70"/>
      <c r="AC86" s="72">
        <f t="shared" si="12"/>
        <v>0</v>
      </c>
      <c r="AD86" s="70"/>
      <c r="AE86" s="70"/>
      <c r="AF86" s="70"/>
      <c r="AG86" s="72">
        <f t="shared" si="13"/>
        <v>0</v>
      </c>
      <c r="AH86" s="70"/>
      <c r="AI86" s="70"/>
      <c r="AJ86" s="72">
        <f t="shared" si="9"/>
        <v>0</v>
      </c>
      <c r="AK86" s="70"/>
      <c r="AL86" s="70"/>
      <c r="AM86" s="72">
        <f t="shared" si="16"/>
        <v>0</v>
      </c>
      <c r="AN86" s="72"/>
      <c r="AO86" s="72"/>
      <c r="AP86" s="72">
        <f t="shared" si="14"/>
        <v>0</v>
      </c>
      <c r="AQ86" s="73">
        <f t="shared" si="15"/>
        <v>0</v>
      </c>
      <c r="AR86" s="396"/>
      <c r="AS86" s="363"/>
      <c r="AT86" s="390"/>
      <c r="AU86" s="363"/>
      <c r="AV86" s="390"/>
      <c r="AW86" s="390"/>
      <c r="AX86" s="390"/>
      <c r="AY86" s="393"/>
    </row>
    <row r="87" spans="1:51" ht="50" customHeight="1" x14ac:dyDescent="0.3">
      <c r="A87" s="403" t="s">
        <v>171</v>
      </c>
      <c r="B87" s="406" t="s">
        <v>163</v>
      </c>
      <c r="C87" s="409">
        <v>27</v>
      </c>
      <c r="D87" s="406" t="s">
        <v>2223</v>
      </c>
      <c r="E87" s="406" t="s">
        <v>175</v>
      </c>
      <c r="F87" s="406" t="s">
        <v>2032</v>
      </c>
      <c r="G87" s="400" t="s">
        <v>2224</v>
      </c>
      <c r="H87" s="361" t="s">
        <v>2073</v>
      </c>
      <c r="I87" s="361" t="s">
        <v>2127</v>
      </c>
      <c r="J87" s="361" t="s">
        <v>2109</v>
      </c>
      <c r="K87" s="361" t="s">
        <v>2076</v>
      </c>
      <c r="L87" s="361" t="s">
        <v>2041</v>
      </c>
      <c r="M87" s="361" t="s">
        <v>2042</v>
      </c>
      <c r="N87" s="388">
        <f>VALUE(MID($M87,1,1))</f>
        <v>3</v>
      </c>
      <c r="O87" s="397">
        <f>IF(N87=5,100%,IF(N87=4,80%,IF(N87=3,60%,IF(N87=2,40%,IF(N87=1,20%,"")))))</f>
        <v>0.6</v>
      </c>
      <c r="P87" s="361" t="s">
        <v>2091</v>
      </c>
      <c r="Q87" s="388">
        <f>VALUE(MID($P87,1,1))</f>
        <v>4</v>
      </c>
      <c r="R87" s="397">
        <f>IF(Q87=5,100%,IF(Q87=4,80%,IF(Q87=3,60%,IF(Q87=2,40%,IF(Q87=1,20%,"")))))</f>
        <v>0.8</v>
      </c>
      <c r="S87" s="388" t="str">
        <f>CONCATENATE(M87,P87)</f>
        <v>3. Media4. Mayor</v>
      </c>
      <c r="T87" s="391" t="s">
        <v>2092</v>
      </c>
      <c r="U87" s="70" t="s">
        <v>419</v>
      </c>
      <c r="V87" s="70" t="s">
        <v>2225</v>
      </c>
      <c r="W87" s="70" t="s">
        <v>2046</v>
      </c>
      <c r="X87" s="71">
        <f t="shared" si="10"/>
        <v>0.25</v>
      </c>
      <c r="Y87" s="71" t="s">
        <v>2047</v>
      </c>
      <c r="Z87" s="71">
        <f t="shared" si="11"/>
        <v>0.05</v>
      </c>
      <c r="AA87" s="70" t="s">
        <v>419</v>
      </c>
      <c r="AB87" s="70" t="s">
        <v>2226</v>
      </c>
      <c r="AC87" s="72">
        <f t="shared" si="12"/>
        <v>0.1</v>
      </c>
      <c r="AD87" s="70" t="s">
        <v>419</v>
      </c>
      <c r="AE87" s="96" t="s">
        <v>194</v>
      </c>
      <c r="AF87" s="96" t="s">
        <v>170</v>
      </c>
      <c r="AG87" s="72">
        <f t="shared" si="13"/>
        <v>0.15</v>
      </c>
      <c r="AH87" s="70" t="s">
        <v>419</v>
      </c>
      <c r="AI87" s="70" t="s">
        <v>2215</v>
      </c>
      <c r="AJ87" s="72">
        <f t="shared" si="9"/>
        <v>0.1</v>
      </c>
      <c r="AK87" s="70" t="s">
        <v>419</v>
      </c>
      <c r="AL87" s="70" t="s">
        <v>2050</v>
      </c>
      <c r="AM87" s="72">
        <f t="shared" si="16"/>
        <v>0.15</v>
      </c>
      <c r="AN87" s="72" t="s">
        <v>2051</v>
      </c>
      <c r="AO87" s="72" t="s">
        <v>2052</v>
      </c>
      <c r="AP87" s="72">
        <f t="shared" si="14"/>
        <v>0.25</v>
      </c>
      <c r="AQ87" s="73">
        <f t="shared" si="15"/>
        <v>1.05</v>
      </c>
      <c r="AR87" s="394">
        <v>0.70000000000000007</v>
      </c>
      <c r="AS87" s="361" t="s">
        <v>2132</v>
      </c>
      <c r="AT87" s="388">
        <f>VALUE(MID($AS87,1,1))</f>
        <v>2</v>
      </c>
      <c r="AU87" s="361" t="s">
        <v>2106</v>
      </c>
      <c r="AV87" s="388">
        <f>VALUE(MID($AU87,1,1))</f>
        <v>3</v>
      </c>
      <c r="AW87" s="388">
        <f>$AT87*$AV87</f>
        <v>6</v>
      </c>
      <c r="AX87" s="388" t="str">
        <f>CONCATENATE(AS87,AU87)</f>
        <v>2. Baja3. Moderado</v>
      </c>
      <c r="AY87" s="391" t="s">
        <v>2044</v>
      </c>
    </row>
    <row r="88" spans="1:51" ht="50" customHeight="1" x14ac:dyDescent="0.3">
      <c r="A88" s="404"/>
      <c r="B88" s="407"/>
      <c r="C88" s="410"/>
      <c r="D88" s="407"/>
      <c r="E88" s="407"/>
      <c r="F88" s="407"/>
      <c r="G88" s="401"/>
      <c r="H88" s="362"/>
      <c r="I88" s="362"/>
      <c r="J88" s="362"/>
      <c r="K88" s="362"/>
      <c r="L88" s="362"/>
      <c r="M88" s="362"/>
      <c r="N88" s="389"/>
      <c r="O88" s="398"/>
      <c r="P88" s="362"/>
      <c r="Q88" s="389"/>
      <c r="R88" s="398"/>
      <c r="S88" s="389"/>
      <c r="T88" s="392"/>
      <c r="U88" s="70" t="s">
        <v>419</v>
      </c>
      <c r="V88" s="70" t="s">
        <v>2227</v>
      </c>
      <c r="W88" s="70" t="s">
        <v>2046</v>
      </c>
      <c r="X88" s="71">
        <f t="shared" si="10"/>
        <v>0.25</v>
      </c>
      <c r="Y88" s="71" t="s">
        <v>2047</v>
      </c>
      <c r="Z88" s="71">
        <f t="shared" si="11"/>
        <v>0.05</v>
      </c>
      <c r="AA88" s="70" t="s">
        <v>419</v>
      </c>
      <c r="AB88" s="70" t="s">
        <v>2228</v>
      </c>
      <c r="AC88" s="72">
        <f t="shared" si="12"/>
        <v>0.1</v>
      </c>
      <c r="AD88" s="70" t="s">
        <v>419</v>
      </c>
      <c r="AE88" s="70" t="s">
        <v>2229</v>
      </c>
      <c r="AF88" s="96" t="s">
        <v>170</v>
      </c>
      <c r="AG88" s="72">
        <f t="shared" si="13"/>
        <v>0.15</v>
      </c>
      <c r="AH88" s="70" t="s">
        <v>419</v>
      </c>
      <c r="AI88" s="70" t="s">
        <v>2215</v>
      </c>
      <c r="AJ88" s="72">
        <f t="shared" si="9"/>
        <v>0.1</v>
      </c>
      <c r="AK88" s="70" t="s">
        <v>419</v>
      </c>
      <c r="AL88" s="70" t="s">
        <v>2050</v>
      </c>
      <c r="AM88" s="72">
        <f t="shared" si="16"/>
        <v>0.15</v>
      </c>
      <c r="AN88" s="72" t="s">
        <v>2051</v>
      </c>
      <c r="AO88" s="72" t="s">
        <v>2052</v>
      </c>
      <c r="AP88" s="72">
        <f t="shared" si="14"/>
        <v>0.25</v>
      </c>
      <c r="AQ88" s="73">
        <f t="shared" si="15"/>
        <v>1.05</v>
      </c>
      <c r="AR88" s="395"/>
      <c r="AS88" s="362"/>
      <c r="AT88" s="389"/>
      <c r="AU88" s="362"/>
      <c r="AV88" s="389"/>
      <c r="AW88" s="389"/>
      <c r="AX88" s="389"/>
      <c r="AY88" s="392"/>
    </row>
    <row r="89" spans="1:51" ht="50" customHeight="1" x14ac:dyDescent="0.3">
      <c r="A89" s="405"/>
      <c r="B89" s="408"/>
      <c r="C89" s="411"/>
      <c r="D89" s="408"/>
      <c r="E89" s="408"/>
      <c r="F89" s="408"/>
      <c r="G89" s="402"/>
      <c r="H89" s="363"/>
      <c r="I89" s="363"/>
      <c r="J89" s="363"/>
      <c r="K89" s="363"/>
      <c r="L89" s="363"/>
      <c r="M89" s="363"/>
      <c r="N89" s="390"/>
      <c r="O89" s="399"/>
      <c r="P89" s="363"/>
      <c r="Q89" s="390"/>
      <c r="R89" s="399"/>
      <c r="S89" s="390"/>
      <c r="T89" s="393"/>
      <c r="U89" s="70"/>
      <c r="V89" s="70"/>
      <c r="W89" s="70"/>
      <c r="X89" s="71" t="str">
        <f t="shared" si="10"/>
        <v>0%</v>
      </c>
      <c r="Y89" s="71"/>
      <c r="Z89" s="71" t="str">
        <f t="shared" si="11"/>
        <v>0%</v>
      </c>
      <c r="AA89" s="70"/>
      <c r="AB89" s="70"/>
      <c r="AC89" s="72">
        <f t="shared" si="12"/>
        <v>0</v>
      </c>
      <c r="AD89" s="70"/>
      <c r="AE89" s="70"/>
      <c r="AF89" s="70"/>
      <c r="AG89" s="72">
        <f t="shared" si="13"/>
        <v>0</v>
      </c>
      <c r="AH89" s="70"/>
      <c r="AI89" s="70"/>
      <c r="AJ89" s="72">
        <f t="shared" si="9"/>
        <v>0</v>
      </c>
      <c r="AK89" s="70"/>
      <c r="AL89" s="70"/>
      <c r="AM89" s="72">
        <f t="shared" si="16"/>
        <v>0</v>
      </c>
      <c r="AN89" s="72"/>
      <c r="AO89" s="72"/>
      <c r="AP89" s="72">
        <f t="shared" si="14"/>
        <v>0</v>
      </c>
      <c r="AQ89" s="73">
        <f t="shared" si="15"/>
        <v>0</v>
      </c>
      <c r="AR89" s="396"/>
      <c r="AS89" s="363"/>
      <c r="AT89" s="390"/>
      <c r="AU89" s="363"/>
      <c r="AV89" s="390"/>
      <c r="AW89" s="390"/>
      <c r="AX89" s="390"/>
      <c r="AY89" s="393"/>
    </row>
    <row r="90" spans="1:51" ht="50" customHeight="1" x14ac:dyDescent="0.3">
      <c r="A90" s="403" t="s">
        <v>171</v>
      </c>
      <c r="B90" s="406" t="s">
        <v>163</v>
      </c>
      <c r="C90" s="409">
        <v>28</v>
      </c>
      <c r="D90" s="406" t="s">
        <v>2223</v>
      </c>
      <c r="E90" s="406" t="s">
        <v>175</v>
      </c>
      <c r="F90" s="406" t="s">
        <v>2061</v>
      </c>
      <c r="G90" s="400" t="s">
        <v>2230</v>
      </c>
      <c r="H90" s="361" t="s">
        <v>2104</v>
      </c>
      <c r="I90" s="361" t="s">
        <v>2191</v>
      </c>
      <c r="J90" s="361" t="s">
        <v>2192</v>
      </c>
      <c r="K90" s="361" t="s">
        <v>2140</v>
      </c>
      <c r="L90" s="361" t="s">
        <v>2041</v>
      </c>
      <c r="M90" s="361" t="s">
        <v>2042</v>
      </c>
      <c r="N90" s="388">
        <f>VALUE(MID($M90,1,1))</f>
        <v>3</v>
      </c>
      <c r="O90" s="397">
        <f>IF(N90=5,100%,IF(N90=4,80%,IF(N90=3,60%,IF(N90=2,40%,IF(N90=1,20%,"")))))</f>
        <v>0.6</v>
      </c>
      <c r="P90" s="361" t="s">
        <v>2091</v>
      </c>
      <c r="Q90" s="388">
        <f>VALUE(MID($P90,1,1))</f>
        <v>4</v>
      </c>
      <c r="R90" s="397">
        <f>IF(Q90=5,100%,IF(Q90=4,80%,IF(Q90=3,60%,IF(Q90=2,40%,IF(Q90=1,20%,"")))))</f>
        <v>0.8</v>
      </c>
      <c r="S90" s="388" t="str">
        <f>CONCATENATE(M90,P90)</f>
        <v>3. Media4. Mayor</v>
      </c>
      <c r="T90" s="391" t="s">
        <v>2092</v>
      </c>
      <c r="U90" s="70" t="s">
        <v>419</v>
      </c>
      <c r="V90" s="70" t="s">
        <v>2225</v>
      </c>
      <c r="W90" s="70" t="s">
        <v>2046</v>
      </c>
      <c r="X90" s="71">
        <f t="shared" si="10"/>
        <v>0.25</v>
      </c>
      <c r="Y90" s="71" t="s">
        <v>2047</v>
      </c>
      <c r="Z90" s="71">
        <f t="shared" si="11"/>
        <v>0.05</v>
      </c>
      <c r="AA90" s="70" t="s">
        <v>419</v>
      </c>
      <c r="AB90" s="70" t="s">
        <v>2226</v>
      </c>
      <c r="AC90" s="72">
        <f t="shared" si="12"/>
        <v>0.1</v>
      </c>
      <c r="AD90" s="70" t="s">
        <v>419</v>
      </c>
      <c r="AE90" s="93" t="s">
        <v>178</v>
      </c>
      <c r="AF90" s="93" t="s">
        <v>170</v>
      </c>
      <c r="AG90" s="72">
        <f t="shared" si="13"/>
        <v>0.15</v>
      </c>
      <c r="AH90" s="70" t="s">
        <v>419</v>
      </c>
      <c r="AI90" s="70" t="s">
        <v>2131</v>
      </c>
      <c r="AJ90" s="72">
        <f t="shared" si="9"/>
        <v>0.1</v>
      </c>
      <c r="AK90" s="70" t="s">
        <v>419</v>
      </c>
      <c r="AL90" s="70" t="s">
        <v>2050</v>
      </c>
      <c r="AM90" s="72">
        <f t="shared" si="16"/>
        <v>0.15</v>
      </c>
      <c r="AN90" s="72" t="s">
        <v>2051</v>
      </c>
      <c r="AO90" s="72" t="s">
        <v>2052</v>
      </c>
      <c r="AP90" s="72">
        <f t="shared" si="14"/>
        <v>0.25</v>
      </c>
      <c r="AQ90" s="73">
        <f t="shared" si="15"/>
        <v>1.05</v>
      </c>
      <c r="AR90" s="394">
        <v>0.70000000000000007</v>
      </c>
      <c r="AS90" s="361" t="s">
        <v>2132</v>
      </c>
      <c r="AT90" s="388">
        <f>VALUE(MID($AS90,1,1))</f>
        <v>2</v>
      </c>
      <c r="AU90" s="361" t="s">
        <v>2106</v>
      </c>
      <c r="AV90" s="388">
        <f>VALUE(MID($AU90,1,1))</f>
        <v>3</v>
      </c>
      <c r="AW90" s="388">
        <f>$AT90*$AV90</f>
        <v>6</v>
      </c>
      <c r="AX90" s="388" t="str">
        <f>CONCATENATE(AS90,AU90)</f>
        <v>2. Baja3. Moderado</v>
      </c>
      <c r="AY90" s="391" t="s">
        <v>2044</v>
      </c>
    </row>
    <row r="91" spans="1:51" ht="50" customHeight="1" x14ac:dyDescent="0.3">
      <c r="A91" s="404"/>
      <c r="B91" s="407"/>
      <c r="C91" s="410"/>
      <c r="D91" s="407"/>
      <c r="E91" s="407"/>
      <c r="F91" s="407"/>
      <c r="G91" s="401"/>
      <c r="H91" s="362"/>
      <c r="I91" s="362"/>
      <c r="J91" s="362"/>
      <c r="K91" s="362"/>
      <c r="L91" s="362"/>
      <c r="M91" s="362"/>
      <c r="N91" s="389"/>
      <c r="O91" s="398"/>
      <c r="P91" s="362"/>
      <c r="Q91" s="389"/>
      <c r="R91" s="398"/>
      <c r="S91" s="389"/>
      <c r="T91" s="392"/>
      <c r="U91" s="70" t="s">
        <v>419</v>
      </c>
      <c r="V91" s="70" t="s">
        <v>2227</v>
      </c>
      <c r="W91" s="70" t="s">
        <v>2046</v>
      </c>
      <c r="X91" s="71">
        <f t="shared" si="10"/>
        <v>0.25</v>
      </c>
      <c r="Y91" s="71" t="s">
        <v>2047</v>
      </c>
      <c r="Z91" s="71">
        <f t="shared" si="11"/>
        <v>0.05</v>
      </c>
      <c r="AA91" s="70" t="s">
        <v>419</v>
      </c>
      <c r="AB91" s="70" t="s">
        <v>2228</v>
      </c>
      <c r="AC91" s="72">
        <f t="shared" si="12"/>
        <v>0.1</v>
      </c>
      <c r="AD91" s="70" t="s">
        <v>419</v>
      </c>
      <c r="AE91" s="70" t="s">
        <v>2229</v>
      </c>
      <c r="AF91" s="96" t="s">
        <v>170</v>
      </c>
      <c r="AG91" s="72">
        <f t="shared" si="13"/>
        <v>0.15</v>
      </c>
      <c r="AH91" s="70" t="s">
        <v>419</v>
      </c>
      <c r="AI91" s="70" t="s">
        <v>2215</v>
      </c>
      <c r="AJ91" s="72">
        <f t="shared" si="9"/>
        <v>0.1</v>
      </c>
      <c r="AK91" s="70" t="s">
        <v>419</v>
      </c>
      <c r="AL91" s="70" t="s">
        <v>2050</v>
      </c>
      <c r="AM91" s="72">
        <f t="shared" si="16"/>
        <v>0.15</v>
      </c>
      <c r="AN91" s="72" t="s">
        <v>2051</v>
      </c>
      <c r="AO91" s="72" t="s">
        <v>2052</v>
      </c>
      <c r="AP91" s="72">
        <f t="shared" si="14"/>
        <v>0.25</v>
      </c>
      <c r="AQ91" s="73">
        <f t="shared" si="15"/>
        <v>1.05</v>
      </c>
      <c r="AR91" s="395"/>
      <c r="AS91" s="362"/>
      <c r="AT91" s="389"/>
      <c r="AU91" s="362"/>
      <c r="AV91" s="389"/>
      <c r="AW91" s="389"/>
      <c r="AX91" s="389"/>
      <c r="AY91" s="392"/>
    </row>
    <row r="92" spans="1:51" ht="50" customHeight="1" x14ac:dyDescent="0.3">
      <c r="A92" s="405"/>
      <c r="B92" s="408"/>
      <c r="C92" s="411"/>
      <c r="D92" s="408"/>
      <c r="E92" s="408"/>
      <c r="F92" s="408"/>
      <c r="G92" s="402"/>
      <c r="H92" s="363"/>
      <c r="I92" s="363"/>
      <c r="J92" s="363"/>
      <c r="K92" s="363"/>
      <c r="L92" s="363"/>
      <c r="M92" s="363"/>
      <c r="N92" s="390"/>
      <c r="O92" s="399"/>
      <c r="P92" s="363"/>
      <c r="Q92" s="390"/>
      <c r="R92" s="399"/>
      <c r="S92" s="390"/>
      <c r="T92" s="393"/>
      <c r="U92" s="70"/>
      <c r="V92" s="70"/>
      <c r="W92" s="70"/>
      <c r="X92" s="71" t="str">
        <f t="shared" si="10"/>
        <v>0%</v>
      </c>
      <c r="Y92" s="71"/>
      <c r="Z92" s="71" t="str">
        <f t="shared" si="11"/>
        <v>0%</v>
      </c>
      <c r="AA92" s="70"/>
      <c r="AB92" s="70"/>
      <c r="AC92" s="72">
        <f t="shared" si="12"/>
        <v>0</v>
      </c>
      <c r="AD92" s="70"/>
      <c r="AE92" s="70"/>
      <c r="AF92" s="70"/>
      <c r="AG92" s="72">
        <f t="shared" si="13"/>
        <v>0</v>
      </c>
      <c r="AH92" s="70"/>
      <c r="AI92" s="70"/>
      <c r="AJ92" s="72">
        <f t="shared" si="9"/>
        <v>0</v>
      </c>
      <c r="AK92" s="70"/>
      <c r="AL92" s="70"/>
      <c r="AM92" s="72">
        <f t="shared" si="16"/>
        <v>0</v>
      </c>
      <c r="AN92" s="72"/>
      <c r="AO92" s="72"/>
      <c r="AP92" s="72">
        <f t="shared" si="14"/>
        <v>0</v>
      </c>
      <c r="AQ92" s="73">
        <f t="shared" si="15"/>
        <v>0</v>
      </c>
      <c r="AR92" s="396"/>
      <c r="AS92" s="363"/>
      <c r="AT92" s="390"/>
      <c r="AU92" s="363"/>
      <c r="AV92" s="390"/>
      <c r="AW92" s="390"/>
      <c r="AX92" s="390"/>
      <c r="AY92" s="393"/>
    </row>
    <row r="93" spans="1:51" ht="50" customHeight="1" x14ac:dyDescent="0.3">
      <c r="A93" s="403" t="s">
        <v>347</v>
      </c>
      <c r="B93" s="406" t="s">
        <v>163</v>
      </c>
      <c r="C93" s="409">
        <v>29</v>
      </c>
      <c r="D93" s="406" t="s">
        <v>310</v>
      </c>
      <c r="E93" s="406" t="s">
        <v>312</v>
      </c>
      <c r="F93" s="406" t="s">
        <v>2032</v>
      </c>
      <c r="G93" s="400" t="s">
        <v>2231</v>
      </c>
      <c r="H93" s="361" t="s">
        <v>2073</v>
      </c>
      <c r="I93" s="361" t="s">
        <v>2232</v>
      </c>
      <c r="J93" s="361" t="s">
        <v>2233</v>
      </c>
      <c r="K93" s="361" t="s">
        <v>2110</v>
      </c>
      <c r="L93" s="361" t="s">
        <v>2041</v>
      </c>
      <c r="M93" s="361" t="s">
        <v>2141</v>
      </c>
      <c r="N93" s="388">
        <f>VALUE(MID($M93,1,1))</f>
        <v>4</v>
      </c>
      <c r="O93" s="397">
        <f>IF(N93=5,100%,IF(N93=4,80%,IF(N93=3,60%,IF(N93=2,40%,IF(N93=1,20%,"")))))</f>
        <v>0.8</v>
      </c>
      <c r="P93" s="361" t="s">
        <v>2091</v>
      </c>
      <c r="Q93" s="388">
        <f>VALUE(MID($P93,1,1))</f>
        <v>4</v>
      </c>
      <c r="R93" s="397">
        <f>IF(Q93=5,100%,IF(Q93=4,80%,IF(Q93=3,60%,IF(Q93=2,40%,IF(Q93=1,20%,"")))))</f>
        <v>0.8</v>
      </c>
      <c r="S93" s="388" t="str">
        <f>CONCATENATE(M93,P93)</f>
        <v>4. Alta4. Mayor</v>
      </c>
      <c r="T93" s="391" t="s">
        <v>2092</v>
      </c>
      <c r="U93" s="70" t="s">
        <v>419</v>
      </c>
      <c r="V93" s="70" t="s">
        <v>2234</v>
      </c>
      <c r="W93" s="70" t="s">
        <v>2046</v>
      </c>
      <c r="X93" s="71">
        <f t="shared" si="10"/>
        <v>0.25</v>
      </c>
      <c r="Y93" s="71" t="s">
        <v>2047</v>
      </c>
      <c r="Z93" s="71">
        <f t="shared" si="11"/>
        <v>0.05</v>
      </c>
      <c r="AA93" s="70" t="s">
        <v>419</v>
      </c>
      <c r="AB93" s="70" t="s">
        <v>2235</v>
      </c>
      <c r="AC93" s="72">
        <f t="shared" si="12"/>
        <v>0.1</v>
      </c>
      <c r="AD93" s="70" t="s">
        <v>419</v>
      </c>
      <c r="AE93" s="70" t="s">
        <v>289</v>
      </c>
      <c r="AF93" s="70" t="s">
        <v>170</v>
      </c>
      <c r="AG93" s="72">
        <f t="shared" si="13"/>
        <v>0.15</v>
      </c>
      <c r="AH93" s="70" t="s">
        <v>419</v>
      </c>
      <c r="AI93" s="70" t="s">
        <v>2145</v>
      </c>
      <c r="AJ93" s="72">
        <f t="shared" si="9"/>
        <v>0.1</v>
      </c>
      <c r="AK93" s="70" t="s">
        <v>419</v>
      </c>
      <c r="AL93" s="70" t="s">
        <v>2079</v>
      </c>
      <c r="AM93" s="72">
        <f t="shared" si="16"/>
        <v>0.15</v>
      </c>
      <c r="AN93" s="72" t="s">
        <v>2051</v>
      </c>
      <c r="AO93" s="72" t="s">
        <v>2067</v>
      </c>
      <c r="AP93" s="72">
        <f t="shared" si="14"/>
        <v>0.25</v>
      </c>
      <c r="AQ93" s="73">
        <f t="shared" si="15"/>
        <v>1.05</v>
      </c>
      <c r="AR93" s="394">
        <v>0.70000000000000007</v>
      </c>
      <c r="AS93" s="361" t="s">
        <v>2042</v>
      </c>
      <c r="AT93" s="388">
        <f>VALUE(MID($AS93,1,1))</f>
        <v>3</v>
      </c>
      <c r="AU93" s="361" t="s">
        <v>2106</v>
      </c>
      <c r="AV93" s="388">
        <f>VALUE(MID($AU93,1,1))</f>
        <v>3</v>
      </c>
      <c r="AW93" s="388">
        <f>$AT93*$AV93</f>
        <v>9</v>
      </c>
      <c r="AX93" s="388" t="str">
        <f>CONCATENATE(AS93,AU93)</f>
        <v>3. Media3. Moderado</v>
      </c>
      <c r="AY93" s="391" t="s">
        <v>2044</v>
      </c>
    </row>
    <row r="94" spans="1:51" ht="50" customHeight="1" x14ac:dyDescent="0.3">
      <c r="A94" s="404"/>
      <c r="B94" s="407"/>
      <c r="C94" s="410"/>
      <c r="D94" s="407"/>
      <c r="E94" s="407"/>
      <c r="F94" s="407"/>
      <c r="G94" s="401"/>
      <c r="H94" s="362"/>
      <c r="I94" s="362"/>
      <c r="J94" s="362"/>
      <c r="K94" s="362"/>
      <c r="L94" s="362"/>
      <c r="M94" s="362"/>
      <c r="N94" s="389"/>
      <c r="O94" s="398"/>
      <c r="P94" s="362"/>
      <c r="Q94" s="389"/>
      <c r="R94" s="398"/>
      <c r="S94" s="389"/>
      <c r="T94" s="392"/>
      <c r="U94" s="70" t="s">
        <v>419</v>
      </c>
      <c r="V94" s="70" t="s">
        <v>2097</v>
      </c>
      <c r="W94" s="70" t="s">
        <v>2046</v>
      </c>
      <c r="X94" s="71">
        <f t="shared" si="10"/>
        <v>0.25</v>
      </c>
      <c r="Y94" s="71" t="s">
        <v>2047</v>
      </c>
      <c r="Z94" s="71">
        <f t="shared" si="11"/>
        <v>0.05</v>
      </c>
      <c r="AA94" s="70" t="s">
        <v>419</v>
      </c>
      <c r="AB94" s="70" t="s">
        <v>2098</v>
      </c>
      <c r="AC94" s="72">
        <f t="shared" si="12"/>
        <v>0.1</v>
      </c>
      <c r="AD94" s="70" t="s">
        <v>419</v>
      </c>
      <c r="AE94" s="70" t="s">
        <v>178</v>
      </c>
      <c r="AF94" s="70" t="s">
        <v>170</v>
      </c>
      <c r="AG94" s="72">
        <f t="shared" si="13"/>
        <v>0.15</v>
      </c>
      <c r="AH94" s="70" t="s">
        <v>419</v>
      </c>
      <c r="AI94" s="70" t="s">
        <v>2099</v>
      </c>
      <c r="AJ94" s="72">
        <f t="shared" si="9"/>
        <v>0.1</v>
      </c>
      <c r="AK94" s="70" t="s">
        <v>419</v>
      </c>
      <c r="AL94" s="70" t="s">
        <v>2100</v>
      </c>
      <c r="AM94" s="72">
        <f t="shared" si="16"/>
        <v>0.15</v>
      </c>
      <c r="AN94" s="72" t="s">
        <v>2051</v>
      </c>
      <c r="AO94" s="72" t="s">
        <v>2067</v>
      </c>
      <c r="AP94" s="72">
        <f t="shared" si="14"/>
        <v>0.25</v>
      </c>
      <c r="AQ94" s="73">
        <f t="shared" si="15"/>
        <v>1.05</v>
      </c>
      <c r="AR94" s="395"/>
      <c r="AS94" s="362"/>
      <c r="AT94" s="389"/>
      <c r="AU94" s="362"/>
      <c r="AV94" s="389"/>
      <c r="AW94" s="389"/>
      <c r="AX94" s="389"/>
      <c r="AY94" s="392"/>
    </row>
    <row r="95" spans="1:51" ht="50" customHeight="1" x14ac:dyDescent="0.3">
      <c r="A95" s="405"/>
      <c r="B95" s="408"/>
      <c r="C95" s="411"/>
      <c r="D95" s="408"/>
      <c r="E95" s="408"/>
      <c r="F95" s="408"/>
      <c r="G95" s="402"/>
      <c r="H95" s="363"/>
      <c r="I95" s="363"/>
      <c r="J95" s="363"/>
      <c r="K95" s="363"/>
      <c r="L95" s="363"/>
      <c r="M95" s="363"/>
      <c r="N95" s="390"/>
      <c r="O95" s="399"/>
      <c r="P95" s="363"/>
      <c r="Q95" s="390"/>
      <c r="R95" s="399"/>
      <c r="S95" s="390"/>
      <c r="T95" s="393"/>
      <c r="U95" s="70"/>
      <c r="V95" s="70"/>
      <c r="W95" s="70"/>
      <c r="X95" s="71" t="str">
        <f t="shared" si="10"/>
        <v>0%</v>
      </c>
      <c r="Y95" s="71"/>
      <c r="Z95" s="71" t="str">
        <f t="shared" si="11"/>
        <v>0%</v>
      </c>
      <c r="AA95" s="70"/>
      <c r="AB95" s="70"/>
      <c r="AC95" s="72">
        <f t="shared" si="12"/>
        <v>0</v>
      </c>
      <c r="AD95" s="70"/>
      <c r="AE95" s="70"/>
      <c r="AF95" s="70"/>
      <c r="AG95" s="72">
        <f t="shared" si="13"/>
        <v>0</v>
      </c>
      <c r="AH95" s="70"/>
      <c r="AI95" s="70"/>
      <c r="AJ95" s="72">
        <f t="shared" si="9"/>
        <v>0</v>
      </c>
      <c r="AK95" s="70"/>
      <c r="AL95" s="70"/>
      <c r="AM95" s="72">
        <f t="shared" si="16"/>
        <v>0</v>
      </c>
      <c r="AN95" s="72"/>
      <c r="AO95" s="72"/>
      <c r="AP95" s="72">
        <f t="shared" si="14"/>
        <v>0</v>
      </c>
      <c r="AQ95" s="73">
        <f t="shared" si="15"/>
        <v>0</v>
      </c>
      <c r="AR95" s="396"/>
      <c r="AS95" s="363"/>
      <c r="AT95" s="390"/>
      <c r="AU95" s="363"/>
      <c r="AV95" s="390"/>
      <c r="AW95" s="390"/>
      <c r="AX95" s="390"/>
      <c r="AY95" s="393"/>
    </row>
    <row r="96" spans="1:51" ht="50" customHeight="1" x14ac:dyDescent="0.3">
      <c r="A96" s="403" t="s">
        <v>347</v>
      </c>
      <c r="B96" s="406" t="s">
        <v>163</v>
      </c>
      <c r="C96" s="409">
        <v>30</v>
      </c>
      <c r="D96" s="406" t="s">
        <v>310</v>
      </c>
      <c r="E96" s="406" t="s">
        <v>312</v>
      </c>
      <c r="F96" s="406" t="s">
        <v>2061</v>
      </c>
      <c r="G96" s="400" t="s">
        <v>2236</v>
      </c>
      <c r="H96" s="361" t="s">
        <v>2073</v>
      </c>
      <c r="I96" s="361" t="s">
        <v>2237</v>
      </c>
      <c r="J96" s="361" t="s">
        <v>2238</v>
      </c>
      <c r="K96" s="361" t="s">
        <v>2239</v>
      </c>
      <c r="L96" s="361" t="s">
        <v>2041</v>
      </c>
      <c r="M96" s="361" t="s">
        <v>2132</v>
      </c>
      <c r="N96" s="388">
        <f>VALUE(MID($M96,1,1))</f>
        <v>2</v>
      </c>
      <c r="O96" s="397">
        <f>IF(N96=5,100%,IF(N96=4,80%,IF(N96=3,60%,IF(N96=2,40%,IF(N96=1,20%,"")))))</f>
        <v>0.4</v>
      </c>
      <c r="P96" s="361" t="s">
        <v>2106</v>
      </c>
      <c r="Q96" s="388">
        <f>VALUE(MID($P96,1,1))</f>
        <v>3</v>
      </c>
      <c r="R96" s="397">
        <f>IF(Q96=5,100%,IF(Q96=4,80%,IF(Q96=3,60%,IF(Q96=2,40%,IF(Q96=1,20%,"")))))</f>
        <v>0.6</v>
      </c>
      <c r="S96" s="388" t="str">
        <f>CONCATENATE(M96,P96)</f>
        <v>2. Baja3. Moderado</v>
      </c>
      <c r="T96" s="391" t="s">
        <v>2044</v>
      </c>
      <c r="U96" s="70" t="s">
        <v>419</v>
      </c>
      <c r="V96" s="70" t="s">
        <v>2240</v>
      </c>
      <c r="W96" s="70" t="s">
        <v>2046</v>
      </c>
      <c r="X96" s="71">
        <f t="shared" si="10"/>
        <v>0.25</v>
      </c>
      <c r="Y96" s="71" t="s">
        <v>2047</v>
      </c>
      <c r="Z96" s="71">
        <f t="shared" si="11"/>
        <v>0.05</v>
      </c>
      <c r="AA96" s="70" t="s">
        <v>456</v>
      </c>
      <c r="AB96" s="70" t="s">
        <v>2241</v>
      </c>
      <c r="AC96" s="72">
        <f t="shared" si="12"/>
        <v>0</v>
      </c>
      <c r="AD96" s="70" t="s">
        <v>419</v>
      </c>
      <c r="AE96" s="70" t="s">
        <v>193</v>
      </c>
      <c r="AF96" s="70" t="s">
        <v>170</v>
      </c>
      <c r="AG96" s="72">
        <f t="shared" si="13"/>
        <v>0.15</v>
      </c>
      <c r="AH96" s="70" t="s">
        <v>419</v>
      </c>
      <c r="AI96" s="70" t="s">
        <v>2145</v>
      </c>
      <c r="AJ96" s="72">
        <f t="shared" si="9"/>
        <v>0.1</v>
      </c>
      <c r="AK96" s="70" t="s">
        <v>419</v>
      </c>
      <c r="AL96" s="70" t="s">
        <v>2242</v>
      </c>
      <c r="AM96" s="72">
        <f t="shared" si="16"/>
        <v>0.15</v>
      </c>
      <c r="AN96" s="72" t="s">
        <v>2051</v>
      </c>
      <c r="AO96" s="72" t="s">
        <v>2243</v>
      </c>
      <c r="AP96" s="72">
        <f t="shared" si="14"/>
        <v>0.25</v>
      </c>
      <c r="AQ96" s="73">
        <f t="shared" si="15"/>
        <v>0.95000000000000007</v>
      </c>
      <c r="AR96" s="394">
        <v>0.31666666666666671</v>
      </c>
      <c r="AS96" s="361" t="s">
        <v>2053</v>
      </c>
      <c r="AT96" s="388">
        <f>VALUE(MID($AS96,1,1))</f>
        <v>1</v>
      </c>
      <c r="AU96" s="361" t="s">
        <v>2106</v>
      </c>
      <c r="AV96" s="388">
        <f>VALUE(MID($AU96,1,1))</f>
        <v>3</v>
      </c>
      <c r="AW96" s="388">
        <f>$AT96*$AV96</f>
        <v>3</v>
      </c>
      <c r="AX96" s="388" t="str">
        <f>CONCATENATE(AS96,AU96)</f>
        <v>1. Muy baja3. Moderado</v>
      </c>
      <c r="AY96" s="391" t="s">
        <v>2044</v>
      </c>
    </row>
    <row r="97" spans="1:51" ht="50" customHeight="1" x14ac:dyDescent="0.3">
      <c r="A97" s="404"/>
      <c r="B97" s="407"/>
      <c r="C97" s="410"/>
      <c r="D97" s="407"/>
      <c r="E97" s="407"/>
      <c r="F97" s="407"/>
      <c r="G97" s="401"/>
      <c r="H97" s="362"/>
      <c r="I97" s="362"/>
      <c r="J97" s="362"/>
      <c r="K97" s="362"/>
      <c r="L97" s="362"/>
      <c r="M97" s="362"/>
      <c r="N97" s="389"/>
      <c r="O97" s="398"/>
      <c r="P97" s="362"/>
      <c r="Q97" s="389"/>
      <c r="R97" s="398"/>
      <c r="S97" s="389"/>
      <c r="T97" s="392"/>
      <c r="U97" s="70"/>
      <c r="V97" s="70"/>
      <c r="W97" s="70"/>
      <c r="X97" s="71" t="str">
        <f t="shared" si="10"/>
        <v>0%</v>
      </c>
      <c r="Y97" s="71"/>
      <c r="Z97" s="71" t="str">
        <f t="shared" si="11"/>
        <v>0%</v>
      </c>
      <c r="AA97" s="70"/>
      <c r="AB97" s="70"/>
      <c r="AC97" s="72">
        <f t="shared" si="12"/>
        <v>0</v>
      </c>
      <c r="AD97" s="70"/>
      <c r="AE97" s="70"/>
      <c r="AF97" s="70"/>
      <c r="AG97" s="72">
        <f t="shared" si="13"/>
        <v>0</v>
      </c>
      <c r="AH97" s="70"/>
      <c r="AI97" s="70"/>
      <c r="AJ97" s="72">
        <f t="shared" si="9"/>
        <v>0</v>
      </c>
      <c r="AK97" s="70"/>
      <c r="AL97" s="70"/>
      <c r="AM97" s="72">
        <f t="shared" si="16"/>
        <v>0</v>
      </c>
      <c r="AN97" s="72"/>
      <c r="AO97" s="72"/>
      <c r="AP97" s="72">
        <f t="shared" si="14"/>
        <v>0</v>
      </c>
      <c r="AQ97" s="73">
        <f t="shared" si="15"/>
        <v>0</v>
      </c>
      <c r="AR97" s="395"/>
      <c r="AS97" s="362"/>
      <c r="AT97" s="389"/>
      <c r="AU97" s="362"/>
      <c r="AV97" s="389"/>
      <c r="AW97" s="389"/>
      <c r="AX97" s="389"/>
      <c r="AY97" s="392"/>
    </row>
    <row r="98" spans="1:51" ht="50" customHeight="1" x14ac:dyDescent="0.3">
      <c r="A98" s="405"/>
      <c r="B98" s="408"/>
      <c r="C98" s="411"/>
      <c r="D98" s="408"/>
      <c r="E98" s="408"/>
      <c r="F98" s="408"/>
      <c r="G98" s="402"/>
      <c r="H98" s="363"/>
      <c r="I98" s="363"/>
      <c r="J98" s="363"/>
      <c r="K98" s="363"/>
      <c r="L98" s="363"/>
      <c r="M98" s="363"/>
      <c r="N98" s="390"/>
      <c r="O98" s="399"/>
      <c r="P98" s="363"/>
      <c r="Q98" s="390"/>
      <c r="R98" s="399"/>
      <c r="S98" s="390"/>
      <c r="T98" s="393"/>
      <c r="U98" s="70"/>
      <c r="V98" s="70"/>
      <c r="W98" s="70"/>
      <c r="X98" s="71" t="str">
        <f t="shared" si="10"/>
        <v>0%</v>
      </c>
      <c r="Y98" s="71"/>
      <c r="Z98" s="71" t="str">
        <f t="shared" si="11"/>
        <v>0%</v>
      </c>
      <c r="AA98" s="70"/>
      <c r="AB98" s="70"/>
      <c r="AC98" s="72">
        <f t="shared" si="12"/>
        <v>0</v>
      </c>
      <c r="AD98" s="70"/>
      <c r="AE98" s="70"/>
      <c r="AF98" s="70"/>
      <c r="AG98" s="72">
        <f t="shared" si="13"/>
        <v>0</v>
      </c>
      <c r="AH98" s="70"/>
      <c r="AI98" s="70"/>
      <c r="AJ98" s="72">
        <f t="shared" si="9"/>
        <v>0</v>
      </c>
      <c r="AK98" s="70"/>
      <c r="AL98" s="70"/>
      <c r="AM98" s="72">
        <f t="shared" si="16"/>
        <v>0</v>
      </c>
      <c r="AN98" s="72"/>
      <c r="AO98" s="72"/>
      <c r="AP98" s="72">
        <f t="shared" si="14"/>
        <v>0</v>
      </c>
      <c r="AQ98" s="73">
        <f t="shared" si="15"/>
        <v>0</v>
      </c>
      <c r="AR98" s="396"/>
      <c r="AS98" s="363"/>
      <c r="AT98" s="390"/>
      <c r="AU98" s="363"/>
      <c r="AV98" s="390"/>
      <c r="AW98" s="390"/>
      <c r="AX98" s="390"/>
      <c r="AY98" s="393"/>
    </row>
    <row r="99" spans="1:51" ht="50" customHeight="1" x14ac:dyDescent="0.3">
      <c r="A99" s="403" t="s">
        <v>171</v>
      </c>
      <c r="B99" s="406" t="s">
        <v>163</v>
      </c>
      <c r="C99" s="409">
        <v>31</v>
      </c>
      <c r="D99" s="406" t="s">
        <v>2244</v>
      </c>
      <c r="E99" s="406" t="s">
        <v>175</v>
      </c>
      <c r="F99" s="406" t="s">
        <v>2032</v>
      </c>
      <c r="G99" s="400" t="s">
        <v>2245</v>
      </c>
      <c r="H99" s="361" t="s">
        <v>2073</v>
      </c>
      <c r="I99" s="361" t="s">
        <v>2038</v>
      </c>
      <c r="J99" s="361" t="s">
        <v>2109</v>
      </c>
      <c r="K99" s="361" t="s">
        <v>2140</v>
      </c>
      <c r="L99" s="361" t="s">
        <v>2041</v>
      </c>
      <c r="M99" s="361" t="s">
        <v>2042</v>
      </c>
      <c r="N99" s="388">
        <f>VALUE(MID($M99,1,1))</f>
        <v>3</v>
      </c>
      <c r="O99" s="397">
        <f>IF(N99=5,100%,IF(N99=4,80%,IF(N99=3,60%,IF(N99=2,40%,IF(N99=1,20%,"")))))</f>
        <v>0.6</v>
      </c>
      <c r="P99" s="361" t="s">
        <v>2091</v>
      </c>
      <c r="Q99" s="388">
        <f>VALUE(MID($P99,1,1))</f>
        <v>4</v>
      </c>
      <c r="R99" s="397">
        <f>IF(Q99=5,100%,IF(Q99=4,80%,IF(Q99=3,60%,IF(Q99=2,40%,IF(Q99=1,20%,"")))))</f>
        <v>0.8</v>
      </c>
      <c r="S99" s="388" t="str">
        <f>CONCATENATE(M99,P99)</f>
        <v>3. Media4. Mayor</v>
      </c>
      <c r="T99" s="391" t="s">
        <v>2092</v>
      </c>
      <c r="U99" s="70" t="s">
        <v>419</v>
      </c>
      <c r="V99" s="70" t="s">
        <v>2246</v>
      </c>
      <c r="W99" s="70" t="s">
        <v>2046</v>
      </c>
      <c r="X99" s="71">
        <f t="shared" si="10"/>
        <v>0.25</v>
      </c>
      <c r="Y99" s="71" t="s">
        <v>2047</v>
      </c>
      <c r="Z99" s="71">
        <f t="shared" si="11"/>
        <v>0.05</v>
      </c>
      <c r="AA99" s="70" t="s">
        <v>419</v>
      </c>
      <c r="AB99" s="70" t="s">
        <v>2247</v>
      </c>
      <c r="AC99" s="72">
        <f t="shared" si="12"/>
        <v>0.1</v>
      </c>
      <c r="AD99" s="70" t="s">
        <v>419</v>
      </c>
      <c r="AE99" s="70" t="s">
        <v>178</v>
      </c>
      <c r="AF99" s="70" t="s">
        <v>170</v>
      </c>
      <c r="AG99" s="72">
        <f t="shared" si="13"/>
        <v>0.15</v>
      </c>
      <c r="AH99" s="70" t="s">
        <v>419</v>
      </c>
      <c r="AI99" s="70" t="s">
        <v>2166</v>
      </c>
      <c r="AJ99" s="72">
        <f t="shared" si="9"/>
        <v>0.1</v>
      </c>
      <c r="AK99" s="70" t="s">
        <v>419</v>
      </c>
      <c r="AL99" s="70" t="s">
        <v>2082</v>
      </c>
      <c r="AM99" s="72">
        <f t="shared" si="16"/>
        <v>0.15</v>
      </c>
      <c r="AN99" s="72" t="s">
        <v>2051</v>
      </c>
      <c r="AO99" s="72" t="s">
        <v>2052</v>
      </c>
      <c r="AP99" s="72">
        <f t="shared" si="14"/>
        <v>0.25</v>
      </c>
      <c r="AQ99" s="73">
        <f t="shared" si="15"/>
        <v>1.05</v>
      </c>
      <c r="AR99" s="394">
        <v>1.0166666666666666</v>
      </c>
      <c r="AS99" s="361" t="s">
        <v>2053</v>
      </c>
      <c r="AT99" s="388">
        <f>VALUE(MID($AS99,1,1))</f>
        <v>1</v>
      </c>
      <c r="AU99" s="361" t="s">
        <v>2043</v>
      </c>
      <c r="AV99" s="388">
        <f>VALUE(MID($AU99,1,1))</f>
        <v>2</v>
      </c>
      <c r="AW99" s="388">
        <f>$AT99*$AV99</f>
        <v>2</v>
      </c>
      <c r="AX99" s="388" t="str">
        <f>CONCATENATE(AS99,AU99)</f>
        <v>1. Muy baja2. Menor</v>
      </c>
      <c r="AY99" s="391" t="s">
        <v>2055</v>
      </c>
    </row>
    <row r="100" spans="1:51" ht="50" customHeight="1" x14ac:dyDescent="0.3">
      <c r="A100" s="404"/>
      <c r="B100" s="407"/>
      <c r="C100" s="410"/>
      <c r="D100" s="407"/>
      <c r="E100" s="407"/>
      <c r="F100" s="407"/>
      <c r="G100" s="401"/>
      <c r="H100" s="362"/>
      <c r="I100" s="362"/>
      <c r="J100" s="362"/>
      <c r="K100" s="362"/>
      <c r="L100" s="362"/>
      <c r="M100" s="362"/>
      <c r="N100" s="389"/>
      <c r="O100" s="398"/>
      <c r="P100" s="362"/>
      <c r="Q100" s="389"/>
      <c r="R100" s="398"/>
      <c r="S100" s="389"/>
      <c r="T100" s="392"/>
      <c r="U100" s="70" t="s">
        <v>419</v>
      </c>
      <c r="V100" s="70" t="s">
        <v>2248</v>
      </c>
      <c r="W100" s="70" t="s">
        <v>2135</v>
      </c>
      <c r="X100" s="71">
        <f t="shared" si="10"/>
        <v>0.15</v>
      </c>
      <c r="Y100" s="71" t="s">
        <v>2047</v>
      </c>
      <c r="Z100" s="71">
        <f t="shared" si="11"/>
        <v>0.05</v>
      </c>
      <c r="AA100" s="70" t="s">
        <v>419</v>
      </c>
      <c r="AB100" s="70" t="s">
        <v>2249</v>
      </c>
      <c r="AC100" s="72">
        <f t="shared" si="12"/>
        <v>0.1</v>
      </c>
      <c r="AD100" s="70" t="s">
        <v>419</v>
      </c>
      <c r="AE100" s="70" t="s">
        <v>178</v>
      </c>
      <c r="AF100" s="70" t="s">
        <v>170</v>
      </c>
      <c r="AG100" s="72">
        <f t="shared" si="13"/>
        <v>0.15</v>
      </c>
      <c r="AH100" s="70" t="s">
        <v>419</v>
      </c>
      <c r="AI100" s="70" t="s">
        <v>2145</v>
      </c>
      <c r="AJ100" s="72">
        <f t="shared" si="9"/>
        <v>0.1</v>
      </c>
      <c r="AK100" s="70" t="s">
        <v>419</v>
      </c>
      <c r="AL100" s="70" t="s">
        <v>2082</v>
      </c>
      <c r="AM100" s="72">
        <f t="shared" si="16"/>
        <v>0.15</v>
      </c>
      <c r="AN100" s="72" t="s">
        <v>2051</v>
      </c>
      <c r="AO100" s="72" t="s">
        <v>2052</v>
      </c>
      <c r="AP100" s="72">
        <f t="shared" si="14"/>
        <v>0.25</v>
      </c>
      <c r="AQ100" s="73">
        <f t="shared" si="15"/>
        <v>0.95000000000000007</v>
      </c>
      <c r="AR100" s="395"/>
      <c r="AS100" s="362"/>
      <c r="AT100" s="389"/>
      <c r="AU100" s="362"/>
      <c r="AV100" s="389"/>
      <c r="AW100" s="389"/>
      <c r="AX100" s="389"/>
      <c r="AY100" s="392"/>
    </row>
    <row r="101" spans="1:51" ht="50" customHeight="1" x14ac:dyDescent="0.3">
      <c r="A101" s="405"/>
      <c r="B101" s="408"/>
      <c r="C101" s="411"/>
      <c r="D101" s="408"/>
      <c r="E101" s="408"/>
      <c r="F101" s="408"/>
      <c r="G101" s="402"/>
      <c r="H101" s="363"/>
      <c r="I101" s="363"/>
      <c r="J101" s="363"/>
      <c r="K101" s="363"/>
      <c r="L101" s="363"/>
      <c r="M101" s="363"/>
      <c r="N101" s="390"/>
      <c r="O101" s="399"/>
      <c r="P101" s="363"/>
      <c r="Q101" s="390"/>
      <c r="R101" s="399"/>
      <c r="S101" s="390"/>
      <c r="T101" s="393"/>
      <c r="U101" s="70" t="s">
        <v>419</v>
      </c>
      <c r="V101" s="70" t="s">
        <v>2250</v>
      </c>
      <c r="W101" s="70" t="s">
        <v>2046</v>
      </c>
      <c r="X101" s="71">
        <f t="shared" si="10"/>
        <v>0.25</v>
      </c>
      <c r="Y101" s="71" t="s">
        <v>2047</v>
      </c>
      <c r="Z101" s="71">
        <f t="shared" si="11"/>
        <v>0.05</v>
      </c>
      <c r="AA101" s="70" t="s">
        <v>419</v>
      </c>
      <c r="AB101" s="70" t="s">
        <v>2251</v>
      </c>
      <c r="AC101" s="72">
        <f t="shared" si="12"/>
        <v>0.1</v>
      </c>
      <c r="AD101" s="70" t="s">
        <v>419</v>
      </c>
      <c r="AE101" s="70" t="s">
        <v>178</v>
      </c>
      <c r="AF101" s="70" t="s">
        <v>170</v>
      </c>
      <c r="AG101" s="72">
        <f t="shared" si="13"/>
        <v>0.15</v>
      </c>
      <c r="AH101" s="70" t="s">
        <v>419</v>
      </c>
      <c r="AI101" s="70" t="s">
        <v>2150</v>
      </c>
      <c r="AJ101" s="72">
        <f t="shared" si="9"/>
        <v>0.1</v>
      </c>
      <c r="AK101" s="70" t="s">
        <v>419</v>
      </c>
      <c r="AL101" s="70" t="s">
        <v>2082</v>
      </c>
      <c r="AM101" s="72">
        <f t="shared" si="16"/>
        <v>0.15</v>
      </c>
      <c r="AN101" s="72" t="s">
        <v>2051</v>
      </c>
      <c r="AO101" s="72" t="s">
        <v>2052</v>
      </c>
      <c r="AP101" s="72">
        <f t="shared" si="14"/>
        <v>0.25</v>
      </c>
      <c r="AQ101" s="73">
        <f t="shared" si="15"/>
        <v>1.05</v>
      </c>
      <c r="AR101" s="396"/>
      <c r="AS101" s="363"/>
      <c r="AT101" s="390"/>
      <c r="AU101" s="363"/>
      <c r="AV101" s="390"/>
      <c r="AW101" s="390"/>
      <c r="AX101" s="390"/>
      <c r="AY101" s="393"/>
    </row>
    <row r="102" spans="1:51" ht="50" customHeight="1" x14ac:dyDescent="0.3">
      <c r="A102" s="403" t="s">
        <v>171</v>
      </c>
      <c r="B102" s="406" t="s">
        <v>163</v>
      </c>
      <c r="C102" s="409">
        <v>32</v>
      </c>
      <c r="D102" s="406" t="s">
        <v>2244</v>
      </c>
      <c r="E102" s="406" t="s">
        <v>175</v>
      </c>
      <c r="F102" s="406" t="s">
        <v>2061</v>
      </c>
      <c r="G102" s="400" t="s">
        <v>2252</v>
      </c>
      <c r="H102" s="361" t="s">
        <v>2104</v>
      </c>
      <c r="I102" s="361" t="s">
        <v>2253</v>
      </c>
      <c r="J102" s="361" t="s">
        <v>2212</v>
      </c>
      <c r="K102" s="361" t="s">
        <v>2140</v>
      </c>
      <c r="L102" s="361" t="s">
        <v>2041</v>
      </c>
      <c r="M102" s="361" t="s">
        <v>2042</v>
      </c>
      <c r="N102" s="388">
        <f>VALUE(MID($M102,1,1))</f>
        <v>3</v>
      </c>
      <c r="O102" s="397">
        <f>IF(N102=5,100%,IF(N102=4,80%,IF(N102=3,60%,IF(N102=2,40%,IF(N102=1,20%,"")))))</f>
        <v>0.6</v>
      </c>
      <c r="P102" s="361" t="s">
        <v>2091</v>
      </c>
      <c r="Q102" s="388">
        <f>VALUE(MID($P102,1,1))</f>
        <v>4</v>
      </c>
      <c r="R102" s="397">
        <f>IF(Q102=5,100%,IF(Q102=4,80%,IF(Q102=3,60%,IF(Q102=2,40%,IF(Q102=1,20%,"")))))</f>
        <v>0.8</v>
      </c>
      <c r="S102" s="388" t="str">
        <f>CONCATENATE(M102,P102)</f>
        <v>3. Media4. Mayor</v>
      </c>
      <c r="T102" s="391" t="s">
        <v>2092</v>
      </c>
      <c r="U102" s="70" t="s">
        <v>419</v>
      </c>
      <c r="V102" s="70" t="s">
        <v>2250</v>
      </c>
      <c r="W102" s="70" t="s">
        <v>2046</v>
      </c>
      <c r="X102" s="71">
        <f t="shared" si="10"/>
        <v>0.25</v>
      </c>
      <c r="Y102" s="71" t="s">
        <v>2047</v>
      </c>
      <c r="Z102" s="71">
        <f t="shared" si="11"/>
        <v>0.05</v>
      </c>
      <c r="AA102" s="70" t="s">
        <v>419</v>
      </c>
      <c r="AB102" s="70" t="s">
        <v>2254</v>
      </c>
      <c r="AC102" s="72">
        <f t="shared" si="12"/>
        <v>0.1</v>
      </c>
      <c r="AD102" s="70" t="s">
        <v>419</v>
      </c>
      <c r="AE102" s="70" t="s">
        <v>178</v>
      </c>
      <c r="AF102" s="70" t="s">
        <v>170</v>
      </c>
      <c r="AG102" s="72">
        <f t="shared" si="13"/>
        <v>0.15</v>
      </c>
      <c r="AH102" s="70" t="s">
        <v>419</v>
      </c>
      <c r="AI102" s="70" t="s">
        <v>2150</v>
      </c>
      <c r="AJ102" s="72">
        <f t="shared" si="9"/>
        <v>0.1</v>
      </c>
      <c r="AK102" s="70" t="s">
        <v>419</v>
      </c>
      <c r="AL102" s="70" t="s">
        <v>2082</v>
      </c>
      <c r="AM102" s="72">
        <f t="shared" si="16"/>
        <v>0.15</v>
      </c>
      <c r="AN102" s="72" t="s">
        <v>2051</v>
      </c>
      <c r="AO102" s="72" t="s">
        <v>2067</v>
      </c>
      <c r="AP102" s="72">
        <f t="shared" si="14"/>
        <v>0.25</v>
      </c>
      <c r="AQ102" s="73">
        <f t="shared" si="15"/>
        <v>1.05</v>
      </c>
      <c r="AR102" s="394">
        <v>1.05</v>
      </c>
      <c r="AS102" s="361" t="s">
        <v>2053</v>
      </c>
      <c r="AT102" s="388">
        <f>VALUE(MID($AS102,1,1))</f>
        <v>1</v>
      </c>
      <c r="AU102" s="361" t="s">
        <v>2043</v>
      </c>
      <c r="AV102" s="388">
        <f>VALUE(MID($AU102,1,1))</f>
        <v>2</v>
      </c>
      <c r="AW102" s="388">
        <f>$AT102*$AV102</f>
        <v>2</v>
      </c>
      <c r="AX102" s="388" t="str">
        <f>CONCATENATE(AS102,AU102)</f>
        <v>1. Muy baja2. Menor</v>
      </c>
      <c r="AY102" s="391" t="s">
        <v>2055</v>
      </c>
    </row>
    <row r="103" spans="1:51" ht="50" customHeight="1" x14ac:dyDescent="0.3">
      <c r="A103" s="404"/>
      <c r="B103" s="407"/>
      <c r="C103" s="410"/>
      <c r="D103" s="407"/>
      <c r="E103" s="407"/>
      <c r="F103" s="407"/>
      <c r="G103" s="401"/>
      <c r="H103" s="362"/>
      <c r="I103" s="362"/>
      <c r="J103" s="362"/>
      <c r="K103" s="362"/>
      <c r="L103" s="362"/>
      <c r="M103" s="362"/>
      <c r="N103" s="389"/>
      <c r="O103" s="398"/>
      <c r="P103" s="362"/>
      <c r="Q103" s="389"/>
      <c r="R103" s="398"/>
      <c r="S103" s="389"/>
      <c r="T103" s="392"/>
      <c r="U103" s="70" t="s">
        <v>419</v>
      </c>
      <c r="V103" s="70" t="s">
        <v>2246</v>
      </c>
      <c r="W103" s="70" t="s">
        <v>2046</v>
      </c>
      <c r="X103" s="71">
        <f t="shared" si="10"/>
        <v>0.25</v>
      </c>
      <c r="Y103" s="71" t="s">
        <v>2047</v>
      </c>
      <c r="Z103" s="71">
        <f t="shared" si="11"/>
        <v>0.05</v>
      </c>
      <c r="AA103" s="70" t="s">
        <v>419</v>
      </c>
      <c r="AB103" s="70" t="s">
        <v>2255</v>
      </c>
      <c r="AC103" s="72">
        <f t="shared" si="12"/>
        <v>0.1</v>
      </c>
      <c r="AD103" s="70" t="s">
        <v>419</v>
      </c>
      <c r="AE103" s="70" t="s">
        <v>178</v>
      </c>
      <c r="AF103" s="70" t="s">
        <v>170</v>
      </c>
      <c r="AG103" s="72">
        <f t="shared" si="13"/>
        <v>0.15</v>
      </c>
      <c r="AH103" s="70" t="s">
        <v>419</v>
      </c>
      <c r="AI103" s="70" t="s">
        <v>2166</v>
      </c>
      <c r="AJ103" s="72">
        <f t="shared" si="9"/>
        <v>0.1</v>
      </c>
      <c r="AK103" s="70" t="s">
        <v>419</v>
      </c>
      <c r="AL103" s="70" t="s">
        <v>2082</v>
      </c>
      <c r="AM103" s="72">
        <f t="shared" si="16"/>
        <v>0.15</v>
      </c>
      <c r="AN103" s="72" t="s">
        <v>2051</v>
      </c>
      <c r="AO103" s="72" t="s">
        <v>2067</v>
      </c>
      <c r="AP103" s="72">
        <f t="shared" si="14"/>
        <v>0.25</v>
      </c>
      <c r="AQ103" s="73">
        <f t="shared" si="15"/>
        <v>1.05</v>
      </c>
      <c r="AR103" s="395"/>
      <c r="AS103" s="362"/>
      <c r="AT103" s="389"/>
      <c r="AU103" s="362"/>
      <c r="AV103" s="389"/>
      <c r="AW103" s="389"/>
      <c r="AX103" s="389"/>
      <c r="AY103" s="392"/>
    </row>
    <row r="104" spans="1:51" ht="50" customHeight="1" x14ac:dyDescent="0.3">
      <c r="A104" s="405"/>
      <c r="B104" s="408"/>
      <c r="C104" s="411"/>
      <c r="D104" s="408"/>
      <c r="E104" s="408"/>
      <c r="F104" s="408"/>
      <c r="G104" s="402"/>
      <c r="H104" s="363"/>
      <c r="I104" s="363"/>
      <c r="J104" s="363"/>
      <c r="K104" s="363"/>
      <c r="L104" s="363"/>
      <c r="M104" s="363"/>
      <c r="N104" s="390"/>
      <c r="O104" s="399"/>
      <c r="P104" s="363"/>
      <c r="Q104" s="390"/>
      <c r="R104" s="399"/>
      <c r="S104" s="390"/>
      <c r="T104" s="393"/>
      <c r="U104" s="70" t="s">
        <v>419</v>
      </c>
      <c r="V104" s="70" t="s">
        <v>2256</v>
      </c>
      <c r="W104" s="70" t="s">
        <v>2046</v>
      </c>
      <c r="X104" s="71">
        <f t="shared" si="10"/>
        <v>0.25</v>
      </c>
      <c r="Y104" s="71" t="s">
        <v>2047</v>
      </c>
      <c r="Z104" s="71">
        <f t="shared" si="11"/>
        <v>0.05</v>
      </c>
      <c r="AA104" s="70" t="s">
        <v>419</v>
      </c>
      <c r="AB104" s="70" t="s">
        <v>2257</v>
      </c>
      <c r="AC104" s="72">
        <f t="shared" si="12"/>
        <v>0.1</v>
      </c>
      <c r="AD104" s="70" t="s">
        <v>419</v>
      </c>
      <c r="AE104" s="70" t="s">
        <v>178</v>
      </c>
      <c r="AF104" s="70" t="s">
        <v>170</v>
      </c>
      <c r="AG104" s="72">
        <f t="shared" si="13"/>
        <v>0.15</v>
      </c>
      <c r="AH104" s="70" t="s">
        <v>419</v>
      </c>
      <c r="AI104" s="70" t="s">
        <v>2066</v>
      </c>
      <c r="AJ104" s="72">
        <f t="shared" si="9"/>
        <v>0.1</v>
      </c>
      <c r="AK104" s="70" t="s">
        <v>419</v>
      </c>
      <c r="AL104" s="70" t="s">
        <v>2082</v>
      </c>
      <c r="AM104" s="72">
        <f t="shared" si="16"/>
        <v>0.15</v>
      </c>
      <c r="AN104" s="72" t="s">
        <v>2051</v>
      </c>
      <c r="AO104" s="72" t="s">
        <v>2067</v>
      </c>
      <c r="AP104" s="72">
        <f t="shared" si="14"/>
        <v>0.25</v>
      </c>
      <c r="AQ104" s="73">
        <f t="shared" si="15"/>
        <v>1.05</v>
      </c>
      <c r="AR104" s="396"/>
      <c r="AS104" s="363"/>
      <c r="AT104" s="390"/>
      <c r="AU104" s="363"/>
      <c r="AV104" s="390"/>
      <c r="AW104" s="390"/>
      <c r="AX104" s="390"/>
      <c r="AY104" s="393"/>
    </row>
    <row r="105" spans="1:51" ht="50" customHeight="1" x14ac:dyDescent="0.3">
      <c r="A105" s="403" t="s">
        <v>171</v>
      </c>
      <c r="B105" s="406" t="s">
        <v>163</v>
      </c>
      <c r="C105" s="409">
        <v>33</v>
      </c>
      <c r="D105" s="406" t="s">
        <v>2258</v>
      </c>
      <c r="E105" s="406" t="s">
        <v>247</v>
      </c>
      <c r="F105" s="406" t="s">
        <v>2032</v>
      </c>
      <c r="G105" s="400" t="s">
        <v>2259</v>
      </c>
      <c r="H105" s="361" t="s">
        <v>2073</v>
      </c>
      <c r="I105" s="361" t="s">
        <v>2038</v>
      </c>
      <c r="J105" s="361" t="s">
        <v>2109</v>
      </c>
      <c r="K105" s="361" t="s">
        <v>2140</v>
      </c>
      <c r="L105" s="361" t="s">
        <v>2041</v>
      </c>
      <c r="M105" s="361" t="s">
        <v>2132</v>
      </c>
      <c r="N105" s="388">
        <f>VALUE(MID($M105,1,1))</f>
        <v>2</v>
      </c>
      <c r="O105" s="397">
        <f>IF(N105=5,100%,IF(N105=4,80%,IF(N105=3,60%,IF(N105=2,40%,IF(N105=1,20%,"")))))</f>
        <v>0.4</v>
      </c>
      <c r="P105" s="361" t="s">
        <v>2106</v>
      </c>
      <c r="Q105" s="388">
        <f>VALUE(MID($P105,1,1))</f>
        <v>3</v>
      </c>
      <c r="R105" s="397">
        <f>IF(Q105=5,100%,IF(Q105=4,80%,IF(Q105=3,60%,IF(Q105=2,40%,IF(Q105=1,20%,"")))))</f>
        <v>0.6</v>
      </c>
      <c r="S105" s="388" t="str">
        <f>CONCATENATE(M105,P105)</f>
        <v>2. Baja3. Moderado</v>
      </c>
      <c r="T105" s="391" t="s">
        <v>2044</v>
      </c>
      <c r="U105" s="70" t="s">
        <v>419</v>
      </c>
      <c r="V105" s="70" t="s">
        <v>2101</v>
      </c>
      <c r="W105" s="70" t="s">
        <v>2046</v>
      </c>
      <c r="X105" s="71">
        <f t="shared" si="10"/>
        <v>0.25</v>
      </c>
      <c r="Y105" s="71" t="s">
        <v>2047</v>
      </c>
      <c r="Z105" s="71">
        <f t="shared" si="11"/>
        <v>0.05</v>
      </c>
      <c r="AA105" s="70" t="s">
        <v>419</v>
      </c>
      <c r="AB105" s="70" t="s">
        <v>2260</v>
      </c>
      <c r="AC105" s="72">
        <f t="shared" si="12"/>
        <v>0.1</v>
      </c>
      <c r="AD105" s="70" t="s">
        <v>419</v>
      </c>
      <c r="AE105" s="70" t="s">
        <v>178</v>
      </c>
      <c r="AF105" s="70" t="s">
        <v>170</v>
      </c>
      <c r="AG105" s="72">
        <f t="shared" si="13"/>
        <v>0.15</v>
      </c>
      <c r="AH105" s="70" t="s">
        <v>419</v>
      </c>
      <c r="AI105" s="70" t="s">
        <v>2145</v>
      </c>
      <c r="AJ105" s="72">
        <f t="shared" si="9"/>
        <v>0.1</v>
      </c>
      <c r="AK105" s="70" t="s">
        <v>419</v>
      </c>
      <c r="AL105" s="70" t="s">
        <v>2050</v>
      </c>
      <c r="AM105" s="72">
        <f t="shared" si="16"/>
        <v>0.15</v>
      </c>
      <c r="AN105" s="72" t="s">
        <v>2051</v>
      </c>
      <c r="AO105" s="72" t="s">
        <v>2052</v>
      </c>
      <c r="AP105" s="72">
        <f t="shared" si="14"/>
        <v>0.25</v>
      </c>
      <c r="AQ105" s="73">
        <f t="shared" si="15"/>
        <v>1.05</v>
      </c>
      <c r="AR105" s="394">
        <v>1</v>
      </c>
      <c r="AS105" s="361" t="s">
        <v>2053</v>
      </c>
      <c r="AT105" s="388">
        <f>VALUE(MID($AS105,1,1))</f>
        <v>1</v>
      </c>
      <c r="AU105" s="361" t="s">
        <v>2054</v>
      </c>
      <c r="AV105" s="388">
        <f>VALUE(MID($AU105,1,1))</f>
        <v>1</v>
      </c>
      <c r="AW105" s="388">
        <f>$AT105*$AV105</f>
        <v>1</v>
      </c>
      <c r="AX105" s="388" t="str">
        <f>CONCATENATE(AS105,AU105)</f>
        <v>1. Muy baja1. Leve</v>
      </c>
      <c r="AY105" s="391" t="s">
        <v>2055</v>
      </c>
    </row>
    <row r="106" spans="1:51" ht="50" customHeight="1" x14ac:dyDescent="0.3">
      <c r="A106" s="404"/>
      <c r="B106" s="407"/>
      <c r="C106" s="410"/>
      <c r="D106" s="407"/>
      <c r="E106" s="407"/>
      <c r="F106" s="407"/>
      <c r="G106" s="401"/>
      <c r="H106" s="362"/>
      <c r="I106" s="362"/>
      <c r="J106" s="362"/>
      <c r="K106" s="362"/>
      <c r="L106" s="362"/>
      <c r="M106" s="362"/>
      <c r="N106" s="389"/>
      <c r="O106" s="398"/>
      <c r="P106" s="362"/>
      <c r="Q106" s="389"/>
      <c r="R106" s="398"/>
      <c r="S106" s="389"/>
      <c r="T106" s="392"/>
      <c r="U106" s="70" t="s">
        <v>419</v>
      </c>
      <c r="V106" s="70" t="s">
        <v>2261</v>
      </c>
      <c r="W106" s="70" t="s">
        <v>2046</v>
      </c>
      <c r="X106" s="71">
        <f t="shared" si="10"/>
        <v>0.25</v>
      </c>
      <c r="Y106" s="71" t="s">
        <v>2047</v>
      </c>
      <c r="Z106" s="71">
        <f t="shared" si="11"/>
        <v>0.05</v>
      </c>
      <c r="AA106" s="70" t="s">
        <v>419</v>
      </c>
      <c r="AB106" s="70" t="s">
        <v>2262</v>
      </c>
      <c r="AC106" s="72">
        <f t="shared" si="12"/>
        <v>0.1</v>
      </c>
      <c r="AD106" s="70" t="s">
        <v>419</v>
      </c>
      <c r="AE106" s="70" t="s">
        <v>178</v>
      </c>
      <c r="AF106" s="70" t="s">
        <v>170</v>
      </c>
      <c r="AG106" s="72">
        <f t="shared" si="13"/>
        <v>0.15</v>
      </c>
      <c r="AH106" s="70" t="s">
        <v>419</v>
      </c>
      <c r="AI106" s="70" t="s">
        <v>2066</v>
      </c>
      <c r="AJ106" s="72">
        <f t="shared" si="9"/>
        <v>0.1</v>
      </c>
      <c r="AK106" s="70" t="s">
        <v>419</v>
      </c>
      <c r="AL106" s="70" t="s">
        <v>2050</v>
      </c>
      <c r="AM106" s="72">
        <f t="shared" si="16"/>
        <v>0.15</v>
      </c>
      <c r="AN106" s="72" t="s">
        <v>2051</v>
      </c>
      <c r="AO106" s="72" t="s">
        <v>2120</v>
      </c>
      <c r="AP106" s="72">
        <f t="shared" si="14"/>
        <v>0.25</v>
      </c>
      <c r="AQ106" s="73">
        <f t="shared" si="15"/>
        <v>1.05</v>
      </c>
      <c r="AR106" s="395"/>
      <c r="AS106" s="362"/>
      <c r="AT106" s="389"/>
      <c r="AU106" s="362"/>
      <c r="AV106" s="389"/>
      <c r="AW106" s="389"/>
      <c r="AX106" s="389"/>
      <c r="AY106" s="392"/>
    </row>
    <row r="107" spans="1:51" ht="50" customHeight="1" x14ac:dyDescent="0.3">
      <c r="A107" s="405"/>
      <c r="B107" s="408"/>
      <c r="C107" s="411"/>
      <c r="D107" s="408"/>
      <c r="E107" s="408"/>
      <c r="F107" s="408"/>
      <c r="G107" s="402"/>
      <c r="H107" s="363"/>
      <c r="I107" s="363"/>
      <c r="J107" s="363"/>
      <c r="K107" s="363"/>
      <c r="L107" s="363"/>
      <c r="M107" s="363"/>
      <c r="N107" s="390"/>
      <c r="O107" s="399"/>
      <c r="P107" s="363"/>
      <c r="Q107" s="390"/>
      <c r="R107" s="399"/>
      <c r="S107" s="390"/>
      <c r="T107" s="393"/>
      <c r="U107" s="70" t="s">
        <v>419</v>
      </c>
      <c r="V107" s="70" t="s">
        <v>2263</v>
      </c>
      <c r="W107" s="70" t="s">
        <v>2114</v>
      </c>
      <c r="X107" s="71">
        <f t="shared" si="10"/>
        <v>0.1</v>
      </c>
      <c r="Y107" s="71" t="s">
        <v>2047</v>
      </c>
      <c r="Z107" s="71">
        <f t="shared" si="11"/>
        <v>0.05</v>
      </c>
      <c r="AA107" s="70" t="s">
        <v>419</v>
      </c>
      <c r="AB107" s="70" t="s">
        <v>2264</v>
      </c>
      <c r="AC107" s="72">
        <f t="shared" si="12"/>
        <v>0.1</v>
      </c>
      <c r="AD107" s="70" t="s">
        <v>419</v>
      </c>
      <c r="AE107" s="70" t="s">
        <v>178</v>
      </c>
      <c r="AF107" s="70" t="s">
        <v>170</v>
      </c>
      <c r="AG107" s="72">
        <f t="shared" si="13"/>
        <v>0.15</v>
      </c>
      <c r="AH107" s="70" t="s">
        <v>419</v>
      </c>
      <c r="AI107" s="92" t="s">
        <v>2049</v>
      </c>
      <c r="AJ107" s="72">
        <f t="shared" si="9"/>
        <v>0.1</v>
      </c>
      <c r="AK107" s="70" t="s">
        <v>419</v>
      </c>
      <c r="AL107" s="70" t="s">
        <v>2050</v>
      </c>
      <c r="AM107" s="72">
        <f t="shared" si="16"/>
        <v>0.15</v>
      </c>
      <c r="AN107" s="72" t="s">
        <v>2051</v>
      </c>
      <c r="AO107" s="72" t="s">
        <v>2067</v>
      </c>
      <c r="AP107" s="72">
        <f t="shared" si="14"/>
        <v>0.25</v>
      </c>
      <c r="AQ107" s="73">
        <f t="shared" si="15"/>
        <v>0.9</v>
      </c>
      <c r="AR107" s="396"/>
      <c r="AS107" s="363"/>
      <c r="AT107" s="390"/>
      <c r="AU107" s="363"/>
      <c r="AV107" s="390"/>
      <c r="AW107" s="390"/>
      <c r="AX107" s="390"/>
      <c r="AY107" s="393"/>
    </row>
    <row r="108" spans="1:51" ht="50" customHeight="1" x14ac:dyDescent="0.3">
      <c r="A108" s="403" t="s">
        <v>171</v>
      </c>
      <c r="B108" s="406" t="s">
        <v>163</v>
      </c>
      <c r="C108" s="409">
        <v>34</v>
      </c>
      <c r="D108" s="406" t="s">
        <v>2258</v>
      </c>
      <c r="E108" s="406" t="s">
        <v>247</v>
      </c>
      <c r="F108" s="406" t="s">
        <v>2061</v>
      </c>
      <c r="G108" s="400" t="s">
        <v>2265</v>
      </c>
      <c r="H108" s="361" t="s">
        <v>2104</v>
      </c>
      <c r="I108" s="361" t="s">
        <v>2253</v>
      </c>
      <c r="J108" s="361" t="s">
        <v>2212</v>
      </c>
      <c r="K108" s="361" t="s">
        <v>2140</v>
      </c>
      <c r="L108" s="361" t="s">
        <v>2041</v>
      </c>
      <c r="M108" s="361" t="s">
        <v>2132</v>
      </c>
      <c r="N108" s="388">
        <f>VALUE(MID($M108,1,1))</f>
        <v>2</v>
      </c>
      <c r="O108" s="397">
        <f>IF(N108=5,100%,IF(N108=4,80%,IF(N108=3,60%,IF(N108=2,40%,IF(N108=1,20%,"")))))</f>
        <v>0.4</v>
      </c>
      <c r="P108" s="361" t="s">
        <v>2091</v>
      </c>
      <c r="Q108" s="388">
        <f>VALUE(MID($P108,1,1))</f>
        <v>4</v>
      </c>
      <c r="R108" s="397">
        <f>IF(Q108=5,100%,IF(Q108=4,80%,IF(Q108=3,60%,IF(Q108=2,40%,IF(Q108=1,20%,"")))))</f>
        <v>0.8</v>
      </c>
      <c r="S108" s="388" t="str">
        <f>CONCATENATE(M108,P108)</f>
        <v>2. Baja4. Mayor</v>
      </c>
      <c r="T108" s="391" t="s">
        <v>2092</v>
      </c>
      <c r="U108" s="70" t="s">
        <v>419</v>
      </c>
      <c r="V108" s="70" t="s">
        <v>2266</v>
      </c>
      <c r="W108" s="70" t="s">
        <v>2046</v>
      </c>
      <c r="X108" s="71">
        <f t="shared" si="10"/>
        <v>0.25</v>
      </c>
      <c r="Y108" s="71" t="s">
        <v>2047</v>
      </c>
      <c r="Z108" s="71">
        <f t="shared" si="11"/>
        <v>0.05</v>
      </c>
      <c r="AA108" s="70" t="s">
        <v>419</v>
      </c>
      <c r="AB108" s="70" t="s">
        <v>2267</v>
      </c>
      <c r="AC108" s="72">
        <f t="shared" si="12"/>
        <v>0.1</v>
      </c>
      <c r="AD108" s="70" t="s">
        <v>419</v>
      </c>
      <c r="AE108" s="70" t="s">
        <v>178</v>
      </c>
      <c r="AF108" s="70" t="s">
        <v>170</v>
      </c>
      <c r="AG108" s="72">
        <f t="shared" si="13"/>
        <v>0.15</v>
      </c>
      <c r="AH108" s="70" t="s">
        <v>419</v>
      </c>
      <c r="AI108" s="70" t="s">
        <v>2145</v>
      </c>
      <c r="AJ108" s="72">
        <f t="shared" si="9"/>
        <v>0.1</v>
      </c>
      <c r="AK108" s="70" t="s">
        <v>419</v>
      </c>
      <c r="AL108" s="70" t="s">
        <v>2050</v>
      </c>
      <c r="AM108" s="72">
        <f t="shared" si="16"/>
        <v>0.15</v>
      </c>
      <c r="AN108" s="72" t="s">
        <v>2051</v>
      </c>
      <c r="AO108" s="72" t="s">
        <v>2052</v>
      </c>
      <c r="AP108" s="72">
        <f t="shared" si="14"/>
        <v>0.25</v>
      </c>
      <c r="AQ108" s="73">
        <f t="shared" si="15"/>
        <v>1.05</v>
      </c>
      <c r="AR108" s="394">
        <v>1</v>
      </c>
      <c r="AS108" s="361" t="s">
        <v>2053</v>
      </c>
      <c r="AT108" s="388">
        <f>VALUE(MID($AS108,1,1))</f>
        <v>1</v>
      </c>
      <c r="AU108" s="361" t="s">
        <v>2043</v>
      </c>
      <c r="AV108" s="388">
        <f>VALUE(MID($AU108,1,1))</f>
        <v>2</v>
      </c>
      <c r="AW108" s="388">
        <f>$AT108*$AV108</f>
        <v>2</v>
      </c>
      <c r="AX108" s="388" t="str">
        <f>CONCATENATE(AS108,AU108)</f>
        <v>1. Muy baja2. Menor</v>
      </c>
      <c r="AY108" s="391" t="s">
        <v>2055</v>
      </c>
    </row>
    <row r="109" spans="1:51" ht="50" customHeight="1" x14ac:dyDescent="0.3">
      <c r="A109" s="404"/>
      <c r="B109" s="407"/>
      <c r="C109" s="410"/>
      <c r="D109" s="407"/>
      <c r="E109" s="407"/>
      <c r="F109" s="407"/>
      <c r="G109" s="401"/>
      <c r="H109" s="362"/>
      <c r="I109" s="362"/>
      <c r="J109" s="362"/>
      <c r="K109" s="362"/>
      <c r="L109" s="362"/>
      <c r="M109" s="362"/>
      <c r="N109" s="389"/>
      <c r="O109" s="398"/>
      <c r="P109" s="362"/>
      <c r="Q109" s="389"/>
      <c r="R109" s="398"/>
      <c r="S109" s="389"/>
      <c r="T109" s="392"/>
      <c r="U109" s="70" t="s">
        <v>419</v>
      </c>
      <c r="V109" s="70" t="s">
        <v>2268</v>
      </c>
      <c r="W109" s="70" t="s">
        <v>2046</v>
      </c>
      <c r="X109" s="71">
        <f t="shared" si="10"/>
        <v>0.25</v>
      </c>
      <c r="Y109" s="71" t="s">
        <v>2047</v>
      </c>
      <c r="Z109" s="71">
        <f t="shared" si="11"/>
        <v>0.05</v>
      </c>
      <c r="AA109" s="70" t="s">
        <v>419</v>
      </c>
      <c r="AB109" s="70" t="s">
        <v>2269</v>
      </c>
      <c r="AC109" s="72">
        <f t="shared" si="12"/>
        <v>0.1</v>
      </c>
      <c r="AD109" s="70" t="s">
        <v>419</v>
      </c>
      <c r="AE109" s="70" t="s">
        <v>177</v>
      </c>
      <c r="AF109" s="70" t="s">
        <v>170</v>
      </c>
      <c r="AG109" s="72">
        <f t="shared" si="13"/>
        <v>0.15</v>
      </c>
      <c r="AH109" s="70" t="s">
        <v>419</v>
      </c>
      <c r="AI109" s="70" t="s">
        <v>2171</v>
      </c>
      <c r="AJ109" s="72">
        <f t="shared" si="9"/>
        <v>0.1</v>
      </c>
      <c r="AK109" s="70" t="s">
        <v>419</v>
      </c>
      <c r="AL109" s="70" t="s">
        <v>2050</v>
      </c>
      <c r="AM109" s="72">
        <f t="shared" si="16"/>
        <v>0.15</v>
      </c>
      <c r="AN109" s="72" t="s">
        <v>2051</v>
      </c>
      <c r="AO109" s="72" t="s">
        <v>2120</v>
      </c>
      <c r="AP109" s="72">
        <f t="shared" si="14"/>
        <v>0.25</v>
      </c>
      <c r="AQ109" s="73">
        <f t="shared" si="15"/>
        <v>1.05</v>
      </c>
      <c r="AR109" s="395"/>
      <c r="AS109" s="362"/>
      <c r="AT109" s="389"/>
      <c r="AU109" s="362"/>
      <c r="AV109" s="389"/>
      <c r="AW109" s="389"/>
      <c r="AX109" s="389"/>
      <c r="AY109" s="392"/>
    </row>
    <row r="110" spans="1:51" ht="50" customHeight="1" x14ac:dyDescent="0.3">
      <c r="A110" s="405"/>
      <c r="B110" s="408"/>
      <c r="C110" s="411"/>
      <c r="D110" s="408"/>
      <c r="E110" s="408"/>
      <c r="F110" s="408"/>
      <c r="G110" s="402"/>
      <c r="H110" s="363"/>
      <c r="I110" s="363"/>
      <c r="J110" s="363"/>
      <c r="K110" s="363"/>
      <c r="L110" s="363"/>
      <c r="M110" s="363"/>
      <c r="N110" s="390"/>
      <c r="O110" s="399"/>
      <c r="P110" s="363"/>
      <c r="Q110" s="390"/>
      <c r="R110" s="399"/>
      <c r="S110" s="390"/>
      <c r="T110" s="393"/>
      <c r="U110" s="70" t="s">
        <v>419</v>
      </c>
      <c r="V110" s="70" t="s">
        <v>2263</v>
      </c>
      <c r="W110" s="70" t="s">
        <v>2114</v>
      </c>
      <c r="X110" s="71">
        <f t="shared" si="10"/>
        <v>0.1</v>
      </c>
      <c r="Y110" s="71" t="s">
        <v>2047</v>
      </c>
      <c r="Z110" s="71">
        <f t="shared" si="11"/>
        <v>0.05</v>
      </c>
      <c r="AA110" s="70" t="s">
        <v>419</v>
      </c>
      <c r="AB110" s="70" t="s">
        <v>2264</v>
      </c>
      <c r="AC110" s="72">
        <f t="shared" si="12"/>
        <v>0.1</v>
      </c>
      <c r="AD110" s="70" t="s">
        <v>419</v>
      </c>
      <c r="AE110" s="70" t="s">
        <v>178</v>
      </c>
      <c r="AF110" s="70" t="s">
        <v>170</v>
      </c>
      <c r="AG110" s="72">
        <f t="shared" si="13"/>
        <v>0.15</v>
      </c>
      <c r="AH110" s="70" t="s">
        <v>419</v>
      </c>
      <c r="AI110" s="92" t="s">
        <v>2049</v>
      </c>
      <c r="AJ110" s="72">
        <f t="shared" si="9"/>
        <v>0.1</v>
      </c>
      <c r="AK110" s="70" t="s">
        <v>419</v>
      </c>
      <c r="AL110" s="70" t="s">
        <v>2050</v>
      </c>
      <c r="AM110" s="72">
        <f t="shared" si="16"/>
        <v>0.15</v>
      </c>
      <c r="AN110" s="72" t="s">
        <v>2051</v>
      </c>
      <c r="AO110" s="72" t="s">
        <v>2067</v>
      </c>
      <c r="AP110" s="72">
        <f t="shared" si="14"/>
        <v>0.25</v>
      </c>
      <c r="AQ110" s="73">
        <f t="shared" si="15"/>
        <v>0.9</v>
      </c>
      <c r="AR110" s="396"/>
      <c r="AS110" s="363"/>
      <c r="AT110" s="390"/>
      <c r="AU110" s="363"/>
      <c r="AV110" s="390"/>
      <c r="AW110" s="390"/>
      <c r="AX110" s="390"/>
      <c r="AY110" s="393"/>
    </row>
    <row r="111" spans="1:51" ht="50" customHeight="1" x14ac:dyDescent="0.3">
      <c r="A111" s="403" t="s">
        <v>171</v>
      </c>
      <c r="B111" s="406" t="s">
        <v>163</v>
      </c>
      <c r="C111" s="409">
        <v>35</v>
      </c>
      <c r="D111" s="406" t="s">
        <v>391</v>
      </c>
      <c r="E111" s="406" t="s">
        <v>247</v>
      </c>
      <c r="F111" s="406" t="s">
        <v>2061</v>
      </c>
      <c r="G111" s="400" t="s">
        <v>2270</v>
      </c>
      <c r="H111" s="361" t="s">
        <v>2104</v>
      </c>
      <c r="I111" s="361" t="s">
        <v>2253</v>
      </c>
      <c r="J111" s="361" t="s">
        <v>2212</v>
      </c>
      <c r="K111" s="361" t="s">
        <v>2140</v>
      </c>
      <c r="L111" s="361" t="s">
        <v>2041</v>
      </c>
      <c r="M111" s="361" t="s">
        <v>2042</v>
      </c>
      <c r="N111" s="388">
        <f>VALUE(MID($M111,1,1))</f>
        <v>3</v>
      </c>
      <c r="O111" s="397">
        <f>IF(N111=5,100%,IF(N111=4,80%,IF(N111=3,60%,IF(N111=2,40%,IF(N111=1,20%,"")))))</f>
        <v>0.6</v>
      </c>
      <c r="P111" s="361" t="s">
        <v>2091</v>
      </c>
      <c r="R111" s="98"/>
      <c r="S111" s="388" t="str">
        <f>CONCATENATE(M111,P111)</f>
        <v>3. Media4. Mayor</v>
      </c>
      <c r="T111" s="391" t="s">
        <v>2092</v>
      </c>
      <c r="U111" s="70" t="s">
        <v>419</v>
      </c>
      <c r="V111" s="70" t="s">
        <v>2271</v>
      </c>
      <c r="W111" s="70" t="s">
        <v>2046</v>
      </c>
      <c r="X111" s="71">
        <f t="shared" si="10"/>
        <v>0.25</v>
      </c>
      <c r="Y111" s="71" t="s">
        <v>2069</v>
      </c>
      <c r="Z111" s="71">
        <f t="shared" si="11"/>
        <v>0.15</v>
      </c>
      <c r="AA111" s="70" t="s">
        <v>419</v>
      </c>
      <c r="AB111" s="70" t="s">
        <v>2272</v>
      </c>
      <c r="AC111" s="72">
        <f t="shared" si="12"/>
        <v>0.1</v>
      </c>
      <c r="AD111" s="70" t="s">
        <v>419</v>
      </c>
      <c r="AE111" s="70" t="s">
        <v>177</v>
      </c>
      <c r="AF111" s="70" t="s">
        <v>170</v>
      </c>
      <c r="AG111" s="72">
        <f t="shared" si="13"/>
        <v>0.15</v>
      </c>
      <c r="AH111" s="70" t="s">
        <v>419</v>
      </c>
      <c r="AI111" s="70" t="s">
        <v>2171</v>
      </c>
      <c r="AJ111" s="72">
        <f t="shared" si="9"/>
        <v>0.1</v>
      </c>
      <c r="AK111" s="70" t="s">
        <v>419</v>
      </c>
      <c r="AL111" s="70" t="s">
        <v>2063</v>
      </c>
      <c r="AM111" s="72">
        <f t="shared" si="16"/>
        <v>0.15</v>
      </c>
      <c r="AN111" s="72" t="s">
        <v>2051</v>
      </c>
      <c r="AO111" s="72" t="s">
        <v>2067</v>
      </c>
      <c r="AP111" s="99"/>
      <c r="AQ111" s="73">
        <f t="shared" si="15"/>
        <v>0.9</v>
      </c>
      <c r="AR111" s="394">
        <v>0.81666666666666676</v>
      </c>
      <c r="AS111" s="361" t="s">
        <v>2053</v>
      </c>
      <c r="AT111" s="388">
        <f>VALUE(MID($AS111,1,1))</f>
        <v>1</v>
      </c>
      <c r="AU111" s="361" t="s">
        <v>2043</v>
      </c>
      <c r="AV111" s="388">
        <f>VALUE(MID($AU111,1,1))</f>
        <v>2</v>
      </c>
      <c r="AW111" s="388">
        <f>$AT111*$AV111</f>
        <v>2</v>
      </c>
      <c r="AX111" s="388" t="str">
        <f>CONCATENATE(AS111,AU111)</f>
        <v>1. Muy baja2. Menor</v>
      </c>
      <c r="AY111" s="391" t="s">
        <v>2055</v>
      </c>
    </row>
    <row r="112" spans="1:51" ht="50" customHeight="1" x14ac:dyDescent="0.3">
      <c r="A112" s="404"/>
      <c r="B112" s="407"/>
      <c r="C112" s="410"/>
      <c r="D112" s="407"/>
      <c r="E112" s="407"/>
      <c r="F112" s="407"/>
      <c r="G112" s="401"/>
      <c r="H112" s="362"/>
      <c r="I112" s="362"/>
      <c r="J112" s="362"/>
      <c r="K112" s="362"/>
      <c r="L112" s="362"/>
      <c r="M112" s="362"/>
      <c r="N112" s="389"/>
      <c r="O112" s="398"/>
      <c r="P112" s="362"/>
      <c r="R112" s="98"/>
      <c r="S112" s="389"/>
      <c r="T112" s="392"/>
      <c r="U112" s="70" t="s">
        <v>419</v>
      </c>
      <c r="V112" s="70" t="s">
        <v>2273</v>
      </c>
      <c r="W112" s="70" t="s">
        <v>2046</v>
      </c>
      <c r="X112" s="71">
        <f t="shared" si="10"/>
        <v>0.25</v>
      </c>
      <c r="Y112" s="71" t="s">
        <v>2069</v>
      </c>
      <c r="Z112" s="71">
        <f t="shared" si="11"/>
        <v>0.15</v>
      </c>
      <c r="AA112" s="70" t="s">
        <v>419</v>
      </c>
      <c r="AB112" s="70" t="s">
        <v>2274</v>
      </c>
      <c r="AC112" s="72">
        <f t="shared" si="12"/>
        <v>0.1</v>
      </c>
      <c r="AD112" s="70" t="s">
        <v>419</v>
      </c>
      <c r="AE112" s="70" t="s">
        <v>178</v>
      </c>
      <c r="AF112" s="100" t="s">
        <v>392</v>
      </c>
      <c r="AG112" s="72">
        <f t="shared" si="13"/>
        <v>0.15</v>
      </c>
      <c r="AH112" s="70" t="s">
        <v>419</v>
      </c>
      <c r="AI112" s="92" t="s">
        <v>2049</v>
      </c>
      <c r="AJ112" s="72">
        <f t="shared" si="9"/>
        <v>0.1</v>
      </c>
      <c r="AK112" s="70" t="s">
        <v>419</v>
      </c>
      <c r="AL112" s="70" t="s">
        <v>2063</v>
      </c>
      <c r="AM112" s="72">
        <f t="shared" si="16"/>
        <v>0.15</v>
      </c>
      <c r="AN112" s="72" t="s">
        <v>2051</v>
      </c>
      <c r="AO112" s="72" t="s">
        <v>2067</v>
      </c>
      <c r="AP112" s="99"/>
      <c r="AQ112" s="73">
        <f t="shared" si="15"/>
        <v>0.9</v>
      </c>
      <c r="AR112" s="395"/>
      <c r="AS112" s="362"/>
      <c r="AT112" s="389"/>
      <c r="AU112" s="362"/>
      <c r="AV112" s="389"/>
      <c r="AW112" s="389"/>
      <c r="AX112" s="389"/>
      <c r="AY112" s="392"/>
    </row>
    <row r="113" spans="1:51" ht="50" customHeight="1" x14ac:dyDescent="0.3">
      <c r="A113" s="405"/>
      <c r="B113" s="408"/>
      <c r="C113" s="411"/>
      <c r="D113" s="408"/>
      <c r="E113" s="408"/>
      <c r="F113" s="408"/>
      <c r="G113" s="402"/>
      <c r="H113" s="363"/>
      <c r="I113" s="363"/>
      <c r="J113" s="363"/>
      <c r="K113" s="363"/>
      <c r="L113" s="363"/>
      <c r="M113" s="363"/>
      <c r="N113" s="390"/>
      <c r="O113" s="399"/>
      <c r="P113" s="363"/>
      <c r="R113" s="98"/>
      <c r="S113" s="390"/>
      <c r="T113" s="393"/>
      <c r="U113" s="70" t="s">
        <v>419</v>
      </c>
      <c r="V113" s="70" t="s">
        <v>2275</v>
      </c>
      <c r="W113" s="70" t="s">
        <v>2114</v>
      </c>
      <c r="X113" s="71">
        <f t="shared" si="10"/>
        <v>0.1</v>
      </c>
      <c r="Y113" s="71" t="s">
        <v>2047</v>
      </c>
      <c r="Z113" s="71">
        <f t="shared" si="11"/>
        <v>0.05</v>
      </c>
      <c r="AA113" s="70" t="s">
        <v>419</v>
      </c>
      <c r="AB113" s="70" t="s">
        <v>2276</v>
      </c>
      <c r="AC113" s="72">
        <f t="shared" si="12"/>
        <v>0.1</v>
      </c>
      <c r="AD113" s="70" t="s">
        <v>419</v>
      </c>
      <c r="AE113" s="70" t="s">
        <v>178</v>
      </c>
      <c r="AF113" s="100" t="s">
        <v>392</v>
      </c>
      <c r="AG113" s="72">
        <f t="shared" si="13"/>
        <v>0.15</v>
      </c>
      <c r="AH113" s="70" t="s">
        <v>419</v>
      </c>
      <c r="AI113" s="92" t="s">
        <v>2049</v>
      </c>
      <c r="AJ113" s="72">
        <f t="shared" si="9"/>
        <v>0.1</v>
      </c>
      <c r="AK113" s="70" t="s">
        <v>419</v>
      </c>
      <c r="AL113" s="70" t="s">
        <v>2063</v>
      </c>
      <c r="AM113" s="72">
        <f t="shared" si="16"/>
        <v>0.15</v>
      </c>
      <c r="AN113" s="72" t="s">
        <v>2051</v>
      </c>
      <c r="AO113" s="72" t="s">
        <v>2067</v>
      </c>
      <c r="AP113" s="99"/>
      <c r="AQ113" s="73">
        <f t="shared" si="15"/>
        <v>0.65</v>
      </c>
      <c r="AR113" s="396"/>
      <c r="AS113" s="363"/>
      <c r="AT113" s="390"/>
      <c r="AU113" s="363"/>
      <c r="AV113" s="390"/>
      <c r="AW113" s="390"/>
      <c r="AX113" s="390"/>
      <c r="AY113" s="393"/>
    </row>
    <row r="114" spans="1:51" ht="50" hidden="1" customHeight="1" x14ac:dyDescent="0.3">
      <c r="A114" s="403" t="s">
        <v>2318</v>
      </c>
      <c r="B114" s="406" t="s">
        <v>163</v>
      </c>
      <c r="C114" s="409">
        <v>1</v>
      </c>
      <c r="D114" s="406" t="s">
        <v>2319</v>
      </c>
      <c r="E114" s="406" t="s">
        <v>227</v>
      </c>
      <c r="F114" s="406" t="s">
        <v>2032</v>
      </c>
      <c r="G114" s="400" t="str">
        <f>(CONCATENATE(F114," ","de"," ",D114," ","por"," ",J114," ","debido a"," ",I114))</f>
        <v>Pérdida de confidencialidad e integridad de Bases de datos (URCUNINA BD
AVANTI BD) por Acceso no Autorizado debido a Acceso a los recursos e información del sistema</v>
      </c>
      <c r="H114" s="361" t="s">
        <v>2073</v>
      </c>
      <c r="I114" s="361" t="s">
        <v>2038</v>
      </c>
      <c r="J114" s="361" t="s">
        <v>2039</v>
      </c>
      <c r="K114" s="361" t="s">
        <v>2110</v>
      </c>
      <c r="L114" s="361" t="s">
        <v>2320</v>
      </c>
      <c r="M114" s="361" t="s">
        <v>2090</v>
      </c>
      <c r="N114" s="388">
        <f>VALUE(MID($M114,1,1))</f>
        <v>5</v>
      </c>
      <c r="O114" s="397">
        <f>IF(N114=5,100%,IF(N114=4,80%,IF(N114=3,60%,IF(N114=2,40%,IF(N114=1,20%,"")))))</f>
        <v>1</v>
      </c>
      <c r="P114" s="361" t="s">
        <v>2106</v>
      </c>
      <c r="Q114" s="388">
        <f>VALUE(MID($P114,1,1))</f>
        <v>3</v>
      </c>
      <c r="R114" s="397">
        <f>IF(Q114=5,100%,IF(Q114=4,80%,IF(Q114=3,60%,IF(Q114=2,40%,IF(Q114=1,20%,"")))))</f>
        <v>0.6</v>
      </c>
      <c r="S114" s="388" t="str">
        <f>CONCATENATE(M114,P114)</f>
        <v>5. Muy alta3. Moderado</v>
      </c>
      <c r="T114" s="391" t="str">
        <f>IF(S114="5. Muy alta1. Leve","Alto",IF(S114="5. Muy alta2. Menor","Alto",IF(S114="5. Muy alta3. Moderado","Alto",IF(S114="5. Muy alta4. Mayor","Alto",IF(S114="5. Muy alta5. Catastrófico","Extremo",IF(S114="4. Alta1. Leve","Moderado",IF(S114="4. Alta2. Menor","Moderado",IF(S114="4. Alta3. Moderado","Alto",IF(S114="4. Alta4. Mayor","Alto",IF(S114="4. Alta5. Catastrófico","Extremo",IF(S114="3. Media1. Leve","Moderado",IF(S114="3. Media2. Menor","Moderado",IF(S114="3. Media3. Moderado","Moderado",IF(S114="3. Media4. Mayor","Alto",IF(S114="3. Media5. Catastrófico","Extremo",IF(S114="2. Baja1. Leve","Bajo",IF(S114="2. Baja2. Menor","Moderado",IF(S114="2. Baja3. Moderado","Moderado",IF(S114="2. Baja4. Mayor","Alto",IF(S114="2. Baja5. Catastrófico","Extremo",IF(S114="1. Muy baja1. Leve","Bajo",IF(S114="1. Muy baja2. Menor","Bajo",IF(S114="1. Muy baja3. Moderado","Moderado",IF(S114="1. Muy baja4. Mayor","Alto",IF(S114="1. Muy baja5. Catastrófico","Extremo","")))))))))))))))))))))))))</f>
        <v>Alto</v>
      </c>
      <c r="U114" s="70" t="s">
        <v>419</v>
      </c>
      <c r="V114" s="96" t="s">
        <v>2321</v>
      </c>
      <c r="W114" s="70" t="s">
        <v>2046</v>
      </c>
      <c r="X114" s="71">
        <f>IF(W114="","0%",IF(W114="Preventivo",25%,IF(W114="Detectivo",15%,IF(W114="Correctivo",10%))))</f>
        <v>0.25</v>
      </c>
      <c r="Y114" s="71" t="s">
        <v>2069</v>
      </c>
      <c r="Z114" s="71">
        <f>IF(Y114="Automático",15%,IF(Y114="Manual",5%,"0%"))</f>
        <v>0.15</v>
      </c>
      <c r="AA114" s="70" t="s">
        <v>419</v>
      </c>
      <c r="AB114" s="70" t="s">
        <v>2322</v>
      </c>
      <c r="AC114" s="72">
        <f>IF($AA114="SI",10%,0%)</f>
        <v>0.1</v>
      </c>
      <c r="AD114" s="70" t="s">
        <v>419</v>
      </c>
      <c r="AE114" s="70" t="s">
        <v>438</v>
      </c>
      <c r="AF114" s="70" t="s">
        <v>170</v>
      </c>
      <c r="AG114" s="72">
        <f t="shared" si="13"/>
        <v>0.15</v>
      </c>
      <c r="AH114" s="70" t="s">
        <v>419</v>
      </c>
      <c r="AI114" s="70" t="s">
        <v>2150</v>
      </c>
      <c r="AJ114" s="72">
        <f t="shared" si="9"/>
        <v>0.1</v>
      </c>
      <c r="AK114" s="70" t="s">
        <v>419</v>
      </c>
      <c r="AL114" s="70" t="s">
        <v>2050</v>
      </c>
      <c r="AM114" s="72">
        <f t="shared" si="16"/>
        <v>0.15</v>
      </c>
      <c r="AN114" s="72" t="s">
        <v>2051</v>
      </c>
      <c r="AO114" s="72" t="s">
        <v>2052</v>
      </c>
      <c r="AP114" s="72">
        <f>IF(AN114="Positivos",25%,0%)</f>
        <v>0.25</v>
      </c>
      <c r="AQ114" s="73">
        <f>+AC114+AG114+AJ114+AM114+AP114+Z114+X114</f>
        <v>1.1499999999999999</v>
      </c>
      <c r="AR114" s="394">
        <f>AVERAGE(AQ114,AQ115,AQ116)</f>
        <v>1.0666666666666667</v>
      </c>
      <c r="AS114" s="361" t="s">
        <v>2042</v>
      </c>
      <c r="AT114" s="388">
        <f>VALUE(MID($AS114,1,1))</f>
        <v>3</v>
      </c>
      <c r="AU114" s="361" t="s">
        <v>2054</v>
      </c>
      <c r="AV114" s="388">
        <f>VALUE(MID($AU114,1,1))</f>
        <v>1</v>
      </c>
      <c r="AW114" s="388">
        <f>$AT114*$AV114</f>
        <v>3</v>
      </c>
      <c r="AX114" s="388" t="str">
        <f>CONCATENATE(AS114,AU114)</f>
        <v>3. Media1. Leve</v>
      </c>
      <c r="AY114" s="391" t="str">
        <f>IF(AX114="5. Muy alta1. Leve","Alto",IF(AX114="5. Muy alta2. Menor","Alto",IF(AX114="5. Muy alta3. Moderado","Alto",IF(AX114="5. Muy alta4. Mayor","Alto",IF(AX114="5. Muy alta5. Catastrófico","Extremo",IF(AX114="4. Alta1. Leve","Moderado",IF(AX114="4. Alta2. Menor","Moderado",IF(AX114="4. Alta3. Moderado","Alto",IF(AX114="4. Alta4. Mayor","Alto",IF(AX114="4. Alta5. Catastrófico","Extremo",IF(AX114="3. Media1. Leve","Moderado",IF(AX114="3. Media2. Menor","Moderado",IF(AX114="3. Media3. Moderado","Moderado",IF(AX114="3. Media4. Mayor","Alto",IF(AX114="3. Media5. Catastrófico","Extremo",IF(AX114="2. Baja1. Leve","Bajo",IF(AX114="2. Baja2. Menor","Moderado",IF(AX114="2. Baja3. Moderado","Moderado",IF(AX114="2. Baja4. Mayor","Alto",IF(AX114="2. Baja5. Catastrófico","Extremo",IF(AX114="1. Muy baja1. Leve","Bajo",IF(AX114="1. Muy baja2. Menor","Bajo",IF(AX114="1. Muy baja3. Moderado","Moderado",IF(AX114="1. Muy baja4. Mayor","Alto",IF(AX114="1. Muy baja5. Catastrófico","Extremo","")))))))))))))))))))))))))</f>
        <v>Moderado</v>
      </c>
    </row>
    <row r="115" spans="1:51" ht="50" hidden="1" customHeight="1" x14ac:dyDescent="0.3">
      <c r="A115" s="404"/>
      <c r="B115" s="407"/>
      <c r="C115" s="410"/>
      <c r="D115" s="407"/>
      <c r="E115" s="407"/>
      <c r="F115" s="407"/>
      <c r="G115" s="401"/>
      <c r="H115" s="362"/>
      <c r="I115" s="362"/>
      <c r="J115" s="362"/>
      <c r="K115" s="362"/>
      <c r="L115" s="362"/>
      <c r="M115" s="362"/>
      <c r="N115" s="389"/>
      <c r="O115" s="398"/>
      <c r="P115" s="362"/>
      <c r="Q115" s="389"/>
      <c r="R115" s="398"/>
      <c r="S115" s="389"/>
      <c r="T115" s="392"/>
      <c r="U115" s="70" t="s">
        <v>419</v>
      </c>
      <c r="V115" s="96" t="s">
        <v>2323</v>
      </c>
      <c r="W115" s="70" t="s">
        <v>2135</v>
      </c>
      <c r="X115" s="71">
        <f t="shared" ref="X115:X155" si="17">IF(W115="","0%",IF(W115="Preventivo",25%,IF(W115="Detectivo",15%,IF(W115="Correctivo",10%))))</f>
        <v>0.15</v>
      </c>
      <c r="Y115" s="71" t="s">
        <v>2069</v>
      </c>
      <c r="Z115" s="71">
        <f t="shared" ref="Z115:Z155" si="18">IF(Y115="Automático",15%,IF(Y115="Manual",5%,"0%"))</f>
        <v>0.15</v>
      </c>
      <c r="AA115" s="70" t="s">
        <v>419</v>
      </c>
      <c r="AB115" s="70" t="s">
        <v>2324</v>
      </c>
      <c r="AC115" s="72">
        <f t="shared" ref="AC115:AC155" si="19">IF($AA115="SI",10%,0%)</f>
        <v>0.1</v>
      </c>
      <c r="AD115" s="70" t="s">
        <v>419</v>
      </c>
      <c r="AE115" s="70" t="s">
        <v>438</v>
      </c>
      <c r="AF115" s="70" t="s">
        <v>170</v>
      </c>
      <c r="AG115" s="72">
        <f t="shared" si="13"/>
        <v>0.15</v>
      </c>
      <c r="AH115" s="70" t="s">
        <v>419</v>
      </c>
      <c r="AI115" s="70" t="s">
        <v>2150</v>
      </c>
      <c r="AJ115" s="72">
        <f t="shared" si="9"/>
        <v>0.1</v>
      </c>
      <c r="AK115" s="70" t="s">
        <v>419</v>
      </c>
      <c r="AL115" s="70" t="s">
        <v>2050</v>
      </c>
      <c r="AM115" s="72">
        <f t="shared" si="16"/>
        <v>0.15</v>
      </c>
      <c r="AN115" s="72" t="s">
        <v>2051</v>
      </c>
      <c r="AO115" s="72" t="s">
        <v>2052</v>
      </c>
      <c r="AP115" s="72">
        <f>IF(AN115="Positivos",25%,0%)</f>
        <v>0.25</v>
      </c>
      <c r="AQ115" s="73">
        <f>+AC115+AG115+AJ115+AM115+AP115+Z115+X115</f>
        <v>1.05</v>
      </c>
      <c r="AR115" s="395"/>
      <c r="AS115" s="362"/>
      <c r="AT115" s="389"/>
      <c r="AU115" s="362"/>
      <c r="AV115" s="389"/>
      <c r="AW115" s="389"/>
      <c r="AX115" s="389"/>
      <c r="AY115" s="392"/>
    </row>
    <row r="116" spans="1:51" ht="50" hidden="1" customHeight="1" x14ac:dyDescent="0.3">
      <c r="A116" s="405"/>
      <c r="B116" s="408"/>
      <c r="C116" s="411"/>
      <c r="D116" s="408"/>
      <c r="E116" s="408"/>
      <c r="F116" s="408"/>
      <c r="G116" s="402"/>
      <c r="H116" s="363"/>
      <c r="I116" s="363"/>
      <c r="J116" s="363"/>
      <c r="K116" s="363"/>
      <c r="L116" s="363"/>
      <c r="M116" s="363"/>
      <c r="N116" s="390"/>
      <c r="O116" s="399"/>
      <c r="P116" s="363"/>
      <c r="Q116" s="390"/>
      <c r="R116" s="399"/>
      <c r="S116" s="390"/>
      <c r="T116" s="393"/>
      <c r="U116" s="70" t="s">
        <v>419</v>
      </c>
      <c r="V116" s="96" t="s">
        <v>2325</v>
      </c>
      <c r="W116" s="70" t="s">
        <v>2114</v>
      </c>
      <c r="X116" s="71">
        <f t="shared" si="17"/>
        <v>0.1</v>
      </c>
      <c r="Y116" s="71" t="s">
        <v>2069</v>
      </c>
      <c r="Z116" s="71">
        <f t="shared" si="18"/>
        <v>0.15</v>
      </c>
      <c r="AA116" s="70" t="s">
        <v>419</v>
      </c>
      <c r="AB116" s="70" t="s">
        <v>2326</v>
      </c>
      <c r="AC116" s="72">
        <f t="shared" si="19"/>
        <v>0.1</v>
      </c>
      <c r="AD116" s="70" t="s">
        <v>419</v>
      </c>
      <c r="AE116" s="70" t="s">
        <v>438</v>
      </c>
      <c r="AF116" s="70" t="s">
        <v>170</v>
      </c>
      <c r="AG116" s="72">
        <f t="shared" si="13"/>
        <v>0.15</v>
      </c>
      <c r="AH116" s="70" t="s">
        <v>419</v>
      </c>
      <c r="AI116" s="70" t="s">
        <v>2150</v>
      </c>
      <c r="AJ116" s="72">
        <f t="shared" si="9"/>
        <v>0.1</v>
      </c>
      <c r="AK116" s="70" t="s">
        <v>419</v>
      </c>
      <c r="AL116" s="70" t="s">
        <v>2050</v>
      </c>
      <c r="AM116" s="72">
        <f t="shared" si="16"/>
        <v>0.15</v>
      </c>
      <c r="AN116" s="72" t="s">
        <v>2051</v>
      </c>
      <c r="AO116" s="72" t="s">
        <v>2052</v>
      </c>
      <c r="AP116" s="72">
        <f t="shared" ref="AP116:AP155" si="20">IF(AN116="Positivos",25%,0%)</f>
        <v>0.25</v>
      </c>
      <c r="AQ116" s="73">
        <f t="shared" ref="AQ116:AQ155" si="21">+AC116+AG116+AJ116+AM116+AP116+Z116+X116</f>
        <v>1</v>
      </c>
      <c r="AR116" s="396"/>
      <c r="AS116" s="363"/>
      <c r="AT116" s="390"/>
      <c r="AU116" s="363"/>
      <c r="AV116" s="390"/>
      <c r="AW116" s="390"/>
      <c r="AX116" s="390"/>
      <c r="AY116" s="393"/>
    </row>
    <row r="117" spans="1:51" ht="50" hidden="1" customHeight="1" x14ac:dyDescent="0.3">
      <c r="A117" s="403" t="s">
        <v>2318</v>
      </c>
      <c r="B117" s="406" t="s">
        <v>163</v>
      </c>
      <c r="C117" s="409">
        <v>2</v>
      </c>
      <c r="D117" s="406" t="s">
        <v>2319</v>
      </c>
      <c r="E117" s="406" t="s">
        <v>227</v>
      </c>
      <c r="F117" s="406" t="s">
        <v>2061</v>
      </c>
      <c r="G117" s="400" t="str">
        <f>(CONCATENATE(F117," ","de"," ",D117," ","por"," ",J117," ","debido a"," ",I117))</f>
        <v>Pérdida de Disponibilidad de Bases de datos (URCUNINA BD
AVANTI BD) por Caída del sistema por agotamiento de recursos debido a Falta de disponibilidad de los servicios</v>
      </c>
      <c r="H117" s="361" t="s">
        <v>2104</v>
      </c>
      <c r="I117" s="361" t="s">
        <v>2191</v>
      </c>
      <c r="J117" s="361" t="s">
        <v>2327</v>
      </c>
      <c r="K117" s="361" t="s">
        <v>2140</v>
      </c>
      <c r="L117" s="361" t="s">
        <v>2320</v>
      </c>
      <c r="M117" s="361" t="s">
        <v>2090</v>
      </c>
      <c r="N117" s="388">
        <f>VALUE(MID($M117,1,1))</f>
        <v>5</v>
      </c>
      <c r="O117" s="397">
        <f>IF(N117=5,100%,IF(N117=4,80%,IF(N117=3,60%,IF(N117=2,40%,IF(N117=1,20%,"")))))</f>
        <v>1</v>
      </c>
      <c r="P117" s="361" t="s">
        <v>2106</v>
      </c>
      <c r="Q117" s="388">
        <f>VALUE(MID($P117,1,1))</f>
        <v>3</v>
      </c>
      <c r="R117" s="397">
        <f>IF(Q117=5,100%,IF(Q117=4,80%,IF(Q117=3,60%,IF(Q117=2,40%,IF(Q117=1,20%,"")))))</f>
        <v>0.6</v>
      </c>
      <c r="S117" s="388" t="str">
        <f>CONCATENATE(M117,P117)</f>
        <v>5. Muy alta3. Moderado</v>
      </c>
      <c r="T117" s="391" t="str">
        <f>IF(S117="5. Muy alta1. Leve","Alto",IF(S117="5. Muy alta2. Menor","Alto",IF(S117="5. Muy alta3. Moderado","Alto",IF(S117="5. Muy alta4. Mayor","Alto",IF(S117="5. Muy alta5. Catastrófico","Extremo",IF(S117="4. Alta1. Leve","Moderado",IF(S117="4. Alta2. Menor","Moderado",IF(S117="4. Alta3. Moderado","Alto",IF(S117="4. Alta4. Mayor","Alto",IF(S117="4. Alta5. Catastrófico","Extremo",IF(S117="3. Media1. Leve","Moderado",IF(S117="3. Media2. Menor","Moderado",IF(S117="3. Media3. Moderado","Moderado",IF(S117="3. Media4. Mayor","Alto",IF(S117="3. Media5. Catastrófico","Extremo",IF(S117="2. Baja1. Leve","Bajo",IF(S117="2. Baja2. Menor","Moderado",IF(S117="2. Baja3. Moderado","Moderado",IF(S117="2. Baja4. Mayor","Alto",IF(S117="2. Baja5. Catastrófico","Extremo",IF(S117="1. Muy baja1. Leve","Bajo",IF(S117="1. Muy baja2. Menor","Bajo",IF(S117="1. Muy baja3. Moderado","Moderado",IF(S117="1. Muy baja4. Mayor","Alto",IF(S117="1. Muy baja5. Catastrófico","Extremo","")))))))))))))))))))))))))</f>
        <v>Alto</v>
      </c>
      <c r="U117" s="70" t="s">
        <v>419</v>
      </c>
      <c r="V117" s="96" t="s">
        <v>2321</v>
      </c>
      <c r="W117" s="70" t="s">
        <v>2046</v>
      </c>
      <c r="X117" s="71">
        <f>IF(W117="","0%",IF(W117="Preventivo",25%,IF(W117="Detectivo",15%,IF(W117="Correctivo",10%))))</f>
        <v>0.25</v>
      </c>
      <c r="Y117" s="71" t="s">
        <v>2069</v>
      </c>
      <c r="Z117" s="71">
        <f>IF(Y117="Automático",15%,IF(Y117="Manual",5%,"0%"))</f>
        <v>0.15</v>
      </c>
      <c r="AA117" s="70" t="s">
        <v>419</v>
      </c>
      <c r="AB117" s="70" t="s">
        <v>2322</v>
      </c>
      <c r="AC117" s="72">
        <f>IF($AA117="SI",10%,0%)</f>
        <v>0.1</v>
      </c>
      <c r="AD117" s="70" t="s">
        <v>419</v>
      </c>
      <c r="AE117" s="70" t="s">
        <v>438</v>
      </c>
      <c r="AF117" s="70" t="s">
        <v>170</v>
      </c>
      <c r="AG117" s="72">
        <f t="shared" si="13"/>
        <v>0.15</v>
      </c>
      <c r="AH117" s="70" t="s">
        <v>419</v>
      </c>
      <c r="AI117" s="70" t="s">
        <v>2150</v>
      </c>
      <c r="AJ117" s="72">
        <f t="shared" si="9"/>
        <v>0.1</v>
      </c>
      <c r="AK117" s="70" t="s">
        <v>419</v>
      </c>
      <c r="AL117" s="70" t="s">
        <v>2050</v>
      </c>
      <c r="AM117" s="72">
        <f t="shared" si="16"/>
        <v>0.15</v>
      </c>
      <c r="AN117" s="72" t="s">
        <v>2051</v>
      </c>
      <c r="AO117" s="72" t="s">
        <v>2052</v>
      </c>
      <c r="AP117" s="72">
        <f t="shared" si="20"/>
        <v>0.25</v>
      </c>
      <c r="AQ117" s="73">
        <f t="shared" si="21"/>
        <v>1.1499999999999999</v>
      </c>
      <c r="AR117" s="394">
        <f>AVERAGE(AQ117,AQ118,AQ119)</f>
        <v>1.0666666666666667</v>
      </c>
      <c r="AS117" s="361" t="s">
        <v>2042</v>
      </c>
      <c r="AT117" s="388">
        <f>VALUE(MID($AS117,1,1))</f>
        <v>3</v>
      </c>
      <c r="AU117" s="361" t="s">
        <v>2054</v>
      </c>
      <c r="AV117" s="388">
        <f>VALUE(MID($AU117,1,1))</f>
        <v>1</v>
      </c>
      <c r="AW117" s="388">
        <f>$AT117*$AV117</f>
        <v>3</v>
      </c>
      <c r="AX117" s="388" t="str">
        <f>CONCATENATE(AS117,AU117)</f>
        <v>3. Media1. Leve</v>
      </c>
      <c r="AY117" s="391" t="str">
        <f>IF(AX117="5. Muy alta1. Leve","Alto",IF(AX117="5. Muy alta2. Menor","Alto",IF(AX117="5. Muy alta3. Moderado","Alto",IF(AX117="5. Muy alta4. Mayor","Alto",IF(AX117="5. Muy alta5. Catastrófico","Extremo",IF(AX117="4. Alta1. Leve","Moderado",IF(AX117="4. Alta2. Menor","Moderado",IF(AX117="4. Alta3. Moderado","Alto",IF(AX117="4. Alta4. Mayor","Alto",IF(AX117="4. Alta5. Catastrófico","Extremo",IF(AX117="3. Media1. Leve","Moderado",IF(AX117="3. Media2. Menor","Moderado",IF(AX117="3. Media3. Moderado","Moderado",IF(AX117="3. Media4. Mayor","Alto",IF(AX117="3. Media5. Catastrófico","Extremo",IF(AX117="2. Baja1. Leve","Bajo",IF(AX117="2. Baja2. Menor","Moderado",IF(AX117="2. Baja3. Moderado","Moderado",IF(AX117="2. Baja4. Mayor","Alto",IF(AX117="2. Baja5. Catastrófico","Extremo",IF(AX117="1. Muy baja1. Leve","Bajo",IF(AX117="1. Muy baja2. Menor","Bajo",IF(AX117="1. Muy baja3. Moderado","Moderado",IF(AX117="1. Muy baja4. Mayor","Alto",IF(AX117="1. Muy baja5. Catastrófico","Extremo","")))))))))))))))))))))))))</f>
        <v>Moderado</v>
      </c>
    </row>
    <row r="118" spans="1:51" ht="50" hidden="1" customHeight="1" x14ac:dyDescent="0.3">
      <c r="A118" s="404"/>
      <c r="B118" s="407"/>
      <c r="C118" s="410"/>
      <c r="D118" s="407"/>
      <c r="E118" s="407"/>
      <c r="F118" s="407"/>
      <c r="G118" s="401"/>
      <c r="H118" s="362"/>
      <c r="I118" s="362"/>
      <c r="J118" s="362"/>
      <c r="K118" s="362"/>
      <c r="L118" s="362"/>
      <c r="M118" s="362"/>
      <c r="N118" s="389"/>
      <c r="O118" s="398"/>
      <c r="P118" s="362"/>
      <c r="Q118" s="389"/>
      <c r="R118" s="398"/>
      <c r="S118" s="389"/>
      <c r="T118" s="392"/>
      <c r="U118" s="70" t="s">
        <v>419</v>
      </c>
      <c r="V118" s="96" t="s">
        <v>2328</v>
      </c>
      <c r="W118" s="70" t="s">
        <v>2135</v>
      </c>
      <c r="X118" s="71">
        <f t="shared" ref="X118:X119" si="22">IF(W118="","0%",IF(W118="Preventivo",25%,IF(W118="Detectivo",15%,IF(W118="Correctivo",10%))))</f>
        <v>0.15</v>
      </c>
      <c r="Y118" s="71" t="s">
        <v>2069</v>
      </c>
      <c r="Z118" s="71">
        <f t="shared" ref="Z118:Z119" si="23">IF(Y118="Automático",15%,IF(Y118="Manual",5%,"0%"))</f>
        <v>0.15</v>
      </c>
      <c r="AA118" s="70" t="s">
        <v>419</v>
      </c>
      <c r="AB118" s="70" t="s">
        <v>2324</v>
      </c>
      <c r="AC118" s="72">
        <f t="shared" si="19"/>
        <v>0.1</v>
      </c>
      <c r="AD118" s="70" t="s">
        <v>419</v>
      </c>
      <c r="AE118" s="70" t="s">
        <v>438</v>
      </c>
      <c r="AF118" s="70" t="s">
        <v>170</v>
      </c>
      <c r="AG118" s="72">
        <f t="shared" si="13"/>
        <v>0.15</v>
      </c>
      <c r="AH118" s="70" t="s">
        <v>419</v>
      </c>
      <c r="AI118" s="70" t="s">
        <v>2150</v>
      </c>
      <c r="AJ118" s="72">
        <f t="shared" si="9"/>
        <v>0.1</v>
      </c>
      <c r="AK118" s="70" t="s">
        <v>419</v>
      </c>
      <c r="AL118" s="70" t="s">
        <v>2050</v>
      </c>
      <c r="AM118" s="72">
        <f t="shared" si="16"/>
        <v>0.15</v>
      </c>
      <c r="AN118" s="72" t="s">
        <v>2051</v>
      </c>
      <c r="AO118" s="72" t="s">
        <v>2052</v>
      </c>
      <c r="AP118" s="72">
        <f t="shared" si="20"/>
        <v>0.25</v>
      </c>
      <c r="AQ118" s="73">
        <f t="shared" si="21"/>
        <v>1.05</v>
      </c>
      <c r="AR118" s="395"/>
      <c r="AS118" s="362"/>
      <c r="AT118" s="389"/>
      <c r="AU118" s="362"/>
      <c r="AV118" s="389"/>
      <c r="AW118" s="389"/>
      <c r="AX118" s="389"/>
      <c r="AY118" s="392"/>
    </row>
    <row r="119" spans="1:51" ht="50" hidden="1" customHeight="1" x14ac:dyDescent="0.3">
      <c r="A119" s="405"/>
      <c r="B119" s="408"/>
      <c r="C119" s="411"/>
      <c r="D119" s="408"/>
      <c r="E119" s="408"/>
      <c r="F119" s="408"/>
      <c r="G119" s="402"/>
      <c r="H119" s="363"/>
      <c r="I119" s="363"/>
      <c r="J119" s="363"/>
      <c r="K119" s="363"/>
      <c r="L119" s="363"/>
      <c r="M119" s="363"/>
      <c r="N119" s="390"/>
      <c r="O119" s="399"/>
      <c r="P119" s="363"/>
      <c r="Q119" s="390"/>
      <c r="R119" s="399"/>
      <c r="S119" s="390"/>
      <c r="T119" s="393"/>
      <c r="U119" s="70" t="s">
        <v>419</v>
      </c>
      <c r="V119" s="96" t="s">
        <v>2325</v>
      </c>
      <c r="W119" s="70" t="s">
        <v>2114</v>
      </c>
      <c r="X119" s="71">
        <f t="shared" si="22"/>
        <v>0.1</v>
      </c>
      <c r="Y119" s="71" t="s">
        <v>2069</v>
      </c>
      <c r="Z119" s="71">
        <f t="shared" si="23"/>
        <v>0.15</v>
      </c>
      <c r="AA119" s="70" t="s">
        <v>419</v>
      </c>
      <c r="AB119" s="70" t="s">
        <v>2326</v>
      </c>
      <c r="AC119" s="72">
        <f t="shared" si="19"/>
        <v>0.1</v>
      </c>
      <c r="AD119" s="70" t="s">
        <v>419</v>
      </c>
      <c r="AE119" s="70" t="s">
        <v>438</v>
      </c>
      <c r="AF119" s="70" t="s">
        <v>170</v>
      </c>
      <c r="AG119" s="72">
        <f t="shared" si="13"/>
        <v>0.15</v>
      </c>
      <c r="AH119" s="70" t="s">
        <v>419</v>
      </c>
      <c r="AI119" s="70" t="s">
        <v>2150</v>
      </c>
      <c r="AJ119" s="72">
        <f t="shared" si="9"/>
        <v>0.1</v>
      </c>
      <c r="AK119" s="70" t="s">
        <v>419</v>
      </c>
      <c r="AL119" s="70" t="s">
        <v>2050</v>
      </c>
      <c r="AM119" s="72">
        <f t="shared" si="16"/>
        <v>0.15</v>
      </c>
      <c r="AN119" s="72" t="s">
        <v>2051</v>
      </c>
      <c r="AO119" s="72" t="s">
        <v>2052</v>
      </c>
      <c r="AP119" s="72">
        <f t="shared" si="20"/>
        <v>0.25</v>
      </c>
      <c r="AQ119" s="73">
        <f t="shared" si="21"/>
        <v>1</v>
      </c>
      <c r="AR119" s="396"/>
      <c r="AS119" s="363"/>
      <c r="AT119" s="390"/>
      <c r="AU119" s="363"/>
      <c r="AV119" s="390"/>
      <c r="AW119" s="390"/>
      <c r="AX119" s="390"/>
      <c r="AY119" s="393"/>
    </row>
    <row r="120" spans="1:51" ht="50" customHeight="1" x14ac:dyDescent="0.3">
      <c r="A120" s="403" t="s">
        <v>2318</v>
      </c>
      <c r="B120" s="406" t="s">
        <v>163</v>
      </c>
      <c r="C120" s="409">
        <v>3</v>
      </c>
      <c r="D120" s="406" t="s">
        <v>2329</v>
      </c>
      <c r="E120" s="406" t="s">
        <v>253</v>
      </c>
      <c r="F120" s="406" t="s">
        <v>2032</v>
      </c>
      <c r="G120" s="400" t="str">
        <f>(CONCATENATE(F120," ","de"," ",D120," ","por"," ",J120," ","debido a"," ",I120))</f>
        <v>Pérdida de confidencialidad e integridad de Información Física por Acceso no Autorizado debido a Instalaciones sin controles de acceso</v>
      </c>
      <c r="H120" s="361" t="s">
        <v>2084</v>
      </c>
      <c r="I120" s="361" t="s">
        <v>2330</v>
      </c>
      <c r="J120" s="361" t="s">
        <v>2039</v>
      </c>
      <c r="K120" s="361" t="s">
        <v>2110</v>
      </c>
      <c r="L120" s="361" t="s">
        <v>2320</v>
      </c>
      <c r="M120" s="361" t="s">
        <v>2141</v>
      </c>
      <c r="N120" s="388">
        <f>VALUE(MID($M120,1,1))</f>
        <v>4</v>
      </c>
      <c r="O120" s="397">
        <f>IF(N120=5,100%,IF(N120=4,80%,IF(N120=3,60%,IF(N120=2,40%,IF(N120=1,20%,"")))))</f>
        <v>0.8</v>
      </c>
      <c r="P120" s="361" t="s">
        <v>2106</v>
      </c>
      <c r="Q120" s="388">
        <f>VALUE(MID($P120,1,1))</f>
        <v>3</v>
      </c>
      <c r="R120" s="397">
        <f>IF(Q120=5,100%,IF(Q120=4,80%,IF(Q120=3,60%,IF(Q120=2,40%,IF(Q120=1,20%,"")))))</f>
        <v>0.6</v>
      </c>
      <c r="S120" s="388" t="str">
        <f>CONCATENATE(M120,P120)</f>
        <v>4. Alta3. Moderado</v>
      </c>
      <c r="T120" s="391" t="str">
        <f t="shared" ref="T120" si="24">IF(S120="5. Muy alta1. Leve","Alto",IF(S120="5. Muy alta2. Menor","Alto",IF(S120="5. Muy alta3. Moderado","Alto",IF(S120="5. Muy alta4. Mayor","Alto",IF(S120="5. Muy alta5. Catastrófico","Extremo",IF(S120="4. Alta1. Leve","Moderado",IF(S120="4. Alta2. Menor","Moderado",IF(S120="4. Alta3. Moderado","Alto",IF(S120="4. Alta4. Mayor","Alto",IF(S120="4. Alta5. Catastrófico","Extremo",IF(S120="3. Media1. Leve","Moderado",IF(S120="3. Media2. Menor","Moderado",IF(S120="3. Media3. Moderado","Moderado",IF(S120="3. Media4. Mayor","Alto",IF(S120="3. Media5. Catastrófico","Extremo",IF(S120="2. Baja1. Leve","Bajo",IF(S120="2. Baja2. Menor","Moderado",IF(S120="2. Baja3. Moderado","Moderado",IF(S120="2. Baja4. Mayor","Alto",IF(S120="2. Baja5. Catastrófico","Extremo",IF(S120="1. Muy baja1. Leve","Bajo",IF(S120="1. Muy baja2. Menor","Bajo",IF(S120="1. Muy baja3. Moderado","Moderado",IF(S120="1. Muy baja4. Mayor","Alto",IF(S120="1. Muy baja5. Catastrófico","Extremo","")))))))))))))))))))))))))</f>
        <v>Alto</v>
      </c>
      <c r="U120" s="70" t="s">
        <v>419</v>
      </c>
      <c r="V120" s="96" t="s">
        <v>2331</v>
      </c>
      <c r="W120" s="70" t="s">
        <v>2046</v>
      </c>
      <c r="X120" s="71">
        <f t="shared" si="17"/>
        <v>0.25</v>
      </c>
      <c r="Y120" s="71" t="s">
        <v>2047</v>
      </c>
      <c r="Z120" s="71">
        <f t="shared" si="18"/>
        <v>0.05</v>
      </c>
      <c r="AA120" s="70" t="s">
        <v>419</v>
      </c>
      <c r="AB120" s="70" t="s">
        <v>2332</v>
      </c>
      <c r="AC120" s="72">
        <f t="shared" si="19"/>
        <v>0.1</v>
      </c>
      <c r="AD120" s="70" t="s">
        <v>419</v>
      </c>
      <c r="AE120" s="70" t="s">
        <v>438</v>
      </c>
      <c r="AF120" s="70" t="s">
        <v>170</v>
      </c>
      <c r="AG120" s="72">
        <f t="shared" si="13"/>
        <v>0.15</v>
      </c>
      <c r="AH120" s="70" t="s">
        <v>419</v>
      </c>
      <c r="AI120" s="70" t="s">
        <v>2150</v>
      </c>
      <c r="AJ120" s="72">
        <f t="shared" si="9"/>
        <v>0.1</v>
      </c>
      <c r="AK120" s="70" t="s">
        <v>419</v>
      </c>
      <c r="AL120" s="70" t="s">
        <v>2050</v>
      </c>
      <c r="AM120" s="72">
        <f t="shared" si="16"/>
        <v>0.15</v>
      </c>
      <c r="AN120" s="72" t="s">
        <v>2051</v>
      </c>
      <c r="AO120" s="102" t="s">
        <v>2333</v>
      </c>
      <c r="AP120" s="72">
        <f t="shared" si="20"/>
        <v>0.25</v>
      </c>
      <c r="AQ120" s="73">
        <f t="shared" si="21"/>
        <v>1.05</v>
      </c>
      <c r="AR120" s="394">
        <f>AVERAGE(AQ120,AQ121,AQ122)</f>
        <v>0.96666666666666667</v>
      </c>
      <c r="AS120" s="361" t="s">
        <v>2132</v>
      </c>
      <c r="AT120" s="388">
        <f>VALUE(MID($AS120,1,1))</f>
        <v>2</v>
      </c>
      <c r="AU120" s="361" t="s">
        <v>2054</v>
      </c>
      <c r="AV120" s="388">
        <f>VALUE(MID($AU120,1,1))</f>
        <v>1</v>
      </c>
      <c r="AW120" s="388">
        <f>$AT120*$AV120</f>
        <v>2</v>
      </c>
      <c r="AX120" s="388" t="str">
        <f>CONCATENATE(AS120,AU120)</f>
        <v>2. Baja1. Leve</v>
      </c>
      <c r="AY120" s="391" t="str">
        <f>IF(AX120="5. Muy alta1. Leve","Alto",IF(AX120="5. Muy alta2. Menor","Alto",IF(AX120="5. Muy alta3. Moderado","Alto",IF(AX120="5. Muy alta4. Mayor","Alto",IF(AX120="5. Muy alta5. Catastrófico","Extremo",IF(AX120="4. Alta1. Leve","Moderado",IF(AX120="4. Alta2. Menor","Moderado",IF(AX120="4. Alta3. Moderado","Alto",IF(AX120="4. Alta4. Mayor","Alto",IF(AX120="4. Alta5. Catastrófico","Extremo",IF(AX120="3. Media1. Leve","Moderado",IF(AX120="3. Media2. Menor","Moderado",IF(AX120="3. Media3. Moderado","Moderado",IF(AX120="3. Media4. Mayor","Alto",IF(AX120="3. Media5. Catastrófico","Extremo",IF(AX120="2. Baja1. Leve","Bajo",IF(AX120="2. Baja2. Menor","Moderado",IF(AX120="2. Baja3. Moderado","Moderado",IF(AX120="2. Baja4. Mayor","Alto",IF(AX120="2. Baja5. Catastrófico","Extremo",IF(AX120="1. Muy baja1. Leve","Bajo",IF(AX120="1. Muy baja2. Menor","Bajo",IF(AX120="1. Muy baja3. Moderado","Moderado",IF(AX120="1. Muy baja4. Mayor","Alto",IF(AX120="1. Muy baja5. Catastrófico","Extremo","")))))))))))))))))))))))))</f>
        <v>Bajo</v>
      </c>
    </row>
    <row r="121" spans="1:51" ht="50" customHeight="1" x14ac:dyDescent="0.3">
      <c r="A121" s="404"/>
      <c r="B121" s="407"/>
      <c r="C121" s="410"/>
      <c r="D121" s="407"/>
      <c r="E121" s="407"/>
      <c r="F121" s="407"/>
      <c r="G121" s="401"/>
      <c r="H121" s="362"/>
      <c r="I121" s="362"/>
      <c r="J121" s="362"/>
      <c r="K121" s="362"/>
      <c r="L121" s="362"/>
      <c r="M121" s="362"/>
      <c r="N121" s="389"/>
      <c r="O121" s="398"/>
      <c r="P121" s="362"/>
      <c r="Q121" s="389"/>
      <c r="R121" s="398"/>
      <c r="S121" s="389"/>
      <c r="T121" s="392"/>
      <c r="U121" s="70" t="s">
        <v>419</v>
      </c>
      <c r="V121" s="96" t="s">
        <v>2334</v>
      </c>
      <c r="W121" s="70" t="s">
        <v>2135</v>
      </c>
      <c r="X121" s="71">
        <f t="shared" si="17"/>
        <v>0.15</v>
      </c>
      <c r="Y121" s="71" t="s">
        <v>2047</v>
      </c>
      <c r="Z121" s="71">
        <f t="shared" si="18"/>
        <v>0.05</v>
      </c>
      <c r="AA121" s="70" t="s">
        <v>419</v>
      </c>
      <c r="AB121" s="70" t="s">
        <v>2335</v>
      </c>
      <c r="AC121" s="72">
        <f t="shared" si="19"/>
        <v>0.1</v>
      </c>
      <c r="AD121" s="70" t="s">
        <v>419</v>
      </c>
      <c r="AE121" s="70" t="s">
        <v>438</v>
      </c>
      <c r="AF121" s="70" t="s">
        <v>170</v>
      </c>
      <c r="AG121" s="72">
        <f t="shared" si="13"/>
        <v>0.15</v>
      </c>
      <c r="AH121" s="70" t="s">
        <v>419</v>
      </c>
      <c r="AI121" s="70" t="s">
        <v>2150</v>
      </c>
      <c r="AJ121" s="72">
        <f t="shared" si="9"/>
        <v>0.1</v>
      </c>
      <c r="AK121" s="70" t="s">
        <v>419</v>
      </c>
      <c r="AL121" s="70" t="s">
        <v>2050</v>
      </c>
      <c r="AM121" s="72">
        <f t="shared" si="16"/>
        <v>0.15</v>
      </c>
      <c r="AN121" s="72" t="s">
        <v>2051</v>
      </c>
      <c r="AO121" s="102" t="s">
        <v>2333</v>
      </c>
      <c r="AP121" s="72">
        <f t="shared" si="20"/>
        <v>0.25</v>
      </c>
      <c r="AQ121" s="73">
        <f t="shared" si="21"/>
        <v>0.95000000000000007</v>
      </c>
      <c r="AR121" s="395"/>
      <c r="AS121" s="362"/>
      <c r="AT121" s="389"/>
      <c r="AU121" s="362"/>
      <c r="AV121" s="389"/>
      <c r="AW121" s="389"/>
      <c r="AX121" s="389"/>
      <c r="AY121" s="392"/>
    </row>
    <row r="122" spans="1:51" ht="50" customHeight="1" x14ac:dyDescent="0.3">
      <c r="A122" s="405"/>
      <c r="B122" s="408"/>
      <c r="C122" s="411"/>
      <c r="D122" s="408"/>
      <c r="E122" s="408"/>
      <c r="F122" s="408"/>
      <c r="G122" s="402"/>
      <c r="H122" s="363"/>
      <c r="I122" s="363"/>
      <c r="J122" s="363"/>
      <c r="K122" s="363"/>
      <c r="L122" s="363"/>
      <c r="M122" s="363"/>
      <c r="N122" s="390"/>
      <c r="O122" s="399"/>
      <c r="P122" s="363"/>
      <c r="Q122" s="390"/>
      <c r="R122" s="399"/>
      <c r="S122" s="390"/>
      <c r="T122" s="393"/>
      <c r="U122" s="70" t="s">
        <v>419</v>
      </c>
      <c r="V122" s="96" t="s">
        <v>2336</v>
      </c>
      <c r="W122" s="70" t="s">
        <v>2114</v>
      </c>
      <c r="X122" s="71">
        <f t="shared" si="17"/>
        <v>0.1</v>
      </c>
      <c r="Y122" s="71" t="s">
        <v>2047</v>
      </c>
      <c r="Z122" s="71">
        <f t="shared" si="18"/>
        <v>0.05</v>
      </c>
      <c r="AA122" s="70" t="s">
        <v>419</v>
      </c>
      <c r="AB122" s="70" t="s">
        <v>2337</v>
      </c>
      <c r="AC122" s="72">
        <f t="shared" si="19"/>
        <v>0.1</v>
      </c>
      <c r="AD122" s="70" t="s">
        <v>419</v>
      </c>
      <c r="AE122" s="70" t="s">
        <v>438</v>
      </c>
      <c r="AF122" s="70" t="s">
        <v>170</v>
      </c>
      <c r="AG122" s="72">
        <f t="shared" si="13"/>
        <v>0.15</v>
      </c>
      <c r="AH122" s="70" t="s">
        <v>419</v>
      </c>
      <c r="AI122" s="70" t="s">
        <v>2150</v>
      </c>
      <c r="AJ122" s="72">
        <f t="shared" si="9"/>
        <v>0.1</v>
      </c>
      <c r="AK122" s="70" t="s">
        <v>419</v>
      </c>
      <c r="AL122" s="70" t="s">
        <v>2050</v>
      </c>
      <c r="AM122" s="72">
        <f t="shared" si="16"/>
        <v>0.15</v>
      </c>
      <c r="AN122" s="72" t="s">
        <v>2051</v>
      </c>
      <c r="AO122" s="102" t="s">
        <v>2333</v>
      </c>
      <c r="AP122" s="72">
        <f t="shared" si="20"/>
        <v>0.25</v>
      </c>
      <c r="AQ122" s="73">
        <f t="shared" si="21"/>
        <v>0.9</v>
      </c>
      <c r="AR122" s="396"/>
      <c r="AS122" s="363"/>
      <c r="AT122" s="390"/>
      <c r="AU122" s="363"/>
      <c r="AV122" s="390"/>
      <c r="AW122" s="390"/>
      <c r="AX122" s="390"/>
      <c r="AY122" s="393"/>
    </row>
    <row r="123" spans="1:51" ht="50" customHeight="1" x14ac:dyDescent="0.3">
      <c r="A123" s="403" t="s">
        <v>2318</v>
      </c>
      <c r="B123" s="406" t="s">
        <v>163</v>
      </c>
      <c r="C123" s="409">
        <v>4</v>
      </c>
      <c r="D123" s="406" t="s">
        <v>2329</v>
      </c>
      <c r="E123" s="406" t="s">
        <v>253</v>
      </c>
      <c r="F123" s="406" t="s">
        <v>2061</v>
      </c>
      <c r="G123" s="400" t="str">
        <f>(CONCATENATE(F123," ","de"," ",D123," ","por"," ",J123," ","debido a"," ",I123))</f>
        <v>Pérdida de Disponibilidad de Información Física por Acceso no Autorizado debido a Instalaciones sin controles de acceso</v>
      </c>
      <c r="H123" s="361" t="s">
        <v>2084</v>
      </c>
      <c r="I123" s="361" t="s">
        <v>2330</v>
      </c>
      <c r="J123" s="361" t="s">
        <v>2039</v>
      </c>
      <c r="K123" s="361" t="s">
        <v>2087</v>
      </c>
      <c r="L123" s="361" t="s">
        <v>2320</v>
      </c>
      <c r="M123" s="361" t="s">
        <v>2141</v>
      </c>
      <c r="N123" s="388">
        <f>VALUE(MID($M123,1,1))</f>
        <v>4</v>
      </c>
      <c r="O123" s="397">
        <f>IF(N123=5,100%,IF(N123=4,80%,IF(N123=3,60%,IF(N123=2,40%,IF(N123=1,20%,"")))))</f>
        <v>0.8</v>
      </c>
      <c r="P123" s="361" t="s">
        <v>2106</v>
      </c>
      <c r="Q123" s="388">
        <f>VALUE(MID($P123,1,1))</f>
        <v>3</v>
      </c>
      <c r="R123" s="397">
        <f>IF(Q123=5,100%,IF(Q123=4,80%,IF(Q123=3,60%,IF(Q123=2,40%,IF(Q123=1,20%,"")))))</f>
        <v>0.6</v>
      </c>
      <c r="S123" s="388" t="str">
        <f>CONCATENATE(M123,P123)</f>
        <v>4. Alta3. Moderado</v>
      </c>
      <c r="T123" s="391" t="str">
        <f t="shared" ref="T123" si="25">IF(S123="5. Muy alta1. Leve","Alto",IF(S123="5. Muy alta2. Menor","Alto",IF(S123="5. Muy alta3. Moderado","Alto",IF(S123="5. Muy alta4. Mayor","Alto",IF(S123="5. Muy alta5. Catastrófico","Extremo",IF(S123="4. Alta1. Leve","Moderado",IF(S123="4. Alta2. Menor","Moderado",IF(S123="4. Alta3. Moderado","Alto",IF(S123="4. Alta4. Mayor","Alto",IF(S123="4. Alta5. Catastrófico","Extremo",IF(S123="3. Media1. Leve","Moderado",IF(S123="3. Media2. Menor","Moderado",IF(S123="3. Media3. Moderado","Moderado",IF(S123="3. Media4. Mayor","Alto",IF(S123="3. Media5. Catastrófico","Extremo",IF(S123="2. Baja1. Leve","Bajo",IF(S123="2. Baja2. Menor","Moderado",IF(S123="2. Baja3. Moderado","Moderado",IF(S123="2. Baja4. Mayor","Alto",IF(S123="2. Baja5. Catastrófico","Extremo",IF(S123="1. Muy baja1. Leve","Bajo",IF(S123="1. Muy baja2. Menor","Bajo",IF(S123="1. Muy baja3. Moderado","Moderado",IF(S123="1. Muy baja4. Mayor","Alto",IF(S123="1. Muy baja5. Catastrófico","Extremo","")))))))))))))))))))))))))</f>
        <v>Alto</v>
      </c>
      <c r="U123" s="70" t="s">
        <v>419</v>
      </c>
      <c r="V123" s="96" t="s">
        <v>2338</v>
      </c>
      <c r="W123" s="70" t="s">
        <v>2046</v>
      </c>
      <c r="X123" s="71">
        <f t="shared" si="17"/>
        <v>0.25</v>
      </c>
      <c r="Y123" s="71" t="s">
        <v>2047</v>
      </c>
      <c r="Z123" s="71">
        <f t="shared" si="18"/>
        <v>0.05</v>
      </c>
      <c r="AA123" s="70" t="s">
        <v>419</v>
      </c>
      <c r="AB123" s="70" t="s">
        <v>2339</v>
      </c>
      <c r="AC123" s="72">
        <f t="shared" si="19"/>
        <v>0.1</v>
      </c>
      <c r="AD123" s="70" t="s">
        <v>419</v>
      </c>
      <c r="AE123" s="70" t="s">
        <v>438</v>
      </c>
      <c r="AF123" s="70" t="s">
        <v>394</v>
      </c>
      <c r="AG123" s="72">
        <f t="shared" si="13"/>
        <v>0.15</v>
      </c>
      <c r="AH123" s="70" t="s">
        <v>419</v>
      </c>
      <c r="AI123" s="70" t="s">
        <v>2150</v>
      </c>
      <c r="AJ123" s="72">
        <f t="shared" si="9"/>
        <v>0.1</v>
      </c>
      <c r="AK123" s="70" t="s">
        <v>419</v>
      </c>
      <c r="AL123" s="70" t="s">
        <v>2063</v>
      </c>
      <c r="AM123" s="72">
        <f t="shared" si="16"/>
        <v>0.15</v>
      </c>
      <c r="AN123" s="72" t="s">
        <v>2051</v>
      </c>
      <c r="AO123" s="72" t="s">
        <v>2183</v>
      </c>
      <c r="AP123" s="72">
        <f t="shared" si="20"/>
        <v>0.25</v>
      </c>
      <c r="AQ123" s="73">
        <f t="shared" si="21"/>
        <v>1.05</v>
      </c>
      <c r="AR123" s="394">
        <f>AVERAGE(AQ123,AQ124,AQ125)</f>
        <v>0.96666666666666667</v>
      </c>
      <c r="AS123" s="361" t="s">
        <v>2132</v>
      </c>
      <c r="AT123" s="388">
        <f>VALUE(MID($AS123,1,1))</f>
        <v>2</v>
      </c>
      <c r="AU123" s="361" t="s">
        <v>2054</v>
      </c>
      <c r="AV123" s="388">
        <f>VALUE(MID($AU123,1,1))</f>
        <v>1</v>
      </c>
      <c r="AW123" s="388">
        <f>$AT123*$AV123</f>
        <v>2</v>
      </c>
      <c r="AX123" s="388" t="str">
        <f>CONCATENATE(AS123,AU123)</f>
        <v>2. Baja1. Leve</v>
      </c>
      <c r="AY123" s="391" t="str">
        <f>IF(AX123="5. Muy alta1. Leve","Alto",IF(AX123="5. Muy alta2. Menor","Alto",IF(AX123="5. Muy alta3. Moderado","Alto",IF(AX123="5. Muy alta4. Mayor","Alto",IF(AX123="5. Muy alta5. Catastrófico","Extremo",IF(AX123="4. Alta1. Leve","Moderado",IF(AX123="4. Alta2. Menor","Moderado",IF(AX123="4. Alta3. Moderado","Alto",IF(AX123="4. Alta4. Mayor","Alto",IF(AX123="4. Alta5. Catastrófico","Extremo",IF(AX123="3. Media1. Leve","Moderado",IF(AX123="3. Media2. Menor","Moderado",IF(AX123="3. Media3. Moderado","Moderado",IF(AX123="3. Media4. Mayor","Alto",IF(AX123="3. Media5. Catastrófico","Extremo",IF(AX123="2. Baja1. Leve","Bajo",IF(AX123="2. Baja2. Menor","Moderado",IF(AX123="2. Baja3. Moderado","Moderado",IF(AX123="2. Baja4. Mayor","Alto",IF(AX123="2. Baja5. Catastrófico","Extremo",IF(AX123="1. Muy baja1. Leve","Bajo",IF(AX123="1. Muy baja2. Menor","Bajo",IF(AX123="1. Muy baja3. Moderado","Moderado",IF(AX123="1. Muy baja4. Mayor","Alto",IF(AX123="1. Muy baja5. Catastrófico","Extremo","")))))))))))))))))))))))))</f>
        <v>Bajo</v>
      </c>
    </row>
    <row r="124" spans="1:51" ht="50" customHeight="1" x14ac:dyDescent="0.3">
      <c r="A124" s="404"/>
      <c r="B124" s="407"/>
      <c r="C124" s="410"/>
      <c r="D124" s="407"/>
      <c r="E124" s="407"/>
      <c r="F124" s="407"/>
      <c r="G124" s="401"/>
      <c r="H124" s="362"/>
      <c r="I124" s="362"/>
      <c r="J124" s="362"/>
      <c r="K124" s="362"/>
      <c r="L124" s="362"/>
      <c r="M124" s="362"/>
      <c r="N124" s="389"/>
      <c r="O124" s="398"/>
      <c r="P124" s="362"/>
      <c r="Q124" s="389"/>
      <c r="R124" s="398"/>
      <c r="S124" s="389"/>
      <c r="T124" s="392"/>
      <c r="U124" s="70" t="s">
        <v>419</v>
      </c>
      <c r="V124" s="96" t="s">
        <v>2340</v>
      </c>
      <c r="W124" s="70" t="s">
        <v>2135</v>
      </c>
      <c r="X124" s="71">
        <f t="shared" si="17"/>
        <v>0.15</v>
      </c>
      <c r="Y124" s="71" t="s">
        <v>2047</v>
      </c>
      <c r="Z124" s="71">
        <f t="shared" si="18"/>
        <v>0.05</v>
      </c>
      <c r="AA124" s="70" t="s">
        <v>419</v>
      </c>
      <c r="AB124" s="70" t="s">
        <v>2339</v>
      </c>
      <c r="AC124" s="72">
        <f t="shared" si="19"/>
        <v>0.1</v>
      </c>
      <c r="AD124" s="70" t="s">
        <v>419</v>
      </c>
      <c r="AE124" s="70" t="s">
        <v>438</v>
      </c>
      <c r="AF124" s="70" t="s">
        <v>394</v>
      </c>
      <c r="AG124" s="72">
        <f t="shared" si="13"/>
        <v>0.15</v>
      </c>
      <c r="AH124" s="70" t="s">
        <v>419</v>
      </c>
      <c r="AI124" s="70" t="s">
        <v>2150</v>
      </c>
      <c r="AJ124" s="72">
        <f t="shared" si="9"/>
        <v>0.1</v>
      </c>
      <c r="AK124" s="70" t="s">
        <v>419</v>
      </c>
      <c r="AL124" s="70" t="s">
        <v>2063</v>
      </c>
      <c r="AM124" s="72">
        <f t="shared" si="16"/>
        <v>0.15</v>
      </c>
      <c r="AN124" s="72" t="s">
        <v>2051</v>
      </c>
      <c r="AO124" s="72" t="s">
        <v>2183</v>
      </c>
      <c r="AP124" s="72">
        <f t="shared" si="20"/>
        <v>0.25</v>
      </c>
      <c r="AQ124" s="73">
        <f t="shared" si="21"/>
        <v>0.95000000000000007</v>
      </c>
      <c r="AR124" s="395"/>
      <c r="AS124" s="362"/>
      <c r="AT124" s="389"/>
      <c r="AU124" s="362"/>
      <c r="AV124" s="389"/>
      <c r="AW124" s="389"/>
      <c r="AX124" s="389"/>
      <c r="AY124" s="392"/>
    </row>
    <row r="125" spans="1:51" ht="50" customHeight="1" x14ac:dyDescent="0.3">
      <c r="A125" s="405"/>
      <c r="B125" s="408"/>
      <c r="C125" s="411"/>
      <c r="D125" s="408"/>
      <c r="E125" s="408"/>
      <c r="F125" s="408"/>
      <c r="G125" s="402"/>
      <c r="H125" s="363"/>
      <c r="I125" s="363"/>
      <c r="J125" s="362"/>
      <c r="K125" s="363"/>
      <c r="L125" s="363"/>
      <c r="M125" s="363"/>
      <c r="N125" s="390"/>
      <c r="O125" s="399"/>
      <c r="P125" s="363"/>
      <c r="Q125" s="390"/>
      <c r="R125" s="399"/>
      <c r="S125" s="390"/>
      <c r="T125" s="393"/>
      <c r="U125" s="70" t="s">
        <v>419</v>
      </c>
      <c r="V125" s="96" t="s">
        <v>2336</v>
      </c>
      <c r="W125" s="70" t="s">
        <v>2114</v>
      </c>
      <c r="X125" s="71">
        <f t="shared" si="17"/>
        <v>0.1</v>
      </c>
      <c r="Y125" s="71" t="s">
        <v>2047</v>
      </c>
      <c r="Z125" s="71">
        <f t="shared" si="18"/>
        <v>0.05</v>
      </c>
      <c r="AA125" s="70" t="s">
        <v>419</v>
      </c>
      <c r="AB125" s="70" t="s">
        <v>2341</v>
      </c>
      <c r="AC125" s="72">
        <f t="shared" si="19"/>
        <v>0.1</v>
      </c>
      <c r="AD125" s="70" t="s">
        <v>419</v>
      </c>
      <c r="AE125" s="70" t="s">
        <v>438</v>
      </c>
      <c r="AF125" s="70" t="s">
        <v>170</v>
      </c>
      <c r="AG125" s="72">
        <f t="shared" si="13"/>
        <v>0.15</v>
      </c>
      <c r="AH125" s="70" t="s">
        <v>419</v>
      </c>
      <c r="AI125" s="70" t="s">
        <v>2150</v>
      </c>
      <c r="AJ125" s="72">
        <f t="shared" si="9"/>
        <v>0.1</v>
      </c>
      <c r="AK125" s="70" t="s">
        <v>419</v>
      </c>
      <c r="AL125" s="70" t="s">
        <v>2063</v>
      </c>
      <c r="AM125" s="72">
        <f t="shared" si="16"/>
        <v>0.15</v>
      </c>
      <c r="AN125" s="72" t="s">
        <v>2051</v>
      </c>
      <c r="AO125" s="72" t="s">
        <v>2183</v>
      </c>
      <c r="AP125" s="72">
        <f t="shared" si="20"/>
        <v>0.25</v>
      </c>
      <c r="AQ125" s="73">
        <f t="shared" si="21"/>
        <v>0.9</v>
      </c>
      <c r="AR125" s="396"/>
      <c r="AS125" s="363"/>
      <c r="AT125" s="390"/>
      <c r="AU125" s="363"/>
      <c r="AV125" s="390"/>
      <c r="AW125" s="390"/>
      <c r="AX125" s="390"/>
      <c r="AY125" s="393"/>
    </row>
    <row r="126" spans="1:51" ht="50" customHeight="1" x14ac:dyDescent="0.3">
      <c r="A126" s="403" t="s">
        <v>2318</v>
      </c>
      <c r="B126" s="406" t="s">
        <v>163</v>
      </c>
      <c r="C126" s="409">
        <v>5</v>
      </c>
      <c r="D126" s="406" t="s">
        <v>2342</v>
      </c>
      <c r="E126" s="406" t="s">
        <v>253</v>
      </c>
      <c r="F126" s="406" t="s">
        <v>2032</v>
      </c>
      <c r="G126" s="400" t="str">
        <f>(CONCATENATE(F126," ","de"," ",D126," ","por"," ",J126," ","debido a"," ",I126))</f>
        <v>Pérdida de confidencialidad e integridad de Información Digital / Electrónica por Acceso no Autorizado debido a Acceso a los recursos e información del sistema</v>
      </c>
      <c r="H126" s="361" t="s">
        <v>2073</v>
      </c>
      <c r="I126" s="416" t="s">
        <v>2038</v>
      </c>
      <c r="J126" s="429" t="s">
        <v>2039</v>
      </c>
      <c r="K126" s="430" t="s">
        <v>2110</v>
      </c>
      <c r="L126" s="361" t="s">
        <v>2320</v>
      </c>
      <c r="M126" s="361" t="s">
        <v>2141</v>
      </c>
      <c r="N126" s="388">
        <f>VALUE(MID($M126,1,1))</f>
        <v>4</v>
      </c>
      <c r="O126" s="397">
        <f>IF(N126=5,100%,IF(N126=4,80%,IF(N126=3,60%,IF(N126=2,40%,IF(N126=1,20%,"")))))</f>
        <v>0.8</v>
      </c>
      <c r="P126" s="361" t="s">
        <v>2106</v>
      </c>
      <c r="Q126" s="388">
        <f>VALUE(MID($P126,1,1))</f>
        <v>3</v>
      </c>
      <c r="R126" s="397">
        <f>IF(Q126=5,100%,IF(Q126=4,80%,IF(Q126=3,60%,IF(Q126=2,40%,IF(Q126=1,20%,"")))))</f>
        <v>0.6</v>
      </c>
      <c r="S126" s="388" t="str">
        <f>CONCATENATE(M126,P126)</f>
        <v>4. Alta3. Moderado</v>
      </c>
      <c r="T126" s="391" t="str">
        <f t="shared" ref="T126" si="26">IF(S126="5. Muy alta1. Leve","Alto",IF(S126="5. Muy alta2. Menor","Alto",IF(S126="5. Muy alta3. Moderado","Alto",IF(S126="5. Muy alta4. Mayor","Alto",IF(S126="5. Muy alta5. Catastrófico","Extremo",IF(S126="4. Alta1. Leve","Moderado",IF(S126="4. Alta2. Menor","Moderado",IF(S126="4. Alta3. Moderado","Alto",IF(S126="4. Alta4. Mayor","Alto",IF(S126="4. Alta5. Catastrófico","Extremo",IF(S126="3. Media1. Leve","Moderado",IF(S126="3. Media2. Menor","Moderado",IF(S126="3. Media3. Moderado","Moderado",IF(S126="3. Media4. Mayor","Alto",IF(S126="3. Media5. Catastrófico","Extremo",IF(S126="2. Baja1. Leve","Bajo",IF(S126="2. Baja2. Menor","Moderado",IF(S126="2. Baja3. Moderado","Moderado",IF(S126="2. Baja4. Mayor","Alto",IF(S126="2. Baja5. Catastrófico","Extremo",IF(S126="1. Muy baja1. Leve","Bajo",IF(S126="1. Muy baja2. Menor","Bajo",IF(S126="1. Muy baja3. Moderado","Moderado",IF(S126="1. Muy baja4. Mayor","Alto",IF(S126="1. Muy baja5. Catastrófico","Extremo","")))))))))))))))))))))))))</f>
        <v>Alto</v>
      </c>
      <c r="U126" s="70" t="s">
        <v>419</v>
      </c>
      <c r="V126" s="96" t="s">
        <v>2343</v>
      </c>
      <c r="W126" s="70" t="s">
        <v>2046</v>
      </c>
      <c r="X126" s="71">
        <f>IF(W126="","0%",IF(W126="Preventivo",25%,IF(W126="Detectivo",15%,IF(W126="Correctivo",10%))))</f>
        <v>0.25</v>
      </c>
      <c r="Y126" s="71" t="s">
        <v>2069</v>
      </c>
      <c r="Z126" s="71">
        <f>IF(Y126="Automático",15%,IF(Y126="Manual",5%,"0%"))</f>
        <v>0.15</v>
      </c>
      <c r="AA126" s="70" t="s">
        <v>419</v>
      </c>
      <c r="AB126" s="70" t="s">
        <v>2344</v>
      </c>
      <c r="AC126" s="72">
        <f>IF($AA126="SI",10%,0%)</f>
        <v>0.1</v>
      </c>
      <c r="AD126" s="70" t="s">
        <v>419</v>
      </c>
      <c r="AE126" s="70" t="s">
        <v>438</v>
      </c>
      <c r="AF126" s="70" t="s">
        <v>170</v>
      </c>
      <c r="AG126" s="72">
        <f t="shared" si="13"/>
        <v>0.15</v>
      </c>
      <c r="AH126" s="70" t="s">
        <v>419</v>
      </c>
      <c r="AI126" s="70" t="s">
        <v>2150</v>
      </c>
      <c r="AJ126" s="72">
        <f t="shared" si="9"/>
        <v>0.1</v>
      </c>
      <c r="AK126" s="70" t="s">
        <v>419</v>
      </c>
      <c r="AL126" s="70" t="s">
        <v>2050</v>
      </c>
      <c r="AM126" s="72">
        <f t="shared" si="16"/>
        <v>0.15</v>
      </c>
      <c r="AN126" s="72" t="s">
        <v>2051</v>
      </c>
      <c r="AO126" s="72" t="s">
        <v>2052</v>
      </c>
      <c r="AP126" s="72">
        <f t="shared" si="20"/>
        <v>0.25</v>
      </c>
      <c r="AQ126" s="73">
        <f t="shared" si="21"/>
        <v>1.1499999999999999</v>
      </c>
      <c r="AR126" s="394">
        <f>AVERAGE(AQ126,AQ127,AQ128)</f>
        <v>1.0333333333333334</v>
      </c>
      <c r="AS126" s="361" t="s">
        <v>2132</v>
      </c>
      <c r="AT126" s="388">
        <f>VALUE(MID($AS126,1,1))</f>
        <v>2</v>
      </c>
      <c r="AU126" s="361" t="s">
        <v>2054</v>
      </c>
      <c r="AV126" s="388">
        <f>VALUE(MID($AU126,1,1))</f>
        <v>1</v>
      </c>
      <c r="AW126" s="388">
        <f>$AT126*$AV126</f>
        <v>2</v>
      </c>
      <c r="AX126" s="388" t="str">
        <f>CONCATENATE(AS126,AU126)</f>
        <v>2. Baja1. Leve</v>
      </c>
      <c r="AY126" s="391" t="str">
        <f>IF(AX126="5. Muy alta1. Leve","Alto",IF(AX126="5. Muy alta2. Menor","Alto",IF(AX126="5. Muy alta3. Moderado","Alto",IF(AX126="5. Muy alta4. Mayor","Alto",IF(AX126="5. Muy alta5. Catastrófico","Extremo",IF(AX126="4. Alta1. Leve","Moderado",IF(AX126="4. Alta2. Menor","Moderado",IF(AX126="4. Alta3. Moderado","Alto",IF(AX126="4. Alta4. Mayor","Alto",IF(AX126="4. Alta5. Catastrófico","Extremo",IF(AX126="3. Media1. Leve","Moderado",IF(AX126="3. Media2. Menor","Moderado",IF(AX126="3. Media3. Moderado","Moderado",IF(AX126="3. Media4. Mayor","Alto",IF(AX126="3. Media5. Catastrófico","Extremo",IF(AX126="2. Baja1. Leve","Bajo",IF(AX126="2. Baja2. Menor","Moderado",IF(AX126="2. Baja3. Moderado","Moderado",IF(AX126="2. Baja4. Mayor","Alto",IF(AX126="2. Baja5. Catastrófico","Extremo",IF(AX126="1. Muy baja1. Leve","Bajo",IF(AX126="1. Muy baja2. Menor","Bajo",IF(AX126="1. Muy baja3. Moderado","Moderado",IF(AX126="1. Muy baja4. Mayor","Alto",IF(AX126="1. Muy baja5. Catastrófico","Extremo","")))))))))))))))))))))))))</f>
        <v>Bajo</v>
      </c>
    </row>
    <row r="127" spans="1:51" ht="50" customHeight="1" x14ac:dyDescent="0.3">
      <c r="A127" s="404"/>
      <c r="B127" s="407"/>
      <c r="C127" s="410"/>
      <c r="D127" s="407"/>
      <c r="E127" s="407"/>
      <c r="F127" s="407"/>
      <c r="G127" s="401"/>
      <c r="H127" s="362"/>
      <c r="I127" s="417"/>
      <c r="J127" s="429"/>
      <c r="K127" s="431"/>
      <c r="L127" s="362"/>
      <c r="M127" s="362"/>
      <c r="N127" s="389"/>
      <c r="O127" s="398"/>
      <c r="P127" s="362"/>
      <c r="Q127" s="389"/>
      <c r="R127" s="398"/>
      <c r="S127" s="389"/>
      <c r="T127" s="392"/>
      <c r="U127" s="70" t="s">
        <v>419</v>
      </c>
      <c r="V127" s="96" t="s">
        <v>2345</v>
      </c>
      <c r="W127" s="70" t="s">
        <v>2135</v>
      </c>
      <c r="X127" s="71">
        <f t="shared" ref="X127:X128" si="27">IF(W127="","0%",IF(W127="Preventivo",25%,IF(W127="Detectivo",15%,IF(W127="Correctivo",10%))))</f>
        <v>0.15</v>
      </c>
      <c r="Y127" s="71" t="s">
        <v>2069</v>
      </c>
      <c r="Z127" s="71">
        <f t="shared" ref="Z127:Z128" si="28">IF(Y127="Automático",15%,IF(Y127="Manual",5%,"0%"))</f>
        <v>0.15</v>
      </c>
      <c r="AA127" s="70" t="s">
        <v>419</v>
      </c>
      <c r="AB127" s="70" t="s">
        <v>2346</v>
      </c>
      <c r="AC127" s="72">
        <f t="shared" si="19"/>
        <v>0.1</v>
      </c>
      <c r="AD127" s="70" t="s">
        <v>419</v>
      </c>
      <c r="AE127" s="70" t="s">
        <v>438</v>
      </c>
      <c r="AF127" s="70" t="s">
        <v>170</v>
      </c>
      <c r="AG127" s="72">
        <f t="shared" si="13"/>
        <v>0.15</v>
      </c>
      <c r="AH127" s="70" t="s">
        <v>419</v>
      </c>
      <c r="AI127" s="70" t="s">
        <v>2150</v>
      </c>
      <c r="AJ127" s="72">
        <f t="shared" si="9"/>
        <v>0.1</v>
      </c>
      <c r="AK127" s="70" t="s">
        <v>419</v>
      </c>
      <c r="AL127" s="70" t="s">
        <v>2050</v>
      </c>
      <c r="AM127" s="72">
        <f t="shared" si="16"/>
        <v>0.15</v>
      </c>
      <c r="AN127" s="72" t="s">
        <v>2051</v>
      </c>
      <c r="AO127" s="72" t="s">
        <v>2052</v>
      </c>
      <c r="AP127" s="72">
        <f t="shared" si="20"/>
        <v>0.25</v>
      </c>
      <c r="AQ127" s="73">
        <f t="shared" si="21"/>
        <v>1.05</v>
      </c>
      <c r="AR127" s="395"/>
      <c r="AS127" s="362"/>
      <c r="AT127" s="389"/>
      <c r="AU127" s="362"/>
      <c r="AV127" s="389"/>
      <c r="AW127" s="389"/>
      <c r="AX127" s="389"/>
      <c r="AY127" s="392"/>
    </row>
    <row r="128" spans="1:51" ht="50" customHeight="1" x14ac:dyDescent="0.3">
      <c r="A128" s="405"/>
      <c r="B128" s="408"/>
      <c r="C128" s="411"/>
      <c r="D128" s="408"/>
      <c r="E128" s="408"/>
      <c r="F128" s="408"/>
      <c r="G128" s="402"/>
      <c r="H128" s="363"/>
      <c r="I128" s="418"/>
      <c r="J128" s="429"/>
      <c r="K128" s="432"/>
      <c r="L128" s="363"/>
      <c r="M128" s="363"/>
      <c r="N128" s="390"/>
      <c r="O128" s="399"/>
      <c r="P128" s="363"/>
      <c r="Q128" s="390"/>
      <c r="R128" s="399"/>
      <c r="S128" s="390"/>
      <c r="T128" s="393"/>
      <c r="U128" s="70" t="s">
        <v>419</v>
      </c>
      <c r="V128" s="96" t="s">
        <v>2336</v>
      </c>
      <c r="W128" s="70" t="s">
        <v>2114</v>
      </c>
      <c r="X128" s="71">
        <f t="shared" si="27"/>
        <v>0.1</v>
      </c>
      <c r="Y128" s="71" t="s">
        <v>2047</v>
      </c>
      <c r="Z128" s="71">
        <f t="shared" si="28"/>
        <v>0.05</v>
      </c>
      <c r="AA128" s="70" t="s">
        <v>419</v>
      </c>
      <c r="AB128" s="70" t="s">
        <v>2341</v>
      </c>
      <c r="AC128" s="72">
        <f t="shared" si="19"/>
        <v>0.1</v>
      </c>
      <c r="AD128" s="70" t="s">
        <v>419</v>
      </c>
      <c r="AE128" s="70" t="s">
        <v>438</v>
      </c>
      <c r="AF128" s="70" t="s">
        <v>394</v>
      </c>
      <c r="AG128" s="72">
        <f t="shared" si="13"/>
        <v>0.15</v>
      </c>
      <c r="AH128" s="70" t="s">
        <v>419</v>
      </c>
      <c r="AI128" s="70" t="s">
        <v>2150</v>
      </c>
      <c r="AJ128" s="72">
        <f t="shared" si="9"/>
        <v>0.1</v>
      </c>
      <c r="AK128" s="70" t="s">
        <v>419</v>
      </c>
      <c r="AL128" s="70" t="s">
        <v>2050</v>
      </c>
      <c r="AM128" s="72">
        <f t="shared" si="16"/>
        <v>0.15</v>
      </c>
      <c r="AN128" s="72" t="s">
        <v>2051</v>
      </c>
      <c r="AO128" s="72" t="s">
        <v>2052</v>
      </c>
      <c r="AP128" s="72">
        <f t="shared" si="20"/>
        <v>0.25</v>
      </c>
      <c r="AQ128" s="73">
        <f t="shared" si="21"/>
        <v>0.9</v>
      </c>
      <c r="AR128" s="396"/>
      <c r="AS128" s="363"/>
      <c r="AT128" s="390"/>
      <c r="AU128" s="363"/>
      <c r="AV128" s="390"/>
      <c r="AW128" s="390"/>
      <c r="AX128" s="390"/>
      <c r="AY128" s="393"/>
    </row>
    <row r="129" spans="1:51" ht="50" customHeight="1" x14ac:dyDescent="0.3">
      <c r="A129" s="403" t="s">
        <v>2318</v>
      </c>
      <c r="B129" s="406" t="s">
        <v>163</v>
      </c>
      <c r="C129" s="409">
        <v>6</v>
      </c>
      <c r="D129" s="406" t="s">
        <v>2342</v>
      </c>
      <c r="E129" s="406" t="s">
        <v>253</v>
      </c>
      <c r="F129" s="406" t="s">
        <v>2061</v>
      </c>
      <c r="G129" s="400" t="str">
        <f>(CONCATENATE(F129," ","de"," ",D129," ","por"," ",J129," ","debido a"," ",I129))</f>
        <v>Pérdida de Disponibilidad de Información Digital / Electrónica por Caída del sistema por agotamiento de recursos debido a Falta de disponibilidad de los servicios</v>
      </c>
      <c r="H129" s="361" t="s">
        <v>2104</v>
      </c>
      <c r="I129" s="361" t="s">
        <v>2191</v>
      </c>
      <c r="J129" s="362" t="s">
        <v>2327</v>
      </c>
      <c r="K129" s="361" t="s">
        <v>2140</v>
      </c>
      <c r="L129" s="361" t="s">
        <v>2320</v>
      </c>
      <c r="M129" s="361" t="s">
        <v>2141</v>
      </c>
      <c r="N129" s="388">
        <f>VALUE(MID($M129,1,1))</f>
        <v>4</v>
      </c>
      <c r="O129" s="397">
        <f>IF(N129=5,100%,IF(N129=4,80%,IF(N129=3,60%,IF(N129=2,40%,IF(N129=1,20%,"")))))</f>
        <v>0.8</v>
      </c>
      <c r="P129" s="361" t="s">
        <v>2106</v>
      </c>
      <c r="Q129" s="388">
        <f>VALUE(MID($P129,1,1))</f>
        <v>3</v>
      </c>
      <c r="R129" s="397">
        <f>IF(Q129=5,100%,IF(Q129=4,80%,IF(Q129=3,60%,IF(Q129=2,40%,IF(Q129=1,20%,"")))))</f>
        <v>0.6</v>
      </c>
      <c r="S129" s="388" t="str">
        <f>CONCATENATE(M129,P129)</f>
        <v>4. Alta3. Moderado</v>
      </c>
      <c r="T129" s="391" t="str">
        <f t="shared" ref="T129" si="29">IF(S129="5. Muy alta1. Leve","Alto",IF(S129="5. Muy alta2. Menor","Alto",IF(S129="5. Muy alta3. Moderado","Alto",IF(S129="5. Muy alta4. Mayor","Alto",IF(S129="5. Muy alta5. Catastrófico","Extremo",IF(S129="4. Alta1. Leve","Moderado",IF(S129="4. Alta2. Menor","Moderado",IF(S129="4. Alta3. Moderado","Alto",IF(S129="4. Alta4. Mayor","Alto",IF(S129="4. Alta5. Catastrófico","Extremo",IF(S129="3. Media1. Leve","Moderado",IF(S129="3. Media2. Menor","Moderado",IF(S129="3. Media3. Moderado","Moderado",IF(S129="3. Media4. Mayor","Alto",IF(S129="3. Media5. Catastrófico","Extremo",IF(S129="2. Baja1. Leve","Bajo",IF(S129="2. Baja2. Menor","Moderado",IF(S129="2. Baja3. Moderado","Moderado",IF(S129="2. Baja4. Mayor","Alto",IF(S129="2. Baja5. Catastrófico","Extremo",IF(S129="1. Muy baja1. Leve","Bajo",IF(S129="1. Muy baja2. Menor","Bajo",IF(S129="1. Muy baja3. Moderado","Moderado",IF(S129="1. Muy baja4. Mayor","Alto",IF(S129="1. Muy baja5. Catastrófico","Extremo","")))))))))))))))))))))))))</f>
        <v>Alto</v>
      </c>
      <c r="U129" s="70" t="s">
        <v>419</v>
      </c>
      <c r="V129" s="96" t="s">
        <v>2347</v>
      </c>
      <c r="W129" s="70" t="s">
        <v>2046</v>
      </c>
      <c r="X129" s="71">
        <f>IF(W129="","0%",IF(W129="Preventivo",25%,IF(W129="Detectivo",15%,IF(W129="Correctivo",10%))))</f>
        <v>0.25</v>
      </c>
      <c r="Y129" s="71" t="s">
        <v>2069</v>
      </c>
      <c r="Z129" s="71">
        <f>IF(Y129="Automático",15%,IF(Y129="Manual",5%,"0%"))</f>
        <v>0.15</v>
      </c>
      <c r="AA129" s="70" t="s">
        <v>419</v>
      </c>
      <c r="AB129" s="70" t="s">
        <v>2348</v>
      </c>
      <c r="AC129" s="72">
        <f>IF($AA129="SI",10%,0%)</f>
        <v>0.1</v>
      </c>
      <c r="AD129" s="70" t="s">
        <v>419</v>
      </c>
      <c r="AE129" s="70" t="s">
        <v>438</v>
      </c>
      <c r="AF129" s="70" t="s">
        <v>170</v>
      </c>
      <c r="AG129" s="72">
        <f t="shared" si="13"/>
        <v>0.15</v>
      </c>
      <c r="AH129" s="70" t="s">
        <v>419</v>
      </c>
      <c r="AI129" s="70" t="s">
        <v>2150</v>
      </c>
      <c r="AJ129" s="72">
        <f t="shared" si="9"/>
        <v>0.1</v>
      </c>
      <c r="AK129" s="70" t="s">
        <v>419</v>
      </c>
      <c r="AL129" s="70" t="s">
        <v>2063</v>
      </c>
      <c r="AM129" s="72">
        <f t="shared" si="16"/>
        <v>0.15</v>
      </c>
      <c r="AN129" s="72" t="s">
        <v>2051</v>
      </c>
      <c r="AO129" s="72" t="s">
        <v>2183</v>
      </c>
      <c r="AP129" s="72">
        <f t="shared" si="20"/>
        <v>0.25</v>
      </c>
      <c r="AQ129" s="73">
        <f t="shared" si="21"/>
        <v>1.1499999999999999</v>
      </c>
      <c r="AR129" s="394">
        <f>AVERAGE(AQ129,AQ130,AQ131)</f>
        <v>1.0333333333333334</v>
      </c>
      <c r="AS129" s="361" t="s">
        <v>2132</v>
      </c>
      <c r="AT129" s="388">
        <f>VALUE(MID($AS129,1,1))</f>
        <v>2</v>
      </c>
      <c r="AU129" s="361" t="s">
        <v>2054</v>
      </c>
      <c r="AV129" s="388">
        <f>VALUE(MID($AU129,1,1))</f>
        <v>1</v>
      </c>
      <c r="AW129" s="388">
        <f>$AT129*$AV129</f>
        <v>2</v>
      </c>
      <c r="AX129" s="388" t="str">
        <f>CONCATENATE(AS129,AU129)</f>
        <v>2. Baja1. Leve</v>
      </c>
      <c r="AY129" s="391" t="str">
        <f>IF(AX129="5. Muy alta1. Leve","Alto",IF(AX129="5. Muy alta2. Menor","Alto",IF(AX129="5. Muy alta3. Moderado","Alto",IF(AX129="5. Muy alta4. Mayor","Alto",IF(AX129="5. Muy alta5. Catastrófico","Extremo",IF(AX129="4. Alta1. Leve","Moderado",IF(AX129="4. Alta2. Menor","Moderado",IF(AX129="4. Alta3. Moderado","Alto",IF(AX129="4. Alta4. Mayor","Alto",IF(AX129="4. Alta5. Catastrófico","Extremo",IF(AX129="3. Media1. Leve","Moderado",IF(AX129="3. Media2. Menor","Moderado",IF(AX129="3. Media3. Moderado","Moderado",IF(AX129="3. Media4. Mayor","Alto",IF(AX129="3. Media5. Catastrófico","Extremo",IF(AX129="2. Baja1. Leve","Bajo",IF(AX129="2. Baja2. Menor","Moderado",IF(AX129="2. Baja3. Moderado","Moderado",IF(AX129="2. Baja4. Mayor","Alto",IF(AX129="2. Baja5. Catastrófico","Extremo",IF(AX129="1. Muy baja1. Leve","Bajo",IF(AX129="1. Muy baja2. Menor","Bajo",IF(AX129="1. Muy baja3. Moderado","Moderado",IF(AX129="1. Muy baja4. Mayor","Alto",IF(AX129="1. Muy baja5. Catastrófico","Extremo","")))))))))))))))))))))))))</f>
        <v>Bajo</v>
      </c>
    </row>
    <row r="130" spans="1:51" ht="50" customHeight="1" x14ac:dyDescent="0.3">
      <c r="A130" s="404"/>
      <c r="B130" s="407"/>
      <c r="C130" s="410"/>
      <c r="D130" s="407"/>
      <c r="E130" s="407"/>
      <c r="F130" s="407"/>
      <c r="G130" s="401"/>
      <c r="H130" s="362"/>
      <c r="I130" s="362"/>
      <c r="J130" s="362"/>
      <c r="K130" s="362"/>
      <c r="L130" s="362"/>
      <c r="M130" s="362"/>
      <c r="N130" s="389"/>
      <c r="O130" s="398"/>
      <c r="P130" s="362"/>
      <c r="Q130" s="389"/>
      <c r="R130" s="398"/>
      <c r="S130" s="389"/>
      <c r="T130" s="392"/>
      <c r="U130" s="70" t="s">
        <v>419</v>
      </c>
      <c r="V130" s="96" t="s">
        <v>2349</v>
      </c>
      <c r="W130" s="70" t="s">
        <v>2135</v>
      </c>
      <c r="X130" s="71">
        <f t="shared" ref="X130:X131" si="30">IF(W130="","0%",IF(W130="Preventivo",25%,IF(W130="Detectivo",15%,IF(W130="Correctivo",10%))))</f>
        <v>0.15</v>
      </c>
      <c r="Y130" s="71" t="s">
        <v>2069</v>
      </c>
      <c r="Z130" s="71">
        <f t="shared" ref="Z130:Z131" si="31">IF(Y130="Automático",15%,IF(Y130="Manual",5%,"0%"))</f>
        <v>0.15</v>
      </c>
      <c r="AA130" s="70" t="s">
        <v>419</v>
      </c>
      <c r="AB130" s="70" t="s">
        <v>2350</v>
      </c>
      <c r="AC130" s="72">
        <f t="shared" si="19"/>
        <v>0.1</v>
      </c>
      <c r="AD130" s="70" t="s">
        <v>419</v>
      </c>
      <c r="AE130" s="70" t="s">
        <v>438</v>
      </c>
      <c r="AF130" s="70" t="s">
        <v>170</v>
      </c>
      <c r="AG130" s="72">
        <f t="shared" si="13"/>
        <v>0.15</v>
      </c>
      <c r="AH130" s="70" t="s">
        <v>419</v>
      </c>
      <c r="AI130" s="70" t="s">
        <v>2150</v>
      </c>
      <c r="AJ130" s="72">
        <f t="shared" si="9"/>
        <v>0.1</v>
      </c>
      <c r="AK130" s="70" t="s">
        <v>419</v>
      </c>
      <c r="AL130" s="70" t="s">
        <v>2063</v>
      </c>
      <c r="AM130" s="72">
        <f t="shared" si="16"/>
        <v>0.15</v>
      </c>
      <c r="AN130" s="72" t="s">
        <v>2051</v>
      </c>
      <c r="AO130" s="72" t="s">
        <v>2183</v>
      </c>
      <c r="AP130" s="72">
        <f t="shared" si="20"/>
        <v>0.25</v>
      </c>
      <c r="AQ130" s="73">
        <f t="shared" si="21"/>
        <v>1.05</v>
      </c>
      <c r="AR130" s="395"/>
      <c r="AS130" s="362"/>
      <c r="AT130" s="389"/>
      <c r="AU130" s="362"/>
      <c r="AV130" s="389"/>
      <c r="AW130" s="389"/>
      <c r="AX130" s="389"/>
      <c r="AY130" s="392"/>
    </row>
    <row r="131" spans="1:51" ht="50" customHeight="1" x14ac:dyDescent="0.3">
      <c r="A131" s="405"/>
      <c r="B131" s="408"/>
      <c r="C131" s="411"/>
      <c r="D131" s="408"/>
      <c r="E131" s="408"/>
      <c r="F131" s="408"/>
      <c r="G131" s="402"/>
      <c r="H131" s="363"/>
      <c r="I131" s="363"/>
      <c r="J131" s="363"/>
      <c r="K131" s="363"/>
      <c r="L131" s="363"/>
      <c r="M131" s="363"/>
      <c r="N131" s="390"/>
      <c r="O131" s="399"/>
      <c r="P131" s="363"/>
      <c r="Q131" s="390"/>
      <c r="R131" s="399"/>
      <c r="S131" s="390"/>
      <c r="T131" s="393"/>
      <c r="U131" s="70" t="s">
        <v>419</v>
      </c>
      <c r="V131" s="96" t="s">
        <v>2336</v>
      </c>
      <c r="W131" s="70" t="s">
        <v>2114</v>
      </c>
      <c r="X131" s="71">
        <f t="shared" si="30"/>
        <v>0.1</v>
      </c>
      <c r="Y131" s="71" t="s">
        <v>2047</v>
      </c>
      <c r="Z131" s="71">
        <f t="shared" si="31"/>
        <v>0.05</v>
      </c>
      <c r="AA131" s="70" t="s">
        <v>419</v>
      </c>
      <c r="AB131" s="70" t="s">
        <v>2341</v>
      </c>
      <c r="AC131" s="72">
        <f t="shared" si="19"/>
        <v>0.1</v>
      </c>
      <c r="AD131" s="70" t="s">
        <v>419</v>
      </c>
      <c r="AE131" s="70" t="s">
        <v>438</v>
      </c>
      <c r="AF131" s="70" t="s">
        <v>170</v>
      </c>
      <c r="AG131" s="72">
        <f t="shared" si="13"/>
        <v>0.15</v>
      </c>
      <c r="AH131" s="70" t="s">
        <v>419</v>
      </c>
      <c r="AI131" s="70" t="s">
        <v>2150</v>
      </c>
      <c r="AJ131" s="72">
        <f t="shared" si="9"/>
        <v>0.1</v>
      </c>
      <c r="AK131" s="70" t="s">
        <v>419</v>
      </c>
      <c r="AL131" s="70" t="s">
        <v>2063</v>
      </c>
      <c r="AM131" s="72">
        <f t="shared" si="16"/>
        <v>0.15</v>
      </c>
      <c r="AN131" s="72" t="s">
        <v>2051</v>
      </c>
      <c r="AO131" s="72" t="s">
        <v>2183</v>
      </c>
      <c r="AP131" s="72">
        <f t="shared" si="20"/>
        <v>0.25</v>
      </c>
      <c r="AQ131" s="73">
        <f t="shared" si="21"/>
        <v>0.9</v>
      </c>
      <c r="AR131" s="396"/>
      <c r="AS131" s="363"/>
      <c r="AT131" s="390"/>
      <c r="AU131" s="363"/>
      <c r="AV131" s="390"/>
      <c r="AW131" s="390"/>
      <c r="AX131" s="390"/>
      <c r="AY131" s="393"/>
    </row>
    <row r="132" spans="1:51" ht="50" customHeight="1" x14ac:dyDescent="0.3">
      <c r="A132" s="403" t="s">
        <v>2318</v>
      </c>
      <c r="B132" s="406" t="s">
        <v>163</v>
      </c>
      <c r="C132" s="409">
        <v>7</v>
      </c>
      <c r="D132" s="406" t="s">
        <v>2351</v>
      </c>
      <c r="E132" s="406" t="s">
        <v>247</v>
      </c>
      <c r="F132" s="406" t="s">
        <v>2032</v>
      </c>
      <c r="G132" s="400" t="str">
        <f>(CONCATENATE(F132," ","de"," ",D132," ","por"," ",J132," ","debido a"," ",I132))</f>
        <v>Pérdida de confidencialidad e integridad de Micrositio Web Observatorio Distrital de Víctimas / Página web Victimas por Acceso no Autorizado debido a Acceso a los recursos e información del sistema</v>
      </c>
      <c r="H132" s="361" t="s">
        <v>2073</v>
      </c>
      <c r="I132" s="416" t="s">
        <v>2038</v>
      </c>
      <c r="J132" s="429" t="s">
        <v>2039</v>
      </c>
      <c r="K132" s="430" t="s">
        <v>2110</v>
      </c>
      <c r="L132" s="361" t="s">
        <v>2320</v>
      </c>
      <c r="M132" s="361" t="s">
        <v>2141</v>
      </c>
      <c r="N132" s="388">
        <f>VALUE(MID($M132,1,1))</f>
        <v>4</v>
      </c>
      <c r="O132" s="397">
        <f>IF(N132=5,100%,IF(N132=4,80%,IF(N132=3,60%,IF(N132=2,40%,IF(N132=1,20%,"")))))</f>
        <v>0.8</v>
      </c>
      <c r="P132" s="361" t="s">
        <v>2043</v>
      </c>
      <c r="Q132" s="388">
        <f>VALUE(MID($P132,1,1))</f>
        <v>2</v>
      </c>
      <c r="R132" s="397">
        <f>IF(Q132=5,100%,IF(Q132=4,80%,IF(Q132=3,60%,IF(Q132=2,40%,IF(Q132=1,20%,"")))))</f>
        <v>0.4</v>
      </c>
      <c r="S132" s="388" t="str">
        <f>CONCATENATE(M132,P132)</f>
        <v>4. Alta2. Menor</v>
      </c>
      <c r="T132" s="391" t="str">
        <f t="shared" ref="T132" si="32">IF(S132="5. Muy alta1. Leve","Alto",IF(S132="5. Muy alta2. Menor","Alto",IF(S132="5. Muy alta3. Moderado","Alto",IF(S132="5. Muy alta4. Mayor","Alto",IF(S132="5. Muy alta5. Catastrófico","Extremo",IF(S132="4. Alta1. Leve","Moderado",IF(S132="4. Alta2. Menor","Moderado",IF(S132="4. Alta3. Moderado","Alto",IF(S132="4. Alta4. Mayor","Alto",IF(S132="4. Alta5. Catastrófico","Extremo",IF(S132="3. Media1. Leve","Moderado",IF(S132="3. Media2. Menor","Moderado",IF(S132="3. Media3. Moderado","Moderado",IF(S132="3. Media4. Mayor","Alto",IF(S132="3. Media5. Catastrófico","Extremo",IF(S132="2. Baja1. Leve","Bajo",IF(S132="2. Baja2. Menor","Moderado",IF(S132="2. Baja3. Moderado","Moderado",IF(S132="2. Baja4. Mayor","Alto",IF(S132="2. Baja5. Catastrófico","Extremo",IF(S132="1. Muy baja1. Leve","Bajo",IF(S132="1. Muy baja2. Menor","Bajo",IF(S132="1. Muy baja3. Moderado","Moderado",IF(S132="1. Muy baja4. Mayor","Alto",IF(S132="1. Muy baja5. Catastrófico","Extremo","")))))))))))))))))))))))))</f>
        <v>Moderado</v>
      </c>
      <c r="U132" s="70" t="s">
        <v>419</v>
      </c>
      <c r="V132" s="96" t="s">
        <v>2352</v>
      </c>
      <c r="W132" s="70" t="s">
        <v>2046</v>
      </c>
      <c r="X132" s="71">
        <f>IF(W132="","0%",IF(W132="Preventivo",25%,IF(W132="Detectivo",15%,IF(W132="Correctivo",10%))))</f>
        <v>0.25</v>
      </c>
      <c r="Y132" s="71" t="s">
        <v>2047</v>
      </c>
      <c r="Z132" s="71">
        <f>IF(Y132="Automático",15%,IF(Y132="Manual",5%,"0%"))</f>
        <v>0.05</v>
      </c>
      <c r="AA132" s="70" t="s">
        <v>419</v>
      </c>
      <c r="AB132" s="70" t="s">
        <v>2353</v>
      </c>
      <c r="AC132" s="72">
        <f>IF($AA132="SI",10%,0%)</f>
        <v>0.1</v>
      </c>
      <c r="AD132" s="70" t="s">
        <v>419</v>
      </c>
      <c r="AE132" s="70" t="s">
        <v>438</v>
      </c>
      <c r="AF132" s="70" t="s">
        <v>170</v>
      </c>
      <c r="AG132" s="72">
        <f t="shared" si="13"/>
        <v>0.15</v>
      </c>
      <c r="AH132" s="70" t="s">
        <v>419</v>
      </c>
      <c r="AI132" s="70" t="s">
        <v>2150</v>
      </c>
      <c r="AJ132" s="72">
        <f t="shared" si="9"/>
        <v>0.1</v>
      </c>
      <c r="AK132" s="70" t="s">
        <v>419</v>
      </c>
      <c r="AL132" s="70" t="s">
        <v>2050</v>
      </c>
      <c r="AM132" s="72">
        <f t="shared" si="16"/>
        <v>0.15</v>
      </c>
      <c r="AN132" s="72" t="s">
        <v>2051</v>
      </c>
      <c r="AO132" s="72" t="s">
        <v>2052</v>
      </c>
      <c r="AP132" s="72">
        <f t="shared" si="20"/>
        <v>0.25</v>
      </c>
      <c r="AQ132" s="73">
        <f t="shared" si="21"/>
        <v>1.05</v>
      </c>
      <c r="AR132" s="394">
        <f>AVERAGE(AQ132,AQ133,AQ134)</f>
        <v>1</v>
      </c>
      <c r="AS132" s="361" t="s">
        <v>2132</v>
      </c>
      <c r="AT132" s="388">
        <f>VALUE(MID($AS132,1,1))</f>
        <v>2</v>
      </c>
      <c r="AU132" s="361" t="s">
        <v>2054</v>
      </c>
      <c r="AV132" s="388">
        <f>VALUE(MID($AU132,1,1))</f>
        <v>1</v>
      </c>
      <c r="AW132" s="388">
        <f>$AT132*$AV132</f>
        <v>2</v>
      </c>
      <c r="AX132" s="388" t="str">
        <f>CONCATENATE(AS132,AU132)</f>
        <v>2. Baja1. Leve</v>
      </c>
      <c r="AY132" s="391" t="str">
        <f t="shared" ref="AY132" si="33">IF(AX132="5. Muy alta1. Leve","Alto",IF(AX132="5. Muy alta2. Menor","Alto",IF(AX132="5. Muy alta3. Moderado","Alto",IF(AX132="5. Muy alta4. Mayor","Alto",IF(AX132="5. Muy alta5. Catastrófico","Extremo",IF(AX132="4. Alta1. Leve","Moderado",IF(AX132="4. Alta2. Menor","Moderado",IF(AX132="4. Alta3. Moderado","Alto",IF(AX132="4. Alta4. Mayor","Alto",IF(AX132="4. Alta5. Catastrófico","Extremo",IF(AX132="3. Media1. Leve","Moderado",IF(AX132="3. Media2. Menor","Moderado",IF(AX132="3. Media3. Moderado","Moderado",IF(AX132="3. Media4. Mayor","Alto",IF(AX132="3. Media5. Catastrófico","Extremo",IF(AX132="2. Baja1. Leve","Bajo",IF(AX132="2. Baja2. Menor","Moderado",IF(AX132="2. Baja3. Moderado","Moderado",IF(AX132="2. Baja4. Mayor","Alto",IF(AX132="2. Baja5. Catastrófico","Extremo",IF(AX132="1. Muy baja1. Leve","Bajo",IF(AX132="1. Muy baja2. Menor","Bajo",IF(AX132="1. Muy baja3. Moderado","Moderado",IF(AX132="1. Muy baja4. Mayor","Alto",IF(AX132="1. Muy baja5. Catastrófico","Extremo","")))))))))))))))))))))))))</f>
        <v>Bajo</v>
      </c>
    </row>
    <row r="133" spans="1:51" ht="50" customHeight="1" x14ac:dyDescent="0.3">
      <c r="A133" s="404"/>
      <c r="B133" s="407"/>
      <c r="C133" s="410"/>
      <c r="D133" s="407"/>
      <c r="E133" s="407"/>
      <c r="F133" s="407"/>
      <c r="G133" s="401"/>
      <c r="H133" s="362"/>
      <c r="I133" s="417"/>
      <c r="J133" s="429"/>
      <c r="K133" s="431"/>
      <c r="L133" s="362"/>
      <c r="M133" s="362"/>
      <c r="N133" s="389"/>
      <c r="O133" s="398"/>
      <c r="P133" s="362"/>
      <c r="Q133" s="389"/>
      <c r="R133" s="398"/>
      <c r="S133" s="389"/>
      <c r="T133" s="392"/>
      <c r="U133" s="70" t="s">
        <v>419</v>
      </c>
      <c r="V133" s="96" t="s">
        <v>2354</v>
      </c>
      <c r="W133" s="70" t="s">
        <v>2135</v>
      </c>
      <c r="X133" s="71">
        <f t="shared" ref="X133:X134" si="34">IF(W133="","0%",IF(W133="Preventivo",25%,IF(W133="Detectivo",15%,IF(W133="Correctivo",10%))))</f>
        <v>0.15</v>
      </c>
      <c r="Y133" s="71" t="s">
        <v>2069</v>
      </c>
      <c r="Z133" s="71">
        <f t="shared" ref="Z133:Z134" si="35">IF(Y133="Automático",15%,IF(Y133="Manual",5%,"0%"))</f>
        <v>0.15</v>
      </c>
      <c r="AA133" s="70" t="s">
        <v>419</v>
      </c>
      <c r="AB133" s="70" t="s">
        <v>2355</v>
      </c>
      <c r="AC133" s="72">
        <f t="shared" si="19"/>
        <v>0.1</v>
      </c>
      <c r="AD133" s="70" t="s">
        <v>419</v>
      </c>
      <c r="AE133" s="70" t="s">
        <v>438</v>
      </c>
      <c r="AF133" s="70" t="s">
        <v>170</v>
      </c>
      <c r="AG133" s="72">
        <f t="shared" si="13"/>
        <v>0.15</v>
      </c>
      <c r="AH133" s="70" t="s">
        <v>419</v>
      </c>
      <c r="AI133" s="70" t="s">
        <v>2150</v>
      </c>
      <c r="AJ133" s="72">
        <f t="shared" si="9"/>
        <v>0.1</v>
      </c>
      <c r="AK133" s="70" t="s">
        <v>419</v>
      </c>
      <c r="AL133" s="70" t="s">
        <v>2050</v>
      </c>
      <c r="AM133" s="72">
        <f t="shared" si="16"/>
        <v>0.15</v>
      </c>
      <c r="AN133" s="72" t="s">
        <v>2051</v>
      </c>
      <c r="AO133" s="72" t="s">
        <v>2052</v>
      </c>
      <c r="AP133" s="72">
        <f t="shared" si="20"/>
        <v>0.25</v>
      </c>
      <c r="AQ133" s="73">
        <f t="shared" si="21"/>
        <v>1.05</v>
      </c>
      <c r="AR133" s="395"/>
      <c r="AS133" s="362"/>
      <c r="AT133" s="389"/>
      <c r="AU133" s="362"/>
      <c r="AV133" s="389"/>
      <c r="AW133" s="389"/>
      <c r="AX133" s="389"/>
      <c r="AY133" s="392"/>
    </row>
    <row r="134" spans="1:51" ht="50" customHeight="1" x14ac:dyDescent="0.3">
      <c r="A134" s="405"/>
      <c r="B134" s="408"/>
      <c r="C134" s="411"/>
      <c r="D134" s="408"/>
      <c r="E134" s="408"/>
      <c r="F134" s="408"/>
      <c r="G134" s="402"/>
      <c r="H134" s="363"/>
      <c r="I134" s="418"/>
      <c r="J134" s="429"/>
      <c r="K134" s="432"/>
      <c r="L134" s="363"/>
      <c r="M134" s="363"/>
      <c r="N134" s="390"/>
      <c r="O134" s="399"/>
      <c r="P134" s="363"/>
      <c r="Q134" s="390"/>
      <c r="R134" s="399"/>
      <c r="S134" s="390"/>
      <c r="T134" s="393"/>
      <c r="U134" s="70" t="s">
        <v>419</v>
      </c>
      <c r="V134" s="96" t="s">
        <v>2336</v>
      </c>
      <c r="W134" s="70" t="s">
        <v>2114</v>
      </c>
      <c r="X134" s="71">
        <f t="shared" si="34"/>
        <v>0.1</v>
      </c>
      <c r="Y134" s="71" t="s">
        <v>2047</v>
      </c>
      <c r="Z134" s="71">
        <f t="shared" si="35"/>
        <v>0.05</v>
      </c>
      <c r="AA134" s="70" t="s">
        <v>419</v>
      </c>
      <c r="AB134" s="70" t="s">
        <v>2341</v>
      </c>
      <c r="AC134" s="72">
        <f t="shared" si="19"/>
        <v>0.1</v>
      </c>
      <c r="AD134" s="70" t="s">
        <v>419</v>
      </c>
      <c r="AE134" s="70" t="s">
        <v>438</v>
      </c>
      <c r="AF134" s="70" t="s">
        <v>170</v>
      </c>
      <c r="AG134" s="72">
        <f t="shared" si="13"/>
        <v>0.15</v>
      </c>
      <c r="AH134" s="70" t="s">
        <v>419</v>
      </c>
      <c r="AI134" s="70" t="s">
        <v>2150</v>
      </c>
      <c r="AJ134" s="72">
        <f t="shared" si="9"/>
        <v>0.1</v>
      </c>
      <c r="AK134" s="70" t="s">
        <v>419</v>
      </c>
      <c r="AL134" s="70" t="s">
        <v>2050</v>
      </c>
      <c r="AM134" s="72">
        <f t="shared" si="16"/>
        <v>0.15</v>
      </c>
      <c r="AN134" s="72" t="s">
        <v>2051</v>
      </c>
      <c r="AO134" s="72" t="s">
        <v>2052</v>
      </c>
      <c r="AP134" s="72">
        <f t="shared" si="20"/>
        <v>0.25</v>
      </c>
      <c r="AQ134" s="73">
        <f t="shared" si="21"/>
        <v>0.9</v>
      </c>
      <c r="AR134" s="396"/>
      <c r="AS134" s="363"/>
      <c r="AT134" s="390"/>
      <c r="AU134" s="363"/>
      <c r="AV134" s="390"/>
      <c r="AW134" s="390"/>
      <c r="AX134" s="390"/>
      <c r="AY134" s="393"/>
    </row>
    <row r="135" spans="1:51" ht="50" customHeight="1" x14ac:dyDescent="0.3">
      <c r="A135" s="403" t="s">
        <v>2318</v>
      </c>
      <c r="B135" s="406" t="s">
        <v>163</v>
      </c>
      <c r="C135" s="409">
        <v>8</v>
      </c>
      <c r="D135" s="406" t="s">
        <v>2351</v>
      </c>
      <c r="E135" s="406" t="s">
        <v>247</v>
      </c>
      <c r="F135" s="406" t="s">
        <v>2061</v>
      </c>
      <c r="G135" s="400" t="str">
        <f>(CONCATENATE(F135," ","de"," ",D135," ","por"," ",J135," ","debido a"," ",I135))</f>
        <v>Pérdida de Disponibilidad de Micrositio Web Observatorio Distrital de Víctimas / Página web Victimas por Caída del sistema por agotamiento de recursos debido a Falta de disponibilidad de los servicios</v>
      </c>
      <c r="H135" s="361" t="s">
        <v>2104</v>
      </c>
      <c r="I135" s="361" t="s">
        <v>2191</v>
      </c>
      <c r="J135" s="362" t="s">
        <v>2327</v>
      </c>
      <c r="K135" s="361" t="s">
        <v>2140</v>
      </c>
      <c r="L135" s="361" t="s">
        <v>2320</v>
      </c>
      <c r="M135" s="361" t="s">
        <v>2141</v>
      </c>
      <c r="N135" s="388">
        <f>VALUE(MID($M135,1,1))</f>
        <v>4</v>
      </c>
      <c r="O135" s="397">
        <f>IF(N135=5,100%,IF(N135=4,80%,IF(N135=3,60%,IF(N135=2,40%,IF(N135=1,20%,"")))))</f>
        <v>0.8</v>
      </c>
      <c r="P135" s="361" t="s">
        <v>2043</v>
      </c>
      <c r="Q135" s="388">
        <f>VALUE(MID($P135,1,1))</f>
        <v>2</v>
      </c>
      <c r="R135" s="397">
        <f>IF(Q135=5,100%,IF(Q135=4,80%,IF(Q135=3,60%,IF(Q135=2,40%,IF(Q135=1,20%,"")))))</f>
        <v>0.4</v>
      </c>
      <c r="S135" s="388" t="str">
        <f>CONCATENATE(M135,P135)</f>
        <v>4. Alta2. Menor</v>
      </c>
      <c r="T135" s="391" t="str">
        <f t="shared" ref="T135" si="36">IF(S135="5. Muy alta1. Leve","Alto",IF(S135="5. Muy alta2. Menor","Alto",IF(S135="5. Muy alta3. Moderado","Alto",IF(S135="5. Muy alta4. Mayor","Alto",IF(S135="5. Muy alta5. Catastrófico","Extremo",IF(S135="4. Alta1. Leve","Moderado",IF(S135="4. Alta2. Menor","Moderado",IF(S135="4. Alta3. Moderado","Alto",IF(S135="4. Alta4. Mayor","Alto",IF(S135="4. Alta5. Catastrófico","Extremo",IF(S135="3. Media1. Leve","Moderado",IF(S135="3. Media2. Menor","Moderado",IF(S135="3. Media3. Moderado","Moderado",IF(S135="3. Media4. Mayor","Alto",IF(S135="3. Media5. Catastrófico","Extremo",IF(S135="2. Baja1. Leve","Bajo",IF(S135="2. Baja2. Menor","Moderado",IF(S135="2. Baja3. Moderado","Moderado",IF(S135="2. Baja4. Mayor","Alto",IF(S135="2. Baja5. Catastrófico","Extremo",IF(S135="1. Muy baja1. Leve","Bajo",IF(S135="1. Muy baja2. Menor","Bajo",IF(S135="1. Muy baja3. Moderado","Moderado",IF(S135="1. Muy baja4. Mayor","Alto",IF(S135="1. Muy baja5. Catastrófico","Extremo","")))))))))))))))))))))))))</f>
        <v>Moderado</v>
      </c>
      <c r="U135" s="70" t="s">
        <v>419</v>
      </c>
      <c r="V135" s="96" t="s">
        <v>2356</v>
      </c>
      <c r="W135" s="70" t="s">
        <v>2046</v>
      </c>
      <c r="X135" s="71">
        <f>IF(W135="","0%",IF(W135="Preventivo",25%,IF(W135="Detectivo",15%,IF(W135="Correctivo",10%))))</f>
        <v>0.25</v>
      </c>
      <c r="Y135" s="71" t="s">
        <v>2069</v>
      </c>
      <c r="Z135" s="71">
        <f>IF(Y135="Automático",15%,IF(Y135="Manual",5%,"0%"))</f>
        <v>0.15</v>
      </c>
      <c r="AA135" s="70" t="s">
        <v>419</v>
      </c>
      <c r="AB135" s="70" t="s">
        <v>2357</v>
      </c>
      <c r="AC135" s="72">
        <f>IF($AA135="SI",10%,0%)</f>
        <v>0.1</v>
      </c>
      <c r="AD135" s="70" t="s">
        <v>419</v>
      </c>
      <c r="AE135" s="70" t="s">
        <v>438</v>
      </c>
      <c r="AF135" s="70" t="s">
        <v>170</v>
      </c>
      <c r="AG135" s="72">
        <f t="shared" si="13"/>
        <v>0.15</v>
      </c>
      <c r="AH135" s="70" t="s">
        <v>419</v>
      </c>
      <c r="AI135" s="70" t="s">
        <v>2150</v>
      </c>
      <c r="AJ135" s="72">
        <f t="shared" si="9"/>
        <v>0.1</v>
      </c>
      <c r="AK135" s="70" t="s">
        <v>419</v>
      </c>
      <c r="AL135" s="70" t="s">
        <v>2063</v>
      </c>
      <c r="AM135" s="72">
        <f t="shared" si="16"/>
        <v>0.15</v>
      </c>
      <c r="AN135" s="72" t="s">
        <v>2051</v>
      </c>
      <c r="AO135" s="72" t="s">
        <v>2183</v>
      </c>
      <c r="AP135" s="72">
        <f t="shared" si="20"/>
        <v>0.25</v>
      </c>
      <c r="AQ135" s="73">
        <f t="shared" si="21"/>
        <v>1.1499999999999999</v>
      </c>
      <c r="AR135" s="394">
        <f>AVERAGE(AQ135,AQ136,AQ137)</f>
        <v>1.0333333333333334</v>
      </c>
      <c r="AS135" s="361" t="s">
        <v>2132</v>
      </c>
      <c r="AT135" s="388">
        <f>VALUE(MID($AS135,1,1))</f>
        <v>2</v>
      </c>
      <c r="AU135" s="361" t="s">
        <v>2054</v>
      </c>
      <c r="AV135" s="388">
        <f>VALUE(MID($AU135,1,1))</f>
        <v>1</v>
      </c>
      <c r="AW135" s="388">
        <f>$AT135*$AV135</f>
        <v>2</v>
      </c>
      <c r="AX135" s="388" t="str">
        <f>CONCATENATE(AS135,AU135)</f>
        <v>2. Baja1. Leve</v>
      </c>
      <c r="AY135" s="391" t="str">
        <f t="shared" ref="AY135" si="37">IF(AX135="5. Muy alta1. Leve","Alto",IF(AX135="5. Muy alta2. Menor","Alto",IF(AX135="5. Muy alta3. Moderado","Alto",IF(AX135="5. Muy alta4. Mayor","Alto",IF(AX135="5. Muy alta5. Catastrófico","Extremo",IF(AX135="4. Alta1. Leve","Moderado",IF(AX135="4. Alta2. Menor","Moderado",IF(AX135="4. Alta3. Moderado","Alto",IF(AX135="4. Alta4. Mayor","Alto",IF(AX135="4. Alta5. Catastrófico","Extremo",IF(AX135="3. Media1. Leve","Moderado",IF(AX135="3. Media2. Menor","Moderado",IF(AX135="3. Media3. Moderado","Moderado",IF(AX135="3. Media4. Mayor","Alto",IF(AX135="3. Media5. Catastrófico","Extremo",IF(AX135="2. Baja1. Leve","Bajo",IF(AX135="2. Baja2. Menor","Moderado",IF(AX135="2. Baja3. Moderado","Moderado",IF(AX135="2. Baja4. Mayor","Alto",IF(AX135="2. Baja5. Catastrófico","Extremo",IF(AX135="1. Muy baja1. Leve","Bajo",IF(AX135="1. Muy baja2. Menor","Bajo",IF(AX135="1. Muy baja3. Moderado","Moderado",IF(AX135="1. Muy baja4. Mayor","Alto",IF(AX135="1. Muy baja5. Catastrófico","Extremo","")))))))))))))))))))))))))</f>
        <v>Bajo</v>
      </c>
    </row>
    <row r="136" spans="1:51" ht="50" customHeight="1" x14ac:dyDescent="0.3">
      <c r="A136" s="404"/>
      <c r="B136" s="407"/>
      <c r="C136" s="410"/>
      <c r="D136" s="407"/>
      <c r="E136" s="407"/>
      <c r="F136" s="407"/>
      <c r="G136" s="401"/>
      <c r="H136" s="362"/>
      <c r="I136" s="362"/>
      <c r="J136" s="362"/>
      <c r="K136" s="362"/>
      <c r="L136" s="362"/>
      <c r="M136" s="362"/>
      <c r="N136" s="389"/>
      <c r="O136" s="398"/>
      <c r="P136" s="362"/>
      <c r="Q136" s="389"/>
      <c r="R136" s="398"/>
      <c r="S136" s="389"/>
      <c r="T136" s="392"/>
      <c r="U136" s="70" t="s">
        <v>419</v>
      </c>
      <c r="V136" s="96" t="s">
        <v>2358</v>
      </c>
      <c r="W136" s="70" t="s">
        <v>2135</v>
      </c>
      <c r="X136" s="71">
        <f t="shared" ref="X136:X137" si="38">IF(W136="","0%",IF(W136="Preventivo",25%,IF(W136="Detectivo",15%,IF(W136="Correctivo",10%))))</f>
        <v>0.15</v>
      </c>
      <c r="Y136" s="71" t="s">
        <v>2069</v>
      </c>
      <c r="Z136" s="71">
        <f t="shared" ref="Z136:Z137" si="39">IF(Y136="Automático",15%,IF(Y136="Manual",5%,"0%"))</f>
        <v>0.15</v>
      </c>
      <c r="AA136" s="70" t="s">
        <v>419</v>
      </c>
      <c r="AB136" s="70" t="s">
        <v>2359</v>
      </c>
      <c r="AC136" s="72">
        <f t="shared" si="19"/>
        <v>0.1</v>
      </c>
      <c r="AD136" s="70" t="s">
        <v>419</v>
      </c>
      <c r="AE136" s="70" t="s">
        <v>438</v>
      </c>
      <c r="AF136" s="70" t="s">
        <v>170</v>
      </c>
      <c r="AG136" s="72">
        <f t="shared" si="13"/>
        <v>0.15</v>
      </c>
      <c r="AH136" s="70" t="s">
        <v>419</v>
      </c>
      <c r="AI136" s="70" t="s">
        <v>2150</v>
      </c>
      <c r="AJ136" s="72">
        <f t="shared" si="9"/>
        <v>0.1</v>
      </c>
      <c r="AK136" s="70" t="s">
        <v>419</v>
      </c>
      <c r="AL136" s="70" t="s">
        <v>2063</v>
      </c>
      <c r="AM136" s="72">
        <f t="shared" si="16"/>
        <v>0.15</v>
      </c>
      <c r="AN136" s="72" t="s">
        <v>2051</v>
      </c>
      <c r="AO136" s="72" t="s">
        <v>2183</v>
      </c>
      <c r="AP136" s="72">
        <f t="shared" si="20"/>
        <v>0.25</v>
      </c>
      <c r="AQ136" s="73">
        <f t="shared" si="21"/>
        <v>1.05</v>
      </c>
      <c r="AR136" s="395"/>
      <c r="AS136" s="362"/>
      <c r="AT136" s="389"/>
      <c r="AU136" s="362"/>
      <c r="AV136" s="389"/>
      <c r="AW136" s="389"/>
      <c r="AX136" s="389"/>
      <c r="AY136" s="392"/>
    </row>
    <row r="137" spans="1:51" ht="50" customHeight="1" x14ac:dyDescent="0.3">
      <c r="A137" s="405"/>
      <c r="B137" s="408"/>
      <c r="C137" s="411"/>
      <c r="D137" s="408"/>
      <c r="E137" s="408"/>
      <c r="F137" s="408"/>
      <c r="G137" s="402"/>
      <c r="H137" s="363"/>
      <c r="I137" s="363"/>
      <c r="J137" s="363"/>
      <c r="K137" s="363"/>
      <c r="L137" s="363"/>
      <c r="M137" s="363"/>
      <c r="N137" s="390"/>
      <c r="O137" s="399"/>
      <c r="P137" s="363"/>
      <c r="Q137" s="390"/>
      <c r="R137" s="399"/>
      <c r="S137" s="390"/>
      <c r="T137" s="393"/>
      <c r="U137" s="70" t="s">
        <v>419</v>
      </c>
      <c r="V137" s="96" t="s">
        <v>2336</v>
      </c>
      <c r="W137" s="70" t="s">
        <v>2114</v>
      </c>
      <c r="X137" s="71">
        <f t="shared" si="38"/>
        <v>0.1</v>
      </c>
      <c r="Y137" s="71" t="s">
        <v>2047</v>
      </c>
      <c r="Z137" s="71">
        <f t="shared" si="39"/>
        <v>0.05</v>
      </c>
      <c r="AA137" s="70" t="s">
        <v>419</v>
      </c>
      <c r="AB137" s="70" t="s">
        <v>2341</v>
      </c>
      <c r="AC137" s="72">
        <f t="shared" si="19"/>
        <v>0.1</v>
      </c>
      <c r="AD137" s="70" t="s">
        <v>419</v>
      </c>
      <c r="AE137" s="70" t="s">
        <v>438</v>
      </c>
      <c r="AF137" s="70" t="s">
        <v>170</v>
      </c>
      <c r="AG137" s="72">
        <f t="shared" si="13"/>
        <v>0.15</v>
      </c>
      <c r="AH137" s="70" t="s">
        <v>419</v>
      </c>
      <c r="AI137" s="70" t="s">
        <v>2150</v>
      </c>
      <c r="AJ137" s="72">
        <f t="shared" ref="AJ137:AJ200" si="40">IF($AH137="SI",10%,0%)</f>
        <v>0.1</v>
      </c>
      <c r="AK137" s="70" t="s">
        <v>419</v>
      </c>
      <c r="AL137" s="70" t="s">
        <v>2063</v>
      </c>
      <c r="AM137" s="72">
        <f t="shared" si="16"/>
        <v>0.15</v>
      </c>
      <c r="AN137" s="72" t="s">
        <v>2051</v>
      </c>
      <c r="AO137" s="72" t="s">
        <v>2183</v>
      </c>
      <c r="AP137" s="72">
        <f t="shared" si="20"/>
        <v>0.25</v>
      </c>
      <c r="AQ137" s="73">
        <f t="shared" si="21"/>
        <v>0.9</v>
      </c>
      <c r="AR137" s="396"/>
      <c r="AS137" s="363"/>
      <c r="AT137" s="390"/>
      <c r="AU137" s="363"/>
      <c r="AV137" s="390"/>
      <c r="AW137" s="390"/>
      <c r="AX137" s="390"/>
      <c r="AY137" s="393"/>
    </row>
    <row r="138" spans="1:51" ht="50" customHeight="1" x14ac:dyDescent="0.3">
      <c r="A138" s="403" t="s">
        <v>2318</v>
      </c>
      <c r="B138" s="406" t="s">
        <v>163</v>
      </c>
      <c r="C138" s="409">
        <v>9</v>
      </c>
      <c r="D138" s="406" t="s">
        <v>2360</v>
      </c>
      <c r="E138" s="406" t="s">
        <v>175</v>
      </c>
      <c r="F138" s="406" t="s">
        <v>2032</v>
      </c>
      <c r="G138" s="400" t="str">
        <f>(CONCATENATE(F138," ","de"," ",D138," ","por"," ",J138," ","debido a"," ",I138))</f>
        <v>Pérdida de confidencialidad e integridad de Hardware (Equipos de cómputo) por Alteración de la información / Modificación de la Información debido a Acceso a los equipos de cómputo sin controles</v>
      </c>
      <c r="H138" s="385" t="s">
        <v>2104</v>
      </c>
      <c r="I138" s="361" t="s">
        <v>2033</v>
      </c>
      <c r="J138" s="385" t="s">
        <v>2174</v>
      </c>
      <c r="K138" s="385" t="s">
        <v>2175</v>
      </c>
      <c r="L138" s="361" t="s">
        <v>2320</v>
      </c>
      <c r="M138" s="361" t="s">
        <v>2141</v>
      </c>
      <c r="N138" s="388">
        <f>VALUE(MID($M138,1,1))</f>
        <v>4</v>
      </c>
      <c r="O138" s="397">
        <f>IF(N138=5,100%,IF(N138=4,80%,IF(N138=3,60%,IF(N138=2,40%,IF(N138=1,20%,"")))))</f>
        <v>0.8</v>
      </c>
      <c r="P138" s="361" t="s">
        <v>2043</v>
      </c>
      <c r="Q138" s="388">
        <f>VALUE(MID($P138,1,1))</f>
        <v>2</v>
      </c>
      <c r="R138" s="397">
        <f>IF(Q138=5,100%,IF(Q138=4,80%,IF(Q138=3,60%,IF(Q138=2,40%,IF(Q138=1,20%,"")))))</f>
        <v>0.4</v>
      </c>
      <c r="S138" s="388" t="str">
        <f>CONCATENATE(M138,P138)</f>
        <v>4. Alta2. Menor</v>
      </c>
      <c r="T138" s="391" t="str">
        <f t="shared" ref="T138" si="41">IF(S138="5. Muy alta1. Leve","Alto",IF(S138="5. Muy alta2. Menor","Alto",IF(S138="5. Muy alta3. Moderado","Alto",IF(S138="5. Muy alta4. Mayor","Alto",IF(S138="5. Muy alta5. Catastrófico","Extremo",IF(S138="4. Alta1. Leve","Moderado",IF(S138="4. Alta2. Menor","Moderado",IF(S138="4. Alta3. Moderado","Alto",IF(S138="4. Alta4. Mayor","Alto",IF(S138="4. Alta5. Catastrófico","Extremo",IF(S138="3. Media1. Leve","Moderado",IF(S138="3. Media2. Menor","Moderado",IF(S138="3. Media3. Moderado","Moderado",IF(S138="3. Media4. Mayor","Alto",IF(S138="3. Media5. Catastrófico","Extremo",IF(S138="2. Baja1. Leve","Bajo",IF(S138="2. Baja2. Menor","Moderado",IF(S138="2. Baja3. Moderado","Moderado",IF(S138="2. Baja4. Mayor","Alto",IF(S138="2. Baja5. Catastrófico","Extremo",IF(S138="1. Muy baja1. Leve","Bajo",IF(S138="1. Muy baja2. Menor","Bajo",IF(S138="1. Muy baja3. Moderado","Moderado",IF(S138="1. Muy baja4. Mayor","Alto",IF(S138="1. Muy baja5. Catastrófico","Extremo","")))))))))))))))))))))))))</f>
        <v>Moderado</v>
      </c>
      <c r="U138" s="70" t="s">
        <v>419</v>
      </c>
      <c r="V138" s="96" t="s">
        <v>2361</v>
      </c>
      <c r="W138" s="70" t="s">
        <v>2046</v>
      </c>
      <c r="X138" s="71">
        <f>IF(W138="","0%",IF(W138="Preventivo",25%,IF(W138="Detectivo",15%,IF(W138="Correctivo",10%))))</f>
        <v>0.25</v>
      </c>
      <c r="Y138" s="71" t="s">
        <v>2069</v>
      </c>
      <c r="Z138" s="71">
        <f>IF(Y138="Automático",15%,IF(Y138="Manual",5%,"0%"))</f>
        <v>0.15</v>
      </c>
      <c r="AA138" s="70" t="s">
        <v>419</v>
      </c>
      <c r="AB138" s="70" t="s">
        <v>2362</v>
      </c>
      <c r="AC138" s="72">
        <f>IF($AA138="SI",10%,0%)</f>
        <v>0.1</v>
      </c>
      <c r="AD138" s="70" t="s">
        <v>419</v>
      </c>
      <c r="AE138" s="70" t="s">
        <v>438</v>
      </c>
      <c r="AF138" s="70" t="s">
        <v>170</v>
      </c>
      <c r="AG138" s="72">
        <f t="shared" si="13"/>
        <v>0.15</v>
      </c>
      <c r="AH138" s="70" t="s">
        <v>419</v>
      </c>
      <c r="AI138" s="70" t="s">
        <v>2150</v>
      </c>
      <c r="AJ138" s="72">
        <f t="shared" si="40"/>
        <v>0.1</v>
      </c>
      <c r="AK138" s="70" t="s">
        <v>419</v>
      </c>
      <c r="AL138" s="70" t="s">
        <v>2050</v>
      </c>
      <c r="AM138" s="72">
        <f t="shared" si="16"/>
        <v>0.15</v>
      </c>
      <c r="AN138" s="72" t="s">
        <v>2051</v>
      </c>
      <c r="AO138" s="72" t="s">
        <v>2052</v>
      </c>
      <c r="AP138" s="72">
        <f t="shared" si="20"/>
        <v>0.25</v>
      </c>
      <c r="AQ138" s="73">
        <f t="shared" si="21"/>
        <v>1.1499999999999999</v>
      </c>
      <c r="AR138" s="394">
        <f>AVERAGE(AQ138,AQ139,AQ140)</f>
        <v>1.0333333333333334</v>
      </c>
      <c r="AS138" s="361" t="s">
        <v>2132</v>
      </c>
      <c r="AT138" s="388">
        <f>VALUE(MID($AS138,1,1))</f>
        <v>2</v>
      </c>
      <c r="AU138" s="361" t="s">
        <v>2054</v>
      </c>
      <c r="AV138" s="388">
        <f>VALUE(MID($AU138,1,1))</f>
        <v>1</v>
      </c>
      <c r="AW138" s="388">
        <f>$AT138*$AV138</f>
        <v>2</v>
      </c>
      <c r="AX138" s="388" t="str">
        <f>CONCATENATE(AS138,AU138)</f>
        <v>2. Baja1. Leve</v>
      </c>
      <c r="AY138" s="391" t="str">
        <f t="shared" ref="AY138" si="42">IF(AX138="5. Muy alta1. Leve","Alto",IF(AX138="5. Muy alta2. Menor","Alto",IF(AX138="5. Muy alta3. Moderado","Alto",IF(AX138="5. Muy alta4. Mayor","Alto",IF(AX138="5. Muy alta5. Catastrófico","Extremo",IF(AX138="4. Alta1. Leve","Moderado",IF(AX138="4. Alta2. Menor","Moderado",IF(AX138="4. Alta3. Moderado","Alto",IF(AX138="4. Alta4. Mayor","Alto",IF(AX138="4. Alta5. Catastrófico","Extremo",IF(AX138="3. Media1. Leve","Moderado",IF(AX138="3. Media2. Menor","Moderado",IF(AX138="3. Media3. Moderado","Moderado",IF(AX138="3. Media4. Mayor","Alto",IF(AX138="3. Media5. Catastrófico","Extremo",IF(AX138="2. Baja1. Leve","Bajo",IF(AX138="2. Baja2. Menor","Moderado",IF(AX138="2. Baja3. Moderado","Moderado",IF(AX138="2. Baja4. Mayor","Alto",IF(AX138="2. Baja5. Catastrófico","Extremo",IF(AX138="1. Muy baja1. Leve","Bajo",IF(AX138="1. Muy baja2. Menor","Bajo",IF(AX138="1. Muy baja3. Moderado","Moderado",IF(AX138="1. Muy baja4. Mayor","Alto",IF(AX138="1. Muy baja5. Catastrófico","Extremo","")))))))))))))))))))))))))</f>
        <v>Bajo</v>
      </c>
    </row>
    <row r="139" spans="1:51" ht="50" customHeight="1" x14ac:dyDescent="0.3">
      <c r="A139" s="404"/>
      <c r="B139" s="407"/>
      <c r="C139" s="410"/>
      <c r="D139" s="407"/>
      <c r="E139" s="407"/>
      <c r="F139" s="407"/>
      <c r="G139" s="401"/>
      <c r="H139" s="386"/>
      <c r="I139" s="362"/>
      <c r="J139" s="386"/>
      <c r="K139" s="386"/>
      <c r="L139" s="362"/>
      <c r="M139" s="362"/>
      <c r="N139" s="389"/>
      <c r="O139" s="398"/>
      <c r="P139" s="362"/>
      <c r="Q139" s="389"/>
      <c r="R139" s="398"/>
      <c r="S139" s="389"/>
      <c r="T139" s="392"/>
      <c r="U139" s="70" t="s">
        <v>419</v>
      </c>
      <c r="V139" s="96" t="s">
        <v>2363</v>
      </c>
      <c r="W139" s="70" t="s">
        <v>2135</v>
      </c>
      <c r="X139" s="71">
        <f t="shared" ref="X139:X140" si="43">IF(W139="","0%",IF(W139="Preventivo",25%,IF(W139="Detectivo",15%,IF(W139="Correctivo",10%))))</f>
        <v>0.15</v>
      </c>
      <c r="Y139" s="71" t="s">
        <v>2069</v>
      </c>
      <c r="Z139" s="71">
        <f t="shared" ref="Z139:Z140" si="44">IF(Y139="Automático",15%,IF(Y139="Manual",5%,"0%"))</f>
        <v>0.15</v>
      </c>
      <c r="AA139" s="70" t="s">
        <v>419</v>
      </c>
      <c r="AB139" s="70" t="s">
        <v>2364</v>
      </c>
      <c r="AC139" s="72">
        <f t="shared" si="19"/>
        <v>0.1</v>
      </c>
      <c r="AD139" s="70" t="s">
        <v>419</v>
      </c>
      <c r="AE139" s="70" t="s">
        <v>438</v>
      </c>
      <c r="AF139" s="70" t="s">
        <v>170</v>
      </c>
      <c r="AG139" s="72">
        <f t="shared" ref="AG139:AG155" si="45">IF($AD139="SI",15%,0%)</f>
        <v>0.15</v>
      </c>
      <c r="AH139" s="70" t="s">
        <v>419</v>
      </c>
      <c r="AI139" s="70" t="s">
        <v>2150</v>
      </c>
      <c r="AJ139" s="72">
        <f t="shared" si="40"/>
        <v>0.1</v>
      </c>
      <c r="AK139" s="70" t="s">
        <v>419</v>
      </c>
      <c r="AL139" s="70" t="s">
        <v>2050</v>
      </c>
      <c r="AM139" s="72">
        <f t="shared" si="16"/>
        <v>0.15</v>
      </c>
      <c r="AN139" s="72" t="s">
        <v>2051</v>
      </c>
      <c r="AO139" s="72" t="s">
        <v>2052</v>
      </c>
      <c r="AP139" s="72">
        <f t="shared" si="20"/>
        <v>0.25</v>
      </c>
      <c r="AQ139" s="73">
        <f t="shared" si="21"/>
        <v>1.05</v>
      </c>
      <c r="AR139" s="395"/>
      <c r="AS139" s="362"/>
      <c r="AT139" s="389"/>
      <c r="AU139" s="362"/>
      <c r="AV139" s="389"/>
      <c r="AW139" s="389"/>
      <c r="AX139" s="389"/>
      <c r="AY139" s="392"/>
    </row>
    <row r="140" spans="1:51" ht="50" customHeight="1" x14ac:dyDescent="0.3">
      <c r="A140" s="405"/>
      <c r="B140" s="408"/>
      <c r="C140" s="411"/>
      <c r="D140" s="408"/>
      <c r="E140" s="408"/>
      <c r="F140" s="408"/>
      <c r="G140" s="402"/>
      <c r="H140" s="387"/>
      <c r="I140" s="363"/>
      <c r="J140" s="387"/>
      <c r="K140" s="387"/>
      <c r="L140" s="363"/>
      <c r="M140" s="363"/>
      <c r="N140" s="390"/>
      <c r="O140" s="399"/>
      <c r="P140" s="363"/>
      <c r="Q140" s="390"/>
      <c r="R140" s="399"/>
      <c r="S140" s="390"/>
      <c r="T140" s="393"/>
      <c r="U140" s="70" t="s">
        <v>419</v>
      </c>
      <c r="V140" s="96" t="s">
        <v>2336</v>
      </c>
      <c r="W140" s="70" t="s">
        <v>2114</v>
      </c>
      <c r="X140" s="71">
        <f t="shared" si="43"/>
        <v>0.1</v>
      </c>
      <c r="Y140" s="71" t="s">
        <v>2047</v>
      </c>
      <c r="Z140" s="71">
        <f t="shared" si="44"/>
        <v>0.05</v>
      </c>
      <c r="AA140" s="70" t="s">
        <v>419</v>
      </c>
      <c r="AB140" s="70" t="s">
        <v>2341</v>
      </c>
      <c r="AC140" s="72">
        <f t="shared" si="19"/>
        <v>0.1</v>
      </c>
      <c r="AD140" s="70" t="s">
        <v>419</v>
      </c>
      <c r="AE140" s="70" t="s">
        <v>438</v>
      </c>
      <c r="AF140" s="70" t="s">
        <v>170</v>
      </c>
      <c r="AG140" s="72">
        <f t="shared" si="45"/>
        <v>0.15</v>
      </c>
      <c r="AH140" s="70" t="s">
        <v>419</v>
      </c>
      <c r="AI140" s="70" t="s">
        <v>2150</v>
      </c>
      <c r="AJ140" s="72">
        <f t="shared" si="40"/>
        <v>0.1</v>
      </c>
      <c r="AK140" s="70" t="s">
        <v>419</v>
      </c>
      <c r="AL140" s="70" t="s">
        <v>2050</v>
      </c>
      <c r="AM140" s="72">
        <f t="shared" si="16"/>
        <v>0.15</v>
      </c>
      <c r="AN140" s="72" t="s">
        <v>2051</v>
      </c>
      <c r="AO140" s="72" t="s">
        <v>2052</v>
      </c>
      <c r="AP140" s="72">
        <f t="shared" si="20"/>
        <v>0.25</v>
      </c>
      <c r="AQ140" s="73">
        <f t="shared" si="21"/>
        <v>0.9</v>
      </c>
      <c r="AR140" s="396"/>
      <c r="AS140" s="363"/>
      <c r="AT140" s="390"/>
      <c r="AU140" s="363"/>
      <c r="AV140" s="390"/>
      <c r="AW140" s="390"/>
      <c r="AX140" s="390"/>
      <c r="AY140" s="393"/>
    </row>
    <row r="141" spans="1:51" ht="50" customHeight="1" x14ac:dyDescent="0.3">
      <c r="A141" s="403" t="s">
        <v>2318</v>
      </c>
      <c r="B141" s="406" t="s">
        <v>163</v>
      </c>
      <c r="C141" s="409">
        <v>10</v>
      </c>
      <c r="D141" s="406" t="s">
        <v>2360</v>
      </c>
      <c r="E141" s="406" t="s">
        <v>175</v>
      </c>
      <c r="F141" s="406" t="s">
        <v>2061</v>
      </c>
      <c r="G141" s="400" t="str">
        <f>(CONCATENATE(F141," ","de"," ",D141," ","por"," ",J141," ","debido a"," ",I141))</f>
        <v>Pérdida de Disponibilidad de Hardware (Equipos de cómputo) por Ataque de virus sofisticados debido a Acceso a los equipos de cómputo sin controles</v>
      </c>
      <c r="H141" s="385" t="s">
        <v>2104</v>
      </c>
      <c r="I141" s="361" t="s">
        <v>2033</v>
      </c>
      <c r="J141" s="385" t="s">
        <v>2034</v>
      </c>
      <c r="K141" s="385" t="s">
        <v>2076</v>
      </c>
      <c r="L141" s="361" t="s">
        <v>2320</v>
      </c>
      <c r="M141" s="361" t="s">
        <v>2141</v>
      </c>
      <c r="N141" s="388">
        <f>VALUE(MID($M141,1,1))</f>
        <v>4</v>
      </c>
      <c r="O141" s="397">
        <f>IF(N141=5,100%,IF(N141=4,80%,IF(N141=3,60%,IF(N141=2,40%,IF(N141=1,20%,"")))))</f>
        <v>0.8</v>
      </c>
      <c r="P141" s="361" t="s">
        <v>2043</v>
      </c>
      <c r="Q141" s="388">
        <f>VALUE(MID($P141,1,1))</f>
        <v>2</v>
      </c>
      <c r="R141" s="397">
        <f>IF(Q141=5,100%,IF(Q141=4,80%,IF(Q141=3,60%,IF(Q141=2,40%,IF(Q141=1,20%,"")))))</f>
        <v>0.4</v>
      </c>
      <c r="S141" s="388" t="str">
        <f>CONCATENATE(M141,P141)</f>
        <v>4. Alta2. Menor</v>
      </c>
      <c r="T141" s="391" t="str">
        <f t="shared" ref="T141" si="46">IF(S141="5. Muy alta1. Leve","Alto",IF(S141="5. Muy alta2. Menor","Alto",IF(S141="5. Muy alta3. Moderado","Alto",IF(S141="5. Muy alta4. Mayor","Alto",IF(S141="5. Muy alta5. Catastrófico","Extremo",IF(S141="4. Alta1. Leve","Moderado",IF(S141="4. Alta2. Menor","Moderado",IF(S141="4. Alta3. Moderado","Alto",IF(S141="4. Alta4. Mayor","Alto",IF(S141="4. Alta5. Catastrófico","Extremo",IF(S141="3. Media1. Leve","Moderado",IF(S141="3. Media2. Menor","Moderado",IF(S141="3. Media3. Moderado","Moderado",IF(S141="3. Media4. Mayor","Alto",IF(S141="3. Media5. Catastrófico","Extremo",IF(S141="2. Baja1. Leve","Bajo",IF(S141="2. Baja2. Menor","Moderado",IF(S141="2. Baja3. Moderado","Moderado",IF(S141="2. Baja4. Mayor","Alto",IF(S141="2. Baja5. Catastrófico","Extremo",IF(S141="1. Muy baja1. Leve","Bajo",IF(S141="1. Muy baja2. Menor","Bajo",IF(S141="1. Muy baja3. Moderado","Moderado",IF(S141="1. Muy baja4. Mayor","Alto",IF(S141="1. Muy baja5. Catastrófico","Extremo","")))))))))))))))))))))))))</f>
        <v>Moderado</v>
      </c>
      <c r="U141" s="70" t="s">
        <v>419</v>
      </c>
      <c r="V141" s="96" t="s">
        <v>2365</v>
      </c>
      <c r="W141" s="70" t="s">
        <v>2046</v>
      </c>
      <c r="X141" s="71">
        <f>IF(W141="","0%",IF(W141="Preventivo",25%,IF(W141="Detectivo",15%,IF(W141="Correctivo",10%))))</f>
        <v>0.25</v>
      </c>
      <c r="Y141" s="71" t="s">
        <v>2047</v>
      </c>
      <c r="Z141" s="71">
        <f>IF(Y141="Automático",15%,IF(Y141="Manual",5%,"0%"))</f>
        <v>0.05</v>
      </c>
      <c r="AA141" s="70" t="s">
        <v>419</v>
      </c>
      <c r="AB141" s="70" t="s">
        <v>2366</v>
      </c>
      <c r="AC141" s="72">
        <f>IF($AA141="SI",10%,0%)</f>
        <v>0.1</v>
      </c>
      <c r="AD141" s="70" t="s">
        <v>419</v>
      </c>
      <c r="AE141" s="70" t="s">
        <v>438</v>
      </c>
      <c r="AF141" s="70" t="s">
        <v>170</v>
      </c>
      <c r="AG141" s="72">
        <f t="shared" si="45"/>
        <v>0.15</v>
      </c>
      <c r="AH141" s="70" t="s">
        <v>419</v>
      </c>
      <c r="AI141" s="70" t="s">
        <v>2150</v>
      </c>
      <c r="AJ141" s="72">
        <f t="shared" si="40"/>
        <v>0.1</v>
      </c>
      <c r="AK141" s="70" t="s">
        <v>419</v>
      </c>
      <c r="AL141" s="70" t="s">
        <v>2063</v>
      </c>
      <c r="AM141" s="72">
        <f t="shared" si="16"/>
        <v>0.15</v>
      </c>
      <c r="AN141" s="72" t="s">
        <v>2051</v>
      </c>
      <c r="AO141" s="72" t="s">
        <v>2183</v>
      </c>
      <c r="AP141" s="72">
        <f t="shared" si="20"/>
        <v>0.25</v>
      </c>
      <c r="AQ141" s="73">
        <f t="shared" si="21"/>
        <v>1.05</v>
      </c>
      <c r="AR141" s="394">
        <f>AVERAGE(AQ141,AQ142,AQ143)</f>
        <v>0.96666666666666667</v>
      </c>
      <c r="AS141" s="361" t="s">
        <v>2132</v>
      </c>
      <c r="AT141" s="388">
        <f>VALUE(MID($AS141,1,1))</f>
        <v>2</v>
      </c>
      <c r="AU141" s="361" t="s">
        <v>2054</v>
      </c>
      <c r="AV141" s="388">
        <f>VALUE(MID($AU141,1,1))</f>
        <v>1</v>
      </c>
      <c r="AW141" s="388">
        <f>$AT141*$AV141</f>
        <v>2</v>
      </c>
      <c r="AX141" s="388" t="str">
        <f>CONCATENATE(AS141,AU141)</f>
        <v>2. Baja1. Leve</v>
      </c>
      <c r="AY141" s="391" t="str">
        <f t="shared" ref="AY141" si="47">IF(AX141="5. Muy alta1. Leve","Alto",IF(AX141="5. Muy alta2. Menor","Alto",IF(AX141="5. Muy alta3. Moderado","Alto",IF(AX141="5. Muy alta4. Mayor","Alto",IF(AX141="5. Muy alta5. Catastrófico","Extremo",IF(AX141="4. Alta1. Leve","Moderado",IF(AX141="4. Alta2. Menor","Moderado",IF(AX141="4. Alta3. Moderado","Alto",IF(AX141="4. Alta4. Mayor","Alto",IF(AX141="4. Alta5. Catastrófico","Extremo",IF(AX141="3. Media1. Leve","Moderado",IF(AX141="3. Media2. Menor","Moderado",IF(AX141="3. Media3. Moderado","Moderado",IF(AX141="3. Media4. Mayor","Alto",IF(AX141="3. Media5. Catastrófico","Extremo",IF(AX141="2. Baja1. Leve","Bajo",IF(AX141="2. Baja2. Menor","Moderado",IF(AX141="2. Baja3. Moderado","Moderado",IF(AX141="2. Baja4. Mayor","Alto",IF(AX141="2. Baja5. Catastrófico","Extremo",IF(AX141="1. Muy baja1. Leve","Bajo",IF(AX141="1. Muy baja2. Menor","Bajo",IF(AX141="1. Muy baja3. Moderado","Moderado",IF(AX141="1. Muy baja4. Mayor","Alto",IF(AX141="1. Muy baja5. Catastrófico","Extremo","")))))))))))))))))))))))))</f>
        <v>Bajo</v>
      </c>
    </row>
    <row r="142" spans="1:51" ht="50" customHeight="1" x14ac:dyDescent="0.3">
      <c r="A142" s="404"/>
      <c r="B142" s="407"/>
      <c r="C142" s="410"/>
      <c r="D142" s="407"/>
      <c r="E142" s="407"/>
      <c r="F142" s="407"/>
      <c r="G142" s="401"/>
      <c r="H142" s="386"/>
      <c r="I142" s="362"/>
      <c r="J142" s="386"/>
      <c r="K142" s="386"/>
      <c r="L142" s="362"/>
      <c r="M142" s="362"/>
      <c r="N142" s="389"/>
      <c r="O142" s="398"/>
      <c r="P142" s="362"/>
      <c r="Q142" s="389"/>
      <c r="R142" s="398"/>
      <c r="S142" s="389"/>
      <c r="T142" s="392"/>
      <c r="U142" s="70" t="s">
        <v>419</v>
      </c>
      <c r="V142" s="96" t="s">
        <v>2367</v>
      </c>
      <c r="W142" s="70" t="s">
        <v>2135</v>
      </c>
      <c r="X142" s="71">
        <f t="shared" ref="X142:X143" si="48">IF(W142="","0%",IF(W142="Preventivo",25%,IF(W142="Detectivo",15%,IF(W142="Correctivo",10%))))</f>
        <v>0.15</v>
      </c>
      <c r="Y142" s="71" t="s">
        <v>2047</v>
      </c>
      <c r="Z142" s="71">
        <f t="shared" ref="Z142:Z143" si="49">IF(Y142="Automático",15%,IF(Y142="Manual",5%,"0%"))</f>
        <v>0.05</v>
      </c>
      <c r="AA142" s="70" t="s">
        <v>419</v>
      </c>
      <c r="AB142" s="70" t="s">
        <v>2368</v>
      </c>
      <c r="AC142" s="72">
        <f t="shared" si="19"/>
        <v>0.1</v>
      </c>
      <c r="AD142" s="70" t="s">
        <v>419</v>
      </c>
      <c r="AE142" s="70" t="s">
        <v>438</v>
      </c>
      <c r="AF142" s="70" t="s">
        <v>170</v>
      </c>
      <c r="AG142" s="72">
        <f t="shared" si="45"/>
        <v>0.15</v>
      </c>
      <c r="AH142" s="70" t="s">
        <v>419</v>
      </c>
      <c r="AI142" s="70" t="s">
        <v>2150</v>
      </c>
      <c r="AJ142" s="72">
        <f t="shared" si="40"/>
        <v>0.1</v>
      </c>
      <c r="AK142" s="70" t="s">
        <v>419</v>
      </c>
      <c r="AL142" s="70" t="s">
        <v>2063</v>
      </c>
      <c r="AM142" s="72">
        <f t="shared" si="16"/>
        <v>0.15</v>
      </c>
      <c r="AN142" s="72" t="s">
        <v>2051</v>
      </c>
      <c r="AO142" s="72" t="s">
        <v>2183</v>
      </c>
      <c r="AP142" s="72">
        <f t="shared" si="20"/>
        <v>0.25</v>
      </c>
      <c r="AQ142" s="73">
        <f t="shared" si="21"/>
        <v>0.95000000000000007</v>
      </c>
      <c r="AR142" s="395"/>
      <c r="AS142" s="362"/>
      <c r="AT142" s="389"/>
      <c r="AU142" s="362"/>
      <c r="AV142" s="389"/>
      <c r="AW142" s="389"/>
      <c r="AX142" s="389"/>
      <c r="AY142" s="392"/>
    </row>
    <row r="143" spans="1:51" ht="50" customHeight="1" x14ac:dyDescent="0.3">
      <c r="A143" s="405"/>
      <c r="B143" s="408"/>
      <c r="C143" s="411"/>
      <c r="D143" s="408"/>
      <c r="E143" s="408"/>
      <c r="F143" s="408"/>
      <c r="G143" s="402"/>
      <c r="H143" s="387"/>
      <c r="I143" s="363"/>
      <c r="J143" s="387"/>
      <c r="K143" s="387"/>
      <c r="L143" s="363"/>
      <c r="M143" s="363"/>
      <c r="N143" s="390"/>
      <c r="O143" s="399"/>
      <c r="P143" s="363"/>
      <c r="Q143" s="390"/>
      <c r="R143" s="399"/>
      <c r="S143" s="390"/>
      <c r="T143" s="393"/>
      <c r="U143" s="70" t="s">
        <v>419</v>
      </c>
      <c r="V143" s="96" t="s">
        <v>2369</v>
      </c>
      <c r="W143" s="70" t="s">
        <v>2114</v>
      </c>
      <c r="X143" s="71">
        <f t="shared" si="48"/>
        <v>0.1</v>
      </c>
      <c r="Y143" s="71" t="s">
        <v>2047</v>
      </c>
      <c r="Z143" s="71">
        <f t="shared" si="49"/>
        <v>0.05</v>
      </c>
      <c r="AA143" s="70" t="s">
        <v>419</v>
      </c>
      <c r="AB143" s="70" t="s">
        <v>2370</v>
      </c>
      <c r="AC143" s="72">
        <f t="shared" si="19"/>
        <v>0.1</v>
      </c>
      <c r="AD143" s="70" t="s">
        <v>419</v>
      </c>
      <c r="AE143" s="70" t="s">
        <v>438</v>
      </c>
      <c r="AF143" s="70" t="s">
        <v>170</v>
      </c>
      <c r="AG143" s="72">
        <f t="shared" si="45"/>
        <v>0.15</v>
      </c>
      <c r="AH143" s="70" t="s">
        <v>419</v>
      </c>
      <c r="AI143" s="70" t="s">
        <v>2150</v>
      </c>
      <c r="AJ143" s="72">
        <f t="shared" si="40"/>
        <v>0.1</v>
      </c>
      <c r="AK143" s="70" t="s">
        <v>419</v>
      </c>
      <c r="AL143" s="70" t="s">
        <v>2063</v>
      </c>
      <c r="AM143" s="72">
        <f t="shared" si="16"/>
        <v>0.15</v>
      </c>
      <c r="AN143" s="72" t="s">
        <v>2051</v>
      </c>
      <c r="AO143" s="72" t="s">
        <v>2183</v>
      </c>
      <c r="AP143" s="72">
        <f t="shared" si="20"/>
        <v>0.25</v>
      </c>
      <c r="AQ143" s="73">
        <f t="shared" si="21"/>
        <v>0.9</v>
      </c>
      <c r="AR143" s="396"/>
      <c r="AS143" s="363"/>
      <c r="AT143" s="390"/>
      <c r="AU143" s="363"/>
      <c r="AV143" s="390"/>
      <c r="AW143" s="390"/>
      <c r="AX143" s="390"/>
      <c r="AY143" s="393"/>
    </row>
    <row r="144" spans="1:51" ht="50" customHeight="1" x14ac:dyDescent="0.3">
      <c r="A144" s="403" t="s">
        <v>2318</v>
      </c>
      <c r="B144" s="406" t="s">
        <v>163</v>
      </c>
      <c r="C144" s="409">
        <v>11</v>
      </c>
      <c r="D144" s="406" t="s">
        <v>2371</v>
      </c>
      <c r="E144" s="406" t="s">
        <v>243</v>
      </c>
      <c r="F144" s="406" t="s">
        <v>2032</v>
      </c>
      <c r="G144" s="400" t="str">
        <f>(CONCATENATE(F144," ","de"," ",D144," ","por"," ",J144," ","debido a"," ",I144))</f>
        <v>Pérdida de confidencialidad e integridad de Software 
(SIVIC
AVANTI
 por Acceso no Autorizado debido a Acceso a los recursos e información del sistema</v>
      </c>
      <c r="H144" s="385" t="s">
        <v>2073</v>
      </c>
      <c r="I144" s="361" t="s">
        <v>2038</v>
      </c>
      <c r="J144" s="429" t="s">
        <v>2039</v>
      </c>
      <c r="K144" s="385" t="s">
        <v>2110</v>
      </c>
      <c r="L144" s="361" t="s">
        <v>2320</v>
      </c>
      <c r="M144" s="361" t="s">
        <v>2141</v>
      </c>
      <c r="N144" s="388">
        <f>VALUE(MID($M144,1,1))</f>
        <v>4</v>
      </c>
      <c r="O144" s="397">
        <f>IF(N144=5,100%,IF(N144=4,80%,IF(N144=3,60%,IF(N144=2,40%,IF(N144=1,20%,"")))))</f>
        <v>0.8</v>
      </c>
      <c r="P144" s="361" t="s">
        <v>2091</v>
      </c>
      <c r="Q144" s="388">
        <f>VALUE(MID($P144,1,1))</f>
        <v>4</v>
      </c>
      <c r="R144" s="397">
        <f>IF(Q144=5,100%,IF(Q144=4,80%,IF(Q144=3,60%,IF(Q144=2,40%,IF(Q144=1,20%,"")))))</f>
        <v>0.8</v>
      </c>
      <c r="S144" s="388" t="str">
        <f>CONCATENATE(M144,P144)</f>
        <v>4. Alta4. Mayor</v>
      </c>
      <c r="T144" s="391" t="str">
        <f t="shared" ref="T144" si="50">IF(S144="5. Muy alta1. Leve","Alto",IF(S144="5. Muy alta2. Menor","Alto",IF(S144="5. Muy alta3. Moderado","Alto",IF(S144="5. Muy alta4. Mayor","Alto",IF(S144="5. Muy alta5. Catastrófico","Extremo",IF(S144="4. Alta1. Leve","Moderado",IF(S144="4. Alta2. Menor","Moderado",IF(S144="4. Alta3. Moderado","Alto",IF(S144="4. Alta4. Mayor","Alto",IF(S144="4. Alta5. Catastrófico","Extremo",IF(S144="3. Media1. Leve","Moderado",IF(S144="3. Media2. Menor","Moderado",IF(S144="3. Media3. Moderado","Moderado",IF(S144="3. Media4. Mayor","Alto",IF(S144="3. Media5. Catastrófico","Extremo",IF(S144="2. Baja1. Leve","Bajo",IF(S144="2. Baja2. Menor","Moderado",IF(S144="2. Baja3. Moderado","Moderado",IF(S144="2. Baja4. Mayor","Alto",IF(S144="2. Baja5. Catastrófico","Extremo",IF(S144="1. Muy baja1. Leve","Bajo",IF(S144="1. Muy baja2. Menor","Bajo",IF(S144="1. Muy baja3. Moderado","Moderado",IF(S144="1. Muy baja4. Mayor","Alto",IF(S144="1. Muy baja5. Catastrófico","Extremo","")))))))))))))))))))))))))</f>
        <v>Alto</v>
      </c>
      <c r="U144" s="70" t="s">
        <v>419</v>
      </c>
      <c r="V144" s="96" t="s">
        <v>2372</v>
      </c>
      <c r="W144" s="70" t="s">
        <v>2046</v>
      </c>
      <c r="X144" s="71">
        <f>IF(W144="","0%",IF(W144="Preventivo",25%,IF(W144="Detectivo",15%,IF(W144="Correctivo",10%))))</f>
        <v>0.25</v>
      </c>
      <c r="Y144" s="71" t="s">
        <v>2069</v>
      </c>
      <c r="Z144" s="71">
        <f>IF(Y144="Automático",15%,IF(Y144="Manual",5%,"0%"))</f>
        <v>0.15</v>
      </c>
      <c r="AA144" s="70" t="s">
        <v>419</v>
      </c>
      <c r="AB144" s="70" t="s">
        <v>2373</v>
      </c>
      <c r="AC144" s="72">
        <f>IF($AA144="SI",10%,0%)</f>
        <v>0.1</v>
      </c>
      <c r="AD144" s="70" t="s">
        <v>419</v>
      </c>
      <c r="AE144" s="70" t="s">
        <v>438</v>
      </c>
      <c r="AF144" s="70" t="s">
        <v>170</v>
      </c>
      <c r="AG144" s="72">
        <f t="shared" si="45"/>
        <v>0.15</v>
      </c>
      <c r="AH144" s="70" t="s">
        <v>419</v>
      </c>
      <c r="AI144" s="70" t="s">
        <v>2150</v>
      </c>
      <c r="AJ144" s="72">
        <f t="shared" si="40"/>
        <v>0.1</v>
      </c>
      <c r="AK144" s="70" t="s">
        <v>419</v>
      </c>
      <c r="AL144" s="70" t="s">
        <v>2050</v>
      </c>
      <c r="AM144" s="72">
        <f t="shared" si="16"/>
        <v>0.15</v>
      </c>
      <c r="AN144" s="72" t="s">
        <v>2051</v>
      </c>
      <c r="AO144" s="72" t="s">
        <v>2052</v>
      </c>
      <c r="AP144" s="72">
        <f t="shared" si="20"/>
        <v>0.25</v>
      </c>
      <c r="AQ144" s="73">
        <f t="shared" si="21"/>
        <v>1.1499999999999999</v>
      </c>
      <c r="AR144" s="394">
        <f>AVERAGE(AQ144,AQ145,AQ146)</f>
        <v>1.0333333333333334</v>
      </c>
      <c r="AS144" s="361" t="s">
        <v>2132</v>
      </c>
      <c r="AT144" s="388">
        <f>VALUE(MID($AS144,1,1))</f>
        <v>2</v>
      </c>
      <c r="AU144" s="361" t="s">
        <v>2043</v>
      </c>
      <c r="AV144" s="388">
        <f>VALUE(MID($AU144,1,1))</f>
        <v>2</v>
      </c>
      <c r="AW144" s="388">
        <f>$AT144*$AV144</f>
        <v>4</v>
      </c>
      <c r="AX144" s="388" t="str">
        <f>CONCATENATE(AS144,AU144)</f>
        <v>2. Baja2. Menor</v>
      </c>
      <c r="AY144" s="391" t="str">
        <f t="shared" ref="AY144" si="51">IF(AX144="5. Muy alta1. Leve","Alto",IF(AX144="5. Muy alta2. Menor","Alto",IF(AX144="5. Muy alta3. Moderado","Alto",IF(AX144="5. Muy alta4. Mayor","Alto",IF(AX144="5. Muy alta5. Catastrófico","Extremo",IF(AX144="4. Alta1. Leve","Moderado",IF(AX144="4. Alta2. Menor","Moderado",IF(AX144="4. Alta3. Moderado","Alto",IF(AX144="4. Alta4. Mayor","Alto",IF(AX144="4. Alta5. Catastrófico","Extremo",IF(AX144="3. Media1. Leve","Moderado",IF(AX144="3. Media2. Menor","Moderado",IF(AX144="3. Media3. Moderado","Moderado",IF(AX144="3. Media4. Mayor","Alto",IF(AX144="3. Media5. Catastrófico","Extremo",IF(AX144="2. Baja1. Leve","Bajo",IF(AX144="2. Baja2. Menor","Moderado",IF(AX144="2. Baja3. Moderado","Moderado",IF(AX144="2. Baja4. Mayor","Alto",IF(AX144="2. Baja5. Catastrófico","Extremo",IF(AX144="1. Muy baja1. Leve","Bajo",IF(AX144="1. Muy baja2. Menor","Bajo",IF(AX144="1. Muy baja3. Moderado","Moderado",IF(AX144="1. Muy baja4. Mayor","Alto",IF(AX144="1. Muy baja5. Catastrófico","Extremo","")))))))))))))))))))))))))</f>
        <v>Moderado</v>
      </c>
    </row>
    <row r="145" spans="1:51" ht="50" customHeight="1" x14ac:dyDescent="0.3">
      <c r="A145" s="404"/>
      <c r="B145" s="407"/>
      <c r="C145" s="410"/>
      <c r="D145" s="407"/>
      <c r="E145" s="407"/>
      <c r="F145" s="407"/>
      <c r="G145" s="401"/>
      <c r="H145" s="386"/>
      <c r="I145" s="362"/>
      <c r="J145" s="429"/>
      <c r="K145" s="386"/>
      <c r="L145" s="362"/>
      <c r="M145" s="362"/>
      <c r="N145" s="389"/>
      <c r="O145" s="398"/>
      <c r="P145" s="362"/>
      <c r="Q145" s="389"/>
      <c r="R145" s="398"/>
      <c r="S145" s="389"/>
      <c r="T145" s="392"/>
      <c r="U145" s="70" t="s">
        <v>419</v>
      </c>
      <c r="V145" s="96" t="s">
        <v>2374</v>
      </c>
      <c r="W145" s="70" t="s">
        <v>2135</v>
      </c>
      <c r="X145" s="71">
        <f t="shared" ref="X145:X146" si="52">IF(W145="","0%",IF(W145="Preventivo",25%,IF(W145="Detectivo",15%,IF(W145="Correctivo",10%))))</f>
        <v>0.15</v>
      </c>
      <c r="Y145" s="71" t="s">
        <v>2069</v>
      </c>
      <c r="Z145" s="71">
        <f t="shared" ref="Z145:Z146" si="53">IF(Y145="Automático",15%,IF(Y145="Manual",5%,"0%"))</f>
        <v>0.15</v>
      </c>
      <c r="AA145" s="70" t="s">
        <v>419</v>
      </c>
      <c r="AB145" s="70" t="s">
        <v>2375</v>
      </c>
      <c r="AC145" s="72">
        <f t="shared" si="19"/>
        <v>0.1</v>
      </c>
      <c r="AD145" s="70" t="s">
        <v>419</v>
      </c>
      <c r="AE145" s="70" t="s">
        <v>438</v>
      </c>
      <c r="AF145" s="70" t="s">
        <v>170</v>
      </c>
      <c r="AG145" s="72">
        <f t="shared" si="45"/>
        <v>0.15</v>
      </c>
      <c r="AH145" s="70" t="s">
        <v>419</v>
      </c>
      <c r="AI145" s="70" t="s">
        <v>2150</v>
      </c>
      <c r="AJ145" s="72">
        <f t="shared" si="40"/>
        <v>0.1</v>
      </c>
      <c r="AK145" s="70" t="s">
        <v>419</v>
      </c>
      <c r="AL145" s="70" t="s">
        <v>2050</v>
      </c>
      <c r="AM145" s="72">
        <f t="shared" ref="AM145:AM155" si="54">IF(AK145="SI",15%,0%)</f>
        <v>0.15</v>
      </c>
      <c r="AN145" s="72" t="s">
        <v>2051</v>
      </c>
      <c r="AO145" s="72" t="s">
        <v>2052</v>
      </c>
      <c r="AP145" s="72">
        <f t="shared" si="20"/>
        <v>0.25</v>
      </c>
      <c r="AQ145" s="73">
        <f t="shared" si="21"/>
        <v>1.05</v>
      </c>
      <c r="AR145" s="395"/>
      <c r="AS145" s="362"/>
      <c r="AT145" s="389"/>
      <c r="AU145" s="362"/>
      <c r="AV145" s="389"/>
      <c r="AW145" s="389"/>
      <c r="AX145" s="389"/>
      <c r="AY145" s="392"/>
    </row>
    <row r="146" spans="1:51" ht="50" customHeight="1" x14ac:dyDescent="0.3">
      <c r="A146" s="405"/>
      <c r="B146" s="408"/>
      <c r="C146" s="411"/>
      <c r="D146" s="408"/>
      <c r="E146" s="408"/>
      <c r="F146" s="408"/>
      <c r="G146" s="402"/>
      <c r="H146" s="387"/>
      <c r="I146" s="363"/>
      <c r="J146" s="429"/>
      <c r="K146" s="387"/>
      <c r="L146" s="363"/>
      <c r="M146" s="363"/>
      <c r="N146" s="390"/>
      <c r="O146" s="399"/>
      <c r="P146" s="362"/>
      <c r="Q146" s="390"/>
      <c r="R146" s="399"/>
      <c r="S146" s="390"/>
      <c r="T146" s="393"/>
      <c r="U146" s="70" t="s">
        <v>419</v>
      </c>
      <c r="V146" s="96" t="s">
        <v>2376</v>
      </c>
      <c r="W146" s="70" t="s">
        <v>2114</v>
      </c>
      <c r="X146" s="71">
        <f t="shared" si="52"/>
        <v>0.1</v>
      </c>
      <c r="Y146" s="71" t="s">
        <v>2047</v>
      </c>
      <c r="Z146" s="71">
        <f t="shared" si="53"/>
        <v>0.05</v>
      </c>
      <c r="AA146" s="70" t="s">
        <v>419</v>
      </c>
      <c r="AB146" s="70" t="s">
        <v>2341</v>
      </c>
      <c r="AC146" s="72">
        <f t="shared" si="19"/>
        <v>0.1</v>
      </c>
      <c r="AD146" s="70" t="s">
        <v>419</v>
      </c>
      <c r="AE146" s="70" t="s">
        <v>438</v>
      </c>
      <c r="AF146" s="70" t="s">
        <v>170</v>
      </c>
      <c r="AG146" s="72">
        <f t="shared" si="45"/>
        <v>0.15</v>
      </c>
      <c r="AH146" s="70" t="s">
        <v>419</v>
      </c>
      <c r="AI146" s="70" t="s">
        <v>2150</v>
      </c>
      <c r="AJ146" s="72">
        <f t="shared" si="40"/>
        <v>0.1</v>
      </c>
      <c r="AK146" s="70" t="s">
        <v>419</v>
      </c>
      <c r="AL146" s="70" t="s">
        <v>2050</v>
      </c>
      <c r="AM146" s="72">
        <f t="shared" si="54"/>
        <v>0.15</v>
      </c>
      <c r="AN146" s="72" t="s">
        <v>2051</v>
      </c>
      <c r="AO146" s="72" t="s">
        <v>2052</v>
      </c>
      <c r="AP146" s="72">
        <f t="shared" si="20"/>
        <v>0.25</v>
      </c>
      <c r="AQ146" s="73">
        <f t="shared" si="21"/>
        <v>0.9</v>
      </c>
      <c r="AR146" s="396"/>
      <c r="AS146" s="363"/>
      <c r="AT146" s="390"/>
      <c r="AU146" s="363"/>
      <c r="AV146" s="390"/>
      <c r="AW146" s="390"/>
      <c r="AX146" s="390"/>
      <c r="AY146" s="393"/>
    </row>
    <row r="147" spans="1:51" ht="50" customHeight="1" x14ac:dyDescent="0.3">
      <c r="A147" s="403" t="s">
        <v>2318</v>
      </c>
      <c r="B147" s="406" t="s">
        <v>163</v>
      </c>
      <c r="C147" s="409">
        <v>12</v>
      </c>
      <c r="D147" s="406" t="s">
        <v>2371</v>
      </c>
      <c r="E147" s="406" t="s">
        <v>243</v>
      </c>
      <c r="F147" s="406" t="s">
        <v>2061</v>
      </c>
      <c r="G147" s="400" t="str">
        <f>(CONCATENATE(F147," ","de"," ",D147," ","por"," ",J147," ","debido a"," ",I147))</f>
        <v>Pérdida de Disponibilidad de Software 
(SIVIC
AVANTI
 por Caída del sistema por agotamiento de recursos debido a Falta de disponibilidad de los servicios</v>
      </c>
      <c r="H147" s="385" t="s">
        <v>2104</v>
      </c>
      <c r="I147" s="361" t="s">
        <v>2191</v>
      </c>
      <c r="J147" s="362" t="s">
        <v>2327</v>
      </c>
      <c r="K147" s="361" t="s">
        <v>2140</v>
      </c>
      <c r="L147" s="361" t="s">
        <v>2320</v>
      </c>
      <c r="M147" s="361" t="s">
        <v>2141</v>
      </c>
      <c r="N147" s="388">
        <f>VALUE(MID($M147,1,1))</f>
        <v>4</v>
      </c>
      <c r="O147" s="426">
        <f>IF(N147=5,100%,IF(N147=4,80%,IF(N147=3,60%,IF(N147=2,40%,IF(N147=1,20%,"")))))</f>
        <v>0.8</v>
      </c>
      <c r="P147" s="429" t="s">
        <v>2106</v>
      </c>
      <c r="Q147" s="413">
        <f>VALUE(MID($P147,1,1))</f>
        <v>3</v>
      </c>
      <c r="R147" s="397">
        <f>IF(Q147=5,100%,IF(Q147=4,80%,IF(Q147=3,60%,IF(Q147=2,40%,IF(Q147=1,20%,"")))))</f>
        <v>0.6</v>
      </c>
      <c r="S147" s="388" t="str">
        <f>CONCATENATE(M147,P147)</f>
        <v>4. Alta3. Moderado</v>
      </c>
      <c r="T147" s="391" t="str">
        <f t="shared" ref="T147" si="55">IF(S147="5. Muy alta1. Leve","Alto",IF(S147="5. Muy alta2. Menor","Alto",IF(S147="5. Muy alta3. Moderado","Alto",IF(S147="5. Muy alta4. Mayor","Alto",IF(S147="5. Muy alta5. Catastrófico","Extremo",IF(S147="4. Alta1. Leve","Moderado",IF(S147="4. Alta2. Menor","Moderado",IF(S147="4. Alta3. Moderado","Alto",IF(S147="4. Alta4. Mayor","Alto",IF(S147="4. Alta5. Catastrófico","Extremo",IF(S147="3. Media1. Leve","Moderado",IF(S147="3. Media2. Menor","Moderado",IF(S147="3. Media3. Moderado","Moderado",IF(S147="3. Media4. Mayor","Alto",IF(S147="3. Media5. Catastrófico","Extremo",IF(S147="2. Baja1. Leve","Bajo",IF(S147="2. Baja2. Menor","Moderado",IF(S147="2. Baja3. Moderado","Moderado",IF(S147="2. Baja4. Mayor","Alto",IF(S147="2. Baja5. Catastrófico","Extremo",IF(S147="1. Muy baja1. Leve","Bajo",IF(S147="1. Muy baja2. Menor","Bajo",IF(S147="1. Muy baja3. Moderado","Moderado",IF(S147="1. Muy baja4. Mayor","Alto",IF(S147="1. Muy baja5. Catastrófico","Extremo","")))))))))))))))))))))))))</f>
        <v>Alto</v>
      </c>
      <c r="U147" s="70" t="s">
        <v>419</v>
      </c>
      <c r="V147" s="96" t="s">
        <v>2377</v>
      </c>
      <c r="W147" s="70" t="s">
        <v>2046</v>
      </c>
      <c r="X147" s="71">
        <f>IF(W147="","0%",IF(W147="Preventivo",25%,IF(W147="Detectivo",15%,IF(W147="Correctivo",10%))))</f>
        <v>0.25</v>
      </c>
      <c r="Y147" s="71" t="s">
        <v>2069</v>
      </c>
      <c r="Z147" s="71">
        <f>IF(Y147="Automático",15%,IF(Y147="Manual",5%,"0%"))</f>
        <v>0.15</v>
      </c>
      <c r="AA147" s="70" t="s">
        <v>419</v>
      </c>
      <c r="AB147" s="70" t="s">
        <v>2378</v>
      </c>
      <c r="AC147" s="72">
        <f>IF($AA147="SI",10%,0%)</f>
        <v>0.1</v>
      </c>
      <c r="AD147" s="70" t="s">
        <v>419</v>
      </c>
      <c r="AE147" s="70" t="s">
        <v>438</v>
      </c>
      <c r="AF147" s="70" t="s">
        <v>170</v>
      </c>
      <c r="AG147" s="72">
        <f t="shared" si="45"/>
        <v>0.15</v>
      </c>
      <c r="AH147" s="70" t="s">
        <v>419</v>
      </c>
      <c r="AI147" s="70" t="s">
        <v>2150</v>
      </c>
      <c r="AJ147" s="72">
        <f t="shared" si="40"/>
        <v>0.1</v>
      </c>
      <c r="AK147" s="70" t="s">
        <v>419</v>
      </c>
      <c r="AL147" s="70" t="s">
        <v>2063</v>
      </c>
      <c r="AM147" s="72">
        <f t="shared" si="54"/>
        <v>0.15</v>
      </c>
      <c r="AN147" s="72" t="s">
        <v>2051</v>
      </c>
      <c r="AO147" s="72" t="s">
        <v>2183</v>
      </c>
      <c r="AP147" s="72">
        <f t="shared" si="20"/>
        <v>0.25</v>
      </c>
      <c r="AQ147" s="73">
        <f t="shared" si="21"/>
        <v>1.1499999999999999</v>
      </c>
      <c r="AR147" s="394">
        <f>AVERAGE(AQ147,AQ148,AQ149)</f>
        <v>1.0333333333333334</v>
      </c>
      <c r="AS147" s="361" t="s">
        <v>2042</v>
      </c>
      <c r="AT147" s="388">
        <f>VALUE(MID($AS147,1,1))</f>
        <v>3</v>
      </c>
      <c r="AU147" s="361" t="s">
        <v>2043</v>
      </c>
      <c r="AV147" s="388">
        <f>VALUE(MID($AU147,1,1))</f>
        <v>2</v>
      </c>
      <c r="AW147" s="388">
        <f>$AT147*$AV147</f>
        <v>6</v>
      </c>
      <c r="AX147" s="388" t="str">
        <f>CONCATENATE(AS147,AU147)</f>
        <v>3. Media2. Menor</v>
      </c>
      <c r="AY147" s="391" t="str">
        <f>IF(AX147="5. Muy alta1. Leve","Alto",IF(AX147="5. Muy alta2. Menor","Alto",IF(AX147="5. Muy alta3. Moderado","Alto",IF(AX147="5. Muy alta4. Mayor","Alto",IF(AX147="5. Muy alta5. Catastrófico","Extremo",IF(AX147="4. Alta1. Leve","Moderado",IF(AX147="4. Alta2. Menor","Moderado",IF(AX147="4. Alta3. Moderado","Alto",IF(AX147="4. Alta4. Mayor","Alto",IF(AX147="4. Alta5. Catastrófico","Extremo",IF(AX147="3. Media1. Leve","Moderado",IF(AX147="3. Media2. Menor","Moderado",IF(AX147="3. Media3. Moderado","Moderado",IF(AX147="3. Media4. Mayor","Alto",IF(AX147="3. Media5. Catastrófico","Extremo",IF(AX147="2. Baja1. Leve","Bajo",IF(AX147="2. Baja2. Menor","Moderado",IF(AX147="2. Baja3. Moderado","Moderado",IF(AX147="2. Baja4. Mayor","Alto",IF(AX147="2. Baja5. Catastrófico","Extremo",IF(AX147="1. Muy baja1. Leve","Bajo",IF(AX147="1. Muy baja2. Menor","Bajo",IF(AX147="1. Muy baja3. Moderado","Moderado",IF(AX147="1. Muy baja4. Mayor","Alto",IF(AX147="1. Muy baja5. Catastrófico","Extremo","")))))))))))))))))))))))))</f>
        <v>Moderado</v>
      </c>
    </row>
    <row r="148" spans="1:51" ht="50" customHeight="1" x14ac:dyDescent="0.3">
      <c r="A148" s="404"/>
      <c r="B148" s="407"/>
      <c r="C148" s="410"/>
      <c r="D148" s="407"/>
      <c r="E148" s="407"/>
      <c r="F148" s="407"/>
      <c r="G148" s="401"/>
      <c r="H148" s="386"/>
      <c r="I148" s="362"/>
      <c r="J148" s="362"/>
      <c r="K148" s="362"/>
      <c r="L148" s="362"/>
      <c r="M148" s="362"/>
      <c r="N148" s="389"/>
      <c r="O148" s="427"/>
      <c r="P148" s="429"/>
      <c r="Q148" s="414"/>
      <c r="R148" s="398"/>
      <c r="S148" s="389"/>
      <c r="T148" s="392"/>
      <c r="U148" s="70" t="s">
        <v>419</v>
      </c>
      <c r="V148" s="96" t="s">
        <v>2379</v>
      </c>
      <c r="W148" s="70" t="s">
        <v>2135</v>
      </c>
      <c r="X148" s="71">
        <f t="shared" ref="X148:X149" si="56">IF(W148="","0%",IF(W148="Preventivo",25%,IF(W148="Detectivo",15%,IF(W148="Correctivo",10%))))</f>
        <v>0.15</v>
      </c>
      <c r="Y148" s="71" t="s">
        <v>2069</v>
      </c>
      <c r="Z148" s="71">
        <f t="shared" ref="Z148:Z149" si="57">IF(Y148="Automático",15%,IF(Y148="Manual",5%,"0%"))</f>
        <v>0.15</v>
      </c>
      <c r="AA148" s="70" t="s">
        <v>419</v>
      </c>
      <c r="AB148" s="70" t="s">
        <v>2380</v>
      </c>
      <c r="AC148" s="72">
        <f t="shared" si="19"/>
        <v>0.1</v>
      </c>
      <c r="AD148" s="70" t="s">
        <v>419</v>
      </c>
      <c r="AE148" s="70" t="s">
        <v>438</v>
      </c>
      <c r="AF148" s="70" t="s">
        <v>170</v>
      </c>
      <c r="AG148" s="72">
        <f t="shared" si="45"/>
        <v>0.15</v>
      </c>
      <c r="AH148" s="70" t="s">
        <v>419</v>
      </c>
      <c r="AI148" s="70" t="s">
        <v>2150</v>
      </c>
      <c r="AJ148" s="72">
        <f t="shared" si="40"/>
        <v>0.1</v>
      </c>
      <c r="AK148" s="70" t="s">
        <v>419</v>
      </c>
      <c r="AL148" s="70" t="s">
        <v>2063</v>
      </c>
      <c r="AM148" s="72">
        <f t="shared" si="54"/>
        <v>0.15</v>
      </c>
      <c r="AN148" s="72" t="s">
        <v>2051</v>
      </c>
      <c r="AO148" s="72" t="s">
        <v>2183</v>
      </c>
      <c r="AP148" s="72">
        <f t="shared" si="20"/>
        <v>0.25</v>
      </c>
      <c r="AQ148" s="73">
        <f t="shared" si="21"/>
        <v>1.05</v>
      </c>
      <c r="AR148" s="395"/>
      <c r="AS148" s="362"/>
      <c r="AT148" s="389"/>
      <c r="AU148" s="362"/>
      <c r="AV148" s="389"/>
      <c r="AW148" s="389"/>
      <c r="AX148" s="389"/>
      <c r="AY148" s="392"/>
    </row>
    <row r="149" spans="1:51" ht="50" customHeight="1" x14ac:dyDescent="0.3">
      <c r="A149" s="405"/>
      <c r="B149" s="408"/>
      <c r="C149" s="411"/>
      <c r="D149" s="408"/>
      <c r="E149" s="408"/>
      <c r="F149" s="408"/>
      <c r="G149" s="402"/>
      <c r="H149" s="387"/>
      <c r="I149" s="363"/>
      <c r="J149" s="363"/>
      <c r="K149" s="363"/>
      <c r="L149" s="363"/>
      <c r="M149" s="363"/>
      <c r="N149" s="390"/>
      <c r="O149" s="428"/>
      <c r="P149" s="429"/>
      <c r="Q149" s="415"/>
      <c r="R149" s="399"/>
      <c r="S149" s="390"/>
      <c r="T149" s="393"/>
      <c r="U149" s="70" t="s">
        <v>419</v>
      </c>
      <c r="V149" s="96" t="s">
        <v>2376</v>
      </c>
      <c r="W149" s="70" t="s">
        <v>2114</v>
      </c>
      <c r="X149" s="71">
        <f t="shared" si="56"/>
        <v>0.1</v>
      </c>
      <c r="Y149" s="71" t="s">
        <v>2047</v>
      </c>
      <c r="Z149" s="71">
        <f t="shared" si="57"/>
        <v>0.05</v>
      </c>
      <c r="AA149" s="70" t="s">
        <v>419</v>
      </c>
      <c r="AB149" s="70" t="s">
        <v>2341</v>
      </c>
      <c r="AC149" s="72">
        <f t="shared" si="19"/>
        <v>0.1</v>
      </c>
      <c r="AD149" s="70" t="s">
        <v>419</v>
      </c>
      <c r="AE149" s="70" t="s">
        <v>438</v>
      </c>
      <c r="AF149" s="70" t="s">
        <v>170</v>
      </c>
      <c r="AG149" s="72">
        <f t="shared" si="45"/>
        <v>0.15</v>
      </c>
      <c r="AH149" s="70" t="s">
        <v>419</v>
      </c>
      <c r="AI149" s="70" t="s">
        <v>2150</v>
      </c>
      <c r="AJ149" s="72">
        <f t="shared" si="40"/>
        <v>0.1</v>
      </c>
      <c r="AK149" s="70" t="s">
        <v>419</v>
      </c>
      <c r="AL149" s="70" t="s">
        <v>2063</v>
      </c>
      <c r="AM149" s="72">
        <f t="shared" si="54"/>
        <v>0.15</v>
      </c>
      <c r="AN149" s="72" t="s">
        <v>2051</v>
      </c>
      <c r="AO149" s="72" t="s">
        <v>2183</v>
      </c>
      <c r="AP149" s="72">
        <f t="shared" si="20"/>
        <v>0.25</v>
      </c>
      <c r="AQ149" s="73">
        <f t="shared" si="21"/>
        <v>0.9</v>
      </c>
      <c r="AR149" s="396"/>
      <c r="AS149" s="363"/>
      <c r="AT149" s="390"/>
      <c r="AU149" s="363"/>
      <c r="AV149" s="390"/>
      <c r="AW149" s="390"/>
      <c r="AX149" s="390"/>
      <c r="AY149" s="393"/>
    </row>
    <row r="150" spans="1:51" ht="50" customHeight="1" x14ac:dyDescent="0.3">
      <c r="A150" s="403" t="s">
        <v>2318</v>
      </c>
      <c r="B150" s="406" t="s">
        <v>163</v>
      </c>
      <c r="C150" s="409">
        <v>13</v>
      </c>
      <c r="D150" s="406" t="s">
        <v>463</v>
      </c>
      <c r="E150" s="406" t="s">
        <v>312</v>
      </c>
      <c r="F150" s="406" t="s">
        <v>2032</v>
      </c>
      <c r="G150" s="400" t="str">
        <f>(CONCATENATE(F150," ","de"," ",D150," ","por"," ",J150," ","debido a"," ",I150))</f>
        <v>Pérdida de confidencialidad e integridad de Recurso Humano Oficina Alta Consejería de Paz, Víctimas y Reconciliación por Divulgación de información debido a Falta de cultura de seguridad</v>
      </c>
      <c r="H150" s="385" t="s">
        <v>2073</v>
      </c>
      <c r="I150" s="361" t="s">
        <v>2232</v>
      </c>
      <c r="J150" s="385" t="s">
        <v>2233</v>
      </c>
      <c r="K150" s="385" t="s">
        <v>2110</v>
      </c>
      <c r="L150" s="361" t="s">
        <v>2320</v>
      </c>
      <c r="M150" s="361" t="s">
        <v>2042</v>
      </c>
      <c r="N150" s="388">
        <f>VALUE(MID($M150,1,1))</f>
        <v>3</v>
      </c>
      <c r="O150" s="397">
        <f>IF(N150=5,100%,IF(N150=4,80%,IF(N150=3,60%,IF(N150=2,40%,IF(N150=1,20%,"")))))</f>
        <v>0.6</v>
      </c>
      <c r="P150" s="362" t="s">
        <v>2091</v>
      </c>
      <c r="Q150" s="388">
        <f>VALUE(MID($P150,1,1))</f>
        <v>4</v>
      </c>
      <c r="R150" s="397">
        <f>IF(Q150=5,100%,IF(Q150=4,80%,IF(Q150=3,60%,IF(Q150=2,40%,IF(Q150=1,20%,"")))))</f>
        <v>0.8</v>
      </c>
      <c r="S150" s="388" t="str">
        <f>CONCATENATE(M150,P150)</f>
        <v>3. Media4. Mayor</v>
      </c>
      <c r="T150" s="391" t="str">
        <f t="shared" ref="T150" si="58">IF(S150="5. Muy alta1. Leve","Alto",IF(S150="5. Muy alta2. Menor","Alto",IF(S150="5. Muy alta3. Moderado","Alto",IF(S150="5. Muy alta4. Mayor","Alto",IF(S150="5. Muy alta5. Catastrófico","Extremo",IF(S150="4. Alta1. Leve","Moderado",IF(S150="4. Alta2. Menor","Moderado",IF(S150="4. Alta3. Moderado","Alto",IF(S150="4. Alta4. Mayor","Alto",IF(S150="4. Alta5. Catastrófico","Extremo",IF(S150="3. Media1. Leve","Moderado",IF(S150="3. Media2. Menor","Moderado",IF(S150="3. Media3. Moderado","Moderado",IF(S150="3. Media4. Mayor","Alto",IF(S150="3. Media5. Catastrófico","Extremo",IF(S150="2. Baja1. Leve","Bajo",IF(S150="2. Baja2. Menor","Moderado",IF(S150="2. Baja3. Moderado","Moderado",IF(S150="2. Baja4. Mayor","Alto",IF(S150="2. Baja5. Catastrófico","Extremo",IF(S150="1. Muy baja1. Leve","Bajo",IF(S150="1. Muy baja2. Menor","Bajo",IF(S150="1. Muy baja3. Moderado","Moderado",IF(S150="1. Muy baja4. Mayor","Alto",IF(S150="1. Muy baja5. Catastrófico","Extremo","")))))))))))))))))))))))))</f>
        <v>Alto</v>
      </c>
      <c r="U150" s="70" t="s">
        <v>419</v>
      </c>
      <c r="V150" s="96" t="s">
        <v>2381</v>
      </c>
      <c r="W150" s="70" t="s">
        <v>2046</v>
      </c>
      <c r="X150" s="71">
        <f t="shared" si="17"/>
        <v>0.25</v>
      </c>
      <c r="Y150" s="71" t="s">
        <v>2047</v>
      </c>
      <c r="Z150" s="71">
        <f t="shared" si="18"/>
        <v>0.05</v>
      </c>
      <c r="AA150" s="70" t="s">
        <v>419</v>
      </c>
      <c r="AB150" s="70" t="s">
        <v>2382</v>
      </c>
      <c r="AC150" s="72">
        <f t="shared" si="19"/>
        <v>0.1</v>
      </c>
      <c r="AD150" s="70" t="s">
        <v>419</v>
      </c>
      <c r="AE150" s="70" t="s">
        <v>438</v>
      </c>
      <c r="AF150" s="70" t="s">
        <v>170</v>
      </c>
      <c r="AG150" s="72">
        <f t="shared" si="45"/>
        <v>0.15</v>
      </c>
      <c r="AH150" s="70" t="s">
        <v>419</v>
      </c>
      <c r="AI150" s="70" t="s">
        <v>2166</v>
      </c>
      <c r="AJ150" s="72">
        <f t="shared" si="40"/>
        <v>0.1</v>
      </c>
      <c r="AK150" s="70" t="s">
        <v>419</v>
      </c>
      <c r="AL150" s="70" t="s">
        <v>2050</v>
      </c>
      <c r="AM150" s="72">
        <f t="shared" si="54"/>
        <v>0.15</v>
      </c>
      <c r="AN150" s="72" t="s">
        <v>2051</v>
      </c>
      <c r="AO150" s="72" t="s">
        <v>2052</v>
      </c>
      <c r="AP150" s="72">
        <f t="shared" si="20"/>
        <v>0.25</v>
      </c>
      <c r="AQ150" s="73">
        <f t="shared" si="21"/>
        <v>1.05</v>
      </c>
      <c r="AR150" s="394">
        <f>AVERAGE(AQ150,AQ151,AQ152)</f>
        <v>1</v>
      </c>
      <c r="AS150" s="361" t="s">
        <v>2053</v>
      </c>
      <c r="AT150" s="388">
        <f>VALUE(MID($AS150,1,1))</f>
        <v>1</v>
      </c>
      <c r="AU150" s="361" t="s">
        <v>2043</v>
      </c>
      <c r="AV150" s="388">
        <f>VALUE(MID($AU150,1,1))</f>
        <v>2</v>
      </c>
      <c r="AW150" s="388">
        <f>$AT150*$AV150</f>
        <v>2</v>
      </c>
      <c r="AX150" s="388" t="str">
        <f>CONCATENATE(AS150,AU150)</f>
        <v>1. Muy baja2. Menor</v>
      </c>
      <c r="AY150" s="391" t="str">
        <f t="shared" ref="AY150" si="59">IF(AX150="5. Muy alta1. Leve","Alto",IF(AX150="5. Muy alta2. Menor","Alto",IF(AX150="5. Muy alta3. Moderado","Alto",IF(AX150="5. Muy alta4. Mayor","Alto",IF(AX150="5. Muy alta5. Catastrófico","Extremo",IF(AX150="4. Alta1. Leve","Moderado",IF(AX150="4. Alta2. Menor","Moderado",IF(AX150="4. Alta3. Moderado","Alto",IF(AX150="4. Alta4. Mayor","Alto",IF(AX150="4. Alta5. Catastrófico","Extremo",IF(AX150="3. Media1. Leve","Moderado",IF(AX150="3. Media2. Menor","Moderado",IF(AX150="3. Media3. Moderado","Moderado",IF(AX150="3. Media4. Mayor","Alto",IF(AX150="3. Media5. Catastrófico","Extremo",IF(AX150="2. Baja1. Leve","Bajo",IF(AX150="2. Baja2. Menor","Moderado",IF(AX150="2. Baja3. Moderado","Moderado",IF(AX150="2. Baja4. Mayor","Alto",IF(AX150="2. Baja5. Catastrófico","Extremo",IF(AX150="1. Muy baja1. Leve","Bajo",IF(AX150="1. Muy baja2. Menor","Bajo",IF(AX150="1. Muy baja3. Moderado","Moderado",IF(AX150="1. Muy baja4. Mayor","Alto",IF(AX150="1. Muy baja5. Catastrófico","Extremo","")))))))))))))))))))))))))</f>
        <v>Bajo</v>
      </c>
    </row>
    <row r="151" spans="1:51" ht="50" customHeight="1" x14ac:dyDescent="0.3">
      <c r="A151" s="404"/>
      <c r="B151" s="407"/>
      <c r="C151" s="410"/>
      <c r="D151" s="407"/>
      <c r="E151" s="407"/>
      <c r="F151" s="407"/>
      <c r="G151" s="401"/>
      <c r="H151" s="386"/>
      <c r="I151" s="362"/>
      <c r="J151" s="386"/>
      <c r="K151" s="386"/>
      <c r="L151" s="362"/>
      <c r="M151" s="362"/>
      <c r="N151" s="389"/>
      <c r="O151" s="398"/>
      <c r="P151" s="362"/>
      <c r="Q151" s="389"/>
      <c r="R151" s="398"/>
      <c r="S151" s="389"/>
      <c r="T151" s="392"/>
      <c r="U151" s="70" t="s">
        <v>419</v>
      </c>
      <c r="V151" s="96" t="s">
        <v>2383</v>
      </c>
      <c r="W151" s="70" t="s">
        <v>2046</v>
      </c>
      <c r="X151" s="71">
        <f t="shared" si="17"/>
        <v>0.25</v>
      </c>
      <c r="Y151" s="71" t="s">
        <v>2047</v>
      </c>
      <c r="Z151" s="71">
        <f t="shared" si="18"/>
        <v>0.05</v>
      </c>
      <c r="AA151" s="70" t="s">
        <v>419</v>
      </c>
      <c r="AB151" s="70" t="s">
        <v>2384</v>
      </c>
      <c r="AC151" s="72">
        <f t="shared" si="19"/>
        <v>0.1</v>
      </c>
      <c r="AD151" s="70" t="s">
        <v>419</v>
      </c>
      <c r="AE151" s="70" t="s">
        <v>438</v>
      </c>
      <c r="AF151" s="70" t="s">
        <v>651</v>
      </c>
      <c r="AG151" s="72">
        <f t="shared" si="45"/>
        <v>0.15</v>
      </c>
      <c r="AH151" s="70" t="s">
        <v>419</v>
      </c>
      <c r="AI151" s="70" t="s">
        <v>2145</v>
      </c>
      <c r="AJ151" s="72">
        <f t="shared" si="40"/>
        <v>0.1</v>
      </c>
      <c r="AK151" s="70" t="s">
        <v>419</v>
      </c>
      <c r="AL151" s="70" t="s">
        <v>2050</v>
      </c>
      <c r="AM151" s="72">
        <f t="shared" si="54"/>
        <v>0.15</v>
      </c>
      <c r="AN151" s="72" t="s">
        <v>2051</v>
      </c>
      <c r="AO151" s="72" t="s">
        <v>2052</v>
      </c>
      <c r="AP151" s="72">
        <f t="shared" si="20"/>
        <v>0.25</v>
      </c>
      <c r="AQ151" s="73">
        <f t="shared" si="21"/>
        <v>1.05</v>
      </c>
      <c r="AR151" s="395"/>
      <c r="AS151" s="362"/>
      <c r="AT151" s="389"/>
      <c r="AU151" s="362"/>
      <c r="AV151" s="389"/>
      <c r="AW151" s="389"/>
      <c r="AX151" s="389"/>
      <c r="AY151" s="392"/>
    </row>
    <row r="152" spans="1:51" ht="50" customHeight="1" x14ac:dyDescent="0.3">
      <c r="A152" s="405"/>
      <c r="B152" s="408"/>
      <c r="C152" s="411"/>
      <c r="D152" s="408"/>
      <c r="E152" s="408"/>
      <c r="F152" s="408"/>
      <c r="G152" s="402"/>
      <c r="H152" s="387"/>
      <c r="I152" s="363"/>
      <c r="J152" s="387"/>
      <c r="K152" s="387"/>
      <c r="L152" s="363"/>
      <c r="M152" s="363"/>
      <c r="N152" s="390"/>
      <c r="O152" s="399"/>
      <c r="P152" s="363"/>
      <c r="Q152" s="390"/>
      <c r="R152" s="399"/>
      <c r="S152" s="390"/>
      <c r="T152" s="393"/>
      <c r="U152" s="70" t="s">
        <v>419</v>
      </c>
      <c r="V152" s="96" t="s">
        <v>2385</v>
      </c>
      <c r="W152" s="70" t="s">
        <v>2114</v>
      </c>
      <c r="X152" s="71">
        <f t="shared" si="17"/>
        <v>0.1</v>
      </c>
      <c r="Y152" s="71" t="s">
        <v>2047</v>
      </c>
      <c r="Z152" s="71">
        <f t="shared" si="18"/>
        <v>0.05</v>
      </c>
      <c r="AA152" s="70" t="s">
        <v>419</v>
      </c>
      <c r="AB152" s="70" t="s">
        <v>2386</v>
      </c>
      <c r="AC152" s="72">
        <f t="shared" si="19"/>
        <v>0.1</v>
      </c>
      <c r="AD152" s="70" t="s">
        <v>419</v>
      </c>
      <c r="AE152" s="70" t="s">
        <v>438</v>
      </c>
      <c r="AF152" s="70" t="s">
        <v>651</v>
      </c>
      <c r="AG152" s="72">
        <f t="shared" si="45"/>
        <v>0.15</v>
      </c>
      <c r="AH152" s="70" t="s">
        <v>419</v>
      </c>
      <c r="AI152" s="70" t="s">
        <v>2145</v>
      </c>
      <c r="AJ152" s="72">
        <f t="shared" si="40"/>
        <v>0.1</v>
      </c>
      <c r="AK152" s="70" t="s">
        <v>419</v>
      </c>
      <c r="AL152" s="70" t="s">
        <v>2050</v>
      </c>
      <c r="AM152" s="72">
        <f t="shared" si="54"/>
        <v>0.15</v>
      </c>
      <c r="AN152" s="72" t="s">
        <v>2051</v>
      </c>
      <c r="AO152" s="72" t="s">
        <v>2052</v>
      </c>
      <c r="AP152" s="72">
        <f t="shared" si="20"/>
        <v>0.25</v>
      </c>
      <c r="AQ152" s="73">
        <f t="shared" si="21"/>
        <v>0.9</v>
      </c>
      <c r="AR152" s="396"/>
      <c r="AS152" s="363"/>
      <c r="AT152" s="390"/>
      <c r="AU152" s="363"/>
      <c r="AV152" s="390"/>
      <c r="AW152" s="390"/>
      <c r="AX152" s="390"/>
      <c r="AY152" s="393"/>
    </row>
    <row r="153" spans="1:51" ht="50" customHeight="1" x14ac:dyDescent="0.3">
      <c r="A153" s="403" t="s">
        <v>2318</v>
      </c>
      <c r="B153" s="406" t="s">
        <v>163</v>
      </c>
      <c r="C153" s="409">
        <v>14</v>
      </c>
      <c r="D153" s="406" t="s">
        <v>463</v>
      </c>
      <c r="E153" s="406" t="s">
        <v>312</v>
      </c>
      <c r="F153" s="406" t="s">
        <v>2061</v>
      </c>
      <c r="G153" s="400" t="str">
        <f>(CONCATENATE(F153," ","de"," ",D153," ","por"," ",J153," ","debido a"," ",I153))</f>
        <v>Pérdida de Disponibilidad de Recurso Humano Oficina Alta Consejería de Paz, Víctimas y Reconciliación por Indisponibilidad del personal debido a Falta de personal capacitado</v>
      </c>
      <c r="H153" s="385" t="s">
        <v>2073</v>
      </c>
      <c r="I153" s="385" t="s">
        <v>2237</v>
      </c>
      <c r="J153" s="385" t="s">
        <v>2238</v>
      </c>
      <c r="K153" s="385" t="s">
        <v>2239</v>
      </c>
      <c r="L153" s="361" t="s">
        <v>2320</v>
      </c>
      <c r="M153" s="361" t="s">
        <v>2042</v>
      </c>
      <c r="N153" s="388">
        <f>VALUE(MID($M153,1,1))</f>
        <v>3</v>
      </c>
      <c r="O153" s="397">
        <f>IF(N153=5,100%,IF(N153=4,80%,IF(N153=3,60%,IF(N153=2,40%,IF(N153=1,20%,"")))))</f>
        <v>0.6</v>
      </c>
      <c r="P153" s="361" t="s">
        <v>2091</v>
      </c>
      <c r="Q153" s="388">
        <f>VALUE(MID($P153,1,1))</f>
        <v>4</v>
      </c>
      <c r="R153" s="397">
        <f>IF(Q153=5,100%,IF(Q153=4,80%,IF(Q153=3,60%,IF(Q153=2,40%,IF(Q153=1,20%,"")))))</f>
        <v>0.8</v>
      </c>
      <c r="S153" s="388" t="str">
        <f>CONCATENATE(M153,P153)</f>
        <v>3. Media4. Mayor</v>
      </c>
      <c r="T153" s="391" t="str">
        <f t="shared" ref="T153" si="60">IF(S153="5. Muy alta1. Leve","Alto",IF(S153="5. Muy alta2. Menor","Alto",IF(S153="5. Muy alta3. Moderado","Alto",IF(S153="5. Muy alta4. Mayor","Alto",IF(S153="5. Muy alta5. Catastrófico","Extremo",IF(S153="4. Alta1. Leve","Moderado",IF(S153="4. Alta2. Menor","Moderado",IF(S153="4. Alta3. Moderado","Alto",IF(S153="4. Alta4. Mayor","Alto",IF(S153="4. Alta5. Catastrófico","Extremo",IF(S153="3. Media1. Leve","Moderado",IF(S153="3. Media2. Menor","Moderado",IF(S153="3. Media3. Moderado","Moderado",IF(S153="3. Media4. Mayor","Alto",IF(S153="3. Media5. Catastrófico","Extremo",IF(S153="2. Baja1. Leve","Bajo",IF(S153="2. Baja2. Menor","Moderado",IF(S153="2. Baja3. Moderado","Moderado",IF(S153="2. Baja4. Mayor","Alto",IF(S153="2. Baja5. Catastrófico","Extremo",IF(S153="1. Muy baja1. Leve","Bajo",IF(S153="1. Muy baja2. Menor","Bajo",IF(S153="1. Muy baja3. Moderado","Moderado",IF(S153="1. Muy baja4. Mayor","Alto",IF(S153="1. Muy baja5. Catastrófico","Extremo","")))))))))))))))))))))))))</f>
        <v>Alto</v>
      </c>
      <c r="U153" s="70" t="s">
        <v>419</v>
      </c>
      <c r="V153" s="96" t="s">
        <v>2387</v>
      </c>
      <c r="W153" s="70" t="s">
        <v>2046</v>
      </c>
      <c r="X153" s="71">
        <f t="shared" si="17"/>
        <v>0.25</v>
      </c>
      <c r="Y153" s="71" t="s">
        <v>2047</v>
      </c>
      <c r="Z153" s="71">
        <f t="shared" si="18"/>
        <v>0.05</v>
      </c>
      <c r="AA153" s="70" t="s">
        <v>419</v>
      </c>
      <c r="AB153" s="70" t="s">
        <v>2388</v>
      </c>
      <c r="AC153" s="72">
        <f t="shared" si="19"/>
        <v>0.1</v>
      </c>
      <c r="AD153" s="70" t="s">
        <v>419</v>
      </c>
      <c r="AE153" s="70" t="s">
        <v>438</v>
      </c>
      <c r="AF153" s="70" t="s">
        <v>394</v>
      </c>
      <c r="AG153" s="72">
        <f t="shared" si="45"/>
        <v>0.15</v>
      </c>
      <c r="AH153" s="70" t="s">
        <v>419</v>
      </c>
      <c r="AI153" s="70" t="s">
        <v>2145</v>
      </c>
      <c r="AJ153" s="72">
        <f t="shared" si="40"/>
        <v>0.1</v>
      </c>
      <c r="AK153" s="70" t="s">
        <v>419</v>
      </c>
      <c r="AL153" s="70" t="s">
        <v>2063</v>
      </c>
      <c r="AM153" s="72">
        <f t="shared" si="54"/>
        <v>0.15</v>
      </c>
      <c r="AN153" s="72" t="s">
        <v>2051</v>
      </c>
      <c r="AO153" s="72" t="s">
        <v>2183</v>
      </c>
      <c r="AP153" s="72">
        <f t="shared" si="20"/>
        <v>0.25</v>
      </c>
      <c r="AQ153" s="73">
        <f t="shared" si="21"/>
        <v>1.05</v>
      </c>
      <c r="AR153" s="394">
        <f>AVERAGE(AQ153,AQ154,AQ155)</f>
        <v>0.65</v>
      </c>
      <c r="AS153" s="361" t="s">
        <v>2132</v>
      </c>
      <c r="AT153" s="388">
        <f>VALUE(MID($AS153,1,1))</f>
        <v>2</v>
      </c>
      <c r="AU153" s="361" t="s">
        <v>2106</v>
      </c>
      <c r="AV153" s="388">
        <f>VALUE(MID($AU153,1,1))</f>
        <v>3</v>
      </c>
      <c r="AW153" s="388">
        <f>$AT153*$AV153</f>
        <v>6</v>
      </c>
      <c r="AX153" s="388" t="str">
        <f>CONCATENATE(AS153,AU153)</f>
        <v>2. Baja3. Moderado</v>
      </c>
      <c r="AY153" s="391" t="str">
        <f t="shared" ref="AY153" si="61">IF(AX153="5. Muy alta1. Leve","Alto",IF(AX153="5. Muy alta2. Menor","Alto",IF(AX153="5. Muy alta3. Moderado","Alto",IF(AX153="5. Muy alta4. Mayor","Alto",IF(AX153="5. Muy alta5. Catastrófico","Extremo",IF(AX153="4. Alta1. Leve","Moderado",IF(AX153="4. Alta2. Menor","Moderado",IF(AX153="4. Alta3. Moderado","Alto",IF(AX153="4. Alta4. Mayor","Alto",IF(AX153="4. Alta5. Catastrófico","Extremo",IF(AX153="3. Media1. Leve","Moderado",IF(AX153="3. Media2. Menor","Moderado",IF(AX153="3. Media3. Moderado","Moderado",IF(AX153="3. Media4. Mayor","Alto",IF(AX153="3. Media5. Catastrófico","Extremo",IF(AX153="2. Baja1. Leve","Bajo",IF(AX153="2. Baja2. Menor","Moderado",IF(AX153="2. Baja3. Moderado","Moderado",IF(AX153="2. Baja4. Mayor","Alto",IF(AX153="2. Baja5. Catastrófico","Extremo",IF(AX153="1. Muy baja1. Leve","Bajo",IF(AX153="1. Muy baja2. Menor","Bajo",IF(AX153="1. Muy baja3. Moderado","Moderado",IF(AX153="1. Muy baja4. Mayor","Alto",IF(AX153="1. Muy baja5. Catastrófico","Extremo","")))))))))))))))))))))))))</f>
        <v>Moderado</v>
      </c>
    </row>
    <row r="154" spans="1:51" ht="50" customHeight="1" x14ac:dyDescent="0.3">
      <c r="A154" s="404"/>
      <c r="B154" s="407"/>
      <c r="C154" s="410"/>
      <c r="D154" s="407"/>
      <c r="E154" s="407"/>
      <c r="F154" s="407"/>
      <c r="G154" s="401"/>
      <c r="H154" s="386"/>
      <c r="I154" s="386"/>
      <c r="J154" s="386"/>
      <c r="K154" s="386"/>
      <c r="L154" s="362"/>
      <c r="M154" s="362"/>
      <c r="N154" s="389"/>
      <c r="O154" s="398"/>
      <c r="P154" s="362"/>
      <c r="Q154" s="389"/>
      <c r="R154" s="398"/>
      <c r="S154" s="389"/>
      <c r="T154" s="392"/>
      <c r="U154" s="70" t="s">
        <v>419</v>
      </c>
      <c r="V154" s="96" t="s">
        <v>2389</v>
      </c>
      <c r="W154" s="70" t="s">
        <v>2114</v>
      </c>
      <c r="X154" s="71">
        <f t="shared" si="17"/>
        <v>0.1</v>
      </c>
      <c r="Y154" s="71" t="s">
        <v>2047</v>
      </c>
      <c r="Z154" s="71">
        <f t="shared" si="18"/>
        <v>0.05</v>
      </c>
      <c r="AA154" s="70" t="s">
        <v>419</v>
      </c>
      <c r="AB154" s="70" t="s">
        <v>2390</v>
      </c>
      <c r="AC154" s="72">
        <f t="shared" si="19"/>
        <v>0.1</v>
      </c>
      <c r="AD154" s="70" t="s">
        <v>419</v>
      </c>
      <c r="AE154" s="70" t="s">
        <v>438</v>
      </c>
      <c r="AF154" s="70" t="s">
        <v>394</v>
      </c>
      <c r="AG154" s="72">
        <f t="shared" si="45"/>
        <v>0.15</v>
      </c>
      <c r="AH154" s="70" t="s">
        <v>419</v>
      </c>
      <c r="AI154" s="70" t="s">
        <v>2145</v>
      </c>
      <c r="AJ154" s="72">
        <f t="shared" si="40"/>
        <v>0.1</v>
      </c>
      <c r="AK154" s="70" t="s">
        <v>419</v>
      </c>
      <c r="AL154" s="70" t="s">
        <v>2063</v>
      </c>
      <c r="AM154" s="72">
        <f t="shared" si="54"/>
        <v>0.15</v>
      </c>
      <c r="AN154" s="72" t="s">
        <v>2051</v>
      </c>
      <c r="AO154" s="72" t="s">
        <v>2183</v>
      </c>
      <c r="AP154" s="72">
        <f t="shared" si="20"/>
        <v>0.25</v>
      </c>
      <c r="AQ154" s="73">
        <f t="shared" si="21"/>
        <v>0.9</v>
      </c>
      <c r="AR154" s="395"/>
      <c r="AS154" s="362"/>
      <c r="AT154" s="389"/>
      <c r="AU154" s="362"/>
      <c r="AV154" s="389"/>
      <c r="AW154" s="389"/>
      <c r="AX154" s="389"/>
      <c r="AY154" s="392"/>
    </row>
    <row r="155" spans="1:51" ht="50" customHeight="1" x14ac:dyDescent="0.3">
      <c r="A155" s="405"/>
      <c r="B155" s="408"/>
      <c r="C155" s="411"/>
      <c r="D155" s="408"/>
      <c r="E155" s="408"/>
      <c r="F155" s="408"/>
      <c r="G155" s="402"/>
      <c r="H155" s="387"/>
      <c r="I155" s="387"/>
      <c r="J155" s="387"/>
      <c r="K155" s="387"/>
      <c r="L155" s="363"/>
      <c r="M155" s="363"/>
      <c r="N155" s="390"/>
      <c r="O155" s="399"/>
      <c r="P155" s="363"/>
      <c r="Q155" s="390"/>
      <c r="R155" s="399"/>
      <c r="S155" s="390"/>
      <c r="T155" s="393"/>
      <c r="U155" s="70"/>
      <c r="V155" s="97"/>
      <c r="W155" s="70"/>
      <c r="X155" s="71" t="str">
        <f t="shared" si="17"/>
        <v>0%</v>
      </c>
      <c r="Y155" s="71"/>
      <c r="Z155" s="71" t="str">
        <f t="shared" si="18"/>
        <v>0%</v>
      </c>
      <c r="AA155" s="70"/>
      <c r="AB155" s="70"/>
      <c r="AC155" s="72">
        <f t="shared" si="19"/>
        <v>0</v>
      </c>
      <c r="AD155" s="70"/>
      <c r="AE155" s="70"/>
      <c r="AF155" s="70"/>
      <c r="AG155" s="72">
        <f t="shared" si="45"/>
        <v>0</v>
      </c>
      <c r="AH155" s="70"/>
      <c r="AI155" s="70"/>
      <c r="AJ155" s="72">
        <f t="shared" si="40"/>
        <v>0</v>
      </c>
      <c r="AK155" s="70"/>
      <c r="AL155" s="70"/>
      <c r="AM155" s="72">
        <f t="shared" si="54"/>
        <v>0</v>
      </c>
      <c r="AN155" s="72"/>
      <c r="AO155" s="72"/>
      <c r="AP155" s="72">
        <f t="shared" si="20"/>
        <v>0</v>
      </c>
      <c r="AQ155" s="73">
        <f t="shared" si="21"/>
        <v>0</v>
      </c>
      <c r="AR155" s="396"/>
      <c r="AS155" s="363"/>
      <c r="AT155" s="390"/>
      <c r="AU155" s="363"/>
      <c r="AV155" s="390"/>
      <c r="AW155" s="390"/>
      <c r="AX155" s="390"/>
      <c r="AY155" s="393"/>
    </row>
    <row r="156" spans="1:51" ht="50" customHeight="1" x14ac:dyDescent="0.3">
      <c r="A156" s="403" t="s">
        <v>2318</v>
      </c>
      <c r="B156" s="406" t="s">
        <v>163</v>
      </c>
      <c r="C156" s="409">
        <v>1</v>
      </c>
      <c r="D156" s="406" t="s">
        <v>2410</v>
      </c>
      <c r="E156" s="406" t="s">
        <v>227</v>
      </c>
      <c r="F156" s="406" t="s">
        <v>2032</v>
      </c>
      <c r="G156" s="400" t="s">
        <v>2411</v>
      </c>
      <c r="H156" s="361" t="s">
        <v>2073</v>
      </c>
      <c r="I156" s="361" t="s">
        <v>2127</v>
      </c>
      <c r="J156" s="361" t="s">
        <v>2039</v>
      </c>
      <c r="K156" s="361" t="s">
        <v>2110</v>
      </c>
      <c r="L156" s="361" t="s">
        <v>2320</v>
      </c>
      <c r="M156" s="361" t="s">
        <v>2042</v>
      </c>
      <c r="N156" s="388">
        <f>VALUE(MID($M156,1,1))</f>
        <v>3</v>
      </c>
      <c r="O156" s="397">
        <f>IF(N156=5,100%,IF(N156=4,80%,IF(N156=3,60%,IF(N156=2,40%,IF(N156=1,20%,"")))))</f>
        <v>0.6</v>
      </c>
      <c r="P156" s="361" t="s">
        <v>2106</v>
      </c>
      <c r="Q156" s="388">
        <f>VALUE(MID($P156,1,1))</f>
        <v>3</v>
      </c>
      <c r="R156" s="397">
        <f>IF(Q156=5,100%,IF(Q156=4,80%,IF(Q156=3,60%,IF(Q156=2,40%,IF(Q156=1,20%,"")))))</f>
        <v>0.6</v>
      </c>
      <c r="S156" s="388" t="str">
        <f>CONCATENATE(M156,P156)</f>
        <v>3. Media3. Moderado</v>
      </c>
      <c r="T156" s="391" t="s">
        <v>2044</v>
      </c>
      <c r="U156" s="70" t="s">
        <v>419</v>
      </c>
      <c r="V156" s="70" t="s">
        <v>2412</v>
      </c>
      <c r="W156" s="70" t="s">
        <v>2046</v>
      </c>
      <c r="X156" s="71">
        <f>IF(W156="","0%",IF(W156="Preventivo",25%,IF(W156="Detectivo",15%,IF(W156="Correctivo",10%))))</f>
        <v>0.25</v>
      </c>
      <c r="Y156" s="71" t="s">
        <v>2047</v>
      </c>
      <c r="Z156" s="71">
        <f>IF(Y156="Automático",15%,IF(Y156="Manual",5%,"0%"))</f>
        <v>0.05</v>
      </c>
      <c r="AA156" s="70" t="s">
        <v>419</v>
      </c>
      <c r="AB156" s="70" t="s">
        <v>2413</v>
      </c>
      <c r="AC156" s="72">
        <f>IF($AA156="SI",10%,0%)</f>
        <v>0.1</v>
      </c>
      <c r="AD156" s="70" t="s">
        <v>419</v>
      </c>
      <c r="AE156" s="70" t="s">
        <v>324</v>
      </c>
      <c r="AF156" s="70" t="s">
        <v>394</v>
      </c>
      <c r="AG156" s="72">
        <f>IF($AD156="SI",15%,0%)</f>
        <v>0.15</v>
      </c>
      <c r="AH156" s="70" t="s">
        <v>419</v>
      </c>
      <c r="AI156" s="70" t="s">
        <v>2095</v>
      </c>
      <c r="AJ156" s="72">
        <f t="shared" si="40"/>
        <v>0.1</v>
      </c>
      <c r="AK156" s="70" t="s">
        <v>419</v>
      </c>
      <c r="AL156" s="70" t="s">
        <v>2414</v>
      </c>
      <c r="AM156" s="72">
        <f>IF(AK156="SI",15%,0%)</f>
        <v>0.15</v>
      </c>
      <c r="AN156" s="72" t="s">
        <v>2051</v>
      </c>
      <c r="AO156" s="72" t="s">
        <v>2243</v>
      </c>
      <c r="AP156" s="72">
        <f>IF(AN156="Positivos",25%,0%)</f>
        <v>0.25</v>
      </c>
      <c r="AQ156" s="73">
        <f>+AC156+AG156+AJ156+AM156+AP156+Z156+X156</f>
        <v>1.05</v>
      </c>
      <c r="AR156" s="394">
        <v>1.05</v>
      </c>
      <c r="AS156" s="361" t="s">
        <v>2053</v>
      </c>
      <c r="AT156" s="388">
        <f>VALUE(MID($AS156,1,1))</f>
        <v>1</v>
      </c>
      <c r="AU156" s="361" t="s">
        <v>2054</v>
      </c>
      <c r="AV156" s="388">
        <f>VALUE(MID($AU156,1,1))</f>
        <v>1</v>
      </c>
      <c r="AW156" s="388">
        <f>$AT156*$AV156</f>
        <v>1</v>
      </c>
      <c r="AX156" s="388" t="str">
        <f>CONCATENATE(AS156,AU156)</f>
        <v>1. Muy baja1. Leve</v>
      </c>
      <c r="AY156" s="391" t="s">
        <v>2055</v>
      </c>
    </row>
    <row r="157" spans="1:51" ht="50" customHeight="1" x14ac:dyDescent="0.3">
      <c r="A157" s="404"/>
      <c r="B157" s="407"/>
      <c r="C157" s="410"/>
      <c r="D157" s="407"/>
      <c r="E157" s="407"/>
      <c r="F157" s="407"/>
      <c r="G157" s="401"/>
      <c r="H157" s="362"/>
      <c r="I157" s="362"/>
      <c r="J157" s="362"/>
      <c r="K157" s="362"/>
      <c r="L157" s="362"/>
      <c r="M157" s="362"/>
      <c r="N157" s="389"/>
      <c r="O157" s="398"/>
      <c r="P157" s="362"/>
      <c r="Q157" s="389"/>
      <c r="R157" s="398"/>
      <c r="S157" s="389"/>
      <c r="T157" s="392"/>
      <c r="U157" s="70" t="s">
        <v>419</v>
      </c>
      <c r="V157" s="70" t="s">
        <v>2097</v>
      </c>
      <c r="W157" s="70" t="s">
        <v>2046</v>
      </c>
      <c r="X157" s="71">
        <f t="shared" ref="X157:X185" si="62">IF(W157="","0%",IF(W157="Preventivo",25%,IF(W157="Detectivo",15%,IF(W157="Correctivo",10%))))</f>
        <v>0.25</v>
      </c>
      <c r="Y157" s="71" t="s">
        <v>2047</v>
      </c>
      <c r="Z157" s="71">
        <f t="shared" ref="Z157:Z185" si="63">IF(Y157="Automático",15%,IF(Y157="Manual",5%,"0%"))</f>
        <v>0.05</v>
      </c>
      <c r="AA157" s="70" t="s">
        <v>419</v>
      </c>
      <c r="AB157" s="70" t="s">
        <v>2098</v>
      </c>
      <c r="AC157" s="72">
        <f t="shared" ref="AC157:AC185" si="64">IF($AA157="SI",10%,0%)</f>
        <v>0.1</v>
      </c>
      <c r="AD157" s="70" t="s">
        <v>419</v>
      </c>
      <c r="AE157" s="70" t="s">
        <v>178</v>
      </c>
      <c r="AF157" s="70" t="s">
        <v>170</v>
      </c>
      <c r="AG157" s="72">
        <f t="shared" ref="AG157:AG185" si="65">IF($AD157="SI",15%,0%)</f>
        <v>0.15</v>
      </c>
      <c r="AH157" s="70" t="s">
        <v>419</v>
      </c>
      <c r="AI157" s="70" t="s">
        <v>2099</v>
      </c>
      <c r="AJ157" s="72">
        <f t="shared" si="40"/>
        <v>0.1</v>
      </c>
      <c r="AK157" s="70" t="s">
        <v>419</v>
      </c>
      <c r="AL157" s="70" t="s">
        <v>2100</v>
      </c>
      <c r="AM157" s="72">
        <f t="shared" ref="AM157:AM185" si="66">IF(AK157="SI",15%,0%)</f>
        <v>0.15</v>
      </c>
      <c r="AN157" s="72" t="s">
        <v>2051</v>
      </c>
      <c r="AO157" s="72" t="s">
        <v>2067</v>
      </c>
      <c r="AP157" s="72">
        <f>IF(AN157="Positivos",25%,0%)</f>
        <v>0.25</v>
      </c>
      <c r="AQ157" s="73">
        <f>+AC157+AG157+AJ157+AM157+AP157+Z157+X157</f>
        <v>1.05</v>
      </c>
      <c r="AR157" s="395"/>
      <c r="AS157" s="362"/>
      <c r="AT157" s="389"/>
      <c r="AU157" s="362"/>
      <c r="AV157" s="389"/>
      <c r="AW157" s="389"/>
      <c r="AX157" s="389"/>
      <c r="AY157" s="392"/>
    </row>
    <row r="158" spans="1:51" ht="50" customHeight="1" x14ac:dyDescent="0.3">
      <c r="A158" s="405"/>
      <c r="B158" s="408"/>
      <c r="C158" s="411"/>
      <c r="D158" s="408"/>
      <c r="E158" s="408"/>
      <c r="F158" s="408"/>
      <c r="G158" s="402"/>
      <c r="H158" s="363"/>
      <c r="I158" s="363"/>
      <c r="J158" s="363"/>
      <c r="K158" s="363"/>
      <c r="L158" s="363"/>
      <c r="M158" s="363"/>
      <c r="N158" s="390"/>
      <c r="O158" s="399"/>
      <c r="P158" s="363"/>
      <c r="Q158" s="390"/>
      <c r="R158" s="399"/>
      <c r="S158" s="390"/>
      <c r="T158" s="393"/>
      <c r="U158" s="70" t="s">
        <v>419</v>
      </c>
      <c r="V158" s="70" t="s">
        <v>2415</v>
      </c>
      <c r="W158" s="70" t="s">
        <v>2046</v>
      </c>
      <c r="X158" s="71">
        <f t="shared" si="62"/>
        <v>0.25</v>
      </c>
      <c r="Y158" s="71" t="s">
        <v>2047</v>
      </c>
      <c r="Z158" s="71">
        <f t="shared" si="63"/>
        <v>0.05</v>
      </c>
      <c r="AA158" s="70" t="s">
        <v>419</v>
      </c>
      <c r="AB158" s="70" t="s">
        <v>2416</v>
      </c>
      <c r="AC158" s="72">
        <f t="shared" si="64"/>
        <v>0.1</v>
      </c>
      <c r="AD158" s="70" t="s">
        <v>419</v>
      </c>
      <c r="AE158" s="70" t="s">
        <v>178</v>
      </c>
      <c r="AF158" s="70" t="s">
        <v>170</v>
      </c>
      <c r="AG158" s="72">
        <f t="shared" si="65"/>
        <v>0.15</v>
      </c>
      <c r="AH158" s="70" t="s">
        <v>419</v>
      </c>
      <c r="AI158" s="70" t="s">
        <v>2095</v>
      </c>
      <c r="AJ158" s="72">
        <f t="shared" si="40"/>
        <v>0.1</v>
      </c>
      <c r="AK158" s="70" t="s">
        <v>419</v>
      </c>
      <c r="AL158" s="70" t="s">
        <v>2100</v>
      </c>
      <c r="AM158" s="72">
        <f t="shared" si="66"/>
        <v>0.15</v>
      </c>
      <c r="AN158" s="72" t="s">
        <v>2051</v>
      </c>
      <c r="AO158" s="72" t="s">
        <v>2067</v>
      </c>
      <c r="AP158" s="72">
        <f t="shared" ref="AP158:AP185" si="67">IF(AN158="Positivos",25%,0%)</f>
        <v>0.25</v>
      </c>
      <c r="AQ158" s="73">
        <f t="shared" ref="AQ158:AQ185" si="68">+AC158+AG158+AJ158+AM158+AP158+Z158+X158</f>
        <v>1.05</v>
      </c>
      <c r="AR158" s="396"/>
      <c r="AS158" s="363"/>
      <c r="AT158" s="390"/>
      <c r="AU158" s="363"/>
      <c r="AV158" s="390"/>
      <c r="AW158" s="390"/>
      <c r="AX158" s="390"/>
      <c r="AY158" s="393"/>
    </row>
    <row r="159" spans="1:51" ht="50" customHeight="1" x14ac:dyDescent="0.3">
      <c r="A159" s="403" t="s">
        <v>2318</v>
      </c>
      <c r="B159" s="406" t="s">
        <v>163</v>
      </c>
      <c r="C159" s="409">
        <v>2</v>
      </c>
      <c r="D159" s="406" t="s">
        <v>2410</v>
      </c>
      <c r="E159" s="406" t="s">
        <v>227</v>
      </c>
      <c r="F159" s="406" t="s">
        <v>2061</v>
      </c>
      <c r="G159" s="400" t="s">
        <v>2417</v>
      </c>
      <c r="H159" s="361" t="s">
        <v>2104</v>
      </c>
      <c r="I159" s="361" t="s">
        <v>2418</v>
      </c>
      <c r="J159" s="361" t="s">
        <v>2419</v>
      </c>
      <c r="K159" s="361" t="s">
        <v>2087</v>
      </c>
      <c r="L159" s="361" t="s">
        <v>2320</v>
      </c>
      <c r="M159" s="361" t="s">
        <v>2042</v>
      </c>
      <c r="N159" s="388">
        <f>VALUE(MID($M159,1,1))</f>
        <v>3</v>
      </c>
      <c r="O159" s="397">
        <f>IF(N159=5,100%,IF(N159=4,80%,IF(N159=3,60%,IF(N159=2,40%,IF(N159=1,20%,"")))))</f>
        <v>0.6</v>
      </c>
      <c r="P159" s="361" t="s">
        <v>2091</v>
      </c>
      <c r="Q159" s="388">
        <f>VALUE(MID($P159,1,1))</f>
        <v>4</v>
      </c>
      <c r="R159" s="397">
        <f>IF(Q159=5,100%,IF(Q159=4,80%,IF(Q159=3,60%,IF(Q159=2,40%,IF(Q159=1,20%,"")))))</f>
        <v>0.8</v>
      </c>
      <c r="S159" s="388" t="str">
        <f>CONCATENATE(M159,P159)</f>
        <v>3. Media4. Mayor</v>
      </c>
      <c r="T159" s="391" t="s">
        <v>2092</v>
      </c>
      <c r="U159" s="70" t="s">
        <v>419</v>
      </c>
      <c r="V159" s="70" t="s">
        <v>2412</v>
      </c>
      <c r="W159" s="70" t="s">
        <v>2046</v>
      </c>
      <c r="X159" s="71">
        <f>IF(W159="","0%",IF(W159="Preventivo",25%,IF(W159="Detectivo",15%,IF(W159="Correctivo",10%))))</f>
        <v>0.25</v>
      </c>
      <c r="Y159" s="71" t="s">
        <v>2047</v>
      </c>
      <c r="Z159" s="71">
        <f>IF(Y159="Automático",15%,IF(Y159="Manual",5%,"0%"))</f>
        <v>0.05</v>
      </c>
      <c r="AA159" s="70" t="s">
        <v>419</v>
      </c>
      <c r="AB159" s="70" t="s">
        <v>2413</v>
      </c>
      <c r="AC159" s="72">
        <f>IF($AA159="SI",10%,0%)</f>
        <v>0.1</v>
      </c>
      <c r="AD159" s="70" t="s">
        <v>419</v>
      </c>
      <c r="AE159" s="70" t="s">
        <v>324</v>
      </c>
      <c r="AF159" s="70" t="s">
        <v>394</v>
      </c>
      <c r="AG159" s="72">
        <f>IF($AD159="SI",15%,0%)</f>
        <v>0.15</v>
      </c>
      <c r="AH159" s="70" t="s">
        <v>419</v>
      </c>
      <c r="AI159" s="70" t="s">
        <v>2095</v>
      </c>
      <c r="AJ159" s="72">
        <f t="shared" si="40"/>
        <v>0.1</v>
      </c>
      <c r="AK159" s="70" t="s">
        <v>419</v>
      </c>
      <c r="AL159" s="70" t="s">
        <v>2414</v>
      </c>
      <c r="AM159" s="72">
        <f>IF(AK159="SI",15%,0%)</f>
        <v>0.15</v>
      </c>
      <c r="AN159" s="72" t="s">
        <v>2051</v>
      </c>
      <c r="AO159" s="72" t="s">
        <v>2243</v>
      </c>
      <c r="AP159" s="72">
        <f t="shared" si="67"/>
        <v>0.25</v>
      </c>
      <c r="AQ159" s="73">
        <f t="shared" si="68"/>
        <v>1.05</v>
      </c>
      <c r="AR159" s="394">
        <v>0.70000000000000007</v>
      </c>
      <c r="AS159" s="361" t="s">
        <v>2132</v>
      </c>
      <c r="AT159" s="388">
        <f>VALUE(MID($AS159,1,1))</f>
        <v>2</v>
      </c>
      <c r="AU159" s="361" t="s">
        <v>2106</v>
      </c>
      <c r="AV159" s="388">
        <f>VALUE(MID($AU159,1,1))</f>
        <v>3</v>
      </c>
      <c r="AW159" s="388">
        <f>$AT159*$AV159</f>
        <v>6</v>
      </c>
      <c r="AX159" s="388" t="str">
        <f>CONCATENATE(AS159,AU159)</f>
        <v>2. Baja3. Moderado</v>
      </c>
      <c r="AY159" s="391" t="s">
        <v>2044</v>
      </c>
    </row>
    <row r="160" spans="1:51" ht="50" customHeight="1" x14ac:dyDescent="0.3">
      <c r="A160" s="404"/>
      <c r="B160" s="407"/>
      <c r="C160" s="410"/>
      <c r="D160" s="407"/>
      <c r="E160" s="407"/>
      <c r="F160" s="407"/>
      <c r="G160" s="401"/>
      <c r="H160" s="362"/>
      <c r="I160" s="362"/>
      <c r="J160" s="362"/>
      <c r="K160" s="362"/>
      <c r="L160" s="362"/>
      <c r="M160" s="362"/>
      <c r="N160" s="389"/>
      <c r="O160" s="398"/>
      <c r="P160" s="362"/>
      <c r="Q160" s="389"/>
      <c r="R160" s="398"/>
      <c r="S160" s="389"/>
      <c r="T160" s="392"/>
      <c r="U160" s="70" t="s">
        <v>419</v>
      </c>
      <c r="V160" s="70" t="s">
        <v>2097</v>
      </c>
      <c r="W160" s="70" t="s">
        <v>2046</v>
      </c>
      <c r="X160" s="71">
        <f t="shared" ref="X160" si="69">IF(W160="","0%",IF(W160="Preventivo",25%,IF(W160="Detectivo",15%,IF(W160="Correctivo",10%))))</f>
        <v>0.25</v>
      </c>
      <c r="Y160" s="71" t="s">
        <v>2047</v>
      </c>
      <c r="Z160" s="71">
        <f t="shared" ref="Z160" si="70">IF(Y160="Automático",15%,IF(Y160="Manual",5%,"0%"))</f>
        <v>0.05</v>
      </c>
      <c r="AA160" s="70" t="s">
        <v>419</v>
      </c>
      <c r="AB160" s="70" t="s">
        <v>2098</v>
      </c>
      <c r="AC160" s="72">
        <f t="shared" si="64"/>
        <v>0.1</v>
      </c>
      <c r="AD160" s="70" t="s">
        <v>419</v>
      </c>
      <c r="AE160" s="70" t="s">
        <v>178</v>
      </c>
      <c r="AF160" s="70" t="s">
        <v>170</v>
      </c>
      <c r="AG160" s="72">
        <f t="shared" si="65"/>
        <v>0.15</v>
      </c>
      <c r="AH160" s="70" t="s">
        <v>419</v>
      </c>
      <c r="AI160" s="70" t="s">
        <v>2099</v>
      </c>
      <c r="AJ160" s="72">
        <f t="shared" si="40"/>
        <v>0.1</v>
      </c>
      <c r="AK160" s="70" t="s">
        <v>419</v>
      </c>
      <c r="AL160" s="70" t="s">
        <v>2100</v>
      </c>
      <c r="AM160" s="72">
        <f t="shared" ref="AM160" si="71">IF(AK160="SI",15%,0%)</f>
        <v>0.15</v>
      </c>
      <c r="AN160" s="72" t="s">
        <v>2051</v>
      </c>
      <c r="AO160" s="72" t="s">
        <v>2067</v>
      </c>
      <c r="AP160" s="72">
        <f t="shared" si="67"/>
        <v>0.25</v>
      </c>
      <c r="AQ160" s="73">
        <f t="shared" si="68"/>
        <v>1.05</v>
      </c>
      <c r="AR160" s="395"/>
      <c r="AS160" s="362"/>
      <c r="AT160" s="389"/>
      <c r="AU160" s="362"/>
      <c r="AV160" s="389"/>
      <c r="AW160" s="389"/>
      <c r="AX160" s="389"/>
      <c r="AY160" s="392"/>
    </row>
    <row r="161" spans="1:51" ht="50" customHeight="1" x14ac:dyDescent="0.3">
      <c r="A161" s="405"/>
      <c r="B161" s="408"/>
      <c r="C161" s="411"/>
      <c r="D161" s="408"/>
      <c r="E161" s="408"/>
      <c r="F161" s="408"/>
      <c r="G161" s="402"/>
      <c r="H161" s="363"/>
      <c r="I161" s="363"/>
      <c r="J161" s="363"/>
      <c r="K161" s="363"/>
      <c r="L161" s="363"/>
      <c r="M161" s="363"/>
      <c r="N161" s="390"/>
      <c r="O161" s="399"/>
      <c r="P161" s="363"/>
      <c r="Q161" s="390"/>
      <c r="R161" s="399"/>
      <c r="S161" s="390"/>
      <c r="T161" s="393"/>
      <c r="U161" s="70"/>
      <c r="V161" s="70"/>
      <c r="W161" s="70"/>
      <c r="X161" s="71" t="str">
        <f t="shared" si="62"/>
        <v>0%</v>
      </c>
      <c r="Y161" s="71"/>
      <c r="Z161" s="71" t="str">
        <f t="shared" si="63"/>
        <v>0%</v>
      </c>
      <c r="AA161" s="70"/>
      <c r="AB161" s="70"/>
      <c r="AC161" s="72">
        <f t="shared" si="64"/>
        <v>0</v>
      </c>
      <c r="AD161" s="70"/>
      <c r="AE161" s="70"/>
      <c r="AF161" s="70"/>
      <c r="AG161" s="72">
        <f t="shared" si="65"/>
        <v>0</v>
      </c>
      <c r="AH161" s="70"/>
      <c r="AI161" s="70"/>
      <c r="AJ161" s="72">
        <f t="shared" si="40"/>
        <v>0</v>
      </c>
      <c r="AK161" s="70"/>
      <c r="AL161" s="70"/>
      <c r="AM161" s="72">
        <f t="shared" si="66"/>
        <v>0</v>
      </c>
      <c r="AN161" s="72"/>
      <c r="AO161" s="72"/>
      <c r="AP161" s="72">
        <f t="shared" si="67"/>
        <v>0</v>
      </c>
      <c r="AQ161" s="73">
        <f t="shared" si="68"/>
        <v>0</v>
      </c>
      <c r="AR161" s="396"/>
      <c r="AS161" s="363"/>
      <c r="AT161" s="390"/>
      <c r="AU161" s="363"/>
      <c r="AV161" s="390"/>
      <c r="AW161" s="390"/>
      <c r="AX161" s="390"/>
      <c r="AY161" s="393"/>
    </row>
    <row r="162" spans="1:51" ht="50" customHeight="1" x14ac:dyDescent="0.3">
      <c r="A162" s="403" t="s">
        <v>2318</v>
      </c>
      <c r="B162" s="406" t="s">
        <v>163</v>
      </c>
      <c r="C162" s="409">
        <v>3</v>
      </c>
      <c r="D162" s="406" t="s">
        <v>2329</v>
      </c>
      <c r="E162" s="406" t="s">
        <v>253</v>
      </c>
      <c r="F162" s="406" t="s">
        <v>2032</v>
      </c>
      <c r="G162" s="400" t="s">
        <v>2393</v>
      </c>
      <c r="H162" s="361" t="s">
        <v>2084</v>
      </c>
      <c r="I162" s="361" t="s">
        <v>2330</v>
      </c>
      <c r="J162" s="361" t="s">
        <v>2039</v>
      </c>
      <c r="K162" s="361" t="s">
        <v>2110</v>
      </c>
      <c r="L162" s="361" t="s">
        <v>2320</v>
      </c>
      <c r="M162" s="361" t="s">
        <v>2042</v>
      </c>
      <c r="N162" s="388">
        <f>VALUE(MID($M162,1,1))</f>
        <v>3</v>
      </c>
      <c r="O162" s="397">
        <f>IF(N162=5,100%,IF(N162=4,80%,IF(N162=3,60%,IF(N162=2,40%,IF(N162=1,20%,"")))))</f>
        <v>0.6</v>
      </c>
      <c r="P162" s="361" t="s">
        <v>2043</v>
      </c>
      <c r="Q162" s="388">
        <f>VALUE(MID($P162,1,1))</f>
        <v>2</v>
      </c>
      <c r="R162" s="397">
        <f>IF(Q162=5,100%,IF(Q162=4,80%,IF(Q162=3,60%,IF(Q162=2,40%,IF(Q162=1,20%,"")))))</f>
        <v>0.4</v>
      </c>
      <c r="S162" s="388" t="str">
        <f>CONCATENATE(M162,P162)</f>
        <v>3. Media2. Menor</v>
      </c>
      <c r="T162" s="391" t="s">
        <v>2044</v>
      </c>
      <c r="U162" s="70" t="s">
        <v>419</v>
      </c>
      <c r="V162" s="70" t="s">
        <v>2420</v>
      </c>
      <c r="W162" s="70" t="s">
        <v>2046</v>
      </c>
      <c r="X162" s="71">
        <f t="shared" si="62"/>
        <v>0.25</v>
      </c>
      <c r="Y162" s="71" t="s">
        <v>2047</v>
      </c>
      <c r="Z162" s="71">
        <f t="shared" si="63"/>
        <v>0.05</v>
      </c>
      <c r="AA162" s="70" t="s">
        <v>419</v>
      </c>
      <c r="AB162" s="70" t="s">
        <v>2413</v>
      </c>
      <c r="AC162" s="72">
        <f t="shared" si="64"/>
        <v>0.1</v>
      </c>
      <c r="AD162" s="70" t="s">
        <v>419</v>
      </c>
      <c r="AE162" s="70" t="s">
        <v>324</v>
      </c>
      <c r="AF162" s="70" t="s">
        <v>476</v>
      </c>
      <c r="AG162" s="72">
        <f t="shared" si="65"/>
        <v>0.15</v>
      </c>
      <c r="AH162" s="70" t="s">
        <v>419</v>
      </c>
      <c r="AI162" s="70" t="s">
        <v>2095</v>
      </c>
      <c r="AJ162" s="72">
        <f t="shared" si="40"/>
        <v>0.1</v>
      </c>
      <c r="AK162" s="70" t="s">
        <v>419</v>
      </c>
      <c r="AL162" s="70" t="s">
        <v>2082</v>
      </c>
      <c r="AM162" s="72">
        <f t="shared" si="66"/>
        <v>0.15</v>
      </c>
      <c r="AN162" s="72" t="s">
        <v>2051</v>
      </c>
      <c r="AO162" s="72" t="s">
        <v>2052</v>
      </c>
      <c r="AP162" s="72">
        <f t="shared" si="67"/>
        <v>0.25</v>
      </c>
      <c r="AQ162" s="73">
        <f t="shared" si="68"/>
        <v>1.05</v>
      </c>
      <c r="AR162" s="394">
        <v>1.05</v>
      </c>
      <c r="AS162" s="361" t="s">
        <v>2053</v>
      </c>
      <c r="AT162" s="388">
        <f>VALUE(MID($AS162,1,1))</f>
        <v>1</v>
      </c>
      <c r="AU162" s="361" t="s">
        <v>2054</v>
      </c>
      <c r="AV162" s="388">
        <f>VALUE(MID($AU162,1,1))</f>
        <v>1</v>
      </c>
      <c r="AW162" s="388">
        <f>$AT162*$AV162</f>
        <v>1</v>
      </c>
      <c r="AX162" s="388" t="str">
        <f>CONCATENATE(AS162,AU162)</f>
        <v>1. Muy baja1. Leve</v>
      </c>
      <c r="AY162" s="391" t="s">
        <v>2055</v>
      </c>
    </row>
    <row r="163" spans="1:51" ht="50" customHeight="1" x14ac:dyDescent="0.3">
      <c r="A163" s="404"/>
      <c r="B163" s="407"/>
      <c r="C163" s="410"/>
      <c r="D163" s="407"/>
      <c r="E163" s="407"/>
      <c r="F163" s="407"/>
      <c r="G163" s="401"/>
      <c r="H163" s="362"/>
      <c r="I163" s="362"/>
      <c r="J163" s="362"/>
      <c r="K163" s="362"/>
      <c r="L163" s="362"/>
      <c r="M163" s="362"/>
      <c r="N163" s="389"/>
      <c r="O163" s="398"/>
      <c r="P163" s="362"/>
      <c r="Q163" s="389"/>
      <c r="R163" s="398"/>
      <c r="S163" s="389"/>
      <c r="T163" s="392"/>
      <c r="U163" s="70" t="s">
        <v>419</v>
      </c>
      <c r="V163" s="70" t="s">
        <v>2421</v>
      </c>
      <c r="W163" s="70" t="s">
        <v>2046</v>
      </c>
      <c r="X163" s="71">
        <f t="shared" si="62"/>
        <v>0.25</v>
      </c>
      <c r="Y163" s="71" t="s">
        <v>2047</v>
      </c>
      <c r="Z163" s="71">
        <f t="shared" si="63"/>
        <v>0.05</v>
      </c>
      <c r="AA163" s="70" t="s">
        <v>419</v>
      </c>
      <c r="AB163" s="70" t="s">
        <v>2422</v>
      </c>
      <c r="AC163" s="72">
        <f t="shared" si="64"/>
        <v>0.1</v>
      </c>
      <c r="AD163" s="70" t="s">
        <v>419</v>
      </c>
      <c r="AE163" s="70" t="s">
        <v>324</v>
      </c>
      <c r="AF163" s="70" t="s">
        <v>476</v>
      </c>
      <c r="AG163" s="72">
        <f t="shared" si="65"/>
        <v>0.15</v>
      </c>
      <c r="AH163" s="70" t="s">
        <v>419</v>
      </c>
      <c r="AI163" s="70" t="s">
        <v>2095</v>
      </c>
      <c r="AJ163" s="72">
        <f t="shared" si="40"/>
        <v>0.1</v>
      </c>
      <c r="AK163" s="70" t="s">
        <v>419</v>
      </c>
      <c r="AL163" s="70" t="s">
        <v>2082</v>
      </c>
      <c r="AM163" s="72">
        <f t="shared" si="66"/>
        <v>0.15</v>
      </c>
      <c r="AN163" s="72" t="s">
        <v>2051</v>
      </c>
      <c r="AO163" s="72" t="s">
        <v>2052</v>
      </c>
      <c r="AP163" s="72">
        <f t="shared" si="67"/>
        <v>0.25</v>
      </c>
      <c r="AQ163" s="73">
        <f t="shared" si="68"/>
        <v>1.05</v>
      </c>
      <c r="AR163" s="395"/>
      <c r="AS163" s="362"/>
      <c r="AT163" s="389"/>
      <c r="AU163" s="362"/>
      <c r="AV163" s="389"/>
      <c r="AW163" s="389"/>
      <c r="AX163" s="389"/>
      <c r="AY163" s="392"/>
    </row>
    <row r="164" spans="1:51" ht="50" customHeight="1" x14ac:dyDescent="0.3">
      <c r="A164" s="405"/>
      <c r="B164" s="408"/>
      <c r="C164" s="411"/>
      <c r="D164" s="408"/>
      <c r="E164" s="408"/>
      <c r="F164" s="408"/>
      <c r="G164" s="402"/>
      <c r="H164" s="363"/>
      <c r="I164" s="363"/>
      <c r="J164" s="363"/>
      <c r="K164" s="363"/>
      <c r="L164" s="363"/>
      <c r="M164" s="363"/>
      <c r="N164" s="390"/>
      <c r="O164" s="399"/>
      <c r="P164" s="363"/>
      <c r="Q164" s="390"/>
      <c r="R164" s="399"/>
      <c r="S164" s="390"/>
      <c r="T164" s="393"/>
      <c r="U164" s="70" t="s">
        <v>419</v>
      </c>
      <c r="V164" s="70" t="s">
        <v>2423</v>
      </c>
      <c r="W164" s="70" t="s">
        <v>2046</v>
      </c>
      <c r="X164" s="71">
        <f t="shared" si="62"/>
        <v>0.25</v>
      </c>
      <c r="Y164" s="71" t="s">
        <v>2047</v>
      </c>
      <c r="Z164" s="71">
        <f t="shared" si="63"/>
        <v>0.05</v>
      </c>
      <c r="AA164" s="70" t="s">
        <v>419</v>
      </c>
      <c r="AB164" s="70" t="s">
        <v>2424</v>
      </c>
      <c r="AC164" s="72">
        <f t="shared" si="64"/>
        <v>0.1</v>
      </c>
      <c r="AD164" s="70" t="s">
        <v>419</v>
      </c>
      <c r="AE164" s="70" t="s">
        <v>324</v>
      </c>
      <c r="AF164" s="70" t="s">
        <v>476</v>
      </c>
      <c r="AG164" s="72">
        <f t="shared" si="65"/>
        <v>0.15</v>
      </c>
      <c r="AH164" s="70" t="s">
        <v>419</v>
      </c>
      <c r="AI164" s="70" t="s">
        <v>2095</v>
      </c>
      <c r="AJ164" s="72">
        <f t="shared" si="40"/>
        <v>0.1</v>
      </c>
      <c r="AK164" s="70" t="s">
        <v>419</v>
      </c>
      <c r="AL164" s="70" t="s">
        <v>2050</v>
      </c>
      <c r="AM164" s="72">
        <f t="shared" si="66"/>
        <v>0.15</v>
      </c>
      <c r="AN164" s="72" t="s">
        <v>2051</v>
      </c>
      <c r="AO164" s="72" t="s">
        <v>2052</v>
      </c>
      <c r="AP164" s="72">
        <f t="shared" si="67"/>
        <v>0.25</v>
      </c>
      <c r="AQ164" s="73">
        <f t="shared" si="68"/>
        <v>1.05</v>
      </c>
      <c r="AR164" s="396"/>
      <c r="AS164" s="363"/>
      <c r="AT164" s="390"/>
      <c r="AU164" s="363"/>
      <c r="AV164" s="390"/>
      <c r="AW164" s="390"/>
      <c r="AX164" s="390"/>
      <c r="AY164" s="393"/>
    </row>
    <row r="165" spans="1:51" ht="50" customHeight="1" x14ac:dyDescent="0.3">
      <c r="A165" s="403" t="s">
        <v>2318</v>
      </c>
      <c r="B165" s="406" t="s">
        <v>163</v>
      </c>
      <c r="C165" s="409">
        <v>4</v>
      </c>
      <c r="D165" s="406" t="s">
        <v>2329</v>
      </c>
      <c r="E165" s="406" t="s">
        <v>253</v>
      </c>
      <c r="F165" s="406" t="s">
        <v>2061</v>
      </c>
      <c r="G165" s="400" t="s">
        <v>2394</v>
      </c>
      <c r="H165" s="361" t="s">
        <v>2084</v>
      </c>
      <c r="I165" s="361" t="s">
        <v>2330</v>
      </c>
      <c r="J165" s="361" t="s">
        <v>2039</v>
      </c>
      <c r="K165" s="361" t="s">
        <v>2110</v>
      </c>
      <c r="L165" s="361" t="s">
        <v>2320</v>
      </c>
      <c r="M165" s="361" t="s">
        <v>2042</v>
      </c>
      <c r="N165" s="388">
        <f>VALUE(MID($M165,1,1))</f>
        <v>3</v>
      </c>
      <c r="O165" s="397">
        <f>IF(N165=5,100%,IF(N165=4,80%,IF(N165=3,60%,IF(N165=2,40%,IF(N165=1,20%,"")))))</f>
        <v>0.6</v>
      </c>
      <c r="P165" s="361" t="s">
        <v>2043</v>
      </c>
      <c r="Q165" s="388">
        <f>VALUE(MID($P165,1,1))</f>
        <v>2</v>
      </c>
      <c r="R165" s="397">
        <f>IF(Q165=5,100%,IF(Q165=4,80%,IF(Q165=3,60%,IF(Q165=2,40%,IF(Q165=1,20%,"")))))</f>
        <v>0.4</v>
      </c>
      <c r="S165" s="388" t="str">
        <f>CONCATENATE(M165,P165)</f>
        <v>3. Media2. Menor</v>
      </c>
      <c r="T165" s="391" t="s">
        <v>2044</v>
      </c>
      <c r="U165" s="70" t="s">
        <v>419</v>
      </c>
      <c r="V165" s="70" t="s">
        <v>2420</v>
      </c>
      <c r="W165" s="70" t="s">
        <v>2046</v>
      </c>
      <c r="X165" s="71">
        <f t="shared" si="62"/>
        <v>0.25</v>
      </c>
      <c r="Y165" s="71" t="s">
        <v>2047</v>
      </c>
      <c r="Z165" s="71">
        <f t="shared" si="63"/>
        <v>0.05</v>
      </c>
      <c r="AA165" s="70" t="s">
        <v>419</v>
      </c>
      <c r="AB165" s="70" t="s">
        <v>2413</v>
      </c>
      <c r="AC165" s="72">
        <f t="shared" si="64"/>
        <v>0.1</v>
      </c>
      <c r="AD165" s="70" t="s">
        <v>419</v>
      </c>
      <c r="AE165" s="70" t="s">
        <v>324</v>
      </c>
      <c r="AF165" s="70" t="s">
        <v>476</v>
      </c>
      <c r="AG165" s="72">
        <f t="shared" si="65"/>
        <v>0.15</v>
      </c>
      <c r="AH165" s="70" t="s">
        <v>419</v>
      </c>
      <c r="AI165" s="70" t="s">
        <v>2095</v>
      </c>
      <c r="AJ165" s="72">
        <f t="shared" si="40"/>
        <v>0.1</v>
      </c>
      <c r="AK165" s="70" t="s">
        <v>419</v>
      </c>
      <c r="AL165" s="70" t="s">
        <v>2082</v>
      </c>
      <c r="AM165" s="72">
        <f t="shared" si="66"/>
        <v>0.15</v>
      </c>
      <c r="AN165" s="72" t="s">
        <v>2051</v>
      </c>
      <c r="AO165" s="72" t="s">
        <v>2052</v>
      </c>
      <c r="AP165" s="72">
        <f t="shared" si="67"/>
        <v>0.25</v>
      </c>
      <c r="AQ165" s="73">
        <f t="shared" si="68"/>
        <v>1.05</v>
      </c>
      <c r="AR165" s="394">
        <v>1.05</v>
      </c>
      <c r="AS165" s="361" t="s">
        <v>2053</v>
      </c>
      <c r="AT165" s="388">
        <f>VALUE(MID($AS165,1,1))</f>
        <v>1</v>
      </c>
      <c r="AU165" s="361" t="s">
        <v>2054</v>
      </c>
      <c r="AV165" s="388">
        <f>VALUE(MID($AU165,1,1))</f>
        <v>1</v>
      </c>
      <c r="AW165" s="388">
        <f>$AT165*$AV165</f>
        <v>1</v>
      </c>
      <c r="AX165" s="388" t="str">
        <f>CONCATENATE(AS165,AU165)</f>
        <v>1. Muy baja1. Leve</v>
      </c>
      <c r="AY165" s="391" t="s">
        <v>2055</v>
      </c>
    </row>
    <row r="166" spans="1:51" ht="50" customHeight="1" x14ac:dyDescent="0.3">
      <c r="A166" s="404"/>
      <c r="B166" s="407"/>
      <c r="C166" s="410"/>
      <c r="D166" s="407"/>
      <c r="E166" s="407"/>
      <c r="F166" s="407"/>
      <c r="G166" s="401"/>
      <c r="H166" s="362"/>
      <c r="I166" s="362"/>
      <c r="J166" s="362"/>
      <c r="K166" s="362"/>
      <c r="L166" s="362"/>
      <c r="M166" s="362"/>
      <c r="N166" s="389"/>
      <c r="O166" s="398"/>
      <c r="P166" s="362"/>
      <c r="Q166" s="389"/>
      <c r="R166" s="398"/>
      <c r="S166" s="389"/>
      <c r="T166" s="392"/>
      <c r="U166" s="70" t="s">
        <v>419</v>
      </c>
      <c r="V166" s="70" t="s">
        <v>2421</v>
      </c>
      <c r="W166" s="70" t="s">
        <v>2046</v>
      </c>
      <c r="X166" s="71">
        <f t="shared" si="62"/>
        <v>0.25</v>
      </c>
      <c r="Y166" s="71" t="s">
        <v>2047</v>
      </c>
      <c r="Z166" s="71">
        <f t="shared" si="63"/>
        <v>0.05</v>
      </c>
      <c r="AA166" s="70" t="s">
        <v>419</v>
      </c>
      <c r="AB166" s="70" t="s">
        <v>2422</v>
      </c>
      <c r="AC166" s="72">
        <f t="shared" si="64"/>
        <v>0.1</v>
      </c>
      <c r="AD166" s="70" t="s">
        <v>419</v>
      </c>
      <c r="AE166" s="70" t="s">
        <v>324</v>
      </c>
      <c r="AF166" s="70" t="s">
        <v>476</v>
      </c>
      <c r="AG166" s="72">
        <f t="shared" si="65"/>
        <v>0.15</v>
      </c>
      <c r="AH166" s="70" t="s">
        <v>419</v>
      </c>
      <c r="AI166" s="70" t="s">
        <v>2095</v>
      </c>
      <c r="AJ166" s="72">
        <f t="shared" si="40"/>
        <v>0.1</v>
      </c>
      <c r="AK166" s="70" t="s">
        <v>419</v>
      </c>
      <c r="AL166" s="70" t="s">
        <v>2082</v>
      </c>
      <c r="AM166" s="72">
        <f t="shared" si="66"/>
        <v>0.15</v>
      </c>
      <c r="AN166" s="72" t="s">
        <v>2051</v>
      </c>
      <c r="AO166" s="72" t="s">
        <v>2052</v>
      </c>
      <c r="AP166" s="72">
        <f t="shared" si="67"/>
        <v>0.25</v>
      </c>
      <c r="AQ166" s="73">
        <f t="shared" si="68"/>
        <v>1.05</v>
      </c>
      <c r="AR166" s="395"/>
      <c r="AS166" s="362"/>
      <c r="AT166" s="389"/>
      <c r="AU166" s="362"/>
      <c r="AV166" s="389"/>
      <c r="AW166" s="389"/>
      <c r="AX166" s="389"/>
      <c r="AY166" s="392"/>
    </row>
    <row r="167" spans="1:51" ht="50" customHeight="1" x14ac:dyDescent="0.3">
      <c r="A167" s="405"/>
      <c r="B167" s="408"/>
      <c r="C167" s="411"/>
      <c r="D167" s="408"/>
      <c r="E167" s="408"/>
      <c r="F167" s="408"/>
      <c r="G167" s="402"/>
      <c r="H167" s="363"/>
      <c r="I167" s="363"/>
      <c r="J167" s="363"/>
      <c r="K167" s="363"/>
      <c r="L167" s="363"/>
      <c r="M167" s="363"/>
      <c r="N167" s="390"/>
      <c r="O167" s="399"/>
      <c r="P167" s="363"/>
      <c r="Q167" s="390"/>
      <c r="R167" s="399"/>
      <c r="S167" s="390"/>
      <c r="T167" s="393"/>
      <c r="U167" s="70" t="s">
        <v>419</v>
      </c>
      <c r="V167" s="70" t="s">
        <v>2423</v>
      </c>
      <c r="W167" s="70" t="s">
        <v>2046</v>
      </c>
      <c r="X167" s="71">
        <f t="shared" si="62"/>
        <v>0.25</v>
      </c>
      <c r="Y167" s="71" t="s">
        <v>2047</v>
      </c>
      <c r="Z167" s="71">
        <f t="shared" si="63"/>
        <v>0.05</v>
      </c>
      <c r="AA167" s="70" t="s">
        <v>419</v>
      </c>
      <c r="AB167" s="70" t="s">
        <v>2424</v>
      </c>
      <c r="AC167" s="72">
        <f t="shared" si="64"/>
        <v>0.1</v>
      </c>
      <c r="AD167" s="70" t="s">
        <v>419</v>
      </c>
      <c r="AE167" s="70" t="s">
        <v>324</v>
      </c>
      <c r="AF167" s="70" t="s">
        <v>476</v>
      </c>
      <c r="AG167" s="72">
        <f t="shared" si="65"/>
        <v>0.15</v>
      </c>
      <c r="AH167" s="70" t="s">
        <v>419</v>
      </c>
      <c r="AI167" s="70" t="s">
        <v>2095</v>
      </c>
      <c r="AJ167" s="72">
        <f t="shared" si="40"/>
        <v>0.1</v>
      </c>
      <c r="AK167" s="70" t="s">
        <v>419</v>
      </c>
      <c r="AL167" s="70" t="s">
        <v>2050</v>
      </c>
      <c r="AM167" s="72">
        <f t="shared" si="66"/>
        <v>0.15</v>
      </c>
      <c r="AN167" s="72" t="s">
        <v>2051</v>
      </c>
      <c r="AO167" s="72" t="s">
        <v>2052</v>
      </c>
      <c r="AP167" s="72">
        <f t="shared" si="67"/>
        <v>0.25</v>
      </c>
      <c r="AQ167" s="73">
        <f t="shared" si="68"/>
        <v>1.05</v>
      </c>
      <c r="AR167" s="396"/>
      <c r="AS167" s="363"/>
      <c r="AT167" s="390"/>
      <c r="AU167" s="363"/>
      <c r="AV167" s="390"/>
      <c r="AW167" s="390"/>
      <c r="AX167" s="390"/>
      <c r="AY167" s="393"/>
    </row>
    <row r="168" spans="1:51" ht="50" customHeight="1" x14ac:dyDescent="0.3">
      <c r="A168" s="403" t="s">
        <v>2318</v>
      </c>
      <c r="B168" s="406" t="s">
        <v>163</v>
      </c>
      <c r="C168" s="409">
        <v>5</v>
      </c>
      <c r="D168" s="406" t="s">
        <v>2425</v>
      </c>
      <c r="E168" s="406" t="s">
        <v>253</v>
      </c>
      <c r="F168" s="406" t="s">
        <v>2032</v>
      </c>
      <c r="G168" s="400" t="s">
        <v>2426</v>
      </c>
      <c r="H168" s="361" t="s">
        <v>2073</v>
      </c>
      <c r="I168" s="361" t="s">
        <v>2127</v>
      </c>
      <c r="J168" s="361" t="s">
        <v>2039</v>
      </c>
      <c r="K168" s="361" t="s">
        <v>2110</v>
      </c>
      <c r="L168" s="361" t="s">
        <v>2320</v>
      </c>
      <c r="M168" s="361" t="s">
        <v>2042</v>
      </c>
      <c r="N168" s="388">
        <f>VALUE(MID($M168,1,1))</f>
        <v>3</v>
      </c>
      <c r="O168" s="397">
        <f>IF(N168=5,100%,IF(N168=4,80%,IF(N168=3,60%,IF(N168=2,40%,IF(N168=1,20%,"")))))</f>
        <v>0.6</v>
      </c>
      <c r="P168" s="361" t="s">
        <v>2043</v>
      </c>
      <c r="Q168" s="388">
        <f>VALUE(MID($P168,1,1))</f>
        <v>2</v>
      </c>
      <c r="R168" s="397">
        <f>IF(Q168=5,100%,IF(Q168=4,80%,IF(Q168=3,60%,IF(Q168=2,40%,IF(Q168=1,20%,"")))))</f>
        <v>0.4</v>
      </c>
      <c r="S168" s="388" t="str">
        <f>CONCATENATE(M168,P168)</f>
        <v>3. Media2. Menor</v>
      </c>
      <c r="T168" s="391" t="s">
        <v>2044</v>
      </c>
      <c r="U168" s="70" t="s">
        <v>419</v>
      </c>
      <c r="V168" s="70" t="s">
        <v>2427</v>
      </c>
      <c r="W168" s="70" t="s">
        <v>2046</v>
      </c>
      <c r="X168" s="71">
        <f t="shared" si="62"/>
        <v>0.25</v>
      </c>
      <c r="Y168" s="71" t="s">
        <v>2047</v>
      </c>
      <c r="Z168" s="71">
        <f t="shared" si="63"/>
        <v>0.05</v>
      </c>
      <c r="AA168" s="70" t="s">
        <v>419</v>
      </c>
      <c r="AB168" s="70" t="s">
        <v>2428</v>
      </c>
      <c r="AC168" s="72">
        <f t="shared" si="64"/>
        <v>0.1</v>
      </c>
      <c r="AD168" s="70" t="s">
        <v>419</v>
      </c>
      <c r="AE168" s="70" t="s">
        <v>289</v>
      </c>
      <c r="AF168" s="70" t="s">
        <v>476</v>
      </c>
      <c r="AG168" s="72">
        <f t="shared" si="65"/>
        <v>0.15</v>
      </c>
      <c r="AH168" s="70" t="s">
        <v>419</v>
      </c>
      <c r="AI168" s="70" t="s">
        <v>2159</v>
      </c>
      <c r="AJ168" s="72">
        <f t="shared" si="40"/>
        <v>0.1</v>
      </c>
      <c r="AK168" s="70" t="s">
        <v>419</v>
      </c>
      <c r="AL168" s="70" t="s">
        <v>2050</v>
      </c>
      <c r="AM168" s="72">
        <f t="shared" si="66"/>
        <v>0.15</v>
      </c>
      <c r="AN168" s="72" t="s">
        <v>2051</v>
      </c>
      <c r="AO168" s="72" t="s">
        <v>2333</v>
      </c>
      <c r="AP168" s="72">
        <f t="shared" si="67"/>
        <v>0.25</v>
      </c>
      <c r="AQ168" s="73">
        <f t="shared" si="68"/>
        <v>1.05</v>
      </c>
      <c r="AR168" s="394">
        <v>1.05</v>
      </c>
      <c r="AS168" s="361" t="s">
        <v>2053</v>
      </c>
      <c r="AT168" s="388">
        <f>VALUE(MID($AS168,1,1))</f>
        <v>1</v>
      </c>
      <c r="AU168" s="361" t="s">
        <v>2054</v>
      </c>
      <c r="AV168" s="388">
        <f>VALUE(MID($AU168,1,1))</f>
        <v>1</v>
      </c>
      <c r="AW168" s="388">
        <f>$AT168*$AV168</f>
        <v>1</v>
      </c>
      <c r="AX168" s="388" t="str">
        <f>CONCATENATE(AS168,AU168)</f>
        <v>1. Muy baja1. Leve</v>
      </c>
      <c r="AY168" s="391" t="s">
        <v>2055</v>
      </c>
    </row>
    <row r="169" spans="1:51" ht="50" customHeight="1" x14ac:dyDescent="0.3">
      <c r="A169" s="404"/>
      <c r="B169" s="407"/>
      <c r="C169" s="410"/>
      <c r="D169" s="407"/>
      <c r="E169" s="407"/>
      <c r="F169" s="407"/>
      <c r="G169" s="401"/>
      <c r="H169" s="362"/>
      <c r="I169" s="362"/>
      <c r="J169" s="362"/>
      <c r="K169" s="362"/>
      <c r="L169" s="362"/>
      <c r="M169" s="362"/>
      <c r="N169" s="389"/>
      <c r="O169" s="398"/>
      <c r="P169" s="362"/>
      <c r="Q169" s="389"/>
      <c r="R169" s="398"/>
      <c r="S169" s="389"/>
      <c r="T169" s="392"/>
      <c r="U169" s="70" t="s">
        <v>419</v>
      </c>
      <c r="V169" s="70" t="s">
        <v>2097</v>
      </c>
      <c r="W169" s="70" t="s">
        <v>2046</v>
      </c>
      <c r="X169" s="71">
        <f t="shared" si="62"/>
        <v>0.25</v>
      </c>
      <c r="Y169" s="71" t="s">
        <v>2047</v>
      </c>
      <c r="Z169" s="71">
        <f t="shared" si="63"/>
        <v>0.05</v>
      </c>
      <c r="AA169" s="70" t="s">
        <v>419</v>
      </c>
      <c r="AB169" s="70" t="s">
        <v>2098</v>
      </c>
      <c r="AC169" s="72">
        <f t="shared" si="64"/>
        <v>0.1</v>
      </c>
      <c r="AD169" s="70" t="s">
        <v>419</v>
      </c>
      <c r="AE169" s="70" t="s">
        <v>178</v>
      </c>
      <c r="AF169" s="70" t="s">
        <v>170</v>
      </c>
      <c r="AG169" s="72">
        <f t="shared" si="65"/>
        <v>0.15</v>
      </c>
      <c r="AH169" s="70" t="s">
        <v>419</v>
      </c>
      <c r="AI169" s="70" t="s">
        <v>2099</v>
      </c>
      <c r="AJ169" s="72">
        <f t="shared" si="40"/>
        <v>0.1</v>
      </c>
      <c r="AK169" s="70" t="s">
        <v>419</v>
      </c>
      <c r="AL169" s="70" t="s">
        <v>2100</v>
      </c>
      <c r="AM169" s="72">
        <f t="shared" si="66"/>
        <v>0.15</v>
      </c>
      <c r="AN169" s="72" t="s">
        <v>2051</v>
      </c>
      <c r="AO169" s="72" t="s">
        <v>2067</v>
      </c>
      <c r="AP169" s="72">
        <f t="shared" si="67"/>
        <v>0.25</v>
      </c>
      <c r="AQ169" s="73">
        <f t="shared" si="68"/>
        <v>1.05</v>
      </c>
      <c r="AR169" s="395"/>
      <c r="AS169" s="362"/>
      <c r="AT169" s="389"/>
      <c r="AU169" s="362"/>
      <c r="AV169" s="389"/>
      <c r="AW169" s="389"/>
      <c r="AX169" s="389"/>
      <c r="AY169" s="392"/>
    </row>
    <row r="170" spans="1:51" ht="50" customHeight="1" x14ac:dyDescent="0.3">
      <c r="A170" s="405"/>
      <c r="B170" s="408"/>
      <c r="C170" s="411"/>
      <c r="D170" s="408"/>
      <c r="E170" s="408"/>
      <c r="F170" s="408"/>
      <c r="G170" s="402"/>
      <c r="H170" s="363"/>
      <c r="I170" s="363"/>
      <c r="J170" s="363"/>
      <c r="K170" s="363"/>
      <c r="L170" s="363"/>
      <c r="M170" s="363"/>
      <c r="N170" s="390"/>
      <c r="O170" s="399"/>
      <c r="P170" s="363"/>
      <c r="Q170" s="390"/>
      <c r="R170" s="399"/>
      <c r="S170" s="390"/>
      <c r="T170" s="393"/>
      <c r="U170" s="70" t="s">
        <v>419</v>
      </c>
      <c r="V170" s="70" t="s">
        <v>2415</v>
      </c>
      <c r="W170" s="70" t="s">
        <v>2046</v>
      </c>
      <c r="X170" s="71">
        <f t="shared" si="62"/>
        <v>0.25</v>
      </c>
      <c r="Y170" s="71" t="s">
        <v>2047</v>
      </c>
      <c r="Z170" s="71">
        <f t="shared" si="63"/>
        <v>0.05</v>
      </c>
      <c r="AA170" s="70" t="s">
        <v>419</v>
      </c>
      <c r="AB170" s="70" t="s">
        <v>2416</v>
      </c>
      <c r="AC170" s="72">
        <f t="shared" si="64"/>
        <v>0.1</v>
      </c>
      <c r="AD170" s="70" t="s">
        <v>419</v>
      </c>
      <c r="AE170" s="70" t="s">
        <v>178</v>
      </c>
      <c r="AF170" s="70" t="s">
        <v>170</v>
      </c>
      <c r="AG170" s="72">
        <f t="shared" si="65"/>
        <v>0.15</v>
      </c>
      <c r="AH170" s="70" t="s">
        <v>419</v>
      </c>
      <c r="AI170" s="70" t="s">
        <v>2095</v>
      </c>
      <c r="AJ170" s="72">
        <f t="shared" si="40"/>
        <v>0.1</v>
      </c>
      <c r="AK170" s="70" t="s">
        <v>419</v>
      </c>
      <c r="AL170" s="70" t="s">
        <v>2100</v>
      </c>
      <c r="AM170" s="72">
        <f t="shared" si="66"/>
        <v>0.15</v>
      </c>
      <c r="AN170" s="72" t="s">
        <v>2051</v>
      </c>
      <c r="AO170" s="72" t="s">
        <v>2067</v>
      </c>
      <c r="AP170" s="72">
        <f t="shared" si="67"/>
        <v>0.25</v>
      </c>
      <c r="AQ170" s="73">
        <f t="shared" si="68"/>
        <v>1.05</v>
      </c>
      <c r="AR170" s="396"/>
      <c r="AS170" s="363"/>
      <c r="AT170" s="390"/>
      <c r="AU170" s="363"/>
      <c r="AV170" s="390"/>
      <c r="AW170" s="390"/>
      <c r="AX170" s="390"/>
      <c r="AY170" s="393"/>
    </row>
    <row r="171" spans="1:51" ht="50" customHeight="1" x14ac:dyDescent="0.3">
      <c r="A171" s="403" t="s">
        <v>2318</v>
      </c>
      <c r="B171" s="406" t="s">
        <v>163</v>
      </c>
      <c r="C171" s="409">
        <v>6</v>
      </c>
      <c r="D171" s="406" t="s">
        <v>2425</v>
      </c>
      <c r="E171" s="406" t="s">
        <v>253</v>
      </c>
      <c r="F171" s="406" t="s">
        <v>2061</v>
      </c>
      <c r="G171" s="400" t="s">
        <v>2429</v>
      </c>
      <c r="H171" s="361" t="s">
        <v>2104</v>
      </c>
      <c r="I171" s="361" t="s">
        <v>2418</v>
      </c>
      <c r="J171" s="361" t="s">
        <v>2419</v>
      </c>
      <c r="K171" s="361" t="s">
        <v>2087</v>
      </c>
      <c r="L171" s="361" t="s">
        <v>2320</v>
      </c>
      <c r="M171" s="361" t="s">
        <v>2141</v>
      </c>
      <c r="N171" s="388">
        <f>VALUE(MID($M171,1,1))</f>
        <v>4</v>
      </c>
      <c r="O171" s="397">
        <f>IF(N171=5,100%,IF(N171=4,80%,IF(N171=3,60%,IF(N171=2,40%,IF(N171=1,20%,"")))))</f>
        <v>0.8</v>
      </c>
      <c r="P171" s="361" t="s">
        <v>2106</v>
      </c>
      <c r="Q171" s="388">
        <f>VALUE(MID($P171,1,1))</f>
        <v>3</v>
      </c>
      <c r="R171" s="397">
        <f>IF(Q171=5,100%,IF(Q171=4,80%,IF(Q171=3,60%,IF(Q171=2,40%,IF(Q171=1,20%,"")))))</f>
        <v>0.6</v>
      </c>
      <c r="S171" s="388" t="str">
        <f>CONCATENATE(M171,P171)</f>
        <v>4. Alta3. Moderado</v>
      </c>
      <c r="T171" s="391" t="s">
        <v>2092</v>
      </c>
      <c r="U171" s="70" t="s">
        <v>419</v>
      </c>
      <c r="V171" s="70" t="s">
        <v>2427</v>
      </c>
      <c r="W171" s="70" t="s">
        <v>2046</v>
      </c>
      <c r="X171" s="71">
        <f t="shared" si="62"/>
        <v>0.25</v>
      </c>
      <c r="Y171" s="71" t="s">
        <v>2047</v>
      </c>
      <c r="Z171" s="71">
        <f t="shared" si="63"/>
        <v>0.05</v>
      </c>
      <c r="AA171" s="70" t="s">
        <v>419</v>
      </c>
      <c r="AB171" s="70" t="s">
        <v>2428</v>
      </c>
      <c r="AC171" s="72">
        <f t="shared" si="64"/>
        <v>0.1</v>
      </c>
      <c r="AD171" s="70" t="s">
        <v>419</v>
      </c>
      <c r="AE171" s="70" t="s">
        <v>289</v>
      </c>
      <c r="AF171" s="70" t="s">
        <v>476</v>
      </c>
      <c r="AG171" s="72">
        <f t="shared" si="65"/>
        <v>0.15</v>
      </c>
      <c r="AH171" s="70" t="s">
        <v>419</v>
      </c>
      <c r="AI171" s="70" t="s">
        <v>2159</v>
      </c>
      <c r="AJ171" s="72">
        <f t="shared" si="40"/>
        <v>0.1</v>
      </c>
      <c r="AK171" s="70" t="s">
        <v>419</v>
      </c>
      <c r="AL171" s="70" t="s">
        <v>2063</v>
      </c>
      <c r="AM171" s="72">
        <f t="shared" si="66"/>
        <v>0.15</v>
      </c>
      <c r="AN171" s="72" t="s">
        <v>2051</v>
      </c>
      <c r="AO171" s="72" t="s">
        <v>2333</v>
      </c>
      <c r="AP171" s="72">
        <f t="shared" si="67"/>
        <v>0.25</v>
      </c>
      <c r="AQ171" s="73">
        <f t="shared" si="68"/>
        <v>1.05</v>
      </c>
      <c r="AR171" s="394">
        <v>0.35000000000000003</v>
      </c>
      <c r="AS171" s="361" t="s">
        <v>2042</v>
      </c>
      <c r="AT171" s="388">
        <f>VALUE(MID($AS171,1,1))</f>
        <v>3</v>
      </c>
      <c r="AU171" s="361" t="s">
        <v>2043</v>
      </c>
      <c r="AV171" s="388">
        <f>VALUE(MID($AU171,1,1))</f>
        <v>2</v>
      </c>
      <c r="AW171" s="388">
        <f>$AT171*$AV171</f>
        <v>6</v>
      </c>
      <c r="AX171" s="388" t="str">
        <f>CONCATENATE(AS171,AU171)</f>
        <v>3. Media2. Menor</v>
      </c>
      <c r="AY171" s="391" t="s">
        <v>2044</v>
      </c>
    </row>
    <row r="172" spans="1:51" ht="50" customHeight="1" x14ac:dyDescent="0.3">
      <c r="A172" s="404"/>
      <c r="B172" s="407"/>
      <c r="C172" s="410"/>
      <c r="D172" s="407"/>
      <c r="E172" s="407"/>
      <c r="F172" s="407"/>
      <c r="G172" s="401"/>
      <c r="H172" s="362"/>
      <c r="I172" s="362"/>
      <c r="J172" s="362"/>
      <c r="K172" s="362"/>
      <c r="L172" s="362"/>
      <c r="M172" s="362"/>
      <c r="N172" s="389"/>
      <c r="O172" s="398"/>
      <c r="P172" s="362"/>
      <c r="Q172" s="389"/>
      <c r="R172" s="398"/>
      <c r="S172" s="389"/>
      <c r="T172" s="392"/>
      <c r="U172" s="70"/>
      <c r="V172" s="70"/>
      <c r="W172" s="70"/>
      <c r="X172" s="71" t="str">
        <f t="shared" si="62"/>
        <v>0%</v>
      </c>
      <c r="Y172" s="71"/>
      <c r="Z172" s="71" t="str">
        <f t="shared" si="63"/>
        <v>0%</v>
      </c>
      <c r="AA172" s="70"/>
      <c r="AB172" s="70"/>
      <c r="AC172" s="72">
        <f t="shared" si="64"/>
        <v>0</v>
      </c>
      <c r="AD172" s="70"/>
      <c r="AE172" s="70"/>
      <c r="AF172" s="70"/>
      <c r="AG172" s="72">
        <f t="shared" si="65"/>
        <v>0</v>
      </c>
      <c r="AH172" s="70"/>
      <c r="AI172" s="70"/>
      <c r="AJ172" s="72">
        <f t="shared" si="40"/>
        <v>0</v>
      </c>
      <c r="AK172" s="70"/>
      <c r="AL172" s="70"/>
      <c r="AM172" s="72">
        <f>IF(AK172="SI",15%,0%)</f>
        <v>0</v>
      </c>
      <c r="AN172" s="72"/>
      <c r="AO172" s="72"/>
      <c r="AP172" s="72">
        <f t="shared" si="67"/>
        <v>0</v>
      </c>
      <c r="AQ172" s="73">
        <f t="shared" si="68"/>
        <v>0</v>
      </c>
      <c r="AR172" s="395"/>
      <c r="AS172" s="362"/>
      <c r="AT172" s="389"/>
      <c r="AU172" s="362"/>
      <c r="AV172" s="389"/>
      <c r="AW172" s="389"/>
      <c r="AX172" s="389"/>
      <c r="AY172" s="392"/>
    </row>
    <row r="173" spans="1:51" ht="50" customHeight="1" x14ac:dyDescent="0.3">
      <c r="A173" s="405"/>
      <c r="B173" s="408"/>
      <c r="C173" s="411"/>
      <c r="D173" s="408"/>
      <c r="E173" s="408"/>
      <c r="F173" s="408"/>
      <c r="G173" s="402"/>
      <c r="H173" s="363"/>
      <c r="I173" s="363"/>
      <c r="J173" s="363"/>
      <c r="K173" s="363"/>
      <c r="L173" s="363"/>
      <c r="M173" s="363"/>
      <c r="N173" s="390"/>
      <c r="O173" s="399"/>
      <c r="P173" s="363"/>
      <c r="Q173" s="390"/>
      <c r="R173" s="399"/>
      <c r="S173" s="390"/>
      <c r="T173" s="393"/>
      <c r="U173" s="70"/>
      <c r="V173" s="70"/>
      <c r="W173" s="70"/>
      <c r="X173" s="71" t="str">
        <f t="shared" si="62"/>
        <v>0%</v>
      </c>
      <c r="Y173" s="71"/>
      <c r="Z173" s="71" t="str">
        <f t="shared" si="63"/>
        <v>0%</v>
      </c>
      <c r="AA173" s="70"/>
      <c r="AB173" s="70"/>
      <c r="AC173" s="72">
        <f t="shared" si="64"/>
        <v>0</v>
      </c>
      <c r="AD173" s="70"/>
      <c r="AE173" s="70"/>
      <c r="AF173" s="70"/>
      <c r="AG173" s="72">
        <f t="shared" si="65"/>
        <v>0</v>
      </c>
      <c r="AH173" s="70"/>
      <c r="AI173" s="70"/>
      <c r="AJ173" s="72">
        <f t="shared" si="40"/>
        <v>0</v>
      </c>
      <c r="AK173" s="70"/>
      <c r="AL173" s="70"/>
      <c r="AM173" s="72">
        <f t="shared" si="66"/>
        <v>0</v>
      </c>
      <c r="AN173" s="72"/>
      <c r="AO173" s="72"/>
      <c r="AP173" s="72">
        <f t="shared" si="67"/>
        <v>0</v>
      </c>
      <c r="AQ173" s="73">
        <f t="shared" si="68"/>
        <v>0</v>
      </c>
      <c r="AR173" s="396"/>
      <c r="AS173" s="363"/>
      <c r="AT173" s="390"/>
      <c r="AU173" s="363"/>
      <c r="AV173" s="390"/>
      <c r="AW173" s="390"/>
      <c r="AX173" s="390"/>
      <c r="AY173" s="393"/>
    </row>
    <row r="174" spans="1:51" ht="50" customHeight="1" x14ac:dyDescent="0.3">
      <c r="A174" s="403" t="s">
        <v>2318</v>
      </c>
      <c r="B174" s="406" t="s">
        <v>163</v>
      </c>
      <c r="C174" s="409">
        <v>7</v>
      </c>
      <c r="D174" s="406" t="s">
        <v>2360</v>
      </c>
      <c r="E174" s="406" t="s">
        <v>175</v>
      </c>
      <c r="F174" s="406" t="s">
        <v>2032</v>
      </c>
      <c r="G174" s="400" t="s">
        <v>2397</v>
      </c>
      <c r="H174" s="361" t="s">
        <v>2104</v>
      </c>
      <c r="I174" s="361" t="s">
        <v>2033</v>
      </c>
      <c r="J174" s="361" t="s">
        <v>2174</v>
      </c>
      <c r="K174" s="361" t="s">
        <v>2175</v>
      </c>
      <c r="L174" s="361" t="s">
        <v>2320</v>
      </c>
      <c r="M174" s="361" t="s">
        <v>2042</v>
      </c>
      <c r="N174" s="388">
        <f>VALUE(MID($M174,1,1))</f>
        <v>3</v>
      </c>
      <c r="O174" s="397">
        <f>IF(N174=5,100%,IF(N174=4,80%,IF(N174=3,60%,IF(N174=2,40%,IF(N174=1,20%,"")))))</f>
        <v>0.6</v>
      </c>
      <c r="P174" s="361" t="s">
        <v>2106</v>
      </c>
      <c r="Q174" s="388">
        <f>VALUE(MID($P174,1,1))</f>
        <v>3</v>
      </c>
      <c r="R174" s="397">
        <f>IF(Q174=5,100%,IF(Q174=4,80%,IF(Q174=3,60%,IF(Q174=2,40%,IF(Q174=1,20%,"")))))</f>
        <v>0.6</v>
      </c>
      <c r="S174" s="388" t="str">
        <f>CONCATENATE(M174,P174)</f>
        <v>3. Media3. Moderado</v>
      </c>
      <c r="T174" s="391" t="s">
        <v>2044</v>
      </c>
      <c r="U174" s="70" t="s">
        <v>419</v>
      </c>
      <c r="V174" s="70" t="s">
        <v>2178</v>
      </c>
      <c r="W174" s="70" t="s">
        <v>2046</v>
      </c>
      <c r="X174" s="71">
        <f t="shared" si="62"/>
        <v>0.25</v>
      </c>
      <c r="Y174" s="71" t="s">
        <v>2047</v>
      </c>
      <c r="Z174" s="71">
        <f t="shared" si="63"/>
        <v>0.05</v>
      </c>
      <c r="AA174" s="70" t="s">
        <v>419</v>
      </c>
      <c r="AB174" s="70" t="s">
        <v>2179</v>
      </c>
      <c r="AC174" s="72">
        <f t="shared" si="64"/>
        <v>0.1</v>
      </c>
      <c r="AD174" s="70" t="s">
        <v>419</v>
      </c>
      <c r="AE174" s="70" t="s">
        <v>516</v>
      </c>
      <c r="AF174" s="70" t="s">
        <v>511</v>
      </c>
      <c r="AG174" s="72">
        <f t="shared" si="65"/>
        <v>0.15</v>
      </c>
      <c r="AH174" s="70" t="s">
        <v>419</v>
      </c>
      <c r="AI174" s="70" t="s">
        <v>2145</v>
      </c>
      <c r="AJ174" s="72">
        <f t="shared" si="40"/>
        <v>0.1</v>
      </c>
      <c r="AK174" s="70" t="s">
        <v>419</v>
      </c>
      <c r="AL174" s="70" t="s">
        <v>2050</v>
      </c>
      <c r="AM174" s="72">
        <f t="shared" si="66"/>
        <v>0.15</v>
      </c>
      <c r="AN174" s="72" t="s">
        <v>2051</v>
      </c>
      <c r="AO174" s="72" t="s">
        <v>2067</v>
      </c>
      <c r="AP174" s="72">
        <f t="shared" si="67"/>
        <v>0.25</v>
      </c>
      <c r="AQ174" s="73">
        <f t="shared" si="68"/>
        <v>1.05</v>
      </c>
      <c r="AR174" s="394">
        <v>1.05</v>
      </c>
      <c r="AS174" s="361" t="s">
        <v>2053</v>
      </c>
      <c r="AT174" s="388">
        <f>VALUE(MID($AS174,1,1))</f>
        <v>1</v>
      </c>
      <c r="AU174" s="361" t="s">
        <v>2054</v>
      </c>
      <c r="AV174" s="388">
        <f>VALUE(MID($AU174,1,1))</f>
        <v>1</v>
      </c>
      <c r="AW174" s="388">
        <f>$AT174*$AV174</f>
        <v>1</v>
      </c>
      <c r="AX174" s="388" t="str">
        <f>CONCATENATE(AS174,AU174)</f>
        <v>1. Muy baja1. Leve</v>
      </c>
      <c r="AY174" s="391" t="s">
        <v>2055</v>
      </c>
    </row>
    <row r="175" spans="1:51" ht="50" customHeight="1" x14ac:dyDescent="0.3">
      <c r="A175" s="404"/>
      <c r="B175" s="407"/>
      <c r="C175" s="410"/>
      <c r="D175" s="407"/>
      <c r="E175" s="407"/>
      <c r="F175" s="407"/>
      <c r="G175" s="401"/>
      <c r="H175" s="362"/>
      <c r="I175" s="362"/>
      <c r="J175" s="362"/>
      <c r="K175" s="362"/>
      <c r="L175" s="362"/>
      <c r="M175" s="362"/>
      <c r="N175" s="389"/>
      <c r="O175" s="398"/>
      <c r="P175" s="362"/>
      <c r="Q175" s="389"/>
      <c r="R175" s="398"/>
      <c r="S175" s="389"/>
      <c r="T175" s="392"/>
      <c r="U175" s="70" t="s">
        <v>419</v>
      </c>
      <c r="V175" s="70" t="s">
        <v>2176</v>
      </c>
      <c r="W175" s="70" t="s">
        <v>2046</v>
      </c>
      <c r="X175" s="71">
        <f t="shared" si="62"/>
        <v>0.25</v>
      </c>
      <c r="Y175" s="71" t="s">
        <v>2047</v>
      </c>
      <c r="Z175" s="71">
        <f t="shared" si="63"/>
        <v>0.05</v>
      </c>
      <c r="AA175" s="70" t="s">
        <v>419</v>
      </c>
      <c r="AB175" s="70" t="s">
        <v>2177</v>
      </c>
      <c r="AC175" s="72">
        <f t="shared" si="64"/>
        <v>0.1</v>
      </c>
      <c r="AD175" s="70" t="s">
        <v>419</v>
      </c>
      <c r="AE175" s="70" t="s">
        <v>178</v>
      </c>
      <c r="AF175" s="70" t="s">
        <v>170</v>
      </c>
      <c r="AG175" s="72">
        <f t="shared" si="65"/>
        <v>0.15</v>
      </c>
      <c r="AH175" s="70" t="s">
        <v>419</v>
      </c>
      <c r="AI175" s="70" t="s">
        <v>2145</v>
      </c>
      <c r="AJ175" s="72">
        <f t="shared" si="40"/>
        <v>0.1</v>
      </c>
      <c r="AK175" s="70" t="s">
        <v>419</v>
      </c>
      <c r="AL175" s="70" t="s">
        <v>2050</v>
      </c>
      <c r="AM175" s="72">
        <f>IF(AK175="SI",15%,0%)</f>
        <v>0.15</v>
      </c>
      <c r="AN175" s="72" t="s">
        <v>2051</v>
      </c>
      <c r="AO175" s="72" t="s">
        <v>2067</v>
      </c>
      <c r="AP175" s="72">
        <f t="shared" si="67"/>
        <v>0.25</v>
      </c>
      <c r="AQ175" s="73">
        <f t="shared" si="68"/>
        <v>1.05</v>
      </c>
      <c r="AR175" s="395"/>
      <c r="AS175" s="362"/>
      <c r="AT175" s="389"/>
      <c r="AU175" s="362"/>
      <c r="AV175" s="389"/>
      <c r="AW175" s="389"/>
      <c r="AX175" s="389"/>
      <c r="AY175" s="392"/>
    </row>
    <row r="176" spans="1:51" ht="50" customHeight="1" x14ac:dyDescent="0.3">
      <c r="A176" s="405"/>
      <c r="B176" s="408"/>
      <c r="C176" s="411"/>
      <c r="D176" s="408"/>
      <c r="E176" s="408"/>
      <c r="F176" s="408"/>
      <c r="G176" s="402"/>
      <c r="H176" s="363"/>
      <c r="I176" s="363"/>
      <c r="J176" s="363"/>
      <c r="K176" s="363"/>
      <c r="L176" s="363"/>
      <c r="M176" s="363"/>
      <c r="N176" s="390"/>
      <c r="O176" s="399"/>
      <c r="P176" s="363"/>
      <c r="Q176" s="390"/>
      <c r="R176" s="399"/>
      <c r="S176" s="390"/>
      <c r="T176" s="393"/>
      <c r="U176" s="70" t="s">
        <v>419</v>
      </c>
      <c r="V176" s="70" t="s">
        <v>2097</v>
      </c>
      <c r="W176" s="70" t="s">
        <v>2046</v>
      </c>
      <c r="X176" s="71">
        <f t="shared" si="62"/>
        <v>0.25</v>
      </c>
      <c r="Y176" s="71" t="s">
        <v>2047</v>
      </c>
      <c r="Z176" s="71">
        <f t="shared" si="63"/>
        <v>0.05</v>
      </c>
      <c r="AA176" s="70" t="s">
        <v>419</v>
      </c>
      <c r="AB176" s="70" t="s">
        <v>2098</v>
      </c>
      <c r="AC176" s="72">
        <f t="shared" si="64"/>
        <v>0.1</v>
      </c>
      <c r="AD176" s="70" t="s">
        <v>419</v>
      </c>
      <c r="AE176" s="70" t="s">
        <v>178</v>
      </c>
      <c r="AF176" s="70" t="s">
        <v>170</v>
      </c>
      <c r="AG176" s="72">
        <f t="shared" si="65"/>
        <v>0.15</v>
      </c>
      <c r="AH176" s="70" t="s">
        <v>419</v>
      </c>
      <c r="AI176" s="70" t="s">
        <v>2099</v>
      </c>
      <c r="AJ176" s="72">
        <f t="shared" si="40"/>
        <v>0.1</v>
      </c>
      <c r="AK176" s="70" t="s">
        <v>419</v>
      </c>
      <c r="AL176" s="70" t="s">
        <v>2100</v>
      </c>
      <c r="AM176" s="72">
        <f t="shared" si="66"/>
        <v>0.15</v>
      </c>
      <c r="AN176" s="72" t="s">
        <v>2051</v>
      </c>
      <c r="AO176" s="72" t="s">
        <v>2067</v>
      </c>
      <c r="AP176" s="72">
        <f t="shared" si="67"/>
        <v>0.25</v>
      </c>
      <c r="AQ176" s="73">
        <f t="shared" si="68"/>
        <v>1.05</v>
      </c>
      <c r="AR176" s="396"/>
      <c r="AS176" s="363"/>
      <c r="AT176" s="390"/>
      <c r="AU176" s="363"/>
      <c r="AV176" s="390"/>
      <c r="AW176" s="390"/>
      <c r="AX176" s="390"/>
      <c r="AY176" s="393"/>
    </row>
    <row r="177" spans="1:51" ht="50" customHeight="1" x14ac:dyDescent="0.3">
      <c r="A177" s="403" t="s">
        <v>2318</v>
      </c>
      <c r="B177" s="406" t="s">
        <v>163</v>
      </c>
      <c r="C177" s="409">
        <v>8</v>
      </c>
      <c r="D177" s="406" t="s">
        <v>2360</v>
      </c>
      <c r="E177" s="406" t="s">
        <v>175</v>
      </c>
      <c r="F177" s="406" t="s">
        <v>2061</v>
      </c>
      <c r="G177" s="400" t="s">
        <v>2398</v>
      </c>
      <c r="H177" s="361" t="s">
        <v>2104</v>
      </c>
      <c r="I177" s="361" t="s">
        <v>2033</v>
      </c>
      <c r="J177" s="361" t="s">
        <v>2034</v>
      </c>
      <c r="K177" s="361" t="s">
        <v>2076</v>
      </c>
      <c r="L177" s="361" t="s">
        <v>2320</v>
      </c>
      <c r="M177" s="361" t="s">
        <v>2132</v>
      </c>
      <c r="N177" s="388">
        <f>VALUE(MID($M177,1,1))</f>
        <v>2</v>
      </c>
      <c r="O177" s="397">
        <f>IF(N177=5,100%,IF(N177=4,80%,IF(N177=3,60%,IF(N177=2,40%,IF(N177=1,20%,"")))))</f>
        <v>0.4</v>
      </c>
      <c r="P177" s="361" t="s">
        <v>2054</v>
      </c>
      <c r="Q177" s="388">
        <f>VALUE(MID($P177,1,1))</f>
        <v>1</v>
      </c>
      <c r="R177" s="397">
        <f>IF(Q177=5,100%,IF(Q177=4,80%,IF(Q177=3,60%,IF(Q177=2,40%,IF(Q177=1,20%,"")))))</f>
        <v>0.2</v>
      </c>
      <c r="S177" s="388" t="str">
        <f>CONCATENATE(M177,P177)</f>
        <v>2. Baja1. Leve</v>
      </c>
      <c r="T177" s="391" t="s">
        <v>2055</v>
      </c>
      <c r="U177" s="70" t="s">
        <v>419</v>
      </c>
      <c r="V177" s="70" t="s">
        <v>2181</v>
      </c>
      <c r="W177" s="70" t="s">
        <v>2046</v>
      </c>
      <c r="X177" s="71">
        <f t="shared" si="62"/>
        <v>0.25</v>
      </c>
      <c r="Y177" s="71" t="s">
        <v>2069</v>
      </c>
      <c r="Z177" s="71">
        <f t="shared" si="63"/>
        <v>0.15</v>
      </c>
      <c r="AA177" s="70" t="s">
        <v>419</v>
      </c>
      <c r="AB177" s="70" t="s">
        <v>2182</v>
      </c>
      <c r="AC177" s="72">
        <f t="shared" si="64"/>
        <v>0.1</v>
      </c>
      <c r="AD177" s="70" t="s">
        <v>419</v>
      </c>
      <c r="AE177" s="70" t="s">
        <v>289</v>
      </c>
      <c r="AF177" s="70" t="s">
        <v>170</v>
      </c>
      <c r="AG177" s="72">
        <f t="shared" si="65"/>
        <v>0.15</v>
      </c>
      <c r="AH177" s="70" t="s">
        <v>419</v>
      </c>
      <c r="AI177" s="70" t="s">
        <v>2171</v>
      </c>
      <c r="AJ177" s="72">
        <f t="shared" si="40"/>
        <v>0.1</v>
      </c>
      <c r="AK177" s="70" t="s">
        <v>419</v>
      </c>
      <c r="AL177" s="70" t="s">
        <v>2063</v>
      </c>
      <c r="AM177" s="72">
        <f t="shared" si="66"/>
        <v>0.15</v>
      </c>
      <c r="AN177" s="72" t="s">
        <v>2051</v>
      </c>
      <c r="AO177" s="72" t="s">
        <v>2183</v>
      </c>
      <c r="AP177" s="72">
        <f t="shared" si="67"/>
        <v>0.25</v>
      </c>
      <c r="AQ177" s="73">
        <f t="shared" si="68"/>
        <v>1.1499999999999999</v>
      </c>
      <c r="AR177" s="394">
        <v>1.0666666666666667</v>
      </c>
      <c r="AS177" s="361" t="s">
        <v>2053</v>
      </c>
      <c r="AT177" s="388">
        <f>VALUE(MID($AS177,1,1))</f>
        <v>1</v>
      </c>
      <c r="AU177" s="361" t="s">
        <v>2054</v>
      </c>
      <c r="AV177" s="388">
        <f>VALUE(MID($AU177,1,1))</f>
        <v>1</v>
      </c>
      <c r="AW177" s="388">
        <f>$AT177*$AV177</f>
        <v>1</v>
      </c>
      <c r="AX177" s="388" t="str">
        <f>CONCATENATE(AS177,AU177)</f>
        <v>1. Muy baja1. Leve</v>
      </c>
      <c r="AY177" s="391" t="s">
        <v>2055</v>
      </c>
    </row>
    <row r="178" spans="1:51" ht="50" customHeight="1" x14ac:dyDescent="0.3">
      <c r="A178" s="404"/>
      <c r="B178" s="407"/>
      <c r="C178" s="410"/>
      <c r="D178" s="407"/>
      <c r="E178" s="407"/>
      <c r="F178" s="407"/>
      <c r="G178" s="401"/>
      <c r="H178" s="362"/>
      <c r="I178" s="362"/>
      <c r="J178" s="362"/>
      <c r="K178" s="362"/>
      <c r="L178" s="362"/>
      <c r="M178" s="362"/>
      <c r="N178" s="389"/>
      <c r="O178" s="398"/>
      <c r="P178" s="362"/>
      <c r="Q178" s="389"/>
      <c r="R178" s="398"/>
      <c r="S178" s="389"/>
      <c r="T178" s="392"/>
      <c r="U178" s="70" t="s">
        <v>419</v>
      </c>
      <c r="V178" s="70" t="s">
        <v>2181</v>
      </c>
      <c r="W178" s="70" t="s">
        <v>2114</v>
      </c>
      <c r="X178" s="71">
        <f t="shared" si="62"/>
        <v>0.1</v>
      </c>
      <c r="Y178" s="71" t="s">
        <v>2069</v>
      </c>
      <c r="Z178" s="71">
        <f t="shared" si="63"/>
        <v>0.15</v>
      </c>
      <c r="AA178" s="70" t="s">
        <v>419</v>
      </c>
      <c r="AB178" s="70" t="s">
        <v>2182</v>
      </c>
      <c r="AC178" s="72">
        <f t="shared" si="64"/>
        <v>0.1</v>
      </c>
      <c r="AD178" s="70" t="s">
        <v>419</v>
      </c>
      <c r="AE178" s="70" t="s">
        <v>289</v>
      </c>
      <c r="AF178" s="70" t="s">
        <v>170</v>
      </c>
      <c r="AG178" s="72">
        <f t="shared" si="65"/>
        <v>0.15</v>
      </c>
      <c r="AH178" s="70" t="s">
        <v>419</v>
      </c>
      <c r="AI178" s="70" t="s">
        <v>2171</v>
      </c>
      <c r="AJ178" s="72">
        <f t="shared" si="40"/>
        <v>0.1</v>
      </c>
      <c r="AK178" s="70" t="s">
        <v>419</v>
      </c>
      <c r="AL178" s="70" t="s">
        <v>2063</v>
      </c>
      <c r="AM178" s="72">
        <f t="shared" si="66"/>
        <v>0.15</v>
      </c>
      <c r="AN178" s="72" t="s">
        <v>2051</v>
      </c>
      <c r="AO178" s="72" t="s">
        <v>2183</v>
      </c>
      <c r="AP178" s="72">
        <f t="shared" si="67"/>
        <v>0.25</v>
      </c>
      <c r="AQ178" s="73">
        <f t="shared" si="68"/>
        <v>1</v>
      </c>
      <c r="AR178" s="395"/>
      <c r="AS178" s="362"/>
      <c r="AT178" s="389"/>
      <c r="AU178" s="362"/>
      <c r="AV178" s="389"/>
      <c r="AW178" s="389"/>
      <c r="AX178" s="389"/>
      <c r="AY178" s="392"/>
    </row>
    <row r="179" spans="1:51" ht="50" customHeight="1" x14ac:dyDescent="0.3">
      <c r="A179" s="405"/>
      <c r="B179" s="408"/>
      <c r="C179" s="411"/>
      <c r="D179" s="408"/>
      <c r="E179" s="408"/>
      <c r="F179" s="408"/>
      <c r="G179" s="402"/>
      <c r="H179" s="363"/>
      <c r="I179" s="363"/>
      <c r="J179" s="363"/>
      <c r="K179" s="363"/>
      <c r="L179" s="363"/>
      <c r="M179" s="363"/>
      <c r="N179" s="390"/>
      <c r="O179" s="399"/>
      <c r="P179" s="363"/>
      <c r="Q179" s="390"/>
      <c r="R179" s="399"/>
      <c r="S179" s="390"/>
      <c r="T179" s="393"/>
      <c r="U179" s="70" t="s">
        <v>419</v>
      </c>
      <c r="V179" s="70" t="s">
        <v>2184</v>
      </c>
      <c r="W179" s="70" t="s">
        <v>2046</v>
      </c>
      <c r="X179" s="71">
        <f t="shared" si="62"/>
        <v>0.25</v>
      </c>
      <c r="Y179" s="71" t="s">
        <v>2047</v>
      </c>
      <c r="Z179" s="71">
        <f t="shared" si="63"/>
        <v>0.05</v>
      </c>
      <c r="AA179" s="70" t="s">
        <v>419</v>
      </c>
      <c r="AB179" s="70" t="s">
        <v>2185</v>
      </c>
      <c r="AC179" s="72">
        <f t="shared" si="64"/>
        <v>0.1</v>
      </c>
      <c r="AD179" s="70" t="s">
        <v>419</v>
      </c>
      <c r="AE179" s="70" t="s">
        <v>178</v>
      </c>
      <c r="AF179" s="70" t="s">
        <v>170</v>
      </c>
      <c r="AG179" s="72">
        <f t="shared" si="65"/>
        <v>0.15</v>
      </c>
      <c r="AH179" s="70" t="s">
        <v>419</v>
      </c>
      <c r="AI179" s="70" t="s">
        <v>2159</v>
      </c>
      <c r="AJ179" s="72">
        <f t="shared" si="40"/>
        <v>0.1</v>
      </c>
      <c r="AK179" s="70" t="s">
        <v>419</v>
      </c>
      <c r="AL179" s="70" t="s">
        <v>2063</v>
      </c>
      <c r="AM179" s="72">
        <f t="shared" si="66"/>
        <v>0.15</v>
      </c>
      <c r="AN179" s="72" t="s">
        <v>2051</v>
      </c>
      <c r="AO179" s="72" t="s">
        <v>2183</v>
      </c>
      <c r="AP179" s="72">
        <f t="shared" si="67"/>
        <v>0.25</v>
      </c>
      <c r="AQ179" s="73">
        <f t="shared" si="68"/>
        <v>1.05</v>
      </c>
      <c r="AR179" s="396"/>
      <c r="AS179" s="363"/>
      <c r="AT179" s="390"/>
      <c r="AU179" s="363"/>
      <c r="AV179" s="390"/>
      <c r="AW179" s="390"/>
      <c r="AX179" s="390"/>
      <c r="AY179" s="393"/>
    </row>
    <row r="180" spans="1:51" ht="50" customHeight="1" x14ac:dyDescent="0.3">
      <c r="A180" s="403" t="s">
        <v>2318</v>
      </c>
      <c r="B180" s="406" t="s">
        <v>163</v>
      </c>
      <c r="C180" s="409">
        <v>9</v>
      </c>
      <c r="D180" s="406" t="s">
        <v>507</v>
      </c>
      <c r="E180" s="406" t="s">
        <v>312</v>
      </c>
      <c r="F180" s="406" t="s">
        <v>2032</v>
      </c>
      <c r="G180" s="400" t="s">
        <v>2430</v>
      </c>
      <c r="H180" s="361" t="s">
        <v>2073</v>
      </c>
      <c r="I180" s="361" t="s">
        <v>2232</v>
      </c>
      <c r="J180" s="361" t="s">
        <v>2233</v>
      </c>
      <c r="K180" s="361" t="s">
        <v>2110</v>
      </c>
      <c r="L180" s="361" t="s">
        <v>2320</v>
      </c>
      <c r="M180" s="361" t="s">
        <v>2042</v>
      </c>
      <c r="N180" s="388">
        <f>VALUE(MID($M180,1,1))</f>
        <v>3</v>
      </c>
      <c r="O180" s="397">
        <f>IF(N180=5,100%,IF(N180=4,80%,IF(N180=3,60%,IF(N180=2,40%,IF(N180=1,20%,"")))))</f>
        <v>0.6</v>
      </c>
      <c r="P180" s="361" t="s">
        <v>2043</v>
      </c>
      <c r="Q180" s="388">
        <f>VALUE(MID($P180,1,1))</f>
        <v>2</v>
      </c>
      <c r="R180" s="397">
        <f>IF(Q180=5,100%,IF(Q180=4,80%,IF(Q180=3,60%,IF(Q180=2,40%,IF(Q180=1,20%,"")))))</f>
        <v>0.4</v>
      </c>
      <c r="S180" s="388" t="str">
        <f>CONCATENATE(M180,P180)</f>
        <v>3. Media2. Menor</v>
      </c>
      <c r="T180" s="391" t="s">
        <v>2044</v>
      </c>
      <c r="U180" s="70" t="s">
        <v>419</v>
      </c>
      <c r="V180" s="70" t="s">
        <v>2431</v>
      </c>
      <c r="W180" s="70" t="s">
        <v>2046</v>
      </c>
      <c r="X180" s="71">
        <f t="shared" si="62"/>
        <v>0.25</v>
      </c>
      <c r="Y180" s="71" t="s">
        <v>2047</v>
      </c>
      <c r="Z180" s="71">
        <f t="shared" si="63"/>
        <v>0.05</v>
      </c>
      <c r="AA180" s="70" t="s">
        <v>419</v>
      </c>
      <c r="AB180" s="70" t="s">
        <v>2432</v>
      </c>
      <c r="AC180" s="72">
        <f t="shared" si="64"/>
        <v>0.1</v>
      </c>
      <c r="AD180" s="70" t="s">
        <v>419</v>
      </c>
      <c r="AE180" s="70" t="s">
        <v>178</v>
      </c>
      <c r="AF180" s="70" t="s">
        <v>170</v>
      </c>
      <c r="AG180" s="72">
        <f t="shared" si="65"/>
        <v>0.15</v>
      </c>
      <c r="AH180" s="70" t="s">
        <v>419</v>
      </c>
      <c r="AI180" s="70" t="s">
        <v>2145</v>
      </c>
      <c r="AJ180" s="72">
        <f t="shared" si="40"/>
        <v>0.1</v>
      </c>
      <c r="AK180" s="70" t="s">
        <v>419</v>
      </c>
      <c r="AL180" s="70" t="s">
        <v>2079</v>
      </c>
      <c r="AM180" s="72">
        <f t="shared" si="66"/>
        <v>0.15</v>
      </c>
      <c r="AN180" s="72" t="s">
        <v>2051</v>
      </c>
      <c r="AO180" s="72" t="s">
        <v>2120</v>
      </c>
      <c r="AP180" s="72">
        <f t="shared" si="67"/>
        <v>0.25</v>
      </c>
      <c r="AQ180" s="73">
        <f t="shared" si="68"/>
        <v>1.05</v>
      </c>
      <c r="AR180" s="394">
        <v>0.70000000000000007</v>
      </c>
      <c r="AS180" s="361" t="s">
        <v>2132</v>
      </c>
      <c r="AT180" s="388">
        <f>VALUE(MID($AS180,1,1))</f>
        <v>2</v>
      </c>
      <c r="AU180" s="361" t="s">
        <v>2054</v>
      </c>
      <c r="AV180" s="388">
        <f>VALUE(MID($AU180,1,1))</f>
        <v>1</v>
      </c>
      <c r="AW180" s="388">
        <f>$AT180*$AV180</f>
        <v>2</v>
      </c>
      <c r="AX180" s="388" t="str">
        <f>CONCATENATE(AS180,AU180)</f>
        <v>2. Baja1. Leve</v>
      </c>
      <c r="AY180" s="391" t="s">
        <v>2055</v>
      </c>
    </row>
    <row r="181" spans="1:51" ht="50" customHeight="1" x14ac:dyDescent="0.3">
      <c r="A181" s="404"/>
      <c r="B181" s="407"/>
      <c r="C181" s="410"/>
      <c r="D181" s="407"/>
      <c r="E181" s="407"/>
      <c r="F181" s="407"/>
      <c r="G181" s="401"/>
      <c r="H181" s="362"/>
      <c r="I181" s="362"/>
      <c r="J181" s="362"/>
      <c r="K181" s="362"/>
      <c r="L181" s="362"/>
      <c r="M181" s="362"/>
      <c r="N181" s="389"/>
      <c r="O181" s="398"/>
      <c r="P181" s="362"/>
      <c r="Q181" s="389"/>
      <c r="R181" s="398"/>
      <c r="S181" s="389"/>
      <c r="T181" s="392"/>
      <c r="U181" s="70" t="s">
        <v>419</v>
      </c>
      <c r="V181" s="70" t="s">
        <v>2097</v>
      </c>
      <c r="W181" s="70" t="s">
        <v>2046</v>
      </c>
      <c r="X181" s="71">
        <f t="shared" si="62"/>
        <v>0.25</v>
      </c>
      <c r="Y181" s="71" t="s">
        <v>2047</v>
      </c>
      <c r="Z181" s="71">
        <f t="shared" si="63"/>
        <v>0.05</v>
      </c>
      <c r="AA181" s="70" t="s">
        <v>419</v>
      </c>
      <c r="AB181" s="70" t="s">
        <v>2098</v>
      </c>
      <c r="AC181" s="72">
        <f t="shared" si="64"/>
        <v>0.1</v>
      </c>
      <c r="AD181" s="70" t="s">
        <v>419</v>
      </c>
      <c r="AE181" s="70" t="s">
        <v>178</v>
      </c>
      <c r="AF181" s="70" t="s">
        <v>170</v>
      </c>
      <c r="AG181" s="72">
        <f t="shared" si="65"/>
        <v>0.15</v>
      </c>
      <c r="AH181" s="70" t="s">
        <v>419</v>
      </c>
      <c r="AI181" s="70" t="s">
        <v>2099</v>
      </c>
      <c r="AJ181" s="72">
        <f t="shared" si="40"/>
        <v>0.1</v>
      </c>
      <c r="AK181" s="70" t="s">
        <v>419</v>
      </c>
      <c r="AL181" s="70" t="s">
        <v>2100</v>
      </c>
      <c r="AM181" s="72">
        <f t="shared" si="66"/>
        <v>0.15</v>
      </c>
      <c r="AN181" s="72" t="s">
        <v>2051</v>
      </c>
      <c r="AO181" s="72" t="s">
        <v>2067</v>
      </c>
      <c r="AP181" s="72">
        <f t="shared" si="67"/>
        <v>0.25</v>
      </c>
      <c r="AQ181" s="73">
        <f t="shared" si="68"/>
        <v>1.05</v>
      </c>
      <c r="AR181" s="395"/>
      <c r="AS181" s="362"/>
      <c r="AT181" s="389"/>
      <c r="AU181" s="362"/>
      <c r="AV181" s="389"/>
      <c r="AW181" s="389"/>
      <c r="AX181" s="389"/>
      <c r="AY181" s="392"/>
    </row>
    <row r="182" spans="1:51" ht="50" customHeight="1" x14ac:dyDescent="0.3">
      <c r="A182" s="405"/>
      <c r="B182" s="408"/>
      <c r="C182" s="411"/>
      <c r="D182" s="408"/>
      <c r="E182" s="408"/>
      <c r="F182" s="408"/>
      <c r="G182" s="402"/>
      <c r="H182" s="363"/>
      <c r="I182" s="363"/>
      <c r="J182" s="363"/>
      <c r="K182" s="363"/>
      <c r="L182" s="363"/>
      <c r="M182" s="363"/>
      <c r="N182" s="390"/>
      <c r="O182" s="399"/>
      <c r="P182" s="363"/>
      <c r="Q182" s="390"/>
      <c r="R182" s="399"/>
      <c r="S182" s="390"/>
      <c r="T182" s="393"/>
      <c r="U182" s="70"/>
      <c r="V182" s="70"/>
      <c r="W182" s="70"/>
      <c r="X182" s="71" t="str">
        <f t="shared" si="62"/>
        <v>0%</v>
      </c>
      <c r="Y182" s="71"/>
      <c r="Z182" s="71" t="str">
        <f t="shared" si="63"/>
        <v>0%</v>
      </c>
      <c r="AA182" s="70"/>
      <c r="AB182" s="70"/>
      <c r="AC182" s="72">
        <f t="shared" si="64"/>
        <v>0</v>
      </c>
      <c r="AD182" s="70"/>
      <c r="AE182" s="70"/>
      <c r="AF182" s="70"/>
      <c r="AG182" s="72">
        <f t="shared" si="65"/>
        <v>0</v>
      </c>
      <c r="AH182" s="70"/>
      <c r="AI182" s="70"/>
      <c r="AJ182" s="72">
        <f t="shared" si="40"/>
        <v>0</v>
      </c>
      <c r="AK182" s="70"/>
      <c r="AL182" s="70"/>
      <c r="AM182" s="72">
        <f t="shared" si="66"/>
        <v>0</v>
      </c>
      <c r="AN182" s="72"/>
      <c r="AO182" s="72"/>
      <c r="AP182" s="72">
        <f t="shared" si="67"/>
        <v>0</v>
      </c>
      <c r="AQ182" s="73">
        <f t="shared" si="68"/>
        <v>0</v>
      </c>
      <c r="AR182" s="396"/>
      <c r="AS182" s="363"/>
      <c r="AT182" s="390"/>
      <c r="AU182" s="363"/>
      <c r="AV182" s="390"/>
      <c r="AW182" s="390"/>
      <c r="AX182" s="390"/>
      <c r="AY182" s="393"/>
    </row>
    <row r="183" spans="1:51" ht="50" customHeight="1" x14ac:dyDescent="0.3">
      <c r="A183" s="403" t="s">
        <v>2318</v>
      </c>
      <c r="B183" s="406" t="s">
        <v>163</v>
      </c>
      <c r="C183" s="409">
        <v>10</v>
      </c>
      <c r="D183" s="406" t="s">
        <v>507</v>
      </c>
      <c r="E183" s="406" t="s">
        <v>312</v>
      </c>
      <c r="F183" s="406" t="s">
        <v>2061</v>
      </c>
      <c r="G183" s="400" t="s">
        <v>2433</v>
      </c>
      <c r="H183" s="361" t="s">
        <v>2073</v>
      </c>
      <c r="I183" s="361" t="s">
        <v>2237</v>
      </c>
      <c r="J183" s="361" t="s">
        <v>2238</v>
      </c>
      <c r="K183" s="361" t="s">
        <v>2239</v>
      </c>
      <c r="L183" s="361" t="s">
        <v>2320</v>
      </c>
      <c r="M183" s="361" t="s">
        <v>2042</v>
      </c>
      <c r="N183" s="388">
        <f>VALUE(MID($M183,1,1))</f>
        <v>3</v>
      </c>
      <c r="O183" s="397">
        <f>IF(N183=5,100%,IF(N183=4,80%,IF(N183=3,60%,IF(N183=2,40%,IF(N183=1,20%,"")))))</f>
        <v>0.6</v>
      </c>
      <c r="P183" s="361" t="s">
        <v>2106</v>
      </c>
      <c r="Q183" s="388">
        <f>VALUE(MID($P183,1,1))</f>
        <v>3</v>
      </c>
      <c r="R183" s="397">
        <f>IF(Q183=5,100%,IF(Q183=4,80%,IF(Q183=3,60%,IF(Q183=2,40%,IF(Q183=1,20%,"")))))</f>
        <v>0.6</v>
      </c>
      <c r="S183" s="388" t="str">
        <f>CONCATENATE(M183,P183)</f>
        <v>3. Media3. Moderado</v>
      </c>
      <c r="T183" s="391" t="s">
        <v>2044</v>
      </c>
      <c r="U183" s="70" t="s">
        <v>419</v>
      </c>
      <c r="V183" s="70" t="s">
        <v>2434</v>
      </c>
      <c r="W183" s="70" t="s">
        <v>2046</v>
      </c>
      <c r="X183" s="71">
        <f t="shared" si="62"/>
        <v>0.25</v>
      </c>
      <c r="Y183" s="71" t="s">
        <v>2047</v>
      </c>
      <c r="Z183" s="71">
        <f t="shared" si="63"/>
        <v>0.05</v>
      </c>
      <c r="AA183" s="70" t="s">
        <v>456</v>
      </c>
      <c r="AB183" s="70" t="s">
        <v>2435</v>
      </c>
      <c r="AC183" s="72">
        <f t="shared" si="64"/>
        <v>0</v>
      </c>
      <c r="AD183" s="70" t="s">
        <v>419</v>
      </c>
      <c r="AE183" s="70" t="s">
        <v>178</v>
      </c>
      <c r="AF183" s="70" t="s">
        <v>476</v>
      </c>
      <c r="AG183" s="72">
        <f t="shared" si="65"/>
        <v>0.15</v>
      </c>
      <c r="AH183" s="70" t="s">
        <v>419</v>
      </c>
      <c r="AI183" s="70" t="s">
        <v>2145</v>
      </c>
      <c r="AJ183" s="72">
        <f t="shared" si="40"/>
        <v>0.1</v>
      </c>
      <c r="AK183" s="70" t="s">
        <v>419</v>
      </c>
      <c r="AL183" s="70" t="s">
        <v>2063</v>
      </c>
      <c r="AM183" s="72">
        <f t="shared" si="66"/>
        <v>0.15</v>
      </c>
      <c r="AN183" s="72" t="s">
        <v>2051</v>
      </c>
      <c r="AO183" s="72" t="s">
        <v>2052</v>
      </c>
      <c r="AP183" s="72">
        <f t="shared" si="67"/>
        <v>0.25</v>
      </c>
      <c r="AQ183" s="73">
        <f t="shared" si="68"/>
        <v>0.95000000000000007</v>
      </c>
      <c r="AR183" s="394">
        <v>1.0166666666666666</v>
      </c>
      <c r="AS183" s="361" t="s">
        <v>2053</v>
      </c>
      <c r="AT183" s="388">
        <f>VALUE(MID($AS183,1,1))</f>
        <v>1</v>
      </c>
      <c r="AU183" s="361" t="s">
        <v>2054</v>
      </c>
      <c r="AV183" s="388">
        <f>VALUE(MID($AU183,1,1))</f>
        <v>1</v>
      </c>
      <c r="AW183" s="388">
        <f>$AT183*$AV183</f>
        <v>1</v>
      </c>
      <c r="AX183" s="388" t="str">
        <f>CONCATENATE(AS183,AU183)</f>
        <v>1. Muy baja1. Leve</v>
      </c>
      <c r="AY183" s="391" t="s">
        <v>2055</v>
      </c>
    </row>
    <row r="184" spans="1:51" ht="50" customHeight="1" x14ac:dyDescent="0.3">
      <c r="A184" s="404"/>
      <c r="B184" s="407"/>
      <c r="C184" s="410"/>
      <c r="D184" s="407"/>
      <c r="E184" s="407"/>
      <c r="F184" s="407"/>
      <c r="G184" s="401"/>
      <c r="H184" s="362"/>
      <c r="I184" s="362"/>
      <c r="J184" s="362"/>
      <c r="K184" s="362"/>
      <c r="L184" s="362"/>
      <c r="M184" s="362"/>
      <c r="N184" s="389"/>
      <c r="O184" s="398"/>
      <c r="P184" s="362"/>
      <c r="Q184" s="389"/>
      <c r="R184" s="398"/>
      <c r="S184" s="389"/>
      <c r="T184" s="392"/>
      <c r="U184" s="70" t="s">
        <v>419</v>
      </c>
      <c r="V184" s="70" t="s">
        <v>2436</v>
      </c>
      <c r="W184" s="70" t="s">
        <v>2046</v>
      </c>
      <c r="X184" s="71">
        <f t="shared" si="62"/>
        <v>0.25</v>
      </c>
      <c r="Y184" s="71" t="s">
        <v>2047</v>
      </c>
      <c r="Z184" s="71">
        <f t="shared" si="63"/>
        <v>0.05</v>
      </c>
      <c r="AA184" s="70" t="s">
        <v>419</v>
      </c>
      <c r="AB184" s="70" t="s">
        <v>2145</v>
      </c>
      <c r="AC184" s="72">
        <f t="shared" si="64"/>
        <v>0.1</v>
      </c>
      <c r="AD184" s="70" t="s">
        <v>419</v>
      </c>
      <c r="AE184" s="70" t="s">
        <v>289</v>
      </c>
      <c r="AF184" s="70" t="s">
        <v>476</v>
      </c>
      <c r="AG184" s="72">
        <f t="shared" si="65"/>
        <v>0.15</v>
      </c>
      <c r="AH184" s="70" t="s">
        <v>419</v>
      </c>
      <c r="AI184" s="70" t="s">
        <v>2145</v>
      </c>
      <c r="AJ184" s="72">
        <f t="shared" si="40"/>
        <v>0.1</v>
      </c>
      <c r="AK184" s="70" t="s">
        <v>419</v>
      </c>
      <c r="AL184" s="70" t="s">
        <v>2414</v>
      </c>
      <c r="AM184" s="72">
        <f t="shared" si="66"/>
        <v>0.15</v>
      </c>
      <c r="AN184" s="72" t="s">
        <v>2051</v>
      </c>
      <c r="AO184" s="72" t="s">
        <v>2243</v>
      </c>
      <c r="AP184" s="72">
        <f t="shared" si="67"/>
        <v>0.25</v>
      </c>
      <c r="AQ184" s="73">
        <f t="shared" si="68"/>
        <v>1.05</v>
      </c>
      <c r="AR184" s="395"/>
      <c r="AS184" s="362"/>
      <c r="AT184" s="389"/>
      <c r="AU184" s="362"/>
      <c r="AV184" s="389"/>
      <c r="AW184" s="389"/>
      <c r="AX184" s="389"/>
      <c r="AY184" s="392"/>
    </row>
    <row r="185" spans="1:51" ht="50" customHeight="1" x14ac:dyDescent="0.3">
      <c r="A185" s="405"/>
      <c r="B185" s="408"/>
      <c r="C185" s="411"/>
      <c r="D185" s="408"/>
      <c r="E185" s="408"/>
      <c r="F185" s="408"/>
      <c r="G185" s="402"/>
      <c r="H185" s="363"/>
      <c r="I185" s="363"/>
      <c r="J185" s="363"/>
      <c r="K185" s="363"/>
      <c r="L185" s="363"/>
      <c r="M185" s="363"/>
      <c r="N185" s="390"/>
      <c r="O185" s="399"/>
      <c r="P185" s="363"/>
      <c r="Q185" s="390"/>
      <c r="R185" s="399"/>
      <c r="S185" s="390"/>
      <c r="T185" s="393"/>
      <c r="U185" s="70" t="s">
        <v>419</v>
      </c>
      <c r="V185" s="70" t="s">
        <v>2437</v>
      </c>
      <c r="W185" s="70" t="s">
        <v>2046</v>
      </c>
      <c r="X185" s="71">
        <f t="shared" si="62"/>
        <v>0.25</v>
      </c>
      <c r="Y185" s="71" t="s">
        <v>2047</v>
      </c>
      <c r="Z185" s="71">
        <f t="shared" si="63"/>
        <v>0.05</v>
      </c>
      <c r="AA185" s="70" t="s">
        <v>419</v>
      </c>
      <c r="AB185" s="70" t="s">
        <v>2438</v>
      </c>
      <c r="AC185" s="72">
        <f t="shared" si="64"/>
        <v>0.1</v>
      </c>
      <c r="AD185" s="70" t="s">
        <v>419</v>
      </c>
      <c r="AE185" s="70" t="s">
        <v>178</v>
      </c>
      <c r="AF185" s="70" t="s">
        <v>170</v>
      </c>
      <c r="AG185" s="72">
        <f t="shared" si="65"/>
        <v>0.15</v>
      </c>
      <c r="AH185" s="70" t="s">
        <v>419</v>
      </c>
      <c r="AI185" s="70" t="s">
        <v>2145</v>
      </c>
      <c r="AJ185" s="72">
        <f t="shared" si="40"/>
        <v>0.1</v>
      </c>
      <c r="AK185" s="70" t="s">
        <v>419</v>
      </c>
      <c r="AL185" s="70" t="s">
        <v>2063</v>
      </c>
      <c r="AM185" s="72">
        <f t="shared" si="66"/>
        <v>0.15</v>
      </c>
      <c r="AN185" s="72" t="s">
        <v>2051</v>
      </c>
      <c r="AO185" s="72" t="s">
        <v>2067</v>
      </c>
      <c r="AP185" s="72">
        <f t="shared" si="67"/>
        <v>0.25</v>
      </c>
      <c r="AQ185" s="73">
        <f t="shared" si="68"/>
        <v>1.05</v>
      </c>
      <c r="AR185" s="396"/>
      <c r="AS185" s="363"/>
      <c r="AT185" s="390"/>
      <c r="AU185" s="363"/>
      <c r="AV185" s="390"/>
      <c r="AW185" s="390"/>
      <c r="AX185" s="390"/>
      <c r="AY185" s="393"/>
    </row>
    <row r="186" spans="1:51" ht="50" customHeight="1" x14ac:dyDescent="0.3">
      <c r="A186" s="403" t="s">
        <v>2318</v>
      </c>
      <c r="B186" s="406" t="s">
        <v>163</v>
      </c>
      <c r="C186" s="409">
        <v>1</v>
      </c>
      <c r="D186" s="406" t="s">
        <v>2329</v>
      </c>
      <c r="E186" s="406" t="s">
        <v>253</v>
      </c>
      <c r="F186" s="406" t="s">
        <v>2032</v>
      </c>
      <c r="G186" s="400" t="str">
        <f>(CONCATENATE(F186," ","de"," ",D186," ","por"," ",J186," ","debido a"," ",I186))</f>
        <v>Pérdida de confidencialidad e integridad de Información Física por Acceso no Autorizado debido a Instalaciones sin controles de acceso</v>
      </c>
      <c r="H186" s="385" t="s">
        <v>2084</v>
      </c>
      <c r="I186" s="385" t="s">
        <v>2330</v>
      </c>
      <c r="J186" s="385" t="s">
        <v>2039</v>
      </c>
      <c r="K186" s="385" t="s">
        <v>2110</v>
      </c>
      <c r="L186" s="385" t="s">
        <v>2320</v>
      </c>
      <c r="M186" s="361" t="s">
        <v>2042</v>
      </c>
      <c r="N186" s="388">
        <f>VALUE(MID($M186,1,1))</f>
        <v>3</v>
      </c>
      <c r="O186" s="397">
        <f>IF(N186=5,100%,IF(N186=4,80%,IF(N186=3,60%,IF(N186=2,40%,IF(N186=1,20%,"")))))</f>
        <v>0.6</v>
      </c>
      <c r="P186" s="361" t="s">
        <v>2054</v>
      </c>
      <c r="Q186" s="388">
        <f>VALUE(MID($P186,1,1))</f>
        <v>1</v>
      </c>
      <c r="R186" s="397">
        <f>IF(Q186=5,100%,IF(Q186=4,80%,IF(Q186=3,60%,IF(Q186=2,40%,IF(Q186=1,20%,"")))))</f>
        <v>0.2</v>
      </c>
      <c r="S186" s="388" t="str">
        <f>CONCATENATE(M186,P186)</f>
        <v>3. Media1. Leve</v>
      </c>
      <c r="T186" s="391" t="str">
        <f>IF(S186="5. Muy alta1. Leve","Alto",IF(S186="5. Muy alta2. Menor","Alto",IF(S186="5. Muy alta3. Moderado","Alto",IF(S186="5. Muy alta4. Mayor","Alto",IF(S186="5. Muy alta5. Catastrófico","Extremo",IF(S186="4. Alta1. Leve","Moderado",IF(S186="4. Alta2. Menor","Moderado",IF(S186="4. Alta3. Moderado","Alto",IF(S186="4. Alta4. Mayor","Alto",IF(S186="4. Alta5. Catastrófico","Extremo",IF(S186="3. Media1. Leve","Moderado",IF(S186="3. Media2. Menor","Moderado",IF(S186="3. Media3. Moderado","Moderado",IF(S186="3. Media4. Mayor","Alto",IF(S186="3. Media5. Catastrófico","Extremo",IF(S186="2. Baja1. Leve","Bajo",IF(S186="2. Baja2. Menor","Moderado",IF(S186="2. Baja3. Moderado","Moderado",IF(S186="2. Baja4. Mayor","Alto",IF(S186="2. Baja5. Catastrófico","Extremo",IF(S186="1. Muy baja1. Leve","Bajo",IF(S186="1. Muy baja2. Menor","Bajo",IF(S186="1. Muy baja3. Moderado","Moderado",IF(S186="1. Muy baja4. Mayor","Alto",IF(S186="1. Muy baja5. Catastrófico","Extremo","")))))))))))))))))))))))))</f>
        <v>Moderado</v>
      </c>
      <c r="U186" s="70" t="s">
        <v>419</v>
      </c>
      <c r="V186" s="70" t="s">
        <v>2443</v>
      </c>
      <c r="W186" s="70" t="s">
        <v>2046</v>
      </c>
      <c r="X186" s="71">
        <f>IF(W186="","0%",IF(W186="Preventivo",25%,IF(W186="Detectivo",15%,IF(W186="Correctivo",10%))))</f>
        <v>0.25</v>
      </c>
      <c r="Y186" s="71" t="s">
        <v>2047</v>
      </c>
      <c r="Z186" s="71">
        <f>IF(Y186="Automático",15%,IF(Y186="Manual",5%,"0%"))</f>
        <v>0.05</v>
      </c>
      <c r="AA186" s="70" t="s">
        <v>419</v>
      </c>
      <c r="AB186" s="70" t="s">
        <v>2444</v>
      </c>
      <c r="AC186" s="72">
        <f>IF($AA186="SI",10%,0%)</f>
        <v>0.1</v>
      </c>
      <c r="AD186" s="70" t="s">
        <v>419</v>
      </c>
      <c r="AE186" s="92" t="s">
        <v>516</v>
      </c>
      <c r="AF186" s="70" t="s">
        <v>511</v>
      </c>
      <c r="AG186" s="72">
        <f>IF($AD186="SI",15%,0%)</f>
        <v>0.15</v>
      </c>
      <c r="AH186" s="70" t="s">
        <v>419</v>
      </c>
      <c r="AI186" s="70" t="s">
        <v>2145</v>
      </c>
      <c r="AJ186" s="72">
        <f t="shared" si="40"/>
        <v>0.1</v>
      </c>
      <c r="AK186" s="70" t="s">
        <v>419</v>
      </c>
      <c r="AL186" s="70" t="s">
        <v>2050</v>
      </c>
      <c r="AM186" s="72">
        <f>IF(AK186="SI",15%,0%)</f>
        <v>0.15</v>
      </c>
      <c r="AN186" s="72" t="s">
        <v>2051</v>
      </c>
      <c r="AO186" s="72" t="s">
        <v>2243</v>
      </c>
      <c r="AP186" s="72">
        <f>IF(AN186="Positivos",25%,0%)</f>
        <v>0.25</v>
      </c>
      <c r="AQ186" s="73">
        <f>+AC186+AG186+AJ186+AM186+AP186+Z186+X186</f>
        <v>1.05</v>
      </c>
      <c r="AR186" s="394">
        <f>AVERAGE(AQ186,AQ187,AQ188)</f>
        <v>0.70000000000000007</v>
      </c>
      <c r="AS186" s="361" t="s">
        <v>2132</v>
      </c>
      <c r="AT186" s="388">
        <f>VALUE(MID($AS186,1,1))</f>
        <v>2</v>
      </c>
      <c r="AU186" s="361" t="s">
        <v>2054</v>
      </c>
      <c r="AV186" s="388">
        <f>VALUE(MID($AU186,1,1))</f>
        <v>1</v>
      </c>
      <c r="AW186" s="388">
        <f>$AT186*$AV186</f>
        <v>2</v>
      </c>
      <c r="AX186" s="388" t="str">
        <f>CONCATENATE(AS186,AU186)</f>
        <v>2. Baja1. Leve</v>
      </c>
      <c r="AY186" s="391" t="str">
        <f>IF(AX186="5. Muy alta1. Leve","Alto",IF(AX186="5. Muy alta2. Menor","Alto",IF(AX186="5. Muy alta3. Moderado","Alto",IF(AX186="5. Muy alta4. Mayor","Alto",IF(AX186="5. Muy alta5. Catastrófico","Extremo",IF(AX186="4. Alta1. Leve","Moderado",IF(AX186="4. Alta2. Menor","Moderado",IF(AX186="4. Alta3. Moderado","Alto",IF(AX186="4. Alta4. Mayor","Alto",IF(AX186="4. Alta5. Catastrófico","Extremo",IF(AX186="3. Media1. Leve","Moderado",IF(AX186="3. Media2. Menor","Moderado",IF(AX186="3. Media3. Moderado","Moderado",IF(AX186="3. Media4. Mayor","Alto",IF(AX186="3. Media5. Catastrófico","Extremo",IF(AX186="2. Baja1. Leve","Bajo",IF(AX186="2. Baja2. Menor","Moderado",IF(AX186="2. Baja3. Moderado","Moderado",IF(AX186="2. Baja4. Mayor","Alto",IF(AX186="2. Baja5. Catastrófico","Extremo",IF(AX186="1. Muy baja1. Leve","Bajo",IF(AX186="1. Muy baja2. Menor","Bajo",IF(AX186="1. Muy baja3. Moderado","Moderado",IF(AX186="1. Muy baja4. Mayor","Alto",IF(AX186="1. Muy baja5. Catastrófico","Extremo","")))))))))))))))))))))))))</f>
        <v>Bajo</v>
      </c>
    </row>
    <row r="187" spans="1:51" ht="50" customHeight="1" x14ac:dyDescent="0.3">
      <c r="A187" s="404"/>
      <c r="B187" s="407"/>
      <c r="C187" s="410"/>
      <c r="D187" s="407"/>
      <c r="E187" s="407"/>
      <c r="F187" s="407"/>
      <c r="G187" s="401"/>
      <c r="H187" s="386"/>
      <c r="I187" s="386"/>
      <c r="J187" s="386"/>
      <c r="K187" s="386"/>
      <c r="L187" s="386"/>
      <c r="M187" s="362"/>
      <c r="N187" s="389"/>
      <c r="O187" s="398"/>
      <c r="P187" s="362"/>
      <c r="Q187" s="389"/>
      <c r="R187" s="398"/>
      <c r="S187" s="389"/>
      <c r="T187" s="392"/>
      <c r="U187" s="70" t="s">
        <v>419</v>
      </c>
      <c r="V187" s="70" t="s">
        <v>2445</v>
      </c>
      <c r="W187" s="70" t="s">
        <v>2046</v>
      </c>
      <c r="X187" s="71">
        <f t="shared" ref="X187:X209" si="72">IF(W187="","0%",IF(W187="Preventivo",25%,IF(W187="Detectivo",15%,IF(W187="Correctivo",10%))))</f>
        <v>0.25</v>
      </c>
      <c r="Y187" s="71" t="s">
        <v>2047</v>
      </c>
      <c r="Z187" s="71">
        <f t="shared" ref="Z187:Z209" si="73">IF(Y187="Automático",15%,IF(Y187="Manual",5%,"0%"))</f>
        <v>0.05</v>
      </c>
      <c r="AA187" s="70" t="s">
        <v>419</v>
      </c>
      <c r="AB187" s="70" t="s">
        <v>2446</v>
      </c>
      <c r="AC187" s="72">
        <f t="shared" ref="AC187:AC209" si="74">IF($AA187="SI",10%,0%)</f>
        <v>0.1</v>
      </c>
      <c r="AD187" s="70" t="s">
        <v>419</v>
      </c>
      <c r="AE187" s="70" t="s">
        <v>324</v>
      </c>
      <c r="AF187" s="70" t="s">
        <v>511</v>
      </c>
      <c r="AG187" s="72">
        <f t="shared" ref="AG187:AG209" si="75">IF($AD187="SI",15%,0%)</f>
        <v>0.15</v>
      </c>
      <c r="AH187" s="70" t="s">
        <v>419</v>
      </c>
      <c r="AI187" s="70" t="s">
        <v>2145</v>
      </c>
      <c r="AJ187" s="72">
        <f t="shared" si="40"/>
        <v>0.1</v>
      </c>
      <c r="AK187" s="70" t="s">
        <v>419</v>
      </c>
      <c r="AL187" s="70" t="s">
        <v>2050</v>
      </c>
      <c r="AM187" s="72">
        <f t="shared" ref="AM187:AM209" si="76">IF(AK187="SI",15%,0%)</f>
        <v>0.15</v>
      </c>
      <c r="AN187" s="72" t="s">
        <v>2051</v>
      </c>
      <c r="AO187" s="72" t="s">
        <v>2243</v>
      </c>
      <c r="AP187" s="72">
        <f>IF(AN187="Positivos",25%,0%)</f>
        <v>0.25</v>
      </c>
      <c r="AQ187" s="73">
        <f>+AC187+AG187+AJ187+AM187+AP187+Z187+X187</f>
        <v>1.05</v>
      </c>
      <c r="AR187" s="395"/>
      <c r="AS187" s="362"/>
      <c r="AT187" s="389"/>
      <c r="AU187" s="362"/>
      <c r="AV187" s="389"/>
      <c r="AW187" s="389"/>
      <c r="AX187" s="389"/>
      <c r="AY187" s="392"/>
    </row>
    <row r="188" spans="1:51" ht="50" customHeight="1" x14ac:dyDescent="0.3">
      <c r="A188" s="405"/>
      <c r="B188" s="408"/>
      <c r="C188" s="411"/>
      <c r="D188" s="408"/>
      <c r="E188" s="408"/>
      <c r="F188" s="408"/>
      <c r="G188" s="402"/>
      <c r="H188" s="387"/>
      <c r="I188" s="387"/>
      <c r="J188" s="387"/>
      <c r="K188" s="387"/>
      <c r="L188" s="387"/>
      <c r="M188" s="363"/>
      <c r="N188" s="390"/>
      <c r="O188" s="399"/>
      <c r="P188" s="363"/>
      <c r="Q188" s="390"/>
      <c r="R188" s="399"/>
      <c r="S188" s="390"/>
      <c r="T188" s="393"/>
      <c r="U188" s="70"/>
      <c r="V188" s="70"/>
      <c r="W188" s="70"/>
      <c r="X188" s="71" t="str">
        <f t="shared" si="72"/>
        <v>0%</v>
      </c>
      <c r="Y188" s="71"/>
      <c r="Z188" s="71" t="str">
        <f t="shared" si="73"/>
        <v>0%</v>
      </c>
      <c r="AA188" s="70"/>
      <c r="AB188" s="70"/>
      <c r="AC188" s="72">
        <f t="shared" si="74"/>
        <v>0</v>
      </c>
      <c r="AD188" s="70"/>
      <c r="AE188" s="70"/>
      <c r="AF188" s="70"/>
      <c r="AG188" s="72">
        <f t="shared" si="75"/>
        <v>0</v>
      </c>
      <c r="AH188" s="70"/>
      <c r="AI188" s="70"/>
      <c r="AJ188" s="72">
        <f t="shared" si="40"/>
        <v>0</v>
      </c>
      <c r="AK188" s="70"/>
      <c r="AL188" s="70"/>
      <c r="AM188" s="72">
        <f t="shared" si="76"/>
        <v>0</v>
      </c>
      <c r="AN188" s="72"/>
      <c r="AO188" s="72"/>
      <c r="AP188" s="72">
        <f t="shared" ref="AP188:AP209" si="77">IF(AN188="Positivos",25%,0%)</f>
        <v>0</v>
      </c>
      <c r="AQ188" s="73">
        <f t="shared" ref="AQ188:AQ209" si="78">+AC188+AG188+AJ188+AM188+AP188+Z188+X188</f>
        <v>0</v>
      </c>
      <c r="AR188" s="396"/>
      <c r="AS188" s="363"/>
      <c r="AT188" s="390"/>
      <c r="AU188" s="363"/>
      <c r="AV188" s="390"/>
      <c r="AW188" s="390"/>
      <c r="AX188" s="390"/>
      <c r="AY188" s="393"/>
    </row>
    <row r="189" spans="1:51" ht="50" customHeight="1" x14ac:dyDescent="0.3">
      <c r="A189" s="403" t="s">
        <v>2318</v>
      </c>
      <c r="B189" s="406" t="s">
        <v>163</v>
      </c>
      <c r="C189" s="409">
        <v>2</v>
      </c>
      <c r="D189" s="406" t="s">
        <v>2329</v>
      </c>
      <c r="E189" s="406" t="s">
        <v>253</v>
      </c>
      <c r="F189" s="406" t="s">
        <v>2061</v>
      </c>
      <c r="G189" s="400" t="str">
        <f>(CONCATENATE(F189," ","de"," ",D189," ","por"," ",J189," ","debido a"," ",I189))</f>
        <v>Pérdida de Disponibilidad de Información Física por Acceso no Autorizado debido a Instalaciones sin controles de acceso</v>
      </c>
      <c r="H189" s="385" t="s">
        <v>2084</v>
      </c>
      <c r="I189" s="385" t="s">
        <v>2330</v>
      </c>
      <c r="J189" s="385" t="s">
        <v>2039</v>
      </c>
      <c r="K189" s="385" t="s">
        <v>2110</v>
      </c>
      <c r="L189" s="385" t="s">
        <v>2320</v>
      </c>
      <c r="M189" s="361" t="s">
        <v>2132</v>
      </c>
      <c r="N189" s="388">
        <f>VALUE(MID($M189,1,1))</f>
        <v>2</v>
      </c>
      <c r="O189" s="397">
        <f>IF(N189=5,100%,IF(N189=4,80%,IF(N189=3,60%,IF(N189=2,40%,IF(N189=1,20%,"")))))</f>
        <v>0.4</v>
      </c>
      <c r="P189" s="361" t="s">
        <v>2054</v>
      </c>
      <c r="Q189" s="388">
        <f>VALUE(MID($P189,1,1))</f>
        <v>1</v>
      </c>
      <c r="R189" s="397">
        <f>IF(Q189=5,100%,IF(Q189=4,80%,IF(Q189=3,60%,IF(Q189=2,40%,IF(Q189=1,20%,"")))))</f>
        <v>0.2</v>
      </c>
      <c r="S189" s="388" t="str">
        <f>CONCATENATE(M189,P189)</f>
        <v>2. Baja1. Leve</v>
      </c>
      <c r="T189" s="391" t="str">
        <f t="shared" ref="T189" si="79">IF(S189="5. Muy alta1. Leve","Alto",IF(S189="5. Muy alta2. Menor","Alto",IF(S189="5. Muy alta3. Moderado","Alto",IF(S189="5. Muy alta4. Mayor","Alto",IF(S189="5. Muy alta5. Catastrófico","Extremo",IF(S189="4. Alta1. Leve","Moderado",IF(S189="4. Alta2. Menor","Moderado",IF(S189="4. Alta3. Moderado","Alto",IF(S189="4. Alta4. Mayor","Alto",IF(S189="4. Alta5. Catastrófico","Extremo",IF(S189="3. Media1. Leve","Moderado",IF(S189="3. Media2. Menor","Moderado",IF(S189="3. Media3. Moderado","Moderado",IF(S189="3. Media4. Mayor","Alto",IF(S189="3. Media5. Catastrófico","Extremo",IF(S189="2. Baja1. Leve","Bajo",IF(S189="2. Baja2. Menor","Moderado",IF(S189="2. Baja3. Moderado","Moderado",IF(S189="2. Baja4. Mayor","Alto",IF(S189="2. Baja5. Catastrófico","Extremo",IF(S189="1. Muy baja1. Leve","Bajo",IF(S189="1. Muy baja2. Menor","Bajo",IF(S189="1. Muy baja3. Moderado","Moderado",IF(S189="1. Muy baja4. Mayor","Alto",IF(S189="1. Muy baja5. Catastrófico","Extremo","")))))))))))))))))))))))))</f>
        <v>Bajo</v>
      </c>
      <c r="U189" s="70" t="s">
        <v>419</v>
      </c>
      <c r="V189" s="70" t="s">
        <v>2445</v>
      </c>
      <c r="W189" s="70" t="s">
        <v>2046</v>
      </c>
      <c r="X189" s="71">
        <f t="shared" si="72"/>
        <v>0.25</v>
      </c>
      <c r="Y189" s="71" t="s">
        <v>2047</v>
      </c>
      <c r="Z189" s="71">
        <f t="shared" si="73"/>
        <v>0.05</v>
      </c>
      <c r="AA189" s="70" t="s">
        <v>419</v>
      </c>
      <c r="AB189" s="70" t="s">
        <v>2446</v>
      </c>
      <c r="AC189" s="72">
        <f t="shared" si="74"/>
        <v>0.1</v>
      </c>
      <c r="AD189" s="70" t="s">
        <v>419</v>
      </c>
      <c r="AE189" s="70" t="s">
        <v>324</v>
      </c>
      <c r="AF189" s="70" t="s">
        <v>511</v>
      </c>
      <c r="AG189" s="72">
        <f t="shared" si="75"/>
        <v>0.15</v>
      </c>
      <c r="AH189" s="70" t="s">
        <v>419</v>
      </c>
      <c r="AI189" s="70" t="s">
        <v>2145</v>
      </c>
      <c r="AJ189" s="72">
        <f t="shared" si="40"/>
        <v>0.1</v>
      </c>
      <c r="AK189" s="70" t="s">
        <v>419</v>
      </c>
      <c r="AL189" s="70" t="s">
        <v>2050</v>
      </c>
      <c r="AM189" s="72">
        <f t="shared" si="76"/>
        <v>0.15</v>
      </c>
      <c r="AN189" s="72" t="s">
        <v>2051</v>
      </c>
      <c r="AO189" s="72" t="s">
        <v>2243</v>
      </c>
      <c r="AP189" s="72">
        <f t="shared" si="77"/>
        <v>0.25</v>
      </c>
      <c r="AQ189" s="73">
        <f t="shared" si="78"/>
        <v>1.05</v>
      </c>
      <c r="AR189" s="394">
        <f>AVERAGE(AQ189,AQ190,AQ191)</f>
        <v>0.35000000000000003</v>
      </c>
      <c r="AS189" s="361" t="s">
        <v>2132</v>
      </c>
      <c r="AT189" s="388">
        <f>VALUE(MID($AS189,1,1))</f>
        <v>2</v>
      </c>
      <c r="AU189" s="361" t="s">
        <v>2054</v>
      </c>
      <c r="AV189" s="388">
        <f>VALUE(MID($AU189,1,1))</f>
        <v>1</v>
      </c>
      <c r="AW189" s="388">
        <f>$AT189*$AV189</f>
        <v>2</v>
      </c>
      <c r="AX189" s="388" t="str">
        <f>CONCATENATE(AS189,AU189)</f>
        <v>2. Baja1. Leve</v>
      </c>
      <c r="AY189" s="391" t="str">
        <f t="shared" ref="AY189" si="80">IF(AX189="5. Muy alta1. Leve","Alto",IF(AX189="5. Muy alta2. Menor","Alto",IF(AX189="5. Muy alta3. Moderado","Alto",IF(AX189="5. Muy alta4. Mayor","Alto",IF(AX189="5. Muy alta5. Catastrófico","Extremo",IF(AX189="4. Alta1. Leve","Moderado",IF(AX189="4. Alta2. Menor","Moderado",IF(AX189="4. Alta3. Moderado","Alto",IF(AX189="4. Alta4. Mayor","Alto",IF(AX189="4. Alta5. Catastrófico","Extremo",IF(AX189="3. Media1. Leve","Moderado",IF(AX189="3. Media2. Menor","Moderado",IF(AX189="3. Media3. Moderado","Moderado",IF(AX189="3. Media4. Mayor","Alto",IF(AX189="3. Media5. Catastrófico","Extremo",IF(AX189="2. Baja1. Leve","Bajo",IF(AX189="2. Baja2. Menor","Moderado",IF(AX189="2. Baja3. Moderado","Moderado",IF(AX189="2. Baja4. Mayor","Alto",IF(AX189="2. Baja5. Catastrófico","Extremo",IF(AX189="1. Muy baja1. Leve","Bajo",IF(AX189="1. Muy baja2. Menor","Bajo",IF(AX189="1. Muy baja3. Moderado","Moderado",IF(AX189="1. Muy baja4. Mayor","Alto",IF(AX189="1. Muy baja5. Catastrófico","Extremo","")))))))))))))))))))))))))</f>
        <v>Bajo</v>
      </c>
    </row>
    <row r="190" spans="1:51" ht="50" customHeight="1" x14ac:dyDescent="0.3">
      <c r="A190" s="404"/>
      <c r="B190" s="407"/>
      <c r="C190" s="410"/>
      <c r="D190" s="407"/>
      <c r="E190" s="407"/>
      <c r="F190" s="407"/>
      <c r="G190" s="401"/>
      <c r="H190" s="386"/>
      <c r="I190" s="386"/>
      <c r="J190" s="386"/>
      <c r="K190" s="386"/>
      <c r="L190" s="386"/>
      <c r="M190" s="362"/>
      <c r="N190" s="389"/>
      <c r="O190" s="398"/>
      <c r="P190" s="362"/>
      <c r="Q190" s="389"/>
      <c r="R190" s="398"/>
      <c r="S190" s="389"/>
      <c r="T190" s="392"/>
      <c r="U190" s="70"/>
      <c r="V190" s="70"/>
      <c r="W190" s="70"/>
      <c r="X190" s="71" t="str">
        <f t="shared" si="72"/>
        <v>0%</v>
      </c>
      <c r="Y190" s="71"/>
      <c r="Z190" s="71" t="str">
        <f t="shared" si="73"/>
        <v>0%</v>
      </c>
      <c r="AA190" s="70"/>
      <c r="AB190" s="70"/>
      <c r="AC190" s="72">
        <f t="shared" si="74"/>
        <v>0</v>
      </c>
      <c r="AD190" s="70"/>
      <c r="AE190" s="70"/>
      <c r="AF190" s="70"/>
      <c r="AG190" s="72">
        <f t="shared" si="75"/>
        <v>0</v>
      </c>
      <c r="AH190" s="70"/>
      <c r="AI190" s="70"/>
      <c r="AJ190" s="72">
        <f t="shared" si="40"/>
        <v>0</v>
      </c>
      <c r="AK190" s="70"/>
      <c r="AL190" s="70"/>
      <c r="AM190" s="72">
        <f t="shared" si="76"/>
        <v>0</v>
      </c>
      <c r="AN190" s="72"/>
      <c r="AO190" s="72"/>
      <c r="AP190" s="72">
        <f t="shared" si="77"/>
        <v>0</v>
      </c>
      <c r="AQ190" s="73">
        <f t="shared" si="78"/>
        <v>0</v>
      </c>
      <c r="AR190" s="395"/>
      <c r="AS190" s="362"/>
      <c r="AT190" s="389"/>
      <c r="AU190" s="362"/>
      <c r="AV190" s="389"/>
      <c r="AW190" s="389"/>
      <c r="AX190" s="389"/>
      <c r="AY190" s="392"/>
    </row>
    <row r="191" spans="1:51" ht="50" customHeight="1" x14ac:dyDescent="0.3">
      <c r="A191" s="405"/>
      <c r="B191" s="408"/>
      <c r="C191" s="411"/>
      <c r="D191" s="408"/>
      <c r="E191" s="408"/>
      <c r="F191" s="408"/>
      <c r="G191" s="402"/>
      <c r="H191" s="387"/>
      <c r="I191" s="387"/>
      <c r="J191" s="387"/>
      <c r="K191" s="387"/>
      <c r="L191" s="387"/>
      <c r="M191" s="363"/>
      <c r="N191" s="390"/>
      <c r="O191" s="399"/>
      <c r="P191" s="363"/>
      <c r="Q191" s="390"/>
      <c r="R191" s="399"/>
      <c r="S191" s="390"/>
      <c r="T191" s="393"/>
      <c r="U191" s="70"/>
      <c r="V191" s="70"/>
      <c r="W191" s="70"/>
      <c r="X191" s="71" t="str">
        <f t="shared" si="72"/>
        <v>0%</v>
      </c>
      <c r="Y191" s="71"/>
      <c r="Z191" s="71" t="str">
        <f t="shared" si="73"/>
        <v>0%</v>
      </c>
      <c r="AA191" s="70"/>
      <c r="AB191" s="70"/>
      <c r="AC191" s="72">
        <f t="shared" si="74"/>
        <v>0</v>
      </c>
      <c r="AD191" s="70"/>
      <c r="AE191" s="70"/>
      <c r="AF191" s="70"/>
      <c r="AG191" s="72">
        <f t="shared" si="75"/>
        <v>0</v>
      </c>
      <c r="AH191" s="70"/>
      <c r="AI191" s="70"/>
      <c r="AJ191" s="72">
        <f t="shared" si="40"/>
        <v>0</v>
      </c>
      <c r="AK191" s="70"/>
      <c r="AL191" s="70"/>
      <c r="AM191" s="72">
        <f t="shared" si="76"/>
        <v>0</v>
      </c>
      <c r="AN191" s="72"/>
      <c r="AO191" s="72"/>
      <c r="AP191" s="72">
        <f t="shared" si="77"/>
        <v>0</v>
      </c>
      <c r="AQ191" s="73">
        <f t="shared" si="78"/>
        <v>0</v>
      </c>
      <c r="AR191" s="396"/>
      <c r="AS191" s="363"/>
      <c r="AT191" s="390"/>
      <c r="AU191" s="363"/>
      <c r="AV191" s="390"/>
      <c r="AW191" s="390"/>
      <c r="AX191" s="390"/>
      <c r="AY191" s="393"/>
    </row>
    <row r="192" spans="1:51" ht="50" customHeight="1" x14ac:dyDescent="0.3">
      <c r="A192" s="403" t="s">
        <v>2318</v>
      </c>
      <c r="B192" s="406" t="s">
        <v>163</v>
      </c>
      <c r="C192" s="409">
        <v>3</v>
      </c>
      <c r="D192" s="406" t="s">
        <v>2447</v>
      </c>
      <c r="E192" s="406" t="s">
        <v>253</v>
      </c>
      <c r="F192" s="406" t="s">
        <v>2032</v>
      </c>
      <c r="G192" s="400" t="str">
        <f>(CONCATENATE(F192," ","de"," ",D192," ","por"," ",J192," ","debido a"," ",I192))</f>
        <v>Pérdida de confidencialidad e integridad de Información electrónica por Acceso no Autorizado debido a Desconocimiento de normativa de seguridad</v>
      </c>
      <c r="H192" s="385" t="s">
        <v>2448</v>
      </c>
      <c r="I192" s="385" t="s">
        <v>2127</v>
      </c>
      <c r="J192" s="385" t="s">
        <v>2039</v>
      </c>
      <c r="K192" s="385" t="s">
        <v>2110</v>
      </c>
      <c r="L192" s="385" t="s">
        <v>2320</v>
      </c>
      <c r="M192" s="361" t="s">
        <v>2042</v>
      </c>
      <c r="N192" s="388">
        <f>VALUE(MID($M192,1,1))</f>
        <v>3</v>
      </c>
      <c r="O192" s="397">
        <f>IF(N192=5,100%,IF(N192=4,80%,IF(N192=3,60%,IF(N192=2,40%,IF(N192=1,20%,"")))))</f>
        <v>0.6</v>
      </c>
      <c r="P192" s="361" t="s">
        <v>2043</v>
      </c>
      <c r="Q192" s="388">
        <f>VALUE(MID($P192,1,1))</f>
        <v>2</v>
      </c>
      <c r="R192" s="397">
        <f>IF(Q192=5,100%,IF(Q192=4,80%,IF(Q192=3,60%,IF(Q192=2,40%,IF(Q192=1,20%,"")))))</f>
        <v>0.4</v>
      </c>
      <c r="S192" s="388" t="str">
        <f>CONCATENATE(M192,P192)</f>
        <v>3. Media2. Menor</v>
      </c>
      <c r="T192" s="391" t="str">
        <f t="shared" ref="T192" si="81">IF(S192="5. Muy alta1. Leve","Alto",IF(S192="5. Muy alta2. Menor","Alto",IF(S192="5. Muy alta3. Moderado","Alto",IF(S192="5. Muy alta4. Mayor","Alto",IF(S192="5. Muy alta5. Catastrófico","Extremo",IF(S192="4. Alta1. Leve","Moderado",IF(S192="4. Alta2. Menor","Moderado",IF(S192="4. Alta3. Moderado","Alto",IF(S192="4. Alta4. Mayor","Alto",IF(S192="4. Alta5. Catastrófico","Extremo",IF(S192="3. Media1. Leve","Moderado",IF(S192="3. Media2. Menor","Moderado",IF(S192="3. Media3. Moderado","Moderado",IF(S192="3. Media4. Mayor","Alto",IF(S192="3. Media5. Catastrófico","Extremo",IF(S192="2. Baja1. Leve","Bajo",IF(S192="2. Baja2. Menor","Moderado",IF(S192="2. Baja3. Moderado","Moderado",IF(S192="2. Baja4. Mayor","Alto",IF(S192="2. Baja5. Catastrófico","Extremo",IF(S192="1. Muy baja1. Leve","Bajo",IF(S192="1. Muy baja2. Menor","Bajo",IF(S192="1. Muy baja3. Moderado","Moderado",IF(S192="1. Muy baja4. Mayor","Alto",IF(S192="1. Muy baja5. Catastrófico","Extremo","")))))))))))))))))))))))))</f>
        <v>Moderado</v>
      </c>
      <c r="U192" s="70" t="s">
        <v>419</v>
      </c>
      <c r="V192" s="70" t="s">
        <v>2449</v>
      </c>
      <c r="W192" s="70" t="s">
        <v>2046</v>
      </c>
      <c r="X192" s="71">
        <f t="shared" si="72"/>
        <v>0.25</v>
      </c>
      <c r="Y192" s="71" t="s">
        <v>2047</v>
      </c>
      <c r="Z192" s="71">
        <f t="shared" si="73"/>
        <v>0.05</v>
      </c>
      <c r="AA192" s="70" t="s">
        <v>419</v>
      </c>
      <c r="AB192" s="70" t="s">
        <v>2450</v>
      </c>
      <c r="AC192" s="72">
        <f t="shared" si="74"/>
        <v>0.1</v>
      </c>
      <c r="AD192" s="70" t="s">
        <v>419</v>
      </c>
      <c r="AE192" s="92" t="s">
        <v>516</v>
      </c>
      <c r="AF192" s="70" t="s">
        <v>511</v>
      </c>
      <c r="AG192" s="72">
        <f t="shared" si="75"/>
        <v>0.15</v>
      </c>
      <c r="AH192" s="70" t="s">
        <v>419</v>
      </c>
      <c r="AI192" s="70" t="s">
        <v>2150</v>
      </c>
      <c r="AJ192" s="72">
        <f t="shared" si="40"/>
        <v>0.1</v>
      </c>
      <c r="AK192" s="70" t="s">
        <v>419</v>
      </c>
      <c r="AL192" s="70" t="s">
        <v>2050</v>
      </c>
      <c r="AM192" s="72">
        <f t="shared" si="76"/>
        <v>0.15</v>
      </c>
      <c r="AN192" s="72" t="s">
        <v>2051</v>
      </c>
      <c r="AO192" s="72" t="s">
        <v>2243</v>
      </c>
      <c r="AP192" s="72">
        <f t="shared" si="77"/>
        <v>0.25</v>
      </c>
      <c r="AQ192" s="73">
        <f t="shared" si="78"/>
        <v>1.05</v>
      </c>
      <c r="AR192" s="394">
        <f>AVERAGE(AQ192,AQ193,AQ194)</f>
        <v>0.35000000000000003</v>
      </c>
      <c r="AS192" s="361" t="s">
        <v>2132</v>
      </c>
      <c r="AT192" s="388">
        <f>VALUE(MID($AS192,1,1))</f>
        <v>2</v>
      </c>
      <c r="AU192" s="361" t="s">
        <v>2054</v>
      </c>
      <c r="AV192" s="388">
        <f>VALUE(MID($AU192,1,1))</f>
        <v>1</v>
      </c>
      <c r="AW192" s="388">
        <f>$AT192*$AV192</f>
        <v>2</v>
      </c>
      <c r="AX192" s="388" t="str">
        <f>CONCATENATE(AS192,AU192)</f>
        <v>2. Baja1. Leve</v>
      </c>
      <c r="AY192" s="391" t="str">
        <f t="shared" ref="AY192" si="82">IF(AX192="5. Muy alta1. Leve","Alto",IF(AX192="5. Muy alta2. Menor","Alto",IF(AX192="5. Muy alta3. Moderado","Alto",IF(AX192="5. Muy alta4. Mayor","Alto",IF(AX192="5. Muy alta5. Catastrófico","Extremo",IF(AX192="4. Alta1. Leve","Moderado",IF(AX192="4. Alta2. Menor","Moderado",IF(AX192="4. Alta3. Moderado","Alto",IF(AX192="4. Alta4. Mayor","Alto",IF(AX192="4. Alta5. Catastrófico","Extremo",IF(AX192="3. Media1. Leve","Moderado",IF(AX192="3. Media2. Menor","Moderado",IF(AX192="3. Media3. Moderado","Moderado",IF(AX192="3. Media4. Mayor","Alto",IF(AX192="3. Media5. Catastrófico","Extremo",IF(AX192="2. Baja1. Leve","Bajo",IF(AX192="2. Baja2. Menor","Moderado",IF(AX192="2. Baja3. Moderado","Moderado",IF(AX192="2. Baja4. Mayor","Alto",IF(AX192="2. Baja5. Catastrófico","Extremo",IF(AX192="1. Muy baja1. Leve","Bajo",IF(AX192="1. Muy baja2. Menor","Bajo",IF(AX192="1. Muy baja3. Moderado","Moderado",IF(AX192="1. Muy baja4. Mayor","Alto",IF(AX192="1. Muy baja5. Catastrófico","Extremo","")))))))))))))))))))))))))</f>
        <v>Bajo</v>
      </c>
    </row>
    <row r="193" spans="1:51" ht="50" customHeight="1" x14ac:dyDescent="0.3">
      <c r="A193" s="404"/>
      <c r="B193" s="407"/>
      <c r="C193" s="410"/>
      <c r="D193" s="407"/>
      <c r="E193" s="407"/>
      <c r="F193" s="407"/>
      <c r="G193" s="401"/>
      <c r="H193" s="386"/>
      <c r="I193" s="386"/>
      <c r="J193" s="386"/>
      <c r="K193" s="386"/>
      <c r="L193" s="386"/>
      <c r="M193" s="362"/>
      <c r="N193" s="389"/>
      <c r="O193" s="398"/>
      <c r="P193" s="362"/>
      <c r="Q193" s="389"/>
      <c r="R193" s="398"/>
      <c r="S193" s="389"/>
      <c r="T193" s="392"/>
      <c r="U193" s="70"/>
      <c r="V193" s="70"/>
      <c r="W193" s="70"/>
      <c r="X193" s="71" t="str">
        <f t="shared" si="72"/>
        <v>0%</v>
      </c>
      <c r="Y193" s="71"/>
      <c r="Z193" s="71" t="str">
        <f t="shared" si="73"/>
        <v>0%</v>
      </c>
      <c r="AA193" s="70"/>
      <c r="AB193" s="70"/>
      <c r="AC193" s="72">
        <f t="shared" si="74"/>
        <v>0</v>
      </c>
      <c r="AD193" s="70"/>
      <c r="AE193" s="70"/>
      <c r="AF193" s="70"/>
      <c r="AG193" s="72">
        <f t="shared" si="75"/>
        <v>0</v>
      </c>
      <c r="AH193" s="70"/>
      <c r="AI193" s="70"/>
      <c r="AJ193" s="72">
        <f t="shared" si="40"/>
        <v>0</v>
      </c>
      <c r="AK193" s="70"/>
      <c r="AL193" s="70"/>
      <c r="AM193" s="72">
        <f t="shared" si="76"/>
        <v>0</v>
      </c>
      <c r="AN193" s="72"/>
      <c r="AO193" s="72"/>
      <c r="AP193" s="72">
        <f t="shared" si="77"/>
        <v>0</v>
      </c>
      <c r="AQ193" s="73">
        <f t="shared" si="78"/>
        <v>0</v>
      </c>
      <c r="AR193" s="395"/>
      <c r="AS193" s="362"/>
      <c r="AT193" s="389"/>
      <c r="AU193" s="362"/>
      <c r="AV193" s="389"/>
      <c r="AW193" s="389"/>
      <c r="AX193" s="389"/>
      <c r="AY193" s="392"/>
    </row>
    <row r="194" spans="1:51" ht="50" customHeight="1" x14ac:dyDescent="0.3">
      <c r="A194" s="405"/>
      <c r="B194" s="408"/>
      <c r="C194" s="411"/>
      <c r="D194" s="408"/>
      <c r="E194" s="408"/>
      <c r="F194" s="408"/>
      <c r="G194" s="402"/>
      <c r="H194" s="387"/>
      <c r="I194" s="387"/>
      <c r="J194" s="387"/>
      <c r="K194" s="387"/>
      <c r="L194" s="387"/>
      <c r="M194" s="363"/>
      <c r="N194" s="390"/>
      <c r="O194" s="399"/>
      <c r="P194" s="363"/>
      <c r="Q194" s="390"/>
      <c r="R194" s="399"/>
      <c r="S194" s="390"/>
      <c r="T194" s="393"/>
      <c r="U194" s="70"/>
      <c r="V194" s="70"/>
      <c r="W194" s="70"/>
      <c r="X194" s="71" t="str">
        <f t="shared" si="72"/>
        <v>0%</v>
      </c>
      <c r="Y194" s="71"/>
      <c r="Z194" s="71" t="str">
        <f t="shared" si="73"/>
        <v>0%</v>
      </c>
      <c r="AA194" s="70"/>
      <c r="AB194" s="70"/>
      <c r="AC194" s="72">
        <f t="shared" si="74"/>
        <v>0</v>
      </c>
      <c r="AD194" s="70"/>
      <c r="AE194" s="70"/>
      <c r="AF194" s="70"/>
      <c r="AG194" s="72">
        <f t="shared" si="75"/>
        <v>0</v>
      </c>
      <c r="AH194" s="70"/>
      <c r="AI194" s="70"/>
      <c r="AJ194" s="72">
        <f t="shared" si="40"/>
        <v>0</v>
      </c>
      <c r="AK194" s="70"/>
      <c r="AL194" s="70"/>
      <c r="AM194" s="72">
        <f t="shared" si="76"/>
        <v>0</v>
      </c>
      <c r="AN194" s="72"/>
      <c r="AO194" s="72"/>
      <c r="AP194" s="72">
        <f t="shared" si="77"/>
        <v>0</v>
      </c>
      <c r="AQ194" s="73">
        <f t="shared" si="78"/>
        <v>0</v>
      </c>
      <c r="AR194" s="396"/>
      <c r="AS194" s="363"/>
      <c r="AT194" s="390"/>
      <c r="AU194" s="363"/>
      <c r="AV194" s="390"/>
      <c r="AW194" s="390"/>
      <c r="AX194" s="390"/>
      <c r="AY194" s="393"/>
    </row>
    <row r="195" spans="1:51" ht="50" customHeight="1" x14ac:dyDescent="0.3">
      <c r="A195" s="403" t="s">
        <v>2318</v>
      </c>
      <c r="B195" s="406" t="s">
        <v>163</v>
      </c>
      <c r="C195" s="409">
        <v>4</v>
      </c>
      <c r="D195" s="406" t="s">
        <v>2447</v>
      </c>
      <c r="E195" s="406" t="s">
        <v>253</v>
      </c>
      <c r="F195" s="406" t="s">
        <v>2061</v>
      </c>
      <c r="G195" s="400" t="str">
        <f>(CONCATENATE(F195," ","de"," ",D195," ","por"," ",J195," ","debido a"," ",I195))</f>
        <v>Pérdida de Disponibilidad de Información electrónica por Daño de la información debido a Ausencia de copias de respaldo o copias incompletas</v>
      </c>
      <c r="H195" s="385" t="s">
        <v>2104</v>
      </c>
      <c r="I195" s="385" t="s">
        <v>2418</v>
      </c>
      <c r="J195" s="385" t="s">
        <v>2419</v>
      </c>
      <c r="K195" s="385" t="s">
        <v>2087</v>
      </c>
      <c r="L195" s="385" t="s">
        <v>2320</v>
      </c>
      <c r="M195" s="361" t="s">
        <v>2141</v>
      </c>
      <c r="N195" s="388">
        <f>VALUE(MID($M195,1,1))</f>
        <v>4</v>
      </c>
      <c r="O195" s="397">
        <f>IF(N195=5,100%,IF(N195=4,80%,IF(N195=3,60%,IF(N195=2,40%,IF(N195=1,20%,"")))))</f>
        <v>0.8</v>
      </c>
      <c r="P195" s="361" t="s">
        <v>2106</v>
      </c>
      <c r="Q195" s="388">
        <f>VALUE(MID($P195,1,1))</f>
        <v>3</v>
      </c>
      <c r="R195" s="397">
        <f>IF(Q195=5,100%,IF(Q195=4,80%,IF(Q195=3,60%,IF(Q195=2,40%,IF(Q195=1,20%,"")))))</f>
        <v>0.6</v>
      </c>
      <c r="S195" s="388" t="str">
        <f>CONCATENATE(M195,P195)</f>
        <v>4. Alta3. Moderado</v>
      </c>
      <c r="T195" s="391" t="str">
        <f t="shared" ref="T195" si="83">IF(S195="5. Muy alta1. Leve","Alto",IF(S195="5. Muy alta2. Menor","Alto",IF(S195="5. Muy alta3. Moderado","Alto",IF(S195="5. Muy alta4. Mayor","Alto",IF(S195="5. Muy alta5. Catastrófico","Extremo",IF(S195="4. Alta1. Leve","Moderado",IF(S195="4. Alta2. Menor","Moderado",IF(S195="4. Alta3. Moderado","Alto",IF(S195="4. Alta4. Mayor","Alto",IF(S195="4. Alta5. Catastrófico","Extremo",IF(S195="3. Media1. Leve","Moderado",IF(S195="3. Media2. Menor","Moderado",IF(S195="3. Media3. Moderado","Moderado",IF(S195="3. Media4. Mayor","Alto",IF(S195="3. Media5. Catastrófico","Extremo",IF(S195="2. Baja1. Leve","Bajo",IF(S195="2. Baja2. Menor","Moderado",IF(S195="2. Baja3. Moderado","Moderado",IF(S195="2. Baja4. Mayor","Alto",IF(S195="2. Baja5. Catastrófico","Extremo",IF(S195="1. Muy baja1. Leve","Bajo",IF(S195="1. Muy baja2. Menor","Bajo",IF(S195="1. Muy baja3. Moderado","Moderado",IF(S195="1. Muy baja4. Mayor","Alto",IF(S195="1. Muy baja5. Catastrófico","Extremo","")))))))))))))))))))))))))</f>
        <v>Alto</v>
      </c>
      <c r="U195" s="70" t="s">
        <v>419</v>
      </c>
      <c r="V195" s="70" t="s">
        <v>2451</v>
      </c>
      <c r="W195" s="70" t="s">
        <v>2046</v>
      </c>
      <c r="X195" s="71">
        <f t="shared" si="72"/>
        <v>0.25</v>
      </c>
      <c r="Y195" s="71" t="s">
        <v>2047</v>
      </c>
      <c r="Z195" s="71">
        <f t="shared" si="73"/>
        <v>0.05</v>
      </c>
      <c r="AA195" s="70" t="s">
        <v>419</v>
      </c>
      <c r="AB195" s="70" t="s">
        <v>2452</v>
      </c>
      <c r="AC195" s="72">
        <f t="shared" si="74"/>
        <v>0.1</v>
      </c>
      <c r="AD195" s="70" t="s">
        <v>419</v>
      </c>
      <c r="AE195" s="70" t="s">
        <v>324</v>
      </c>
      <c r="AF195" s="70" t="s">
        <v>511</v>
      </c>
      <c r="AG195" s="72">
        <f t="shared" si="75"/>
        <v>0.15</v>
      </c>
      <c r="AH195" s="70" t="s">
        <v>419</v>
      </c>
      <c r="AI195" s="70" t="s">
        <v>2145</v>
      </c>
      <c r="AJ195" s="72">
        <f t="shared" si="40"/>
        <v>0.1</v>
      </c>
      <c r="AK195" s="70" t="s">
        <v>419</v>
      </c>
      <c r="AL195" s="70" t="s">
        <v>2063</v>
      </c>
      <c r="AM195" s="72">
        <f t="shared" si="76"/>
        <v>0.15</v>
      </c>
      <c r="AN195" s="72" t="s">
        <v>2051</v>
      </c>
      <c r="AO195" s="72" t="s">
        <v>2243</v>
      </c>
      <c r="AP195" s="72">
        <f t="shared" si="77"/>
        <v>0.25</v>
      </c>
      <c r="AQ195" s="73">
        <f t="shared" si="78"/>
        <v>1.05</v>
      </c>
      <c r="AR195" s="394">
        <f>AVERAGE(AQ195,AQ196,AQ197)</f>
        <v>0.70000000000000007</v>
      </c>
      <c r="AS195" s="361" t="s">
        <v>2042</v>
      </c>
      <c r="AT195" s="388">
        <f>VALUE(MID($AS195,1,1))</f>
        <v>3</v>
      </c>
      <c r="AU195" s="361" t="s">
        <v>2043</v>
      </c>
      <c r="AV195" s="388">
        <f>VALUE(MID($AU195,1,1))</f>
        <v>2</v>
      </c>
      <c r="AW195" s="388">
        <f>$AT195*$AV195</f>
        <v>6</v>
      </c>
      <c r="AX195" s="388" t="str">
        <f>CONCATENATE(AS195,AU195)</f>
        <v>3. Media2. Menor</v>
      </c>
      <c r="AY195" s="391" t="str">
        <f t="shared" ref="AY195" si="84">IF(AX195="5. Muy alta1. Leve","Alto",IF(AX195="5. Muy alta2. Menor","Alto",IF(AX195="5. Muy alta3. Moderado","Alto",IF(AX195="5. Muy alta4. Mayor","Alto",IF(AX195="5. Muy alta5. Catastrófico","Extremo",IF(AX195="4. Alta1. Leve","Moderado",IF(AX195="4. Alta2. Menor","Moderado",IF(AX195="4. Alta3. Moderado","Alto",IF(AX195="4. Alta4. Mayor","Alto",IF(AX195="4. Alta5. Catastrófico","Extremo",IF(AX195="3. Media1. Leve","Moderado",IF(AX195="3. Media2. Menor","Moderado",IF(AX195="3. Media3. Moderado","Moderado",IF(AX195="3. Media4. Mayor","Alto",IF(AX195="3. Media5. Catastrófico","Extremo",IF(AX195="2. Baja1. Leve","Bajo",IF(AX195="2. Baja2. Menor","Moderado",IF(AX195="2. Baja3. Moderado","Moderado",IF(AX195="2. Baja4. Mayor","Alto",IF(AX195="2. Baja5. Catastrófico","Extremo",IF(AX195="1. Muy baja1. Leve","Bajo",IF(AX195="1. Muy baja2. Menor","Bajo",IF(AX195="1. Muy baja3. Moderado","Moderado",IF(AX195="1. Muy baja4. Mayor","Alto",IF(AX195="1. Muy baja5. Catastrófico","Extremo","")))))))))))))))))))))))))</f>
        <v>Moderado</v>
      </c>
    </row>
    <row r="196" spans="1:51" ht="50" customHeight="1" x14ac:dyDescent="0.3">
      <c r="A196" s="404"/>
      <c r="B196" s="407"/>
      <c r="C196" s="410"/>
      <c r="D196" s="407"/>
      <c r="E196" s="407"/>
      <c r="F196" s="407"/>
      <c r="G196" s="401"/>
      <c r="H196" s="386"/>
      <c r="I196" s="386"/>
      <c r="J196" s="386"/>
      <c r="K196" s="386"/>
      <c r="L196" s="386"/>
      <c r="M196" s="362"/>
      <c r="N196" s="389"/>
      <c r="O196" s="398"/>
      <c r="P196" s="362"/>
      <c r="Q196" s="389"/>
      <c r="R196" s="398"/>
      <c r="S196" s="389"/>
      <c r="T196" s="392"/>
      <c r="U196" s="70" t="s">
        <v>419</v>
      </c>
      <c r="V196" s="70" t="s">
        <v>2453</v>
      </c>
      <c r="W196" s="70" t="s">
        <v>2046</v>
      </c>
      <c r="X196" s="71">
        <f t="shared" si="72"/>
        <v>0.25</v>
      </c>
      <c r="Y196" s="71" t="s">
        <v>2069</v>
      </c>
      <c r="Z196" s="71">
        <f t="shared" si="73"/>
        <v>0.15</v>
      </c>
      <c r="AA196" s="70" t="s">
        <v>456</v>
      </c>
      <c r="AB196" s="70" t="s">
        <v>2454</v>
      </c>
      <c r="AC196" s="72">
        <f t="shared" si="74"/>
        <v>0</v>
      </c>
      <c r="AD196" s="70" t="s">
        <v>419</v>
      </c>
      <c r="AE196" s="70" t="s">
        <v>178</v>
      </c>
      <c r="AF196" s="70" t="s">
        <v>170</v>
      </c>
      <c r="AG196" s="72">
        <f t="shared" si="75"/>
        <v>0.15</v>
      </c>
      <c r="AH196" s="70" t="s">
        <v>419</v>
      </c>
      <c r="AI196" s="70" t="s">
        <v>2145</v>
      </c>
      <c r="AJ196" s="72">
        <f t="shared" si="40"/>
        <v>0.1</v>
      </c>
      <c r="AK196" s="70" t="s">
        <v>419</v>
      </c>
      <c r="AL196" s="70" t="s">
        <v>2063</v>
      </c>
      <c r="AM196" s="72">
        <f>IF(AK196="SI",15%,0%)</f>
        <v>0.15</v>
      </c>
      <c r="AN196" s="72" t="s">
        <v>2051</v>
      </c>
      <c r="AO196" s="72" t="s">
        <v>2243</v>
      </c>
      <c r="AP196" s="72">
        <f t="shared" si="77"/>
        <v>0.25</v>
      </c>
      <c r="AQ196" s="73">
        <f t="shared" si="78"/>
        <v>1.05</v>
      </c>
      <c r="AR196" s="395"/>
      <c r="AS196" s="362"/>
      <c r="AT196" s="389"/>
      <c r="AU196" s="362"/>
      <c r="AV196" s="389"/>
      <c r="AW196" s="389"/>
      <c r="AX196" s="389"/>
      <c r="AY196" s="392"/>
    </row>
    <row r="197" spans="1:51" ht="50" customHeight="1" x14ac:dyDescent="0.3">
      <c r="A197" s="405"/>
      <c r="B197" s="408"/>
      <c r="C197" s="411"/>
      <c r="D197" s="408"/>
      <c r="E197" s="408"/>
      <c r="F197" s="408"/>
      <c r="G197" s="402"/>
      <c r="H197" s="387"/>
      <c r="I197" s="387"/>
      <c r="J197" s="387"/>
      <c r="K197" s="387"/>
      <c r="L197" s="387"/>
      <c r="M197" s="363"/>
      <c r="N197" s="390"/>
      <c r="O197" s="399"/>
      <c r="P197" s="363"/>
      <c r="Q197" s="390"/>
      <c r="R197" s="399"/>
      <c r="S197" s="390"/>
      <c r="T197" s="393"/>
      <c r="U197" s="70"/>
      <c r="V197" s="70"/>
      <c r="W197" s="70"/>
      <c r="X197" s="71" t="str">
        <f t="shared" si="72"/>
        <v>0%</v>
      </c>
      <c r="Y197" s="71"/>
      <c r="Z197" s="71" t="str">
        <f t="shared" si="73"/>
        <v>0%</v>
      </c>
      <c r="AA197" s="70"/>
      <c r="AB197" s="70"/>
      <c r="AC197" s="72">
        <f t="shared" si="74"/>
        <v>0</v>
      </c>
      <c r="AD197" s="70"/>
      <c r="AE197" s="70"/>
      <c r="AF197" s="70"/>
      <c r="AG197" s="72">
        <f t="shared" si="75"/>
        <v>0</v>
      </c>
      <c r="AH197" s="70"/>
      <c r="AI197" s="70"/>
      <c r="AJ197" s="72">
        <f t="shared" si="40"/>
        <v>0</v>
      </c>
      <c r="AK197" s="70"/>
      <c r="AL197" s="70"/>
      <c r="AM197" s="72">
        <f t="shared" si="76"/>
        <v>0</v>
      </c>
      <c r="AN197" s="72"/>
      <c r="AO197" s="72"/>
      <c r="AP197" s="72">
        <f t="shared" si="77"/>
        <v>0</v>
      </c>
      <c r="AQ197" s="73">
        <f t="shared" si="78"/>
        <v>0</v>
      </c>
      <c r="AR197" s="396"/>
      <c r="AS197" s="363"/>
      <c r="AT197" s="390"/>
      <c r="AU197" s="363"/>
      <c r="AV197" s="390"/>
      <c r="AW197" s="390"/>
      <c r="AX197" s="390"/>
      <c r="AY197" s="393"/>
    </row>
    <row r="198" spans="1:51" ht="50" customHeight="1" x14ac:dyDescent="0.3">
      <c r="A198" s="403" t="s">
        <v>2318</v>
      </c>
      <c r="B198" s="406" t="s">
        <v>163</v>
      </c>
      <c r="C198" s="409">
        <v>5</v>
      </c>
      <c r="D198" s="406" t="s">
        <v>2455</v>
      </c>
      <c r="E198" s="406" t="s">
        <v>175</v>
      </c>
      <c r="F198" s="406" t="s">
        <v>2032</v>
      </c>
      <c r="G198" s="400" t="str">
        <f>(CONCATENATE(F198," ","de"," ",D198," ","por"," ",J198," ","debido a"," ",I198))</f>
        <v>Pérdida de confidencialidad e integridad de Hardware (Equipos de cómputo asignados a los funcionarios de la Dirección de Paz y Reconciliación) por Alteración de la información / Modificación de la Información debido a Acceso a los equipos de cómputo sin controles</v>
      </c>
      <c r="H198" s="385" t="s">
        <v>2104</v>
      </c>
      <c r="I198" s="385" t="s">
        <v>2033</v>
      </c>
      <c r="J198" s="385" t="s">
        <v>2174</v>
      </c>
      <c r="K198" s="385" t="s">
        <v>2175</v>
      </c>
      <c r="L198" s="385" t="s">
        <v>2320</v>
      </c>
      <c r="M198" s="361" t="s">
        <v>2042</v>
      </c>
      <c r="N198" s="388">
        <f>VALUE(MID($M198,1,1))</f>
        <v>3</v>
      </c>
      <c r="O198" s="397">
        <f>IF(N198=5,100%,IF(N198=4,80%,IF(N198=3,60%,IF(N198=2,40%,IF(N198=1,20%,"")))))</f>
        <v>0.6</v>
      </c>
      <c r="P198" s="361" t="s">
        <v>2043</v>
      </c>
      <c r="Q198" s="388">
        <f>VALUE(MID($P198,1,1))</f>
        <v>2</v>
      </c>
      <c r="R198" s="397">
        <f>IF(Q198=5,100%,IF(Q198=4,80%,IF(Q198=3,60%,IF(Q198=2,40%,IF(Q198=1,20%,"")))))</f>
        <v>0.4</v>
      </c>
      <c r="S198" s="388" t="str">
        <f>CONCATENATE(M198,P198)</f>
        <v>3. Media2. Menor</v>
      </c>
      <c r="T198" s="391" t="str">
        <f t="shared" ref="T198" si="85">IF(S198="5. Muy alta1. Leve","Alto",IF(S198="5. Muy alta2. Menor","Alto",IF(S198="5. Muy alta3. Moderado","Alto",IF(S198="5. Muy alta4. Mayor","Alto",IF(S198="5. Muy alta5. Catastrófico","Extremo",IF(S198="4. Alta1. Leve","Moderado",IF(S198="4. Alta2. Menor","Moderado",IF(S198="4. Alta3. Moderado","Alto",IF(S198="4. Alta4. Mayor","Alto",IF(S198="4. Alta5. Catastrófico","Extremo",IF(S198="3. Media1. Leve","Moderado",IF(S198="3. Media2. Menor","Moderado",IF(S198="3. Media3. Moderado","Moderado",IF(S198="3. Media4. Mayor","Alto",IF(S198="3. Media5. Catastrófico","Extremo",IF(S198="2. Baja1. Leve","Bajo",IF(S198="2. Baja2. Menor","Moderado",IF(S198="2. Baja3. Moderado","Moderado",IF(S198="2. Baja4. Mayor","Alto",IF(S198="2. Baja5. Catastrófico","Extremo",IF(S198="1. Muy baja1. Leve","Bajo",IF(S198="1. Muy baja2. Menor","Bajo",IF(S198="1. Muy baja3. Moderado","Moderado",IF(S198="1. Muy baja4. Mayor","Alto",IF(S198="1. Muy baja5. Catastrófico","Extremo","")))))))))))))))))))))))))</f>
        <v>Moderado</v>
      </c>
      <c r="U198" s="70" t="s">
        <v>419</v>
      </c>
      <c r="V198" s="70" t="s">
        <v>2178</v>
      </c>
      <c r="W198" s="70" t="s">
        <v>2046</v>
      </c>
      <c r="X198" s="71">
        <f t="shared" si="72"/>
        <v>0.25</v>
      </c>
      <c r="Y198" s="71" t="s">
        <v>2047</v>
      </c>
      <c r="Z198" s="71">
        <f t="shared" si="73"/>
        <v>0.05</v>
      </c>
      <c r="AA198" s="70" t="s">
        <v>419</v>
      </c>
      <c r="AB198" s="70" t="s">
        <v>2179</v>
      </c>
      <c r="AC198" s="72">
        <f t="shared" si="74"/>
        <v>0.1</v>
      </c>
      <c r="AD198" s="70" t="s">
        <v>419</v>
      </c>
      <c r="AE198" s="94" t="s">
        <v>516</v>
      </c>
      <c r="AF198" s="70" t="s">
        <v>511</v>
      </c>
      <c r="AG198" s="72">
        <f t="shared" si="75"/>
        <v>0.15</v>
      </c>
      <c r="AH198" s="70" t="s">
        <v>419</v>
      </c>
      <c r="AI198" s="70" t="s">
        <v>2145</v>
      </c>
      <c r="AJ198" s="72">
        <f t="shared" si="40"/>
        <v>0.1</v>
      </c>
      <c r="AK198" s="70" t="s">
        <v>419</v>
      </c>
      <c r="AL198" s="70" t="s">
        <v>2050</v>
      </c>
      <c r="AM198" s="72">
        <f t="shared" si="76"/>
        <v>0.15</v>
      </c>
      <c r="AN198" s="72" t="s">
        <v>2051</v>
      </c>
      <c r="AO198" s="72" t="s">
        <v>2067</v>
      </c>
      <c r="AP198" s="72">
        <f t="shared" si="77"/>
        <v>0.25</v>
      </c>
      <c r="AQ198" s="73">
        <f t="shared" si="78"/>
        <v>1.05</v>
      </c>
      <c r="AR198" s="394">
        <f>AVERAGE(AQ198,AQ199,AQ200)</f>
        <v>0.70000000000000007</v>
      </c>
      <c r="AS198" s="361" t="s">
        <v>2132</v>
      </c>
      <c r="AT198" s="388">
        <f>VALUE(MID($AS198,1,1))</f>
        <v>2</v>
      </c>
      <c r="AU198" s="361" t="s">
        <v>2054</v>
      </c>
      <c r="AV198" s="388">
        <f>VALUE(MID($AU198,1,1))</f>
        <v>1</v>
      </c>
      <c r="AW198" s="388">
        <f>$AT198*$AV198</f>
        <v>2</v>
      </c>
      <c r="AX198" s="388" t="str">
        <f>CONCATENATE(AS198,AU198)</f>
        <v>2. Baja1. Leve</v>
      </c>
      <c r="AY198" s="391" t="str">
        <f t="shared" ref="AY198" si="86">IF(AX198="5. Muy alta1. Leve","Alto",IF(AX198="5. Muy alta2. Menor","Alto",IF(AX198="5. Muy alta3. Moderado","Alto",IF(AX198="5. Muy alta4. Mayor","Alto",IF(AX198="5. Muy alta5. Catastrófico","Extremo",IF(AX198="4. Alta1. Leve","Moderado",IF(AX198="4. Alta2. Menor","Moderado",IF(AX198="4. Alta3. Moderado","Alto",IF(AX198="4. Alta4. Mayor","Alto",IF(AX198="4. Alta5. Catastrófico","Extremo",IF(AX198="3. Media1. Leve","Moderado",IF(AX198="3. Media2. Menor","Moderado",IF(AX198="3. Media3. Moderado","Moderado",IF(AX198="3. Media4. Mayor","Alto",IF(AX198="3. Media5. Catastrófico","Extremo",IF(AX198="2. Baja1. Leve","Bajo",IF(AX198="2. Baja2. Menor","Moderado",IF(AX198="2. Baja3. Moderado","Moderado",IF(AX198="2. Baja4. Mayor","Alto",IF(AX198="2. Baja5. Catastrófico","Extremo",IF(AX198="1. Muy baja1. Leve","Bajo",IF(AX198="1. Muy baja2. Menor","Bajo",IF(AX198="1. Muy baja3. Moderado","Moderado",IF(AX198="1. Muy baja4. Mayor","Alto",IF(AX198="1. Muy baja5. Catastrófico","Extremo","")))))))))))))))))))))))))</f>
        <v>Bajo</v>
      </c>
    </row>
    <row r="199" spans="1:51" ht="50" customHeight="1" x14ac:dyDescent="0.3">
      <c r="A199" s="404"/>
      <c r="B199" s="407"/>
      <c r="C199" s="410"/>
      <c r="D199" s="407"/>
      <c r="E199" s="407"/>
      <c r="F199" s="407"/>
      <c r="G199" s="401"/>
      <c r="H199" s="386"/>
      <c r="I199" s="386"/>
      <c r="J199" s="386"/>
      <c r="K199" s="386"/>
      <c r="L199" s="386"/>
      <c r="M199" s="362"/>
      <c r="N199" s="389"/>
      <c r="O199" s="398"/>
      <c r="P199" s="362"/>
      <c r="Q199" s="389"/>
      <c r="R199" s="398"/>
      <c r="S199" s="389"/>
      <c r="T199" s="392"/>
      <c r="U199" s="70" t="s">
        <v>419</v>
      </c>
      <c r="V199" s="70" t="s">
        <v>2176</v>
      </c>
      <c r="W199" s="70" t="s">
        <v>2046</v>
      </c>
      <c r="X199" s="71">
        <f t="shared" si="72"/>
        <v>0.25</v>
      </c>
      <c r="Y199" s="71" t="s">
        <v>2047</v>
      </c>
      <c r="Z199" s="71">
        <f t="shared" si="73"/>
        <v>0.05</v>
      </c>
      <c r="AA199" s="70" t="s">
        <v>419</v>
      </c>
      <c r="AB199" s="70" t="s">
        <v>2177</v>
      </c>
      <c r="AC199" s="72">
        <f t="shared" si="74"/>
        <v>0.1</v>
      </c>
      <c r="AD199" s="70" t="s">
        <v>419</v>
      </c>
      <c r="AE199" s="70" t="s">
        <v>178</v>
      </c>
      <c r="AF199" s="70" t="s">
        <v>170</v>
      </c>
      <c r="AG199" s="72">
        <f t="shared" si="75"/>
        <v>0.15</v>
      </c>
      <c r="AH199" s="70" t="s">
        <v>419</v>
      </c>
      <c r="AI199" s="70" t="s">
        <v>2145</v>
      </c>
      <c r="AJ199" s="72">
        <f t="shared" si="40"/>
        <v>0.1</v>
      </c>
      <c r="AK199" s="70" t="s">
        <v>419</v>
      </c>
      <c r="AL199" s="70" t="s">
        <v>2050</v>
      </c>
      <c r="AM199" s="72">
        <f>IF(AK199="SI",15%,0%)</f>
        <v>0.15</v>
      </c>
      <c r="AN199" s="72" t="s">
        <v>2051</v>
      </c>
      <c r="AO199" s="72" t="s">
        <v>2067</v>
      </c>
      <c r="AP199" s="72">
        <f t="shared" si="77"/>
        <v>0.25</v>
      </c>
      <c r="AQ199" s="73">
        <f t="shared" si="78"/>
        <v>1.05</v>
      </c>
      <c r="AR199" s="395"/>
      <c r="AS199" s="362"/>
      <c r="AT199" s="389"/>
      <c r="AU199" s="362"/>
      <c r="AV199" s="389"/>
      <c r="AW199" s="389"/>
      <c r="AX199" s="389"/>
      <c r="AY199" s="392"/>
    </row>
    <row r="200" spans="1:51" ht="50" customHeight="1" x14ac:dyDescent="0.3">
      <c r="A200" s="405"/>
      <c r="B200" s="408"/>
      <c r="C200" s="411"/>
      <c r="D200" s="408"/>
      <c r="E200" s="408"/>
      <c r="F200" s="408"/>
      <c r="G200" s="402"/>
      <c r="H200" s="387"/>
      <c r="I200" s="387"/>
      <c r="J200" s="387"/>
      <c r="K200" s="387"/>
      <c r="L200" s="387"/>
      <c r="M200" s="363"/>
      <c r="N200" s="390"/>
      <c r="O200" s="399"/>
      <c r="P200" s="363"/>
      <c r="Q200" s="390"/>
      <c r="R200" s="399"/>
      <c r="S200" s="390"/>
      <c r="T200" s="393"/>
      <c r="U200" s="70"/>
      <c r="V200" s="70"/>
      <c r="W200" s="70"/>
      <c r="X200" s="71" t="str">
        <f t="shared" si="72"/>
        <v>0%</v>
      </c>
      <c r="Y200" s="71"/>
      <c r="Z200" s="71" t="str">
        <f t="shared" si="73"/>
        <v>0%</v>
      </c>
      <c r="AA200" s="70"/>
      <c r="AB200" s="70"/>
      <c r="AC200" s="72">
        <f t="shared" si="74"/>
        <v>0</v>
      </c>
      <c r="AD200" s="70"/>
      <c r="AE200" s="70"/>
      <c r="AF200" s="70"/>
      <c r="AG200" s="72">
        <f t="shared" si="75"/>
        <v>0</v>
      </c>
      <c r="AH200" s="70"/>
      <c r="AI200" s="70"/>
      <c r="AJ200" s="72">
        <f t="shared" si="40"/>
        <v>0</v>
      </c>
      <c r="AK200" s="70"/>
      <c r="AL200" s="70"/>
      <c r="AM200" s="72">
        <f t="shared" si="76"/>
        <v>0</v>
      </c>
      <c r="AN200" s="72"/>
      <c r="AO200" s="72"/>
      <c r="AP200" s="72">
        <f t="shared" si="77"/>
        <v>0</v>
      </c>
      <c r="AQ200" s="73">
        <f t="shared" si="78"/>
        <v>0</v>
      </c>
      <c r="AR200" s="396"/>
      <c r="AS200" s="363"/>
      <c r="AT200" s="390"/>
      <c r="AU200" s="363"/>
      <c r="AV200" s="390"/>
      <c r="AW200" s="390"/>
      <c r="AX200" s="390"/>
      <c r="AY200" s="393"/>
    </row>
    <row r="201" spans="1:51" ht="50" customHeight="1" x14ac:dyDescent="0.3">
      <c r="A201" s="403" t="s">
        <v>2318</v>
      </c>
      <c r="B201" s="406" t="s">
        <v>163</v>
      </c>
      <c r="C201" s="409">
        <v>6</v>
      </c>
      <c r="D201" s="406" t="s">
        <v>2455</v>
      </c>
      <c r="E201" s="406" t="s">
        <v>175</v>
      </c>
      <c r="F201" s="406" t="s">
        <v>2061</v>
      </c>
      <c r="G201" s="400" t="str">
        <f>(CONCATENATE(F201," ","de"," ",D201," ","por"," ",J201," ","debido a"," ",I201))</f>
        <v>Pérdida de Disponibilidad de Hardware (Equipos de cómputo asignados a los funcionarios de la Dirección de Paz y Reconciliación) por Ataque de virus sofisticados debido a Acceso a los equipos de cómputo sin controles</v>
      </c>
      <c r="H201" s="385" t="s">
        <v>2104</v>
      </c>
      <c r="I201" s="385" t="s">
        <v>2033</v>
      </c>
      <c r="J201" s="385" t="s">
        <v>2034</v>
      </c>
      <c r="K201" s="385" t="s">
        <v>2076</v>
      </c>
      <c r="L201" s="385" t="s">
        <v>2320</v>
      </c>
      <c r="M201" s="361" t="s">
        <v>2042</v>
      </c>
      <c r="N201" s="388">
        <f>VALUE(MID($M201,1,1))</f>
        <v>3</v>
      </c>
      <c r="O201" s="397">
        <f>IF(N201=5,100%,IF(N201=4,80%,IF(N201=3,60%,IF(N201=2,40%,IF(N201=1,20%,"")))))</f>
        <v>0.6</v>
      </c>
      <c r="P201" s="361" t="s">
        <v>2043</v>
      </c>
      <c r="Q201" s="388">
        <f>VALUE(MID($P201,1,1))</f>
        <v>2</v>
      </c>
      <c r="R201" s="397">
        <f>IF(Q201=5,100%,IF(Q201=4,80%,IF(Q201=3,60%,IF(Q201=2,40%,IF(Q201=1,20%,"")))))</f>
        <v>0.4</v>
      </c>
      <c r="S201" s="388" t="str">
        <f>CONCATENATE(M201,P201)</f>
        <v>3. Media2. Menor</v>
      </c>
      <c r="T201" s="391" t="str">
        <f t="shared" ref="T201" si="87">IF(S201="5. Muy alta1. Leve","Alto",IF(S201="5. Muy alta2. Menor","Alto",IF(S201="5. Muy alta3. Moderado","Alto",IF(S201="5. Muy alta4. Mayor","Alto",IF(S201="5. Muy alta5. Catastrófico","Extremo",IF(S201="4. Alta1. Leve","Moderado",IF(S201="4. Alta2. Menor","Moderado",IF(S201="4. Alta3. Moderado","Alto",IF(S201="4. Alta4. Mayor","Alto",IF(S201="4. Alta5. Catastrófico","Extremo",IF(S201="3. Media1. Leve","Moderado",IF(S201="3. Media2. Menor","Moderado",IF(S201="3. Media3. Moderado","Moderado",IF(S201="3. Media4. Mayor","Alto",IF(S201="3. Media5. Catastrófico","Extremo",IF(S201="2. Baja1. Leve","Bajo",IF(S201="2. Baja2. Menor","Moderado",IF(S201="2. Baja3. Moderado","Moderado",IF(S201="2. Baja4. Mayor","Alto",IF(S201="2. Baja5. Catastrófico","Extremo",IF(S201="1. Muy baja1. Leve","Bajo",IF(S201="1. Muy baja2. Menor","Bajo",IF(S201="1. Muy baja3. Moderado","Moderado",IF(S201="1. Muy baja4. Mayor","Alto",IF(S201="1. Muy baja5. Catastrófico","Extremo","")))))))))))))))))))))))))</f>
        <v>Moderado</v>
      </c>
      <c r="U201" s="95" t="s">
        <v>419</v>
      </c>
      <c r="V201" s="95" t="s">
        <v>2181</v>
      </c>
      <c r="W201" s="95" t="s">
        <v>2046</v>
      </c>
      <c r="X201" s="71">
        <f t="shared" si="72"/>
        <v>0.25</v>
      </c>
      <c r="Y201" s="71" t="s">
        <v>2069</v>
      </c>
      <c r="Z201" s="71">
        <f t="shared" si="73"/>
        <v>0.15</v>
      </c>
      <c r="AA201" s="95" t="s">
        <v>419</v>
      </c>
      <c r="AB201" s="95" t="s">
        <v>2182</v>
      </c>
      <c r="AC201" s="72">
        <f t="shared" si="74"/>
        <v>0.1</v>
      </c>
      <c r="AD201" s="95" t="s">
        <v>419</v>
      </c>
      <c r="AE201" s="95" t="s">
        <v>289</v>
      </c>
      <c r="AF201" s="95" t="s">
        <v>170</v>
      </c>
      <c r="AG201" s="72">
        <f t="shared" si="75"/>
        <v>0.15</v>
      </c>
      <c r="AH201" s="95" t="s">
        <v>419</v>
      </c>
      <c r="AI201" s="107" t="s">
        <v>2171</v>
      </c>
      <c r="AJ201" s="72">
        <f t="shared" ref="AJ201:AJ264" si="88">IF($AH201="SI",10%,0%)</f>
        <v>0.1</v>
      </c>
      <c r="AK201" s="95" t="s">
        <v>419</v>
      </c>
      <c r="AL201" s="95" t="s">
        <v>2063</v>
      </c>
      <c r="AM201" s="72">
        <f t="shared" si="76"/>
        <v>0.15</v>
      </c>
      <c r="AN201" s="72" t="s">
        <v>2051</v>
      </c>
      <c r="AO201" s="72" t="s">
        <v>2183</v>
      </c>
      <c r="AP201" s="72">
        <f t="shared" si="77"/>
        <v>0.25</v>
      </c>
      <c r="AQ201" s="73">
        <f t="shared" si="78"/>
        <v>1.1499999999999999</v>
      </c>
      <c r="AR201" s="394">
        <f>AVERAGE(AQ201,AQ202,AQ203)</f>
        <v>1.0666666666666667</v>
      </c>
      <c r="AS201" s="361" t="s">
        <v>2053</v>
      </c>
      <c r="AT201" s="388">
        <f>VALUE(MID($AS201,1,1))</f>
        <v>1</v>
      </c>
      <c r="AU201" s="361" t="s">
        <v>2054</v>
      </c>
      <c r="AV201" s="388">
        <f>VALUE(MID($AU201,1,1))</f>
        <v>1</v>
      </c>
      <c r="AW201" s="388">
        <f>$AT201*$AV201</f>
        <v>1</v>
      </c>
      <c r="AX201" s="388" t="str">
        <f>CONCATENATE(AS201,AU201)</f>
        <v>1. Muy baja1. Leve</v>
      </c>
      <c r="AY201" s="391" t="str">
        <f t="shared" ref="AY201" si="89">IF(AX201="5. Muy alta1. Leve","Alto",IF(AX201="5. Muy alta2. Menor","Alto",IF(AX201="5. Muy alta3. Moderado","Alto",IF(AX201="5. Muy alta4. Mayor","Alto",IF(AX201="5. Muy alta5. Catastrófico","Extremo",IF(AX201="4. Alta1. Leve","Moderado",IF(AX201="4. Alta2. Menor","Moderado",IF(AX201="4. Alta3. Moderado","Alto",IF(AX201="4. Alta4. Mayor","Alto",IF(AX201="4. Alta5. Catastrófico","Extremo",IF(AX201="3. Media1. Leve","Moderado",IF(AX201="3. Media2. Menor","Moderado",IF(AX201="3. Media3. Moderado","Moderado",IF(AX201="3. Media4. Mayor","Alto",IF(AX201="3. Media5. Catastrófico","Extremo",IF(AX201="2. Baja1. Leve","Bajo",IF(AX201="2. Baja2. Menor","Moderado",IF(AX201="2. Baja3. Moderado","Moderado",IF(AX201="2. Baja4. Mayor","Alto",IF(AX201="2. Baja5. Catastrófico","Extremo",IF(AX201="1. Muy baja1. Leve","Bajo",IF(AX201="1. Muy baja2. Menor","Bajo",IF(AX201="1. Muy baja3. Moderado","Moderado",IF(AX201="1. Muy baja4. Mayor","Alto",IF(AX201="1. Muy baja5. Catastrófico","Extremo","")))))))))))))))))))))))))</f>
        <v>Bajo</v>
      </c>
    </row>
    <row r="202" spans="1:51" ht="50" customHeight="1" x14ac:dyDescent="0.3">
      <c r="A202" s="404"/>
      <c r="B202" s="407"/>
      <c r="C202" s="410"/>
      <c r="D202" s="407"/>
      <c r="E202" s="407"/>
      <c r="F202" s="407"/>
      <c r="G202" s="401"/>
      <c r="H202" s="386"/>
      <c r="I202" s="386"/>
      <c r="J202" s="386"/>
      <c r="K202" s="386"/>
      <c r="L202" s="386"/>
      <c r="M202" s="362"/>
      <c r="N202" s="389"/>
      <c r="O202" s="398"/>
      <c r="P202" s="362"/>
      <c r="Q202" s="389"/>
      <c r="R202" s="398"/>
      <c r="S202" s="389"/>
      <c r="T202" s="392"/>
      <c r="U202" s="95" t="s">
        <v>419</v>
      </c>
      <c r="V202" s="95" t="s">
        <v>2181</v>
      </c>
      <c r="W202" s="95" t="s">
        <v>2114</v>
      </c>
      <c r="X202" s="71">
        <f t="shared" si="72"/>
        <v>0.1</v>
      </c>
      <c r="Y202" s="71" t="s">
        <v>2069</v>
      </c>
      <c r="Z202" s="71">
        <f t="shared" si="73"/>
        <v>0.15</v>
      </c>
      <c r="AA202" s="95" t="s">
        <v>419</v>
      </c>
      <c r="AB202" s="95" t="s">
        <v>2182</v>
      </c>
      <c r="AC202" s="72">
        <f t="shared" si="74"/>
        <v>0.1</v>
      </c>
      <c r="AD202" s="95" t="s">
        <v>419</v>
      </c>
      <c r="AE202" s="95" t="s">
        <v>289</v>
      </c>
      <c r="AF202" s="95" t="s">
        <v>170</v>
      </c>
      <c r="AG202" s="72">
        <f t="shared" si="75"/>
        <v>0.15</v>
      </c>
      <c r="AH202" s="95" t="s">
        <v>419</v>
      </c>
      <c r="AI202" s="95" t="s">
        <v>2171</v>
      </c>
      <c r="AJ202" s="72">
        <f t="shared" si="88"/>
        <v>0.1</v>
      </c>
      <c r="AK202" s="95" t="s">
        <v>419</v>
      </c>
      <c r="AL202" s="95" t="s">
        <v>2063</v>
      </c>
      <c r="AM202" s="72">
        <f t="shared" si="76"/>
        <v>0.15</v>
      </c>
      <c r="AN202" s="72" t="s">
        <v>2051</v>
      </c>
      <c r="AO202" s="72" t="s">
        <v>2183</v>
      </c>
      <c r="AP202" s="72">
        <f t="shared" si="77"/>
        <v>0.25</v>
      </c>
      <c r="AQ202" s="73">
        <f t="shared" si="78"/>
        <v>1</v>
      </c>
      <c r="AR202" s="395"/>
      <c r="AS202" s="362"/>
      <c r="AT202" s="389"/>
      <c r="AU202" s="362"/>
      <c r="AV202" s="389"/>
      <c r="AW202" s="389"/>
      <c r="AX202" s="389"/>
      <c r="AY202" s="392"/>
    </row>
    <row r="203" spans="1:51" ht="50" customHeight="1" x14ac:dyDescent="0.3">
      <c r="A203" s="405"/>
      <c r="B203" s="408"/>
      <c r="C203" s="411"/>
      <c r="D203" s="408"/>
      <c r="E203" s="408"/>
      <c r="F203" s="408"/>
      <c r="G203" s="402"/>
      <c r="H203" s="387"/>
      <c r="I203" s="387"/>
      <c r="J203" s="387"/>
      <c r="K203" s="387"/>
      <c r="L203" s="387"/>
      <c r="M203" s="363"/>
      <c r="N203" s="390"/>
      <c r="O203" s="399"/>
      <c r="P203" s="363"/>
      <c r="Q203" s="390"/>
      <c r="R203" s="399"/>
      <c r="S203" s="390"/>
      <c r="T203" s="393"/>
      <c r="U203" s="95" t="s">
        <v>419</v>
      </c>
      <c r="V203" s="95" t="s">
        <v>2184</v>
      </c>
      <c r="W203" s="95" t="s">
        <v>2046</v>
      </c>
      <c r="X203" s="71">
        <f t="shared" si="72"/>
        <v>0.25</v>
      </c>
      <c r="Y203" s="71" t="s">
        <v>2047</v>
      </c>
      <c r="Z203" s="71">
        <f t="shared" si="73"/>
        <v>0.05</v>
      </c>
      <c r="AA203" s="95" t="s">
        <v>419</v>
      </c>
      <c r="AB203" s="95" t="s">
        <v>2185</v>
      </c>
      <c r="AC203" s="72">
        <f t="shared" si="74"/>
        <v>0.1</v>
      </c>
      <c r="AD203" s="95" t="s">
        <v>419</v>
      </c>
      <c r="AE203" s="70" t="s">
        <v>178</v>
      </c>
      <c r="AF203" s="95" t="s">
        <v>170</v>
      </c>
      <c r="AG203" s="72">
        <f t="shared" si="75"/>
        <v>0.15</v>
      </c>
      <c r="AH203" s="95" t="s">
        <v>419</v>
      </c>
      <c r="AI203" s="70" t="s">
        <v>2159</v>
      </c>
      <c r="AJ203" s="72">
        <f t="shared" si="88"/>
        <v>0.1</v>
      </c>
      <c r="AK203" s="95" t="s">
        <v>419</v>
      </c>
      <c r="AL203" s="95" t="s">
        <v>2063</v>
      </c>
      <c r="AM203" s="72">
        <f t="shared" si="76"/>
        <v>0.15</v>
      </c>
      <c r="AN203" s="72" t="s">
        <v>2051</v>
      </c>
      <c r="AO203" s="72" t="s">
        <v>2183</v>
      </c>
      <c r="AP203" s="72">
        <f t="shared" si="77"/>
        <v>0.25</v>
      </c>
      <c r="AQ203" s="73">
        <f t="shared" si="78"/>
        <v>1.05</v>
      </c>
      <c r="AR203" s="396"/>
      <c r="AS203" s="363"/>
      <c r="AT203" s="390"/>
      <c r="AU203" s="363"/>
      <c r="AV203" s="390"/>
      <c r="AW203" s="390"/>
      <c r="AX203" s="390"/>
      <c r="AY203" s="393"/>
    </row>
    <row r="204" spans="1:51" ht="50" customHeight="1" x14ac:dyDescent="0.3">
      <c r="A204" s="403" t="s">
        <v>2318</v>
      </c>
      <c r="B204" s="406" t="s">
        <v>163</v>
      </c>
      <c r="C204" s="409">
        <v>7</v>
      </c>
      <c r="D204" s="406" t="s">
        <v>2456</v>
      </c>
      <c r="E204" s="406" t="s">
        <v>227</v>
      </c>
      <c r="F204" s="406" t="s">
        <v>2032</v>
      </c>
      <c r="G204" s="400" t="str">
        <f>(CONCATENATE(F204," ","de"," ",D204," ","por"," ",J204," ","debido a"," ",I204))</f>
        <v>Pérdida de confidencialidad e integridad de Base de datos General DPR / Base de datos Consejo Distrital de Paz por Alteración de la información / Modificación de la Información debido a Falta de cultura de seguridad</v>
      </c>
      <c r="H204" s="361" t="s">
        <v>2073</v>
      </c>
      <c r="I204" s="361" t="s">
        <v>2232</v>
      </c>
      <c r="J204" s="361" t="s">
        <v>2174</v>
      </c>
      <c r="K204" s="361" t="s">
        <v>2117</v>
      </c>
      <c r="L204" s="361" t="s">
        <v>2320</v>
      </c>
      <c r="M204" s="361" t="s">
        <v>2042</v>
      </c>
      <c r="N204" s="388">
        <f>VALUE(MID($M204,1,1))</f>
        <v>3</v>
      </c>
      <c r="O204" s="397">
        <f>IF(N204=5,100%,IF(N204=4,80%,IF(N204=3,60%,IF(N204=2,40%,IF(N204=1,20%,"")))))</f>
        <v>0.6</v>
      </c>
      <c r="P204" s="361" t="s">
        <v>2106</v>
      </c>
      <c r="Q204" s="388">
        <f>VALUE(MID($P204,1,1))</f>
        <v>3</v>
      </c>
      <c r="R204" s="397">
        <f>IF(Q204=5,100%,IF(Q204=4,80%,IF(Q204=3,60%,IF(Q204=2,40%,IF(Q204=1,20%,"")))))</f>
        <v>0.6</v>
      </c>
      <c r="S204" s="388" t="str">
        <f>CONCATENATE(M204,P204)</f>
        <v>3. Media3. Moderado</v>
      </c>
      <c r="T204" s="391" t="str">
        <f t="shared" ref="T204" si="90">IF(S204="5. Muy alta1. Leve","Alto",IF(S204="5. Muy alta2. Menor","Alto",IF(S204="5. Muy alta3. Moderado","Alto",IF(S204="5. Muy alta4. Mayor","Alto",IF(S204="5. Muy alta5. Catastrófico","Extremo",IF(S204="4. Alta1. Leve","Moderado",IF(S204="4. Alta2. Menor","Moderado",IF(S204="4. Alta3. Moderado","Alto",IF(S204="4. Alta4. Mayor","Alto",IF(S204="4. Alta5. Catastrófico","Extremo",IF(S204="3. Media1. Leve","Moderado",IF(S204="3. Media2. Menor","Moderado",IF(S204="3. Media3. Moderado","Moderado",IF(S204="3. Media4. Mayor","Alto",IF(S204="3. Media5. Catastrófico","Extremo",IF(S204="2. Baja1. Leve","Bajo",IF(S204="2. Baja2. Menor","Moderado",IF(S204="2. Baja3. Moderado","Moderado",IF(S204="2. Baja4. Mayor","Alto",IF(S204="2. Baja5. Catastrófico","Extremo",IF(S204="1. Muy baja1. Leve","Bajo",IF(S204="1. Muy baja2. Menor","Bajo",IF(S204="1. Muy baja3. Moderado","Moderado",IF(S204="1. Muy baja4. Mayor","Alto",IF(S204="1. Muy baja5. Catastrófico","Extremo","")))))))))))))))))))))))))</f>
        <v>Moderado</v>
      </c>
      <c r="U204" s="70" t="s">
        <v>419</v>
      </c>
      <c r="V204" s="70" t="s">
        <v>2457</v>
      </c>
      <c r="W204" s="70" t="s">
        <v>2046</v>
      </c>
      <c r="X204" s="71">
        <f t="shared" si="72"/>
        <v>0.25</v>
      </c>
      <c r="Y204" s="71" t="s">
        <v>2047</v>
      </c>
      <c r="Z204" s="71">
        <f t="shared" si="73"/>
        <v>0.05</v>
      </c>
      <c r="AA204" s="70" t="s">
        <v>419</v>
      </c>
      <c r="AB204" s="70" t="s">
        <v>2458</v>
      </c>
      <c r="AC204" s="72">
        <f t="shared" si="74"/>
        <v>0.1</v>
      </c>
      <c r="AD204" s="70" t="s">
        <v>419</v>
      </c>
      <c r="AE204" s="70" t="s">
        <v>289</v>
      </c>
      <c r="AF204" s="70" t="s">
        <v>511</v>
      </c>
      <c r="AG204" s="72">
        <f t="shared" si="75"/>
        <v>0.15</v>
      </c>
      <c r="AH204" s="70" t="s">
        <v>419</v>
      </c>
      <c r="AI204" s="70" t="s">
        <v>2145</v>
      </c>
      <c r="AJ204" s="72">
        <f t="shared" si="88"/>
        <v>0.1</v>
      </c>
      <c r="AK204" s="70" t="s">
        <v>419</v>
      </c>
      <c r="AL204" s="70" t="s">
        <v>2050</v>
      </c>
      <c r="AM204" s="72">
        <f t="shared" si="76"/>
        <v>0.15</v>
      </c>
      <c r="AN204" s="72" t="s">
        <v>2051</v>
      </c>
      <c r="AO204" s="72" t="s">
        <v>2067</v>
      </c>
      <c r="AP204" s="72">
        <f t="shared" si="77"/>
        <v>0.25</v>
      </c>
      <c r="AQ204" s="73">
        <f t="shared" si="78"/>
        <v>1.05</v>
      </c>
      <c r="AR204" s="394">
        <f>AVERAGE(AQ204,AQ205,AQ206)</f>
        <v>0.70000000000000007</v>
      </c>
      <c r="AS204" s="361" t="s">
        <v>2132</v>
      </c>
      <c r="AT204" s="388">
        <f>VALUE(MID($AS204,1,1))</f>
        <v>2</v>
      </c>
      <c r="AU204" s="361" t="s">
        <v>2043</v>
      </c>
      <c r="AV204" s="388">
        <f>VALUE(MID($AU204,1,1))</f>
        <v>2</v>
      </c>
      <c r="AW204" s="388">
        <f>$AT204*$AV204</f>
        <v>4</v>
      </c>
      <c r="AX204" s="388" t="str">
        <f>CONCATENATE(AS204,AU204)</f>
        <v>2. Baja2. Menor</v>
      </c>
      <c r="AY204" s="391" t="str">
        <f t="shared" ref="AY204" si="91">IF(AX204="5. Muy alta1. Leve","Alto",IF(AX204="5. Muy alta2. Menor","Alto",IF(AX204="5. Muy alta3. Moderado","Alto",IF(AX204="5. Muy alta4. Mayor","Alto",IF(AX204="5. Muy alta5. Catastrófico","Extremo",IF(AX204="4. Alta1. Leve","Moderado",IF(AX204="4. Alta2. Menor","Moderado",IF(AX204="4. Alta3. Moderado","Alto",IF(AX204="4. Alta4. Mayor","Alto",IF(AX204="4. Alta5. Catastrófico","Extremo",IF(AX204="3. Media1. Leve","Moderado",IF(AX204="3. Media2. Menor","Moderado",IF(AX204="3. Media3. Moderado","Moderado",IF(AX204="3. Media4. Mayor","Alto",IF(AX204="3. Media5. Catastrófico","Extremo",IF(AX204="2. Baja1. Leve","Bajo",IF(AX204="2. Baja2. Menor","Moderado",IF(AX204="2. Baja3. Moderado","Moderado",IF(AX204="2. Baja4. Mayor","Alto",IF(AX204="2. Baja5. Catastrófico","Extremo",IF(AX204="1. Muy baja1. Leve","Bajo",IF(AX204="1. Muy baja2. Menor","Bajo",IF(AX204="1. Muy baja3. Moderado","Moderado",IF(AX204="1. Muy baja4. Mayor","Alto",IF(AX204="1. Muy baja5. Catastrófico","Extremo","")))))))))))))))))))))))))</f>
        <v>Moderado</v>
      </c>
    </row>
    <row r="205" spans="1:51" ht="50" customHeight="1" x14ac:dyDescent="0.3">
      <c r="A205" s="404"/>
      <c r="B205" s="407"/>
      <c r="C205" s="410"/>
      <c r="D205" s="407"/>
      <c r="E205" s="407"/>
      <c r="F205" s="407"/>
      <c r="G205" s="401"/>
      <c r="H205" s="362"/>
      <c r="I205" s="362"/>
      <c r="J205" s="362"/>
      <c r="K205" s="362"/>
      <c r="L205" s="362"/>
      <c r="M205" s="362"/>
      <c r="N205" s="389"/>
      <c r="O205" s="398"/>
      <c r="P205" s="362"/>
      <c r="Q205" s="389"/>
      <c r="R205" s="398"/>
      <c r="S205" s="389"/>
      <c r="T205" s="392"/>
      <c r="U205" s="70" t="s">
        <v>419</v>
      </c>
      <c r="V205" s="96" t="s">
        <v>2459</v>
      </c>
      <c r="W205" s="96" t="s">
        <v>2046</v>
      </c>
      <c r="X205" s="71">
        <f t="shared" si="72"/>
        <v>0.25</v>
      </c>
      <c r="Y205" s="71" t="s">
        <v>2047</v>
      </c>
      <c r="Z205" s="108">
        <f t="shared" si="73"/>
        <v>0.05</v>
      </c>
      <c r="AA205" s="97" t="s">
        <v>419</v>
      </c>
      <c r="AB205" s="96" t="s">
        <v>2460</v>
      </c>
      <c r="AC205" s="109">
        <f t="shared" si="74"/>
        <v>0.1</v>
      </c>
      <c r="AD205" s="97" t="s">
        <v>419</v>
      </c>
      <c r="AE205" s="110" t="s">
        <v>516</v>
      </c>
      <c r="AF205" s="96" t="s">
        <v>511</v>
      </c>
      <c r="AG205" s="109">
        <f t="shared" si="75"/>
        <v>0.15</v>
      </c>
      <c r="AH205" s="97" t="s">
        <v>419</v>
      </c>
      <c r="AI205" s="70" t="s">
        <v>2145</v>
      </c>
      <c r="AJ205" s="109">
        <f t="shared" si="88"/>
        <v>0.1</v>
      </c>
      <c r="AK205" s="97" t="s">
        <v>419</v>
      </c>
      <c r="AL205" s="96" t="s">
        <v>2050</v>
      </c>
      <c r="AM205" s="109">
        <f t="shared" si="76"/>
        <v>0.15</v>
      </c>
      <c r="AN205" s="109" t="s">
        <v>2051</v>
      </c>
      <c r="AO205" s="111" t="s">
        <v>2067</v>
      </c>
      <c r="AP205" s="72">
        <f t="shared" si="77"/>
        <v>0.25</v>
      </c>
      <c r="AQ205" s="73">
        <f t="shared" si="78"/>
        <v>1.05</v>
      </c>
      <c r="AR205" s="395"/>
      <c r="AS205" s="362"/>
      <c r="AT205" s="389"/>
      <c r="AU205" s="362"/>
      <c r="AV205" s="389"/>
      <c r="AW205" s="389"/>
      <c r="AX205" s="389"/>
      <c r="AY205" s="392"/>
    </row>
    <row r="206" spans="1:51" ht="50" customHeight="1" x14ac:dyDescent="0.3">
      <c r="A206" s="405"/>
      <c r="B206" s="408"/>
      <c r="C206" s="411"/>
      <c r="D206" s="408"/>
      <c r="E206" s="408"/>
      <c r="F206" s="408"/>
      <c r="G206" s="402"/>
      <c r="H206" s="363"/>
      <c r="I206" s="363"/>
      <c r="J206" s="363"/>
      <c r="K206" s="363"/>
      <c r="L206" s="363"/>
      <c r="M206" s="363"/>
      <c r="N206" s="390"/>
      <c r="O206" s="399"/>
      <c r="P206" s="363"/>
      <c r="Q206" s="390"/>
      <c r="R206" s="399"/>
      <c r="S206" s="390"/>
      <c r="T206" s="393"/>
      <c r="U206" s="70"/>
      <c r="V206" s="97"/>
      <c r="W206" s="97"/>
      <c r="X206" s="108" t="str">
        <f t="shared" si="72"/>
        <v>0%</v>
      </c>
      <c r="Y206" s="108"/>
      <c r="Z206" s="108" t="str">
        <f t="shared" si="73"/>
        <v>0%</v>
      </c>
      <c r="AA206" s="97"/>
      <c r="AB206" s="97"/>
      <c r="AC206" s="109">
        <f t="shared" si="74"/>
        <v>0</v>
      </c>
      <c r="AD206" s="97"/>
      <c r="AE206" s="112"/>
      <c r="AF206" s="97"/>
      <c r="AG206" s="109">
        <f t="shared" si="75"/>
        <v>0</v>
      </c>
      <c r="AH206" s="97"/>
      <c r="AI206" s="70"/>
      <c r="AJ206" s="109">
        <f t="shared" si="88"/>
        <v>0</v>
      </c>
      <c r="AK206" s="97"/>
      <c r="AL206" s="97"/>
      <c r="AM206" s="109">
        <f t="shared" si="76"/>
        <v>0</v>
      </c>
      <c r="AN206" s="109"/>
      <c r="AO206" s="109"/>
      <c r="AP206" s="72">
        <f t="shared" si="77"/>
        <v>0</v>
      </c>
      <c r="AQ206" s="73">
        <f t="shared" si="78"/>
        <v>0</v>
      </c>
      <c r="AR206" s="396"/>
      <c r="AS206" s="363"/>
      <c r="AT206" s="390"/>
      <c r="AU206" s="363"/>
      <c r="AV206" s="390"/>
      <c r="AW206" s="390"/>
      <c r="AX206" s="390"/>
      <c r="AY206" s="393"/>
    </row>
    <row r="207" spans="1:51" ht="50" customHeight="1" x14ac:dyDescent="0.3">
      <c r="A207" s="403" t="s">
        <v>2318</v>
      </c>
      <c r="B207" s="406" t="s">
        <v>163</v>
      </c>
      <c r="C207" s="409">
        <v>8</v>
      </c>
      <c r="D207" s="406" t="s">
        <v>2456</v>
      </c>
      <c r="E207" s="406" t="s">
        <v>227</v>
      </c>
      <c r="F207" s="406" t="s">
        <v>2061</v>
      </c>
      <c r="G207" s="400" t="str">
        <f>(CONCATENATE(F207," ","de"," ",D207," ","por"," ",J207," ","debido a"," ",I207))</f>
        <v>Pérdida de Disponibilidad de Base de datos General DPR / Base de datos Consejo Distrital de Paz por Alteración de la información / Modificación de la Información debido a Falta de cultura de seguridad</v>
      </c>
      <c r="H207" s="361" t="s">
        <v>2073</v>
      </c>
      <c r="I207" s="361" t="s">
        <v>2232</v>
      </c>
      <c r="J207" s="361" t="s">
        <v>2174</v>
      </c>
      <c r="K207" s="361" t="s">
        <v>2117</v>
      </c>
      <c r="L207" s="361" t="s">
        <v>2320</v>
      </c>
      <c r="M207" s="361" t="s">
        <v>2042</v>
      </c>
      <c r="N207" s="388">
        <f>VALUE(MID($M207,1,1))</f>
        <v>3</v>
      </c>
      <c r="O207" s="397">
        <f>IF(N207=5,100%,IF(N207=4,80%,IF(N207=3,60%,IF(N207=2,40%,IF(N207=1,20%,"")))))</f>
        <v>0.6</v>
      </c>
      <c r="P207" s="361" t="s">
        <v>2106</v>
      </c>
      <c r="Q207" s="388">
        <f>VALUE(MID($P207,1,1))</f>
        <v>3</v>
      </c>
      <c r="R207" s="397">
        <f>IF(Q207=5,100%,IF(Q207=4,80%,IF(Q207=3,60%,IF(Q207=2,40%,IF(Q207=1,20%,"")))))</f>
        <v>0.6</v>
      </c>
      <c r="S207" s="388" t="str">
        <f>CONCATENATE(M207,P207)</f>
        <v>3. Media3. Moderado</v>
      </c>
      <c r="T207" s="391" t="str">
        <f t="shared" ref="T207" si="92">IF(S207="5. Muy alta1. Leve","Alto",IF(S207="5. Muy alta2. Menor","Alto",IF(S207="5. Muy alta3. Moderado","Alto",IF(S207="5. Muy alta4. Mayor","Alto",IF(S207="5. Muy alta5. Catastrófico","Extremo",IF(S207="4. Alta1. Leve","Moderado",IF(S207="4. Alta2. Menor","Moderado",IF(S207="4. Alta3. Moderado","Alto",IF(S207="4. Alta4. Mayor","Alto",IF(S207="4. Alta5. Catastrófico","Extremo",IF(S207="3. Media1. Leve","Moderado",IF(S207="3. Media2. Menor","Moderado",IF(S207="3. Media3. Moderado","Moderado",IF(S207="3. Media4. Mayor","Alto",IF(S207="3. Media5. Catastrófico","Extremo",IF(S207="2. Baja1. Leve","Bajo",IF(S207="2. Baja2. Menor","Moderado",IF(S207="2. Baja3. Moderado","Moderado",IF(S207="2. Baja4. Mayor","Alto",IF(S207="2. Baja5. Catastrófico","Extremo",IF(S207="1. Muy baja1. Leve","Bajo",IF(S207="1. Muy baja2. Menor","Bajo",IF(S207="1. Muy baja3. Moderado","Moderado",IF(S207="1. Muy baja4. Mayor","Alto",IF(S207="1. Muy baja5. Catastrófico","Extremo","")))))))))))))))))))))))))</f>
        <v>Moderado</v>
      </c>
      <c r="U207" s="70" t="s">
        <v>419</v>
      </c>
      <c r="V207" s="70" t="s">
        <v>2457</v>
      </c>
      <c r="W207" s="70" t="s">
        <v>2046</v>
      </c>
      <c r="X207" s="71">
        <f>IF(W207="","0%",IF(W207="Preventivo",25%,IF(W207="Detectivo",15%,IF(W207="Correctivo",10%))))</f>
        <v>0.25</v>
      </c>
      <c r="Y207" s="71" t="s">
        <v>2047</v>
      </c>
      <c r="Z207" s="71">
        <f>IF(Y207="Automático",15%,IF(Y207="Manual",5%,"0%"))</f>
        <v>0.05</v>
      </c>
      <c r="AA207" s="70" t="s">
        <v>419</v>
      </c>
      <c r="AB207" s="70" t="s">
        <v>2458</v>
      </c>
      <c r="AC207" s="72">
        <f>IF($AA207="SI",10%,0%)</f>
        <v>0.1</v>
      </c>
      <c r="AD207" s="70" t="s">
        <v>419</v>
      </c>
      <c r="AE207" s="70" t="s">
        <v>289</v>
      </c>
      <c r="AF207" s="70" t="s">
        <v>511</v>
      </c>
      <c r="AG207" s="72">
        <f>IF($AD207="SI",15%,0%)</f>
        <v>0.15</v>
      </c>
      <c r="AH207" s="70" t="s">
        <v>419</v>
      </c>
      <c r="AI207" s="70" t="s">
        <v>2145</v>
      </c>
      <c r="AJ207" s="72">
        <f>IF($AH207="SI",10%,0%)</f>
        <v>0.1</v>
      </c>
      <c r="AK207" s="70" t="s">
        <v>419</v>
      </c>
      <c r="AL207" s="70" t="s">
        <v>2063</v>
      </c>
      <c r="AM207" s="72">
        <f>IF(AK207="SI",15%,0%)</f>
        <v>0.15</v>
      </c>
      <c r="AN207" s="72" t="s">
        <v>2051</v>
      </c>
      <c r="AO207" s="72" t="s">
        <v>2067</v>
      </c>
      <c r="AP207" s="72">
        <f t="shared" si="77"/>
        <v>0.25</v>
      </c>
      <c r="AQ207" s="73">
        <f t="shared" si="78"/>
        <v>1.05</v>
      </c>
      <c r="AR207" s="394">
        <f>AVERAGE(AQ207,AQ208,AQ209)</f>
        <v>0.35000000000000003</v>
      </c>
      <c r="AS207" s="361" t="s">
        <v>2132</v>
      </c>
      <c r="AT207" s="388">
        <f>VALUE(MID($AS207,1,1))</f>
        <v>2</v>
      </c>
      <c r="AU207" s="361" t="s">
        <v>2043</v>
      </c>
      <c r="AV207" s="388">
        <f>VALUE(MID($AU207,1,1))</f>
        <v>2</v>
      </c>
      <c r="AW207" s="388">
        <f>$AT207*$AV207</f>
        <v>4</v>
      </c>
      <c r="AX207" s="388" t="str">
        <f>CONCATENATE(AS207,AU207)</f>
        <v>2. Baja2. Menor</v>
      </c>
      <c r="AY207" s="391" t="str">
        <f t="shared" ref="AY207" si="93">IF(AX207="5. Muy alta1. Leve","Alto",IF(AX207="5. Muy alta2. Menor","Alto",IF(AX207="5. Muy alta3. Moderado","Alto",IF(AX207="5. Muy alta4. Mayor","Alto",IF(AX207="5. Muy alta5. Catastrófico","Extremo",IF(AX207="4. Alta1. Leve","Moderado",IF(AX207="4. Alta2. Menor","Moderado",IF(AX207="4. Alta3. Moderado","Alto",IF(AX207="4. Alta4. Mayor","Alto",IF(AX207="4. Alta5. Catastrófico","Extremo",IF(AX207="3. Media1. Leve","Moderado",IF(AX207="3. Media2. Menor","Moderado",IF(AX207="3. Media3. Moderado","Moderado",IF(AX207="3. Media4. Mayor","Alto",IF(AX207="3. Media5. Catastrófico","Extremo",IF(AX207="2. Baja1. Leve","Bajo",IF(AX207="2. Baja2. Menor","Moderado",IF(AX207="2. Baja3. Moderado","Moderado",IF(AX207="2. Baja4. Mayor","Alto",IF(AX207="2. Baja5. Catastrófico","Extremo",IF(AX207="1. Muy baja1. Leve","Bajo",IF(AX207="1. Muy baja2. Menor","Bajo",IF(AX207="1. Muy baja3. Moderado","Moderado",IF(AX207="1. Muy baja4. Mayor","Alto",IF(AX207="1. Muy baja5. Catastrófico","Extremo","")))))))))))))))))))))))))</f>
        <v>Moderado</v>
      </c>
    </row>
    <row r="208" spans="1:51" ht="50" customHeight="1" x14ac:dyDescent="0.3">
      <c r="A208" s="404"/>
      <c r="B208" s="407"/>
      <c r="C208" s="410"/>
      <c r="D208" s="407"/>
      <c r="E208" s="407"/>
      <c r="F208" s="407"/>
      <c r="G208" s="401"/>
      <c r="H208" s="362"/>
      <c r="I208" s="362"/>
      <c r="J208" s="362"/>
      <c r="K208" s="362"/>
      <c r="L208" s="362"/>
      <c r="M208" s="362"/>
      <c r="N208" s="389"/>
      <c r="O208" s="398"/>
      <c r="P208" s="362"/>
      <c r="Q208" s="389"/>
      <c r="R208" s="398"/>
      <c r="S208" s="389"/>
      <c r="T208" s="392"/>
      <c r="U208" s="70"/>
      <c r="V208" s="70"/>
      <c r="W208" s="70"/>
      <c r="X208" s="71" t="str">
        <f>IF(W208="","0%",IF(W208="Preventivo",25%,IF(W208="Detectivo",15%,IF(W208="Correctivo",10%))))</f>
        <v>0%</v>
      </c>
      <c r="Y208" s="71"/>
      <c r="Z208" s="71" t="str">
        <f>IF(Y208="Automático",15%,IF(Y208="Manual",5%,"0%"))</f>
        <v>0%</v>
      </c>
      <c r="AA208" s="70"/>
      <c r="AB208" s="70"/>
      <c r="AC208" s="72">
        <f>IF($AA208="SI",10%,0%)</f>
        <v>0</v>
      </c>
      <c r="AD208" s="70"/>
      <c r="AE208" s="70"/>
      <c r="AF208" s="70"/>
      <c r="AG208" s="72">
        <f>IF($AD208="SI",15%,0%)</f>
        <v>0</v>
      </c>
      <c r="AH208" s="70"/>
      <c r="AI208" s="70"/>
      <c r="AJ208" s="72">
        <f>IF($AH208="SI",10%,0%)</f>
        <v>0</v>
      </c>
      <c r="AK208" s="70"/>
      <c r="AL208" s="70"/>
      <c r="AM208" s="72">
        <f>IF(AK208="SI",15%,0%)</f>
        <v>0</v>
      </c>
      <c r="AN208" s="72"/>
      <c r="AO208" s="72"/>
      <c r="AP208" s="72">
        <f t="shared" si="77"/>
        <v>0</v>
      </c>
      <c r="AQ208" s="73">
        <f t="shared" si="78"/>
        <v>0</v>
      </c>
      <c r="AR208" s="395"/>
      <c r="AS208" s="362"/>
      <c r="AT208" s="389"/>
      <c r="AU208" s="362"/>
      <c r="AV208" s="389"/>
      <c r="AW208" s="389"/>
      <c r="AX208" s="389"/>
      <c r="AY208" s="392"/>
    </row>
    <row r="209" spans="1:51" ht="50" customHeight="1" x14ac:dyDescent="0.3">
      <c r="A209" s="405"/>
      <c r="B209" s="408"/>
      <c r="C209" s="411"/>
      <c r="D209" s="408"/>
      <c r="E209" s="408"/>
      <c r="F209" s="408"/>
      <c r="G209" s="402"/>
      <c r="H209" s="363"/>
      <c r="I209" s="363"/>
      <c r="J209" s="363"/>
      <c r="K209" s="363"/>
      <c r="L209" s="363"/>
      <c r="M209" s="363"/>
      <c r="N209" s="390"/>
      <c r="O209" s="399"/>
      <c r="P209" s="363"/>
      <c r="Q209" s="390"/>
      <c r="R209" s="399"/>
      <c r="S209" s="390"/>
      <c r="T209" s="393"/>
      <c r="U209" s="70"/>
      <c r="V209" s="70"/>
      <c r="W209" s="70"/>
      <c r="X209" s="71" t="str">
        <f t="shared" si="72"/>
        <v>0%</v>
      </c>
      <c r="Y209" s="71"/>
      <c r="Z209" s="71" t="str">
        <f t="shared" si="73"/>
        <v>0%</v>
      </c>
      <c r="AA209" s="70"/>
      <c r="AB209" s="70"/>
      <c r="AC209" s="72">
        <f t="shared" si="74"/>
        <v>0</v>
      </c>
      <c r="AD209" s="70"/>
      <c r="AE209" s="70"/>
      <c r="AF209" s="70"/>
      <c r="AG209" s="72">
        <f t="shared" si="75"/>
        <v>0</v>
      </c>
      <c r="AH209" s="70"/>
      <c r="AI209" s="70"/>
      <c r="AJ209" s="72">
        <f t="shared" si="88"/>
        <v>0</v>
      </c>
      <c r="AK209" s="70"/>
      <c r="AL209" s="70"/>
      <c r="AM209" s="72">
        <f t="shared" si="76"/>
        <v>0</v>
      </c>
      <c r="AN209" s="72"/>
      <c r="AO209" s="72"/>
      <c r="AP209" s="72">
        <f t="shared" si="77"/>
        <v>0</v>
      </c>
      <c r="AQ209" s="73">
        <f t="shared" si="78"/>
        <v>0</v>
      </c>
      <c r="AR209" s="396"/>
      <c r="AS209" s="363"/>
      <c r="AT209" s="390"/>
      <c r="AU209" s="363"/>
      <c r="AV209" s="390"/>
      <c r="AW209" s="390"/>
      <c r="AX209" s="390"/>
      <c r="AY209" s="393"/>
    </row>
    <row r="210" spans="1:51" ht="50" customHeight="1" x14ac:dyDescent="0.3">
      <c r="A210" s="403" t="s">
        <v>2318</v>
      </c>
      <c r="B210" s="406" t="s">
        <v>163</v>
      </c>
      <c r="C210" s="409">
        <v>1</v>
      </c>
      <c r="D210" s="406" t="s">
        <v>2329</v>
      </c>
      <c r="E210" s="406" t="s">
        <v>253</v>
      </c>
      <c r="F210" s="406" t="s">
        <v>2032</v>
      </c>
      <c r="G210" s="400" t="s">
        <v>2393</v>
      </c>
      <c r="H210" s="385" t="s">
        <v>2084</v>
      </c>
      <c r="I210" s="385" t="s">
        <v>2330</v>
      </c>
      <c r="J210" s="385" t="s">
        <v>2039</v>
      </c>
      <c r="K210" s="385" t="s">
        <v>2110</v>
      </c>
      <c r="L210" s="385" t="s">
        <v>2320</v>
      </c>
      <c r="M210" s="361" t="s">
        <v>2042</v>
      </c>
      <c r="N210" s="388">
        <f>VALUE(MID($M210,1,1))</f>
        <v>3</v>
      </c>
      <c r="O210" s="397">
        <f>IF(N210=5,100%,IF(N210=4,80%,IF(N210=3,60%,IF(N210=2,40%,IF(N210=1,20%,"")))))</f>
        <v>0.6</v>
      </c>
      <c r="P210" s="361" t="s">
        <v>2043</v>
      </c>
      <c r="Q210" s="388">
        <f>VALUE(MID($P210,1,1))</f>
        <v>2</v>
      </c>
      <c r="R210" s="397">
        <f>IF(Q210=5,100%,IF(Q210=4,80%,IF(Q210=3,60%,IF(Q210=2,40%,IF(Q210=1,20%,"")))))</f>
        <v>0.4</v>
      </c>
      <c r="S210" s="388" t="str">
        <f>CONCATENATE(M210,P210)</f>
        <v>3. Media2. Menor</v>
      </c>
      <c r="T210" s="391" t="s">
        <v>2044</v>
      </c>
      <c r="U210" s="70" t="s">
        <v>419</v>
      </c>
      <c r="V210" s="70" t="s">
        <v>2471</v>
      </c>
      <c r="W210" s="70" t="s">
        <v>2046</v>
      </c>
      <c r="X210" s="71">
        <f>IF(W210="","0%",IF(W210="Preventivo",25%,IF(W210="Detectivo",15%,IF(W210="Correctivo",10%))))</f>
        <v>0.25</v>
      </c>
      <c r="Y210" s="71" t="s">
        <v>2047</v>
      </c>
      <c r="Z210" s="71">
        <f>IF(Y210="Automático",15%,IF(Y210="Manual",5%,"0%"))</f>
        <v>0.05</v>
      </c>
      <c r="AA210" s="70" t="s">
        <v>419</v>
      </c>
      <c r="AB210" s="70" t="s">
        <v>2472</v>
      </c>
      <c r="AC210" s="72">
        <f>IF($AA210="SI",10%,0%)</f>
        <v>0.1</v>
      </c>
      <c r="AD210" s="70" t="s">
        <v>419</v>
      </c>
      <c r="AE210" s="70" t="s">
        <v>177</v>
      </c>
      <c r="AF210" s="70" t="s">
        <v>569</v>
      </c>
      <c r="AG210" s="72">
        <f>IF($AD210="SI",15%,0%)</f>
        <v>0.15</v>
      </c>
      <c r="AH210" s="70" t="s">
        <v>419</v>
      </c>
      <c r="AI210" s="70" t="s">
        <v>2145</v>
      </c>
      <c r="AJ210" s="72">
        <f t="shared" si="88"/>
        <v>0.1</v>
      </c>
      <c r="AK210" s="70" t="s">
        <v>419</v>
      </c>
      <c r="AL210" s="70" t="s">
        <v>2082</v>
      </c>
      <c r="AM210" s="72">
        <f>IF(AK210="SI",15%,0%)</f>
        <v>0.15</v>
      </c>
      <c r="AN210" s="72" t="s">
        <v>2051</v>
      </c>
      <c r="AO210" s="72" t="s">
        <v>2243</v>
      </c>
      <c r="AP210" s="72">
        <f>IF(AN210="Positivos",25%,0%)</f>
        <v>0.25</v>
      </c>
      <c r="AQ210" s="73">
        <f>+AC210+AG210+AJ210+AM210+AP210+Z210+X210</f>
        <v>1.05</v>
      </c>
      <c r="AR210" s="394">
        <v>0.70000000000000007</v>
      </c>
      <c r="AS210" s="361" t="s">
        <v>2132</v>
      </c>
      <c r="AT210" s="388">
        <f>VALUE(MID($AS210,1,1))</f>
        <v>2</v>
      </c>
      <c r="AU210" s="361" t="s">
        <v>2054</v>
      </c>
      <c r="AV210" s="388">
        <f>VALUE(MID($AU210,1,1))</f>
        <v>1</v>
      </c>
      <c r="AW210" s="388">
        <f>$AT210*$AV210</f>
        <v>2</v>
      </c>
      <c r="AX210" s="388" t="str">
        <f>CONCATENATE(AS210,AU210)</f>
        <v>2. Baja1. Leve</v>
      </c>
      <c r="AY210" s="391" t="s">
        <v>2055</v>
      </c>
    </row>
    <row r="211" spans="1:51" ht="50" customHeight="1" x14ac:dyDescent="0.3">
      <c r="A211" s="404"/>
      <c r="B211" s="407"/>
      <c r="C211" s="410"/>
      <c r="D211" s="407"/>
      <c r="E211" s="407"/>
      <c r="F211" s="407"/>
      <c r="G211" s="401"/>
      <c r="H211" s="386"/>
      <c r="I211" s="386"/>
      <c r="J211" s="386"/>
      <c r="K211" s="386"/>
      <c r="L211" s="386"/>
      <c r="M211" s="362"/>
      <c r="N211" s="389"/>
      <c r="O211" s="398"/>
      <c r="P211" s="362"/>
      <c r="Q211" s="389"/>
      <c r="R211" s="398"/>
      <c r="S211" s="389"/>
      <c r="T211" s="392"/>
      <c r="U211" s="70" t="s">
        <v>419</v>
      </c>
      <c r="V211" s="70" t="s">
        <v>2473</v>
      </c>
      <c r="W211" s="70" t="s">
        <v>2046</v>
      </c>
      <c r="X211" s="71">
        <f t="shared" ref="X211:X268" si="94">IF(W211="","0%",IF(W211="Preventivo",25%,IF(W211="Detectivo",15%,IF(W211="Correctivo",10%))))</f>
        <v>0.25</v>
      </c>
      <c r="Y211" s="71" t="s">
        <v>2047</v>
      </c>
      <c r="Z211" s="71">
        <f t="shared" ref="Z211:Z268" si="95">IF(Y211="Automático",15%,IF(Y211="Manual",5%,"0%"))</f>
        <v>0.05</v>
      </c>
      <c r="AA211" s="70" t="s">
        <v>419</v>
      </c>
      <c r="AB211" s="70" t="s">
        <v>2474</v>
      </c>
      <c r="AC211" s="72">
        <f t="shared" ref="AC211:AC268" si="96">IF($AA211="SI",10%,0%)</f>
        <v>0.1</v>
      </c>
      <c r="AD211" s="70" t="s">
        <v>419</v>
      </c>
      <c r="AE211" s="70" t="s">
        <v>324</v>
      </c>
      <c r="AF211" s="70" t="s">
        <v>569</v>
      </c>
      <c r="AG211" s="72">
        <f t="shared" ref="AG211:AG268" si="97">IF($AD211="SI",15%,0%)</f>
        <v>0.15</v>
      </c>
      <c r="AH211" s="70" t="s">
        <v>419</v>
      </c>
      <c r="AI211" s="70" t="s">
        <v>2145</v>
      </c>
      <c r="AJ211" s="72">
        <f t="shared" si="88"/>
        <v>0.1</v>
      </c>
      <c r="AK211" s="70" t="s">
        <v>419</v>
      </c>
      <c r="AL211" s="70" t="s">
        <v>2082</v>
      </c>
      <c r="AM211" s="72">
        <f t="shared" ref="AM211:AM268" si="98">IF(AK211="SI",15%,0%)</f>
        <v>0.15</v>
      </c>
      <c r="AN211" s="72" t="s">
        <v>2051</v>
      </c>
      <c r="AO211" s="72" t="s">
        <v>2243</v>
      </c>
      <c r="AP211" s="72">
        <f>IF(AN211="Positivos",25%,0%)</f>
        <v>0.25</v>
      </c>
      <c r="AQ211" s="73">
        <f>+AC211+AG211+AJ211+AM211+AP211+Z211+X211</f>
        <v>1.05</v>
      </c>
      <c r="AR211" s="395"/>
      <c r="AS211" s="362"/>
      <c r="AT211" s="389"/>
      <c r="AU211" s="362"/>
      <c r="AV211" s="389"/>
      <c r="AW211" s="389"/>
      <c r="AX211" s="389"/>
      <c r="AY211" s="392"/>
    </row>
    <row r="212" spans="1:51" ht="50" customHeight="1" x14ac:dyDescent="0.3">
      <c r="A212" s="405"/>
      <c r="B212" s="408"/>
      <c r="C212" s="411"/>
      <c r="D212" s="408"/>
      <c r="E212" s="408"/>
      <c r="F212" s="408"/>
      <c r="G212" s="402"/>
      <c r="H212" s="387"/>
      <c r="I212" s="387"/>
      <c r="J212" s="387"/>
      <c r="K212" s="387"/>
      <c r="L212" s="387"/>
      <c r="M212" s="363"/>
      <c r="N212" s="390"/>
      <c r="O212" s="399"/>
      <c r="P212" s="363"/>
      <c r="Q212" s="390"/>
      <c r="R212" s="399"/>
      <c r="S212" s="390"/>
      <c r="T212" s="393"/>
      <c r="U212" s="70"/>
      <c r="V212" s="70"/>
      <c r="W212" s="70"/>
      <c r="X212" s="71" t="str">
        <f t="shared" si="94"/>
        <v>0%</v>
      </c>
      <c r="Y212" s="71"/>
      <c r="Z212" s="71" t="str">
        <f t="shared" si="95"/>
        <v>0%</v>
      </c>
      <c r="AA212" s="70"/>
      <c r="AB212" s="70"/>
      <c r="AC212" s="72">
        <f t="shared" si="96"/>
        <v>0</v>
      </c>
      <c r="AD212" s="70"/>
      <c r="AE212" s="70"/>
      <c r="AF212" s="70"/>
      <c r="AG212" s="72">
        <f t="shared" si="97"/>
        <v>0</v>
      </c>
      <c r="AH212" s="70"/>
      <c r="AI212" s="70"/>
      <c r="AJ212" s="72">
        <f t="shared" si="88"/>
        <v>0</v>
      </c>
      <c r="AK212" s="70"/>
      <c r="AL212" s="70"/>
      <c r="AM212" s="72">
        <f t="shared" si="98"/>
        <v>0</v>
      </c>
      <c r="AN212" s="72"/>
      <c r="AO212" s="72"/>
      <c r="AP212" s="72">
        <f t="shared" ref="AP212:AP233" si="99">IF(AN212="Positivos",25%,0%)</f>
        <v>0</v>
      </c>
      <c r="AQ212" s="73">
        <f t="shared" ref="AQ212:AQ233" si="100">+AC212+AG212+AJ212+AM212+AP212+Z212+X212</f>
        <v>0</v>
      </c>
      <c r="AR212" s="396"/>
      <c r="AS212" s="363"/>
      <c r="AT212" s="390"/>
      <c r="AU212" s="363"/>
      <c r="AV212" s="390"/>
      <c r="AW212" s="390"/>
      <c r="AX212" s="390"/>
      <c r="AY212" s="393"/>
    </row>
    <row r="213" spans="1:51" ht="50" customHeight="1" x14ac:dyDescent="0.3">
      <c r="A213" s="403" t="s">
        <v>2318</v>
      </c>
      <c r="B213" s="406" t="s">
        <v>163</v>
      </c>
      <c r="C213" s="409">
        <v>2</v>
      </c>
      <c r="D213" s="406" t="s">
        <v>2329</v>
      </c>
      <c r="E213" s="406" t="s">
        <v>253</v>
      </c>
      <c r="F213" s="406" t="s">
        <v>2061</v>
      </c>
      <c r="G213" s="400" t="s">
        <v>2394</v>
      </c>
      <c r="H213" s="385" t="s">
        <v>2084</v>
      </c>
      <c r="I213" s="385" t="s">
        <v>2330</v>
      </c>
      <c r="J213" s="385" t="s">
        <v>2039</v>
      </c>
      <c r="K213" s="385" t="s">
        <v>2110</v>
      </c>
      <c r="L213" s="385" t="s">
        <v>2320</v>
      </c>
      <c r="M213" s="361" t="s">
        <v>2042</v>
      </c>
      <c r="N213" s="388">
        <f>VALUE(MID($M213,1,1))</f>
        <v>3</v>
      </c>
      <c r="O213" s="397">
        <f>IF(N213=5,100%,IF(N213=4,80%,IF(N213=3,60%,IF(N213=2,40%,IF(N213=1,20%,"")))))</f>
        <v>0.6</v>
      </c>
      <c r="P213" s="361" t="s">
        <v>2043</v>
      </c>
      <c r="Q213" s="388">
        <f>VALUE(MID($P213,1,1))</f>
        <v>2</v>
      </c>
      <c r="R213" s="397">
        <f>IF(Q213=5,100%,IF(Q213=4,80%,IF(Q213=3,60%,IF(Q213=2,40%,IF(Q213=1,20%,"")))))</f>
        <v>0.4</v>
      </c>
      <c r="S213" s="388" t="str">
        <f>CONCATENATE(M213,P213)</f>
        <v>3. Media2. Menor</v>
      </c>
      <c r="T213" s="391" t="s">
        <v>2044</v>
      </c>
      <c r="U213" s="70" t="s">
        <v>419</v>
      </c>
      <c r="V213" s="70" t="s">
        <v>2475</v>
      </c>
      <c r="W213" s="70" t="s">
        <v>2046</v>
      </c>
      <c r="X213" s="71">
        <f t="shared" si="94"/>
        <v>0.25</v>
      </c>
      <c r="Y213" s="71" t="s">
        <v>2047</v>
      </c>
      <c r="Z213" s="71">
        <f t="shared" si="95"/>
        <v>0.05</v>
      </c>
      <c r="AA213" s="70" t="s">
        <v>419</v>
      </c>
      <c r="AB213" s="70" t="s">
        <v>2476</v>
      </c>
      <c r="AC213" s="72">
        <f t="shared" si="96"/>
        <v>0.1</v>
      </c>
      <c r="AD213" s="70" t="s">
        <v>419</v>
      </c>
      <c r="AE213" s="70" t="s">
        <v>177</v>
      </c>
      <c r="AF213" s="70" t="s">
        <v>569</v>
      </c>
      <c r="AG213" s="72">
        <f t="shared" si="97"/>
        <v>0.15</v>
      </c>
      <c r="AH213" s="70" t="s">
        <v>419</v>
      </c>
      <c r="AI213" s="70" t="s">
        <v>2145</v>
      </c>
      <c r="AJ213" s="72">
        <f t="shared" si="88"/>
        <v>0.1</v>
      </c>
      <c r="AK213" s="70" t="s">
        <v>419</v>
      </c>
      <c r="AL213" s="70" t="s">
        <v>2082</v>
      </c>
      <c r="AM213" s="72">
        <f t="shared" si="98"/>
        <v>0.15</v>
      </c>
      <c r="AN213" s="72" t="s">
        <v>2051</v>
      </c>
      <c r="AO213" s="72" t="s">
        <v>2243</v>
      </c>
      <c r="AP213" s="72">
        <f t="shared" si="99"/>
        <v>0.25</v>
      </c>
      <c r="AQ213" s="73">
        <f t="shared" si="100"/>
        <v>1.05</v>
      </c>
      <c r="AR213" s="394">
        <v>0.70000000000000007</v>
      </c>
      <c r="AS213" s="361" t="s">
        <v>2132</v>
      </c>
      <c r="AT213" s="388">
        <f>VALUE(MID($AS213,1,1))</f>
        <v>2</v>
      </c>
      <c r="AU213" s="361" t="s">
        <v>2054</v>
      </c>
      <c r="AV213" s="388">
        <f>VALUE(MID($AU213,1,1))</f>
        <v>1</v>
      </c>
      <c r="AW213" s="388">
        <f>$AT213*$AV213</f>
        <v>2</v>
      </c>
      <c r="AX213" s="388" t="str">
        <f>CONCATENATE(AS213,AU213)</f>
        <v>2. Baja1. Leve</v>
      </c>
      <c r="AY213" s="391" t="s">
        <v>2055</v>
      </c>
    </row>
    <row r="214" spans="1:51" ht="50" customHeight="1" x14ac:dyDescent="0.3">
      <c r="A214" s="404"/>
      <c r="B214" s="407"/>
      <c r="C214" s="410"/>
      <c r="D214" s="407"/>
      <c r="E214" s="407"/>
      <c r="F214" s="407"/>
      <c r="G214" s="401"/>
      <c r="H214" s="386"/>
      <c r="I214" s="386"/>
      <c r="J214" s="386"/>
      <c r="K214" s="386"/>
      <c r="L214" s="386"/>
      <c r="M214" s="362"/>
      <c r="N214" s="389"/>
      <c r="O214" s="398"/>
      <c r="P214" s="362"/>
      <c r="Q214" s="389"/>
      <c r="R214" s="398"/>
      <c r="S214" s="389"/>
      <c r="T214" s="392"/>
      <c r="U214" s="70" t="s">
        <v>419</v>
      </c>
      <c r="V214" s="70" t="s">
        <v>2477</v>
      </c>
      <c r="W214" s="70" t="s">
        <v>2046</v>
      </c>
      <c r="X214" s="71">
        <f t="shared" si="94"/>
        <v>0.25</v>
      </c>
      <c r="Y214" s="71" t="s">
        <v>2047</v>
      </c>
      <c r="Z214" s="71">
        <f t="shared" si="95"/>
        <v>0.05</v>
      </c>
      <c r="AA214" s="70" t="s">
        <v>419</v>
      </c>
      <c r="AB214" s="70" t="s">
        <v>2478</v>
      </c>
      <c r="AC214" s="72">
        <f t="shared" si="96"/>
        <v>0.1</v>
      </c>
      <c r="AD214" s="70" t="s">
        <v>419</v>
      </c>
      <c r="AE214" s="70" t="s">
        <v>177</v>
      </c>
      <c r="AF214" s="70" t="s">
        <v>569</v>
      </c>
      <c r="AG214" s="72">
        <f t="shared" si="97"/>
        <v>0.15</v>
      </c>
      <c r="AH214" s="70" t="s">
        <v>419</v>
      </c>
      <c r="AI214" s="70" t="s">
        <v>2145</v>
      </c>
      <c r="AJ214" s="72">
        <f t="shared" si="88"/>
        <v>0.1</v>
      </c>
      <c r="AK214" s="70" t="s">
        <v>419</v>
      </c>
      <c r="AL214" s="70" t="s">
        <v>2082</v>
      </c>
      <c r="AM214" s="72">
        <f t="shared" si="98"/>
        <v>0.15</v>
      </c>
      <c r="AN214" s="72" t="s">
        <v>2051</v>
      </c>
      <c r="AO214" s="72" t="s">
        <v>2243</v>
      </c>
      <c r="AP214" s="72">
        <f t="shared" si="99"/>
        <v>0.25</v>
      </c>
      <c r="AQ214" s="73">
        <f t="shared" si="100"/>
        <v>1.05</v>
      </c>
      <c r="AR214" s="395"/>
      <c r="AS214" s="362"/>
      <c r="AT214" s="389"/>
      <c r="AU214" s="362"/>
      <c r="AV214" s="389"/>
      <c r="AW214" s="389"/>
      <c r="AX214" s="389"/>
      <c r="AY214" s="392"/>
    </row>
    <row r="215" spans="1:51" ht="50" customHeight="1" x14ac:dyDescent="0.3">
      <c r="A215" s="405"/>
      <c r="B215" s="408"/>
      <c r="C215" s="411"/>
      <c r="D215" s="408"/>
      <c r="E215" s="408"/>
      <c r="F215" s="408"/>
      <c r="G215" s="402"/>
      <c r="H215" s="387"/>
      <c r="I215" s="387"/>
      <c r="J215" s="387"/>
      <c r="K215" s="387"/>
      <c r="L215" s="387"/>
      <c r="M215" s="363"/>
      <c r="N215" s="390"/>
      <c r="O215" s="399"/>
      <c r="P215" s="363"/>
      <c r="Q215" s="390"/>
      <c r="R215" s="399"/>
      <c r="S215" s="390"/>
      <c r="T215" s="393"/>
      <c r="U215" s="70"/>
      <c r="V215" s="70"/>
      <c r="W215" s="70"/>
      <c r="X215" s="71" t="str">
        <f t="shared" si="94"/>
        <v>0%</v>
      </c>
      <c r="Y215" s="71"/>
      <c r="Z215" s="71" t="str">
        <f t="shared" si="95"/>
        <v>0%</v>
      </c>
      <c r="AA215" s="70"/>
      <c r="AB215" s="70"/>
      <c r="AC215" s="72">
        <f t="shared" si="96"/>
        <v>0</v>
      </c>
      <c r="AD215" s="70"/>
      <c r="AE215" s="70"/>
      <c r="AF215" s="70"/>
      <c r="AG215" s="72">
        <f t="shared" si="97"/>
        <v>0</v>
      </c>
      <c r="AH215" s="70"/>
      <c r="AI215" s="70"/>
      <c r="AJ215" s="72">
        <f t="shared" si="88"/>
        <v>0</v>
      </c>
      <c r="AK215" s="70"/>
      <c r="AL215" s="70"/>
      <c r="AM215" s="72">
        <f t="shared" si="98"/>
        <v>0</v>
      </c>
      <c r="AN215" s="72"/>
      <c r="AO215" s="72"/>
      <c r="AP215" s="72">
        <f t="shared" si="99"/>
        <v>0</v>
      </c>
      <c r="AQ215" s="73">
        <f t="shared" si="100"/>
        <v>0</v>
      </c>
      <c r="AR215" s="396"/>
      <c r="AS215" s="363"/>
      <c r="AT215" s="390"/>
      <c r="AU215" s="363"/>
      <c r="AV215" s="390"/>
      <c r="AW215" s="390"/>
      <c r="AX215" s="390"/>
      <c r="AY215" s="393"/>
    </row>
    <row r="216" spans="1:51" ht="50" customHeight="1" x14ac:dyDescent="0.3">
      <c r="A216" s="403" t="s">
        <v>2318</v>
      </c>
      <c r="B216" s="406" t="s">
        <v>163</v>
      </c>
      <c r="C216" s="409">
        <v>3</v>
      </c>
      <c r="D216" s="406" t="s">
        <v>2342</v>
      </c>
      <c r="E216" s="406" t="s">
        <v>253</v>
      </c>
      <c r="F216" s="406" t="s">
        <v>2032</v>
      </c>
      <c r="G216" s="400" t="s">
        <v>2479</v>
      </c>
      <c r="H216" s="385" t="s">
        <v>2073</v>
      </c>
      <c r="I216" s="385" t="s">
        <v>2127</v>
      </c>
      <c r="J216" s="385" t="s">
        <v>2039</v>
      </c>
      <c r="K216" s="385" t="s">
        <v>2110</v>
      </c>
      <c r="L216" s="385" t="s">
        <v>2320</v>
      </c>
      <c r="M216" s="361" t="s">
        <v>2042</v>
      </c>
      <c r="N216" s="388">
        <f>VALUE(MID($M216,1,1))</f>
        <v>3</v>
      </c>
      <c r="O216" s="397">
        <f>IF(N216=5,100%,IF(N216=4,80%,IF(N216=3,60%,IF(N216=2,40%,IF(N216=1,20%,"")))))</f>
        <v>0.6</v>
      </c>
      <c r="P216" s="361" t="s">
        <v>2043</v>
      </c>
      <c r="Q216" s="388">
        <f>VALUE(MID($P216,1,1))</f>
        <v>2</v>
      </c>
      <c r="R216" s="397">
        <f>IF(Q216=5,100%,IF(Q216=4,80%,IF(Q216=3,60%,IF(Q216=2,40%,IF(Q216=1,20%,"")))))</f>
        <v>0.4</v>
      </c>
      <c r="S216" s="388" t="str">
        <f>CONCATENATE(M216,P216)</f>
        <v>3. Media2. Menor</v>
      </c>
      <c r="T216" s="391" t="s">
        <v>2044</v>
      </c>
      <c r="U216" s="70" t="s">
        <v>419</v>
      </c>
      <c r="V216" s="70" t="s">
        <v>2480</v>
      </c>
      <c r="W216" s="70" t="s">
        <v>2046</v>
      </c>
      <c r="X216" s="71">
        <f t="shared" si="94"/>
        <v>0.25</v>
      </c>
      <c r="Y216" s="71" t="s">
        <v>2047</v>
      </c>
      <c r="Z216" s="71">
        <f t="shared" si="95"/>
        <v>0.05</v>
      </c>
      <c r="AA216" s="70" t="s">
        <v>419</v>
      </c>
      <c r="AB216" s="70" t="s">
        <v>2481</v>
      </c>
      <c r="AC216" s="72">
        <f t="shared" si="96"/>
        <v>0.1</v>
      </c>
      <c r="AD216" s="70" t="s">
        <v>419</v>
      </c>
      <c r="AE216" s="70" t="s">
        <v>822</v>
      </c>
      <c r="AF216" s="70" t="s">
        <v>569</v>
      </c>
      <c r="AG216" s="72">
        <f t="shared" si="97"/>
        <v>0.15</v>
      </c>
      <c r="AH216" s="70" t="s">
        <v>419</v>
      </c>
      <c r="AI216" s="70" t="s">
        <v>2145</v>
      </c>
      <c r="AJ216" s="72">
        <f t="shared" si="88"/>
        <v>0.1</v>
      </c>
      <c r="AK216" s="70" t="s">
        <v>419</v>
      </c>
      <c r="AL216" s="70" t="s">
        <v>2482</v>
      </c>
      <c r="AM216" s="72">
        <f t="shared" si="98"/>
        <v>0.15</v>
      </c>
      <c r="AN216" s="72" t="s">
        <v>2051</v>
      </c>
      <c r="AO216" s="72" t="s">
        <v>2243</v>
      </c>
      <c r="AP216" s="72">
        <f t="shared" si="99"/>
        <v>0.25</v>
      </c>
      <c r="AQ216" s="73">
        <f t="shared" si="100"/>
        <v>1.05</v>
      </c>
      <c r="AR216" s="394">
        <v>1.0833333333333333</v>
      </c>
      <c r="AS216" s="361" t="s">
        <v>2053</v>
      </c>
      <c r="AT216" s="388">
        <f>VALUE(MID($AS216,1,1))</f>
        <v>1</v>
      </c>
      <c r="AU216" s="361" t="s">
        <v>2054</v>
      </c>
      <c r="AV216" s="388">
        <f>VALUE(MID($AU216,1,1))</f>
        <v>1</v>
      </c>
      <c r="AW216" s="388">
        <f>$AT216*$AV216</f>
        <v>1</v>
      </c>
      <c r="AX216" s="388" t="str">
        <f>CONCATENATE(AS216,AU216)</f>
        <v>1. Muy baja1. Leve</v>
      </c>
      <c r="AY216" s="391" t="s">
        <v>2055</v>
      </c>
    </row>
    <row r="217" spans="1:51" ht="50" customHeight="1" x14ac:dyDescent="0.3">
      <c r="A217" s="404"/>
      <c r="B217" s="407"/>
      <c r="C217" s="410"/>
      <c r="D217" s="407"/>
      <c r="E217" s="407"/>
      <c r="F217" s="407"/>
      <c r="G217" s="401"/>
      <c r="H217" s="386"/>
      <c r="I217" s="386"/>
      <c r="J217" s="386"/>
      <c r="K217" s="386"/>
      <c r="L217" s="386"/>
      <c r="M217" s="362"/>
      <c r="N217" s="389"/>
      <c r="O217" s="398"/>
      <c r="P217" s="362"/>
      <c r="Q217" s="389"/>
      <c r="R217" s="398"/>
      <c r="S217" s="389"/>
      <c r="T217" s="392"/>
      <c r="U217" s="70" t="s">
        <v>419</v>
      </c>
      <c r="V217" s="70" t="s">
        <v>2483</v>
      </c>
      <c r="W217" s="70" t="s">
        <v>2046</v>
      </c>
      <c r="X217" s="71">
        <f t="shared" si="94"/>
        <v>0.25</v>
      </c>
      <c r="Y217" s="71" t="s">
        <v>2069</v>
      </c>
      <c r="Z217" s="71">
        <f t="shared" si="95"/>
        <v>0.15</v>
      </c>
      <c r="AA217" s="70" t="s">
        <v>419</v>
      </c>
      <c r="AB217" s="70" t="s">
        <v>2484</v>
      </c>
      <c r="AC217" s="72">
        <f t="shared" si="96"/>
        <v>0.1</v>
      </c>
      <c r="AD217" s="70" t="s">
        <v>419</v>
      </c>
      <c r="AE217" s="70" t="s">
        <v>178</v>
      </c>
      <c r="AF217" s="70" t="s">
        <v>569</v>
      </c>
      <c r="AG217" s="72">
        <f t="shared" si="97"/>
        <v>0.15</v>
      </c>
      <c r="AH217" s="70" t="s">
        <v>419</v>
      </c>
      <c r="AI217" s="70" t="s">
        <v>2145</v>
      </c>
      <c r="AJ217" s="72">
        <f t="shared" si="88"/>
        <v>0.1</v>
      </c>
      <c r="AK217" s="70" t="s">
        <v>419</v>
      </c>
      <c r="AL217" s="70" t="s">
        <v>2482</v>
      </c>
      <c r="AM217" s="72">
        <f t="shared" si="98"/>
        <v>0.15</v>
      </c>
      <c r="AN217" s="72" t="s">
        <v>2051</v>
      </c>
      <c r="AO217" s="72" t="s">
        <v>2243</v>
      </c>
      <c r="AP217" s="72">
        <f t="shared" si="99"/>
        <v>0.25</v>
      </c>
      <c r="AQ217" s="73">
        <f t="shared" si="100"/>
        <v>1.1499999999999999</v>
      </c>
      <c r="AR217" s="395"/>
      <c r="AS217" s="362"/>
      <c r="AT217" s="389"/>
      <c r="AU217" s="362"/>
      <c r="AV217" s="389"/>
      <c r="AW217" s="389"/>
      <c r="AX217" s="389"/>
      <c r="AY217" s="392"/>
    </row>
    <row r="218" spans="1:51" ht="50" customHeight="1" x14ac:dyDescent="0.3">
      <c r="A218" s="405"/>
      <c r="B218" s="408"/>
      <c r="C218" s="411"/>
      <c r="D218" s="408"/>
      <c r="E218" s="408"/>
      <c r="F218" s="408"/>
      <c r="G218" s="402"/>
      <c r="H218" s="387"/>
      <c r="I218" s="387"/>
      <c r="J218" s="387"/>
      <c r="K218" s="387"/>
      <c r="L218" s="387"/>
      <c r="M218" s="363"/>
      <c r="N218" s="390"/>
      <c r="O218" s="399"/>
      <c r="P218" s="363"/>
      <c r="Q218" s="390"/>
      <c r="R218" s="399"/>
      <c r="S218" s="390"/>
      <c r="T218" s="393"/>
      <c r="U218" s="70" t="s">
        <v>419</v>
      </c>
      <c r="V218" s="70" t="s">
        <v>2485</v>
      </c>
      <c r="W218" s="70" t="s">
        <v>2135</v>
      </c>
      <c r="X218" s="71">
        <f t="shared" si="94"/>
        <v>0.15</v>
      </c>
      <c r="Y218" s="71" t="s">
        <v>2069</v>
      </c>
      <c r="Z218" s="71">
        <f t="shared" si="95"/>
        <v>0.15</v>
      </c>
      <c r="AA218" s="70" t="s">
        <v>419</v>
      </c>
      <c r="AB218" s="70" t="s">
        <v>2486</v>
      </c>
      <c r="AC218" s="72">
        <f t="shared" si="96"/>
        <v>0.1</v>
      </c>
      <c r="AD218" s="70" t="s">
        <v>419</v>
      </c>
      <c r="AE218" s="70" t="s">
        <v>289</v>
      </c>
      <c r="AF218" s="70" t="s">
        <v>170</v>
      </c>
      <c r="AG218" s="72">
        <f t="shared" si="97"/>
        <v>0.15</v>
      </c>
      <c r="AH218" s="70" t="s">
        <v>419</v>
      </c>
      <c r="AI218" s="70" t="s">
        <v>2099</v>
      </c>
      <c r="AJ218" s="72">
        <f t="shared" si="88"/>
        <v>0.1</v>
      </c>
      <c r="AK218" s="70" t="s">
        <v>419</v>
      </c>
      <c r="AL218" s="70" t="s">
        <v>2487</v>
      </c>
      <c r="AM218" s="72">
        <f t="shared" si="98"/>
        <v>0.15</v>
      </c>
      <c r="AN218" s="72" t="s">
        <v>2051</v>
      </c>
      <c r="AO218" s="72" t="s">
        <v>2052</v>
      </c>
      <c r="AP218" s="72">
        <f t="shared" si="99"/>
        <v>0.25</v>
      </c>
      <c r="AQ218" s="73">
        <f t="shared" si="100"/>
        <v>1.05</v>
      </c>
      <c r="AR218" s="396"/>
      <c r="AS218" s="363"/>
      <c r="AT218" s="390"/>
      <c r="AU218" s="363"/>
      <c r="AV218" s="390"/>
      <c r="AW218" s="390"/>
      <c r="AX218" s="390"/>
      <c r="AY218" s="393"/>
    </row>
    <row r="219" spans="1:51" ht="50" customHeight="1" x14ac:dyDescent="0.3">
      <c r="A219" s="403" t="s">
        <v>2318</v>
      </c>
      <c r="B219" s="406" t="s">
        <v>163</v>
      </c>
      <c r="C219" s="409">
        <v>4</v>
      </c>
      <c r="D219" s="406" t="s">
        <v>2342</v>
      </c>
      <c r="E219" s="406" t="s">
        <v>253</v>
      </c>
      <c r="F219" s="406" t="s">
        <v>2061</v>
      </c>
      <c r="G219" s="400" t="s">
        <v>2488</v>
      </c>
      <c r="H219" s="385" t="s">
        <v>2104</v>
      </c>
      <c r="I219" s="385" t="s">
        <v>2418</v>
      </c>
      <c r="J219" s="385" t="s">
        <v>2419</v>
      </c>
      <c r="K219" s="385" t="s">
        <v>2087</v>
      </c>
      <c r="L219" s="385" t="s">
        <v>2320</v>
      </c>
      <c r="M219" s="361" t="s">
        <v>2042</v>
      </c>
      <c r="N219" s="388">
        <f>VALUE(MID($M219,1,1))</f>
        <v>3</v>
      </c>
      <c r="O219" s="397">
        <f>IF(N219=5,100%,IF(N219=4,80%,IF(N219=3,60%,IF(N219=2,40%,IF(N219=1,20%,"")))))</f>
        <v>0.6</v>
      </c>
      <c r="P219" s="361" t="s">
        <v>2043</v>
      </c>
      <c r="Q219" s="388">
        <f>VALUE(MID($P219,1,1))</f>
        <v>2</v>
      </c>
      <c r="R219" s="397">
        <f>IF(Q219=5,100%,IF(Q219=4,80%,IF(Q219=3,60%,IF(Q219=2,40%,IF(Q219=1,20%,"")))))</f>
        <v>0.4</v>
      </c>
      <c r="S219" s="388" t="str">
        <f>CONCATENATE(M219,P219)</f>
        <v>3. Media2. Menor</v>
      </c>
      <c r="T219" s="391" t="s">
        <v>2044</v>
      </c>
      <c r="U219" s="70" t="s">
        <v>419</v>
      </c>
      <c r="V219" s="70" t="s">
        <v>2489</v>
      </c>
      <c r="W219" s="70" t="s">
        <v>2046</v>
      </c>
      <c r="X219" s="71">
        <f t="shared" si="94"/>
        <v>0.25</v>
      </c>
      <c r="Y219" s="71" t="s">
        <v>2047</v>
      </c>
      <c r="Z219" s="71">
        <f t="shared" si="95"/>
        <v>0.05</v>
      </c>
      <c r="AA219" s="70" t="s">
        <v>419</v>
      </c>
      <c r="AB219" s="70" t="s">
        <v>2490</v>
      </c>
      <c r="AC219" s="72">
        <f t="shared" si="96"/>
        <v>0.1</v>
      </c>
      <c r="AD219" s="70" t="s">
        <v>419</v>
      </c>
      <c r="AE219" s="70" t="s">
        <v>178</v>
      </c>
      <c r="AF219" s="70" t="s">
        <v>569</v>
      </c>
      <c r="AG219" s="72">
        <f t="shared" si="97"/>
        <v>0.15</v>
      </c>
      <c r="AH219" s="70" t="s">
        <v>419</v>
      </c>
      <c r="AI219" s="70" t="s">
        <v>2150</v>
      </c>
      <c r="AJ219" s="72">
        <f t="shared" si="88"/>
        <v>0.1</v>
      </c>
      <c r="AK219" s="70" t="s">
        <v>419</v>
      </c>
      <c r="AL219" s="70" t="s">
        <v>2482</v>
      </c>
      <c r="AM219" s="72">
        <f t="shared" si="98"/>
        <v>0.15</v>
      </c>
      <c r="AN219" s="72" t="s">
        <v>2051</v>
      </c>
      <c r="AO219" s="72" t="s">
        <v>2243</v>
      </c>
      <c r="AP219" s="72">
        <f t="shared" si="99"/>
        <v>0.25</v>
      </c>
      <c r="AQ219" s="73">
        <f t="shared" si="100"/>
        <v>1.05</v>
      </c>
      <c r="AR219" s="394">
        <v>0.70000000000000007</v>
      </c>
      <c r="AS219" s="361" t="s">
        <v>2132</v>
      </c>
      <c r="AT219" s="388">
        <f>VALUE(MID($AS219,1,1))</f>
        <v>2</v>
      </c>
      <c r="AU219" s="361" t="s">
        <v>2054</v>
      </c>
      <c r="AV219" s="388">
        <f>VALUE(MID($AU219,1,1))</f>
        <v>1</v>
      </c>
      <c r="AW219" s="388">
        <f>$AT219*$AV219</f>
        <v>2</v>
      </c>
      <c r="AX219" s="388" t="str">
        <f>CONCATENATE(AS219,AU219)</f>
        <v>2. Baja1. Leve</v>
      </c>
      <c r="AY219" s="391" t="s">
        <v>2055</v>
      </c>
    </row>
    <row r="220" spans="1:51" ht="50" customHeight="1" x14ac:dyDescent="0.3">
      <c r="A220" s="404"/>
      <c r="B220" s="407"/>
      <c r="C220" s="410"/>
      <c r="D220" s="407"/>
      <c r="E220" s="407"/>
      <c r="F220" s="407"/>
      <c r="G220" s="401"/>
      <c r="H220" s="386"/>
      <c r="I220" s="386"/>
      <c r="J220" s="386"/>
      <c r="K220" s="386"/>
      <c r="L220" s="386"/>
      <c r="M220" s="362"/>
      <c r="N220" s="389"/>
      <c r="O220" s="398"/>
      <c r="P220" s="362"/>
      <c r="Q220" s="389"/>
      <c r="R220" s="398"/>
      <c r="S220" s="389"/>
      <c r="T220" s="392"/>
      <c r="U220" s="70" t="s">
        <v>419</v>
      </c>
      <c r="V220" s="70" t="s">
        <v>2491</v>
      </c>
      <c r="W220" s="70" t="s">
        <v>2046</v>
      </c>
      <c r="X220" s="71">
        <f t="shared" si="94"/>
        <v>0.25</v>
      </c>
      <c r="Y220" s="71" t="s">
        <v>2047</v>
      </c>
      <c r="Z220" s="71">
        <f t="shared" si="95"/>
        <v>0.05</v>
      </c>
      <c r="AA220" s="70" t="s">
        <v>419</v>
      </c>
      <c r="AB220" s="70" t="s">
        <v>2492</v>
      </c>
      <c r="AC220" s="72">
        <f t="shared" si="96"/>
        <v>0.1</v>
      </c>
      <c r="AD220" s="70" t="s">
        <v>419</v>
      </c>
      <c r="AE220" s="70" t="s">
        <v>324</v>
      </c>
      <c r="AF220" s="70" t="s">
        <v>569</v>
      </c>
      <c r="AG220" s="72">
        <f t="shared" si="97"/>
        <v>0.15</v>
      </c>
      <c r="AH220" s="70" t="s">
        <v>419</v>
      </c>
      <c r="AI220" s="70" t="s">
        <v>2215</v>
      </c>
      <c r="AJ220" s="72">
        <f t="shared" si="88"/>
        <v>0.1</v>
      </c>
      <c r="AK220" s="70" t="s">
        <v>419</v>
      </c>
      <c r="AL220" s="70" t="s">
        <v>2493</v>
      </c>
      <c r="AM220" s="72">
        <f t="shared" si="98"/>
        <v>0.15</v>
      </c>
      <c r="AN220" s="72" t="s">
        <v>2051</v>
      </c>
      <c r="AO220" s="72" t="s">
        <v>2183</v>
      </c>
      <c r="AP220" s="72">
        <f t="shared" si="99"/>
        <v>0.25</v>
      </c>
      <c r="AQ220" s="73">
        <f t="shared" si="100"/>
        <v>1.05</v>
      </c>
      <c r="AR220" s="395"/>
      <c r="AS220" s="362"/>
      <c r="AT220" s="389"/>
      <c r="AU220" s="362"/>
      <c r="AV220" s="389"/>
      <c r="AW220" s="389"/>
      <c r="AX220" s="389"/>
      <c r="AY220" s="392"/>
    </row>
    <row r="221" spans="1:51" ht="50" customHeight="1" x14ac:dyDescent="0.3">
      <c r="A221" s="405"/>
      <c r="B221" s="408"/>
      <c r="C221" s="411"/>
      <c r="D221" s="408"/>
      <c r="E221" s="408"/>
      <c r="F221" s="408"/>
      <c r="G221" s="402"/>
      <c r="H221" s="387"/>
      <c r="I221" s="387"/>
      <c r="J221" s="387"/>
      <c r="K221" s="387"/>
      <c r="L221" s="387"/>
      <c r="M221" s="363"/>
      <c r="N221" s="390"/>
      <c r="O221" s="399"/>
      <c r="P221" s="363"/>
      <c r="Q221" s="390"/>
      <c r="R221" s="399"/>
      <c r="S221" s="390"/>
      <c r="T221" s="393"/>
      <c r="U221" s="70"/>
      <c r="V221" s="70"/>
      <c r="W221" s="70"/>
      <c r="X221" s="71" t="str">
        <f t="shared" si="94"/>
        <v>0%</v>
      </c>
      <c r="Y221" s="71"/>
      <c r="Z221" s="71" t="str">
        <f t="shared" si="95"/>
        <v>0%</v>
      </c>
      <c r="AA221" s="70"/>
      <c r="AB221" s="70"/>
      <c r="AC221" s="72">
        <f t="shared" si="96"/>
        <v>0</v>
      </c>
      <c r="AD221" s="70"/>
      <c r="AE221" s="70"/>
      <c r="AF221" s="70"/>
      <c r="AG221" s="72">
        <f t="shared" si="97"/>
        <v>0</v>
      </c>
      <c r="AH221" s="70"/>
      <c r="AI221" s="70"/>
      <c r="AJ221" s="72">
        <f t="shared" si="88"/>
        <v>0</v>
      </c>
      <c r="AK221" s="70"/>
      <c r="AL221" s="70"/>
      <c r="AM221" s="72">
        <f t="shared" si="98"/>
        <v>0</v>
      </c>
      <c r="AN221" s="72"/>
      <c r="AO221" s="72"/>
      <c r="AP221" s="72">
        <f t="shared" si="99"/>
        <v>0</v>
      </c>
      <c r="AQ221" s="73">
        <f t="shared" si="100"/>
        <v>0</v>
      </c>
      <c r="AR221" s="396"/>
      <c r="AS221" s="363"/>
      <c r="AT221" s="390"/>
      <c r="AU221" s="363"/>
      <c r="AV221" s="390"/>
      <c r="AW221" s="390"/>
      <c r="AX221" s="390"/>
      <c r="AY221" s="393"/>
    </row>
    <row r="222" spans="1:51" ht="50" customHeight="1" x14ac:dyDescent="0.3">
      <c r="A222" s="403" t="s">
        <v>2318</v>
      </c>
      <c r="B222" s="406" t="s">
        <v>163</v>
      </c>
      <c r="C222" s="409">
        <v>5</v>
      </c>
      <c r="D222" s="406" t="s">
        <v>2494</v>
      </c>
      <c r="E222" s="406" t="s">
        <v>247</v>
      </c>
      <c r="F222" s="406" t="s">
        <v>2032</v>
      </c>
      <c r="G222" s="400" t="s">
        <v>2495</v>
      </c>
      <c r="H222" s="361" t="s">
        <v>2037</v>
      </c>
      <c r="I222" s="361" t="s">
        <v>2038</v>
      </c>
      <c r="J222" s="361" t="s">
        <v>2212</v>
      </c>
      <c r="K222" s="361" t="s">
        <v>2040</v>
      </c>
      <c r="L222" s="361" t="s">
        <v>2320</v>
      </c>
      <c r="M222" s="361" t="s">
        <v>2042</v>
      </c>
      <c r="N222" s="388">
        <f>VALUE(MID($M222,1,1))</f>
        <v>3</v>
      </c>
      <c r="O222" s="397">
        <f>IF(N222=5,100%,IF(N222=4,80%,IF(N222=3,60%,IF(N222=2,40%,IF(N222=1,20%,"")))))</f>
        <v>0.6</v>
      </c>
      <c r="P222" s="361" t="s">
        <v>2043</v>
      </c>
      <c r="Q222" s="388">
        <f>VALUE(MID($P222,1,1))</f>
        <v>2</v>
      </c>
      <c r="R222" s="397">
        <f>IF(Q222=5,100%,IF(Q222=4,80%,IF(Q222=3,60%,IF(Q222=2,40%,IF(Q222=1,20%,"")))))</f>
        <v>0.4</v>
      </c>
      <c r="S222" s="388" t="str">
        <f>CONCATENATE(M222,P222)</f>
        <v>3. Media2. Menor</v>
      </c>
      <c r="T222" s="391" t="s">
        <v>2044</v>
      </c>
      <c r="U222" s="70" t="s">
        <v>419</v>
      </c>
      <c r="V222" s="70" t="s">
        <v>2496</v>
      </c>
      <c r="W222" s="70" t="s">
        <v>2046</v>
      </c>
      <c r="X222" s="71">
        <f t="shared" si="94"/>
        <v>0.25</v>
      </c>
      <c r="Y222" s="71" t="s">
        <v>2047</v>
      </c>
      <c r="Z222" s="71">
        <f t="shared" si="95"/>
        <v>0.05</v>
      </c>
      <c r="AA222" s="70" t="s">
        <v>419</v>
      </c>
      <c r="AB222" s="70" t="s">
        <v>2497</v>
      </c>
      <c r="AC222" s="72">
        <f t="shared" si="96"/>
        <v>0.1</v>
      </c>
      <c r="AD222" s="70" t="s">
        <v>419</v>
      </c>
      <c r="AE222" s="70" t="s">
        <v>178</v>
      </c>
      <c r="AF222" s="70" t="s">
        <v>569</v>
      </c>
      <c r="AG222" s="72">
        <f t="shared" si="97"/>
        <v>0.15</v>
      </c>
      <c r="AH222" s="70" t="s">
        <v>419</v>
      </c>
      <c r="AI222" s="70" t="s">
        <v>2145</v>
      </c>
      <c r="AJ222" s="72">
        <f t="shared" si="88"/>
        <v>0.1</v>
      </c>
      <c r="AK222" s="70" t="s">
        <v>419</v>
      </c>
      <c r="AL222" s="70" t="s">
        <v>2482</v>
      </c>
      <c r="AM222" s="72">
        <f t="shared" si="98"/>
        <v>0.15</v>
      </c>
      <c r="AN222" s="72" t="s">
        <v>2051</v>
      </c>
      <c r="AO222" s="72" t="s">
        <v>2183</v>
      </c>
      <c r="AP222" s="72">
        <f t="shared" si="99"/>
        <v>0.25</v>
      </c>
      <c r="AQ222" s="73">
        <f t="shared" si="100"/>
        <v>1.05</v>
      </c>
      <c r="AR222" s="394">
        <v>0.65</v>
      </c>
      <c r="AS222" s="361" t="s">
        <v>2132</v>
      </c>
      <c r="AT222" s="388">
        <f>VALUE(MID($AS222,1,1))</f>
        <v>2</v>
      </c>
      <c r="AU222" s="361" t="s">
        <v>2054</v>
      </c>
      <c r="AV222" s="388">
        <f>VALUE(MID($AU222,1,1))</f>
        <v>1</v>
      </c>
      <c r="AW222" s="388">
        <f>$AT222*$AV222</f>
        <v>2</v>
      </c>
      <c r="AX222" s="388" t="str">
        <f>CONCATENATE(AS222,AU222)</f>
        <v>2. Baja1. Leve</v>
      </c>
      <c r="AY222" s="391" t="s">
        <v>2055</v>
      </c>
    </row>
    <row r="223" spans="1:51" ht="50" customHeight="1" x14ac:dyDescent="0.3">
      <c r="A223" s="404"/>
      <c r="B223" s="407"/>
      <c r="C223" s="410"/>
      <c r="D223" s="407"/>
      <c r="E223" s="407"/>
      <c r="F223" s="407"/>
      <c r="G223" s="401"/>
      <c r="H223" s="362"/>
      <c r="I223" s="362"/>
      <c r="J223" s="362"/>
      <c r="K223" s="362"/>
      <c r="L223" s="362"/>
      <c r="M223" s="362"/>
      <c r="N223" s="389"/>
      <c r="O223" s="398"/>
      <c r="P223" s="362"/>
      <c r="Q223" s="389"/>
      <c r="R223" s="398"/>
      <c r="S223" s="389"/>
      <c r="T223" s="392"/>
      <c r="U223" s="95" t="s">
        <v>419</v>
      </c>
      <c r="V223" s="95" t="s">
        <v>2263</v>
      </c>
      <c r="W223" s="95" t="s">
        <v>2114</v>
      </c>
      <c r="X223" s="71">
        <f>IF(W223="","0%",IF(W223="Preventivo",25%,IF(W223="Detectivo",15%,IF(W223="Correctivo",10%))))</f>
        <v>0.1</v>
      </c>
      <c r="Y223" s="71" t="s">
        <v>2047</v>
      </c>
      <c r="Z223" s="71">
        <f>IF(Y223="Automático",15%,IF(Y223="Manual",5%,"0%"))</f>
        <v>0.05</v>
      </c>
      <c r="AA223" s="95" t="s">
        <v>419</v>
      </c>
      <c r="AB223" s="95" t="s">
        <v>2264</v>
      </c>
      <c r="AC223" s="72">
        <f>IF($AA223="SI",10%,0%)</f>
        <v>0.1</v>
      </c>
      <c r="AD223" s="95" t="s">
        <v>419</v>
      </c>
      <c r="AE223" s="95" t="s">
        <v>178</v>
      </c>
      <c r="AF223" s="95" t="s">
        <v>170</v>
      </c>
      <c r="AG223" s="72">
        <f>IF($AD223="SI",15%,0%)</f>
        <v>0.15</v>
      </c>
      <c r="AH223" s="95" t="s">
        <v>419</v>
      </c>
      <c r="AI223" s="92" t="s">
        <v>2049</v>
      </c>
      <c r="AJ223" s="72">
        <f>IF($AH223="SI",10%,0%)</f>
        <v>0.1</v>
      </c>
      <c r="AK223" s="95" t="s">
        <v>419</v>
      </c>
      <c r="AL223" s="95" t="s">
        <v>2050</v>
      </c>
      <c r="AM223" s="72">
        <f>IF(AK223="SI",15%,0%)</f>
        <v>0.15</v>
      </c>
      <c r="AN223" s="72" t="s">
        <v>2051</v>
      </c>
      <c r="AO223" s="72" t="s">
        <v>2067</v>
      </c>
      <c r="AP223" s="72">
        <f t="shared" si="99"/>
        <v>0.25</v>
      </c>
      <c r="AQ223" s="73">
        <f t="shared" si="100"/>
        <v>0.9</v>
      </c>
      <c r="AR223" s="395"/>
      <c r="AS223" s="362"/>
      <c r="AT223" s="389"/>
      <c r="AU223" s="362"/>
      <c r="AV223" s="389"/>
      <c r="AW223" s="389"/>
      <c r="AX223" s="389"/>
      <c r="AY223" s="392"/>
    </row>
    <row r="224" spans="1:51" ht="50" customHeight="1" x14ac:dyDescent="0.3">
      <c r="A224" s="405"/>
      <c r="B224" s="408"/>
      <c r="C224" s="411"/>
      <c r="D224" s="408"/>
      <c r="E224" s="408"/>
      <c r="F224" s="408"/>
      <c r="G224" s="402"/>
      <c r="H224" s="363"/>
      <c r="I224" s="363"/>
      <c r="J224" s="363"/>
      <c r="K224" s="363"/>
      <c r="L224" s="363"/>
      <c r="M224" s="363"/>
      <c r="N224" s="390"/>
      <c r="O224" s="399"/>
      <c r="P224" s="363"/>
      <c r="Q224" s="390"/>
      <c r="R224" s="399"/>
      <c r="S224" s="390"/>
      <c r="T224" s="393"/>
      <c r="U224" s="70"/>
      <c r="V224" s="70"/>
      <c r="W224" s="70"/>
      <c r="X224" s="71" t="str">
        <f t="shared" si="94"/>
        <v>0%</v>
      </c>
      <c r="Y224" s="71"/>
      <c r="Z224" s="71" t="str">
        <f t="shared" si="95"/>
        <v>0%</v>
      </c>
      <c r="AA224" s="70"/>
      <c r="AB224" s="70"/>
      <c r="AC224" s="72">
        <f t="shared" si="96"/>
        <v>0</v>
      </c>
      <c r="AD224" s="70"/>
      <c r="AE224" s="70"/>
      <c r="AF224" s="70"/>
      <c r="AG224" s="72">
        <f t="shared" si="97"/>
        <v>0</v>
      </c>
      <c r="AH224" s="70"/>
      <c r="AI224" s="70"/>
      <c r="AJ224" s="72">
        <f t="shared" si="88"/>
        <v>0</v>
      </c>
      <c r="AK224" s="70"/>
      <c r="AL224" s="70"/>
      <c r="AM224" s="72">
        <f t="shared" si="98"/>
        <v>0</v>
      </c>
      <c r="AN224" s="72"/>
      <c r="AO224" s="72"/>
      <c r="AP224" s="72">
        <f t="shared" si="99"/>
        <v>0</v>
      </c>
      <c r="AQ224" s="73">
        <f t="shared" si="100"/>
        <v>0</v>
      </c>
      <c r="AR224" s="396"/>
      <c r="AS224" s="363"/>
      <c r="AT224" s="390"/>
      <c r="AU224" s="363"/>
      <c r="AV224" s="390"/>
      <c r="AW224" s="390"/>
      <c r="AX224" s="390"/>
      <c r="AY224" s="393"/>
    </row>
    <row r="225" spans="1:51" ht="50" customHeight="1" x14ac:dyDescent="0.3">
      <c r="A225" s="403" t="s">
        <v>2318</v>
      </c>
      <c r="B225" s="406" t="s">
        <v>163</v>
      </c>
      <c r="C225" s="409">
        <v>6</v>
      </c>
      <c r="D225" s="406" t="s">
        <v>2494</v>
      </c>
      <c r="E225" s="406" t="s">
        <v>243</v>
      </c>
      <c r="F225" s="406" t="s">
        <v>2061</v>
      </c>
      <c r="G225" s="400" t="s">
        <v>2498</v>
      </c>
      <c r="H225" s="361" t="s">
        <v>2037</v>
      </c>
      <c r="I225" s="361" t="s">
        <v>2038</v>
      </c>
      <c r="J225" s="361" t="s">
        <v>2212</v>
      </c>
      <c r="K225" s="361" t="s">
        <v>2040</v>
      </c>
      <c r="L225" s="361" t="s">
        <v>2320</v>
      </c>
      <c r="M225" s="361" t="s">
        <v>2042</v>
      </c>
      <c r="N225" s="388">
        <f>VALUE(MID($M225,1,1))</f>
        <v>3</v>
      </c>
      <c r="O225" s="397">
        <f>IF(N225=5,100%,IF(N225=4,80%,IF(N225=3,60%,IF(N225=2,40%,IF(N225=1,20%,"")))))</f>
        <v>0.6</v>
      </c>
      <c r="P225" s="361" t="s">
        <v>2043</v>
      </c>
      <c r="Q225" s="388">
        <f>VALUE(MID($P225,1,1))</f>
        <v>2</v>
      </c>
      <c r="R225" s="397">
        <f>IF(Q225=5,100%,IF(Q225=4,80%,IF(Q225=3,60%,IF(Q225=2,40%,IF(Q225=1,20%,"")))))</f>
        <v>0.4</v>
      </c>
      <c r="S225" s="388" t="str">
        <f>CONCATENATE(M225,P225)</f>
        <v>3. Media2. Menor</v>
      </c>
      <c r="T225" s="391" t="s">
        <v>2044</v>
      </c>
      <c r="U225" s="70" t="s">
        <v>419</v>
      </c>
      <c r="V225" s="70" t="s">
        <v>2499</v>
      </c>
      <c r="W225" s="70" t="s">
        <v>2046</v>
      </c>
      <c r="X225" s="71">
        <f t="shared" si="94"/>
        <v>0.25</v>
      </c>
      <c r="Y225" s="71" t="s">
        <v>2047</v>
      </c>
      <c r="Z225" s="71">
        <f t="shared" si="95"/>
        <v>0.05</v>
      </c>
      <c r="AA225" s="70" t="s">
        <v>419</v>
      </c>
      <c r="AB225" s="70" t="s">
        <v>2500</v>
      </c>
      <c r="AC225" s="72">
        <f t="shared" si="96"/>
        <v>0.1</v>
      </c>
      <c r="AD225" s="70" t="s">
        <v>419</v>
      </c>
      <c r="AE225" s="70" t="s">
        <v>178</v>
      </c>
      <c r="AF225" s="70" t="s">
        <v>569</v>
      </c>
      <c r="AG225" s="72">
        <f t="shared" si="97"/>
        <v>0.15</v>
      </c>
      <c r="AH225" s="70" t="s">
        <v>419</v>
      </c>
      <c r="AI225" s="70" t="s">
        <v>2145</v>
      </c>
      <c r="AJ225" s="72">
        <f t="shared" si="88"/>
        <v>0.1</v>
      </c>
      <c r="AK225" s="70" t="s">
        <v>419</v>
      </c>
      <c r="AL225" s="70" t="s">
        <v>2063</v>
      </c>
      <c r="AM225" s="72">
        <f t="shared" si="98"/>
        <v>0.15</v>
      </c>
      <c r="AN225" s="72" t="s">
        <v>2051</v>
      </c>
      <c r="AO225" s="72" t="s">
        <v>2183</v>
      </c>
      <c r="AP225" s="72">
        <f t="shared" si="99"/>
        <v>0.25</v>
      </c>
      <c r="AQ225" s="73">
        <f t="shared" si="100"/>
        <v>1.05</v>
      </c>
      <c r="AR225" s="394">
        <v>0.70000000000000007</v>
      </c>
      <c r="AS225" s="361" t="s">
        <v>2132</v>
      </c>
      <c r="AT225" s="388">
        <f>VALUE(MID($AS225,1,1))</f>
        <v>2</v>
      </c>
      <c r="AU225" s="361" t="s">
        <v>2054</v>
      </c>
      <c r="AV225" s="388">
        <f>VALUE(MID($AU225,1,1))</f>
        <v>1</v>
      </c>
      <c r="AW225" s="388">
        <f>$AT225*$AV225</f>
        <v>2</v>
      </c>
      <c r="AX225" s="388" t="str">
        <f>CONCATENATE(AS225,AU225)</f>
        <v>2. Baja1. Leve</v>
      </c>
      <c r="AY225" s="391" t="s">
        <v>2055</v>
      </c>
    </row>
    <row r="226" spans="1:51" ht="50" customHeight="1" x14ac:dyDescent="0.3">
      <c r="A226" s="404"/>
      <c r="B226" s="407"/>
      <c r="C226" s="410"/>
      <c r="D226" s="407"/>
      <c r="E226" s="407"/>
      <c r="F226" s="407"/>
      <c r="G226" s="401"/>
      <c r="H226" s="362"/>
      <c r="I226" s="362"/>
      <c r="J226" s="362"/>
      <c r="K226" s="362"/>
      <c r="L226" s="362"/>
      <c r="M226" s="362"/>
      <c r="N226" s="389"/>
      <c r="O226" s="398"/>
      <c r="P226" s="362"/>
      <c r="Q226" s="389"/>
      <c r="R226" s="398"/>
      <c r="S226" s="389"/>
      <c r="T226" s="392"/>
      <c r="U226" s="95" t="s">
        <v>419</v>
      </c>
      <c r="V226" s="95" t="s">
        <v>2261</v>
      </c>
      <c r="W226" s="95" t="s">
        <v>2046</v>
      </c>
      <c r="X226" s="71">
        <f>IF(W226="","0%",IF(W226="Preventivo",25%,IF(W226="Detectivo",15%,IF(W226="Correctivo",10%))))</f>
        <v>0.25</v>
      </c>
      <c r="Y226" s="71" t="s">
        <v>2047</v>
      </c>
      <c r="Z226" s="71">
        <f>IF(Y226="Automático",15%,IF(Y226="Manual",5%,"0%"))</f>
        <v>0.05</v>
      </c>
      <c r="AA226" s="95" t="s">
        <v>419</v>
      </c>
      <c r="AB226" s="95" t="s">
        <v>2262</v>
      </c>
      <c r="AC226" s="72">
        <f>IF($AA226="SI",10%,0%)</f>
        <v>0.1</v>
      </c>
      <c r="AD226" s="95" t="s">
        <v>419</v>
      </c>
      <c r="AE226" s="95" t="s">
        <v>178</v>
      </c>
      <c r="AF226" s="95" t="s">
        <v>170</v>
      </c>
      <c r="AG226" s="72">
        <f>IF($AD226="SI",15%,0%)</f>
        <v>0.15</v>
      </c>
      <c r="AH226" s="95" t="s">
        <v>419</v>
      </c>
      <c r="AI226" s="95" t="s">
        <v>2171</v>
      </c>
      <c r="AJ226" s="72">
        <f>IF($AH226="SI",10%,0%)</f>
        <v>0.1</v>
      </c>
      <c r="AK226" s="95" t="s">
        <v>419</v>
      </c>
      <c r="AL226" s="95" t="s">
        <v>2050</v>
      </c>
      <c r="AM226" s="72">
        <f>IF(AK226="SI",15%,0%)</f>
        <v>0.15</v>
      </c>
      <c r="AN226" s="72" t="s">
        <v>2051</v>
      </c>
      <c r="AO226" s="72" t="s">
        <v>2120</v>
      </c>
      <c r="AP226" s="72">
        <f t="shared" si="99"/>
        <v>0.25</v>
      </c>
      <c r="AQ226" s="73">
        <f t="shared" si="100"/>
        <v>1.05</v>
      </c>
      <c r="AR226" s="395"/>
      <c r="AS226" s="362"/>
      <c r="AT226" s="389"/>
      <c r="AU226" s="362"/>
      <c r="AV226" s="389"/>
      <c r="AW226" s="389"/>
      <c r="AX226" s="389"/>
      <c r="AY226" s="392"/>
    </row>
    <row r="227" spans="1:51" ht="50" customHeight="1" x14ac:dyDescent="0.3">
      <c r="A227" s="405"/>
      <c r="B227" s="408"/>
      <c r="C227" s="411"/>
      <c r="D227" s="408"/>
      <c r="E227" s="408"/>
      <c r="F227" s="408"/>
      <c r="G227" s="402"/>
      <c r="H227" s="363"/>
      <c r="I227" s="363"/>
      <c r="J227" s="363"/>
      <c r="K227" s="363"/>
      <c r="L227" s="363"/>
      <c r="M227" s="363"/>
      <c r="N227" s="390"/>
      <c r="O227" s="399"/>
      <c r="P227" s="363"/>
      <c r="Q227" s="390"/>
      <c r="R227" s="399"/>
      <c r="S227" s="390"/>
      <c r="T227" s="393"/>
      <c r="U227" s="70"/>
      <c r="V227" s="70"/>
      <c r="W227" s="70"/>
      <c r="X227" s="71" t="str">
        <f t="shared" si="94"/>
        <v>0%</v>
      </c>
      <c r="Y227" s="71"/>
      <c r="Z227" s="71" t="str">
        <f t="shared" si="95"/>
        <v>0%</v>
      </c>
      <c r="AA227" s="70"/>
      <c r="AB227" s="70"/>
      <c r="AC227" s="72">
        <f t="shared" si="96"/>
        <v>0</v>
      </c>
      <c r="AD227" s="70"/>
      <c r="AE227" s="70"/>
      <c r="AF227" s="70"/>
      <c r="AG227" s="72">
        <f t="shared" si="97"/>
        <v>0</v>
      </c>
      <c r="AH227" s="70"/>
      <c r="AI227" s="70"/>
      <c r="AJ227" s="72">
        <f t="shared" si="88"/>
        <v>0</v>
      </c>
      <c r="AK227" s="70"/>
      <c r="AL227" s="70"/>
      <c r="AM227" s="72">
        <f t="shared" si="98"/>
        <v>0</v>
      </c>
      <c r="AN227" s="72"/>
      <c r="AO227" s="72"/>
      <c r="AP227" s="72">
        <f t="shared" si="99"/>
        <v>0</v>
      </c>
      <c r="AQ227" s="73">
        <f t="shared" si="100"/>
        <v>0</v>
      </c>
      <c r="AR227" s="396"/>
      <c r="AS227" s="363"/>
      <c r="AT227" s="390"/>
      <c r="AU227" s="363"/>
      <c r="AV227" s="390"/>
      <c r="AW227" s="390"/>
      <c r="AX227" s="390"/>
      <c r="AY227" s="393"/>
    </row>
    <row r="228" spans="1:51" ht="50" customHeight="1" x14ac:dyDescent="0.3">
      <c r="A228" s="403" t="s">
        <v>2318</v>
      </c>
      <c r="B228" s="406" t="s">
        <v>163</v>
      </c>
      <c r="C228" s="409">
        <v>7</v>
      </c>
      <c r="D228" s="406" t="s">
        <v>570</v>
      </c>
      <c r="E228" s="406" t="s">
        <v>312</v>
      </c>
      <c r="F228" s="406" t="s">
        <v>2032</v>
      </c>
      <c r="G228" s="400" t="s">
        <v>2501</v>
      </c>
      <c r="H228" s="361" t="s">
        <v>2073</v>
      </c>
      <c r="I228" s="103" t="s">
        <v>2232</v>
      </c>
      <c r="J228" s="103" t="s">
        <v>2233</v>
      </c>
      <c r="K228" s="103" t="s">
        <v>2110</v>
      </c>
      <c r="L228" s="103" t="s">
        <v>2320</v>
      </c>
      <c r="M228" s="361" t="s">
        <v>2132</v>
      </c>
      <c r="N228" s="388">
        <f>VALUE(MID($M228,1,1))</f>
        <v>2</v>
      </c>
      <c r="O228" s="397">
        <f>IF(N228=5,100%,IF(N228=4,80%,IF(N228=3,60%,IF(N228=2,40%,IF(N228=1,20%,"")))))</f>
        <v>0.4</v>
      </c>
      <c r="P228" s="361" t="s">
        <v>2043</v>
      </c>
      <c r="Q228" s="388">
        <f>VALUE(MID($P228,1,1))</f>
        <v>2</v>
      </c>
      <c r="R228" s="397">
        <f>IF(Q228=5,100%,IF(Q228=4,80%,IF(Q228=3,60%,IF(Q228=2,40%,IF(Q228=1,20%,"")))))</f>
        <v>0.4</v>
      </c>
      <c r="S228" s="388" t="str">
        <f>CONCATENATE(M228,P228)</f>
        <v>2. Baja2. Menor</v>
      </c>
      <c r="T228" s="391" t="s">
        <v>2044</v>
      </c>
      <c r="U228" s="70" t="s">
        <v>419</v>
      </c>
      <c r="V228" s="70" t="s">
        <v>2502</v>
      </c>
      <c r="W228" s="70" t="s">
        <v>2046</v>
      </c>
      <c r="X228" s="71">
        <f t="shared" si="94"/>
        <v>0.25</v>
      </c>
      <c r="Y228" s="71" t="s">
        <v>2047</v>
      </c>
      <c r="Z228" s="71">
        <f t="shared" si="95"/>
        <v>0.05</v>
      </c>
      <c r="AA228" s="70" t="s">
        <v>419</v>
      </c>
      <c r="AB228" s="70" t="s">
        <v>2503</v>
      </c>
      <c r="AC228" s="72">
        <f t="shared" si="96"/>
        <v>0.1</v>
      </c>
      <c r="AD228" s="70" t="s">
        <v>419</v>
      </c>
      <c r="AE228" s="70" t="s">
        <v>178</v>
      </c>
      <c r="AF228" s="70" t="s">
        <v>170</v>
      </c>
      <c r="AG228" s="72">
        <f t="shared" si="97"/>
        <v>0.15</v>
      </c>
      <c r="AH228" s="70" t="s">
        <v>419</v>
      </c>
      <c r="AI228" s="70" t="s">
        <v>2099</v>
      </c>
      <c r="AJ228" s="72">
        <f t="shared" si="88"/>
        <v>0.1</v>
      </c>
      <c r="AK228" s="70" t="s">
        <v>419</v>
      </c>
      <c r="AL228" s="70" t="s">
        <v>2100</v>
      </c>
      <c r="AM228" s="72">
        <f t="shared" si="98"/>
        <v>0.15</v>
      </c>
      <c r="AN228" s="72" t="s">
        <v>2051</v>
      </c>
      <c r="AO228" s="72" t="s">
        <v>2067</v>
      </c>
      <c r="AP228" s="72">
        <f t="shared" si="99"/>
        <v>0.25</v>
      </c>
      <c r="AQ228" s="73">
        <f t="shared" si="100"/>
        <v>1.05</v>
      </c>
      <c r="AR228" s="394">
        <v>0.35000000000000003</v>
      </c>
      <c r="AS228" s="361" t="s">
        <v>2053</v>
      </c>
      <c r="AT228" s="388">
        <f>VALUE(MID($AS228,1,1))</f>
        <v>1</v>
      </c>
      <c r="AU228" s="361" t="s">
        <v>2054</v>
      </c>
      <c r="AV228" s="388">
        <f>VALUE(MID($AU228,1,1))</f>
        <v>1</v>
      </c>
      <c r="AW228" s="388">
        <f>$AT228*$AV228</f>
        <v>1</v>
      </c>
      <c r="AX228" s="388" t="str">
        <f>CONCATENATE(AS228,AU228)</f>
        <v>1. Muy baja1. Leve</v>
      </c>
      <c r="AY228" s="391" t="s">
        <v>2055</v>
      </c>
    </row>
    <row r="229" spans="1:51" ht="50" customHeight="1" x14ac:dyDescent="0.3">
      <c r="A229" s="404"/>
      <c r="B229" s="407"/>
      <c r="C229" s="410"/>
      <c r="D229" s="407"/>
      <c r="E229" s="407"/>
      <c r="F229" s="407"/>
      <c r="G229" s="401"/>
      <c r="H229" s="362"/>
      <c r="I229" s="104"/>
      <c r="J229" s="104"/>
      <c r="K229" s="104"/>
      <c r="L229" s="104"/>
      <c r="M229" s="362"/>
      <c r="N229" s="389"/>
      <c r="O229" s="398"/>
      <c r="P229" s="362"/>
      <c r="Q229" s="389"/>
      <c r="R229" s="398"/>
      <c r="S229" s="389"/>
      <c r="T229" s="392"/>
      <c r="U229" s="70"/>
      <c r="V229" s="70"/>
      <c r="W229" s="70"/>
      <c r="X229" s="71" t="str">
        <f t="shared" si="94"/>
        <v>0%</v>
      </c>
      <c r="Y229" s="71"/>
      <c r="Z229" s="71" t="str">
        <f t="shared" si="95"/>
        <v>0%</v>
      </c>
      <c r="AA229" s="70"/>
      <c r="AB229" s="70"/>
      <c r="AC229" s="72">
        <f t="shared" si="96"/>
        <v>0</v>
      </c>
      <c r="AD229" s="70"/>
      <c r="AE229" s="70"/>
      <c r="AF229" s="70"/>
      <c r="AG229" s="72">
        <f t="shared" si="97"/>
        <v>0</v>
      </c>
      <c r="AH229" s="70"/>
      <c r="AI229" s="70"/>
      <c r="AJ229" s="72">
        <f t="shared" si="88"/>
        <v>0</v>
      </c>
      <c r="AK229" s="70"/>
      <c r="AL229" s="70"/>
      <c r="AM229" s="72">
        <f t="shared" si="98"/>
        <v>0</v>
      </c>
      <c r="AN229" s="72"/>
      <c r="AO229" s="72"/>
      <c r="AP229" s="72">
        <f t="shared" si="99"/>
        <v>0</v>
      </c>
      <c r="AQ229" s="73">
        <f t="shared" si="100"/>
        <v>0</v>
      </c>
      <c r="AR229" s="395"/>
      <c r="AS229" s="362"/>
      <c r="AT229" s="389"/>
      <c r="AU229" s="362"/>
      <c r="AV229" s="389"/>
      <c r="AW229" s="389"/>
      <c r="AX229" s="389"/>
      <c r="AY229" s="392"/>
    </row>
    <row r="230" spans="1:51" ht="50" customHeight="1" x14ac:dyDescent="0.3">
      <c r="A230" s="405"/>
      <c r="B230" s="408"/>
      <c r="C230" s="411"/>
      <c r="D230" s="408"/>
      <c r="E230" s="408"/>
      <c r="F230" s="408"/>
      <c r="G230" s="402"/>
      <c r="H230" s="363"/>
      <c r="I230" s="105"/>
      <c r="J230" s="105"/>
      <c r="K230" s="105"/>
      <c r="L230" s="105"/>
      <c r="M230" s="363"/>
      <c r="N230" s="390"/>
      <c r="O230" s="399"/>
      <c r="P230" s="363"/>
      <c r="Q230" s="390"/>
      <c r="R230" s="399"/>
      <c r="S230" s="390"/>
      <c r="T230" s="393"/>
      <c r="U230" s="70"/>
      <c r="V230" s="70"/>
      <c r="W230" s="70"/>
      <c r="X230" s="71" t="str">
        <f t="shared" si="94"/>
        <v>0%</v>
      </c>
      <c r="Y230" s="71"/>
      <c r="Z230" s="71" t="str">
        <f t="shared" si="95"/>
        <v>0%</v>
      </c>
      <c r="AA230" s="70"/>
      <c r="AB230" s="70"/>
      <c r="AC230" s="72">
        <f t="shared" si="96"/>
        <v>0</v>
      </c>
      <c r="AD230" s="70"/>
      <c r="AE230" s="70"/>
      <c r="AF230" s="70"/>
      <c r="AG230" s="72">
        <f t="shared" si="97"/>
        <v>0</v>
      </c>
      <c r="AH230" s="70"/>
      <c r="AI230" s="70"/>
      <c r="AJ230" s="72">
        <f t="shared" si="88"/>
        <v>0</v>
      </c>
      <c r="AK230" s="70"/>
      <c r="AL230" s="70"/>
      <c r="AM230" s="72">
        <f t="shared" si="98"/>
        <v>0</v>
      </c>
      <c r="AN230" s="72"/>
      <c r="AO230" s="72"/>
      <c r="AP230" s="72">
        <f t="shared" si="99"/>
        <v>0</v>
      </c>
      <c r="AQ230" s="73">
        <f t="shared" si="100"/>
        <v>0</v>
      </c>
      <c r="AR230" s="396"/>
      <c r="AS230" s="363"/>
      <c r="AT230" s="390"/>
      <c r="AU230" s="363"/>
      <c r="AV230" s="390"/>
      <c r="AW230" s="390"/>
      <c r="AX230" s="390"/>
      <c r="AY230" s="393"/>
    </row>
    <row r="231" spans="1:51" ht="50" customHeight="1" x14ac:dyDescent="0.3">
      <c r="A231" s="403" t="s">
        <v>2318</v>
      </c>
      <c r="B231" s="406" t="s">
        <v>163</v>
      </c>
      <c r="C231" s="409">
        <v>8</v>
      </c>
      <c r="D231" s="406" t="s">
        <v>570</v>
      </c>
      <c r="E231" s="406" t="s">
        <v>312</v>
      </c>
      <c r="F231" s="406" t="s">
        <v>2061</v>
      </c>
      <c r="G231" s="400" t="s">
        <v>2504</v>
      </c>
      <c r="H231" s="103" t="s">
        <v>2073</v>
      </c>
      <c r="I231" s="103" t="s">
        <v>2237</v>
      </c>
      <c r="J231" s="103" t="s">
        <v>2238</v>
      </c>
      <c r="K231" s="103" t="s">
        <v>2239</v>
      </c>
      <c r="L231" s="103" t="s">
        <v>2320</v>
      </c>
      <c r="M231" s="361" t="s">
        <v>2053</v>
      </c>
      <c r="N231" s="388">
        <f>VALUE(MID($M231,1,1))</f>
        <v>1</v>
      </c>
      <c r="O231" s="397">
        <f>IF(N231=5,100%,IF(N231=4,80%,IF(N231=3,60%,IF(N231=2,40%,IF(N231=1,20%,"")))))</f>
        <v>0.2</v>
      </c>
      <c r="P231" s="361" t="s">
        <v>2043</v>
      </c>
      <c r="Q231" s="388">
        <f>VALUE(MID($P231,1,1))</f>
        <v>2</v>
      </c>
      <c r="R231" s="397">
        <f>IF(Q231=5,100%,IF(Q231=4,80%,IF(Q231=3,60%,IF(Q231=2,40%,IF(Q231=1,20%,"")))))</f>
        <v>0.4</v>
      </c>
      <c r="S231" s="388" t="str">
        <f>CONCATENATE(M231,P231)</f>
        <v>1. Muy baja2. Menor</v>
      </c>
      <c r="T231" s="391" t="s">
        <v>2055</v>
      </c>
      <c r="U231" s="70" t="s">
        <v>419</v>
      </c>
      <c r="V231" s="70" t="s">
        <v>2505</v>
      </c>
      <c r="W231" s="70" t="s">
        <v>2046</v>
      </c>
      <c r="X231" s="71">
        <f t="shared" si="94"/>
        <v>0.25</v>
      </c>
      <c r="Y231" s="71" t="s">
        <v>2047</v>
      </c>
      <c r="Z231" s="71">
        <f t="shared" si="95"/>
        <v>0.05</v>
      </c>
      <c r="AA231" s="70" t="s">
        <v>419</v>
      </c>
      <c r="AB231" s="70" t="s">
        <v>2506</v>
      </c>
      <c r="AC231" s="72">
        <f t="shared" si="96"/>
        <v>0.1</v>
      </c>
      <c r="AD231" s="70" t="s">
        <v>419</v>
      </c>
      <c r="AE231" s="70" t="s">
        <v>2507</v>
      </c>
      <c r="AF231" s="70" t="s">
        <v>569</v>
      </c>
      <c r="AG231" s="72">
        <f t="shared" si="97"/>
        <v>0.15</v>
      </c>
      <c r="AH231" s="70" t="s">
        <v>419</v>
      </c>
      <c r="AI231" s="70" t="s">
        <v>2166</v>
      </c>
      <c r="AJ231" s="72">
        <f t="shared" si="88"/>
        <v>0.1</v>
      </c>
      <c r="AK231" s="70" t="s">
        <v>419</v>
      </c>
      <c r="AL231" s="70" t="s">
        <v>2100</v>
      </c>
      <c r="AM231" s="72">
        <f t="shared" si="98"/>
        <v>0.15</v>
      </c>
      <c r="AN231" s="72" t="s">
        <v>2051</v>
      </c>
      <c r="AO231" s="72" t="s">
        <v>2243</v>
      </c>
      <c r="AP231" s="72">
        <f t="shared" si="99"/>
        <v>0.25</v>
      </c>
      <c r="AQ231" s="73">
        <f t="shared" si="100"/>
        <v>1.05</v>
      </c>
      <c r="AR231" s="394">
        <v>0.35000000000000003</v>
      </c>
      <c r="AS231" s="361" t="s">
        <v>2053</v>
      </c>
      <c r="AT231" s="388">
        <f>VALUE(MID($AS231,1,1))</f>
        <v>1</v>
      </c>
      <c r="AU231" s="361" t="s">
        <v>2054</v>
      </c>
      <c r="AV231" s="388">
        <f>VALUE(MID($AU231,1,1))</f>
        <v>1</v>
      </c>
      <c r="AW231" s="388">
        <f>$AT231*$AV231</f>
        <v>1</v>
      </c>
      <c r="AX231" s="388" t="str">
        <f>CONCATENATE(AS231,AU231)</f>
        <v>1. Muy baja1. Leve</v>
      </c>
      <c r="AY231" s="391" t="s">
        <v>2055</v>
      </c>
    </row>
    <row r="232" spans="1:51" ht="50" customHeight="1" x14ac:dyDescent="0.3">
      <c r="A232" s="404"/>
      <c r="B232" s="407"/>
      <c r="C232" s="410"/>
      <c r="D232" s="407"/>
      <c r="E232" s="407"/>
      <c r="F232" s="407"/>
      <c r="G232" s="401"/>
      <c r="H232" s="104"/>
      <c r="I232" s="104"/>
      <c r="J232" s="104"/>
      <c r="K232" s="104"/>
      <c r="L232" s="104"/>
      <c r="M232" s="362"/>
      <c r="N232" s="389"/>
      <c r="O232" s="398"/>
      <c r="P232" s="362"/>
      <c r="Q232" s="389"/>
      <c r="R232" s="398"/>
      <c r="S232" s="389"/>
      <c r="T232" s="392"/>
      <c r="U232" s="70"/>
      <c r="V232" s="70"/>
      <c r="W232" s="70"/>
      <c r="X232" s="71" t="str">
        <f t="shared" si="94"/>
        <v>0%</v>
      </c>
      <c r="Y232" s="71"/>
      <c r="Z232" s="71" t="str">
        <f t="shared" si="95"/>
        <v>0%</v>
      </c>
      <c r="AA232" s="70"/>
      <c r="AB232" s="70"/>
      <c r="AC232" s="72">
        <f t="shared" si="96"/>
        <v>0</v>
      </c>
      <c r="AD232" s="70"/>
      <c r="AE232" s="70"/>
      <c r="AF232" s="70"/>
      <c r="AG232" s="72">
        <f t="shared" si="97"/>
        <v>0</v>
      </c>
      <c r="AH232" s="70"/>
      <c r="AI232" s="70"/>
      <c r="AJ232" s="72">
        <f t="shared" si="88"/>
        <v>0</v>
      </c>
      <c r="AK232" s="70"/>
      <c r="AL232" s="70"/>
      <c r="AM232" s="72">
        <f t="shared" si="98"/>
        <v>0</v>
      </c>
      <c r="AN232" s="72"/>
      <c r="AO232" s="72"/>
      <c r="AP232" s="72">
        <f t="shared" si="99"/>
        <v>0</v>
      </c>
      <c r="AQ232" s="73">
        <f t="shared" si="100"/>
        <v>0</v>
      </c>
      <c r="AR232" s="395"/>
      <c r="AS232" s="362"/>
      <c r="AT232" s="389"/>
      <c r="AU232" s="362"/>
      <c r="AV232" s="389"/>
      <c r="AW232" s="389"/>
      <c r="AX232" s="389"/>
      <c r="AY232" s="392"/>
    </row>
    <row r="233" spans="1:51" ht="50" customHeight="1" x14ac:dyDescent="0.3">
      <c r="A233" s="405"/>
      <c r="B233" s="408"/>
      <c r="C233" s="411"/>
      <c r="D233" s="408"/>
      <c r="E233" s="408"/>
      <c r="F233" s="408"/>
      <c r="G233" s="402"/>
      <c r="H233" s="105"/>
      <c r="I233" s="105"/>
      <c r="J233" s="105"/>
      <c r="K233" s="105"/>
      <c r="L233" s="105"/>
      <c r="M233" s="363"/>
      <c r="N233" s="390"/>
      <c r="O233" s="399"/>
      <c r="P233" s="363"/>
      <c r="Q233" s="390"/>
      <c r="R233" s="399"/>
      <c r="S233" s="390"/>
      <c r="T233" s="393"/>
      <c r="U233" s="70"/>
      <c r="V233" s="70"/>
      <c r="W233" s="70"/>
      <c r="X233" s="71" t="str">
        <f t="shared" si="94"/>
        <v>0%</v>
      </c>
      <c r="Y233" s="71"/>
      <c r="Z233" s="71" t="str">
        <f t="shared" si="95"/>
        <v>0%</v>
      </c>
      <c r="AA233" s="70"/>
      <c r="AB233" s="70"/>
      <c r="AC233" s="72">
        <f t="shared" si="96"/>
        <v>0</v>
      </c>
      <c r="AD233" s="70"/>
      <c r="AE233" s="70"/>
      <c r="AF233" s="70"/>
      <c r="AG233" s="72">
        <f t="shared" si="97"/>
        <v>0</v>
      </c>
      <c r="AH233" s="70"/>
      <c r="AI233" s="70"/>
      <c r="AJ233" s="72">
        <f t="shared" si="88"/>
        <v>0</v>
      </c>
      <c r="AK233" s="70"/>
      <c r="AL233" s="70"/>
      <c r="AM233" s="72">
        <f t="shared" si="98"/>
        <v>0</v>
      </c>
      <c r="AN233" s="72"/>
      <c r="AO233" s="72"/>
      <c r="AP233" s="72">
        <f t="shared" si="99"/>
        <v>0</v>
      </c>
      <c r="AQ233" s="73">
        <f t="shared" si="100"/>
        <v>0</v>
      </c>
      <c r="AR233" s="396"/>
      <c r="AS233" s="363"/>
      <c r="AT233" s="390"/>
      <c r="AU233" s="363"/>
      <c r="AV233" s="390"/>
      <c r="AW233" s="390"/>
      <c r="AX233" s="390"/>
      <c r="AY233" s="393"/>
    </row>
    <row r="234" spans="1:51" ht="50" customHeight="1" x14ac:dyDescent="0.3">
      <c r="A234" s="403" t="s">
        <v>347</v>
      </c>
      <c r="B234" s="406" t="s">
        <v>163</v>
      </c>
      <c r="C234" s="409">
        <v>1</v>
      </c>
      <c r="D234" s="406" t="s">
        <v>2329</v>
      </c>
      <c r="E234" s="406" t="s">
        <v>253</v>
      </c>
      <c r="F234" s="406" t="s">
        <v>2032</v>
      </c>
      <c r="G234" s="400" t="str">
        <f>(CONCATENATE(F234," ","de"," ",D234," ","por"," ",J234," ","debido a"," ",I234))</f>
        <v>Pérdida de confidencialidad e integridad de Información Física por Uso indebido de la Información debido a Falta de capacitación al personal</v>
      </c>
      <c r="H234" s="361" t="s">
        <v>2508</v>
      </c>
      <c r="I234" s="361" t="s">
        <v>2074</v>
      </c>
      <c r="J234" s="361" t="s">
        <v>2075</v>
      </c>
      <c r="K234" s="361" t="s">
        <v>2076</v>
      </c>
      <c r="L234" s="361" t="s">
        <v>2509</v>
      </c>
      <c r="M234" s="361" t="s">
        <v>2132</v>
      </c>
      <c r="N234" s="388">
        <f>VALUE(MID($M234,1,1))</f>
        <v>2</v>
      </c>
      <c r="O234" s="397">
        <f>IF(N234=5,100%,IF(N234=4,80%,IF(N234=3,60%,IF(N234=2,40%,IF(N234=1,20%,"")))))</f>
        <v>0.4</v>
      </c>
      <c r="P234" s="361" t="s">
        <v>2054</v>
      </c>
      <c r="Q234" s="388">
        <f>VALUE(MID($P234,1,1))</f>
        <v>1</v>
      </c>
      <c r="R234" s="397">
        <f>IF(Q234=5,100%,IF(Q234=4,80%,IF(Q234=3,60%,IF(Q234=2,40%,IF(Q234=1,20%,"")))))</f>
        <v>0.2</v>
      </c>
      <c r="S234" s="388" t="str">
        <f>CONCATENATE(M234,P234)</f>
        <v>2. Baja1. Leve</v>
      </c>
      <c r="T234" s="391" t="str">
        <f>IF(S234="5. Muy alta1. Leve","Alto",IF(S234="5. Muy alta2. Menor","Alto",IF(S234="5. Muy alta3. Moderado","Alto",IF(S234="5. Muy alta4. Mayor","Alto",IF(S234="5. Muy alta5. Catastrófico","Extremo",IF(S234="4. Alta1. Leve","Moderado",IF(S234="4. Alta2. Menor","Moderado",IF(S234="4. Alta3. Moderado","Alto",IF(S234="4. Alta4. Mayor","Alto",IF(S234="4. Alta5. Catastrófico","Extremo",IF(S234="3. Media1. Leve","Moderado",IF(S234="3. Media2. Menor","Moderado",IF(S234="3. Media3. Moderado","Moderado",IF(S234="3. Media4. Mayor","Alto",IF(S234="3. Media5. Catastrófico","Extremo",IF(S234="2. Baja1. Leve","Bajo",IF(S234="2. Baja2. Menor","Moderado",IF(S234="2. Baja3. Moderado","Moderado",IF(S234="2. Baja4. Mayor","Alto",IF(S234="2. Baja5. Catastrófico","Extremo",IF(S234="1. Muy baja1. Leve","Bajo",IF(S234="1. Muy baja2. Menor","Bajo",IF(S234="1. Muy baja3. Moderado","Moderado",IF(S234="1. Muy baja4. Mayor","Alto",IF(S234="1. Muy baja5. Catastrófico","Extremo","")))))))))))))))))))))))))</f>
        <v>Bajo</v>
      </c>
      <c r="U234" s="70" t="s">
        <v>419</v>
      </c>
      <c r="V234" s="70" t="s">
        <v>2510</v>
      </c>
      <c r="W234" s="70" t="s">
        <v>2046</v>
      </c>
      <c r="X234" s="71">
        <f t="shared" si="94"/>
        <v>0.25</v>
      </c>
      <c r="Y234" s="71" t="s">
        <v>2047</v>
      </c>
      <c r="Z234" s="71">
        <f t="shared" si="95"/>
        <v>0.05</v>
      </c>
      <c r="AA234" s="70" t="s">
        <v>419</v>
      </c>
      <c r="AB234" s="70" t="s">
        <v>2511</v>
      </c>
      <c r="AC234" s="72">
        <f t="shared" si="96"/>
        <v>0.1</v>
      </c>
      <c r="AD234" s="70" t="s">
        <v>419</v>
      </c>
      <c r="AE234" s="70" t="s">
        <v>294</v>
      </c>
      <c r="AF234" s="70" t="s">
        <v>628</v>
      </c>
      <c r="AG234" s="72">
        <f t="shared" si="97"/>
        <v>0.15</v>
      </c>
      <c r="AH234" s="70" t="s">
        <v>419</v>
      </c>
      <c r="AI234" s="70" t="s">
        <v>2049</v>
      </c>
      <c r="AJ234" s="72">
        <f t="shared" si="88"/>
        <v>0.1</v>
      </c>
      <c r="AK234" s="70" t="s">
        <v>419</v>
      </c>
      <c r="AL234" s="70" t="s">
        <v>2079</v>
      </c>
      <c r="AM234" s="72">
        <f t="shared" si="98"/>
        <v>0.15</v>
      </c>
      <c r="AN234" s="72" t="s">
        <v>2051</v>
      </c>
      <c r="AO234" s="72" t="s">
        <v>2052</v>
      </c>
      <c r="AP234" s="72">
        <f>IF(AN234="Positivos",25%,0%)</f>
        <v>0.25</v>
      </c>
      <c r="AQ234" s="73">
        <f>+AC234+AG234+AJ234+AM234+AP234+Z234+X234</f>
        <v>1.05</v>
      </c>
      <c r="AR234" s="394">
        <f>AVERAGE(AQ234,AQ235,AQ236)</f>
        <v>0.70000000000000007</v>
      </c>
      <c r="AS234" s="361" t="s">
        <v>2053</v>
      </c>
      <c r="AT234" s="388">
        <f>VALUE(MID($AS234,1,1))</f>
        <v>1</v>
      </c>
      <c r="AU234" s="361" t="s">
        <v>2043</v>
      </c>
      <c r="AV234" s="388">
        <f>VALUE(MID($AU234,1,1))</f>
        <v>2</v>
      </c>
      <c r="AW234" s="388">
        <f>$AT234*$AV234</f>
        <v>2</v>
      </c>
      <c r="AX234" s="388" t="str">
        <f>CONCATENATE(AS234,AU234)</f>
        <v>1. Muy baja2. Menor</v>
      </c>
      <c r="AY234" s="391" t="str">
        <f>IF(AX234="5. Muy alta1. Leve","Alto",IF(AX234="5. Muy alta2. Menor","Alto",IF(AX234="5. Muy alta3. Moderado","Alto",IF(AX234="5. Muy alta4. Mayor","Alto",IF(AX234="5. Muy alta5. Catastrófico","Extremo",IF(AX234="4. Alta1. Leve","Moderado",IF(AX234="4. Alta2. Menor","Moderado",IF(AX234="4. Alta3. Moderado","Alto",IF(AX234="4. Alta4. Mayor","Alto",IF(AX234="4. Alta5. Catastrófico","Extremo",IF(AX234="3. Media1. Leve","Moderado",IF(AX234="3. Media2. Menor","Moderado",IF(AX234="3. Media3. Moderado","Moderado",IF(AX234="3. Media4. Mayor","Alto",IF(AX234="3. Media5. Catastrófico","Extremo",IF(AX234="2. Baja1. Leve","Bajo",IF(AX234="2. Baja2. Menor","Moderado",IF(AX234="2. Baja3. Moderado","Moderado",IF(AX234="2. Baja4. Mayor","Alto",IF(AX234="2. Baja5. Catastrófico","Extremo",IF(AX234="1. Muy baja1. Leve","Bajo",IF(AX234="1. Muy baja2. Menor","Bajo",IF(AX234="1. Muy baja3. Moderado","Moderado",IF(AX234="1. Muy baja4. Mayor","Alto",IF(AX234="1. Muy baja5. Catastrófico","Extremo","")))))))))))))))))))))))))</f>
        <v>Bajo</v>
      </c>
    </row>
    <row r="235" spans="1:51" ht="50" customHeight="1" x14ac:dyDescent="0.3">
      <c r="A235" s="404"/>
      <c r="B235" s="407"/>
      <c r="C235" s="410"/>
      <c r="D235" s="407"/>
      <c r="E235" s="407"/>
      <c r="F235" s="407"/>
      <c r="G235" s="401"/>
      <c r="H235" s="362"/>
      <c r="I235" s="362"/>
      <c r="J235" s="362"/>
      <c r="K235" s="362"/>
      <c r="L235" s="362"/>
      <c r="M235" s="362"/>
      <c r="N235" s="389"/>
      <c r="O235" s="398"/>
      <c r="P235" s="362"/>
      <c r="Q235" s="389"/>
      <c r="R235" s="398"/>
      <c r="S235" s="389"/>
      <c r="T235" s="392"/>
      <c r="U235" s="70" t="s">
        <v>419</v>
      </c>
      <c r="V235" s="70" t="s">
        <v>2512</v>
      </c>
      <c r="W235" s="70" t="s">
        <v>2046</v>
      </c>
      <c r="X235" s="71">
        <f t="shared" si="94"/>
        <v>0.25</v>
      </c>
      <c r="Y235" s="71" t="s">
        <v>2047</v>
      </c>
      <c r="Z235" s="71">
        <f t="shared" si="95"/>
        <v>0.05</v>
      </c>
      <c r="AA235" s="70" t="s">
        <v>419</v>
      </c>
      <c r="AB235" s="70" t="s">
        <v>2081</v>
      </c>
      <c r="AC235" s="72">
        <f t="shared" si="96"/>
        <v>0.1</v>
      </c>
      <c r="AD235" s="70" t="s">
        <v>419</v>
      </c>
      <c r="AE235" s="70" t="s">
        <v>1380</v>
      </c>
      <c r="AF235" s="70" t="s">
        <v>628</v>
      </c>
      <c r="AG235" s="72">
        <f t="shared" si="97"/>
        <v>0.15</v>
      </c>
      <c r="AH235" s="70" t="s">
        <v>419</v>
      </c>
      <c r="AI235" s="70" t="s">
        <v>2049</v>
      </c>
      <c r="AJ235" s="72">
        <f t="shared" si="88"/>
        <v>0.1</v>
      </c>
      <c r="AK235" s="70" t="s">
        <v>419</v>
      </c>
      <c r="AL235" s="70" t="s">
        <v>2082</v>
      </c>
      <c r="AM235" s="72">
        <f t="shared" si="98"/>
        <v>0.15</v>
      </c>
      <c r="AN235" s="72" t="s">
        <v>2051</v>
      </c>
      <c r="AO235" s="72" t="s">
        <v>2052</v>
      </c>
      <c r="AP235" s="72">
        <f>IF(AN235="Positivos",25%,0%)</f>
        <v>0.25</v>
      </c>
      <c r="AQ235" s="73">
        <f>+AC235+AG235+AJ235+AM235+AP235+Z235+X235</f>
        <v>1.05</v>
      </c>
      <c r="AR235" s="395"/>
      <c r="AS235" s="362"/>
      <c r="AT235" s="389"/>
      <c r="AU235" s="362"/>
      <c r="AV235" s="389"/>
      <c r="AW235" s="389"/>
      <c r="AX235" s="389"/>
      <c r="AY235" s="392"/>
    </row>
    <row r="236" spans="1:51" ht="50" customHeight="1" x14ac:dyDescent="0.3">
      <c r="A236" s="405"/>
      <c r="B236" s="408"/>
      <c r="C236" s="411"/>
      <c r="D236" s="408"/>
      <c r="E236" s="408"/>
      <c r="F236" s="408"/>
      <c r="G236" s="402"/>
      <c r="H236" s="363"/>
      <c r="I236" s="363"/>
      <c r="J236" s="363"/>
      <c r="K236" s="363"/>
      <c r="L236" s="363"/>
      <c r="M236" s="363"/>
      <c r="N236" s="390"/>
      <c r="O236" s="399"/>
      <c r="P236" s="363"/>
      <c r="Q236" s="390"/>
      <c r="R236" s="399"/>
      <c r="S236" s="390"/>
      <c r="T236" s="393"/>
      <c r="U236" s="70"/>
      <c r="V236" s="70"/>
      <c r="W236" s="70"/>
      <c r="X236" s="71" t="str">
        <f t="shared" si="94"/>
        <v>0%</v>
      </c>
      <c r="Y236" s="71"/>
      <c r="Z236" s="71" t="str">
        <f t="shared" si="95"/>
        <v>0%</v>
      </c>
      <c r="AA236" s="70"/>
      <c r="AB236" s="70"/>
      <c r="AC236" s="72">
        <f t="shared" si="96"/>
        <v>0</v>
      </c>
      <c r="AD236" s="70"/>
      <c r="AE236" s="70"/>
      <c r="AF236" s="70"/>
      <c r="AG236" s="72">
        <f t="shared" si="97"/>
        <v>0</v>
      </c>
      <c r="AH236" s="70"/>
      <c r="AI236" s="70"/>
      <c r="AJ236" s="72">
        <f t="shared" si="88"/>
        <v>0</v>
      </c>
      <c r="AK236" s="70"/>
      <c r="AL236" s="70"/>
      <c r="AM236" s="72">
        <f t="shared" si="98"/>
        <v>0</v>
      </c>
      <c r="AN236" s="72"/>
      <c r="AO236" s="72"/>
      <c r="AP236" s="72">
        <f t="shared" ref="AP236:AP269" si="101">IF(AN236="Positivos",25%,0%)</f>
        <v>0</v>
      </c>
      <c r="AQ236" s="73">
        <f t="shared" ref="AQ236:AQ269" si="102">+AC236+AG236+AJ236+AM236+AP236+Z236+X236</f>
        <v>0</v>
      </c>
      <c r="AR236" s="396"/>
      <c r="AS236" s="363"/>
      <c r="AT236" s="390"/>
      <c r="AU236" s="363"/>
      <c r="AV236" s="390"/>
      <c r="AW236" s="390"/>
      <c r="AX236" s="390"/>
      <c r="AY236" s="393"/>
    </row>
    <row r="237" spans="1:51" ht="50" customHeight="1" x14ac:dyDescent="0.3">
      <c r="A237" s="403" t="s">
        <v>347</v>
      </c>
      <c r="B237" s="406" t="s">
        <v>163</v>
      </c>
      <c r="C237" s="409">
        <v>2</v>
      </c>
      <c r="D237" s="406" t="s">
        <v>2329</v>
      </c>
      <c r="E237" s="406" t="s">
        <v>253</v>
      </c>
      <c r="F237" s="406" t="s">
        <v>2061</v>
      </c>
      <c r="G237" s="400" t="str">
        <f>(CONCATENATE(F237," ","de"," ",D237," ","por"," ",J237," ","debido a"," ",I237))</f>
        <v>Pérdida de Disponibilidad de Información Física por Degradación de los soportes de almacenamiento de la información debido a Ausencia de sitios para el almacenamiento de archivos de respaldo</v>
      </c>
      <c r="H237" s="361" t="s">
        <v>2084</v>
      </c>
      <c r="I237" s="361" t="s">
        <v>2085</v>
      </c>
      <c r="J237" s="361" t="s">
        <v>2086</v>
      </c>
      <c r="K237" s="361" t="s">
        <v>2087</v>
      </c>
      <c r="L237" s="361" t="s">
        <v>2509</v>
      </c>
      <c r="M237" s="361" t="s">
        <v>2132</v>
      </c>
      <c r="N237" s="388">
        <f>VALUE(MID($M237,1,1))</f>
        <v>2</v>
      </c>
      <c r="O237" s="397">
        <f>IF(N237=5,100%,IF(N237=4,80%,IF(N237=3,60%,IF(N237=2,40%,IF(N237=1,20%,"")))))</f>
        <v>0.4</v>
      </c>
      <c r="P237" s="361" t="s">
        <v>2054</v>
      </c>
      <c r="Q237" s="388">
        <f>VALUE(MID($P237,1,1))</f>
        <v>1</v>
      </c>
      <c r="R237" s="397">
        <f>IF(Q237=5,100%,IF(Q237=4,80%,IF(Q237=3,60%,IF(Q237=2,40%,IF(Q237=1,20%,"")))))</f>
        <v>0.2</v>
      </c>
      <c r="S237" s="388" t="str">
        <f>CONCATENATE(M237,P237)</f>
        <v>2. Baja1. Leve</v>
      </c>
      <c r="T237" s="391" t="str">
        <f t="shared" ref="T237" si="103">IF(S237="5. Muy alta1. Leve","Alto",IF(S237="5. Muy alta2. Menor","Alto",IF(S237="5. Muy alta3. Moderado","Alto",IF(S237="5. Muy alta4. Mayor","Alto",IF(S237="5. Muy alta5. Catastrófico","Extremo",IF(S237="4. Alta1. Leve","Moderado",IF(S237="4. Alta2. Menor","Moderado",IF(S237="4. Alta3. Moderado","Alto",IF(S237="4. Alta4. Mayor","Alto",IF(S237="4. Alta5. Catastrófico","Extremo",IF(S237="3. Media1. Leve","Moderado",IF(S237="3. Media2. Menor","Moderado",IF(S237="3. Media3. Moderado","Moderado",IF(S237="3. Media4. Mayor","Alto",IF(S237="3. Media5. Catastrófico","Extremo",IF(S237="2. Baja1. Leve","Bajo",IF(S237="2. Baja2. Menor","Moderado",IF(S237="2. Baja3. Moderado","Moderado",IF(S237="2. Baja4. Mayor","Alto",IF(S237="2. Baja5. Catastrófico","Extremo",IF(S237="1. Muy baja1. Leve","Bajo",IF(S237="1. Muy baja2. Menor","Bajo",IF(S237="1. Muy baja3. Moderado","Moderado",IF(S237="1. Muy baja4. Mayor","Alto",IF(S237="1. Muy baja5. Catastrófico","Extremo","")))))))))))))))))))))))))</f>
        <v>Bajo</v>
      </c>
      <c r="U237" s="70" t="s">
        <v>419</v>
      </c>
      <c r="V237" s="70" t="s">
        <v>2510</v>
      </c>
      <c r="W237" s="70" t="s">
        <v>2046</v>
      </c>
      <c r="X237" s="71">
        <f t="shared" si="94"/>
        <v>0.25</v>
      </c>
      <c r="Y237" s="71" t="s">
        <v>2047</v>
      </c>
      <c r="Z237" s="71">
        <f t="shared" si="95"/>
        <v>0.05</v>
      </c>
      <c r="AA237" s="70" t="s">
        <v>419</v>
      </c>
      <c r="AB237" s="70" t="s">
        <v>2511</v>
      </c>
      <c r="AC237" s="72">
        <f t="shared" si="96"/>
        <v>0.1</v>
      </c>
      <c r="AD237" s="70" t="s">
        <v>419</v>
      </c>
      <c r="AE237" s="70" t="s">
        <v>294</v>
      </c>
      <c r="AF237" s="70" t="s">
        <v>628</v>
      </c>
      <c r="AG237" s="72">
        <f t="shared" si="97"/>
        <v>0.15</v>
      </c>
      <c r="AH237" s="70" t="s">
        <v>419</v>
      </c>
      <c r="AI237" s="70" t="s">
        <v>2049</v>
      </c>
      <c r="AJ237" s="72">
        <f t="shared" si="88"/>
        <v>0.1</v>
      </c>
      <c r="AK237" s="70" t="s">
        <v>419</v>
      </c>
      <c r="AL237" s="70" t="s">
        <v>2079</v>
      </c>
      <c r="AM237" s="72">
        <f t="shared" si="98"/>
        <v>0.15</v>
      </c>
      <c r="AN237" s="72" t="s">
        <v>2051</v>
      </c>
      <c r="AO237" s="72" t="s">
        <v>2052</v>
      </c>
      <c r="AP237" s="72">
        <f t="shared" si="101"/>
        <v>0.25</v>
      </c>
      <c r="AQ237" s="73">
        <f t="shared" si="102"/>
        <v>1.05</v>
      </c>
      <c r="AR237" s="394">
        <f>AVERAGE(AQ237,AQ238,AQ239)</f>
        <v>1.05</v>
      </c>
      <c r="AS237" s="361" t="s">
        <v>2053</v>
      </c>
      <c r="AT237" s="388">
        <f>VALUE(MID($AS237,1,1))</f>
        <v>1</v>
      </c>
      <c r="AU237" s="361" t="s">
        <v>2043</v>
      </c>
      <c r="AV237" s="388">
        <f>VALUE(MID($AU237,1,1))</f>
        <v>2</v>
      </c>
      <c r="AW237" s="388">
        <f>$AT237*$AV237</f>
        <v>2</v>
      </c>
      <c r="AX237" s="388" t="str">
        <f>CONCATENATE(AS237,AU237)</f>
        <v>1. Muy baja2. Menor</v>
      </c>
      <c r="AY237" s="391" t="str">
        <f t="shared" ref="AY237" si="104">IF(AX237="5. Muy alta1. Leve","Alto",IF(AX237="5. Muy alta2. Menor","Alto",IF(AX237="5. Muy alta3. Moderado","Alto",IF(AX237="5. Muy alta4. Mayor","Alto",IF(AX237="5. Muy alta5. Catastrófico","Extremo",IF(AX237="4. Alta1. Leve","Moderado",IF(AX237="4. Alta2. Menor","Moderado",IF(AX237="4. Alta3. Moderado","Alto",IF(AX237="4. Alta4. Mayor","Alto",IF(AX237="4. Alta5. Catastrófico","Extremo",IF(AX237="3. Media1. Leve","Moderado",IF(AX237="3. Media2. Menor","Moderado",IF(AX237="3. Media3. Moderado","Moderado",IF(AX237="3. Media4. Mayor","Alto",IF(AX237="3. Media5. Catastrófico","Extremo",IF(AX237="2. Baja1. Leve","Bajo",IF(AX237="2. Baja2. Menor","Moderado",IF(AX237="2. Baja3. Moderado","Moderado",IF(AX237="2. Baja4. Mayor","Alto",IF(AX237="2. Baja5. Catastrófico","Extremo",IF(AX237="1. Muy baja1. Leve","Bajo",IF(AX237="1. Muy baja2. Menor","Bajo",IF(AX237="1. Muy baja3. Moderado","Moderado",IF(AX237="1. Muy baja4. Mayor","Alto",IF(AX237="1. Muy baja5. Catastrófico","Extremo","")))))))))))))))))))))))))</f>
        <v>Bajo</v>
      </c>
    </row>
    <row r="238" spans="1:51" ht="50" customHeight="1" x14ac:dyDescent="0.3">
      <c r="A238" s="404"/>
      <c r="B238" s="407"/>
      <c r="C238" s="410"/>
      <c r="D238" s="407"/>
      <c r="E238" s="407"/>
      <c r="F238" s="407"/>
      <c r="G238" s="401"/>
      <c r="H238" s="362"/>
      <c r="I238" s="362"/>
      <c r="J238" s="362"/>
      <c r="K238" s="362"/>
      <c r="L238" s="362"/>
      <c r="M238" s="362"/>
      <c r="N238" s="389"/>
      <c r="O238" s="398"/>
      <c r="P238" s="362"/>
      <c r="Q238" s="389"/>
      <c r="R238" s="398"/>
      <c r="S238" s="389"/>
      <c r="T238" s="392"/>
      <c r="U238" s="70" t="s">
        <v>419</v>
      </c>
      <c r="V238" s="70" t="s">
        <v>2512</v>
      </c>
      <c r="W238" s="70" t="s">
        <v>2046</v>
      </c>
      <c r="X238" s="71">
        <f t="shared" si="94"/>
        <v>0.25</v>
      </c>
      <c r="Y238" s="71" t="s">
        <v>2047</v>
      </c>
      <c r="Z238" s="71">
        <f t="shared" si="95"/>
        <v>0.05</v>
      </c>
      <c r="AA238" s="70" t="s">
        <v>419</v>
      </c>
      <c r="AB238" s="70" t="s">
        <v>2081</v>
      </c>
      <c r="AC238" s="72">
        <f t="shared" si="96"/>
        <v>0.1</v>
      </c>
      <c r="AD238" s="70" t="s">
        <v>419</v>
      </c>
      <c r="AE238" s="70" t="s">
        <v>1380</v>
      </c>
      <c r="AF238" s="70" t="s">
        <v>628</v>
      </c>
      <c r="AG238" s="72">
        <f t="shared" si="97"/>
        <v>0.15</v>
      </c>
      <c r="AH238" s="70" t="s">
        <v>419</v>
      </c>
      <c r="AI238" s="70" t="s">
        <v>2049</v>
      </c>
      <c r="AJ238" s="72">
        <f t="shared" si="88"/>
        <v>0.1</v>
      </c>
      <c r="AK238" s="70" t="s">
        <v>419</v>
      </c>
      <c r="AL238" s="70" t="s">
        <v>2050</v>
      </c>
      <c r="AM238" s="72">
        <f t="shared" si="98"/>
        <v>0.15</v>
      </c>
      <c r="AN238" s="72" t="s">
        <v>2051</v>
      </c>
      <c r="AO238" s="72" t="s">
        <v>2052</v>
      </c>
      <c r="AP238" s="72">
        <f t="shared" si="101"/>
        <v>0.25</v>
      </c>
      <c r="AQ238" s="73">
        <f t="shared" si="102"/>
        <v>1.05</v>
      </c>
      <c r="AR238" s="395"/>
      <c r="AS238" s="362"/>
      <c r="AT238" s="389"/>
      <c r="AU238" s="362"/>
      <c r="AV238" s="389"/>
      <c r="AW238" s="389"/>
      <c r="AX238" s="389"/>
      <c r="AY238" s="392"/>
    </row>
    <row r="239" spans="1:51" ht="50" customHeight="1" x14ac:dyDescent="0.3">
      <c r="A239" s="405"/>
      <c r="B239" s="408"/>
      <c r="C239" s="411"/>
      <c r="D239" s="408"/>
      <c r="E239" s="408"/>
      <c r="F239" s="408"/>
      <c r="G239" s="402"/>
      <c r="H239" s="363"/>
      <c r="I239" s="363"/>
      <c r="J239" s="363"/>
      <c r="K239" s="363"/>
      <c r="L239" s="363"/>
      <c r="M239" s="363"/>
      <c r="N239" s="390"/>
      <c r="O239" s="399"/>
      <c r="P239" s="363"/>
      <c r="Q239" s="390"/>
      <c r="R239" s="399"/>
      <c r="S239" s="390"/>
      <c r="T239" s="393"/>
      <c r="U239" s="70" t="s">
        <v>419</v>
      </c>
      <c r="V239" s="70" t="s">
        <v>2513</v>
      </c>
      <c r="W239" s="70" t="s">
        <v>2046</v>
      </c>
      <c r="X239" s="71">
        <f t="shared" si="94"/>
        <v>0.25</v>
      </c>
      <c r="Y239" s="71" t="s">
        <v>2047</v>
      </c>
      <c r="Z239" s="71">
        <f t="shared" si="95"/>
        <v>0.05</v>
      </c>
      <c r="AA239" s="70" t="s">
        <v>419</v>
      </c>
      <c r="AB239" s="70" t="s">
        <v>2514</v>
      </c>
      <c r="AC239" s="72">
        <f t="shared" si="96"/>
        <v>0.1</v>
      </c>
      <c r="AD239" s="70" t="s">
        <v>419</v>
      </c>
      <c r="AE239" s="70" t="s">
        <v>294</v>
      </c>
      <c r="AF239" s="70" t="s">
        <v>628</v>
      </c>
      <c r="AG239" s="72">
        <f t="shared" si="97"/>
        <v>0.15</v>
      </c>
      <c r="AH239" s="70" t="s">
        <v>419</v>
      </c>
      <c r="AI239" s="70" t="s">
        <v>2049</v>
      </c>
      <c r="AJ239" s="72">
        <f t="shared" si="88"/>
        <v>0.1</v>
      </c>
      <c r="AK239" s="70" t="s">
        <v>419</v>
      </c>
      <c r="AL239" s="70" t="s">
        <v>2050</v>
      </c>
      <c r="AM239" s="72">
        <f t="shared" si="98"/>
        <v>0.15</v>
      </c>
      <c r="AN239" s="72" t="s">
        <v>2051</v>
      </c>
      <c r="AO239" s="72" t="s">
        <v>2515</v>
      </c>
      <c r="AP239" s="72">
        <f t="shared" si="101"/>
        <v>0.25</v>
      </c>
      <c r="AQ239" s="73">
        <f t="shared" si="102"/>
        <v>1.05</v>
      </c>
      <c r="AR239" s="396"/>
      <c r="AS239" s="363"/>
      <c r="AT239" s="390"/>
      <c r="AU239" s="363"/>
      <c r="AV239" s="390"/>
      <c r="AW239" s="390"/>
      <c r="AX239" s="390"/>
      <c r="AY239" s="393"/>
    </row>
    <row r="240" spans="1:51" ht="50" customHeight="1" x14ac:dyDescent="0.3">
      <c r="A240" s="403" t="s">
        <v>347</v>
      </c>
      <c r="B240" s="406" t="s">
        <v>163</v>
      </c>
      <c r="C240" s="409">
        <v>3</v>
      </c>
      <c r="D240" s="406" t="s">
        <v>2516</v>
      </c>
      <c r="E240" s="406" t="s">
        <v>253</v>
      </c>
      <c r="F240" s="406" t="s">
        <v>2032</v>
      </c>
      <c r="G240" s="400" t="str">
        <f>(CONCATENATE(F240," ","de"," ",D240," ","por"," ",J240," ","debido a"," ",I240))</f>
        <v>Pérdida de confidencialidad e integridad de Información Digital /Electrónica por Uso indebido de la Información debido a Falta de capacitación al personal</v>
      </c>
      <c r="H240" s="361" t="s">
        <v>2508</v>
      </c>
      <c r="I240" s="361" t="s">
        <v>2074</v>
      </c>
      <c r="J240" s="361" t="s">
        <v>2075</v>
      </c>
      <c r="K240" s="361" t="s">
        <v>2076</v>
      </c>
      <c r="L240" s="361" t="s">
        <v>2509</v>
      </c>
      <c r="M240" s="361" t="s">
        <v>2141</v>
      </c>
      <c r="N240" s="388">
        <f>VALUE(MID($M240,1,1))</f>
        <v>4</v>
      </c>
      <c r="O240" s="397">
        <f>IF(N240=5,100%,IF(N240=4,80%,IF(N240=3,60%,IF(N240=2,40%,IF(N240=1,20%,"")))))</f>
        <v>0.8</v>
      </c>
      <c r="P240" s="361" t="s">
        <v>2043</v>
      </c>
      <c r="Q240" s="388">
        <f>VALUE(MID($P240,1,1))</f>
        <v>2</v>
      </c>
      <c r="R240" s="397">
        <f>IF(Q240=5,100%,IF(Q240=4,80%,IF(Q240=3,60%,IF(Q240=2,40%,IF(Q240=1,20%,"")))))</f>
        <v>0.4</v>
      </c>
      <c r="S240" s="388" t="str">
        <f>CONCATENATE(M240,P240)</f>
        <v>4. Alta2. Menor</v>
      </c>
      <c r="T240" s="391" t="str">
        <f t="shared" ref="T240" si="105">IF(S240="5. Muy alta1. Leve","Alto",IF(S240="5. Muy alta2. Menor","Alto",IF(S240="5. Muy alta3. Moderado","Alto",IF(S240="5. Muy alta4. Mayor","Alto",IF(S240="5. Muy alta5. Catastrófico","Extremo",IF(S240="4. Alta1. Leve","Moderado",IF(S240="4. Alta2. Menor","Moderado",IF(S240="4. Alta3. Moderado","Alto",IF(S240="4. Alta4. Mayor","Alto",IF(S240="4. Alta5. Catastrófico","Extremo",IF(S240="3. Media1. Leve","Moderado",IF(S240="3. Media2. Menor","Moderado",IF(S240="3. Media3. Moderado","Moderado",IF(S240="3. Media4. Mayor","Alto",IF(S240="3. Media5. Catastrófico","Extremo",IF(S240="2. Baja1. Leve","Bajo",IF(S240="2. Baja2. Menor","Moderado",IF(S240="2. Baja3. Moderado","Moderado",IF(S240="2. Baja4. Mayor","Alto",IF(S240="2. Baja5. Catastrófico","Extremo",IF(S240="1. Muy baja1. Leve","Bajo",IF(S240="1. Muy baja2. Menor","Bajo",IF(S240="1. Muy baja3. Moderado","Moderado",IF(S240="1. Muy baja4. Mayor","Alto",IF(S240="1. Muy baja5. Catastrófico","Extremo","")))))))))))))))))))))))))</f>
        <v>Moderado</v>
      </c>
      <c r="U240" s="70" t="s">
        <v>419</v>
      </c>
      <c r="V240" s="70" t="s">
        <v>2517</v>
      </c>
      <c r="W240" s="70" t="s">
        <v>2046</v>
      </c>
      <c r="X240" s="71">
        <f t="shared" si="94"/>
        <v>0.25</v>
      </c>
      <c r="Y240" s="71" t="s">
        <v>2047</v>
      </c>
      <c r="Z240" s="71">
        <f t="shared" si="95"/>
        <v>0.05</v>
      </c>
      <c r="AA240" s="70" t="s">
        <v>419</v>
      </c>
      <c r="AB240" s="70" t="s">
        <v>2518</v>
      </c>
      <c r="AC240" s="72">
        <f t="shared" si="96"/>
        <v>0.1</v>
      </c>
      <c r="AD240" s="70" t="s">
        <v>419</v>
      </c>
      <c r="AE240" s="70" t="s">
        <v>194</v>
      </c>
      <c r="AF240" s="70" t="s">
        <v>628</v>
      </c>
      <c r="AG240" s="72">
        <f t="shared" si="97"/>
        <v>0.15</v>
      </c>
      <c r="AH240" s="70" t="s">
        <v>419</v>
      </c>
      <c r="AI240" s="70" t="s">
        <v>2049</v>
      </c>
      <c r="AJ240" s="72">
        <f t="shared" si="88"/>
        <v>0.1</v>
      </c>
      <c r="AK240" s="70" t="s">
        <v>419</v>
      </c>
      <c r="AL240" s="70" t="s">
        <v>2079</v>
      </c>
      <c r="AM240" s="72">
        <f t="shared" si="98"/>
        <v>0.15</v>
      </c>
      <c r="AN240" s="72" t="s">
        <v>2051</v>
      </c>
      <c r="AO240" s="72" t="s">
        <v>2183</v>
      </c>
      <c r="AP240" s="72">
        <f t="shared" si="101"/>
        <v>0.25</v>
      </c>
      <c r="AQ240" s="73">
        <f t="shared" si="102"/>
        <v>1.05</v>
      </c>
      <c r="AR240" s="394">
        <f>AVERAGE(AQ240,AQ241,AQ242)</f>
        <v>1.0333333333333334</v>
      </c>
      <c r="AS240" s="361" t="s">
        <v>2132</v>
      </c>
      <c r="AT240" s="388">
        <f>VALUE(MID($AS240,1,1))</f>
        <v>2</v>
      </c>
      <c r="AU240" s="361" t="s">
        <v>2054</v>
      </c>
      <c r="AV240" s="388">
        <f>VALUE(MID($AU240,1,1))</f>
        <v>1</v>
      </c>
      <c r="AW240" s="388">
        <f>$AT240*$AV240</f>
        <v>2</v>
      </c>
      <c r="AX240" s="388" t="str">
        <f>CONCATENATE(AS240,AU240)</f>
        <v>2. Baja1. Leve</v>
      </c>
      <c r="AY240" s="391" t="str">
        <f t="shared" ref="AY240" si="106">IF(AX240="5. Muy alta1. Leve","Alto",IF(AX240="5. Muy alta2. Menor","Alto",IF(AX240="5. Muy alta3. Moderado","Alto",IF(AX240="5. Muy alta4. Mayor","Alto",IF(AX240="5. Muy alta5. Catastrófico","Extremo",IF(AX240="4. Alta1. Leve","Moderado",IF(AX240="4. Alta2. Menor","Moderado",IF(AX240="4. Alta3. Moderado","Alto",IF(AX240="4. Alta4. Mayor","Alto",IF(AX240="4. Alta5. Catastrófico","Extremo",IF(AX240="3. Media1. Leve","Moderado",IF(AX240="3. Media2. Menor","Moderado",IF(AX240="3. Media3. Moderado","Moderado",IF(AX240="3. Media4. Mayor","Alto",IF(AX240="3. Media5. Catastrófico","Extremo",IF(AX240="2. Baja1. Leve","Bajo",IF(AX240="2. Baja2. Menor","Moderado",IF(AX240="2. Baja3. Moderado","Moderado",IF(AX240="2. Baja4. Mayor","Alto",IF(AX240="2. Baja5. Catastrófico","Extremo",IF(AX240="1. Muy baja1. Leve","Bajo",IF(AX240="1. Muy baja2. Menor","Bajo",IF(AX240="1. Muy baja3. Moderado","Moderado",IF(AX240="1. Muy baja4. Mayor","Alto",IF(AX240="1. Muy baja5. Catastrófico","Extremo","")))))))))))))))))))))))))</f>
        <v>Bajo</v>
      </c>
    </row>
    <row r="241" spans="1:51" ht="50" customHeight="1" x14ac:dyDescent="0.3">
      <c r="A241" s="404"/>
      <c r="B241" s="407"/>
      <c r="C241" s="410"/>
      <c r="D241" s="407"/>
      <c r="E241" s="407"/>
      <c r="F241" s="407"/>
      <c r="G241" s="401"/>
      <c r="H241" s="362"/>
      <c r="I241" s="362"/>
      <c r="J241" s="362"/>
      <c r="K241" s="362"/>
      <c r="L241" s="362"/>
      <c r="M241" s="362"/>
      <c r="N241" s="389"/>
      <c r="O241" s="398"/>
      <c r="P241" s="362"/>
      <c r="Q241" s="389"/>
      <c r="R241" s="398"/>
      <c r="S241" s="389"/>
      <c r="T241" s="392"/>
      <c r="U241" s="95" t="s">
        <v>419</v>
      </c>
      <c r="V241" s="95" t="s">
        <v>2519</v>
      </c>
      <c r="W241" s="95" t="s">
        <v>2046</v>
      </c>
      <c r="X241" s="71">
        <f t="shared" si="94"/>
        <v>0.25</v>
      </c>
      <c r="Y241" s="71" t="s">
        <v>2069</v>
      </c>
      <c r="Z241" s="71">
        <f t="shared" si="95"/>
        <v>0.15</v>
      </c>
      <c r="AA241" s="95" t="s">
        <v>419</v>
      </c>
      <c r="AB241" s="95" t="s">
        <v>2520</v>
      </c>
      <c r="AC241" s="72">
        <f t="shared" si="96"/>
        <v>0.1</v>
      </c>
      <c r="AD241" s="95" t="s">
        <v>419</v>
      </c>
      <c r="AE241" s="94" t="s">
        <v>516</v>
      </c>
      <c r="AF241" s="70" t="s">
        <v>628</v>
      </c>
      <c r="AG241" s="72">
        <f t="shared" si="97"/>
        <v>0.15</v>
      </c>
      <c r="AH241" s="95" t="s">
        <v>419</v>
      </c>
      <c r="AI241" s="95" t="s">
        <v>2095</v>
      </c>
      <c r="AJ241" s="72">
        <f t="shared" si="88"/>
        <v>0.1</v>
      </c>
      <c r="AK241" s="95" t="s">
        <v>419</v>
      </c>
      <c r="AL241" s="95" t="s">
        <v>2096</v>
      </c>
      <c r="AM241" s="72">
        <f t="shared" si="98"/>
        <v>0.15</v>
      </c>
      <c r="AN241" s="72" t="s">
        <v>2051</v>
      </c>
      <c r="AO241" s="72" t="s">
        <v>2052</v>
      </c>
      <c r="AP241" s="72">
        <f t="shared" si="101"/>
        <v>0.25</v>
      </c>
      <c r="AQ241" s="73">
        <f t="shared" si="102"/>
        <v>1.1499999999999999</v>
      </c>
      <c r="AR241" s="395"/>
      <c r="AS241" s="362"/>
      <c r="AT241" s="389"/>
      <c r="AU241" s="362"/>
      <c r="AV241" s="389"/>
      <c r="AW241" s="389"/>
      <c r="AX241" s="389"/>
      <c r="AY241" s="392"/>
    </row>
    <row r="242" spans="1:51" ht="50" customHeight="1" x14ac:dyDescent="0.3">
      <c r="A242" s="405"/>
      <c r="B242" s="408"/>
      <c r="C242" s="411"/>
      <c r="D242" s="408"/>
      <c r="E242" s="408"/>
      <c r="F242" s="408"/>
      <c r="G242" s="402"/>
      <c r="H242" s="363"/>
      <c r="I242" s="363"/>
      <c r="J242" s="363"/>
      <c r="K242" s="363"/>
      <c r="L242" s="363"/>
      <c r="M242" s="363"/>
      <c r="N242" s="390"/>
      <c r="O242" s="399"/>
      <c r="P242" s="363"/>
      <c r="Q242" s="390"/>
      <c r="R242" s="399"/>
      <c r="S242" s="390"/>
      <c r="T242" s="393"/>
      <c r="U242" s="70" t="s">
        <v>419</v>
      </c>
      <c r="V242" s="96" t="s">
        <v>2521</v>
      </c>
      <c r="W242" s="70" t="s">
        <v>2114</v>
      </c>
      <c r="X242" s="71">
        <f t="shared" si="94"/>
        <v>0.1</v>
      </c>
      <c r="Y242" s="71" t="s">
        <v>2047</v>
      </c>
      <c r="Z242" s="71">
        <f t="shared" si="95"/>
        <v>0.05</v>
      </c>
      <c r="AA242" s="70" t="s">
        <v>419</v>
      </c>
      <c r="AB242" s="96" t="s">
        <v>2522</v>
      </c>
      <c r="AC242" s="72">
        <f t="shared" si="96"/>
        <v>0.1</v>
      </c>
      <c r="AD242" s="70" t="s">
        <v>419</v>
      </c>
      <c r="AE242" s="70" t="s">
        <v>194</v>
      </c>
      <c r="AF242" s="70" t="s">
        <v>628</v>
      </c>
      <c r="AG242" s="72">
        <f t="shared" si="97"/>
        <v>0.15</v>
      </c>
      <c r="AH242" s="70" t="s">
        <v>419</v>
      </c>
      <c r="AI242" s="70" t="s">
        <v>2049</v>
      </c>
      <c r="AJ242" s="72">
        <f t="shared" si="88"/>
        <v>0.1</v>
      </c>
      <c r="AK242" s="70" t="s">
        <v>419</v>
      </c>
      <c r="AL242" s="70" t="s">
        <v>2050</v>
      </c>
      <c r="AM242" s="72">
        <f t="shared" si="98"/>
        <v>0.15</v>
      </c>
      <c r="AN242" s="72" t="s">
        <v>2051</v>
      </c>
      <c r="AO242" s="72" t="s">
        <v>2120</v>
      </c>
      <c r="AP242" s="72">
        <f t="shared" si="101"/>
        <v>0.25</v>
      </c>
      <c r="AQ242" s="73">
        <f t="shared" si="102"/>
        <v>0.9</v>
      </c>
      <c r="AR242" s="396"/>
      <c r="AS242" s="363"/>
      <c r="AT242" s="390"/>
      <c r="AU242" s="363"/>
      <c r="AV242" s="390"/>
      <c r="AW242" s="390"/>
      <c r="AX242" s="390"/>
      <c r="AY242" s="393"/>
    </row>
    <row r="243" spans="1:51" ht="50" customHeight="1" x14ac:dyDescent="0.3">
      <c r="A243" s="403" t="s">
        <v>347</v>
      </c>
      <c r="B243" s="406" t="s">
        <v>163</v>
      </c>
      <c r="C243" s="409">
        <v>4</v>
      </c>
      <c r="D243" s="406" t="s">
        <v>2516</v>
      </c>
      <c r="E243" s="406" t="s">
        <v>253</v>
      </c>
      <c r="F243" s="406" t="s">
        <v>2061</v>
      </c>
      <c r="G243" s="400" t="str">
        <f>(CONCATENATE(F243," ","de"," ",D243," ","por"," ",J243," ","debido a"," ",I243))</f>
        <v>Pérdida de Disponibilidad de Información Digital /Electrónica por Degradación de los soportes de almacenamiento de la información debido a No se cuenta con documentación</v>
      </c>
      <c r="H243" s="361" t="s">
        <v>2104</v>
      </c>
      <c r="I243" s="361" t="s">
        <v>2105</v>
      </c>
      <c r="J243" s="361" t="s">
        <v>2086</v>
      </c>
      <c r="K243" s="361" t="s">
        <v>2087</v>
      </c>
      <c r="L243" s="361" t="s">
        <v>2509</v>
      </c>
      <c r="M243" s="361" t="s">
        <v>2141</v>
      </c>
      <c r="N243" s="388">
        <f>VALUE(MID($M243,1,1))</f>
        <v>4</v>
      </c>
      <c r="O243" s="397">
        <f>IF(N243=5,100%,IF(N243=4,80%,IF(N243=3,60%,IF(N243=2,40%,IF(N243=1,20%,"")))))</f>
        <v>0.8</v>
      </c>
      <c r="P243" s="361" t="s">
        <v>2043</v>
      </c>
      <c r="Q243" s="388">
        <f>VALUE(MID($P243,1,1))</f>
        <v>2</v>
      </c>
      <c r="R243" s="397">
        <f>IF(Q243=5,100%,IF(Q243=4,80%,IF(Q243=3,60%,IF(Q243=2,40%,IF(Q243=1,20%,"")))))</f>
        <v>0.4</v>
      </c>
      <c r="S243" s="388" t="str">
        <f>CONCATENATE(M243,P243)</f>
        <v>4. Alta2. Menor</v>
      </c>
      <c r="T243" s="391" t="str">
        <f t="shared" ref="T243" si="107">IF(S243="5. Muy alta1. Leve","Alto",IF(S243="5. Muy alta2. Menor","Alto",IF(S243="5. Muy alta3. Moderado","Alto",IF(S243="5. Muy alta4. Mayor","Alto",IF(S243="5. Muy alta5. Catastrófico","Extremo",IF(S243="4. Alta1. Leve","Moderado",IF(S243="4. Alta2. Menor","Moderado",IF(S243="4. Alta3. Moderado","Alto",IF(S243="4. Alta4. Mayor","Alto",IF(S243="4. Alta5. Catastrófico","Extremo",IF(S243="3. Media1. Leve","Moderado",IF(S243="3. Media2. Menor","Moderado",IF(S243="3. Media3. Moderado","Moderado",IF(S243="3. Media4. Mayor","Alto",IF(S243="3. Media5. Catastrófico","Extremo",IF(S243="2. Baja1. Leve","Bajo",IF(S243="2. Baja2. Menor","Moderado",IF(S243="2. Baja3. Moderado","Moderado",IF(S243="2. Baja4. Mayor","Alto",IF(S243="2. Baja5. Catastrófico","Extremo",IF(S243="1. Muy baja1. Leve","Bajo",IF(S243="1. Muy baja2. Menor","Bajo",IF(S243="1. Muy baja3. Moderado","Moderado",IF(S243="1. Muy baja4. Mayor","Alto",IF(S243="1. Muy baja5. Catastrófico","Extremo","")))))))))))))))))))))))))</f>
        <v>Moderado</v>
      </c>
      <c r="U243" s="70" t="s">
        <v>419</v>
      </c>
      <c r="V243" s="70" t="s">
        <v>2523</v>
      </c>
      <c r="W243" s="70" t="s">
        <v>2046</v>
      </c>
      <c r="X243" s="71">
        <f t="shared" si="94"/>
        <v>0.25</v>
      </c>
      <c r="Y243" s="71" t="s">
        <v>2047</v>
      </c>
      <c r="Z243" s="71">
        <f t="shared" si="95"/>
        <v>0.05</v>
      </c>
      <c r="AA243" s="70" t="s">
        <v>419</v>
      </c>
      <c r="AB243" s="70" t="s">
        <v>2518</v>
      </c>
      <c r="AC243" s="72">
        <f t="shared" si="96"/>
        <v>0.1</v>
      </c>
      <c r="AD243" s="70" t="s">
        <v>419</v>
      </c>
      <c r="AE243" s="70" t="s">
        <v>194</v>
      </c>
      <c r="AF243" s="70" t="s">
        <v>628</v>
      </c>
      <c r="AG243" s="72">
        <f t="shared" si="97"/>
        <v>0.15</v>
      </c>
      <c r="AH243" s="70" t="s">
        <v>419</v>
      </c>
      <c r="AI243" s="70" t="s">
        <v>2049</v>
      </c>
      <c r="AJ243" s="72">
        <f t="shared" si="88"/>
        <v>0.1</v>
      </c>
      <c r="AK243" s="70" t="s">
        <v>419</v>
      </c>
      <c r="AL243" s="70" t="s">
        <v>2079</v>
      </c>
      <c r="AM243" s="72">
        <f t="shared" si="98"/>
        <v>0.15</v>
      </c>
      <c r="AN243" s="72" t="s">
        <v>2051</v>
      </c>
      <c r="AO243" s="72" t="s">
        <v>2183</v>
      </c>
      <c r="AP243" s="72">
        <f t="shared" si="101"/>
        <v>0.25</v>
      </c>
      <c r="AQ243" s="73">
        <f t="shared" si="102"/>
        <v>1.05</v>
      </c>
      <c r="AR243" s="394">
        <f>AVERAGE(AQ243,AQ244,AQ245)</f>
        <v>1</v>
      </c>
      <c r="AS243" s="361" t="s">
        <v>2132</v>
      </c>
      <c r="AT243" s="388">
        <f>VALUE(MID($AS243,1,1))</f>
        <v>2</v>
      </c>
      <c r="AU243" s="361" t="s">
        <v>2054</v>
      </c>
      <c r="AV243" s="388">
        <f>VALUE(MID($AU243,1,1))</f>
        <v>1</v>
      </c>
      <c r="AW243" s="388">
        <f>$AT243*$AV243</f>
        <v>2</v>
      </c>
      <c r="AX243" s="388" t="str">
        <f>CONCATENATE(AS243,AU243)</f>
        <v>2. Baja1. Leve</v>
      </c>
      <c r="AY243" s="391" t="str">
        <f t="shared" ref="AY243" si="108">IF(AX243="5. Muy alta1. Leve","Alto",IF(AX243="5. Muy alta2. Menor","Alto",IF(AX243="5. Muy alta3. Moderado","Alto",IF(AX243="5. Muy alta4. Mayor","Alto",IF(AX243="5. Muy alta5. Catastrófico","Extremo",IF(AX243="4. Alta1. Leve","Moderado",IF(AX243="4. Alta2. Menor","Moderado",IF(AX243="4. Alta3. Moderado","Alto",IF(AX243="4. Alta4. Mayor","Alto",IF(AX243="4. Alta5. Catastrófico","Extremo",IF(AX243="3. Media1. Leve","Moderado",IF(AX243="3. Media2. Menor","Moderado",IF(AX243="3. Media3. Moderado","Moderado",IF(AX243="3. Media4. Mayor","Alto",IF(AX243="3. Media5. Catastrófico","Extremo",IF(AX243="2. Baja1. Leve","Bajo",IF(AX243="2. Baja2. Menor","Moderado",IF(AX243="2. Baja3. Moderado","Moderado",IF(AX243="2. Baja4. Mayor","Alto",IF(AX243="2. Baja5. Catastrófico","Extremo",IF(AX243="1. Muy baja1. Leve","Bajo",IF(AX243="1. Muy baja2. Menor","Bajo",IF(AX243="1. Muy baja3. Moderado","Moderado",IF(AX243="1. Muy baja4. Mayor","Alto",IF(AX243="1. Muy baja5. Catastrófico","Extremo","")))))))))))))))))))))))))</f>
        <v>Bajo</v>
      </c>
    </row>
    <row r="244" spans="1:51" ht="50" customHeight="1" x14ac:dyDescent="0.3">
      <c r="A244" s="404"/>
      <c r="B244" s="407"/>
      <c r="C244" s="410"/>
      <c r="D244" s="407"/>
      <c r="E244" s="407"/>
      <c r="F244" s="407"/>
      <c r="G244" s="401"/>
      <c r="H244" s="362"/>
      <c r="I244" s="362"/>
      <c r="J244" s="362"/>
      <c r="K244" s="362"/>
      <c r="L244" s="362"/>
      <c r="M244" s="362"/>
      <c r="N244" s="389"/>
      <c r="O244" s="398"/>
      <c r="P244" s="362"/>
      <c r="Q244" s="389"/>
      <c r="R244" s="398"/>
      <c r="S244" s="389"/>
      <c r="T244" s="392"/>
      <c r="U244" s="95" t="s">
        <v>419</v>
      </c>
      <c r="V244" s="95" t="s">
        <v>2519</v>
      </c>
      <c r="W244" s="95" t="s">
        <v>2046</v>
      </c>
      <c r="X244" s="71">
        <f t="shared" si="94"/>
        <v>0.25</v>
      </c>
      <c r="Y244" s="71" t="s">
        <v>2069</v>
      </c>
      <c r="Z244" s="71">
        <f t="shared" si="95"/>
        <v>0.15</v>
      </c>
      <c r="AA244" s="95" t="s">
        <v>419</v>
      </c>
      <c r="AB244" s="95" t="s">
        <v>2520</v>
      </c>
      <c r="AC244" s="72">
        <f t="shared" si="96"/>
        <v>0.1</v>
      </c>
      <c r="AD244" s="95" t="s">
        <v>419</v>
      </c>
      <c r="AE244" s="94" t="s">
        <v>516</v>
      </c>
      <c r="AF244" s="70" t="s">
        <v>628</v>
      </c>
      <c r="AG244" s="72">
        <f t="shared" si="97"/>
        <v>0.15</v>
      </c>
      <c r="AH244" s="95" t="s">
        <v>419</v>
      </c>
      <c r="AI244" s="95" t="s">
        <v>2095</v>
      </c>
      <c r="AJ244" s="72">
        <f t="shared" si="88"/>
        <v>0.1</v>
      </c>
      <c r="AK244" s="95" t="s">
        <v>419</v>
      </c>
      <c r="AL244" s="95" t="s">
        <v>2096</v>
      </c>
      <c r="AM244" s="72">
        <f t="shared" si="98"/>
        <v>0.15</v>
      </c>
      <c r="AN244" s="72" t="s">
        <v>2051</v>
      </c>
      <c r="AO244" s="72" t="s">
        <v>2052</v>
      </c>
      <c r="AP244" s="72">
        <f t="shared" si="101"/>
        <v>0.25</v>
      </c>
      <c r="AQ244" s="73">
        <f t="shared" si="102"/>
        <v>1.1499999999999999</v>
      </c>
      <c r="AR244" s="395"/>
      <c r="AS244" s="362"/>
      <c r="AT244" s="389"/>
      <c r="AU244" s="362"/>
      <c r="AV244" s="389"/>
      <c r="AW244" s="389"/>
      <c r="AX244" s="389"/>
      <c r="AY244" s="392"/>
    </row>
    <row r="245" spans="1:51" ht="50" customHeight="1" x14ac:dyDescent="0.3">
      <c r="A245" s="405"/>
      <c r="B245" s="408"/>
      <c r="C245" s="411"/>
      <c r="D245" s="408"/>
      <c r="E245" s="408"/>
      <c r="F245" s="408"/>
      <c r="G245" s="402"/>
      <c r="H245" s="363"/>
      <c r="I245" s="363"/>
      <c r="J245" s="363"/>
      <c r="K245" s="363"/>
      <c r="L245" s="363"/>
      <c r="M245" s="363"/>
      <c r="N245" s="390"/>
      <c r="O245" s="399"/>
      <c r="P245" s="363"/>
      <c r="Q245" s="390"/>
      <c r="R245" s="399"/>
      <c r="S245" s="390"/>
      <c r="T245" s="393"/>
      <c r="U245" s="70" t="s">
        <v>419</v>
      </c>
      <c r="V245" s="96" t="s">
        <v>2524</v>
      </c>
      <c r="W245" s="70" t="s">
        <v>2114</v>
      </c>
      <c r="X245" s="71">
        <f t="shared" si="94"/>
        <v>0.1</v>
      </c>
      <c r="Y245" s="71" t="s">
        <v>2047</v>
      </c>
      <c r="Z245" s="71">
        <f t="shared" si="95"/>
        <v>0.05</v>
      </c>
      <c r="AA245" s="70" t="s">
        <v>456</v>
      </c>
      <c r="AB245" s="70" t="s">
        <v>2525</v>
      </c>
      <c r="AC245" s="72">
        <f t="shared" si="96"/>
        <v>0</v>
      </c>
      <c r="AD245" s="70" t="s">
        <v>419</v>
      </c>
      <c r="AE245" s="70" t="s">
        <v>194</v>
      </c>
      <c r="AF245" s="70" t="s">
        <v>628</v>
      </c>
      <c r="AG245" s="72">
        <f t="shared" si="97"/>
        <v>0.15</v>
      </c>
      <c r="AH245" s="70" t="s">
        <v>419</v>
      </c>
      <c r="AI245" s="70" t="s">
        <v>2049</v>
      </c>
      <c r="AJ245" s="72">
        <f t="shared" si="88"/>
        <v>0.1</v>
      </c>
      <c r="AK245" s="70" t="s">
        <v>419</v>
      </c>
      <c r="AL245" s="70" t="s">
        <v>2487</v>
      </c>
      <c r="AM245" s="72">
        <f t="shared" si="98"/>
        <v>0.15</v>
      </c>
      <c r="AN245" s="72" t="s">
        <v>2051</v>
      </c>
      <c r="AO245" s="72" t="s">
        <v>2120</v>
      </c>
      <c r="AP245" s="72">
        <f t="shared" si="101"/>
        <v>0.25</v>
      </c>
      <c r="AQ245" s="73">
        <f t="shared" si="102"/>
        <v>0.8</v>
      </c>
      <c r="AR245" s="396"/>
      <c r="AS245" s="363"/>
      <c r="AT245" s="390"/>
      <c r="AU245" s="363"/>
      <c r="AV245" s="390"/>
      <c r="AW245" s="390"/>
      <c r="AX245" s="390"/>
      <c r="AY245" s="393"/>
    </row>
    <row r="246" spans="1:51" ht="50" hidden="1" customHeight="1" x14ac:dyDescent="0.3">
      <c r="A246" s="403" t="s">
        <v>347</v>
      </c>
      <c r="B246" s="406" t="s">
        <v>163</v>
      </c>
      <c r="C246" s="409">
        <v>5</v>
      </c>
      <c r="D246" s="406" t="s">
        <v>701</v>
      </c>
      <c r="E246" s="406" t="s">
        <v>227</v>
      </c>
      <c r="F246" s="406" t="s">
        <v>2032</v>
      </c>
      <c r="G246" s="400" t="str">
        <f>(CONCATENATE(F246," ","de"," ",D246," ","por"," ",J246," ","debido a"," ",I246))</f>
        <v>Pérdida de confidencialidad e integridad de Base de Datos Sistema Integrado de Gestión - DARUMA  por Acceso no Autorizado debido a Acceso a los recursos e información del sistema</v>
      </c>
      <c r="H246" s="361" t="s">
        <v>2037</v>
      </c>
      <c r="I246" s="361" t="s">
        <v>2038</v>
      </c>
      <c r="J246" s="361" t="s">
        <v>2039</v>
      </c>
      <c r="K246" s="361" t="s">
        <v>2040</v>
      </c>
      <c r="L246" s="361" t="s">
        <v>2509</v>
      </c>
      <c r="M246" s="361" t="s">
        <v>2042</v>
      </c>
      <c r="N246" s="388">
        <f>VALUE(MID($M246,1,1))</f>
        <v>3</v>
      </c>
      <c r="O246" s="397">
        <f>IF(N246=5,100%,IF(N246=4,80%,IF(N246=3,60%,IF(N246=2,40%,IF(N246=1,20%,"")))))</f>
        <v>0.6</v>
      </c>
      <c r="P246" s="361" t="s">
        <v>2043</v>
      </c>
      <c r="Q246" s="388">
        <f>VALUE(MID($P246,1,1))</f>
        <v>2</v>
      </c>
      <c r="R246" s="397">
        <f>IF(Q246=5,100%,IF(Q246=4,80%,IF(Q246=3,60%,IF(Q246=2,40%,IF(Q246=1,20%,"")))))</f>
        <v>0.4</v>
      </c>
      <c r="S246" s="388" t="str">
        <f>CONCATENATE(M246,P246)</f>
        <v>3. Media2. Menor</v>
      </c>
      <c r="T246" s="391" t="str">
        <f t="shared" ref="T246" si="109">IF(S246="5. Muy alta1. Leve","Alto",IF(S246="5. Muy alta2. Menor","Alto",IF(S246="5. Muy alta3. Moderado","Alto",IF(S246="5. Muy alta4. Mayor","Alto",IF(S246="5. Muy alta5. Catastrófico","Extremo",IF(S246="4. Alta1. Leve","Moderado",IF(S246="4. Alta2. Menor","Moderado",IF(S246="4. Alta3. Moderado","Alto",IF(S246="4. Alta4. Mayor","Alto",IF(S246="4. Alta5. Catastrófico","Extremo",IF(S246="3. Media1. Leve","Moderado",IF(S246="3. Media2. Menor","Moderado",IF(S246="3. Media3. Moderado","Moderado",IF(S246="3. Media4. Mayor","Alto",IF(S246="3. Media5. Catastrófico","Extremo",IF(S246="2. Baja1. Leve","Bajo",IF(S246="2. Baja2. Menor","Moderado",IF(S246="2. Baja3. Moderado","Moderado",IF(S246="2. Baja4. Mayor","Alto",IF(S246="2. Baja5. Catastrófico","Extremo",IF(S246="1. Muy baja1. Leve","Bajo",IF(S246="1. Muy baja2. Menor","Bajo",IF(S246="1. Muy baja3. Moderado","Moderado",IF(S246="1. Muy baja4. Mayor","Alto",IF(S246="1. Muy baja5. Catastrófico","Extremo","")))))))))))))))))))))))))</f>
        <v>Moderado</v>
      </c>
      <c r="U246" s="70" t="s">
        <v>419</v>
      </c>
      <c r="V246" s="70" t="s">
        <v>2526</v>
      </c>
      <c r="W246" s="70" t="s">
        <v>2046</v>
      </c>
      <c r="X246" s="71">
        <f t="shared" si="94"/>
        <v>0.25</v>
      </c>
      <c r="Y246" s="71" t="s">
        <v>2047</v>
      </c>
      <c r="Z246" s="71">
        <f t="shared" si="95"/>
        <v>0.05</v>
      </c>
      <c r="AA246" s="70" t="s">
        <v>419</v>
      </c>
      <c r="AB246" s="70" t="s">
        <v>2527</v>
      </c>
      <c r="AC246" s="72">
        <f t="shared" si="96"/>
        <v>0.1</v>
      </c>
      <c r="AD246" s="70" t="s">
        <v>419</v>
      </c>
      <c r="AE246" s="70" t="s">
        <v>194</v>
      </c>
      <c r="AF246" s="70" t="s">
        <v>628</v>
      </c>
      <c r="AG246" s="72">
        <f t="shared" si="97"/>
        <v>0.15</v>
      </c>
      <c r="AH246" s="70" t="s">
        <v>419</v>
      </c>
      <c r="AI246" s="70" t="s">
        <v>2049</v>
      </c>
      <c r="AJ246" s="72">
        <f t="shared" si="88"/>
        <v>0.1</v>
      </c>
      <c r="AK246" s="70" t="s">
        <v>419</v>
      </c>
      <c r="AL246" s="70" t="s">
        <v>2063</v>
      </c>
      <c r="AM246" s="72">
        <f t="shared" si="98"/>
        <v>0.15</v>
      </c>
      <c r="AN246" s="72" t="s">
        <v>2051</v>
      </c>
      <c r="AO246" s="72" t="s">
        <v>2183</v>
      </c>
      <c r="AP246" s="72">
        <f t="shared" si="101"/>
        <v>0.25</v>
      </c>
      <c r="AQ246" s="73">
        <f t="shared" si="102"/>
        <v>1.05</v>
      </c>
      <c r="AR246" s="394">
        <f>AVERAGE(AQ246,AQ247,AQ248)</f>
        <v>0.35000000000000003</v>
      </c>
      <c r="AS246" s="361" t="s">
        <v>2042</v>
      </c>
      <c r="AT246" s="388">
        <f>VALUE(MID($AS246,1,1))</f>
        <v>3</v>
      </c>
      <c r="AU246" s="361" t="s">
        <v>2043</v>
      </c>
      <c r="AV246" s="388">
        <f>VALUE(MID($AU246,1,1))</f>
        <v>2</v>
      </c>
      <c r="AW246" s="388">
        <f>$AT246*$AV246</f>
        <v>6</v>
      </c>
      <c r="AX246" s="388" t="str">
        <f>CONCATENATE(AS246,AU246)</f>
        <v>3. Media2. Menor</v>
      </c>
      <c r="AY246" s="391" t="str">
        <f t="shared" ref="AY246" si="110">IF(AX246="5. Muy alta1. Leve","Alto",IF(AX246="5. Muy alta2. Menor","Alto",IF(AX246="5. Muy alta3. Moderado","Alto",IF(AX246="5. Muy alta4. Mayor","Alto",IF(AX246="5. Muy alta5. Catastrófico","Extremo",IF(AX246="4. Alta1. Leve","Moderado",IF(AX246="4. Alta2. Menor","Moderado",IF(AX246="4. Alta3. Moderado","Alto",IF(AX246="4. Alta4. Mayor","Alto",IF(AX246="4. Alta5. Catastrófico","Extremo",IF(AX246="3. Media1. Leve","Moderado",IF(AX246="3. Media2. Menor","Moderado",IF(AX246="3. Media3. Moderado","Moderado",IF(AX246="3. Media4. Mayor","Alto",IF(AX246="3. Media5. Catastrófico","Extremo",IF(AX246="2. Baja1. Leve","Bajo",IF(AX246="2. Baja2. Menor","Moderado",IF(AX246="2. Baja3. Moderado","Moderado",IF(AX246="2. Baja4. Mayor","Alto",IF(AX246="2. Baja5. Catastrófico","Extremo",IF(AX246="1. Muy baja1. Leve","Bajo",IF(AX246="1. Muy baja2. Menor","Bajo",IF(AX246="1. Muy baja3. Moderado","Moderado",IF(AX246="1. Muy baja4. Mayor","Alto",IF(AX246="1. Muy baja5. Catastrófico","Extremo","")))))))))))))))))))))))))</f>
        <v>Moderado</v>
      </c>
    </row>
    <row r="247" spans="1:51" ht="50" hidden="1" customHeight="1" x14ac:dyDescent="0.3">
      <c r="A247" s="404"/>
      <c r="B247" s="407"/>
      <c r="C247" s="410"/>
      <c r="D247" s="407"/>
      <c r="E247" s="407"/>
      <c r="F247" s="407"/>
      <c r="G247" s="401"/>
      <c r="H247" s="362"/>
      <c r="I247" s="362"/>
      <c r="J247" s="362"/>
      <c r="K247" s="362"/>
      <c r="L247" s="362"/>
      <c r="M247" s="362"/>
      <c r="N247" s="389"/>
      <c r="O247" s="398"/>
      <c r="P247" s="362"/>
      <c r="Q247" s="389"/>
      <c r="R247" s="398"/>
      <c r="S247" s="389"/>
      <c r="T247" s="392"/>
      <c r="U247" s="95"/>
      <c r="V247" s="95"/>
      <c r="W247" s="95"/>
      <c r="X247" s="71"/>
      <c r="Y247" s="71"/>
      <c r="Z247" s="71"/>
      <c r="AA247" s="95"/>
      <c r="AB247" s="95"/>
      <c r="AC247" s="72"/>
      <c r="AD247" s="95"/>
      <c r="AE247" s="95"/>
      <c r="AF247" s="95"/>
      <c r="AG247" s="72"/>
      <c r="AH247" s="95"/>
      <c r="AI247" s="92"/>
      <c r="AJ247" s="72"/>
      <c r="AK247" s="95"/>
      <c r="AL247" s="95"/>
      <c r="AM247" s="72"/>
      <c r="AN247" s="72"/>
      <c r="AO247" s="72"/>
      <c r="AP247" s="72">
        <f t="shared" si="101"/>
        <v>0</v>
      </c>
      <c r="AQ247" s="73">
        <f t="shared" si="102"/>
        <v>0</v>
      </c>
      <c r="AR247" s="395"/>
      <c r="AS247" s="362"/>
      <c r="AT247" s="389"/>
      <c r="AU247" s="362"/>
      <c r="AV247" s="389"/>
      <c r="AW247" s="389"/>
      <c r="AX247" s="389"/>
      <c r="AY247" s="392"/>
    </row>
    <row r="248" spans="1:51" ht="50" hidden="1" customHeight="1" x14ac:dyDescent="0.3">
      <c r="A248" s="405"/>
      <c r="B248" s="408"/>
      <c r="C248" s="411"/>
      <c r="D248" s="408"/>
      <c r="E248" s="408"/>
      <c r="F248" s="408"/>
      <c r="G248" s="402"/>
      <c r="H248" s="363"/>
      <c r="I248" s="363"/>
      <c r="J248" s="363"/>
      <c r="K248" s="363"/>
      <c r="L248" s="363"/>
      <c r="M248" s="363"/>
      <c r="N248" s="390"/>
      <c r="O248" s="399"/>
      <c r="P248" s="363"/>
      <c r="Q248" s="390"/>
      <c r="R248" s="399"/>
      <c r="S248" s="390"/>
      <c r="T248" s="393"/>
      <c r="U248" s="70"/>
      <c r="V248" s="70"/>
      <c r="W248" s="70"/>
      <c r="X248" s="71" t="str">
        <f t="shared" si="94"/>
        <v>0%</v>
      </c>
      <c r="Y248" s="71"/>
      <c r="Z248" s="71" t="str">
        <f t="shared" si="95"/>
        <v>0%</v>
      </c>
      <c r="AA248" s="70"/>
      <c r="AB248" s="70"/>
      <c r="AC248" s="72">
        <f t="shared" si="96"/>
        <v>0</v>
      </c>
      <c r="AD248" s="70"/>
      <c r="AE248" s="70"/>
      <c r="AF248" s="70"/>
      <c r="AG248" s="72">
        <f t="shared" si="97"/>
        <v>0</v>
      </c>
      <c r="AH248" s="70"/>
      <c r="AI248" s="70"/>
      <c r="AJ248" s="72">
        <f t="shared" si="88"/>
        <v>0</v>
      </c>
      <c r="AK248" s="70"/>
      <c r="AL248" s="70"/>
      <c r="AM248" s="72">
        <f t="shared" si="98"/>
        <v>0</v>
      </c>
      <c r="AN248" s="72"/>
      <c r="AO248" s="72"/>
      <c r="AP248" s="72">
        <f t="shared" si="101"/>
        <v>0</v>
      </c>
      <c r="AQ248" s="73">
        <f t="shared" si="102"/>
        <v>0</v>
      </c>
      <c r="AR248" s="396"/>
      <c r="AS248" s="363"/>
      <c r="AT248" s="390"/>
      <c r="AU248" s="363"/>
      <c r="AV248" s="390"/>
      <c r="AW248" s="390"/>
      <c r="AX248" s="390"/>
      <c r="AY248" s="393"/>
    </row>
    <row r="249" spans="1:51" ht="50" hidden="1" customHeight="1" x14ac:dyDescent="0.3">
      <c r="A249" s="403" t="s">
        <v>347</v>
      </c>
      <c r="B249" s="406" t="s">
        <v>163</v>
      </c>
      <c r="C249" s="409">
        <v>6</v>
      </c>
      <c r="D249" s="406" t="s">
        <v>701</v>
      </c>
      <c r="E249" s="406" t="s">
        <v>227</v>
      </c>
      <c r="F249" s="406" t="s">
        <v>2061</v>
      </c>
      <c r="G249" s="400" t="str">
        <f>(CONCATENATE(F249," ","de"," ",D249," ","por"," ",J249," ","debido a"," ",I249))</f>
        <v>Pérdida de Disponibilidad de Base de Datos Sistema Integrado de Gestión - DARUMA  por Acceso no Autorizado debido a Acceso a los recursos e información del sistema</v>
      </c>
      <c r="H249" s="361" t="s">
        <v>2037</v>
      </c>
      <c r="I249" s="361" t="s">
        <v>2038</v>
      </c>
      <c r="J249" s="361" t="s">
        <v>2039</v>
      </c>
      <c r="K249" s="361" t="s">
        <v>2040</v>
      </c>
      <c r="L249" s="361" t="s">
        <v>2509</v>
      </c>
      <c r="M249" s="361" t="s">
        <v>2042</v>
      </c>
      <c r="N249" s="388">
        <f>VALUE(MID($M249,1,1))</f>
        <v>3</v>
      </c>
      <c r="O249" s="397">
        <f>IF(N249=5,100%,IF(N249=4,80%,IF(N249=3,60%,IF(N249=2,40%,IF(N249=1,20%,"")))))</f>
        <v>0.6</v>
      </c>
      <c r="P249" s="361" t="s">
        <v>2043</v>
      </c>
      <c r="Q249" s="388">
        <f>VALUE(MID($P249,1,1))</f>
        <v>2</v>
      </c>
      <c r="R249" s="397">
        <f>IF(Q249=5,100%,IF(Q249=4,80%,IF(Q249=3,60%,IF(Q249=2,40%,IF(Q249=1,20%,"")))))</f>
        <v>0.4</v>
      </c>
      <c r="S249" s="388" t="str">
        <f>CONCATENATE(M249,P249)</f>
        <v>3. Media2. Menor</v>
      </c>
      <c r="T249" s="391" t="str">
        <f t="shared" ref="T249" si="111">IF(S249="5. Muy alta1. Leve","Alto",IF(S249="5. Muy alta2. Menor","Alto",IF(S249="5. Muy alta3. Moderado","Alto",IF(S249="5. Muy alta4. Mayor","Alto",IF(S249="5. Muy alta5. Catastrófico","Extremo",IF(S249="4. Alta1. Leve","Moderado",IF(S249="4. Alta2. Menor","Moderado",IF(S249="4. Alta3. Moderado","Alto",IF(S249="4. Alta4. Mayor","Alto",IF(S249="4. Alta5. Catastrófico","Extremo",IF(S249="3. Media1. Leve","Moderado",IF(S249="3. Media2. Menor","Moderado",IF(S249="3. Media3. Moderado","Moderado",IF(S249="3. Media4. Mayor","Alto",IF(S249="3. Media5. Catastrófico","Extremo",IF(S249="2. Baja1. Leve","Bajo",IF(S249="2. Baja2. Menor","Moderado",IF(S249="2. Baja3. Moderado","Moderado",IF(S249="2. Baja4. Mayor","Alto",IF(S249="2. Baja5. Catastrófico","Extremo",IF(S249="1. Muy baja1. Leve","Bajo",IF(S249="1. Muy baja2. Menor","Bajo",IF(S249="1. Muy baja3. Moderado","Moderado",IF(S249="1. Muy baja4. Mayor","Alto",IF(S249="1. Muy baja5. Catastrófico","Extremo","")))))))))))))))))))))))))</f>
        <v>Moderado</v>
      </c>
      <c r="U249" s="70" t="s">
        <v>419</v>
      </c>
      <c r="V249" s="70" t="s">
        <v>2526</v>
      </c>
      <c r="W249" s="70" t="s">
        <v>2046</v>
      </c>
      <c r="X249" s="71">
        <f t="shared" si="94"/>
        <v>0.25</v>
      </c>
      <c r="Y249" s="71" t="s">
        <v>2047</v>
      </c>
      <c r="Z249" s="71">
        <f t="shared" si="95"/>
        <v>0.05</v>
      </c>
      <c r="AA249" s="70" t="s">
        <v>419</v>
      </c>
      <c r="AB249" s="70" t="s">
        <v>2528</v>
      </c>
      <c r="AC249" s="72">
        <f t="shared" si="96"/>
        <v>0.1</v>
      </c>
      <c r="AD249" s="70" t="s">
        <v>419</v>
      </c>
      <c r="AE249" s="70" t="s">
        <v>194</v>
      </c>
      <c r="AF249" s="70" t="s">
        <v>628</v>
      </c>
      <c r="AG249" s="72">
        <f t="shared" si="97"/>
        <v>0.15</v>
      </c>
      <c r="AH249" s="70" t="s">
        <v>419</v>
      </c>
      <c r="AI249" s="70" t="s">
        <v>2049</v>
      </c>
      <c r="AJ249" s="72">
        <f t="shared" si="88"/>
        <v>0.1</v>
      </c>
      <c r="AK249" s="70" t="s">
        <v>419</v>
      </c>
      <c r="AL249" s="70" t="s">
        <v>2063</v>
      </c>
      <c r="AM249" s="72">
        <f t="shared" si="98"/>
        <v>0.15</v>
      </c>
      <c r="AN249" s="72" t="s">
        <v>2051</v>
      </c>
      <c r="AO249" s="72" t="s">
        <v>2183</v>
      </c>
      <c r="AP249" s="72">
        <f t="shared" si="101"/>
        <v>0.25</v>
      </c>
      <c r="AQ249" s="73">
        <f t="shared" si="102"/>
        <v>1.05</v>
      </c>
      <c r="AR249" s="394">
        <f>AVERAGE(AQ249,AQ250,AQ251)</f>
        <v>0.35000000000000003</v>
      </c>
      <c r="AS249" s="361" t="s">
        <v>2042</v>
      </c>
      <c r="AT249" s="388">
        <f>VALUE(MID($AS249,1,1))</f>
        <v>3</v>
      </c>
      <c r="AU249" s="361" t="s">
        <v>2043</v>
      </c>
      <c r="AV249" s="388">
        <f>VALUE(MID($AU249,1,1))</f>
        <v>2</v>
      </c>
      <c r="AW249" s="388">
        <f>$AT249*$AV249</f>
        <v>6</v>
      </c>
      <c r="AX249" s="388" t="str">
        <f>CONCATENATE(AS249,AU249)</f>
        <v>3. Media2. Menor</v>
      </c>
      <c r="AY249" s="391" t="str">
        <f t="shared" ref="AY249" si="112">IF(AX249="5. Muy alta1. Leve","Alto",IF(AX249="5. Muy alta2. Menor","Alto",IF(AX249="5. Muy alta3. Moderado","Alto",IF(AX249="5. Muy alta4. Mayor","Alto",IF(AX249="5. Muy alta5. Catastrófico","Extremo",IF(AX249="4. Alta1. Leve","Moderado",IF(AX249="4. Alta2. Menor","Moderado",IF(AX249="4. Alta3. Moderado","Alto",IF(AX249="4. Alta4. Mayor","Alto",IF(AX249="4. Alta5. Catastrófico","Extremo",IF(AX249="3. Media1. Leve","Moderado",IF(AX249="3. Media2. Menor","Moderado",IF(AX249="3. Media3. Moderado","Moderado",IF(AX249="3. Media4. Mayor","Alto",IF(AX249="3. Media5. Catastrófico","Extremo",IF(AX249="2. Baja1. Leve","Bajo",IF(AX249="2. Baja2. Menor","Moderado",IF(AX249="2. Baja3. Moderado","Moderado",IF(AX249="2. Baja4. Mayor","Alto",IF(AX249="2. Baja5. Catastrófico","Extremo",IF(AX249="1. Muy baja1. Leve","Bajo",IF(AX249="1. Muy baja2. Menor","Bajo",IF(AX249="1. Muy baja3. Moderado","Moderado",IF(AX249="1. Muy baja4. Mayor","Alto",IF(AX249="1. Muy baja5. Catastrófico","Extremo","")))))))))))))))))))))))))</f>
        <v>Moderado</v>
      </c>
    </row>
    <row r="250" spans="1:51" ht="50" hidden="1" customHeight="1" x14ac:dyDescent="0.3">
      <c r="A250" s="404"/>
      <c r="B250" s="407"/>
      <c r="C250" s="410"/>
      <c r="D250" s="407"/>
      <c r="E250" s="407"/>
      <c r="F250" s="407"/>
      <c r="G250" s="401"/>
      <c r="H250" s="362"/>
      <c r="I250" s="362"/>
      <c r="J250" s="362"/>
      <c r="K250" s="362"/>
      <c r="L250" s="362"/>
      <c r="M250" s="362"/>
      <c r="N250" s="389"/>
      <c r="O250" s="398"/>
      <c r="P250" s="362"/>
      <c r="Q250" s="389"/>
      <c r="R250" s="398"/>
      <c r="S250" s="389"/>
      <c r="T250" s="392"/>
      <c r="U250" s="70"/>
      <c r="V250" s="97"/>
      <c r="W250" s="70"/>
      <c r="X250" s="71"/>
      <c r="Y250" s="71"/>
      <c r="Z250" s="71"/>
      <c r="AA250" s="70"/>
      <c r="AB250" s="70"/>
      <c r="AC250" s="72"/>
      <c r="AD250" s="70"/>
      <c r="AE250" s="70"/>
      <c r="AF250" s="70"/>
      <c r="AG250" s="72"/>
      <c r="AH250" s="70"/>
      <c r="AI250" s="70"/>
      <c r="AJ250" s="72"/>
      <c r="AK250" s="70"/>
      <c r="AL250" s="70"/>
      <c r="AM250" s="72"/>
      <c r="AN250" s="72"/>
      <c r="AO250" s="72"/>
      <c r="AP250" s="72">
        <f t="shared" si="101"/>
        <v>0</v>
      </c>
      <c r="AQ250" s="73">
        <f t="shared" si="102"/>
        <v>0</v>
      </c>
      <c r="AR250" s="395"/>
      <c r="AS250" s="362"/>
      <c r="AT250" s="389"/>
      <c r="AU250" s="362"/>
      <c r="AV250" s="389"/>
      <c r="AW250" s="389"/>
      <c r="AX250" s="389"/>
      <c r="AY250" s="392"/>
    </row>
    <row r="251" spans="1:51" ht="50" hidden="1" customHeight="1" x14ac:dyDescent="0.3">
      <c r="A251" s="405"/>
      <c r="B251" s="408"/>
      <c r="C251" s="411"/>
      <c r="D251" s="408"/>
      <c r="E251" s="408"/>
      <c r="F251" s="408"/>
      <c r="G251" s="402"/>
      <c r="H251" s="363"/>
      <c r="I251" s="363"/>
      <c r="J251" s="363"/>
      <c r="K251" s="363"/>
      <c r="L251" s="363"/>
      <c r="M251" s="363"/>
      <c r="N251" s="390"/>
      <c r="O251" s="399"/>
      <c r="P251" s="363"/>
      <c r="Q251" s="390"/>
      <c r="R251" s="399"/>
      <c r="S251" s="390"/>
      <c r="T251" s="393"/>
      <c r="U251" s="70"/>
      <c r="V251" s="70"/>
      <c r="W251" s="70"/>
      <c r="X251" s="71" t="str">
        <f t="shared" si="94"/>
        <v>0%</v>
      </c>
      <c r="Y251" s="71"/>
      <c r="Z251" s="71" t="str">
        <f t="shared" si="95"/>
        <v>0%</v>
      </c>
      <c r="AA251" s="70"/>
      <c r="AB251" s="70"/>
      <c r="AC251" s="72">
        <f t="shared" si="96"/>
        <v>0</v>
      </c>
      <c r="AD251" s="70"/>
      <c r="AE251" s="70"/>
      <c r="AF251" s="70"/>
      <c r="AG251" s="72">
        <f t="shared" si="97"/>
        <v>0</v>
      </c>
      <c r="AH251" s="70"/>
      <c r="AI251" s="70"/>
      <c r="AJ251" s="72">
        <f t="shared" si="88"/>
        <v>0</v>
      </c>
      <c r="AK251" s="70"/>
      <c r="AL251" s="70"/>
      <c r="AM251" s="72">
        <f t="shared" si="98"/>
        <v>0</v>
      </c>
      <c r="AN251" s="72"/>
      <c r="AO251" s="72"/>
      <c r="AP251" s="72">
        <f t="shared" si="101"/>
        <v>0</v>
      </c>
      <c r="AQ251" s="73">
        <f t="shared" si="102"/>
        <v>0</v>
      </c>
      <c r="AR251" s="396"/>
      <c r="AS251" s="363"/>
      <c r="AT251" s="390"/>
      <c r="AU251" s="363"/>
      <c r="AV251" s="390"/>
      <c r="AW251" s="390"/>
      <c r="AX251" s="390"/>
      <c r="AY251" s="393"/>
    </row>
    <row r="252" spans="1:51" ht="50" customHeight="1" x14ac:dyDescent="0.3">
      <c r="A252" s="403" t="s">
        <v>347</v>
      </c>
      <c r="B252" s="406" t="s">
        <v>163</v>
      </c>
      <c r="C252" s="409">
        <v>7</v>
      </c>
      <c r="D252" s="406" t="s">
        <v>465</v>
      </c>
      <c r="E252" s="406" t="s">
        <v>175</v>
      </c>
      <c r="F252" s="406" t="s">
        <v>2032</v>
      </c>
      <c r="G252" s="400" t="str">
        <f>(CONCATENATE(F252," ","de"," ",D252," ","por"," ",J252," ","debido a"," ",I252))</f>
        <v>Pérdida de confidencialidad e integridad de Equipos de cómputo por Alteración de la información / Modificación de la Información debido a Acceso a los equipos de cómputo sin controles</v>
      </c>
      <c r="H252" s="361" t="s">
        <v>2104</v>
      </c>
      <c r="I252" s="361" t="s">
        <v>2033</v>
      </c>
      <c r="J252" s="361" t="s">
        <v>2174</v>
      </c>
      <c r="K252" s="361" t="s">
        <v>2087</v>
      </c>
      <c r="L252" s="361" t="s">
        <v>2509</v>
      </c>
      <c r="M252" s="361" t="s">
        <v>2141</v>
      </c>
      <c r="N252" s="388">
        <f>VALUE(MID($M252,1,1))</f>
        <v>4</v>
      </c>
      <c r="O252" s="397">
        <f>IF(N252=5,100%,IF(N252=4,80%,IF(N252=3,60%,IF(N252=2,40%,IF(N252=1,20%,"")))))</f>
        <v>0.8</v>
      </c>
      <c r="P252" s="361" t="s">
        <v>2106</v>
      </c>
      <c r="Q252" s="388">
        <f>VALUE(MID($P252,1,1))</f>
        <v>3</v>
      </c>
      <c r="R252" s="397">
        <f>IF(Q252=5,100%,IF(Q252=4,80%,IF(Q252=3,60%,IF(Q252=2,40%,IF(Q252=1,20%,"")))))</f>
        <v>0.6</v>
      </c>
      <c r="S252" s="388" t="str">
        <f>CONCATENATE(M252,P252)</f>
        <v>4. Alta3. Moderado</v>
      </c>
      <c r="T252" s="391" t="str">
        <f t="shared" ref="T252" si="113">IF(S252="5. Muy alta1. Leve","Alto",IF(S252="5. Muy alta2. Menor","Alto",IF(S252="5. Muy alta3. Moderado","Alto",IF(S252="5. Muy alta4. Mayor","Alto",IF(S252="5. Muy alta5. Catastrófico","Extremo",IF(S252="4. Alta1. Leve","Moderado",IF(S252="4. Alta2. Menor","Moderado",IF(S252="4. Alta3. Moderado","Alto",IF(S252="4. Alta4. Mayor","Alto",IF(S252="4. Alta5. Catastrófico","Extremo",IF(S252="3. Media1. Leve","Moderado",IF(S252="3. Media2. Menor","Moderado",IF(S252="3. Media3. Moderado","Moderado",IF(S252="3. Media4. Mayor","Alto",IF(S252="3. Media5. Catastrófico","Extremo",IF(S252="2. Baja1. Leve","Bajo",IF(S252="2. Baja2. Menor","Moderado",IF(S252="2. Baja3. Moderado","Moderado",IF(S252="2. Baja4. Mayor","Alto",IF(S252="2. Baja5. Catastrófico","Extremo",IF(S252="1. Muy baja1. Leve","Bajo",IF(S252="1. Muy baja2. Menor","Bajo",IF(S252="1. Muy baja3. Moderado","Moderado",IF(S252="1. Muy baja4. Mayor","Alto",IF(S252="1. Muy baja5. Catastrófico","Extremo","")))))))))))))))))))))))))</f>
        <v>Alto</v>
      </c>
      <c r="U252" s="95" t="s">
        <v>419</v>
      </c>
      <c r="V252" s="95" t="s">
        <v>2176</v>
      </c>
      <c r="W252" s="95" t="s">
        <v>2046</v>
      </c>
      <c r="X252" s="71">
        <f t="shared" si="94"/>
        <v>0.25</v>
      </c>
      <c r="Y252" s="71" t="s">
        <v>2047</v>
      </c>
      <c r="Z252" s="71">
        <f t="shared" si="95"/>
        <v>0.05</v>
      </c>
      <c r="AA252" s="95" t="s">
        <v>419</v>
      </c>
      <c r="AB252" s="95" t="s">
        <v>2529</v>
      </c>
      <c r="AC252" s="72">
        <f t="shared" si="96"/>
        <v>0.1</v>
      </c>
      <c r="AD252" s="95" t="s">
        <v>419</v>
      </c>
      <c r="AE252" s="95" t="s">
        <v>178</v>
      </c>
      <c r="AF252" s="95" t="s">
        <v>170</v>
      </c>
      <c r="AG252" s="72">
        <f t="shared" si="97"/>
        <v>0.15</v>
      </c>
      <c r="AH252" s="95" t="s">
        <v>419</v>
      </c>
      <c r="AI252" s="95" t="s">
        <v>2145</v>
      </c>
      <c r="AJ252" s="72">
        <f t="shared" si="88"/>
        <v>0.1</v>
      </c>
      <c r="AK252" s="95" t="s">
        <v>419</v>
      </c>
      <c r="AL252" s="95" t="s">
        <v>2050</v>
      </c>
      <c r="AM252" s="72">
        <f t="shared" si="98"/>
        <v>0.15</v>
      </c>
      <c r="AN252" s="72" t="s">
        <v>2051</v>
      </c>
      <c r="AO252" s="72" t="s">
        <v>2183</v>
      </c>
      <c r="AP252" s="72">
        <f t="shared" si="101"/>
        <v>0.25</v>
      </c>
      <c r="AQ252" s="73">
        <f t="shared" si="102"/>
        <v>1.05</v>
      </c>
      <c r="AR252" s="394">
        <f>AVERAGE(AQ252,AQ253,AQ254)</f>
        <v>1.05</v>
      </c>
      <c r="AS252" s="361" t="s">
        <v>2132</v>
      </c>
      <c r="AT252" s="388">
        <f>VALUE(MID($AS252,1,1))</f>
        <v>2</v>
      </c>
      <c r="AU252" s="361" t="s">
        <v>2054</v>
      </c>
      <c r="AV252" s="388">
        <f>VALUE(MID($AU252,1,1))</f>
        <v>1</v>
      </c>
      <c r="AW252" s="388">
        <f>$AT252*$AV252</f>
        <v>2</v>
      </c>
      <c r="AX252" s="388" t="str">
        <f>CONCATENATE(AS252,AU252)</f>
        <v>2. Baja1. Leve</v>
      </c>
      <c r="AY252" s="391" t="str">
        <f t="shared" ref="AY252" si="114">IF(AX252="5. Muy alta1. Leve","Alto",IF(AX252="5. Muy alta2. Menor","Alto",IF(AX252="5. Muy alta3. Moderado","Alto",IF(AX252="5. Muy alta4. Mayor","Alto",IF(AX252="5. Muy alta5. Catastrófico","Extremo",IF(AX252="4. Alta1. Leve","Moderado",IF(AX252="4. Alta2. Menor","Moderado",IF(AX252="4. Alta3. Moderado","Alto",IF(AX252="4. Alta4. Mayor","Alto",IF(AX252="4. Alta5. Catastrófico","Extremo",IF(AX252="3. Media1. Leve","Moderado",IF(AX252="3. Media2. Menor","Moderado",IF(AX252="3. Media3. Moderado","Moderado",IF(AX252="3. Media4. Mayor","Alto",IF(AX252="3. Media5. Catastrófico","Extremo",IF(AX252="2. Baja1. Leve","Bajo",IF(AX252="2. Baja2. Menor","Moderado",IF(AX252="2. Baja3. Moderado","Moderado",IF(AX252="2. Baja4. Mayor","Alto",IF(AX252="2. Baja5. Catastrófico","Extremo",IF(AX252="1. Muy baja1. Leve","Bajo",IF(AX252="1. Muy baja2. Menor","Bajo",IF(AX252="1. Muy baja3. Moderado","Moderado",IF(AX252="1. Muy baja4. Mayor","Alto",IF(AX252="1. Muy baja5. Catastrófico","Extremo","")))))))))))))))))))))))))</f>
        <v>Bajo</v>
      </c>
    </row>
    <row r="253" spans="1:51" ht="50" customHeight="1" x14ac:dyDescent="0.3">
      <c r="A253" s="404"/>
      <c r="B253" s="407"/>
      <c r="C253" s="410"/>
      <c r="D253" s="407"/>
      <c r="E253" s="407"/>
      <c r="F253" s="407"/>
      <c r="G253" s="401"/>
      <c r="H253" s="362"/>
      <c r="I253" s="362"/>
      <c r="J253" s="362"/>
      <c r="K253" s="362"/>
      <c r="L253" s="362"/>
      <c r="M253" s="362"/>
      <c r="N253" s="389"/>
      <c r="O253" s="398"/>
      <c r="P253" s="362"/>
      <c r="Q253" s="389"/>
      <c r="R253" s="398"/>
      <c r="S253" s="389"/>
      <c r="T253" s="392"/>
      <c r="U253" s="95" t="s">
        <v>419</v>
      </c>
      <c r="V253" s="95" t="s">
        <v>2178</v>
      </c>
      <c r="W253" s="95" t="s">
        <v>2046</v>
      </c>
      <c r="X253" s="71">
        <f t="shared" si="94"/>
        <v>0.25</v>
      </c>
      <c r="Y253" s="71" t="s">
        <v>2047</v>
      </c>
      <c r="Z253" s="71">
        <f t="shared" si="95"/>
        <v>0.05</v>
      </c>
      <c r="AA253" s="95" t="s">
        <v>419</v>
      </c>
      <c r="AB253" s="95" t="s">
        <v>2530</v>
      </c>
      <c r="AC253" s="72">
        <f t="shared" si="96"/>
        <v>0.1</v>
      </c>
      <c r="AD253" s="95" t="s">
        <v>419</v>
      </c>
      <c r="AE253" s="94" t="s">
        <v>516</v>
      </c>
      <c r="AF253" s="70" t="s">
        <v>628</v>
      </c>
      <c r="AG253" s="72">
        <f t="shared" si="97"/>
        <v>0.15</v>
      </c>
      <c r="AH253" s="95" t="s">
        <v>419</v>
      </c>
      <c r="AI253" s="95" t="s">
        <v>2145</v>
      </c>
      <c r="AJ253" s="72">
        <f t="shared" si="88"/>
        <v>0.1</v>
      </c>
      <c r="AK253" s="95" t="s">
        <v>419</v>
      </c>
      <c r="AL253" s="95" t="s">
        <v>2050</v>
      </c>
      <c r="AM253" s="72">
        <f t="shared" si="98"/>
        <v>0.15</v>
      </c>
      <c r="AN253" s="72" t="s">
        <v>2051</v>
      </c>
      <c r="AO253" s="72" t="s">
        <v>2052</v>
      </c>
      <c r="AP253" s="72">
        <f t="shared" si="101"/>
        <v>0.25</v>
      </c>
      <c r="AQ253" s="73">
        <f t="shared" si="102"/>
        <v>1.05</v>
      </c>
      <c r="AR253" s="395"/>
      <c r="AS253" s="362"/>
      <c r="AT253" s="389"/>
      <c r="AU253" s="362"/>
      <c r="AV253" s="389"/>
      <c r="AW253" s="389"/>
      <c r="AX253" s="389"/>
      <c r="AY253" s="392"/>
    </row>
    <row r="254" spans="1:51" ht="50" customHeight="1" x14ac:dyDescent="0.3">
      <c r="A254" s="405"/>
      <c r="B254" s="408"/>
      <c r="C254" s="411"/>
      <c r="D254" s="408"/>
      <c r="E254" s="408"/>
      <c r="F254" s="408"/>
      <c r="G254" s="402"/>
      <c r="H254" s="363"/>
      <c r="I254" s="363"/>
      <c r="J254" s="363"/>
      <c r="K254" s="363"/>
      <c r="L254" s="363"/>
      <c r="M254" s="363"/>
      <c r="N254" s="390"/>
      <c r="O254" s="399"/>
      <c r="P254" s="363"/>
      <c r="Q254" s="390"/>
      <c r="R254" s="399"/>
      <c r="S254" s="390"/>
      <c r="T254" s="393"/>
      <c r="U254" s="70" t="s">
        <v>419</v>
      </c>
      <c r="V254" s="70" t="s">
        <v>2531</v>
      </c>
      <c r="W254" s="70" t="s">
        <v>2046</v>
      </c>
      <c r="X254" s="71">
        <f t="shared" si="94"/>
        <v>0.25</v>
      </c>
      <c r="Y254" s="71" t="s">
        <v>2047</v>
      </c>
      <c r="Z254" s="71">
        <f t="shared" si="95"/>
        <v>0.05</v>
      </c>
      <c r="AA254" s="70" t="s">
        <v>419</v>
      </c>
      <c r="AB254" s="70" t="s">
        <v>2532</v>
      </c>
      <c r="AC254" s="72">
        <f t="shared" si="96"/>
        <v>0.1</v>
      </c>
      <c r="AD254" s="70" t="s">
        <v>419</v>
      </c>
      <c r="AE254" s="94" t="s">
        <v>516</v>
      </c>
      <c r="AF254" s="70" t="s">
        <v>628</v>
      </c>
      <c r="AG254" s="72">
        <f t="shared" si="97"/>
        <v>0.15</v>
      </c>
      <c r="AH254" s="70" t="s">
        <v>419</v>
      </c>
      <c r="AI254" s="70" t="s">
        <v>2049</v>
      </c>
      <c r="AJ254" s="72">
        <f t="shared" si="88"/>
        <v>0.1</v>
      </c>
      <c r="AK254" s="70" t="s">
        <v>419</v>
      </c>
      <c r="AL254" s="70" t="s">
        <v>2533</v>
      </c>
      <c r="AM254" s="72">
        <f t="shared" si="98"/>
        <v>0.15</v>
      </c>
      <c r="AN254" s="72" t="s">
        <v>2051</v>
      </c>
      <c r="AO254" s="72" t="s">
        <v>2534</v>
      </c>
      <c r="AP254" s="72">
        <f t="shared" si="101"/>
        <v>0.25</v>
      </c>
      <c r="AQ254" s="73">
        <f t="shared" si="102"/>
        <v>1.05</v>
      </c>
      <c r="AR254" s="396"/>
      <c r="AS254" s="363"/>
      <c r="AT254" s="390"/>
      <c r="AU254" s="363"/>
      <c r="AV254" s="390"/>
      <c r="AW254" s="390"/>
      <c r="AX254" s="390"/>
      <c r="AY254" s="393"/>
    </row>
    <row r="255" spans="1:51" ht="50" customHeight="1" x14ac:dyDescent="0.3">
      <c r="A255" s="403" t="s">
        <v>347</v>
      </c>
      <c r="B255" s="406" t="s">
        <v>163</v>
      </c>
      <c r="C255" s="409">
        <v>8</v>
      </c>
      <c r="D255" s="406" t="s">
        <v>465</v>
      </c>
      <c r="E255" s="406" t="s">
        <v>175</v>
      </c>
      <c r="F255" s="406" t="s">
        <v>2061</v>
      </c>
      <c r="G255" s="400" t="str">
        <f>(CONCATENATE(F255," ","de"," ",D255," ","por"," ",J255," ","debido a"," ",I255))</f>
        <v>Pérdida de Disponibilidad de Equipos de cómputo por Ataque de virus sofisticados debido a Acceso a los equipos de cómputo sin controles</v>
      </c>
      <c r="H255" s="361" t="s">
        <v>2104</v>
      </c>
      <c r="I255" s="361" t="s">
        <v>2033</v>
      </c>
      <c r="J255" s="361" t="s">
        <v>2034</v>
      </c>
      <c r="K255" s="361" t="s">
        <v>2076</v>
      </c>
      <c r="L255" s="361" t="s">
        <v>2509</v>
      </c>
      <c r="M255" s="361" t="s">
        <v>2141</v>
      </c>
      <c r="N255" s="388">
        <f>VALUE(MID($M255,1,1))</f>
        <v>4</v>
      </c>
      <c r="O255" s="397">
        <f>IF(N255=5,100%,IF(N255=4,80%,IF(N255=3,60%,IF(N255=2,40%,IF(N255=1,20%,"")))))</f>
        <v>0.8</v>
      </c>
      <c r="P255" s="361" t="s">
        <v>2106</v>
      </c>
      <c r="Q255" s="388">
        <f>VALUE(MID($P255,1,1))</f>
        <v>3</v>
      </c>
      <c r="R255" s="397">
        <f>IF(Q255=5,100%,IF(Q255=4,80%,IF(Q255=3,60%,IF(Q255=2,40%,IF(Q255=1,20%,"")))))</f>
        <v>0.6</v>
      </c>
      <c r="S255" s="388" t="str">
        <f>CONCATENATE(M255,P255)</f>
        <v>4. Alta3. Moderado</v>
      </c>
      <c r="T255" s="391" t="str">
        <f t="shared" ref="T255" si="115">IF(S255="5. Muy alta1. Leve","Alto",IF(S255="5. Muy alta2. Menor","Alto",IF(S255="5. Muy alta3. Moderado","Alto",IF(S255="5. Muy alta4. Mayor","Alto",IF(S255="5. Muy alta5. Catastrófico","Extremo",IF(S255="4. Alta1. Leve","Moderado",IF(S255="4. Alta2. Menor","Moderado",IF(S255="4. Alta3. Moderado","Alto",IF(S255="4. Alta4. Mayor","Alto",IF(S255="4. Alta5. Catastrófico","Extremo",IF(S255="3. Media1. Leve","Moderado",IF(S255="3. Media2. Menor","Moderado",IF(S255="3. Media3. Moderado","Moderado",IF(S255="3. Media4. Mayor","Alto",IF(S255="3. Media5. Catastrófico","Extremo",IF(S255="2. Baja1. Leve","Bajo",IF(S255="2. Baja2. Menor","Moderado",IF(S255="2. Baja3. Moderado","Moderado",IF(S255="2. Baja4. Mayor","Alto",IF(S255="2. Baja5. Catastrófico","Extremo",IF(S255="1. Muy baja1. Leve","Bajo",IF(S255="1. Muy baja2. Menor","Bajo",IF(S255="1. Muy baja3. Moderado","Moderado",IF(S255="1. Muy baja4. Mayor","Alto",IF(S255="1. Muy baja5. Catastrófico","Extremo","")))))))))))))))))))))))))</f>
        <v>Alto</v>
      </c>
      <c r="U255" s="95" t="s">
        <v>419</v>
      </c>
      <c r="V255" s="95" t="s">
        <v>2181</v>
      </c>
      <c r="W255" s="95" t="s">
        <v>2046</v>
      </c>
      <c r="X255" s="71">
        <f t="shared" si="94"/>
        <v>0.25</v>
      </c>
      <c r="Y255" s="71" t="s">
        <v>2069</v>
      </c>
      <c r="Z255" s="71">
        <f t="shared" si="95"/>
        <v>0.15</v>
      </c>
      <c r="AA255" s="95" t="s">
        <v>419</v>
      </c>
      <c r="AB255" s="95" t="s">
        <v>2182</v>
      </c>
      <c r="AC255" s="72">
        <f t="shared" si="96"/>
        <v>0.1</v>
      </c>
      <c r="AD255" s="95" t="s">
        <v>419</v>
      </c>
      <c r="AE255" s="95" t="s">
        <v>289</v>
      </c>
      <c r="AF255" s="95" t="s">
        <v>170</v>
      </c>
      <c r="AG255" s="72">
        <f t="shared" si="97"/>
        <v>0.15</v>
      </c>
      <c r="AH255" s="95" t="s">
        <v>419</v>
      </c>
      <c r="AI255" s="95" t="s">
        <v>2066</v>
      </c>
      <c r="AJ255" s="72">
        <f t="shared" si="88"/>
        <v>0.1</v>
      </c>
      <c r="AK255" s="95" t="s">
        <v>419</v>
      </c>
      <c r="AL255" s="95" t="s">
        <v>2063</v>
      </c>
      <c r="AM255" s="72"/>
      <c r="AN255" s="72" t="s">
        <v>2051</v>
      </c>
      <c r="AO255" s="72" t="s">
        <v>2183</v>
      </c>
      <c r="AP255" s="72">
        <f t="shared" si="101"/>
        <v>0.25</v>
      </c>
      <c r="AQ255" s="73">
        <f t="shared" si="102"/>
        <v>1</v>
      </c>
      <c r="AR255" s="394">
        <f>AVERAGE(AQ255,AQ256,AQ257)</f>
        <v>1.0166666666666666</v>
      </c>
      <c r="AS255" s="361" t="s">
        <v>2132</v>
      </c>
      <c r="AT255" s="388">
        <f>VALUE(MID($AS255,1,1))</f>
        <v>2</v>
      </c>
      <c r="AU255" s="361" t="s">
        <v>2054</v>
      </c>
      <c r="AV255" s="388">
        <f>VALUE(MID($AU255,1,1))</f>
        <v>1</v>
      </c>
      <c r="AW255" s="388">
        <f>$AT255*$AV255</f>
        <v>2</v>
      </c>
      <c r="AX255" s="388" t="str">
        <f>CONCATENATE(AS255,AU255)</f>
        <v>2. Baja1. Leve</v>
      </c>
      <c r="AY255" s="391" t="str">
        <f t="shared" ref="AY255" si="116">IF(AX255="5. Muy alta1. Leve","Alto",IF(AX255="5. Muy alta2. Menor","Alto",IF(AX255="5. Muy alta3. Moderado","Alto",IF(AX255="5. Muy alta4. Mayor","Alto",IF(AX255="5. Muy alta5. Catastrófico","Extremo",IF(AX255="4. Alta1. Leve","Moderado",IF(AX255="4. Alta2. Menor","Moderado",IF(AX255="4. Alta3. Moderado","Alto",IF(AX255="4. Alta4. Mayor","Alto",IF(AX255="4. Alta5. Catastrófico","Extremo",IF(AX255="3. Media1. Leve","Moderado",IF(AX255="3. Media2. Menor","Moderado",IF(AX255="3. Media3. Moderado","Moderado",IF(AX255="3. Media4. Mayor","Alto",IF(AX255="3. Media5. Catastrófico","Extremo",IF(AX255="2. Baja1. Leve","Bajo",IF(AX255="2. Baja2. Menor","Moderado",IF(AX255="2. Baja3. Moderado","Moderado",IF(AX255="2. Baja4. Mayor","Alto",IF(AX255="2. Baja5. Catastrófico","Extremo",IF(AX255="1. Muy baja1. Leve","Bajo",IF(AX255="1. Muy baja2. Menor","Bajo",IF(AX255="1. Muy baja3. Moderado","Moderado",IF(AX255="1. Muy baja4. Mayor","Alto",IF(AX255="1. Muy baja5. Catastrófico","Extremo","")))))))))))))))))))))))))</f>
        <v>Bajo</v>
      </c>
    </row>
    <row r="256" spans="1:51" ht="50" customHeight="1" x14ac:dyDescent="0.3">
      <c r="A256" s="404"/>
      <c r="B256" s="407"/>
      <c r="C256" s="410"/>
      <c r="D256" s="407"/>
      <c r="E256" s="407"/>
      <c r="F256" s="407"/>
      <c r="G256" s="401"/>
      <c r="H256" s="362"/>
      <c r="I256" s="362"/>
      <c r="J256" s="362"/>
      <c r="K256" s="362"/>
      <c r="L256" s="362"/>
      <c r="M256" s="362"/>
      <c r="N256" s="389"/>
      <c r="O256" s="398"/>
      <c r="P256" s="362"/>
      <c r="Q256" s="389"/>
      <c r="R256" s="398"/>
      <c r="S256" s="389"/>
      <c r="T256" s="392"/>
      <c r="U256" s="95" t="s">
        <v>419</v>
      </c>
      <c r="V256" s="95" t="s">
        <v>2181</v>
      </c>
      <c r="W256" s="95" t="s">
        <v>2114</v>
      </c>
      <c r="X256" s="71">
        <f t="shared" si="94"/>
        <v>0.1</v>
      </c>
      <c r="Y256" s="71" t="s">
        <v>2069</v>
      </c>
      <c r="Z256" s="71">
        <f t="shared" si="95"/>
        <v>0.15</v>
      </c>
      <c r="AA256" s="95" t="s">
        <v>419</v>
      </c>
      <c r="AB256" s="95" t="s">
        <v>2182</v>
      </c>
      <c r="AC256" s="72">
        <f t="shared" si="96"/>
        <v>0.1</v>
      </c>
      <c r="AD256" s="95" t="s">
        <v>419</v>
      </c>
      <c r="AE256" s="95" t="s">
        <v>289</v>
      </c>
      <c r="AF256" s="95" t="s">
        <v>170</v>
      </c>
      <c r="AG256" s="72">
        <f t="shared" si="97"/>
        <v>0.15</v>
      </c>
      <c r="AH256" s="95" t="s">
        <v>419</v>
      </c>
      <c r="AI256" s="95" t="s">
        <v>2066</v>
      </c>
      <c r="AJ256" s="72">
        <f t="shared" si="88"/>
        <v>0.1</v>
      </c>
      <c r="AK256" s="95" t="s">
        <v>419</v>
      </c>
      <c r="AL256" s="95" t="s">
        <v>2063</v>
      </c>
      <c r="AM256" s="72">
        <f t="shared" si="98"/>
        <v>0.15</v>
      </c>
      <c r="AN256" s="72" t="s">
        <v>2051</v>
      </c>
      <c r="AO256" s="72" t="s">
        <v>2183</v>
      </c>
      <c r="AP256" s="72">
        <f t="shared" si="101"/>
        <v>0.25</v>
      </c>
      <c r="AQ256" s="73">
        <f t="shared" si="102"/>
        <v>1</v>
      </c>
      <c r="AR256" s="395"/>
      <c r="AS256" s="362"/>
      <c r="AT256" s="389"/>
      <c r="AU256" s="362"/>
      <c r="AV256" s="389"/>
      <c r="AW256" s="389"/>
      <c r="AX256" s="389"/>
      <c r="AY256" s="392"/>
    </row>
    <row r="257" spans="1:51" ht="50" customHeight="1" x14ac:dyDescent="0.3">
      <c r="A257" s="405"/>
      <c r="B257" s="408"/>
      <c r="C257" s="411"/>
      <c r="D257" s="408"/>
      <c r="E257" s="408"/>
      <c r="F257" s="408"/>
      <c r="G257" s="402"/>
      <c r="H257" s="363"/>
      <c r="I257" s="363"/>
      <c r="J257" s="363"/>
      <c r="K257" s="363"/>
      <c r="L257" s="363"/>
      <c r="M257" s="363"/>
      <c r="N257" s="390"/>
      <c r="O257" s="399"/>
      <c r="P257" s="363"/>
      <c r="Q257" s="390"/>
      <c r="R257" s="399"/>
      <c r="S257" s="390"/>
      <c r="T257" s="393"/>
      <c r="U257" s="95" t="s">
        <v>419</v>
      </c>
      <c r="V257" s="95" t="s">
        <v>2184</v>
      </c>
      <c r="W257" s="95" t="s">
        <v>2046</v>
      </c>
      <c r="X257" s="71">
        <f t="shared" si="94"/>
        <v>0.25</v>
      </c>
      <c r="Y257" s="71" t="s">
        <v>2047</v>
      </c>
      <c r="Z257" s="71">
        <f t="shared" si="95"/>
        <v>0.05</v>
      </c>
      <c r="AA257" s="95" t="s">
        <v>419</v>
      </c>
      <c r="AB257" s="95" t="s">
        <v>2185</v>
      </c>
      <c r="AC257" s="72">
        <f t="shared" si="96"/>
        <v>0.1</v>
      </c>
      <c r="AD257" s="95" t="s">
        <v>419</v>
      </c>
      <c r="AE257" s="95" t="s">
        <v>178</v>
      </c>
      <c r="AF257" s="95" t="s">
        <v>170</v>
      </c>
      <c r="AG257" s="72">
        <f t="shared" si="97"/>
        <v>0.15</v>
      </c>
      <c r="AH257" s="95" t="s">
        <v>419</v>
      </c>
      <c r="AI257" s="95" t="s">
        <v>2159</v>
      </c>
      <c r="AJ257" s="72">
        <f t="shared" si="88"/>
        <v>0.1</v>
      </c>
      <c r="AK257" s="95" t="s">
        <v>419</v>
      </c>
      <c r="AL257" s="95" t="s">
        <v>2063</v>
      </c>
      <c r="AM257" s="72">
        <f t="shared" si="98"/>
        <v>0.15</v>
      </c>
      <c r="AN257" s="72" t="s">
        <v>2051</v>
      </c>
      <c r="AO257" s="72" t="s">
        <v>2183</v>
      </c>
      <c r="AP257" s="72">
        <f t="shared" si="101"/>
        <v>0.25</v>
      </c>
      <c r="AQ257" s="73">
        <f t="shared" si="102"/>
        <v>1.05</v>
      </c>
      <c r="AR257" s="396"/>
      <c r="AS257" s="363"/>
      <c r="AT257" s="390"/>
      <c r="AU257" s="363"/>
      <c r="AV257" s="390"/>
      <c r="AW257" s="390"/>
      <c r="AX257" s="390"/>
      <c r="AY257" s="393"/>
    </row>
    <row r="258" spans="1:51" ht="50" customHeight="1" x14ac:dyDescent="0.3">
      <c r="A258" s="403" t="s">
        <v>347</v>
      </c>
      <c r="B258" s="406" t="s">
        <v>163</v>
      </c>
      <c r="C258" s="409">
        <v>9</v>
      </c>
      <c r="D258" s="406" t="s">
        <v>312</v>
      </c>
      <c r="E258" s="406" t="s">
        <v>312</v>
      </c>
      <c r="F258" s="406" t="s">
        <v>2032</v>
      </c>
      <c r="G258" s="400" t="str">
        <f>(CONCATENATE(F258," ","de"," ",D258," ","por"," ",J258," ","debido a"," ",I258))</f>
        <v>Pérdida de confidencialidad e integridad de Recurso Humano por Divulgación de información debido a Falta de cultura de seguridad</v>
      </c>
      <c r="H258" s="361" t="s">
        <v>2508</v>
      </c>
      <c r="I258" s="361" t="s">
        <v>2232</v>
      </c>
      <c r="J258" s="361" t="s">
        <v>2233</v>
      </c>
      <c r="K258" s="361" t="s">
        <v>2110</v>
      </c>
      <c r="L258" s="361" t="s">
        <v>2509</v>
      </c>
      <c r="M258" s="361" t="s">
        <v>2042</v>
      </c>
      <c r="N258" s="388">
        <f>VALUE(MID($M258,1,1))</f>
        <v>3</v>
      </c>
      <c r="O258" s="397">
        <f>IF(N258=5,100%,IF(N258=4,80%,IF(N258=3,60%,IF(N258=2,40%,IF(N258=1,20%,"")))))</f>
        <v>0.6</v>
      </c>
      <c r="P258" s="361" t="s">
        <v>2106</v>
      </c>
      <c r="Q258" s="388">
        <f>VALUE(MID($P258,1,1))</f>
        <v>3</v>
      </c>
      <c r="R258" s="397">
        <f>IF(Q258=5,100%,IF(Q258=4,80%,IF(Q258=3,60%,IF(Q258=2,40%,IF(Q258=1,20%,"")))))</f>
        <v>0.6</v>
      </c>
      <c r="S258" s="388" t="str">
        <f>CONCATENATE(M258,P258)</f>
        <v>3. Media3. Moderado</v>
      </c>
      <c r="T258" s="391" t="str">
        <f t="shared" ref="T258" si="117">IF(S258="5. Muy alta1. Leve","Alto",IF(S258="5. Muy alta2. Menor","Alto",IF(S258="5. Muy alta3. Moderado","Alto",IF(S258="5. Muy alta4. Mayor","Alto",IF(S258="5. Muy alta5. Catastrófico","Extremo",IF(S258="4. Alta1. Leve","Moderado",IF(S258="4. Alta2. Menor","Moderado",IF(S258="4. Alta3. Moderado","Alto",IF(S258="4. Alta4. Mayor","Alto",IF(S258="4. Alta5. Catastrófico","Extremo",IF(S258="3. Media1. Leve","Moderado",IF(S258="3. Media2. Menor","Moderado",IF(S258="3. Media3. Moderado","Moderado",IF(S258="3. Media4. Mayor","Alto",IF(S258="3. Media5. Catastrófico","Extremo",IF(S258="2. Baja1. Leve","Bajo",IF(S258="2. Baja2. Menor","Moderado",IF(S258="2. Baja3. Moderado","Moderado",IF(S258="2. Baja4. Mayor","Alto",IF(S258="2. Baja5. Catastrófico","Extremo",IF(S258="1. Muy baja1. Leve","Bajo",IF(S258="1. Muy baja2. Menor","Bajo",IF(S258="1. Muy baja3. Moderado","Moderado",IF(S258="1. Muy baja4. Mayor","Alto",IF(S258="1. Muy baja5. Catastrófico","Extremo","")))))))))))))))))))))))))</f>
        <v>Moderado</v>
      </c>
      <c r="U258" s="70" t="s">
        <v>419</v>
      </c>
      <c r="V258" s="70" t="s">
        <v>2521</v>
      </c>
      <c r="W258" s="70" t="s">
        <v>2046</v>
      </c>
      <c r="X258" s="71">
        <f t="shared" si="94"/>
        <v>0.25</v>
      </c>
      <c r="Y258" s="71" t="s">
        <v>2047</v>
      </c>
      <c r="Z258" s="71">
        <f t="shared" si="95"/>
        <v>0.05</v>
      </c>
      <c r="AA258" s="70" t="s">
        <v>419</v>
      </c>
      <c r="AB258" s="70" t="s">
        <v>2535</v>
      </c>
      <c r="AC258" s="72">
        <f t="shared" si="96"/>
        <v>0.1</v>
      </c>
      <c r="AD258" s="70" t="s">
        <v>419</v>
      </c>
      <c r="AE258" s="70" t="s">
        <v>194</v>
      </c>
      <c r="AF258" s="70" t="s">
        <v>628</v>
      </c>
      <c r="AG258" s="72">
        <f t="shared" si="97"/>
        <v>0.15</v>
      </c>
      <c r="AH258" s="70" t="s">
        <v>419</v>
      </c>
      <c r="AI258" s="70" t="s">
        <v>2049</v>
      </c>
      <c r="AJ258" s="72">
        <f t="shared" si="88"/>
        <v>0.1</v>
      </c>
      <c r="AK258" s="70" t="s">
        <v>419</v>
      </c>
      <c r="AL258" s="70" t="s">
        <v>2082</v>
      </c>
      <c r="AM258" s="72">
        <f t="shared" si="98"/>
        <v>0.15</v>
      </c>
      <c r="AN258" s="72" t="s">
        <v>2051</v>
      </c>
      <c r="AO258" s="72" t="s">
        <v>2534</v>
      </c>
      <c r="AP258" s="72">
        <f t="shared" si="101"/>
        <v>0.25</v>
      </c>
      <c r="AQ258" s="73">
        <f t="shared" si="102"/>
        <v>1.05</v>
      </c>
      <c r="AR258" s="394">
        <f>AVERAGE(AQ258,AQ259,AQ260)</f>
        <v>0.35000000000000003</v>
      </c>
      <c r="AS258" s="361" t="s">
        <v>2042</v>
      </c>
      <c r="AT258" s="388">
        <f>VALUE(MID($AS258,1,1))</f>
        <v>3</v>
      </c>
      <c r="AU258" s="361" t="s">
        <v>2106</v>
      </c>
      <c r="AV258" s="388">
        <f>VALUE(MID($AU258,1,1))</f>
        <v>3</v>
      </c>
      <c r="AW258" s="388">
        <f>$AT258*$AV258</f>
        <v>9</v>
      </c>
      <c r="AX258" s="388" t="str">
        <f>CONCATENATE(AS258,AU258)</f>
        <v>3. Media3. Moderado</v>
      </c>
      <c r="AY258" s="391" t="str">
        <f t="shared" ref="AY258" si="118">IF(AX258="5. Muy alta1. Leve","Alto",IF(AX258="5. Muy alta2. Menor","Alto",IF(AX258="5. Muy alta3. Moderado","Alto",IF(AX258="5. Muy alta4. Mayor","Alto",IF(AX258="5. Muy alta5. Catastrófico","Extremo",IF(AX258="4. Alta1. Leve","Moderado",IF(AX258="4. Alta2. Menor","Moderado",IF(AX258="4. Alta3. Moderado","Alto",IF(AX258="4. Alta4. Mayor","Alto",IF(AX258="4. Alta5. Catastrófico","Extremo",IF(AX258="3. Media1. Leve","Moderado",IF(AX258="3. Media2. Menor","Moderado",IF(AX258="3. Media3. Moderado","Moderado",IF(AX258="3. Media4. Mayor","Alto",IF(AX258="3. Media5. Catastrófico","Extremo",IF(AX258="2. Baja1. Leve","Bajo",IF(AX258="2. Baja2. Menor","Moderado",IF(AX258="2. Baja3. Moderado","Moderado",IF(AX258="2. Baja4. Mayor","Alto",IF(AX258="2. Baja5. Catastrófico","Extremo",IF(AX258="1. Muy baja1. Leve","Bajo",IF(AX258="1. Muy baja2. Menor","Bajo",IF(AX258="1. Muy baja3. Moderado","Moderado",IF(AX258="1. Muy baja4. Mayor","Alto",IF(AX258="1. Muy baja5. Catastrófico","Extremo","")))))))))))))))))))))))))</f>
        <v>Moderado</v>
      </c>
    </row>
    <row r="259" spans="1:51" ht="50" customHeight="1" x14ac:dyDescent="0.3">
      <c r="A259" s="404"/>
      <c r="B259" s="407"/>
      <c r="C259" s="410"/>
      <c r="D259" s="407"/>
      <c r="E259" s="407"/>
      <c r="F259" s="407"/>
      <c r="G259" s="401"/>
      <c r="H259" s="362"/>
      <c r="I259" s="362"/>
      <c r="J259" s="362"/>
      <c r="K259" s="362"/>
      <c r="L259" s="362"/>
      <c r="M259" s="362"/>
      <c r="N259" s="389"/>
      <c r="O259" s="398"/>
      <c r="P259" s="362"/>
      <c r="Q259" s="389"/>
      <c r="R259" s="398"/>
      <c r="S259" s="389"/>
      <c r="T259" s="392"/>
      <c r="U259" s="70"/>
      <c r="V259" s="70"/>
      <c r="W259" s="70"/>
      <c r="X259" s="71" t="str">
        <f t="shared" si="94"/>
        <v>0%</v>
      </c>
      <c r="Y259" s="71"/>
      <c r="Z259" s="71" t="str">
        <f t="shared" si="95"/>
        <v>0%</v>
      </c>
      <c r="AA259" s="70"/>
      <c r="AB259" s="70"/>
      <c r="AC259" s="72">
        <f t="shared" si="96"/>
        <v>0</v>
      </c>
      <c r="AD259" s="70"/>
      <c r="AE259" s="70"/>
      <c r="AF259" s="70"/>
      <c r="AG259" s="72">
        <f t="shared" si="97"/>
        <v>0</v>
      </c>
      <c r="AH259" s="70"/>
      <c r="AI259" s="70"/>
      <c r="AJ259" s="72">
        <f t="shared" si="88"/>
        <v>0</v>
      </c>
      <c r="AK259" s="70"/>
      <c r="AL259" s="70"/>
      <c r="AM259" s="72">
        <f t="shared" si="98"/>
        <v>0</v>
      </c>
      <c r="AN259" s="72"/>
      <c r="AO259" s="72"/>
      <c r="AP259" s="72">
        <f t="shared" si="101"/>
        <v>0</v>
      </c>
      <c r="AQ259" s="73">
        <f t="shared" si="102"/>
        <v>0</v>
      </c>
      <c r="AR259" s="395"/>
      <c r="AS259" s="362"/>
      <c r="AT259" s="389"/>
      <c r="AU259" s="362"/>
      <c r="AV259" s="389"/>
      <c r="AW259" s="389"/>
      <c r="AX259" s="389"/>
      <c r="AY259" s="392"/>
    </row>
    <row r="260" spans="1:51" ht="50" customHeight="1" x14ac:dyDescent="0.3">
      <c r="A260" s="405"/>
      <c r="B260" s="408"/>
      <c r="C260" s="411"/>
      <c r="D260" s="408"/>
      <c r="E260" s="408"/>
      <c r="F260" s="408"/>
      <c r="G260" s="402"/>
      <c r="H260" s="363"/>
      <c r="I260" s="363"/>
      <c r="J260" s="363"/>
      <c r="K260" s="363"/>
      <c r="L260" s="363"/>
      <c r="M260" s="363"/>
      <c r="N260" s="390"/>
      <c r="O260" s="399"/>
      <c r="P260" s="363"/>
      <c r="Q260" s="390"/>
      <c r="R260" s="399"/>
      <c r="S260" s="390"/>
      <c r="T260" s="393"/>
      <c r="U260" s="70"/>
      <c r="V260" s="70"/>
      <c r="W260" s="70"/>
      <c r="X260" s="71" t="str">
        <f t="shared" si="94"/>
        <v>0%</v>
      </c>
      <c r="Y260" s="71"/>
      <c r="Z260" s="71" t="str">
        <f t="shared" si="95"/>
        <v>0%</v>
      </c>
      <c r="AA260" s="70"/>
      <c r="AB260" s="70"/>
      <c r="AC260" s="72">
        <f t="shared" si="96"/>
        <v>0</v>
      </c>
      <c r="AD260" s="70"/>
      <c r="AE260" s="70"/>
      <c r="AF260" s="70"/>
      <c r="AG260" s="72">
        <f t="shared" si="97"/>
        <v>0</v>
      </c>
      <c r="AH260" s="70"/>
      <c r="AI260" s="70"/>
      <c r="AJ260" s="72">
        <f t="shared" si="88"/>
        <v>0</v>
      </c>
      <c r="AK260" s="70"/>
      <c r="AL260" s="70"/>
      <c r="AM260" s="72">
        <f t="shared" si="98"/>
        <v>0</v>
      </c>
      <c r="AN260" s="72"/>
      <c r="AO260" s="72"/>
      <c r="AP260" s="72">
        <f t="shared" si="101"/>
        <v>0</v>
      </c>
      <c r="AQ260" s="73">
        <f t="shared" si="102"/>
        <v>0</v>
      </c>
      <c r="AR260" s="396"/>
      <c r="AS260" s="363"/>
      <c r="AT260" s="390"/>
      <c r="AU260" s="363"/>
      <c r="AV260" s="390"/>
      <c r="AW260" s="390"/>
      <c r="AX260" s="390"/>
      <c r="AY260" s="393"/>
    </row>
    <row r="261" spans="1:51" ht="50" customHeight="1" x14ac:dyDescent="0.3">
      <c r="A261" s="403" t="s">
        <v>347</v>
      </c>
      <c r="B261" s="406" t="s">
        <v>163</v>
      </c>
      <c r="C261" s="409">
        <v>10</v>
      </c>
      <c r="D261" s="406" t="s">
        <v>312</v>
      </c>
      <c r="E261" s="406" t="s">
        <v>312</v>
      </c>
      <c r="F261" s="406" t="s">
        <v>2061</v>
      </c>
      <c r="G261" s="400" t="str">
        <f>(CONCATENATE(F261," ","de"," ",D261," ","por"," ",J261," ","debido a"," ",I261))</f>
        <v>Pérdida de Disponibilidad de Recurso Humano por Indisponibilidad del personal debido a Falta de personal capacitado</v>
      </c>
      <c r="H261" s="361" t="s">
        <v>2508</v>
      </c>
      <c r="I261" s="361" t="s">
        <v>2237</v>
      </c>
      <c r="J261" s="361" t="s">
        <v>2238</v>
      </c>
      <c r="K261" s="361" t="s">
        <v>2239</v>
      </c>
      <c r="L261" s="361" t="s">
        <v>2509</v>
      </c>
      <c r="M261" s="361" t="s">
        <v>2132</v>
      </c>
      <c r="N261" s="388">
        <f>VALUE(MID($M261,1,1))</f>
        <v>2</v>
      </c>
      <c r="O261" s="397">
        <f>IF(N261=5,100%,IF(N261=4,80%,IF(N261=3,60%,IF(N261=2,40%,IF(N261=1,20%,"")))))</f>
        <v>0.4</v>
      </c>
      <c r="P261" s="361" t="s">
        <v>2043</v>
      </c>
      <c r="Q261" s="388">
        <f>VALUE(MID($P261,1,1))</f>
        <v>2</v>
      </c>
      <c r="R261" s="397">
        <f>IF(Q261=5,100%,IF(Q261=4,80%,IF(Q261=3,60%,IF(Q261=2,40%,IF(Q261=1,20%,"")))))</f>
        <v>0.4</v>
      </c>
      <c r="S261" s="388" t="str">
        <f>CONCATENATE(M261,P261)</f>
        <v>2. Baja2. Menor</v>
      </c>
      <c r="T261" s="391" t="str">
        <f t="shared" ref="T261" si="119">IF(S261="5. Muy alta1. Leve","Alto",IF(S261="5. Muy alta2. Menor","Alto",IF(S261="5. Muy alta3. Moderado","Alto",IF(S261="5. Muy alta4. Mayor","Alto",IF(S261="5. Muy alta5. Catastrófico","Extremo",IF(S261="4. Alta1. Leve","Moderado",IF(S261="4. Alta2. Menor","Moderado",IF(S261="4. Alta3. Moderado","Alto",IF(S261="4. Alta4. Mayor","Alto",IF(S261="4. Alta5. Catastrófico","Extremo",IF(S261="3. Media1. Leve","Moderado",IF(S261="3. Media2. Menor","Moderado",IF(S261="3. Media3. Moderado","Moderado",IF(S261="3. Media4. Mayor","Alto",IF(S261="3. Media5. Catastrófico","Extremo",IF(S261="2. Baja1. Leve","Bajo",IF(S261="2. Baja2. Menor","Moderado",IF(S261="2. Baja3. Moderado","Moderado",IF(S261="2. Baja4. Mayor","Alto",IF(S261="2. Baja5. Catastrófico","Extremo",IF(S261="1. Muy baja1. Leve","Bajo",IF(S261="1. Muy baja2. Menor","Bajo",IF(S261="1. Muy baja3. Moderado","Moderado",IF(S261="1. Muy baja4. Mayor","Alto",IF(S261="1. Muy baja5. Catastrófico","Extremo","")))))))))))))))))))))))))</f>
        <v>Moderado</v>
      </c>
      <c r="U261" s="70" t="s">
        <v>419</v>
      </c>
      <c r="V261" s="70" t="s">
        <v>2517</v>
      </c>
      <c r="W261" s="70" t="s">
        <v>2046</v>
      </c>
      <c r="X261" s="71">
        <f t="shared" si="94"/>
        <v>0.25</v>
      </c>
      <c r="Y261" s="71" t="s">
        <v>2047</v>
      </c>
      <c r="Z261" s="71">
        <f t="shared" si="95"/>
        <v>0.05</v>
      </c>
      <c r="AA261" s="70" t="s">
        <v>419</v>
      </c>
      <c r="AB261" s="70" t="s">
        <v>2518</v>
      </c>
      <c r="AC261" s="72">
        <f t="shared" si="96"/>
        <v>0.1</v>
      </c>
      <c r="AD261" s="70" t="s">
        <v>419</v>
      </c>
      <c r="AE261" s="70" t="s">
        <v>194</v>
      </c>
      <c r="AF261" s="70" t="s">
        <v>628</v>
      </c>
      <c r="AG261" s="72">
        <f t="shared" si="97"/>
        <v>0.15</v>
      </c>
      <c r="AH261" s="70" t="s">
        <v>419</v>
      </c>
      <c r="AI261" s="70" t="s">
        <v>2049</v>
      </c>
      <c r="AJ261" s="72">
        <f t="shared" si="88"/>
        <v>0.1</v>
      </c>
      <c r="AK261" s="70" t="s">
        <v>419</v>
      </c>
      <c r="AL261" s="70" t="s">
        <v>2096</v>
      </c>
      <c r="AM261" s="72">
        <f t="shared" si="98"/>
        <v>0.15</v>
      </c>
      <c r="AN261" s="72" t="s">
        <v>2051</v>
      </c>
      <c r="AO261" s="72" t="s">
        <v>2120</v>
      </c>
      <c r="AP261" s="72">
        <f t="shared" si="101"/>
        <v>0.25</v>
      </c>
      <c r="AQ261" s="73">
        <f t="shared" si="102"/>
        <v>1.05</v>
      </c>
      <c r="AR261" s="394">
        <f>AVERAGE(AQ261,AQ262,AQ263)</f>
        <v>0.70000000000000007</v>
      </c>
      <c r="AS261" s="361" t="s">
        <v>2053</v>
      </c>
      <c r="AT261" s="388">
        <f>VALUE(MID($AS261,1,1))</f>
        <v>1</v>
      </c>
      <c r="AU261" s="361" t="s">
        <v>2054</v>
      </c>
      <c r="AV261" s="388">
        <f>VALUE(MID($AU261,1,1))</f>
        <v>1</v>
      </c>
      <c r="AW261" s="388">
        <f>$AT261*$AV261</f>
        <v>1</v>
      </c>
      <c r="AX261" s="388" t="str">
        <f>CONCATENATE(AS261,AU261)</f>
        <v>1. Muy baja1. Leve</v>
      </c>
      <c r="AY261" s="391" t="str">
        <f t="shared" ref="AY261" si="120">IF(AX261="5. Muy alta1. Leve","Alto",IF(AX261="5. Muy alta2. Menor","Alto",IF(AX261="5. Muy alta3. Moderado","Alto",IF(AX261="5. Muy alta4. Mayor","Alto",IF(AX261="5. Muy alta5. Catastrófico","Extremo",IF(AX261="4. Alta1. Leve","Moderado",IF(AX261="4. Alta2. Menor","Moderado",IF(AX261="4. Alta3. Moderado","Alto",IF(AX261="4. Alta4. Mayor","Alto",IF(AX261="4. Alta5. Catastrófico","Extremo",IF(AX261="3. Media1. Leve","Moderado",IF(AX261="3. Media2. Menor","Moderado",IF(AX261="3. Media3. Moderado","Moderado",IF(AX261="3. Media4. Mayor","Alto",IF(AX261="3. Media5. Catastrófico","Extremo",IF(AX261="2. Baja1. Leve","Bajo",IF(AX261="2. Baja2. Menor","Moderado",IF(AX261="2. Baja3. Moderado","Moderado",IF(AX261="2. Baja4. Mayor","Alto",IF(AX261="2. Baja5. Catastrófico","Extremo",IF(AX261="1. Muy baja1. Leve","Bajo",IF(AX261="1. Muy baja2. Menor","Bajo",IF(AX261="1. Muy baja3. Moderado","Moderado",IF(AX261="1. Muy baja4. Mayor","Alto",IF(AX261="1. Muy baja5. Catastrófico","Extremo","")))))))))))))))))))))))))</f>
        <v>Bajo</v>
      </c>
    </row>
    <row r="262" spans="1:51" ht="50" customHeight="1" x14ac:dyDescent="0.3">
      <c r="A262" s="404"/>
      <c r="B262" s="407"/>
      <c r="C262" s="410"/>
      <c r="D262" s="407"/>
      <c r="E262" s="407"/>
      <c r="F262" s="407"/>
      <c r="G262" s="401"/>
      <c r="H262" s="362"/>
      <c r="I262" s="362"/>
      <c r="J262" s="362"/>
      <c r="K262" s="362"/>
      <c r="L262" s="362"/>
      <c r="M262" s="362"/>
      <c r="N262" s="389"/>
      <c r="O262" s="398"/>
      <c r="P262" s="362"/>
      <c r="Q262" s="389"/>
      <c r="R262" s="398"/>
      <c r="S262" s="389"/>
      <c r="T262" s="392"/>
      <c r="U262" s="70" t="s">
        <v>419</v>
      </c>
      <c r="V262" s="70" t="s">
        <v>2521</v>
      </c>
      <c r="W262" s="70" t="s">
        <v>2046</v>
      </c>
      <c r="X262" s="71">
        <f t="shared" si="94"/>
        <v>0.25</v>
      </c>
      <c r="Y262" s="71" t="s">
        <v>2047</v>
      </c>
      <c r="Z262" s="71">
        <f t="shared" si="95"/>
        <v>0.05</v>
      </c>
      <c r="AA262" s="70" t="s">
        <v>419</v>
      </c>
      <c r="AB262" s="70" t="s">
        <v>2536</v>
      </c>
      <c r="AC262" s="72">
        <f t="shared" si="96"/>
        <v>0.1</v>
      </c>
      <c r="AD262" s="70" t="s">
        <v>419</v>
      </c>
      <c r="AE262" s="70" t="s">
        <v>194</v>
      </c>
      <c r="AF262" s="70" t="s">
        <v>628</v>
      </c>
      <c r="AG262" s="72">
        <f t="shared" si="97"/>
        <v>0.15</v>
      </c>
      <c r="AH262" s="70" t="s">
        <v>419</v>
      </c>
      <c r="AI262" s="70" t="s">
        <v>2049</v>
      </c>
      <c r="AJ262" s="72">
        <f t="shared" si="88"/>
        <v>0.1</v>
      </c>
      <c r="AK262" s="70" t="s">
        <v>419</v>
      </c>
      <c r="AL262" s="70" t="s">
        <v>2096</v>
      </c>
      <c r="AM262" s="72">
        <f t="shared" si="98"/>
        <v>0.15</v>
      </c>
      <c r="AN262" s="72" t="s">
        <v>2051</v>
      </c>
      <c r="AO262" s="72" t="s">
        <v>2120</v>
      </c>
      <c r="AP262" s="72">
        <f t="shared" si="101"/>
        <v>0.25</v>
      </c>
      <c r="AQ262" s="73">
        <f t="shared" si="102"/>
        <v>1.05</v>
      </c>
      <c r="AR262" s="395"/>
      <c r="AS262" s="362"/>
      <c r="AT262" s="389"/>
      <c r="AU262" s="362"/>
      <c r="AV262" s="389"/>
      <c r="AW262" s="389"/>
      <c r="AX262" s="389"/>
      <c r="AY262" s="392"/>
    </row>
    <row r="263" spans="1:51" ht="50" customHeight="1" x14ac:dyDescent="0.3">
      <c r="A263" s="405"/>
      <c r="B263" s="408"/>
      <c r="C263" s="411"/>
      <c r="D263" s="408"/>
      <c r="E263" s="408"/>
      <c r="F263" s="408"/>
      <c r="G263" s="402"/>
      <c r="H263" s="363"/>
      <c r="I263" s="363"/>
      <c r="J263" s="363"/>
      <c r="K263" s="363"/>
      <c r="L263" s="363"/>
      <c r="M263" s="363"/>
      <c r="N263" s="390"/>
      <c r="O263" s="399"/>
      <c r="P263" s="363"/>
      <c r="Q263" s="390"/>
      <c r="R263" s="399"/>
      <c r="S263" s="390"/>
      <c r="T263" s="393"/>
      <c r="U263" s="70"/>
      <c r="V263" s="70"/>
      <c r="W263" s="70"/>
      <c r="X263" s="71" t="str">
        <f t="shared" si="94"/>
        <v>0%</v>
      </c>
      <c r="Y263" s="71"/>
      <c r="Z263" s="71" t="str">
        <f t="shared" si="95"/>
        <v>0%</v>
      </c>
      <c r="AA263" s="70"/>
      <c r="AC263" s="72">
        <f t="shared" si="96"/>
        <v>0</v>
      </c>
      <c r="AD263" s="70"/>
      <c r="AE263" s="70"/>
      <c r="AF263" s="70"/>
      <c r="AG263" s="72">
        <f t="shared" si="97"/>
        <v>0</v>
      </c>
      <c r="AH263" s="70"/>
      <c r="AI263" s="70"/>
      <c r="AJ263" s="72">
        <f t="shared" si="88"/>
        <v>0</v>
      </c>
      <c r="AK263" s="70"/>
      <c r="AL263" s="70"/>
      <c r="AM263" s="72">
        <f t="shared" si="98"/>
        <v>0</v>
      </c>
      <c r="AN263" s="72"/>
      <c r="AO263" s="72"/>
      <c r="AP263" s="72">
        <f t="shared" si="101"/>
        <v>0</v>
      </c>
      <c r="AQ263" s="73">
        <f t="shared" si="102"/>
        <v>0</v>
      </c>
      <c r="AR263" s="396"/>
      <c r="AS263" s="363"/>
      <c r="AT263" s="390"/>
      <c r="AU263" s="363"/>
      <c r="AV263" s="390"/>
      <c r="AW263" s="390"/>
      <c r="AX263" s="390"/>
      <c r="AY263" s="393"/>
    </row>
    <row r="264" spans="1:51" ht="50" customHeight="1" x14ac:dyDescent="0.3">
      <c r="A264" s="403" t="s">
        <v>347</v>
      </c>
      <c r="B264" s="406" t="s">
        <v>163</v>
      </c>
      <c r="C264" s="409">
        <v>11</v>
      </c>
      <c r="D264" s="406" t="s">
        <v>697</v>
      </c>
      <c r="E264" s="406" t="s">
        <v>243</v>
      </c>
      <c r="F264" s="406" t="s">
        <v>2032</v>
      </c>
      <c r="G264" s="400" t="str">
        <f>(CONCATENATE(F264," ","de"," ",D264," ","por"," ",J264," ","debido a"," ",I264))</f>
        <v>Pérdida de confidencialidad e integridad de Sistema de Información Daruma por Acceso no Autorizado debido a Acceso a los recursos e información del sistema</v>
      </c>
      <c r="H264" s="361" t="s">
        <v>2508</v>
      </c>
      <c r="I264" s="361" t="s">
        <v>2038</v>
      </c>
      <c r="J264" s="361" t="s">
        <v>2039</v>
      </c>
      <c r="K264" s="361" t="s">
        <v>2110</v>
      </c>
      <c r="L264" s="361" t="s">
        <v>2509</v>
      </c>
      <c r="M264" s="361" t="s">
        <v>2141</v>
      </c>
      <c r="N264" s="388">
        <f>VALUE(MID($M264,1,1))</f>
        <v>4</v>
      </c>
      <c r="O264" s="397">
        <f>IF(N264=5,100%,IF(N264=4,80%,IF(N264=3,60%,IF(N264=2,40%,IF(N264=1,20%,"")))))</f>
        <v>0.8</v>
      </c>
      <c r="P264" s="361" t="s">
        <v>2106</v>
      </c>
      <c r="Q264" s="388">
        <f>VALUE(MID($P264,1,1))</f>
        <v>3</v>
      </c>
      <c r="R264" s="397">
        <f>IF(Q264=5,100%,IF(Q264=4,80%,IF(Q264=3,60%,IF(Q264=2,40%,IF(Q264=1,20%,"")))))</f>
        <v>0.6</v>
      </c>
      <c r="S264" s="388" t="str">
        <f>CONCATENATE(M264,P264)</f>
        <v>4. Alta3. Moderado</v>
      </c>
      <c r="T264" s="391" t="str">
        <f t="shared" ref="T264" si="121">IF(S264="5. Muy alta1. Leve","Alto",IF(S264="5. Muy alta2. Menor","Alto",IF(S264="5. Muy alta3. Moderado","Alto",IF(S264="5. Muy alta4. Mayor","Alto",IF(S264="5. Muy alta5. Catastrófico","Extremo",IF(S264="4. Alta1. Leve","Moderado",IF(S264="4. Alta2. Menor","Moderado",IF(S264="4. Alta3. Moderado","Alto",IF(S264="4. Alta4. Mayor","Alto",IF(S264="4. Alta5. Catastrófico","Extremo",IF(S264="3. Media1. Leve","Moderado",IF(S264="3. Media2. Menor","Moderado",IF(S264="3. Media3. Moderado","Moderado",IF(S264="3. Media4. Mayor","Alto",IF(S264="3. Media5. Catastrófico","Extremo",IF(S264="2. Baja1. Leve","Bajo",IF(S264="2. Baja2. Menor","Moderado",IF(S264="2. Baja3. Moderado","Moderado",IF(S264="2. Baja4. Mayor","Alto",IF(S264="2. Baja5. Catastrófico","Extremo",IF(S264="1. Muy baja1. Leve","Bajo",IF(S264="1. Muy baja2. Menor","Bajo",IF(S264="1. Muy baja3. Moderado","Moderado",IF(S264="1. Muy baja4. Mayor","Alto",IF(S264="1. Muy baja5. Catastrófico","Extremo","")))))))))))))))))))))))))</f>
        <v>Alto</v>
      </c>
      <c r="U264" s="70" t="s">
        <v>419</v>
      </c>
      <c r="V264" s="70" t="s">
        <v>2537</v>
      </c>
      <c r="W264" s="70" t="s">
        <v>2046</v>
      </c>
      <c r="X264" s="71">
        <f t="shared" si="94"/>
        <v>0.25</v>
      </c>
      <c r="Y264" s="71" t="s">
        <v>2047</v>
      </c>
      <c r="Z264" s="71">
        <f t="shared" si="95"/>
        <v>0.05</v>
      </c>
      <c r="AA264" s="70" t="s">
        <v>419</v>
      </c>
      <c r="AB264" s="70" t="s">
        <v>2538</v>
      </c>
      <c r="AC264" s="72">
        <f t="shared" si="96"/>
        <v>0.1</v>
      </c>
      <c r="AD264" s="70" t="s">
        <v>419</v>
      </c>
      <c r="AE264" s="70" t="s">
        <v>194</v>
      </c>
      <c r="AF264" s="70" t="s">
        <v>628</v>
      </c>
      <c r="AG264" s="72">
        <f t="shared" si="97"/>
        <v>0.15</v>
      </c>
      <c r="AH264" s="70" t="s">
        <v>419</v>
      </c>
      <c r="AI264" s="70" t="s">
        <v>2049</v>
      </c>
      <c r="AJ264" s="72">
        <f t="shared" si="88"/>
        <v>0.1</v>
      </c>
      <c r="AK264" s="70" t="s">
        <v>419</v>
      </c>
      <c r="AL264" s="70" t="s">
        <v>2096</v>
      </c>
      <c r="AM264" s="72">
        <f t="shared" si="98"/>
        <v>0.15</v>
      </c>
      <c r="AN264" s="72" t="s">
        <v>2051</v>
      </c>
      <c r="AO264" s="72" t="s">
        <v>2534</v>
      </c>
      <c r="AP264" s="72">
        <f t="shared" si="101"/>
        <v>0.25</v>
      </c>
      <c r="AQ264" s="73">
        <f t="shared" si="102"/>
        <v>1.05</v>
      </c>
      <c r="AR264" s="394">
        <f>AVERAGE(AQ264,AQ265,AQ266)</f>
        <v>1.05</v>
      </c>
      <c r="AS264" s="361" t="s">
        <v>2132</v>
      </c>
      <c r="AT264" s="388">
        <f>VALUE(MID($AS264,1,1))</f>
        <v>2</v>
      </c>
      <c r="AU264" s="361" t="s">
        <v>2054</v>
      </c>
      <c r="AV264" s="388">
        <f>VALUE(MID($AU264,1,1))</f>
        <v>1</v>
      </c>
      <c r="AW264" s="388">
        <f>$AT264*$AV264</f>
        <v>2</v>
      </c>
      <c r="AX264" s="388" t="str">
        <f>CONCATENATE(AS264,AU264)</f>
        <v>2. Baja1. Leve</v>
      </c>
      <c r="AY264" s="391" t="str">
        <f t="shared" ref="AY264" si="122">IF(AX264="5. Muy alta1. Leve","Alto",IF(AX264="5. Muy alta2. Menor","Alto",IF(AX264="5. Muy alta3. Moderado","Alto",IF(AX264="5. Muy alta4. Mayor","Alto",IF(AX264="5. Muy alta5. Catastrófico","Extremo",IF(AX264="4. Alta1. Leve","Moderado",IF(AX264="4. Alta2. Menor","Moderado",IF(AX264="4. Alta3. Moderado","Alto",IF(AX264="4. Alta4. Mayor","Alto",IF(AX264="4. Alta5. Catastrófico","Extremo",IF(AX264="3. Media1. Leve","Moderado",IF(AX264="3. Media2. Menor","Moderado",IF(AX264="3. Media3. Moderado","Moderado",IF(AX264="3. Media4. Mayor","Alto",IF(AX264="3. Media5. Catastrófico","Extremo",IF(AX264="2. Baja1. Leve","Bajo",IF(AX264="2. Baja2. Menor","Moderado",IF(AX264="2. Baja3. Moderado","Moderado",IF(AX264="2. Baja4. Mayor","Alto",IF(AX264="2. Baja5. Catastrófico","Extremo",IF(AX264="1. Muy baja1. Leve","Bajo",IF(AX264="1. Muy baja2. Menor","Bajo",IF(AX264="1. Muy baja3. Moderado","Moderado",IF(AX264="1. Muy baja4. Mayor","Alto",IF(AX264="1. Muy baja5. Catastrófico","Extremo","")))))))))))))))))))))))))</f>
        <v>Bajo</v>
      </c>
    </row>
    <row r="265" spans="1:51" ht="50" customHeight="1" x14ac:dyDescent="0.3">
      <c r="A265" s="404"/>
      <c r="B265" s="407"/>
      <c r="C265" s="410"/>
      <c r="D265" s="407"/>
      <c r="E265" s="407"/>
      <c r="F265" s="407"/>
      <c r="G265" s="401"/>
      <c r="H265" s="362"/>
      <c r="I265" s="362"/>
      <c r="J265" s="362"/>
      <c r="K265" s="362"/>
      <c r="L265" s="362"/>
      <c r="M265" s="362"/>
      <c r="N265" s="389"/>
      <c r="O265" s="398"/>
      <c r="P265" s="362"/>
      <c r="Q265" s="389"/>
      <c r="R265" s="398"/>
      <c r="S265" s="389"/>
      <c r="T265" s="392"/>
      <c r="U265" s="70" t="s">
        <v>419</v>
      </c>
      <c r="V265" s="70" t="s">
        <v>2526</v>
      </c>
      <c r="W265" s="70" t="s">
        <v>2046</v>
      </c>
      <c r="X265" s="71">
        <f t="shared" si="94"/>
        <v>0.25</v>
      </c>
      <c r="Y265" s="71" t="s">
        <v>2047</v>
      </c>
      <c r="Z265" s="71">
        <f t="shared" si="95"/>
        <v>0.05</v>
      </c>
      <c r="AA265" s="70" t="s">
        <v>419</v>
      </c>
      <c r="AB265" s="70" t="s">
        <v>2539</v>
      </c>
      <c r="AC265" s="72">
        <f t="shared" si="96"/>
        <v>0.1</v>
      </c>
      <c r="AD265" s="70" t="s">
        <v>419</v>
      </c>
      <c r="AE265" s="70" t="s">
        <v>194</v>
      </c>
      <c r="AF265" s="70" t="s">
        <v>628</v>
      </c>
      <c r="AG265" s="72">
        <f t="shared" si="97"/>
        <v>0.15</v>
      </c>
      <c r="AH265" s="70" t="s">
        <v>419</v>
      </c>
      <c r="AI265" s="70" t="s">
        <v>2049</v>
      </c>
      <c r="AJ265" s="72">
        <f t="shared" ref="AJ265:AJ268" si="123">IF($AH265="SI",10%,0%)</f>
        <v>0.1</v>
      </c>
      <c r="AK265" s="70" t="s">
        <v>419</v>
      </c>
      <c r="AL265" s="70" t="s">
        <v>2096</v>
      </c>
      <c r="AM265" s="72">
        <f t="shared" si="98"/>
        <v>0.15</v>
      </c>
      <c r="AN265" s="72" t="s">
        <v>2051</v>
      </c>
      <c r="AO265" s="72" t="s">
        <v>2534</v>
      </c>
      <c r="AP265" s="72">
        <f t="shared" si="101"/>
        <v>0.25</v>
      </c>
      <c r="AQ265" s="73">
        <f t="shared" si="102"/>
        <v>1.05</v>
      </c>
      <c r="AR265" s="395"/>
      <c r="AS265" s="362"/>
      <c r="AT265" s="389"/>
      <c r="AU265" s="362"/>
      <c r="AV265" s="389"/>
      <c r="AW265" s="389"/>
      <c r="AX265" s="389"/>
      <c r="AY265" s="392"/>
    </row>
    <row r="266" spans="1:51" ht="50" customHeight="1" x14ac:dyDescent="0.3">
      <c r="A266" s="405"/>
      <c r="B266" s="408"/>
      <c r="C266" s="411"/>
      <c r="D266" s="408"/>
      <c r="E266" s="408"/>
      <c r="F266" s="408"/>
      <c r="G266" s="402"/>
      <c r="H266" s="363"/>
      <c r="I266" s="363"/>
      <c r="J266" s="363"/>
      <c r="K266" s="363"/>
      <c r="L266" s="363"/>
      <c r="M266" s="363"/>
      <c r="N266" s="390"/>
      <c r="O266" s="399"/>
      <c r="P266" s="363"/>
      <c r="Q266" s="390"/>
      <c r="R266" s="399"/>
      <c r="S266" s="390"/>
      <c r="T266" s="393"/>
      <c r="U266" s="70" t="s">
        <v>419</v>
      </c>
      <c r="V266" s="70" t="s">
        <v>2540</v>
      </c>
      <c r="W266" s="70" t="s">
        <v>2046</v>
      </c>
      <c r="X266" s="71">
        <f t="shared" si="94"/>
        <v>0.25</v>
      </c>
      <c r="Y266" s="71" t="s">
        <v>2047</v>
      </c>
      <c r="Z266" s="71">
        <f t="shared" si="95"/>
        <v>0.05</v>
      </c>
      <c r="AA266" s="70" t="s">
        <v>419</v>
      </c>
      <c r="AB266" s="70" t="s">
        <v>2541</v>
      </c>
      <c r="AC266" s="72">
        <f t="shared" si="96"/>
        <v>0.1</v>
      </c>
      <c r="AD266" s="70" t="s">
        <v>419</v>
      </c>
      <c r="AE266" s="70" t="s">
        <v>178</v>
      </c>
      <c r="AF266" s="70" t="s">
        <v>628</v>
      </c>
      <c r="AG266" s="72">
        <f t="shared" si="97"/>
        <v>0.15</v>
      </c>
      <c r="AH266" s="70" t="s">
        <v>419</v>
      </c>
      <c r="AI266" s="70" t="s">
        <v>2049</v>
      </c>
      <c r="AJ266" s="72">
        <f t="shared" si="123"/>
        <v>0.1</v>
      </c>
      <c r="AK266" s="70" t="s">
        <v>419</v>
      </c>
      <c r="AL266" s="70" t="s">
        <v>2096</v>
      </c>
      <c r="AM266" s="72">
        <f t="shared" si="98"/>
        <v>0.15</v>
      </c>
      <c r="AN266" s="72" t="s">
        <v>2051</v>
      </c>
      <c r="AO266" s="59" t="s">
        <v>2534</v>
      </c>
      <c r="AP266" s="72">
        <f t="shared" si="101"/>
        <v>0.25</v>
      </c>
      <c r="AQ266" s="73">
        <f t="shared" si="102"/>
        <v>1.05</v>
      </c>
      <c r="AR266" s="396"/>
      <c r="AS266" s="363"/>
      <c r="AT266" s="390"/>
      <c r="AU266" s="363"/>
      <c r="AV266" s="390"/>
      <c r="AW266" s="390"/>
      <c r="AX266" s="390"/>
      <c r="AY266" s="393"/>
    </row>
    <row r="267" spans="1:51" ht="50" customHeight="1" x14ac:dyDescent="0.3">
      <c r="A267" s="403" t="s">
        <v>347</v>
      </c>
      <c r="B267" s="406" t="s">
        <v>163</v>
      </c>
      <c r="C267" s="409">
        <v>12</v>
      </c>
      <c r="D267" s="406" t="s">
        <v>697</v>
      </c>
      <c r="E267" s="406" t="s">
        <v>243</v>
      </c>
      <c r="F267" s="406" t="s">
        <v>2061</v>
      </c>
      <c r="G267" s="400" t="str">
        <f>(CONCATENATE(F267," ","de"," ",D267," ","por"," ",J267," ","debido a"," ",I267))</f>
        <v>Pérdida de Disponibilidad de Sistema de Información Daruma por Alteración de la información / Modificación de la Información debido a Acceso a los recursos e información del sistema</v>
      </c>
      <c r="H267" s="361" t="s">
        <v>2104</v>
      </c>
      <c r="I267" s="361" t="s">
        <v>2038</v>
      </c>
      <c r="J267" s="361" t="s">
        <v>2174</v>
      </c>
      <c r="K267" s="361" t="s">
        <v>2110</v>
      </c>
      <c r="L267" s="361" t="s">
        <v>2509</v>
      </c>
      <c r="M267" s="361" t="s">
        <v>2141</v>
      </c>
      <c r="N267" s="388">
        <f>VALUE(MID($M267,1,1))</f>
        <v>4</v>
      </c>
      <c r="O267" s="397">
        <f>IF(N267=5,100%,IF(N267=4,80%,IF(N267=3,60%,IF(N267=2,40%,IF(N267=1,20%,"")))))</f>
        <v>0.8</v>
      </c>
      <c r="P267" s="361" t="s">
        <v>2106</v>
      </c>
      <c r="Q267" s="388">
        <f>VALUE(MID($P267,1,1))</f>
        <v>3</v>
      </c>
      <c r="R267" s="397">
        <f>IF(Q267=5,100%,IF(Q267=4,80%,IF(Q267=3,60%,IF(Q267=2,40%,IF(Q267=1,20%,"")))))</f>
        <v>0.6</v>
      </c>
      <c r="S267" s="388" t="str">
        <f>CONCATENATE(M267,P267)</f>
        <v>4. Alta3. Moderado</v>
      </c>
      <c r="T267" s="391" t="str">
        <f t="shared" ref="T267" si="124">IF(S267="5. Muy alta1. Leve","Alto",IF(S267="5. Muy alta2. Menor","Alto",IF(S267="5. Muy alta3. Moderado","Alto",IF(S267="5. Muy alta4. Mayor","Alto",IF(S267="5. Muy alta5. Catastrófico","Extremo",IF(S267="4. Alta1. Leve","Moderado",IF(S267="4. Alta2. Menor","Moderado",IF(S267="4. Alta3. Moderado","Alto",IF(S267="4. Alta4. Mayor","Alto",IF(S267="4. Alta5. Catastrófico","Extremo",IF(S267="3. Media1. Leve","Moderado",IF(S267="3. Media2. Menor","Moderado",IF(S267="3. Media3. Moderado","Moderado",IF(S267="3. Media4. Mayor","Alto",IF(S267="3. Media5. Catastrófico","Extremo",IF(S267="2. Baja1. Leve","Bajo",IF(S267="2. Baja2. Menor","Moderado",IF(S267="2. Baja3. Moderado","Moderado",IF(S267="2. Baja4. Mayor","Alto",IF(S267="2. Baja5. Catastrófico","Extremo",IF(S267="1. Muy baja1. Leve","Bajo",IF(S267="1. Muy baja2. Menor","Bajo",IF(S267="1. Muy baja3. Moderado","Moderado",IF(S267="1. Muy baja4. Mayor","Alto",IF(S267="1. Muy baja5. Catastrófico","Extremo","")))))))))))))))))))))))))</f>
        <v>Alto</v>
      </c>
      <c r="U267" s="70" t="s">
        <v>419</v>
      </c>
      <c r="V267" s="70" t="s">
        <v>2526</v>
      </c>
      <c r="W267" s="70" t="s">
        <v>2046</v>
      </c>
      <c r="X267" s="71">
        <f t="shared" si="94"/>
        <v>0.25</v>
      </c>
      <c r="Y267" s="71" t="s">
        <v>2047</v>
      </c>
      <c r="Z267" s="71">
        <f t="shared" si="95"/>
        <v>0.05</v>
      </c>
      <c r="AA267" s="70" t="s">
        <v>419</v>
      </c>
      <c r="AB267" s="70" t="s">
        <v>2539</v>
      </c>
      <c r="AC267" s="72">
        <f t="shared" si="96"/>
        <v>0.1</v>
      </c>
      <c r="AD267" s="70" t="s">
        <v>419</v>
      </c>
      <c r="AE267" s="70" t="s">
        <v>194</v>
      </c>
      <c r="AF267" s="70" t="s">
        <v>628</v>
      </c>
      <c r="AG267" s="72">
        <f t="shared" si="97"/>
        <v>0.15</v>
      </c>
      <c r="AH267" s="70" t="s">
        <v>419</v>
      </c>
      <c r="AI267" s="70" t="s">
        <v>2049</v>
      </c>
      <c r="AJ267" s="72">
        <f t="shared" si="123"/>
        <v>0.1</v>
      </c>
      <c r="AK267" s="70" t="s">
        <v>419</v>
      </c>
      <c r="AL267" s="70" t="s">
        <v>2096</v>
      </c>
      <c r="AM267" s="72">
        <f t="shared" si="98"/>
        <v>0.15</v>
      </c>
      <c r="AN267" s="72" t="s">
        <v>2051</v>
      </c>
      <c r="AO267" s="72" t="s">
        <v>2534</v>
      </c>
      <c r="AP267" s="72">
        <f t="shared" si="101"/>
        <v>0.25</v>
      </c>
      <c r="AQ267" s="73">
        <f t="shared" si="102"/>
        <v>1.05</v>
      </c>
      <c r="AR267" s="394">
        <f>AVERAGE(AQ267,AQ268,AQ269)</f>
        <v>0.70000000000000007</v>
      </c>
      <c r="AS267" s="361" t="s">
        <v>2042</v>
      </c>
      <c r="AT267" s="388">
        <f>VALUE(MID($AS267,1,1))</f>
        <v>3</v>
      </c>
      <c r="AU267" s="361" t="s">
        <v>2043</v>
      </c>
      <c r="AV267" s="388">
        <f>VALUE(MID($AU267,1,1))</f>
        <v>2</v>
      </c>
      <c r="AW267" s="388">
        <f>$AT267*$AV267</f>
        <v>6</v>
      </c>
      <c r="AX267" s="388" t="str">
        <f>CONCATENATE(AS267,AU267)</f>
        <v>3. Media2. Menor</v>
      </c>
      <c r="AY267" s="391" t="str">
        <f t="shared" ref="AY267" si="125">IF(AX267="5. Muy alta1. Leve","Alto",IF(AX267="5. Muy alta2. Menor","Alto",IF(AX267="5. Muy alta3. Moderado","Alto",IF(AX267="5. Muy alta4. Mayor","Alto",IF(AX267="5. Muy alta5. Catastrófico","Extremo",IF(AX267="4. Alta1. Leve","Moderado",IF(AX267="4. Alta2. Menor","Moderado",IF(AX267="4. Alta3. Moderado","Alto",IF(AX267="4. Alta4. Mayor","Alto",IF(AX267="4. Alta5. Catastrófico","Extremo",IF(AX267="3. Media1. Leve","Moderado",IF(AX267="3. Media2. Menor","Moderado",IF(AX267="3. Media3. Moderado","Moderado",IF(AX267="3. Media4. Mayor","Alto",IF(AX267="3. Media5. Catastrófico","Extremo",IF(AX267="2. Baja1. Leve","Bajo",IF(AX267="2. Baja2. Menor","Moderado",IF(AX267="2. Baja3. Moderado","Moderado",IF(AX267="2. Baja4. Mayor","Alto",IF(AX267="2. Baja5. Catastrófico","Extremo",IF(AX267="1. Muy baja1. Leve","Bajo",IF(AX267="1. Muy baja2. Menor","Bajo",IF(AX267="1. Muy baja3. Moderado","Moderado",IF(AX267="1. Muy baja4. Mayor","Alto",IF(AX267="1. Muy baja5. Catastrófico","Extremo","")))))))))))))))))))))))))</f>
        <v>Moderado</v>
      </c>
    </row>
    <row r="268" spans="1:51" ht="50" customHeight="1" x14ac:dyDescent="0.3">
      <c r="A268" s="404"/>
      <c r="B268" s="407"/>
      <c r="C268" s="410"/>
      <c r="D268" s="407"/>
      <c r="E268" s="407"/>
      <c r="F268" s="407"/>
      <c r="G268" s="401"/>
      <c r="H268" s="362"/>
      <c r="I268" s="362"/>
      <c r="J268" s="362"/>
      <c r="K268" s="362"/>
      <c r="L268" s="362"/>
      <c r="M268" s="362"/>
      <c r="N268" s="389"/>
      <c r="O268" s="398"/>
      <c r="P268" s="362"/>
      <c r="Q268" s="389"/>
      <c r="R268" s="398"/>
      <c r="S268" s="389"/>
      <c r="T268" s="392"/>
      <c r="U268" s="70" t="s">
        <v>419</v>
      </c>
      <c r="V268" s="70" t="s">
        <v>2540</v>
      </c>
      <c r="W268" s="70" t="s">
        <v>2046</v>
      </c>
      <c r="X268" s="71">
        <f t="shared" si="94"/>
        <v>0.25</v>
      </c>
      <c r="Y268" s="71" t="s">
        <v>2047</v>
      </c>
      <c r="Z268" s="71">
        <f t="shared" si="95"/>
        <v>0.05</v>
      </c>
      <c r="AA268" s="70" t="s">
        <v>419</v>
      </c>
      <c r="AB268" s="70" t="s">
        <v>2541</v>
      </c>
      <c r="AC268" s="72">
        <f t="shared" si="96"/>
        <v>0.1</v>
      </c>
      <c r="AD268" s="70" t="s">
        <v>419</v>
      </c>
      <c r="AE268" s="70" t="s">
        <v>178</v>
      </c>
      <c r="AF268" s="70" t="s">
        <v>628</v>
      </c>
      <c r="AG268" s="72">
        <f t="shared" si="97"/>
        <v>0.15</v>
      </c>
      <c r="AH268" s="70" t="s">
        <v>419</v>
      </c>
      <c r="AI268" s="70" t="s">
        <v>2049</v>
      </c>
      <c r="AJ268" s="72">
        <f t="shared" si="123"/>
        <v>0.1</v>
      </c>
      <c r="AK268" s="70" t="s">
        <v>419</v>
      </c>
      <c r="AL268" s="70" t="s">
        <v>2096</v>
      </c>
      <c r="AM268" s="72">
        <f t="shared" si="98"/>
        <v>0.15</v>
      </c>
      <c r="AN268" s="72" t="s">
        <v>2051</v>
      </c>
      <c r="AO268" s="72" t="s">
        <v>2534</v>
      </c>
      <c r="AP268" s="72">
        <f t="shared" si="101"/>
        <v>0.25</v>
      </c>
      <c r="AQ268" s="73">
        <f t="shared" si="102"/>
        <v>1.05</v>
      </c>
      <c r="AR268" s="395"/>
      <c r="AS268" s="362"/>
      <c r="AT268" s="389"/>
      <c r="AU268" s="362"/>
      <c r="AV268" s="389"/>
      <c r="AW268" s="389"/>
      <c r="AX268" s="389"/>
      <c r="AY268" s="392"/>
    </row>
    <row r="269" spans="1:51" ht="50" customHeight="1" x14ac:dyDescent="0.3">
      <c r="A269" s="405"/>
      <c r="B269" s="408"/>
      <c r="C269" s="411"/>
      <c r="D269" s="408"/>
      <c r="E269" s="408"/>
      <c r="F269" s="408"/>
      <c r="G269" s="402"/>
      <c r="H269" s="363"/>
      <c r="I269" s="363"/>
      <c r="J269" s="363"/>
      <c r="K269" s="363"/>
      <c r="L269" s="363"/>
      <c r="M269" s="363"/>
      <c r="N269" s="390"/>
      <c r="O269" s="399"/>
      <c r="P269" s="363"/>
      <c r="Q269" s="390"/>
      <c r="R269" s="399"/>
      <c r="S269" s="390"/>
      <c r="T269" s="393"/>
      <c r="U269" s="70"/>
      <c r="V269" s="70"/>
      <c r="W269" s="70"/>
      <c r="X269" s="71"/>
      <c r="Y269" s="71"/>
      <c r="Z269" s="71"/>
      <c r="AA269" s="70"/>
      <c r="AB269" s="70"/>
      <c r="AC269" s="72"/>
      <c r="AD269" s="70"/>
      <c r="AE269" s="70"/>
      <c r="AF269" s="70"/>
      <c r="AG269" s="72"/>
      <c r="AH269" s="70"/>
      <c r="AI269" s="70"/>
      <c r="AJ269" s="72"/>
      <c r="AK269" s="70"/>
      <c r="AL269" s="70"/>
      <c r="AM269" s="72"/>
      <c r="AN269" s="72"/>
      <c r="AO269" s="72"/>
      <c r="AP269" s="72">
        <f t="shared" si="101"/>
        <v>0</v>
      </c>
      <c r="AQ269" s="73">
        <f t="shared" si="102"/>
        <v>0</v>
      </c>
      <c r="AR269" s="396"/>
      <c r="AS269" s="363"/>
      <c r="AT269" s="390"/>
      <c r="AU269" s="363"/>
      <c r="AV269" s="390"/>
      <c r="AW269" s="390"/>
      <c r="AX269" s="390"/>
      <c r="AY269" s="393"/>
    </row>
    <row r="270" spans="1:51" ht="50" customHeight="1" x14ac:dyDescent="0.3">
      <c r="A270" s="403" t="s">
        <v>704</v>
      </c>
      <c r="B270" s="406" t="s">
        <v>163</v>
      </c>
      <c r="C270" s="409">
        <v>1</v>
      </c>
      <c r="D270" s="406" t="s">
        <v>2329</v>
      </c>
      <c r="E270" s="406" t="s">
        <v>253</v>
      </c>
      <c r="F270" s="406" t="s">
        <v>2032</v>
      </c>
      <c r="G270" s="400" t="s">
        <v>2393</v>
      </c>
      <c r="H270" s="361" t="s">
        <v>2084</v>
      </c>
      <c r="I270" s="361" t="s">
        <v>2330</v>
      </c>
      <c r="J270" s="361" t="s">
        <v>2039</v>
      </c>
      <c r="K270" s="361" t="s">
        <v>2110</v>
      </c>
      <c r="L270" s="361" t="s">
        <v>2509</v>
      </c>
      <c r="M270" s="361" t="s">
        <v>2042</v>
      </c>
      <c r="N270" s="388">
        <f>VALUE(MID($M270,1,1))</f>
        <v>3</v>
      </c>
      <c r="O270" s="397">
        <f>IF(N270=5,100%,IF(N270=4,80%,IF(N270=3,60%,IF(N270=2,40%,IF(N270=1,20%,"")))))</f>
        <v>0.6</v>
      </c>
      <c r="P270" s="361" t="s">
        <v>2043</v>
      </c>
      <c r="Q270" s="388">
        <f>VALUE(MID($P270,1,1))</f>
        <v>2</v>
      </c>
      <c r="R270" s="397">
        <f>IF(Q270=5,100%,IF(Q270=4,80%,IF(Q270=3,60%,IF(Q270=2,40%,IF(Q270=1,20%,"")))))</f>
        <v>0.4</v>
      </c>
      <c r="S270" s="388" t="str">
        <f>CONCATENATE(M270,P270)</f>
        <v>3. Media2. Menor</v>
      </c>
      <c r="T270" s="391" t="s">
        <v>2044</v>
      </c>
      <c r="U270" s="70" t="s">
        <v>419</v>
      </c>
      <c r="V270" s="70" t="s">
        <v>2559</v>
      </c>
      <c r="W270" s="70" t="s">
        <v>2046</v>
      </c>
      <c r="X270" s="71">
        <f>IF(W270="","0%",IF(W270="Preventivo",25%,IF(W270="Detectivo",15%,IF(W270="Correctivo",10%))))</f>
        <v>0.25</v>
      </c>
      <c r="Y270" s="71" t="s">
        <v>2047</v>
      </c>
      <c r="Z270" s="71">
        <f>IF(Y270="Automático",15%,IF(Y270="Manual",5%,"0%"))</f>
        <v>0.05</v>
      </c>
      <c r="AA270" s="70" t="s">
        <v>419</v>
      </c>
      <c r="AB270" s="70" t="s">
        <v>2560</v>
      </c>
      <c r="AC270" s="72">
        <f>IF($AA270="SI",10%,0%)</f>
        <v>0.1</v>
      </c>
      <c r="AD270" s="70" t="s">
        <v>419</v>
      </c>
      <c r="AE270" s="70" t="s">
        <v>178</v>
      </c>
      <c r="AF270" s="70" t="s">
        <v>703</v>
      </c>
      <c r="AG270" s="72">
        <f>IF($AD270="SI",15%,0%)</f>
        <v>0.15</v>
      </c>
      <c r="AH270" s="70" t="s">
        <v>419</v>
      </c>
      <c r="AI270" s="70" t="s">
        <v>2145</v>
      </c>
      <c r="AJ270" s="72">
        <f t="shared" ref="AJ270:AJ333" si="126">IF($AH270="SI",10%,0%)</f>
        <v>0.1</v>
      </c>
      <c r="AK270" s="70" t="s">
        <v>419</v>
      </c>
      <c r="AL270" s="70" t="s">
        <v>2050</v>
      </c>
      <c r="AM270" s="72">
        <f>IF(AK270="SI",15%,0%)</f>
        <v>0.15</v>
      </c>
      <c r="AN270" s="72" t="s">
        <v>2051</v>
      </c>
      <c r="AO270" s="72" t="s">
        <v>2052</v>
      </c>
      <c r="AP270" s="72">
        <f>IF(AN270="Positivos",25%,0%)</f>
        <v>0.25</v>
      </c>
      <c r="AQ270" s="73">
        <f>+AC270+AG270+AJ270+AM270+AP270+Z270+X270</f>
        <v>1.05</v>
      </c>
      <c r="AR270" s="394">
        <v>0.70000000000000007</v>
      </c>
      <c r="AS270" s="361" t="s">
        <v>2132</v>
      </c>
      <c r="AT270" s="388">
        <f>VALUE(MID($AS270,1,1))</f>
        <v>2</v>
      </c>
      <c r="AU270" s="361" t="s">
        <v>2054</v>
      </c>
      <c r="AV270" s="388">
        <f>VALUE(MID($AU270,1,1))</f>
        <v>1</v>
      </c>
      <c r="AW270" s="388">
        <f>$AT270*$AV270</f>
        <v>2</v>
      </c>
      <c r="AX270" s="388" t="str">
        <f>CONCATENATE(AS270,AU270)</f>
        <v>2. Baja1. Leve</v>
      </c>
      <c r="AY270" s="391" t="s">
        <v>2055</v>
      </c>
    </row>
    <row r="271" spans="1:51" ht="50" customHeight="1" x14ac:dyDescent="0.3">
      <c r="A271" s="404"/>
      <c r="B271" s="407"/>
      <c r="C271" s="410"/>
      <c r="D271" s="407"/>
      <c r="E271" s="407"/>
      <c r="F271" s="407"/>
      <c r="G271" s="401"/>
      <c r="H271" s="362"/>
      <c r="I271" s="362"/>
      <c r="J271" s="362"/>
      <c r="K271" s="362"/>
      <c r="L271" s="362"/>
      <c r="M271" s="362"/>
      <c r="N271" s="389"/>
      <c r="O271" s="398"/>
      <c r="P271" s="362"/>
      <c r="Q271" s="389"/>
      <c r="R271" s="398"/>
      <c r="S271" s="389"/>
      <c r="T271" s="392"/>
      <c r="U271" s="70" t="s">
        <v>419</v>
      </c>
      <c r="V271" s="70" t="s">
        <v>2561</v>
      </c>
      <c r="W271" s="70" t="s">
        <v>2046</v>
      </c>
      <c r="X271" s="71">
        <f t="shared" ref="X271:X317" si="127">IF(W271="","0%",IF(W271="Preventivo",25%,IF(W271="Detectivo",15%,IF(W271="Correctivo",10%))))</f>
        <v>0.25</v>
      </c>
      <c r="Y271" s="71" t="s">
        <v>2047</v>
      </c>
      <c r="Z271" s="71">
        <f t="shared" ref="Z271:Z317" si="128">IF(Y271="Automático",15%,IF(Y271="Manual",5%,"0%"))</f>
        <v>0.05</v>
      </c>
      <c r="AA271" s="70" t="s">
        <v>419</v>
      </c>
      <c r="AB271" s="70" t="s">
        <v>2562</v>
      </c>
      <c r="AC271" s="72">
        <f t="shared" ref="AC271:AC317" si="129">IF($AA271="SI",10%,0%)</f>
        <v>0.1</v>
      </c>
      <c r="AD271" s="70" t="s">
        <v>419</v>
      </c>
      <c r="AE271" s="70" t="s">
        <v>178</v>
      </c>
      <c r="AF271" s="70" t="s">
        <v>703</v>
      </c>
      <c r="AG271" s="72">
        <f>IF($AD271="SI",15%,0%)</f>
        <v>0.15</v>
      </c>
      <c r="AH271" s="70" t="s">
        <v>419</v>
      </c>
      <c r="AI271" s="70" t="s">
        <v>2145</v>
      </c>
      <c r="AJ271" s="72">
        <f t="shared" si="126"/>
        <v>0.1</v>
      </c>
      <c r="AK271" s="70" t="s">
        <v>419</v>
      </c>
      <c r="AL271" s="70" t="s">
        <v>2050</v>
      </c>
      <c r="AM271" s="72">
        <f>IF(AK271="SI",15%,0%)</f>
        <v>0.15</v>
      </c>
      <c r="AN271" s="72" t="s">
        <v>2051</v>
      </c>
      <c r="AO271" s="72" t="s">
        <v>2052</v>
      </c>
      <c r="AP271" s="72">
        <f>IF(AN271="Positivos",25%,0%)</f>
        <v>0.25</v>
      </c>
      <c r="AQ271" s="73">
        <f>+AC271+AG271+AJ271+AM271+AP271+Z271+X271</f>
        <v>1.05</v>
      </c>
      <c r="AR271" s="395"/>
      <c r="AS271" s="362"/>
      <c r="AT271" s="389"/>
      <c r="AU271" s="362"/>
      <c r="AV271" s="389"/>
      <c r="AW271" s="389"/>
      <c r="AX271" s="389"/>
      <c r="AY271" s="392"/>
    </row>
    <row r="272" spans="1:51" ht="50" customHeight="1" x14ac:dyDescent="0.3">
      <c r="A272" s="405"/>
      <c r="B272" s="408"/>
      <c r="C272" s="411"/>
      <c r="D272" s="408"/>
      <c r="E272" s="408"/>
      <c r="F272" s="408"/>
      <c r="G272" s="402"/>
      <c r="H272" s="363"/>
      <c r="I272" s="363"/>
      <c r="J272" s="363"/>
      <c r="K272" s="363"/>
      <c r="L272" s="363"/>
      <c r="M272" s="363"/>
      <c r="N272" s="390"/>
      <c r="O272" s="399"/>
      <c r="P272" s="363"/>
      <c r="Q272" s="390"/>
      <c r="R272" s="399"/>
      <c r="S272" s="390"/>
      <c r="T272" s="393"/>
      <c r="U272" s="70"/>
      <c r="V272" s="70"/>
      <c r="W272" s="70"/>
      <c r="X272" s="71" t="str">
        <f t="shared" si="127"/>
        <v>0%</v>
      </c>
      <c r="Y272" s="71"/>
      <c r="Z272" s="71" t="str">
        <f t="shared" si="128"/>
        <v>0%</v>
      </c>
      <c r="AA272" s="70"/>
      <c r="AB272" s="70"/>
      <c r="AC272" s="72">
        <f t="shared" si="129"/>
        <v>0</v>
      </c>
      <c r="AD272" s="70"/>
      <c r="AE272" s="70"/>
      <c r="AF272" s="70"/>
      <c r="AG272" s="72">
        <f t="shared" ref="AG272:AG317" si="130">IF($AD272="SI",15%,0%)</f>
        <v>0</v>
      </c>
      <c r="AH272" s="70"/>
      <c r="AI272" s="70"/>
      <c r="AJ272" s="72">
        <f t="shared" si="126"/>
        <v>0</v>
      </c>
      <c r="AK272" s="70"/>
      <c r="AL272" s="70"/>
      <c r="AM272" s="72">
        <f t="shared" ref="AM272:AM317" si="131">IF(AK272="SI",15%,0%)</f>
        <v>0</v>
      </c>
      <c r="AN272" s="72"/>
      <c r="AO272" s="72"/>
      <c r="AP272" s="72">
        <f t="shared" ref="AP272:AP317" si="132">IF(AN272="Positivos",25%,0%)</f>
        <v>0</v>
      </c>
      <c r="AQ272" s="73">
        <f t="shared" ref="AQ272:AQ317" si="133">+AC272+AG272+AJ272+AM272+AP272+Z272+X272</f>
        <v>0</v>
      </c>
      <c r="AR272" s="396"/>
      <c r="AS272" s="363"/>
      <c r="AT272" s="390"/>
      <c r="AU272" s="363"/>
      <c r="AV272" s="390"/>
      <c r="AW272" s="390"/>
      <c r="AX272" s="390"/>
      <c r="AY272" s="393"/>
    </row>
    <row r="273" spans="1:51" ht="50" customHeight="1" x14ac:dyDescent="0.3">
      <c r="A273" s="403" t="s">
        <v>704</v>
      </c>
      <c r="B273" s="406" t="s">
        <v>163</v>
      </c>
      <c r="C273" s="409">
        <v>2</v>
      </c>
      <c r="D273" s="406" t="s">
        <v>2329</v>
      </c>
      <c r="E273" s="406" t="s">
        <v>253</v>
      </c>
      <c r="F273" s="406" t="s">
        <v>2061</v>
      </c>
      <c r="G273" s="400" t="s">
        <v>2394</v>
      </c>
      <c r="H273" s="361" t="s">
        <v>2084</v>
      </c>
      <c r="I273" s="361" t="s">
        <v>2330</v>
      </c>
      <c r="J273" s="361" t="s">
        <v>2039</v>
      </c>
      <c r="K273" s="361" t="s">
        <v>2110</v>
      </c>
      <c r="L273" s="361" t="s">
        <v>2509</v>
      </c>
      <c r="M273" s="361" t="s">
        <v>2042</v>
      </c>
      <c r="N273" s="388">
        <f>VALUE(MID($M273,1,1))</f>
        <v>3</v>
      </c>
      <c r="O273" s="397">
        <f>IF(N273=5,100%,IF(N273=4,80%,IF(N273=3,60%,IF(N273=2,40%,IF(N273=1,20%,"")))))</f>
        <v>0.6</v>
      </c>
      <c r="P273" s="361" t="s">
        <v>2043</v>
      </c>
      <c r="Q273" s="388">
        <f>VALUE(MID($P273,1,1))</f>
        <v>2</v>
      </c>
      <c r="R273" s="397">
        <f>IF(Q273=5,100%,IF(Q273=4,80%,IF(Q273=3,60%,IF(Q273=2,40%,IF(Q273=1,20%,"")))))</f>
        <v>0.4</v>
      </c>
      <c r="S273" s="388" t="str">
        <f>CONCATENATE(M273,P273)</f>
        <v>3. Media2. Menor</v>
      </c>
      <c r="T273" s="391" t="s">
        <v>2044</v>
      </c>
      <c r="U273" s="70" t="s">
        <v>419</v>
      </c>
      <c r="V273" s="70" t="s">
        <v>2563</v>
      </c>
      <c r="W273" s="70" t="s">
        <v>2046</v>
      </c>
      <c r="X273" s="71">
        <f>IF(W273="","0%",IF(W273="Preventivo",25%,IF(W273="Detectivo",15%,IF(W273="Correctivo",10%))))</f>
        <v>0.25</v>
      </c>
      <c r="Y273" s="71" t="s">
        <v>2047</v>
      </c>
      <c r="Z273" s="71">
        <f>IF(Y273="Automático",15%,IF(Y273="Manual",5%,"0%"))</f>
        <v>0.05</v>
      </c>
      <c r="AA273" s="70" t="s">
        <v>419</v>
      </c>
      <c r="AB273" s="70" t="s">
        <v>2564</v>
      </c>
      <c r="AC273" s="72">
        <f>IF($AA273="SI",10%,0%)</f>
        <v>0.1</v>
      </c>
      <c r="AD273" s="70" t="s">
        <v>419</v>
      </c>
      <c r="AE273" s="70" t="s">
        <v>178</v>
      </c>
      <c r="AF273" s="70" t="s">
        <v>703</v>
      </c>
      <c r="AG273" s="72">
        <f>IF($AD273="SI",15%,0%)</f>
        <v>0.15</v>
      </c>
      <c r="AH273" s="70" t="s">
        <v>419</v>
      </c>
      <c r="AI273" s="70" t="s">
        <v>2145</v>
      </c>
      <c r="AJ273" s="72">
        <f t="shared" si="126"/>
        <v>0.1</v>
      </c>
      <c r="AK273" s="70" t="s">
        <v>419</v>
      </c>
      <c r="AL273" s="70" t="s">
        <v>2050</v>
      </c>
      <c r="AM273" s="72">
        <f>IF(AK273="SI",15%,0%)</f>
        <v>0.15</v>
      </c>
      <c r="AN273" s="72" t="s">
        <v>2051</v>
      </c>
      <c r="AO273" s="72" t="s">
        <v>2052</v>
      </c>
      <c r="AP273" s="72">
        <f t="shared" si="132"/>
        <v>0.25</v>
      </c>
      <c r="AQ273" s="73">
        <f t="shared" si="133"/>
        <v>1.05</v>
      </c>
      <c r="AR273" s="394">
        <v>0.70000000000000007</v>
      </c>
      <c r="AS273" s="361" t="s">
        <v>2132</v>
      </c>
      <c r="AT273" s="388">
        <f>VALUE(MID($AS273,1,1))</f>
        <v>2</v>
      </c>
      <c r="AU273" s="361" t="s">
        <v>2054</v>
      </c>
      <c r="AV273" s="388">
        <f>VALUE(MID($AU273,1,1))</f>
        <v>1</v>
      </c>
      <c r="AW273" s="388">
        <f>$AT273*$AV273</f>
        <v>2</v>
      </c>
      <c r="AX273" s="388" t="str">
        <f>CONCATENATE(AS273,AU273)</f>
        <v>2. Baja1. Leve</v>
      </c>
      <c r="AY273" s="391" t="s">
        <v>2055</v>
      </c>
    </row>
    <row r="274" spans="1:51" ht="50" customHeight="1" x14ac:dyDescent="0.3">
      <c r="A274" s="404"/>
      <c r="B274" s="407"/>
      <c r="C274" s="410"/>
      <c r="D274" s="407"/>
      <c r="E274" s="407"/>
      <c r="F274" s="407"/>
      <c r="G274" s="401"/>
      <c r="H274" s="362"/>
      <c r="I274" s="362"/>
      <c r="J274" s="362"/>
      <c r="K274" s="362"/>
      <c r="L274" s="362"/>
      <c r="M274" s="362"/>
      <c r="N274" s="389"/>
      <c r="O274" s="398"/>
      <c r="P274" s="362"/>
      <c r="Q274" s="389"/>
      <c r="R274" s="398"/>
      <c r="S274" s="389"/>
      <c r="T274" s="392"/>
      <c r="U274" s="70" t="s">
        <v>419</v>
      </c>
      <c r="V274" s="70" t="s">
        <v>2561</v>
      </c>
      <c r="W274" s="70" t="s">
        <v>2046</v>
      </c>
      <c r="X274" s="71">
        <f t="shared" ref="X274" si="134">IF(W274="","0%",IF(W274="Preventivo",25%,IF(W274="Detectivo",15%,IF(W274="Correctivo",10%))))</f>
        <v>0.25</v>
      </c>
      <c r="Y274" s="71" t="s">
        <v>2047</v>
      </c>
      <c r="Z274" s="71">
        <f t="shared" ref="Z274" si="135">IF(Y274="Automático",15%,IF(Y274="Manual",5%,"0%"))</f>
        <v>0.05</v>
      </c>
      <c r="AA274" s="70" t="s">
        <v>419</v>
      </c>
      <c r="AB274" s="70" t="s">
        <v>2562</v>
      </c>
      <c r="AC274" s="72">
        <f t="shared" si="129"/>
        <v>0.1</v>
      </c>
      <c r="AD274" s="70" t="s">
        <v>419</v>
      </c>
      <c r="AE274" s="70" t="s">
        <v>178</v>
      </c>
      <c r="AF274" s="70" t="s">
        <v>703</v>
      </c>
      <c r="AG274" s="72">
        <f>IF($AD274="SI",15%,0%)</f>
        <v>0.15</v>
      </c>
      <c r="AH274" s="70" t="s">
        <v>419</v>
      </c>
      <c r="AI274" s="70" t="s">
        <v>2145</v>
      </c>
      <c r="AJ274" s="72">
        <f t="shared" si="126"/>
        <v>0.1</v>
      </c>
      <c r="AK274" s="70" t="s">
        <v>419</v>
      </c>
      <c r="AL274" s="70" t="s">
        <v>2050</v>
      </c>
      <c r="AM274" s="72">
        <f>IF(AK274="SI",15%,0%)</f>
        <v>0.15</v>
      </c>
      <c r="AN274" s="72" t="s">
        <v>2051</v>
      </c>
      <c r="AO274" s="72" t="s">
        <v>2052</v>
      </c>
      <c r="AP274" s="72">
        <f t="shared" si="132"/>
        <v>0.25</v>
      </c>
      <c r="AQ274" s="73">
        <f t="shared" si="133"/>
        <v>1.05</v>
      </c>
      <c r="AR274" s="395"/>
      <c r="AS274" s="362"/>
      <c r="AT274" s="389"/>
      <c r="AU274" s="362"/>
      <c r="AV274" s="389"/>
      <c r="AW274" s="389"/>
      <c r="AX274" s="389"/>
      <c r="AY274" s="392"/>
    </row>
    <row r="275" spans="1:51" ht="50" customHeight="1" x14ac:dyDescent="0.3">
      <c r="A275" s="405"/>
      <c r="B275" s="408"/>
      <c r="C275" s="411"/>
      <c r="D275" s="408"/>
      <c r="E275" s="408"/>
      <c r="F275" s="408"/>
      <c r="G275" s="402"/>
      <c r="H275" s="363"/>
      <c r="I275" s="363"/>
      <c r="J275" s="363"/>
      <c r="K275" s="363"/>
      <c r="L275" s="363"/>
      <c r="M275" s="363"/>
      <c r="N275" s="390"/>
      <c r="O275" s="399"/>
      <c r="P275" s="363"/>
      <c r="Q275" s="390"/>
      <c r="R275" s="399"/>
      <c r="S275" s="390"/>
      <c r="T275" s="393"/>
      <c r="U275" s="70"/>
      <c r="V275" s="70"/>
      <c r="W275" s="70"/>
      <c r="X275" s="71" t="str">
        <f t="shared" si="127"/>
        <v>0%</v>
      </c>
      <c r="Y275" s="71"/>
      <c r="Z275" s="71" t="str">
        <f t="shared" si="128"/>
        <v>0%</v>
      </c>
      <c r="AA275" s="70"/>
      <c r="AB275" s="70"/>
      <c r="AC275" s="72">
        <f t="shared" si="129"/>
        <v>0</v>
      </c>
      <c r="AD275" s="70"/>
      <c r="AE275" s="70"/>
      <c r="AF275" s="70"/>
      <c r="AG275" s="72">
        <f t="shared" si="130"/>
        <v>0</v>
      </c>
      <c r="AH275" s="70"/>
      <c r="AI275" s="70"/>
      <c r="AJ275" s="72">
        <f t="shared" si="126"/>
        <v>0</v>
      </c>
      <c r="AK275" s="70"/>
      <c r="AL275" s="70"/>
      <c r="AM275" s="72">
        <f t="shared" si="131"/>
        <v>0</v>
      </c>
      <c r="AN275" s="72"/>
      <c r="AO275" s="72"/>
      <c r="AP275" s="72">
        <f t="shared" si="132"/>
        <v>0</v>
      </c>
      <c r="AQ275" s="73">
        <f t="shared" si="133"/>
        <v>0</v>
      </c>
      <c r="AR275" s="396"/>
      <c r="AS275" s="363"/>
      <c r="AT275" s="390"/>
      <c r="AU275" s="363"/>
      <c r="AV275" s="390"/>
      <c r="AW275" s="390"/>
      <c r="AX275" s="390"/>
      <c r="AY275" s="393"/>
    </row>
    <row r="276" spans="1:51" ht="50" customHeight="1" x14ac:dyDescent="0.3">
      <c r="A276" s="403" t="s">
        <v>704</v>
      </c>
      <c r="B276" s="406" t="s">
        <v>163</v>
      </c>
      <c r="C276" s="409">
        <v>3</v>
      </c>
      <c r="D276" s="406" t="s">
        <v>2342</v>
      </c>
      <c r="E276" s="406" t="s">
        <v>253</v>
      </c>
      <c r="F276" s="406" t="s">
        <v>2032</v>
      </c>
      <c r="G276" s="400" t="s">
        <v>2565</v>
      </c>
      <c r="H276" s="361" t="s">
        <v>2073</v>
      </c>
      <c r="I276" s="361" t="s">
        <v>2566</v>
      </c>
      <c r="J276" s="361" t="s">
        <v>2567</v>
      </c>
      <c r="K276" s="361" t="s">
        <v>2087</v>
      </c>
      <c r="L276" s="361" t="s">
        <v>2509</v>
      </c>
      <c r="M276" s="361" t="s">
        <v>2042</v>
      </c>
      <c r="N276" s="388">
        <f>VALUE(MID($M276,1,1))</f>
        <v>3</v>
      </c>
      <c r="O276" s="397">
        <f>IF(N276=5,100%,IF(N276=4,80%,IF(N276=3,60%,IF(N276=2,40%,IF(N276=1,20%,"")))))</f>
        <v>0.6</v>
      </c>
      <c r="P276" s="361" t="s">
        <v>2106</v>
      </c>
      <c r="Q276" s="388">
        <f>VALUE(MID($P276,1,1))</f>
        <v>3</v>
      </c>
      <c r="R276" s="397">
        <f>IF(Q276=5,100%,IF(Q276=4,80%,IF(Q276=3,60%,IF(Q276=2,40%,IF(Q276=1,20%,"")))))</f>
        <v>0.6</v>
      </c>
      <c r="S276" s="388" t="str">
        <f>CONCATENATE(M276,P276)</f>
        <v>3. Media3. Moderado</v>
      </c>
      <c r="T276" s="391" t="s">
        <v>2044</v>
      </c>
      <c r="U276" s="70" t="s">
        <v>419</v>
      </c>
      <c r="V276" s="70" t="s">
        <v>2568</v>
      </c>
      <c r="W276" s="70" t="s">
        <v>2046</v>
      </c>
      <c r="X276" s="71">
        <f t="shared" si="127"/>
        <v>0.25</v>
      </c>
      <c r="Y276" s="71" t="s">
        <v>2047</v>
      </c>
      <c r="Z276" s="71">
        <f t="shared" si="128"/>
        <v>0.05</v>
      </c>
      <c r="AA276" s="70" t="s">
        <v>419</v>
      </c>
      <c r="AB276" s="70" t="s">
        <v>2569</v>
      </c>
      <c r="AC276" s="72">
        <f t="shared" si="129"/>
        <v>0.1</v>
      </c>
      <c r="AD276" s="70" t="s">
        <v>419</v>
      </c>
      <c r="AE276" s="70" t="s">
        <v>178</v>
      </c>
      <c r="AF276" s="70" t="s">
        <v>703</v>
      </c>
      <c r="AG276" s="72">
        <f t="shared" si="130"/>
        <v>0.15</v>
      </c>
      <c r="AH276" s="70" t="s">
        <v>419</v>
      </c>
      <c r="AI276" s="70" t="s">
        <v>2570</v>
      </c>
      <c r="AJ276" s="72">
        <f t="shared" si="126"/>
        <v>0.1</v>
      </c>
      <c r="AK276" s="70" t="s">
        <v>419</v>
      </c>
      <c r="AL276" s="70" t="s">
        <v>2079</v>
      </c>
      <c r="AM276" s="72">
        <f t="shared" si="131"/>
        <v>0.15</v>
      </c>
      <c r="AN276" s="72" t="s">
        <v>2051</v>
      </c>
      <c r="AO276" s="72" t="s">
        <v>2052</v>
      </c>
      <c r="AP276" s="72">
        <f t="shared" si="132"/>
        <v>0.25</v>
      </c>
      <c r="AQ276" s="73">
        <f t="shared" si="133"/>
        <v>1.05</v>
      </c>
      <c r="AR276" s="394">
        <v>1.0833333333333333</v>
      </c>
      <c r="AS276" s="361" t="s">
        <v>2053</v>
      </c>
      <c r="AT276" s="388">
        <f>VALUE(MID($AS276,1,1))</f>
        <v>1</v>
      </c>
      <c r="AU276" s="361" t="s">
        <v>2054</v>
      </c>
      <c r="AV276" s="388">
        <f>VALUE(MID($AU276,1,1))</f>
        <v>1</v>
      </c>
      <c r="AW276" s="388">
        <f>$AT276*$AV276</f>
        <v>1</v>
      </c>
      <c r="AX276" s="388" t="str">
        <f>CONCATENATE(AS276,AU276)</f>
        <v>1. Muy baja1. Leve</v>
      </c>
      <c r="AY276" s="391" t="s">
        <v>2055</v>
      </c>
    </row>
    <row r="277" spans="1:51" ht="50" customHeight="1" x14ac:dyDescent="0.3">
      <c r="A277" s="404"/>
      <c r="B277" s="407"/>
      <c r="C277" s="410"/>
      <c r="D277" s="407"/>
      <c r="E277" s="407"/>
      <c r="F277" s="407"/>
      <c r="G277" s="401"/>
      <c r="H277" s="362"/>
      <c r="I277" s="362"/>
      <c r="J277" s="362"/>
      <c r="K277" s="362"/>
      <c r="L277" s="362"/>
      <c r="M277" s="362"/>
      <c r="N277" s="389"/>
      <c r="O277" s="398"/>
      <c r="P277" s="362"/>
      <c r="Q277" s="389"/>
      <c r="R277" s="398"/>
      <c r="S277" s="389"/>
      <c r="T277" s="392"/>
      <c r="U277" s="70" t="s">
        <v>419</v>
      </c>
      <c r="V277" s="70" t="s">
        <v>2571</v>
      </c>
      <c r="W277" s="70" t="s">
        <v>2046</v>
      </c>
      <c r="X277" s="71">
        <f t="shared" si="127"/>
        <v>0.25</v>
      </c>
      <c r="Y277" s="71" t="s">
        <v>2047</v>
      </c>
      <c r="Z277" s="71">
        <f t="shared" si="128"/>
        <v>0.05</v>
      </c>
      <c r="AA277" s="70" t="s">
        <v>419</v>
      </c>
      <c r="AB277" s="70" t="s">
        <v>2572</v>
      </c>
      <c r="AC277" s="72">
        <f t="shared" si="129"/>
        <v>0.1</v>
      </c>
      <c r="AD277" s="70" t="s">
        <v>419</v>
      </c>
      <c r="AE277" s="70" t="s">
        <v>178</v>
      </c>
      <c r="AF277" s="70" t="s">
        <v>703</v>
      </c>
      <c r="AG277" s="72">
        <f t="shared" si="130"/>
        <v>0.15</v>
      </c>
      <c r="AH277" s="70" t="s">
        <v>419</v>
      </c>
      <c r="AI277" s="70" t="s">
        <v>2570</v>
      </c>
      <c r="AJ277" s="72">
        <f t="shared" si="126"/>
        <v>0.1</v>
      </c>
      <c r="AK277" s="70" t="s">
        <v>419</v>
      </c>
      <c r="AL277" s="70" t="s">
        <v>2050</v>
      </c>
      <c r="AM277" s="72">
        <f t="shared" si="131"/>
        <v>0.15</v>
      </c>
      <c r="AN277" s="72" t="s">
        <v>2051</v>
      </c>
      <c r="AO277" s="72" t="s">
        <v>2052</v>
      </c>
      <c r="AP277" s="72">
        <f t="shared" si="132"/>
        <v>0.25</v>
      </c>
      <c r="AQ277" s="73">
        <f t="shared" si="133"/>
        <v>1.05</v>
      </c>
      <c r="AR277" s="395"/>
      <c r="AS277" s="362"/>
      <c r="AT277" s="389"/>
      <c r="AU277" s="362"/>
      <c r="AV277" s="389"/>
      <c r="AW277" s="389"/>
      <c r="AX277" s="389"/>
      <c r="AY277" s="392"/>
    </row>
    <row r="278" spans="1:51" ht="50" customHeight="1" x14ac:dyDescent="0.3">
      <c r="A278" s="405"/>
      <c r="B278" s="408"/>
      <c r="C278" s="411"/>
      <c r="D278" s="408"/>
      <c r="E278" s="408"/>
      <c r="F278" s="408"/>
      <c r="G278" s="402"/>
      <c r="H278" s="363"/>
      <c r="I278" s="363"/>
      <c r="J278" s="363"/>
      <c r="K278" s="363"/>
      <c r="L278" s="363"/>
      <c r="M278" s="363"/>
      <c r="N278" s="390"/>
      <c r="O278" s="399"/>
      <c r="P278" s="363"/>
      <c r="Q278" s="390"/>
      <c r="R278" s="399"/>
      <c r="S278" s="390"/>
      <c r="T278" s="393"/>
      <c r="U278" s="70" t="s">
        <v>419</v>
      </c>
      <c r="V278" s="70" t="s">
        <v>2093</v>
      </c>
      <c r="W278" s="70" t="s">
        <v>2046</v>
      </c>
      <c r="X278" s="71">
        <f t="shared" si="127"/>
        <v>0.25</v>
      </c>
      <c r="Y278" s="71" t="s">
        <v>2069</v>
      </c>
      <c r="Z278" s="71">
        <f t="shared" si="128"/>
        <v>0.15</v>
      </c>
      <c r="AA278" s="70" t="s">
        <v>419</v>
      </c>
      <c r="AB278" s="70" t="s">
        <v>2573</v>
      </c>
      <c r="AC278" s="72">
        <f t="shared" si="129"/>
        <v>0.1</v>
      </c>
      <c r="AD278" s="70" t="s">
        <v>419</v>
      </c>
      <c r="AE278" s="70" t="s">
        <v>516</v>
      </c>
      <c r="AF278" s="70" t="s">
        <v>703</v>
      </c>
      <c r="AG278" s="72">
        <f t="shared" si="130"/>
        <v>0.15</v>
      </c>
      <c r="AH278" s="70" t="s">
        <v>419</v>
      </c>
      <c r="AI278" s="70" t="s">
        <v>2145</v>
      </c>
      <c r="AJ278" s="72">
        <f t="shared" si="126"/>
        <v>0.1</v>
      </c>
      <c r="AK278" s="70" t="s">
        <v>419</v>
      </c>
      <c r="AL278" s="70" t="s">
        <v>2050</v>
      </c>
      <c r="AM278" s="72">
        <f t="shared" si="131"/>
        <v>0.15</v>
      </c>
      <c r="AN278" s="72" t="s">
        <v>2051</v>
      </c>
      <c r="AO278" s="72" t="s">
        <v>2052</v>
      </c>
      <c r="AP278" s="72">
        <f t="shared" si="132"/>
        <v>0.25</v>
      </c>
      <c r="AQ278" s="73">
        <f t="shared" si="133"/>
        <v>1.1499999999999999</v>
      </c>
      <c r="AR278" s="396"/>
      <c r="AS278" s="363"/>
      <c r="AT278" s="390"/>
      <c r="AU278" s="363"/>
      <c r="AV278" s="390"/>
      <c r="AW278" s="390"/>
      <c r="AX278" s="390"/>
      <c r="AY278" s="393"/>
    </row>
    <row r="279" spans="1:51" ht="50" customHeight="1" x14ac:dyDescent="0.3">
      <c r="A279" s="403" t="s">
        <v>704</v>
      </c>
      <c r="B279" s="406" t="s">
        <v>163</v>
      </c>
      <c r="C279" s="409">
        <v>4</v>
      </c>
      <c r="D279" s="406" t="s">
        <v>2342</v>
      </c>
      <c r="E279" s="406" t="s">
        <v>253</v>
      </c>
      <c r="F279" s="406" t="s">
        <v>2061</v>
      </c>
      <c r="G279" s="400" t="s">
        <v>2574</v>
      </c>
      <c r="H279" s="361" t="s">
        <v>2104</v>
      </c>
      <c r="I279" s="361" t="s">
        <v>2105</v>
      </c>
      <c r="J279" s="361" t="s">
        <v>2086</v>
      </c>
      <c r="K279" s="361" t="s">
        <v>2087</v>
      </c>
      <c r="L279" s="361" t="s">
        <v>2509</v>
      </c>
      <c r="M279" s="361" t="s">
        <v>2042</v>
      </c>
      <c r="N279" s="388">
        <f>VALUE(MID($M279,1,1))</f>
        <v>3</v>
      </c>
      <c r="O279" s="397">
        <f>IF(N279=5,100%,IF(N279=4,80%,IF(N279=3,60%,IF(N279=2,40%,IF(N279=1,20%,"")))))</f>
        <v>0.6</v>
      </c>
      <c r="P279" s="361" t="s">
        <v>2106</v>
      </c>
      <c r="Q279" s="388">
        <f>VALUE(MID($P279,1,1))</f>
        <v>3</v>
      </c>
      <c r="R279" s="397">
        <f>IF(Q279=5,100%,IF(Q279=4,80%,IF(Q279=3,60%,IF(Q279=2,40%,IF(Q279=1,20%,"")))))</f>
        <v>0.6</v>
      </c>
      <c r="S279" s="388" t="str">
        <f>CONCATENATE(M279,P279)</f>
        <v>3. Media3. Moderado</v>
      </c>
      <c r="T279" s="391" t="s">
        <v>2044</v>
      </c>
      <c r="U279" s="70" t="s">
        <v>419</v>
      </c>
      <c r="V279" s="70" t="s">
        <v>2571</v>
      </c>
      <c r="W279" s="70" t="s">
        <v>2046</v>
      </c>
      <c r="X279" s="71">
        <f t="shared" si="127"/>
        <v>0.25</v>
      </c>
      <c r="Y279" s="71" t="s">
        <v>2047</v>
      </c>
      <c r="Z279" s="71">
        <f t="shared" si="128"/>
        <v>0.05</v>
      </c>
      <c r="AA279" s="70" t="s">
        <v>419</v>
      </c>
      <c r="AB279" s="70" t="s">
        <v>2575</v>
      </c>
      <c r="AC279" s="72">
        <f t="shared" si="129"/>
        <v>0.1</v>
      </c>
      <c r="AD279" s="70" t="s">
        <v>419</v>
      </c>
      <c r="AE279" s="70" t="s">
        <v>178</v>
      </c>
      <c r="AF279" s="70" t="s">
        <v>703</v>
      </c>
      <c r="AG279" s="72">
        <f t="shared" si="130"/>
        <v>0.15</v>
      </c>
      <c r="AH279" s="70" t="s">
        <v>419</v>
      </c>
      <c r="AI279" s="70" t="s">
        <v>2215</v>
      </c>
      <c r="AJ279" s="72">
        <f t="shared" si="126"/>
        <v>0.1</v>
      </c>
      <c r="AK279" s="70" t="s">
        <v>419</v>
      </c>
      <c r="AL279" s="70" t="s">
        <v>2082</v>
      </c>
      <c r="AM279" s="72">
        <f t="shared" si="131"/>
        <v>0.15</v>
      </c>
      <c r="AN279" s="72" t="s">
        <v>2051</v>
      </c>
      <c r="AO279" s="72" t="s">
        <v>2333</v>
      </c>
      <c r="AP279" s="72">
        <f t="shared" si="132"/>
        <v>0.25</v>
      </c>
      <c r="AQ279" s="73">
        <f t="shared" si="133"/>
        <v>1.05</v>
      </c>
      <c r="AR279" s="394">
        <v>1.0833333333333333</v>
      </c>
      <c r="AS279" s="361" t="s">
        <v>2053</v>
      </c>
      <c r="AT279" s="388">
        <f>VALUE(MID($AS279,1,1))</f>
        <v>1</v>
      </c>
      <c r="AU279" s="361" t="s">
        <v>2054</v>
      </c>
      <c r="AV279" s="388">
        <f>VALUE(MID($AU279,1,1))</f>
        <v>1</v>
      </c>
      <c r="AW279" s="388">
        <f>$AT279*$AV279</f>
        <v>1</v>
      </c>
      <c r="AX279" s="388" t="str">
        <f>CONCATENATE(AS279,AU279)</f>
        <v>1. Muy baja1. Leve</v>
      </c>
      <c r="AY279" s="391" t="s">
        <v>2055</v>
      </c>
    </row>
    <row r="280" spans="1:51" ht="50" customHeight="1" x14ac:dyDescent="0.3">
      <c r="A280" s="404"/>
      <c r="B280" s="407"/>
      <c r="C280" s="410"/>
      <c r="D280" s="407"/>
      <c r="E280" s="407"/>
      <c r="F280" s="407"/>
      <c r="G280" s="401"/>
      <c r="H280" s="362"/>
      <c r="I280" s="362"/>
      <c r="J280" s="362"/>
      <c r="K280" s="362"/>
      <c r="L280" s="362"/>
      <c r="M280" s="362"/>
      <c r="N280" s="389"/>
      <c r="O280" s="398"/>
      <c r="P280" s="362"/>
      <c r="Q280" s="389"/>
      <c r="R280" s="398"/>
      <c r="S280" s="389"/>
      <c r="T280" s="392"/>
      <c r="U280" s="70" t="s">
        <v>419</v>
      </c>
      <c r="V280" s="70" t="s">
        <v>2093</v>
      </c>
      <c r="W280" s="70" t="s">
        <v>2046</v>
      </c>
      <c r="X280" s="71">
        <f t="shared" si="127"/>
        <v>0.25</v>
      </c>
      <c r="Y280" s="71" t="s">
        <v>2069</v>
      </c>
      <c r="Z280" s="71">
        <f t="shared" si="128"/>
        <v>0.15</v>
      </c>
      <c r="AA280" s="70" t="s">
        <v>419</v>
      </c>
      <c r="AB280" s="70" t="s">
        <v>2573</v>
      </c>
      <c r="AC280" s="72">
        <f t="shared" si="129"/>
        <v>0.1</v>
      </c>
      <c r="AD280" s="70" t="s">
        <v>419</v>
      </c>
      <c r="AE280" s="70" t="s">
        <v>516</v>
      </c>
      <c r="AF280" s="70" t="s">
        <v>703</v>
      </c>
      <c r="AG280" s="72">
        <f t="shared" si="130"/>
        <v>0.15</v>
      </c>
      <c r="AH280" s="70" t="s">
        <v>419</v>
      </c>
      <c r="AI280" s="70" t="s">
        <v>2145</v>
      </c>
      <c r="AJ280" s="72">
        <f t="shared" si="126"/>
        <v>0.1</v>
      </c>
      <c r="AK280" s="70" t="s">
        <v>419</v>
      </c>
      <c r="AL280" s="70" t="s">
        <v>2096</v>
      </c>
      <c r="AM280" s="72">
        <f t="shared" si="131"/>
        <v>0.15</v>
      </c>
      <c r="AN280" s="72" t="s">
        <v>2051</v>
      </c>
      <c r="AO280" s="72" t="s">
        <v>2052</v>
      </c>
      <c r="AP280" s="72">
        <f t="shared" si="132"/>
        <v>0.25</v>
      </c>
      <c r="AQ280" s="73">
        <f t="shared" si="133"/>
        <v>1.1499999999999999</v>
      </c>
      <c r="AR280" s="395"/>
      <c r="AS280" s="362"/>
      <c r="AT280" s="389"/>
      <c r="AU280" s="362"/>
      <c r="AV280" s="389"/>
      <c r="AW280" s="389"/>
      <c r="AX280" s="389"/>
      <c r="AY280" s="392"/>
    </row>
    <row r="281" spans="1:51" ht="50" customHeight="1" x14ac:dyDescent="0.3">
      <c r="A281" s="405"/>
      <c r="B281" s="408"/>
      <c r="C281" s="411"/>
      <c r="D281" s="408"/>
      <c r="E281" s="408"/>
      <c r="F281" s="408"/>
      <c r="G281" s="402"/>
      <c r="H281" s="363"/>
      <c r="I281" s="363"/>
      <c r="J281" s="363"/>
      <c r="K281" s="363"/>
      <c r="L281" s="363"/>
      <c r="M281" s="363"/>
      <c r="N281" s="390"/>
      <c r="O281" s="399"/>
      <c r="P281" s="363"/>
      <c r="Q281" s="390"/>
      <c r="R281" s="399"/>
      <c r="S281" s="390"/>
      <c r="T281" s="393"/>
      <c r="U281" s="70" t="s">
        <v>419</v>
      </c>
      <c r="V281" s="70" t="s">
        <v>2568</v>
      </c>
      <c r="W281" s="70" t="s">
        <v>2046</v>
      </c>
      <c r="X281" s="71">
        <f t="shared" si="127"/>
        <v>0.25</v>
      </c>
      <c r="Y281" s="71" t="s">
        <v>2047</v>
      </c>
      <c r="Z281" s="71">
        <f t="shared" si="128"/>
        <v>0.05</v>
      </c>
      <c r="AA281" s="70" t="s">
        <v>419</v>
      </c>
      <c r="AB281" s="70" t="s">
        <v>2569</v>
      </c>
      <c r="AC281" s="72">
        <f t="shared" si="129"/>
        <v>0.1</v>
      </c>
      <c r="AD281" s="70" t="s">
        <v>419</v>
      </c>
      <c r="AE281" s="70" t="s">
        <v>178</v>
      </c>
      <c r="AF281" s="70" t="s">
        <v>703</v>
      </c>
      <c r="AG281" s="72">
        <f t="shared" si="130"/>
        <v>0.15</v>
      </c>
      <c r="AH281" s="70" t="s">
        <v>419</v>
      </c>
      <c r="AI281" s="70" t="s">
        <v>2570</v>
      </c>
      <c r="AJ281" s="72">
        <f t="shared" si="126"/>
        <v>0.1</v>
      </c>
      <c r="AK281" s="70" t="s">
        <v>419</v>
      </c>
      <c r="AL281" s="70" t="s">
        <v>2079</v>
      </c>
      <c r="AM281" s="72">
        <f t="shared" si="131"/>
        <v>0.15</v>
      </c>
      <c r="AN281" s="72" t="s">
        <v>2051</v>
      </c>
      <c r="AO281" s="72" t="s">
        <v>2052</v>
      </c>
      <c r="AP281" s="72">
        <f t="shared" si="132"/>
        <v>0.25</v>
      </c>
      <c r="AQ281" s="73">
        <f t="shared" si="133"/>
        <v>1.05</v>
      </c>
      <c r="AR281" s="396"/>
      <c r="AS281" s="363"/>
      <c r="AT281" s="390"/>
      <c r="AU281" s="363"/>
      <c r="AV281" s="390"/>
      <c r="AW281" s="390"/>
      <c r="AX281" s="390"/>
      <c r="AY281" s="393"/>
    </row>
    <row r="282" spans="1:51" ht="50" customHeight="1" x14ac:dyDescent="0.3">
      <c r="A282" s="403" t="s">
        <v>704</v>
      </c>
      <c r="B282" s="406" t="s">
        <v>163</v>
      </c>
      <c r="C282" s="409">
        <v>5</v>
      </c>
      <c r="D282" s="406" t="s">
        <v>750</v>
      </c>
      <c r="E282" s="406" t="s">
        <v>175</v>
      </c>
      <c r="F282" s="406" t="s">
        <v>2032</v>
      </c>
      <c r="G282" s="400" t="s">
        <v>2576</v>
      </c>
      <c r="H282" s="361" t="s">
        <v>2084</v>
      </c>
      <c r="I282" s="361" t="s">
        <v>2038</v>
      </c>
      <c r="J282" s="361" t="s">
        <v>2039</v>
      </c>
      <c r="K282" s="361" t="s">
        <v>2110</v>
      </c>
      <c r="L282" s="361" t="s">
        <v>2509</v>
      </c>
      <c r="M282" s="361" t="s">
        <v>2132</v>
      </c>
      <c r="N282" s="388">
        <f>VALUE(MID($M282,1,1))</f>
        <v>2</v>
      </c>
      <c r="O282" s="397">
        <f>IF(N282=5,100%,IF(N282=4,80%,IF(N282=3,60%,IF(N282=2,40%,IF(N282=1,20%,"")))))</f>
        <v>0.4</v>
      </c>
      <c r="P282" s="361" t="s">
        <v>2091</v>
      </c>
      <c r="Q282" s="388">
        <f>VALUE(MID($P282,1,1))</f>
        <v>4</v>
      </c>
      <c r="R282" s="397">
        <f>IF(Q282=5,100%,IF(Q282=4,80%,IF(Q282=3,60%,IF(Q282=2,40%,IF(Q282=1,20%,"")))))</f>
        <v>0.8</v>
      </c>
      <c r="S282" s="388" t="str">
        <f>CONCATENATE(M282,P282)</f>
        <v>2. Baja4. Mayor</v>
      </c>
      <c r="T282" s="391" t="s">
        <v>2092</v>
      </c>
      <c r="U282" s="70" t="s">
        <v>419</v>
      </c>
      <c r="V282" s="70" t="s">
        <v>2571</v>
      </c>
      <c r="W282" s="70" t="s">
        <v>2046</v>
      </c>
      <c r="X282" s="71">
        <f t="shared" si="127"/>
        <v>0.25</v>
      </c>
      <c r="Y282" s="71" t="s">
        <v>2047</v>
      </c>
      <c r="Z282" s="71">
        <f t="shared" si="128"/>
        <v>0.05</v>
      </c>
      <c r="AA282" s="70" t="s">
        <v>419</v>
      </c>
      <c r="AB282" s="70" t="s">
        <v>2577</v>
      </c>
      <c r="AC282" s="72">
        <f t="shared" si="129"/>
        <v>0.1</v>
      </c>
      <c r="AD282" s="70" t="s">
        <v>419</v>
      </c>
      <c r="AE282" s="70" t="s">
        <v>178</v>
      </c>
      <c r="AF282" s="70" t="s">
        <v>703</v>
      </c>
      <c r="AG282" s="72">
        <f t="shared" si="130"/>
        <v>0.15</v>
      </c>
      <c r="AH282" s="70" t="s">
        <v>419</v>
      </c>
      <c r="AI282" s="70" t="s">
        <v>2145</v>
      </c>
      <c r="AJ282" s="72">
        <f t="shared" si="126"/>
        <v>0.1</v>
      </c>
      <c r="AK282" s="70" t="s">
        <v>419</v>
      </c>
      <c r="AL282" s="70" t="s">
        <v>2082</v>
      </c>
      <c r="AM282" s="72">
        <f t="shared" si="131"/>
        <v>0.15</v>
      </c>
      <c r="AN282" s="72" t="s">
        <v>2051</v>
      </c>
      <c r="AO282" s="72" t="s">
        <v>2333</v>
      </c>
      <c r="AP282" s="72">
        <f t="shared" si="132"/>
        <v>0.25</v>
      </c>
      <c r="AQ282" s="73">
        <f t="shared" si="133"/>
        <v>1.05</v>
      </c>
      <c r="AR282" s="394">
        <v>0.70000000000000007</v>
      </c>
      <c r="AS282" s="361" t="s">
        <v>2053</v>
      </c>
      <c r="AT282" s="388">
        <f>VALUE(MID($AS282,1,1))</f>
        <v>1</v>
      </c>
      <c r="AU282" s="361" t="s">
        <v>2106</v>
      </c>
      <c r="AV282" s="388">
        <f>VALUE(MID($AU282,1,1))</f>
        <v>3</v>
      </c>
      <c r="AW282" s="388">
        <f>$AT282*$AV282</f>
        <v>3</v>
      </c>
      <c r="AX282" s="388" t="str">
        <f>CONCATENATE(AS282,AU282)</f>
        <v>1. Muy baja3. Moderado</v>
      </c>
      <c r="AY282" s="391" t="s">
        <v>2044</v>
      </c>
    </row>
    <row r="283" spans="1:51" ht="50" customHeight="1" x14ac:dyDescent="0.3">
      <c r="A283" s="404"/>
      <c r="B283" s="407"/>
      <c r="C283" s="410"/>
      <c r="D283" s="407"/>
      <c r="E283" s="407"/>
      <c r="F283" s="407"/>
      <c r="G283" s="401"/>
      <c r="H283" s="362"/>
      <c r="I283" s="362"/>
      <c r="J283" s="362"/>
      <c r="K283" s="362"/>
      <c r="L283" s="362"/>
      <c r="M283" s="362"/>
      <c r="N283" s="389"/>
      <c r="O283" s="398"/>
      <c r="P283" s="362"/>
      <c r="Q283" s="389"/>
      <c r="R283" s="398"/>
      <c r="S283" s="389"/>
      <c r="T283" s="392"/>
      <c r="U283" s="70" t="s">
        <v>419</v>
      </c>
      <c r="V283" s="70" t="s">
        <v>2578</v>
      </c>
      <c r="W283" s="70" t="s">
        <v>2046</v>
      </c>
      <c r="X283" s="71">
        <f t="shared" si="127"/>
        <v>0.25</v>
      </c>
      <c r="Y283" s="71" t="s">
        <v>2047</v>
      </c>
      <c r="Z283" s="71">
        <f t="shared" si="128"/>
        <v>0.05</v>
      </c>
      <c r="AA283" s="70" t="s">
        <v>419</v>
      </c>
      <c r="AB283" s="70" t="s">
        <v>2579</v>
      </c>
      <c r="AC283" s="72">
        <f t="shared" si="129"/>
        <v>0.1</v>
      </c>
      <c r="AD283" s="70" t="s">
        <v>419</v>
      </c>
      <c r="AE283" s="70" t="s">
        <v>324</v>
      </c>
      <c r="AF283" s="70" t="s">
        <v>703</v>
      </c>
      <c r="AG283" s="72">
        <f t="shared" si="130"/>
        <v>0.15</v>
      </c>
      <c r="AH283" s="70" t="s">
        <v>419</v>
      </c>
      <c r="AI283" s="70" t="s">
        <v>2145</v>
      </c>
      <c r="AJ283" s="72">
        <f t="shared" si="126"/>
        <v>0.1</v>
      </c>
      <c r="AK283" s="70" t="s">
        <v>419</v>
      </c>
      <c r="AL283" s="70" t="s">
        <v>2082</v>
      </c>
      <c r="AM283" s="72">
        <f t="shared" si="131"/>
        <v>0.15</v>
      </c>
      <c r="AN283" s="72" t="s">
        <v>2051</v>
      </c>
      <c r="AO283" s="72" t="s">
        <v>2333</v>
      </c>
      <c r="AP283" s="72">
        <f t="shared" si="132"/>
        <v>0.25</v>
      </c>
      <c r="AQ283" s="73">
        <f t="shared" si="133"/>
        <v>1.05</v>
      </c>
      <c r="AR283" s="395"/>
      <c r="AS283" s="362"/>
      <c r="AT283" s="389"/>
      <c r="AU283" s="362"/>
      <c r="AV283" s="389"/>
      <c r="AW283" s="389"/>
      <c r="AX283" s="389"/>
      <c r="AY283" s="392"/>
    </row>
    <row r="284" spans="1:51" ht="50" customHeight="1" x14ac:dyDescent="0.3">
      <c r="A284" s="405"/>
      <c r="B284" s="408"/>
      <c r="C284" s="411"/>
      <c r="D284" s="408"/>
      <c r="E284" s="408"/>
      <c r="F284" s="408"/>
      <c r="G284" s="402"/>
      <c r="H284" s="363"/>
      <c r="I284" s="363"/>
      <c r="J284" s="363"/>
      <c r="K284" s="363"/>
      <c r="L284" s="363"/>
      <c r="M284" s="363"/>
      <c r="N284" s="390"/>
      <c r="O284" s="399"/>
      <c r="P284" s="363"/>
      <c r="Q284" s="390"/>
      <c r="R284" s="399"/>
      <c r="S284" s="390"/>
      <c r="T284" s="393"/>
      <c r="U284" s="70"/>
      <c r="V284" s="70"/>
      <c r="W284" s="70"/>
      <c r="X284" s="71" t="str">
        <f t="shared" si="127"/>
        <v>0%</v>
      </c>
      <c r="Y284" s="71"/>
      <c r="Z284" s="71" t="str">
        <f t="shared" si="128"/>
        <v>0%</v>
      </c>
      <c r="AA284" s="70"/>
      <c r="AB284" s="70"/>
      <c r="AC284" s="72">
        <f t="shared" si="129"/>
        <v>0</v>
      </c>
      <c r="AD284" s="70"/>
      <c r="AE284" s="70"/>
      <c r="AF284" s="70"/>
      <c r="AG284" s="72">
        <f t="shared" si="130"/>
        <v>0</v>
      </c>
      <c r="AH284" s="70"/>
      <c r="AI284" s="70"/>
      <c r="AJ284" s="72">
        <f t="shared" si="126"/>
        <v>0</v>
      </c>
      <c r="AK284" s="70"/>
      <c r="AL284" s="70"/>
      <c r="AM284" s="72">
        <f t="shared" si="131"/>
        <v>0</v>
      </c>
      <c r="AN284" s="72"/>
      <c r="AO284" s="72"/>
      <c r="AP284" s="72">
        <f t="shared" si="132"/>
        <v>0</v>
      </c>
      <c r="AQ284" s="73">
        <f t="shared" si="133"/>
        <v>0</v>
      </c>
      <c r="AR284" s="396"/>
      <c r="AS284" s="363"/>
      <c r="AT284" s="390"/>
      <c r="AU284" s="363"/>
      <c r="AV284" s="390"/>
      <c r="AW284" s="390"/>
      <c r="AX284" s="390"/>
      <c r="AY284" s="393"/>
    </row>
    <row r="285" spans="1:51" ht="50" customHeight="1" x14ac:dyDescent="0.3">
      <c r="A285" s="113" t="s">
        <v>2580</v>
      </c>
      <c r="B285" s="406" t="s">
        <v>163</v>
      </c>
      <c r="C285" s="409">
        <v>6</v>
      </c>
      <c r="D285" s="406" t="s">
        <v>750</v>
      </c>
      <c r="E285" s="406" t="s">
        <v>175</v>
      </c>
      <c r="F285" s="406" t="s">
        <v>2061</v>
      </c>
      <c r="G285" s="400" t="s">
        <v>2581</v>
      </c>
      <c r="H285" s="361" t="s">
        <v>2084</v>
      </c>
      <c r="I285" s="361" t="s">
        <v>2330</v>
      </c>
      <c r="J285" s="361" t="s">
        <v>2039</v>
      </c>
      <c r="K285" s="361" t="s">
        <v>2110</v>
      </c>
      <c r="L285" s="361" t="s">
        <v>2509</v>
      </c>
      <c r="M285" s="361" t="s">
        <v>2132</v>
      </c>
      <c r="N285" s="388">
        <f>VALUE(MID($M285,1,1))</f>
        <v>2</v>
      </c>
      <c r="O285" s="397">
        <f>IF(N285=5,100%,IF(N285=4,80%,IF(N285=3,60%,IF(N285=2,40%,IF(N285=1,20%,"")))))</f>
        <v>0.4</v>
      </c>
      <c r="P285" s="361" t="s">
        <v>2091</v>
      </c>
      <c r="Q285" s="388">
        <f>VALUE(MID($P285,1,1))</f>
        <v>4</v>
      </c>
      <c r="R285" s="397">
        <f>IF(Q285=5,100%,IF(Q285=4,80%,IF(Q285=3,60%,IF(Q285=2,40%,IF(Q285=1,20%,"")))))</f>
        <v>0.8</v>
      </c>
      <c r="S285" s="388" t="str">
        <f>CONCATENATE(M285,P285)</f>
        <v>2. Baja4. Mayor</v>
      </c>
      <c r="T285" s="391" t="s">
        <v>2092</v>
      </c>
      <c r="U285" s="70" t="s">
        <v>419</v>
      </c>
      <c r="V285" s="70" t="s">
        <v>2582</v>
      </c>
      <c r="W285" s="70" t="s">
        <v>2046</v>
      </c>
      <c r="X285" s="71">
        <f t="shared" si="127"/>
        <v>0.25</v>
      </c>
      <c r="Y285" s="71" t="s">
        <v>2047</v>
      </c>
      <c r="Z285" s="71">
        <f t="shared" si="128"/>
        <v>0.05</v>
      </c>
      <c r="AA285" s="70" t="s">
        <v>419</v>
      </c>
      <c r="AB285" s="70" t="s">
        <v>2583</v>
      </c>
      <c r="AC285" s="72">
        <f t="shared" si="129"/>
        <v>0.1</v>
      </c>
      <c r="AD285" s="70" t="s">
        <v>419</v>
      </c>
      <c r="AE285" s="70" t="s">
        <v>229</v>
      </c>
      <c r="AF285" s="70" t="s">
        <v>170</v>
      </c>
      <c r="AG285" s="72">
        <f t="shared" si="130"/>
        <v>0.15</v>
      </c>
      <c r="AH285" s="70" t="s">
        <v>419</v>
      </c>
      <c r="AI285" s="70" t="s">
        <v>2150</v>
      </c>
      <c r="AJ285" s="72">
        <f t="shared" si="126"/>
        <v>0.1</v>
      </c>
      <c r="AK285" s="70" t="s">
        <v>419</v>
      </c>
      <c r="AL285" s="70" t="s">
        <v>2082</v>
      </c>
      <c r="AM285" s="72">
        <f t="shared" si="131"/>
        <v>0.15</v>
      </c>
      <c r="AN285" s="72" t="s">
        <v>2051</v>
      </c>
      <c r="AO285" s="72" t="s">
        <v>2333</v>
      </c>
      <c r="AP285" s="72">
        <f t="shared" si="132"/>
        <v>0.25</v>
      </c>
      <c r="AQ285" s="73">
        <f t="shared" si="133"/>
        <v>1.05</v>
      </c>
      <c r="AR285" s="394">
        <v>0.70000000000000007</v>
      </c>
      <c r="AS285" s="361" t="s">
        <v>2053</v>
      </c>
      <c r="AT285" s="388">
        <f>VALUE(MID($AS285,1,1))</f>
        <v>1</v>
      </c>
      <c r="AU285" s="361" t="s">
        <v>2106</v>
      </c>
      <c r="AV285" s="388">
        <f>VALUE(MID($AU285,1,1))</f>
        <v>3</v>
      </c>
      <c r="AW285" s="388">
        <f>$AT285*$AV285</f>
        <v>3</v>
      </c>
      <c r="AX285" s="388" t="str">
        <f>CONCATENATE(AS285,AU285)</f>
        <v>1. Muy baja3. Moderado</v>
      </c>
      <c r="AY285" s="391" t="s">
        <v>2044</v>
      </c>
    </row>
    <row r="286" spans="1:51" ht="50" customHeight="1" x14ac:dyDescent="0.3">
      <c r="A286" s="114" t="s">
        <v>2584</v>
      </c>
      <c r="B286" s="407"/>
      <c r="C286" s="410"/>
      <c r="D286" s="407"/>
      <c r="E286" s="407"/>
      <c r="F286" s="407"/>
      <c r="G286" s="401"/>
      <c r="H286" s="362"/>
      <c r="I286" s="362"/>
      <c r="J286" s="362"/>
      <c r="K286" s="362"/>
      <c r="L286" s="362"/>
      <c r="M286" s="362"/>
      <c r="N286" s="389"/>
      <c r="O286" s="398"/>
      <c r="P286" s="362"/>
      <c r="Q286" s="389"/>
      <c r="R286" s="398"/>
      <c r="S286" s="389"/>
      <c r="T286" s="392"/>
      <c r="U286" s="70" t="s">
        <v>419</v>
      </c>
      <c r="V286" s="70" t="s">
        <v>2571</v>
      </c>
      <c r="W286" s="70" t="s">
        <v>2046</v>
      </c>
      <c r="X286" s="71">
        <f t="shared" si="127"/>
        <v>0.25</v>
      </c>
      <c r="Y286" s="71" t="s">
        <v>2047</v>
      </c>
      <c r="Z286" s="71">
        <f t="shared" si="128"/>
        <v>0.05</v>
      </c>
      <c r="AA286" s="70" t="s">
        <v>419</v>
      </c>
      <c r="AB286" s="70" t="s">
        <v>2585</v>
      </c>
      <c r="AC286" s="72">
        <f t="shared" si="129"/>
        <v>0.1</v>
      </c>
      <c r="AD286" s="70" t="s">
        <v>419</v>
      </c>
      <c r="AE286" s="70" t="s">
        <v>324</v>
      </c>
      <c r="AF286" s="70" t="s">
        <v>703</v>
      </c>
      <c r="AG286" s="72">
        <f t="shared" si="130"/>
        <v>0.15</v>
      </c>
      <c r="AH286" s="70" t="s">
        <v>419</v>
      </c>
      <c r="AI286" s="70" t="s">
        <v>2145</v>
      </c>
      <c r="AJ286" s="72">
        <f t="shared" si="126"/>
        <v>0.1</v>
      </c>
      <c r="AK286" s="70" t="s">
        <v>419</v>
      </c>
      <c r="AL286" s="70" t="s">
        <v>2082</v>
      </c>
      <c r="AM286" s="72">
        <f t="shared" si="131"/>
        <v>0.15</v>
      </c>
      <c r="AN286" s="72" t="s">
        <v>2051</v>
      </c>
      <c r="AO286" s="72" t="s">
        <v>2333</v>
      </c>
      <c r="AP286" s="72">
        <f t="shared" si="132"/>
        <v>0.25</v>
      </c>
      <c r="AQ286" s="73">
        <f t="shared" si="133"/>
        <v>1.05</v>
      </c>
      <c r="AR286" s="395"/>
      <c r="AS286" s="362"/>
      <c r="AT286" s="389"/>
      <c r="AU286" s="362"/>
      <c r="AV286" s="389"/>
      <c r="AW286" s="389"/>
      <c r="AX286" s="389"/>
      <c r="AY286" s="392"/>
    </row>
    <row r="287" spans="1:51" ht="50" customHeight="1" x14ac:dyDescent="0.3">
      <c r="A287" s="115" t="s">
        <v>2586</v>
      </c>
      <c r="B287" s="408"/>
      <c r="C287" s="411"/>
      <c r="D287" s="408"/>
      <c r="E287" s="408"/>
      <c r="F287" s="408"/>
      <c r="G287" s="402"/>
      <c r="H287" s="363"/>
      <c r="I287" s="363"/>
      <c r="J287" s="363"/>
      <c r="K287" s="363"/>
      <c r="L287" s="363"/>
      <c r="M287" s="363"/>
      <c r="N287" s="390"/>
      <c r="O287" s="399"/>
      <c r="P287" s="363"/>
      <c r="Q287" s="390"/>
      <c r="R287" s="399"/>
      <c r="S287" s="390"/>
      <c r="T287" s="393"/>
      <c r="U287" s="70"/>
      <c r="V287" s="70"/>
      <c r="W287" s="70"/>
      <c r="X287" s="71" t="str">
        <f t="shared" si="127"/>
        <v>0%</v>
      </c>
      <c r="Y287" s="71"/>
      <c r="Z287" s="71" t="str">
        <f t="shared" si="128"/>
        <v>0%</v>
      </c>
      <c r="AA287" s="70"/>
      <c r="AB287" s="70"/>
      <c r="AC287" s="72">
        <f t="shared" si="129"/>
        <v>0</v>
      </c>
      <c r="AD287" s="70"/>
      <c r="AE287" s="70"/>
      <c r="AF287" s="70"/>
      <c r="AG287" s="72">
        <f t="shared" si="130"/>
        <v>0</v>
      </c>
      <c r="AH287" s="70"/>
      <c r="AI287" s="70"/>
      <c r="AJ287" s="72">
        <f t="shared" si="126"/>
        <v>0</v>
      </c>
      <c r="AK287" s="70"/>
      <c r="AL287" s="70"/>
      <c r="AM287" s="72">
        <f t="shared" si="131"/>
        <v>0</v>
      </c>
      <c r="AN287" s="72"/>
      <c r="AO287" s="72"/>
      <c r="AP287" s="72">
        <f t="shared" si="132"/>
        <v>0</v>
      </c>
      <c r="AQ287" s="73">
        <f t="shared" si="133"/>
        <v>0</v>
      </c>
      <c r="AR287" s="396"/>
      <c r="AS287" s="363"/>
      <c r="AT287" s="390"/>
      <c r="AU287" s="363"/>
      <c r="AV287" s="390"/>
      <c r="AW287" s="390"/>
      <c r="AX287" s="390"/>
      <c r="AY287" s="393"/>
    </row>
    <row r="288" spans="1:51" ht="50" customHeight="1" x14ac:dyDescent="0.3">
      <c r="A288" s="403" t="s">
        <v>704</v>
      </c>
      <c r="B288" s="406" t="s">
        <v>163</v>
      </c>
      <c r="C288" s="409">
        <v>7</v>
      </c>
      <c r="D288" s="406" t="s">
        <v>757</v>
      </c>
      <c r="E288" s="406" t="s">
        <v>175</v>
      </c>
      <c r="F288" s="406" t="s">
        <v>2032</v>
      </c>
      <c r="G288" s="400" t="s">
        <v>2587</v>
      </c>
      <c r="H288" s="361" t="s">
        <v>2104</v>
      </c>
      <c r="I288" s="361" t="s">
        <v>2418</v>
      </c>
      <c r="J288" s="361" t="s">
        <v>2174</v>
      </c>
      <c r="K288" s="361" t="s">
        <v>2175</v>
      </c>
      <c r="L288" s="361" t="s">
        <v>2509</v>
      </c>
      <c r="M288" s="361" t="s">
        <v>2042</v>
      </c>
      <c r="N288" s="388">
        <f>VALUE(MID($M288,1,1))</f>
        <v>3</v>
      </c>
      <c r="O288" s="397">
        <f>IF(N288=5,100%,IF(N288=4,80%,IF(N288=3,60%,IF(N288=2,40%,IF(N288=1,20%,"")))))</f>
        <v>0.6</v>
      </c>
      <c r="P288" s="361" t="s">
        <v>2054</v>
      </c>
      <c r="Q288" s="388">
        <f>VALUE(MID($P288,1,1))</f>
        <v>1</v>
      </c>
      <c r="R288" s="397">
        <f>IF(Q288=5,100%,IF(Q288=4,80%,IF(Q288=3,60%,IF(Q288=2,40%,IF(Q288=1,20%,"")))))</f>
        <v>0.2</v>
      </c>
      <c r="S288" s="388" t="str">
        <f>CONCATENATE(M288,P288)</f>
        <v>3. Media1. Leve</v>
      </c>
      <c r="T288" s="391" t="s">
        <v>2044</v>
      </c>
      <c r="U288" s="70" t="s">
        <v>419</v>
      </c>
      <c r="V288" s="70" t="s">
        <v>2571</v>
      </c>
      <c r="W288" s="70" t="s">
        <v>2046</v>
      </c>
      <c r="X288" s="71">
        <f t="shared" si="127"/>
        <v>0.25</v>
      </c>
      <c r="Y288" s="71" t="s">
        <v>2047</v>
      </c>
      <c r="Z288" s="71">
        <f t="shared" si="128"/>
        <v>0.05</v>
      </c>
      <c r="AA288" s="70" t="s">
        <v>419</v>
      </c>
      <c r="AB288" s="70" t="s">
        <v>2588</v>
      </c>
      <c r="AC288" s="72">
        <f t="shared" si="129"/>
        <v>0.1</v>
      </c>
      <c r="AD288" s="70" t="s">
        <v>419</v>
      </c>
      <c r="AE288" s="70" t="s">
        <v>178</v>
      </c>
      <c r="AF288" s="70" t="s">
        <v>703</v>
      </c>
      <c r="AG288" s="72">
        <f t="shared" si="130"/>
        <v>0.15</v>
      </c>
      <c r="AH288" s="70" t="s">
        <v>419</v>
      </c>
      <c r="AI288" s="70" t="s">
        <v>2150</v>
      </c>
      <c r="AJ288" s="72">
        <f t="shared" si="126"/>
        <v>0.1</v>
      </c>
      <c r="AK288" s="70" t="s">
        <v>419</v>
      </c>
      <c r="AL288" s="70" t="s">
        <v>2533</v>
      </c>
      <c r="AM288" s="72">
        <f t="shared" si="131"/>
        <v>0.15</v>
      </c>
      <c r="AN288" s="72" t="s">
        <v>2051</v>
      </c>
      <c r="AO288" s="72" t="s">
        <v>2333</v>
      </c>
      <c r="AP288" s="72">
        <f t="shared" si="132"/>
        <v>0.25</v>
      </c>
      <c r="AQ288" s="73">
        <f t="shared" si="133"/>
        <v>1.05</v>
      </c>
      <c r="AR288" s="394">
        <v>0.79999999999999993</v>
      </c>
      <c r="AS288" s="361" t="s">
        <v>2053</v>
      </c>
      <c r="AT288" s="388">
        <f>VALUE(MID($AS288,1,1))</f>
        <v>1</v>
      </c>
      <c r="AU288" s="361" t="s">
        <v>2054</v>
      </c>
      <c r="AV288" s="388">
        <f>VALUE(MID($AU288,1,1))</f>
        <v>1</v>
      </c>
      <c r="AW288" s="388">
        <f>$AT288*$AV288</f>
        <v>1</v>
      </c>
      <c r="AX288" s="388" t="str">
        <f>CONCATENATE(AS288,AU288)</f>
        <v>1. Muy baja1. Leve</v>
      </c>
      <c r="AY288" s="391" t="s">
        <v>2055</v>
      </c>
    </row>
    <row r="289" spans="1:51" ht="50" customHeight="1" x14ac:dyDescent="0.3">
      <c r="A289" s="404"/>
      <c r="B289" s="407"/>
      <c r="C289" s="410"/>
      <c r="D289" s="407"/>
      <c r="E289" s="407"/>
      <c r="F289" s="407"/>
      <c r="G289" s="401"/>
      <c r="H289" s="362"/>
      <c r="I289" s="362"/>
      <c r="J289" s="362"/>
      <c r="K289" s="362"/>
      <c r="L289" s="362"/>
      <c r="M289" s="362"/>
      <c r="N289" s="389"/>
      <c r="O289" s="398"/>
      <c r="P289" s="362"/>
      <c r="Q289" s="389"/>
      <c r="R289" s="398"/>
      <c r="S289" s="389"/>
      <c r="T289" s="392"/>
      <c r="U289" s="70" t="s">
        <v>419</v>
      </c>
      <c r="V289" s="70" t="s">
        <v>2589</v>
      </c>
      <c r="W289" s="70" t="s">
        <v>2046</v>
      </c>
      <c r="X289" s="71">
        <f t="shared" si="127"/>
        <v>0.25</v>
      </c>
      <c r="Y289" s="71" t="s">
        <v>2047</v>
      </c>
      <c r="Z289" s="71">
        <f t="shared" si="128"/>
        <v>0.05</v>
      </c>
      <c r="AA289" s="70" t="s">
        <v>419</v>
      </c>
      <c r="AB289" s="70" t="s">
        <v>2590</v>
      </c>
      <c r="AC289" s="72">
        <f t="shared" si="129"/>
        <v>0.1</v>
      </c>
      <c r="AD289" s="70" t="s">
        <v>419</v>
      </c>
      <c r="AE289" s="70" t="s">
        <v>178</v>
      </c>
      <c r="AF289" s="70" t="s">
        <v>703</v>
      </c>
      <c r="AG289" s="72">
        <f t="shared" si="130"/>
        <v>0.15</v>
      </c>
      <c r="AH289" s="70" t="s">
        <v>419</v>
      </c>
      <c r="AI289" s="70" t="s">
        <v>2150</v>
      </c>
      <c r="AJ289" s="72">
        <f t="shared" si="126"/>
        <v>0.1</v>
      </c>
      <c r="AK289" s="70" t="s">
        <v>419</v>
      </c>
      <c r="AL289" s="70" t="s">
        <v>2533</v>
      </c>
      <c r="AM289" s="72">
        <f t="shared" si="131"/>
        <v>0.15</v>
      </c>
      <c r="AN289" s="72" t="s">
        <v>2051</v>
      </c>
      <c r="AO289" s="72" t="s">
        <v>2333</v>
      </c>
      <c r="AP289" s="72">
        <f t="shared" si="132"/>
        <v>0.25</v>
      </c>
      <c r="AQ289" s="73">
        <f t="shared" si="133"/>
        <v>1.05</v>
      </c>
      <c r="AR289" s="395"/>
      <c r="AS289" s="362"/>
      <c r="AT289" s="389"/>
      <c r="AU289" s="362"/>
      <c r="AV289" s="389"/>
      <c r="AW289" s="389"/>
      <c r="AX289" s="389"/>
      <c r="AY289" s="392"/>
    </row>
    <row r="290" spans="1:51" ht="50" customHeight="1" x14ac:dyDescent="0.3">
      <c r="A290" s="405"/>
      <c r="B290" s="408"/>
      <c r="C290" s="411"/>
      <c r="D290" s="408"/>
      <c r="E290" s="408"/>
      <c r="F290" s="408"/>
      <c r="G290" s="402"/>
      <c r="H290" s="363"/>
      <c r="I290" s="363"/>
      <c r="J290" s="363"/>
      <c r="K290" s="363"/>
      <c r="L290" s="363"/>
      <c r="M290" s="363"/>
      <c r="N290" s="390"/>
      <c r="O290" s="399"/>
      <c r="P290" s="363"/>
      <c r="Q290" s="390"/>
      <c r="R290" s="399"/>
      <c r="S290" s="390"/>
      <c r="T290" s="393"/>
      <c r="U290" s="70"/>
      <c r="V290" s="70"/>
      <c r="W290" s="70" t="s">
        <v>2046</v>
      </c>
      <c r="X290" s="71">
        <f t="shared" si="127"/>
        <v>0.25</v>
      </c>
      <c r="Y290" s="71" t="s">
        <v>2047</v>
      </c>
      <c r="Z290" s="71">
        <f t="shared" si="128"/>
        <v>0.05</v>
      </c>
      <c r="AA290" s="70"/>
      <c r="AB290" s="70"/>
      <c r="AC290" s="72">
        <f t="shared" si="129"/>
        <v>0</v>
      </c>
      <c r="AD290" s="70"/>
      <c r="AE290" s="70"/>
      <c r="AF290" s="70"/>
      <c r="AG290" s="72">
        <f t="shared" si="130"/>
        <v>0</v>
      </c>
      <c r="AH290" s="70"/>
      <c r="AI290" s="70"/>
      <c r="AJ290" s="72">
        <f t="shared" si="126"/>
        <v>0</v>
      </c>
      <c r="AK290" s="70"/>
      <c r="AL290" s="70"/>
      <c r="AM290" s="72">
        <f t="shared" si="131"/>
        <v>0</v>
      </c>
      <c r="AN290" s="72"/>
      <c r="AO290" s="72"/>
      <c r="AP290" s="72">
        <f t="shared" si="132"/>
        <v>0</v>
      </c>
      <c r="AQ290" s="73">
        <f t="shared" si="133"/>
        <v>0.3</v>
      </c>
      <c r="AR290" s="396"/>
      <c r="AS290" s="363"/>
      <c r="AT290" s="390"/>
      <c r="AU290" s="363"/>
      <c r="AV290" s="390"/>
      <c r="AW290" s="390"/>
      <c r="AX290" s="390"/>
      <c r="AY290" s="393"/>
    </row>
    <row r="291" spans="1:51" ht="50" customHeight="1" x14ac:dyDescent="0.3">
      <c r="A291" s="403" t="s">
        <v>704</v>
      </c>
      <c r="B291" s="406" t="s">
        <v>163</v>
      </c>
      <c r="C291" s="409">
        <v>8</v>
      </c>
      <c r="D291" s="406" t="s">
        <v>757</v>
      </c>
      <c r="E291" s="406" t="s">
        <v>175</v>
      </c>
      <c r="F291" s="406" t="s">
        <v>2061</v>
      </c>
      <c r="G291" s="400" t="s">
        <v>2591</v>
      </c>
      <c r="H291" s="361" t="s">
        <v>2104</v>
      </c>
      <c r="I291" s="361" t="s">
        <v>2033</v>
      </c>
      <c r="J291" s="361" t="s">
        <v>2034</v>
      </c>
      <c r="K291" s="361" t="s">
        <v>2076</v>
      </c>
      <c r="L291" s="361" t="s">
        <v>2509</v>
      </c>
      <c r="M291" s="361" t="s">
        <v>2042</v>
      </c>
      <c r="N291" s="388">
        <f>VALUE(MID($M291,1,1))</f>
        <v>3</v>
      </c>
      <c r="O291" s="397">
        <f>IF(N291=5,100%,IF(N291=4,80%,IF(N291=3,60%,IF(N291=2,40%,IF(N291=1,20%,"")))))</f>
        <v>0.6</v>
      </c>
      <c r="P291" s="361" t="s">
        <v>2054</v>
      </c>
      <c r="Q291" s="388">
        <f>VALUE(MID($P291,1,1))</f>
        <v>1</v>
      </c>
      <c r="R291" s="397">
        <f>IF(Q291=5,100%,IF(Q291=4,80%,IF(Q291=3,60%,IF(Q291=2,40%,IF(Q291=1,20%,"")))))</f>
        <v>0.2</v>
      </c>
      <c r="S291" s="388" t="str">
        <f>CONCATENATE(M291,P291)</f>
        <v>3. Media1. Leve</v>
      </c>
      <c r="T291" s="391" t="s">
        <v>2044</v>
      </c>
      <c r="U291" s="70" t="s">
        <v>419</v>
      </c>
      <c r="V291" s="70" t="s">
        <v>2184</v>
      </c>
      <c r="W291" s="70" t="s">
        <v>2046</v>
      </c>
      <c r="X291" s="71">
        <f t="shared" si="127"/>
        <v>0.25</v>
      </c>
      <c r="Y291" s="71" t="s">
        <v>2047</v>
      </c>
      <c r="Z291" s="71">
        <f t="shared" si="128"/>
        <v>0.05</v>
      </c>
      <c r="AA291" s="70" t="s">
        <v>419</v>
      </c>
      <c r="AB291" s="70" t="s">
        <v>2185</v>
      </c>
      <c r="AC291" s="72">
        <f t="shared" si="129"/>
        <v>0.1</v>
      </c>
      <c r="AD291" s="70" t="s">
        <v>419</v>
      </c>
      <c r="AE291" s="70" t="s">
        <v>178</v>
      </c>
      <c r="AF291" s="70" t="s">
        <v>170</v>
      </c>
      <c r="AG291" s="72">
        <f t="shared" si="130"/>
        <v>0.15</v>
      </c>
      <c r="AH291" s="70" t="s">
        <v>419</v>
      </c>
      <c r="AI291" s="70" t="s">
        <v>2159</v>
      </c>
      <c r="AJ291" s="72">
        <f t="shared" si="126"/>
        <v>0.1</v>
      </c>
      <c r="AK291" s="70" t="s">
        <v>419</v>
      </c>
      <c r="AL291" s="70" t="s">
        <v>2063</v>
      </c>
      <c r="AM291" s="72">
        <f t="shared" si="131"/>
        <v>0.15</v>
      </c>
      <c r="AN291" s="72" t="s">
        <v>2051</v>
      </c>
      <c r="AO291" s="72" t="s">
        <v>2183</v>
      </c>
      <c r="AP291" s="72">
        <f t="shared" si="132"/>
        <v>0.25</v>
      </c>
      <c r="AQ291" s="73">
        <f t="shared" si="133"/>
        <v>1.05</v>
      </c>
      <c r="AR291" s="394">
        <v>0.35000000000000003</v>
      </c>
      <c r="AS291" s="361" t="s">
        <v>2042</v>
      </c>
      <c r="AT291" s="388">
        <f>VALUE(MID($AS291,1,1))</f>
        <v>3</v>
      </c>
      <c r="AU291" s="361" t="s">
        <v>2054</v>
      </c>
      <c r="AV291" s="388">
        <f>VALUE(MID($AU291,1,1))</f>
        <v>1</v>
      </c>
      <c r="AW291" s="388">
        <f>$AT291*$AV291</f>
        <v>3</v>
      </c>
      <c r="AX291" s="388" t="str">
        <f>CONCATENATE(AS291,AU291)</f>
        <v>3. Media1. Leve</v>
      </c>
      <c r="AY291" s="391" t="s">
        <v>2044</v>
      </c>
    </row>
    <row r="292" spans="1:51" ht="50" customHeight="1" x14ac:dyDescent="0.3">
      <c r="A292" s="404"/>
      <c r="B292" s="407"/>
      <c r="C292" s="410"/>
      <c r="D292" s="407"/>
      <c r="E292" s="407"/>
      <c r="F292" s="407"/>
      <c r="G292" s="401"/>
      <c r="H292" s="362"/>
      <c r="I292" s="362"/>
      <c r="J292" s="362"/>
      <c r="K292" s="362"/>
      <c r="L292" s="362"/>
      <c r="M292" s="362"/>
      <c r="N292" s="389"/>
      <c r="O292" s="398"/>
      <c r="P292" s="362"/>
      <c r="Q292" s="389"/>
      <c r="R292" s="398"/>
      <c r="S292" s="389"/>
      <c r="T292" s="392"/>
      <c r="U292" s="70"/>
      <c r="V292" s="70"/>
      <c r="W292" s="70"/>
      <c r="X292" s="71"/>
      <c r="Y292" s="71"/>
      <c r="Z292" s="71"/>
      <c r="AA292" s="70"/>
      <c r="AB292" s="116"/>
      <c r="AC292" s="72"/>
      <c r="AD292" s="70"/>
      <c r="AE292" s="70"/>
      <c r="AF292" s="70"/>
      <c r="AG292" s="72"/>
      <c r="AH292" s="70"/>
      <c r="AI292" s="70"/>
      <c r="AJ292" s="72"/>
      <c r="AK292" s="70"/>
      <c r="AL292" s="70"/>
      <c r="AM292" s="72"/>
      <c r="AN292" s="72"/>
      <c r="AO292" s="72"/>
      <c r="AP292" s="72">
        <f t="shared" si="132"/>
        <v>0</v>
      </c>
      <c r="AQ292" s="73">
        <f t="shared" si="133"/>
        <v>0</v>
      </c>
      <c r="AR292" s="395"/>
      <c r="AS292" s="362"/>
      <c r="AT292" s="389"/>
      <c r="AU292" s="362"/>
      <c r="AV292" s="389"/>
      <c r="AW292" s="389"/>
      <c r="AX292" s="389"/>
      <c r="AY292" s="392"/>
    </row>
    <row r="293" spans="1:51" ht="50" customHeight="1" x14ac:dyDescent="0.3">
      <c r="A293" s="405"/>
      <c r="B293" s="408"/>
      <c r="C293" s="411"/>
      <c r="D293" s="408"/>
      <c r="E293" s="408"/>
      <c r="F293" s="408"/>
      <c r="G293" s="402"/>
      <c r="H293" s="363"/>
      <c r="I293" s="363"/>
      <c r="J293" s="363"/>
      <c r="K293" s="363"/>
      <c r="L293" s="363"/>
      <c r="M293" s="363"/>
      <c r="N293" s="390"/>
      <c r="O293" s="399"/>
      <c r="P293" s="363"/>
      <c r="Q293" s="390"/>
      <c r="R293" s="399"/>
      <c r="S293" s="390"/>
      <c r="T293" s="393"/>
      <c r="U293" s="70"/>
      <c r="V293" s="70"/>
      <c r="W293" s="70"/>
      <c r="X293" s="71" t="str">
        <f t="shared" si="127"/>
        <v>0%</v>
      </c>
      <c r="Y293" s="71"/>
      <c r="Z293" s="71" t="str">
        <f t="shared" si="128"/>
        <v>0%</v>
      </c>
      <c r="AA293" s="70"/>
      <c r="AB293" s="70"/>
      <c r="AC293" s="72">
        <f t="shared" si="129"/>
        <v>0</v>
      </c>
      <c r="AD293" s="70"/>
      <c r="AE293" s="70"/>
      <c r="AF293" s="70"/>
      <c r="AG293" s="72">
        <f t="shared" si="130"/>
        <v>0</v>
      </c>
      <c r="AH293" s="70"/>
      <c r="AI293" s="70"/>
      <c r="AJ293" s="72">
        <f t="shared" si="126"/>
        <v>0</v>
      </c>
      <c r="AK293" s="70"/>
      <c r="AL293" s="70"/>
      <c r="AM293" s="72">
        <f t="shared" si="131"/>
        <v>0</v>
      </c>
      <c r="AN293" s="72"/>
      <c r="AO293" s="72"/>
      <c r="AP293" s="72">
        <f t="shared" si="132"/>
        <v>0</v>
      </c>
      <c r="AQ293" s="73">
        <f t="shared" si="133"/>
        <v>0</v>
      </c>
      <c r="AR293" s="396"/>
      <c r="AS293" s="363"/>
      <c r="AT293" s="390"/>
      <c r="AU293" s="363"/>
      <c r="AV293" s="390"/>
      <c r="AW293" s="390"/>
      <c r="AX293" s="390"/>
      <c r="AY293" s="393"/>
    </row>
    <row r="294" spans="1:51" ht="50" customHeight="1" x14ac:dyDescent="0.3">
      <c r="A294" s="403" t="s">
        <v>704</v>
      </c>
      <c r="B294" s="406" t="s">
        <v>163</v>
      </c>
      <c r="C294" s="409">
        <v>9</v>
      </c>
      <c r="D294" s="406" t="s">
        <v>2592</v>
      </c>
      <c r="E294" s="406" t="s">
        <v>312</v>
      </c>
      <c r="F294" s="406" t="s">
        <v>2032</v>
      </c>
      <c r="G294" s="400" t="s">
        <v>2593</v>
      </c>
      <c r="H294" s="361" t="s">
        <v>2073</v>
      </c>
      <c r="I294" s="361" t="s">
        <v>2232</v>
      </c>
      <c r="J294" s="361" t="s">
        <v>2233</v>
      </c>
      <c r="K294" s="361" t="s">
        <v>2110</v>
      </c>
      <c r="L294" s="361" t="s">
        <v>2509</v>
      </c>
      <c r="M294" s="361" t="s">
        <v>2042</v>
      </c>
      <c r="N294" s="388">
        <f>VALUE(MID($M294,1,1))</f>
        <v>3</v>
      </c>
      <c r="O294" s="397">
        <f>IF(N294=5,100%,IF(N294=4,80%,IF(N294=3,60%,IF(N294=2,40%,IF(N294=1,20%,"")))))</f>
        <v>0.6</v>
      </c>
      <c r="P294" s="361" t="s">
        <v>2043</v>
      </c>
      <c r="Q294" s="388">
        <f>VALUE(MID($P294,1,1))</f>
        <v>2</v>
      </c>
      <c r="R294" s="397">
        <f>IF(Q294=5,100%,IF(Q294=4,80%,IF(Q294=3,60%,IF(Q294=2,40%,IF(Q294=1,20%,"")))))</f>
        <v>0.4</v>
      </c>
      <c r="S294" s="388" t="str">
        <f>CONCATENATE(M294,P294)</f>
        <v>3. Media2. Menor</v>
      </c>
      <c r="T294" s="391" t="s">
        <v>2044</v>
      </c>
      <c r="U294" s="70" t="s">
        <v>419</v>
      </c>
      <c r="V294" s="70" t="s">
        <v>2594</v>
      </c>
      <c r="W294" s="70" t="s">
        <v>2046</v>
      </c>
      <c r="X294" s="71">
        <f t="shared" si="127"/>
        <v>0.25</v>
      </c>
      <c r="Y294" s="71" t="s">
        <v>2047</v>
      </c>
      <c r="Z294" s="71">
        <f t="shared" si="128"/>
        <v>0.05</v>
      </c>
      <c r="AA294" s="70" t="s">
        <v>419</v>
      </c>
      <c r="AB294" s="70" t="s">
        <v>2098</v>
      </c>
      <c r="AC294" s="72">
        <f t="shared" si="129"/>
        <v>0.1</v>
      </c>
      <c r="AD294" s="70" t="s">
        <v>419</v>
      </c>
      <c r="AE294" s="70" t="s">
        <v>178</v>
      </c>
      <c r="AF294" s="70" t="s">
        <v>170</v>
      </c>
      <c r="AG294" s="72">
        <f t="shared" si="130"/>
        <v>0.15</v>
      </c>
      <c r="AH294" s="70" t="s">
        <v>419</v>
      </c>
      <c r="AI294" s="70" t="s">
        <v>2099</v>
      </c>
      <c r="AJ294" s="72">
        <f t="shared" si="126"/>
        <v>0.1</v>
      </c>
      <c r="AK294" s="70" t="s">
        <v>419</v>
      </c>
      <c r="AL294" s="70" t="s">
        <v>2100</v>
      </c>
      <c r="AM294" s="72">
        <f t="shared" si="131"/>
        <v>0.15</v>
      </c>
      <c r="AN294" s="72" t="s">
        <v>2051</v>
      </c>
      <c r="AO294" s="72" t="s">
        <v>2067</v>
      </c>
      <c r="AP294" s="72">
        <f t="shared" si="132"/>
        <v>0.25</v>
      </c>
      <c r="AQ294" s="73">
        <f t="shared" si="133"/>
        <v>1.05</v>
      </c>
      <c r="AR294" s="394">
        <v>0.35000000000000003</v>
      </c>
      <c r="AS294" s="361" t="s">
        <v>2042</v>
      </c>
      <c r="AT294" s="388">
        <f>VALUE(MID($AS294,1,1))</f>
        <v>3</v>
      </c>
      <c r="AU294" s="361" t="s">
        <v>2043</v>
      </c>
      <c r="AV294" s="388">
        <f>VALUE(MID($AU294,1,1))</f>
        <v>2</v>
      </c>
      <c r="AW294" s="388">
        <f>$AT294*$AV294</f>
        <v>6</v>
      </c>
      <c r="AX294" s="388" t="str">
        <f>CONCATENATE(AS294,AU294)</f>
        <v>3. Media2. Menor</v>
      </c>
      <c r="AY294" s="391" t="s">
        <v>2044</v>
      </c>
    </row>
    <row r="295" spans="1:51" ht="50" customHeight="1" x14ac:dyDescent="0.3">
      <c r="A295" s="404"/>
      <c r="B295" s="407"/>
      <c r="C295" s="410"/>
      <c r="D295" s="407"/>
      <c r="E295" s="407"/>
      <c r="F295" s="407"/>
      <c r="G295" s="401"/>
      <c r="H295" s="362"/>
      <c r="I295" s="362"/>
      <c r="J295" s="362"/>
      <c r="K295" s="362"/>
      <c r="L295" s="362"/>
      <c r="M295" s="362"/>
      <c r="N295" s="389"/>
      <c r="O295" s="398"/>
      <c r="P295" s="362"/>
      <c r="Q295" s="389"/>
      <c r="R295" s="398"/>
      <c r="S295" s="389"/>
      <c r="T295" s="392"/>
      <c r="U295" s="70"/>
      <c r="V295" s="70"/>
      <c r="W295" s="70"/>
      <c r="X295" s="71"/>
      <c r="Y295" s="71"/>
      <c r="Z295" s="71"/>
      <c r="AA295" s="70"/>
      <c r="AB295" s="70"/>
      <c r="AC295" s="72"/>
      <c r="AD295" s="70"/>
      <c r="AE295" s="70"/>
      <c r="AF295" s="70"/>
      <c r="AG295" s="72"/>
      <c r="AH295" s="70"/>
      <c r="AI295" s="70"/>
      <c r="AJ295" s="72"/>
      <c r="AK295" s="70"/>
      <c r="AL295" s="70"/>
      <c r="AM295" s="72"/>
      <c r="AN295" s="72"/>
      <c r="AO295" s="72"/>
      <c r="AP295" s="72">
        <f t="shared" si="132"/>
        <v>0</v>
      </c>
      <c r="AQ295" s="73">
        <f t="shared" si="133"/>
        <v>0</v>
      </c>
      <c r="AR295" s="395"/>
      <c r="AS295" s="362"/>
      <c r="AT295" s="389"/>
      <c r="AU295" s="362"/>
      <c r="AV295" s="389"/>
      <c r="AW295" s="389"/>
      <c r="AX295" s="389"/>
      <c r="AY295" s="392"/>
    </row>
    <row r="296" spans="1:51" ht="50" customHeight="1" x14ac:dyDescent="0.3">
      <c r="A296" s="405"/>
      <c r="B296" s="408"/>
      <c r="C296" s="411"/>
      <c r="D296" s="408"/>
      <c r="E296" s="408"/>
      <c r="F296" s="408"/>
      <c r="G296" s="402"/>
      <c r="H296" s="363"/>
      <c r="I296" s="363"/>
      <c r="J296" s="363"/>
      <c r="K296" s="363"/>
      <c r="L296" s="363"/>
      <c r="M296" s="363"/>
      <c r="N296" s="390"/>
      <c r="O296" s="399"/>
      <c r="P296" s="363"/>
      <c r="Q296" s="390"/>
      <c r="R296" s="399"/>
      <c r="S296" s="390"/>
      <c r="T296" s="393"/>
      <c r="U296" s="70"/>
      <c r="V296" s="70"/>
      <c r="W296" s="70"/>
      <c r="X296" s="71" t="str">
        <f t="shared" si="127"/>
        <v>0%</v>
      </c>
      <c r="Y296" s="71"/>
      <c r="Z296" s="71" t="str">
        <f t="shared" si="128"/>
        <v>0%</v>
      </c>
      <c r="AA296" s="70"/>
      <c r="AB296" s="70"/>
      <c r="AC296" s="72">
        <f t="shared" si="129"/>
        <v>0</v>
      </c>
      <c r="AD296" s="70"/>
      <c r="AE296" s="70"/>
      <c r="AF296" s="70"/>
      <c r="AG296" s="72">
        <f t="shared" si="130"/>
        <v>0</v>
      </c>
      <c r="AH296" s="70"/>
      <c r="AI296" s="70"/>
      <c r="AJ296" s="72">
        <f t="shared" si="126"/>
        <v>0</v>
      </c>
      <c r="AK296" s="70"/>
      <c r="AL296" s="70"/>
      <c r="AM296" s="72">
        <f t="shared" si="131"/>
        <v>0</v>
      </c>
      <c r="AN296" s="72"/>
      <c r="AO296" s="72"/>
      <c r="AP296" s="72">
        <f t="shared" si="132"/>
        <v>0</v>
      </c>
      <c r="AQ296" s="73">
        <f t="shared" si="133"/>
        <v>0</v>
      </c>
      <c r="AR296" s="396"/>
      <c r="AS296" s="363"/>
      <c r="AT296" s="390"/>
      <c r="AU296" s="363"/>
      <c r="AV296" s="390"/>
      <c r="AW296" s="390"/>
      <c r="AX296" s="390"/>
      <c r="AY296" s="393"/>
    </row>
    <row r="297" spans="1:51" ht="50" customHeight="1" x14ac:dyDescent="0.3">
      <c r="A297" s="403" t="s">
        <v>704</v>
      </c>
      <c r="B297" s="406" t="s">
        <v>163</v>
      </c>
      <c r="C297" s="409">
        <v>10</v>
      </c>
      <c r="D297" s="406" t="s">
        <v>2592</v>
      </c>
      <c r="E297" s="406" t="s">
        <v>312</v>
      </c>
      <c r="F297" s="406" t="s">
        <v>2061</v>
      </c>
      <c r="G297" s="400" t="s">
        <v>2595</v>
      </c>
      <c r="H297" s="361" t="s">
        <v>2073</v>
      </c>
      <c r="I297" s="361" t="s">
        <v>2237</v>
      </c>
      <c r="J297" s="361" t="s">
        <v>2238</v>
      </c>
      <c r="K297" s="361" t="s">
        <v>2239</v>
      </c>
      <c r="L297" s="361" t="s">
        <v>2509</v>
      </c>
      <c r="M297" s="361" t="s">
        <v>2042</v>
      </c>
      <c r="N297" s="388">
        <f>VALUE(MID($M297,1,1))</f>
        <v>3</v>
      </c>
      <c r="O297" s="397">
        <f>IF(N297=5,100%,IF(N297=4,80%,IF(N297=3,60%,IF(N297=2,40%,IF(N297=1,20%,"")))))</f>
        <v>0.6</v>
      </c>
      <c r="P297" s="361" t="s">
        <v>2043</v>
      </c>
      <c r="Q297" s="388">
        <f>VALUE(MID($P297,1,1))</f>
        <v>2</v>
      </c>
      <c r="R297" s="397">
        <f>IF(Q297=5,100%,IF(Q297=4,80%,IF(Q297=3,60%,IF(Q297=2,40%,IF(Q297=1,20%,"")))))</f>
        <v>0.4</v>
      </c>
      <c r="S297" s="388" t="str">
        <f>CONCATENATE(M297,P297)</f>
        <v>3. Media2. Menor</v>
      </c>
      <c r="T297" s="391" t="s">
        <v>2044</v>
      </c>
      <c r="U297" s="70" t="s">
        <v>419</v>
      </c>
      <c r="V297" s="70" t="s">
        <v>2240</v>
      </c>
      <c r="W297" s="70" t="s">
        <v>2046</v>
      </c>
      <c r="X297" s="71">
        <f t="shared" si="127"/>
        <v>0.25</v>
      </c>
      <c r="Y297" s="71" t="s">
        <v>2047</v>
      </c>
      <c r="Z297" s="71">
        <f t="shared" si="128"/>
        <v>0.05</v>
      </c>
      <c r="AA297" s="70" t="s">
        <v>419</v>
      </c>
      <c r="AB297" s="70" t="s">
        <v>2241</v>
      </c>
      <c r="AC297" s="72">
        <f t="shared" si="129"/>
        <v>0.1</v>
      </c>
      <c r="AD297" s="70" t="s">
        <v>419</v>
      </c>
      <c r="AE297" s="70" t="s">
        <v>193</v>
      </c>
      <c r="AF297" s="70" t="s">
        <v>170</v>
      </c>
      <c r="AG297" s="72">
        <f t="shared" si="130"/>
        <v>0.15</v>
      </c>
      <c r="AH297" s="70" t="s">
        <v>419</v>
      </c>
      <c r="AI297" s="70" t="s">
        <v>2145</v>
      </c>
      <c r="AJ297" s="72">
        <f t="shared" si="126"/>
        <v>0.1</v>
      </c>
      <c r="AK297" s="70" t="s">
        <v>419</v>
      </c>
      <c r="AL297" s="70" t="s">
        <v>2242</v>
      </c>
      <c r="AM297" s="72">
        <f t="shared" si="131"/>
        <v>0.15</v>
      </c>
      <c r="AN297" s="72" t="s">
        <v>2051</v>
      </c>
      <c r="AO297" s="72" t="s">
        <v>2243</v>
      </c>
      <c r="AP297" s="72">
        <f t="shared" si="132"/>
        <v>0.25</v>
      </c>
      <c r="AQ297" s="73">
        <f t="shared" si="133"/>
        <v>1.05</v>
      </c>
      <c r="AR297" s="394">
        <v>0.35000000000000003</v>
      </c>
      <c r="AS297" s="361" t="s">
        <v>2042</v>
      </c>
      <c r="AT297" s="388">
        <f>VALUE(MID($AS297,1,1))</f>
        <v>3</v>
      </c>
      <c r="AU297" s="361" t="s">
        <v>2043</v>
      </c>
      <c r="AV297" s="388">
        <f>VALUE(MID($AU297,1,1))</f>
        <v>2</v>
      </c>
      <c r="AW297" s="388">
        <f>$AT297*$AV297</f>
        <v>6</v>
      </c>
      <c r="AX297" s="388" t="str">
        <f>CONCATENATE(AS297,AU297)</f>
        <v>3. Media2. Menor</v>
      </c>
      <c r="AY297" s="391" t="s">
        <v>2044</v>
      </c>
    </row>
    <row r="298" spans="1:51" ht="50" customHeight="1" x14ac:dyDescent="0.3">
      <c r="A298" s="404"/>
      <c r="B298" s="407"/>
      <c r="C298" s="410"/>
      <c r="D298" s="407"/>
      <c r="E298" s="407"/>
      <c r="F298" s="407"/>
      <c r="G298" s="401"/>
      <c r="H298" s="362"/>
      <c r="I298" s="362"/>
      <c r="J298" s="362"/>
      <c r="K298" s="362"/>
      <c r="L298" s="362"/>
      <c r="M298" s="362"/>
      <c r="N298" s="389"/>
      <c r="O298" s="398"/>
      <c r="P298" s="362"/>
      <c r="Q298" s="389"/>
      <c r="R298" s="398"/>
      <c r="S298" s="389"/>
      <c r="T298" s="392"/>
      <c r="U298" s="70"/>
      <c r="V298" s="70"/>
      <c r="W298" s="70"/>
      <c r="X298" s="71"/>
      <c r="Y298" s="71"/>
      <c r="Z298" s="71"/>
      <c r="AA298" s="70"/>
      <c r="AB298" s="70"/>
      <c r="AC298" s="72"/>
      <c r="AD298" s="70"/>
      <c r="AE298" s="70"/>
      <c r="AF298" s="70"/>
      <c r="AG298" s="72"/>
      <c r="AH298" s="70"/>
      <c r="AI298" s="70"/>
      <c r="AJ298" s="72"/>
      <c r="AK298" s="70"/>
      <c r="AL298" s="70"/>
      <c r="AM298" s="72"/>
      <c r="AN298" s="72"/>
      <c r="AO298" s="72"/>
      <c r="AP298" s="72">
        <f t="shared" si="132"/>
        <v>0</v>
      </c>
      <c r="AQ298" s="73">
        <f t="shared" si="133"/>
        <v>0</v>
      </c>
      <c r="AR298" s="395"/>
      <c r="AS298" s="362"/>
      <c r="AT298" s="389"/>
      <c r="AU298" s="362"/>
      <c r="AV298" s="389"/>
      <c r="AW298" s="389"/>
      <c r="AX298" s="389"/>
      <c r="AY298" s="392"/>
    </row>
    <row r="299" spans="1:51" ht="50" customHeight="1" x14ac:dyDescent="0.3">
      <c r="A299" s="405"/>
      <c r="B299" s="408"/>
      <c r="C299" s="411"/>
      <c r="D299" s="408"/>
      <c r="E299" s="408"/>
      <c r="F299" s="408"/>
      <c r="G299" s="402"/>
      <c r="H299" s="363"/>
      <c r="I299" s="363"/>
      <c r="J299" s="363"/>
      <c r="K299" s="363"/>
      <c r="L299" s="363"/>
      <c r="M299" s="363"/>
      <c r="N299" s="390"/>
      <c r="O299" s="399"/>
      <c r="P299" s="363"/>
      <c r="Q299" s="390"/>
      <c r="R299" s="399"/>
      <c r="S299" s="390"/>
      <c r="T299" s="393"/>
      <c r="U299" s="70"/>
      <c r="V299" s="70"/>
      <c r="W299" s="70"/>
      <c r="X299" s="71" t="str">
        <f t="shared" si="127"/>
        <v>0%</v>
      </c>
      <c r="Y299" s="71"/>
      <c r="Z299" s="71" t="str">
        <f t="shared" si="128"/>
        <v>0%</v>
      </c>
      <c r="AA299" s="70"/>
      <c r="AB299" s="70"/>
      <c r="AC299" s="72">
        <f t="shared" si="129"/>
        <v>0</v>
      </c>
      <c r="AD299" s="70"/>
      <c r="AE299" s="70"/>
      <c r="AF299" s="70"/>
      <c r="AG299" s="72">
        <f t="shared" si="130"/>
        <v>0</v>
      </c>
      <c r="AH299" s="70"/>
      <c r="AI299" s="70"/>
      <c r="AJ299" s="72">
        <f t="shared" si="126"/>
        <v>0</v>
      </c>
      <c r="AK299" s="70"/>
      <c r="AL299" s="70"/>
      <c r="AM299" s="72">
        <f t="shared" si="131"/>
        <v>0</v>
      </c>
      <c r="AN299" s="72"/>
      <c r="AO299" s="72"/>
      <c r="AP299" s="72">
        <f t="shared" si="132"/>
        <v>0</v>
      </c>
      <c r="AQ299" s="73">
        <f t="shared" si="133"/>
        <v>0</v>
      </c>
      <c r="AR299" s="396"/>
      <c r="AS299" s="363"/>
      <c r="AT299" s="390"/>
      <c r="AU299" s="363"/>
      <c r="AV299" s="390"/>
      <c r="AW299" s="390"/>
      <c r="AX299" s="390"/>
      <c r="AY299" s="393"/>
    </row>
    <row r="300" spans="1:51" ht="50" customHeight="1" x14ac:dyDescent="0.3">
      <c r="A300" s="403" t="s">
        <v>704</v>
      </c>
      <c r="B300" s="406" t="s">
        <v>163</v>
      </c>
      <c r="C300" s="409">
        <v>11</v>
      </c>
      <c r="D300" s="406" t="s">
        <v>765</v>
      </c>
      <c r="E300" s="406" t="s">
        <v>247</v>
      </c>
      <c r="F300" s="406" t="s">
        <v>2032</v>
      </c>
      <c r="G300" s="400" t="s">
        <v>2596</v>
      </c>
      <c r="H300" s="361" t="s">
        <v>2073</v>
      </c>
      <c r="I300" s="361" t="s">
        <v>2038</v>
      </c>
      <c r="J300" s="361" t="s">
        <v>2109</v>
      </c>
      <c r="K300" s="361" t="s">
        <v>2140</v>
      </c>
      <c r="L300" s="361" t="s">
        <v>2509</v>
      </c>
      <c r="M300" s="361" t="s">
        <v>2132</v>
      </c>
      <c r="N300" s="388">
        <f>VALUE(MID($M300,1,1))</f>
        <v>2</v>
      </c>
      <c r="O300" s="397">
        <f>IF(N300=5,100%,IF(N300=4,80%,IF(N300=3,60%,IF(N300=2,40%,IF(N300=1,20%,"")))))</f>
        <v>0.4</v>
      </c>
      <c r="P300" s="361" t="s">
        <v>2054</v>
      </c>
      <c r="Q300" s="388">
        <f>VALUE(MID($P300,1,1))</f>
        <v>1</v>
      </c>
      <c r="R300" s="397">
        <f>IF(Q300=5,100%,IF(Q300=4,80%,IF(Q300=3,60%,IF(Q300=2,40%,IF(Q300=1,20%,"")))))</f>
        <v>0.2</v>
      </c>
      <c r="S300" s="388" t="str">
        <f>CONCATENATE(M300,P300)</f>
        <v>2. Baja1. Leve</v>
      </c>
      <c r="T300" s="391" t="s">
        <v>2055</v>
      </c>
      <c r="U300" s="70" t="s">
        <v>419</v>
      </c>
      <c r="V300" s="70" t="s">
        <v>2101</v>
      </c>
      <c r="W300" s="70" t="s">
        <v>2046</v>
      </c>
      <c r="X300" s="71">
        <f t="shared" si="127"/>
        <v>0.25</v>
      </c>
      <c r="Y300" s="71" t="s">
        <v>2047</v>
      </c>
      <c r="Z300" s="71">
        <f t="shared" si="128"/>
        <v>0.05</v>
      </c>
      <c r="AA300" s="70" t="s">
        <v>419</v>
      </c>
      <c r="AB300" s="70" t="s">
        <v>2260</v>
      </c>
      <c r="AC300" s="72">
        <f t="shared" si="129"/>
        <v>0.1</v>
      </c>
      <c r="AD300" s="70" t="s">
        <v>419</v>
      </c>
      <c r="AE300" s="70" t="s">
        <v>178</v>
      </c>
      <c r="AF300" s="70" t="s">
        <v>170</v>
      </c>
      <c r="AG300" s="72">
        <f t="shared" si="130"/>
        <v>0.15</v>
      </c>
      <c r="AH300" s="70" t="s">
        <v>419</v>
      </c>
      <c r="AI300" s="70" t="s">
        <v>2145</v>
      </c>
      <c r="AJ300" s="72">
        <f t="shared" si="126"/>
        <v>0.1</v>
      </c>
      <c r="AK300" s="70" t="s">
        <v>419</v>
      </c>
      <c r="AL300" s="70" t="s">
        <v>2050</v>
      </c>
      <c r="AM300" s="72">
        <f t="shared" si="131"/>
        <v>0.15</v>
      </c>
      <c r="AN300" s="72" t="s">
        <v>2051</v>
      </c>
      <c r="AO300" s="72" t="s">
        <v>2052</v>
      </c>
      <c r="AP300" s="72">
        <f t="shared" si="132"/>
        <v>0.25</v>
      </c>
      <c r="AQ300" s="73">
        <f t="shared" si="133"/>
        <v>1.05</v>
      </c>
      <c r="AR300" s="394">
        <v>1</v>
      </c>
      <c r="AS300" s="361" t="s">
        <v>2053</v>
      </c>
      <c r="AT300" s="388">
        <f>VALUE(MID($AS300,1,1))</f>
        <v>1</v>
      </c>
      <c r="AU300" s="361" t="s">
        <v>2054</v>
      </c>
      <c r="AV300" s="388">
        <f>VALUE(MID($AU300,1,1))</f>
        <v>1</v>
      </c>
      <c r="AW300" s="388">
        <f>$AT300*$AV300</f>
        <v>1</v>
      </c>
      <c r="AX300" s="388" t="str">
        <f>CONCATENATE(AS300,AU300)</f>
        <v>1. Muy baja1. Leve</v>
      </c>
      <c r="AY300" s="391" t="s">
        <v>2055</v>
      </c>
    </row>
    <row r="301" spans="1:51" ht="50" customHeight="1" x14ac:dyDescent="0.3">
      <c r="A301" s="404"/>
      <c r="B301" s="407"/>
      <c r="C301" s="410"/>
      <c r="D301" s="407"/>
      <c r="E301" s="407"/>
      <c r="F301" s="407"/>
      <c r="G301" s="401"/>
      <c r="H301" s="362"/>
      <c r="I301" s="362"/>
      <c r="J301" s="362"/>
      <c r="K301" s="362"/>
      <c r="L301" s="362"/>
      <c r="M301" s="362"/>
      <c r="N301" s="389"/>
      <c r="O301" s="398"/>
      <c r="P301" s="362"/>
      <c r="Q301" s="389"/>
      <c r="R301" s="398"/>
      <c r="S301" s="389"/>
      <c r="T301" s="392"/>
      <c r="U301" s="70" t="s">
        <v>419</v>
      </c>
      <c r="V301" s="70" t="s">
        <v>2261</v>
      </c>
      <c r="W301" s="70" t="s">
        <v>2046</v>
      </c>
      <c r="X301" s="71">
        <f t="shared" si="127"/>
        <v>0.25</v>
      </c>
      <c r="Y301" s="71" t="s">
        <v>2047</v>
      </c>
      <c r="Z301" s="71">
        <f t="shared" si="128"/>
        <v>0.05</v>
      </c>
      <c r="AA301" s="70" t="s">
        <v>419</v>
      </c>
      <c r="AB301" s="70" t="s">
        <v>2262</v>
      </c>
      <c r="AC301" s="72">
        <f t="shared" si="129"/>
        <v>0.1</v>
      </c>
      <c r="AD301" s="70" t="s">
        <v>419</v>
      </c>
      <c r="AE301" s="70" t="s">
        <v>178</v>
      </c>
      <c r="AF301" s="70" t="s">
        <v>170</v>
      </c>
      <c r="AG301" s="72">
        <f t="shared" si="130"/>
        <v>0.15</v>
      </c>
      <c r="AH301" s="70" t="s">
        <v>419</v>
      </c>
      <c r="AI301" s="70" t="s">
        <v>2171</v>
      </c>
      <c r="AJ301" s="72">
        <f t="shared" si="126"/>
        <v>0.1</v>
      </c>
      <c r="AK301" s="70" t="s">
        <v>419</v>
      </c>
      <c r="AL301" s="70" t="s">
        <v>2050</v>
      </c>
      <c r="AM301" s="72">
        <f t="shared" si="131"/>
        <v>0.15</v>
      </c>
      <c r="AN301" s="72" t="s">
        <v>2051</v>
      </c>
      <c r="AO301" s="72" t="s">
        <v>2120</v>
      </c>
      <c r="AP301" s="72">
        <f t="shared" si="132"/>
        <v>0.25</v>
      </c>
      <c r="AQ301" s="73">
        <f t="shared" si="133"/>
        <v>1.05</v>
      </c>
      <c r="AR301" s="395"/>
      <c r="AS301" s="362"/>
      <c r="AT301" s="389"/>
      <c r="AU301" s="362"/>
      <c r="AV301" s="389"/>
      <c r="AW301" s="389"/>
      <c r="AX301" s="389"/>
      <c r="AY301" s="392"/>
    </row>
    <row r="302" spans="1:51" ht="50" customHeight="1" x14ac:dyDescent="0.3">
      <c r="A302" s="405"/>
      <c r="B302" s="408"/>
      <c r="C302" s="411"/>
      <c r="D302" s="408"/>
      <c r="E302" s="408"/>
      <c r="F302" s="408"/>
      <c r="G302" s="402"/>
      <c r="H302" s="363"/>
      <c r="I302" s="363"/>
      <c r="J302" s="363"/>
      <c r="K302" s="363"/>
      <c r="L302" s="363"/>
      <c r="M302" s="363"/>
      <c r="N302" s="390"/>
      <c r="O302" s="399"/>
      <c r="P302" s="363"/>
      <c r="Q302" s="390"/>
      <c r="R302" s="399"/>
      <c r="S302" s="390"/>
      <c r="T302" s="393"/>
      <c r="U302" s="70" t="s">
        <v>419</v>
      </c>
      <c r="V302" s="70" t="s">
        <v>2263</v>
      </c>
      <c r="W302" s="70" t="s">
        <v>2114</v>
      </c>
      <c r="X302" s="71">
        <f t="shared" si="127"/>
        <v>0.1</v>
      </c>
      <c r="Y302" s="71" t="s">
        <v>2047</v>
      </c>
      <c r="Z302" s="71">
        <f t="shared" si="128"/>
        <v>0.05</v>
      </c>
      <c r="AA302" s="70" t="s">
        <v>419</v>
      </c>
      <c r="AB302" s="70" t="s">
        <v>2264</v>
      </c>
      <c r="AC302" s="72">
        <f t="shared" si="129"/>
        <v>0.1</v>
      </c>
      <c r="AD302" s="70" t="s">
        <v>419</v>
      </c>
      <c r="AE302" s="70" t="s">
        <v>178</v>
      </c>
      <c r="AF302" s="70" t="s">
        <v>170</v>
      </c>
      <c r="AG302" s="72">
        <f t="shared" si="130"/>
        <v>0.15</v>
      </c>
      <c r="AH302" s="70" t="s">
        <v>419</v>
      </c>
      <c r="AI302" s="70" t="s">
        <v>2049</v>
      </c>
      <c r="AJ302" s="72">
        <f t="shared" si="126"/>
        <v>0.1</v>
      </c>
      <c r="AK302" s="70" t="s">
        <v>419</v>
      </c>
      <c r="AL302" s="70" t="s">
        <v>2050</v>
      </c>
      <c r="AM302" s="72">
        <f t="shared" si="131"/>
        <v>0.15</v>
      </c>
      <c r="AN302" s="72" t="s">
        <v>2051</v>
      </c>
      <c r="AO302" s="72" t="s">
        <v>2067</v>
      </c>
      <c r="AP302" s="72">
        <f t="shared" si="132"/>
        <v>0.25</v>
      </c>
      <c r="AQ302" s="73">
        <f t="shared" si="133"/>
        <v>0.9</v>
      </c>
      <c r="AR302" s="396"/>
      <c r="AS302" s="363"/>
      <c r="AT302" s="390"/>
      <c r="AU302" s="363"/>
      <c r="AV302" s="390"/>
      <c r="AW302" s="390"/>
      <c r="AX302" s="390"/>
      <c r="AY302" s="393"/>
    </row>
    <row r="303" spans="1:51" ht="50" customHeight="1" x14ac:dyDescent="0.3">
      <c r="A303" s="403" t="s">
        <v>704</v>
      </c>
      <c r="B303" s="406" t="s">
        <v>163</v>
      </c>
      <c r="C303" s="409">
        <v>12</v>
      </c>
      <c r="D303" s="406" t="s">
        <v>765</v>
      </c>
      <c r="E303" s="406" t="s">
        <v>247</v>
      </c>
      <c r="F303" s="406" t="s">
        <v>2061</v>
      </c>
      <c r="G303" s="400" t="s">
        <v>2597</v>
      </c>
      <c r="H303" s="361" t="s">
        <v>2104</v>
      </c>
      <c r="I303" s="361" t="s">
        <v>2253</v>
      </c>
      <c r="J303" s="361" t="s">
        <v>2212</v>
      </c>
      <c r="K303" s="361" t="s">
        <v>2140</v>
      </c>
      <c r="L303" s="361" t="s">
        <v>2509</v>
      </c>
      <c r="M303" s="361" t="s">
        <v>2132</v>
      </c>
      <c r="N303" s="388">
        <f>VALUE(MID($M303,1,1))</f>
        <v>2</v>
      </c>
      <c r="O303" s="397">
        <f>IF(N303=5,100%,IF(N303=4,80%,IF(N303=3,60%,IF(N303=2,40%,IF(N303=1,20%,"")))))</f>
        <v>0.4</v>
      </c>
      <c r="P303" s="361" t="s">
        <v>2054</v>
      </c>
      <c r="Q303" s="388">
        <f>VALUE(MID($P303,1,1))</f>
        <v>1</v>
      </c>
      <c r="R303" s="397">
        <f>IF(Q303=5,100%,IF(Q303=4,80%,IF(Q303=3,60%,IF(Q303=2,40%,IF(Q303=1,20%,"")))))</f>
        <v>0.2</v>
      </c>
      <c r="S303" s="388" t="str">
        <f>CONCATENATE(M303,P303)</f>
        <v>2. Baja1. Leve</v>
      </c>
      <c r="T303" s="391" t="s">
        <v>2055</v>
      </c>
      <c r="U303" s="70" t="s">
        <v>419</v>
      </c>
      <c r="V303" s="70" t="s">
        <v>2266</v>
      </c>
      <c r="W303" s="70" t="s">
        <v>2046</v>
      </c>
      <c r="X303" s="71">
        <f t="shared" si="127"/>
        <v>0.25</v>
      </c>
      <c r="Y303" s="71" t="s">
        <v>2047</v>
      </c>
      <c r="Z303" s="71">
        <f t="shared" si="128"/>
        <v>0.05</v>
      </c>
      <c r="AA303" s="70" t="s">
        <v>419</v>
      </c>
      <c r="AB303" s="70" t="s">
        <v>2267</v>
      </c>
      <c r="AC303" s="72">
        <f t="shared" si="129"/>
        <v>0.1</v>
      </c>
      <c r="AD303" s="70" t="s">
        <v>419</v>
      </c>
      <c r="AE303" s="70" t="s">
        <v>178</v>
      </c>
      <c r="AF303" s="70" t="s">
        <v>170</v>
      </c>
      <c r="AG303" s="72">
        <f t="shared" si="130"/>
        <v>0.15</v>
      </c>
      <c r="AH303" s="70" t="s">
        <v>419</v>
      </c>
      <c r="AI303" s="70" t="s">
        <v>2145</v>
      </c>
      <c r="AJ303" s="72">
        <f t="shared" si="126"/>
        <v>0.1</v>
      </c>
      <c r="AK303" s="70" t="s">
        <v>419</v>
      </c>
      <c r="AL303" s="70" t="s">
        <v>2050</v>
      </c>
      <c r="AM303" s="72">
        <f t="shared" si="131"/>
        <v>0.15</v>
      </c>
      <c r="AN303" s="72" t="s">
        <v>2051</v>
      </c>
      <c r="AO303" s="72" t="s">
        <v>2052</v>
      </c>
      <c r="AP303" s="72">
        <f t="shared" si="132"/>
        <v>0.25</v>
      </c>
      <c r="AQ303" s="73">
        <f t="shared" si="133"/>
        <v>1.05</v>
      </c>
      <c r="AR303" s="394">
        <v>1</v>
      </c>
      <c r="AS303" s="361" t="s">
        <v>2053</v>
      </c>
      <c r="AT303" s="388">
        <f>VALUE(MID($AS303,1,1))</f>
        <v>1</v>
      </c>
      <c r="AU303" s="361" t="s">
        <v>2054</v>
      </c>
      <c r="AV303" s="388">
        <f>VALUE(MID($AU303,1,1))</f>
        <v>1</v>
      </c>
      <c r="AW303" s="388">
        <f>$AT303*$AV303</f>
        <v>1</v>
      </c>
      <c r="AX303" s="388" t="str">
        <f>CONCATENATE(AS303,AU303)</f>
        <v>1. Muy baja1. Leve</v>
      </c>
      <c r="AY303" s="391" t="s">
        <v>2055</v>
      </c>
    </row>
    <row r="304" spans="1:51" ht="50" customHeight="1" x14ac:dyDescent="0.3">
      <c r="A304" s="404"/>
      <c r="B304" s="407"/>
      <c r="C304" s="410"/>
      <c r="D304" s="407"/>
      <c r="E304" s="407"/>
      <c r="F304" s="407"/>
      <c r="G304" s="401"/>
      <c r="H304" s="362"/>
      <c r="I304" s="362"/>
      <c r="J304" s="362"/>
      <c r="K304" s="362"/>
      <c r="L304" s="362"/>
      <c r="M304" s="362"/>
      <c r="N304" s="389"/>
      <c r="O304" s="398"/>
      <c r="P304" s="362"/>
      <c r="Q304" s="389"/>
      <c r="R304" s="398"/>
      <c r="S304" s="389"/>
      <c r="T304" s="392"/>
      <c r="U304" s="70" t="s">
        <v>419</v>
      </c>
      <c r="V304" s="70" t="s">
        <v>2268</v>
      </c>
      <c r="W304" s="70" t="s">
        <v>2046</v>
      </c>
      <c r="X304" s="71">
        <f t="shared" si="127"/>
        <v>0.25</v>
      </c>
      <c r="Y304" s="71" t="s">
        <v>2047</v>
      </c>
      <c r="Z304" s="71">
        <f t="shared" si="128"/>
        <v>0.05</v>
      </c>
      <c r="AA304" s="70" t="s">
        <v>419</v>
      </c>
      <c r="AB304" s="70" t="s">
        <v>2269</v>
      </c>
      <c r="AC304" s="72">
        <f t="shared" si="129"/>
        <v>0.1</v>
      </c>
      <c r="AD304" s="70" t="s">
        <v>419</v>
      </c>
      <c r="AE304" s="70" t="s">
        <v>177</v>
      </c>
      <c r="AF304" s="70" t="s">
        <v>170</v>
      </c>
      <c r="AG304" s="72">
        <f t="shared" si="130"/>
        <v>0.15</v>
      </c>
      <c r="AH304" s="70" t="s">
        <v>419</v>
      </c>
      <c r="AI304" s="70" t="s">
        <v>2171</v>
      </c>
      <c r="AJ304" s="72">
        <f t="shared" si="126"/>
        <v>0.1</v>
      </c>
      <c r="AK304" s="70" t="s">
        <v>419</v>
      </c>
      <c r="AL304" s="70" t="s">
        <v>2050</v>
      </c>
      <c r="AM304" s="72">
        <f t="shared" si="131"/>
        <v>0.15</v>
      </c>
      <c r="AN304" s="72" t="s">
        <v>2051</v>
      </c>
      <c r="AO304" s="72" t="s">
        <v>2120</v>
      </c>
      <c r="AP304" s="72">
        <f t="shared" si="132"/>
        <v>0.25</v>
      </c>
      <c r="AQ304" s="73">
        <f t="shared" si="133"/>
        <v>1.05</v>
      </c>
      <c r="AR304" s="395"/>
      <c r="AS304" s="362"/>
      <c r="AT304" s="389"/>
      <c r="AU304" s="362"/>
      <c r="AV304" s="389"/>
      <c r="AW304" s="389"/>
      <c r="AX304" s="389"/>
      <c r="AY304" s="392"/>
    </row>
    <row r="305" spans="1:51" ht="50" customHeight="1" x14ac:dyDescent="0.3">
      <c r="A305" s="405"/>
      <c r="B305" s="408"/>
      <c r="C305" s="411"/>
      <c r="D305" s="408"/>
      <c r="E305" s="408"/>
      <c r="F305" s="408"/>
      <c r="G305" s="402"/>
      <c r="H305" s="363"/>
      <c r="I305" s="363"/>
      <c r="J305" s="363"/>
      <c r="K305" s="363"/>
      <c r="L305" s="363"/>
      <c r="M305" s="363"/>
      <c r="N305" s="390"/>
      <c r="O305" s="399"/>
      <c r="P305" s="363"/>
      <c r="Q305" s="390"/>
      <c r="R305" s="399"/>
      <c r="S305" s="390"/>
      <c r="T305" s="393"/>
      <c r="U305" s="70" t="s">
        <v>419</v>
      </c>
      <c r="V305" s="70" t="s">
        <v>2263</v>
      </c>
      <c r="W305" s="70" t="s">
        <v>2114</v>
      </c>
      <c r="X305" s="71">
        <f t="shared" si="127"/>
        <v>0.1</v>
      </c>
      <c r="Y305" s="71" t="s">
        <v>2047</v>
      </c>
      <c r="Z305" s="71">
        <f t="shared" si="128"/>
        <v>0.05</v>
      </c>
      <c r="AA305" s="70" t="s">
        <v>419</v>
      </c>
      <c r="AB305" s="70" t="s">
        <v>2264</v>
      </c>
      <c r="AC305" s="72">
        <f t="shared" si="129"/>
        <v>0.1</v>
      </c>
      <c r="AD305" s="70" t="s">
        <v>419</v>
      </c>
      <c r="AE305" s="70" t="s">
        <v>178</v>
      </c>
      <c r="AF305" s="70" t="s">
        <v>170</v>
      </c>
      <c r="AG305" s="72">
        <f t="shared" si="130"/>
        <v>0.15</v>
      </c>
      <c r="AH305" s="70" t="s">
        <v>419</v>
      </c>
      <c r="AI305" s="70" t="s">
        <v>2049</v>
      </c>
      <c r="AJ305" s="72">
        <f t="shared" si="126"/>
        <v>0.1</v>
      </c>
      <c r="AK305" s="70" t="s">
        <v>419</v>
      </c>
      <c r="AL305" s="70" t="s">
        <v>2050</v>
      </c>
      <c r="AM305" s="72">
        <f t="shared" si="131"/>
        <v>0.15</v>
      </c>
      <c r="AN305" s="72" t="s">
        <v>2051</v>
      </c>
      <c r="AO305" s="72" t="s">
        <v>2067</v>
      </c>
      <c r="AP305" s="72">
        <f t="shared" si="132"/>
        <v>0.25</v>
      </c>
      <c r="AQ305" s="73">
        <f t="shared" si="133"/>
        <v>0.9</v>
      </c>
      <c r="AR305" s="396"/>
      <c r="AS305" s="363"/>
      <c r="AT305" s="390"/>
      <c r="AU305" s="363"/>
      <c r="AV305" s="390"/>
      <c r="AW305" s="390"/>
      <c r="AX305" s="390"/>
      <c r="AY305" s="393"/>
    </row>
    <row r="306" spans="1:51" ht="50" customHeight="1" x14ac:dyDescent="0.3">
      <c r="A306" s="403" t="s">
        <v>704</v>
      </c>
      <c r="B306" s="406" t="s">
        <v>163</v>
      </c>
      <c r="C306" s="409">
        <v>13</v>
      </c>
      <c r="D306" s="406" t="s">
        <v>753</v>
      </c>
      <c r="E306" s="406" t="s">
        <v>755</v>
      </c>
      <c r="F306" s="406" t="s">
        <v>2032</v>
      </c>
      <c r="G306" s="400" t="s">
        <v>2598</v>
      </c>
      <c r="H306" s="361" t="s">
        <v>2104</v>
      </c>
      <c r="I306" s="361" t="s">
        <v>2163</v>
      </c>
      <c r="J306" s="361" t="s">
        <v>2192</v>
      </c>
      <c r="K306" s="361" t="s">
        <v>2140</v>
      </c>
      <c r="L306" s="361" t="s">
        <v>176</v>
      </c>
      <c r="M306" s="361" t="s">
        <v>2132</v>
      </c>
      <c r="N306" s="388">
        <f>VALUE(MID($M306,1,1))</f>
        <v>2</v>
      </c>
      <c r="O306" s="397">
        <f>IF(N306=5,100%,IF(N306=4,80%,IF(N306=3,60%,IF(N306=2,40%,IF(N306=1,20%,"")))))</f>
        <v>0.4</v>
      </c>
      <c r="P306" s="361" t="s">
        <v>2054</v>
      </c>
      <c r="Q306" s="388">
        <f>VALUE(MID($P306,1,1))</f>
        <v>1</v>
      </c>
      <c r="R306" s="397">
        <f>IF(Q306=5,100%,IF(Q306=4,80%,IF(Q306=3,60%,IF(Q306=2,40%,IF(Q306=1,20%,"")))))</f>
        <v>0.2</v>
      </c>
      <c r="S306" s="388" t="str">
        <f>CONCATENATE(M306,P306)</f>
        <v>2. Baja1. Leve</v>
      </c>
      <c r="T306" s="391" t="s">
        <v>2055</v>
      </c>
      <c r="U306" s="70" t="s">
        <v>419</v>
      </c>
      <c r="V306" s="70" t="s">
        <v>2599</v>
      </c>
      <c r="W306" s="70" t="s">
        <v>2046</v>
      </c>
      <c r="X306" s="71">
        <f t="shared" si="127"/>
        <v>0.25</v>
      </c>
      <c r="Y306" s="71" t="s">
        <v>2047</v>
      </c>
      <c r="Z306" s="71">
        <f t="shared" si="128"/>
        <v>0.05</v>
      </c>
      <c r="AA306" s="70" t="s">
        <v>419</v>
      </c>
      <c r="AB306" s="70" t="s">
        <v>2600</v>
      </c>
      <c r="AC306" s="72">
        <f t="shared" si="129"/>
        <v>0.1</v>
      </c>
      <c r="AD306" s="70" t="s">
        <v>419</v>
      </c>
      <c r="AE306" s="70" t="s">
        <v>178</v>
      </c>
      <c r="AF306" s="70" t="s">
        <v>703</v>
      </c>
      <c r="AG306" s="72">
        <f t="shared" si="130"/>
        <v>0.15</v>
      </c>
      <c r="AH306" s="70" t="s">
        <v>419</v>
      </c>
      <c r="AI306" s="70" t="s">
        <v>2601</v>
      </c>
      <c r="AJ306" s="72">
        <f t="shared" si="126"/>
        <v>0.1</v>
      </c>
      <c r="AK306" s="70" t="s">
        <v>419</v>
      </c>
      <c r="AL306" s="70" t="s">
        <v>2242</v>
      </c>
      <c r="AM306" s="72">
        <f t="shared" si="131"/>
        <v>0.15</v>
      </c>
      <c r="AN306" s="72" t="s">
        <v>2051</v>
      </c>
      <c r="AO306" s="72" t="s">
        <v>2243</v>
      </c>
      <c r="AP306" s="72">
        <f t="shared" si="132"/>
        <v>0.25</v>
      </c>
      <c r="AQ306" s="73">
        <f t="shared" si="133"/>
        <v>1.05</v>
      </c>
      <c r="AR306" s="394">
        <v>0.70000000000000007</v>
      </c>
      <c r="AS306" s="361" t="s">
        <v>2053</v>
      </c>
      <c r="AT306" s="388">
        <f>VALUE(MID($AS306,1,1))</f>
        <v>1</v>
      </c>
      <c r="AU306" s="361" t="s">
        <v>2054</v>
      </c>
      <c r="AV306" s="388">
        <f>VALUE(MID($AU306,1,1))</f>
        <v>1</v>
      </c>
      <c r="AW306" s="388">
        <f>$AT306*$AV306</f>
        <v>1</v>
      </c>
      <c r="AX306" s="388" t="str">
        <f>CONCATENATE(AS306,AU306)</f>
        <v>1. Muy baja1. Leve</v>
      </c>
      <c r="AY306" s="391" t="s">
        <v>2055</v>
      </c>
    </row>
    <row r="307" spans="1:51" ht="50" customHeight="1" x14ac:dyDescent="0.3">
      <c r="A307" s="404"/>
      <c r="B307" s="407"/>
      <c r="C307" s="410"/>
      <c r="D307" s="407"/>
      <c r="E307" s="407"/>
      <c r="F307" s="407"/>
      <c r="G307" s="401"/>
      <c r="H307" s="362"/>
      <c r="I307" s="362"/>
      <c r="J307" s="362"/>
      <c r="K307" s="362"/>
      <c r="L307" s="362"/>
      <c r="M307" s="362"/>
      <c r="N307" s="389"/>
      <c r="O307" s="398"/>
      <c r="P307" s="362"/>
      <c r="Q307" s="389"/>
      <c r="R307" s="398"/>
      <c r="S307" s="389"/>
      <c r="T307" s="392"/>
      <c r="U307" s="70" t="s">
        <v>419</v>
      </c>
      <c r="V307" s="70" t="s">
        <v>2602</v>
      </c>
      <c r="W307" s="70" t="s">
        <v>2046</v>
      </c>
      <c r="X307" s="71">
        <f t="shared" si="127"/>
        <v>0.25</v>
      </c>
      <c r="Y307" s="71" t="s">
        <v>2047</v>
      </c>
      <c r="Z307" s="71">
        <f t="shared" si="128"/>
        <v>0.05</v>
      </c>
      <c r="AA307" s="70" t="s">
        <v>419</v>
      </c>
      <c r="AB307" s="70" t="s">
        <v>2603</v>
      </c>
      <c r="AC307" s="72">
        <f t="shared" si="129"/>
        <v>0.1</v>
      </c>
      <c r="AD307" s="70" t="s">
        <v>419</v>
      </c>
      <c r="AE307" s="70" t="s">
        <v>178</v>
      </c>
      <c r="AF307" s="70" t="s">
        <v>703</v>
      </c>
      <c r="AG307" s="72">
        <f t="shared" si="130"/>
        <v>0.15</v>
      </c>
      <c r="AH307" s="70" t="s">
        <v>419</v>
      </c>
      <c r="AI307" s="70" t="s">
        <v>2049</v>
      </c>
      <c r="AJ307" s="72">
        <f t="shared" si="126"/>
        <v>0.1</v>
      </c>
      <c r="AK307" s="70" t="s">
        <v>419</v>
      </c>
      <c r="AL307" s="70" t="s">
        <v>2242</v>
      </c>
      <c r="AM307" s="72">
        <f t="shared" si="131"/>
        <v>0.15</v>
      </c>
      <c r="AN307" s="72" t="s">
        <v>2051</v>
      </c>
      <c r="AO307" s="72" t="s">
        <v>2243</v>
      </c>
      <c r="AP307" s="72">
        <f t="shared" si="132"/>
        <v>0.25</v>
      </c>
      <c r="AQ307" s="73">
        <f t="shared" si="133"/>
        <v>1.05</v>
      </c>
      <c r="AR307" s="395"/>
      <c r="AS307" s="362"/>
      <c r="AT307" s="389"/>
      <c r="AU307" s="362"/>
      <c r="AV307" s="389"/>
      <c r="AW307" s="389"/>
      <c r="AX307" s="389"/>
      <c r="AY307" s="392"/>
    </row>
    <row r="308" spans="1:51" ht="50" customHeight="1" x14ac:dyDescent="0.3">
      <c r="A308" s="405"/>
      <c r="B308" s="408"/>
      <c r="C308" s="411"/>
      <c r="D308" s="408"/>
      <c r="E308" s="408"/>
      <c r="F308" s="408"/>
      <c r="G308" s="402"/>
      <c r="H308" s="363"/>
      <c r="I308" s="363"/>
      <c r="J308" s="363"/>
      <c r="K308" s="363"/>
      <c r="L308" s="363"/>
      <c r="M308" s="363"/>
      <c r="N308" s="390"/>
      <c r="O308" s="399"/>
      <c r="P308" s="363"/>
      <c r="Q308" s="390"/>
      <c r="R308" s="399"/>
      <c r="S308" s="390"/>
      <c r="T308" s="393"/>
      <c r="U308" s="70"/>
      <c r="V308" s="70"/>
      <c r="W308" s="70"/>
      <c r="X308" s="71" t="str">
        <f t="shared" si="127"/>
        <v>0%</v>
      </c>
      <c r="Y308" s="71"/>
      <c r="Z308" s="71" t="str">
        <f t="shared" si="128"/>
        <v>0%</v>
      </c>
      <c r="AA308" s="70"/>
      <c r="AB308" s="70"/>
      <c r="AC308" s="72">
        <f t="shared" si="129"/>
        <v>0</v>
      </c>
      <c r="AD308" s="70"/>
      <c r="AE308" s="70"/>
      <c r="AF308" s="70"/>
      <c r="AG308" s="72">
        <f t="shared" si="130"/>
        <v>0</v>
      </c>
      <c r="AH308" s="70"/>
      <c r="AI308" s="70"/>
      <c r="AJ308" s="72">
        <f t="shared" si="126"/>
        <v>0</v>
      </c>
      <c r="AK308" s="70"/>
      <c r="AL308" s="70"/>
      <c r="AM308" s="72">
        <f t="shared" si="131"/>
        <v>0</v>
      </c>
      <c r="AN308" s="72"/>
      <c r="AO308" s="72"/>
      <c r="AP308" s="72">
        <f t="shared" si="132"/>
        <v>0</v>
      </c>
      <c r="AQ308" s="73">
        <f t="shared" si="133"/>
        <v>0</v>
      </c>
      <c r="AR308" s="396"/>
      <c r="AS308" s="363"/>
      <c r="AT308" s="390"/>
      <c r="AU308" s="363"/>
      <c r="AV308" s="390"/>
      <c r="AW308" s="390"/>
      <c r="AX308" s="390"/>
      <c r="AY308" s="393"/>
    </row>
    <row r="309" spans="1:51" ht="50" customHeight="1" x14ac:dyDescent="0.3">
      <c r="A309" s="403" t="s">
        <v>704</v>
      </c>
      <c r="B309" s="406" t="s">
        <v>163</v>
      </c>
      <c r="C309" s="409">
        <v>14</v>
      </c>
      <c r="D309" s="406" t="s">
        <v>753</v>
      </c>
      <c r="E309" s="406" t="s">
        <v>755</v>
      </c>
      <c r="F309" s="406" t="s">
        <v>2061</v>
      </c>
      <c r="G309" s="400" t="s">
        <v>2604</v>
      </c>
      <c r="H309" s="361" t="s">
        <v>2104</v>
      </c>
      <c r="I309" s="361" t="s">
        <v>2605</v>
      </c>
      <c r="J309" s="361" t="s">
        <v>2606</v>
      </c>
      <c r="K309" s="361" t="s">
        <v>2140</v>
      </c>
      <c r="L309" s="361" t="s">
        <v>176</v>
      </c>
      <c r="M309" s="361" t="s">
        <v>2132</v>
      </c>
      <c r="N309" s="388">
        <f>VALUE(MID($M309,1,1))</f>
        <v>2</v>
      </c>
      <c r="O309" s="397">
        <f>IF(N309=5,100%,IF(N309=4,80%,IF(N309=3,60%,IF(N309=2,40%,IF(N309=1,20%,"")))))</f>
        <v>0.4</v>
      </c>
      <c r="P309" s="361" t="s">
        <v>2054</v>
      </c>
      <c r="Q309" s="388">
        <f>VALUE(MID($P309,1,1))</f>
        <v>1</v>
      </c>
      <c r="R309" s="397">
        <f>IF(Q309=5,100%,IF(Q309=4,80%,IF(Q309=3,60%,IF(Q309=2,40%,IF(Q309=1,20%,"")))))</f>
        <v>0.2</v>
      </c>
      <c r="S309" s="388" t="str">
        <f>CONCATENATE(M309,P309)</f>
        <v>2. Baja1. Leve</v>
      </c>
      <c r="T309" s="391" t="s">
        <v>2055</v>
      </c>
      <c r="U309" s="70" t="s">
        <v>419</v>
      </c>
      <c r="V309" s="70" t="s">
        <v>2607</v>
      </c>
      <c r="W309" s="70" t="s">
        <v>2046</v>
      </c>
      <c r="X309" s="71">
        <f t="shared" si="127"/>
        <v>0.25</v>
      </c>
      <c r="Y309" s="71" t="s">
        <v>2047</v>
      </c>
      <c r="Z309" s="71">
        <f t="shared" si="128"/>
        <v>0.05</v>
      </c>
      <c r="AA309" s="70" t="s">
        <v>419</v>
      </c>
      <c r="AB309" s="70" t="s">
        <v>2608</v>
      </c>
      <c r="AC309" s="72">
        <f t="shared" si="129"/>
        <v>0.1</v>
      </c>
      <c r="AD309" s="70" t="s">
        <v>419</v>
      </c>
      <c r="AE309" s="70" t="s">
        <v>178</v>
      </c>
      <c r="AF309" s="70" t="s">
        <v>703</v>
      </c>
      <c r="AG309" s="72">
        <f t="shared" si="130"/>
        <v>0.15</v>
      </c>
      <c r="AH309" s="70" t="s">
        <v>419</v>
      </c>
      <c r="AI309" s="70" t="s">
        <v>2601</v>
      </c>
      <c r="AJ309" s="72">
        <f t="shared" si="126"/>
        <v>0.1</v>
      </c>
      <c r="AK309" s="70" t="s">
        <v>419</v>
      </c>
      <c r="AL309" s="70" t="s">
        <v>2243</v>
      </c>
      <c r="AM309" s="72">
        <f t="shared" si="131"/>
        <v>0.15</v>
      </c>
      <c r="AN309" s="72" t="s">
        <v>2051</v>
      </c>
      <c r="AO309" s="72" t="s">
        <v>2243</v>
      </c>
      <c r="AP309" s="72">
        <f t="shared" si="132"/>
        <v>0.25</v>
      </c>
      <c r="AQ309" s="73">
        <f t="shared" si="133"/>
        <v>1.05</v>
      </c>
      <c r="AR309" s="394">
        <v>0.70000000000000007</v>
      </c>
      <c r="AS309" s="361" t="s">
        <v>2053</v>
      </c>
      <c r="AT309" s="388">
        <f>VALUE(MID($AS309,1,1))</f>
        <v>1</v>
      </c>
      <c r="AU309" s="361" t="s">
        <v>2054</v>
      </c>
      <c r="AV309" s="388">
        <f>VALUE(MID($AU309,1,1))</f>
        <v>1</v>
      </c>
      <c r="AW309" s="388">
        <f>$AT309*$AV309</f>
        <v>1</v>
      </c>
      <c r="AX309" s="388" t="str">
        <f>CONCATENATE(AS309,AU309)</f>
        <v>1. Muy baja1. Leve</v>
      </c>
      <c r="AY309" s="391" t="s">
        <v>2055</v>
      </c>
    </row>
    <row r="310" spans="1:51" ht="50" customHeight="1" x14ac:dyDescent="0.3">
      <c r="A310" s="404"/>
      <c r="B310" s="407"/>
      <c r="C310" s="410"/>
      <c r="D310" s="407"/>
      <c r="E310" s="407"/>
      <c r="F310" s="407"/>
      <c r="G310" s="401"/>
      <c r="H310" s="362"/>
      <c r="I310" s="362"/>
      <c r="J310" s="362"/>
      <c r="K310" s="362"/>
      <c r="L310" s="362"/>
      <c r="M310" s="362"/>
      <c r="N310" s="389"/>
      <c r="O310" s="398"/>
      <c r="P310" s="362"/>
      <c r="Q310" s="389"/>
      <c r="R310" s="398"/>
      <c r="S310" s="389"/>
      <c r="T310" s="392"/>
      <c r="U310" s="70" t="s">
        <v>419</v>
      </c>
      <c r="V310" s="70" t="s">
        <v>2561</v>
      </c>
      <c r="W310" s="70" t="s">
        <v>2046</v>
      </c>
      <c r="X310" s="71">
        <f t="shared" si="127"/>
        <v>0.25</v>
      </c>
      <c r="Y310" s="71" t="s">
        <v>2047</v>
      </c>
      <c r="Z310" s="71">
        <f t="shared" si="128"/>
        <v>0.05</v>
      </c>
      <c r="AA310" s="70" t="s">
        <v>419</v>
      </c>
      <c r="AB310" s="70" t="s">
        <v>2609</v>
      </c>
      <c r="AC310" s="72">
        <f t="shared" si="129"/>
        <v>0.1</v>
      </c>
      <c r="AD310" s="70" t="s">
        <v>419</v>
      </c>
      <c r="AE310" s="70" t="s">
        <v>178</v>
      </c>
      <c r="AF310" s="70" t="s">
        <v>703</v>
      </c>
      <c r="AG310" s="72">
        <f t="shared" si="130"/>
        <v>0.15</v>
      </c>
      <c r="AH310" s="70" t="s">
        <v>419</v>
      </c>
      <c r="AI310" s="70" t="s">
        <v>2601</v>
      </c>
      <c r="AJ310" s="72">
        <f t="shared" si="126"/>
        <v>0.1</v>
      </c>
      <c r="AK310" s="70" t="s">
        <v>419</v>
      </c>
      <c r="AL310" s="70" t="s">
        <v>2243</v>
      </c>
      <c r="AM310" s="72">
        <f t="shared" si="131"/>
        <v>0.15</v>
      </c>
      <c r="AN310" s="72" t="s">
        <v>2051</v>
      </c>
      <c r="AO310" s="72" t="s">
        <v>2243</v>
      </c>
      <c r="AP310" s="72">
        <f t="shared" si="132"/>
        <v>0.25</v>
      </c>
      <c r="AQ310" s="73">
        <f t="shared" si="133"/>
        <v>1.05</v>
      </c>
      <c r="AR310" s="395"/>
      <c r="AS310" s="362"/>
      <c r="AT310" s="389"/>
      <c r="AU310" s="362"/>
      <c r="AV310" s="389"/>
      <c r="AW310" s="389"/>
      <c r="AX310" s="389"/>
      <c r="AY310" s="392"/>
    </row>
    <row r="311" spans="1:51" ht="50" customHeight="1" x14ac:dyDescent="0.3">
      <c r="A311" s="405"/>
      <c r="B311" s="408"/>
      <c r="C311" s="411"/>
      <c r="D311" s="408"/>
      <c r="E311" s="408"/>
      <c r="F311" s="408"/>
      <c r="G311" s="402"/>
      <c r="H311" s="363"/>
      <c r="I311" s="363"/>
      <c r="J311" s="363"/>
      <c r="K311" s="363"/>
      <c r="L311" s="363"/>
      <c r="M311" s="363"/>
      <c r="N311" s="390"/>
      <c r="O311" s="399"/>
      <c r="P311" s="363"/>
      <c r="Q311" s="390"/>
      <c r="R311" s="399"/>
      <c r="S311" s="390"/>
      <c r="T311" s="393"/>
      <c r="U311" s="70"/>
      <c r="V311" s="70"/>
      <c r="W311" s="70"/>
      <c r="X311" s="71" t="str">
        <f t="shared" si="127"/>
        <v>0%</v>
      </c>
      <c r="Y311" s="71"/>
      <c r="Z311" s="71" t="str">
        <f t="shared" si="128"/>
        <v>0%</v>
      </c>
      <c r="AA311" s="70"/>
      <c r="AB311" s="70"/>
      <c r="AC311" s="72">
        <f t="shared" si="129"/>
        <v>0</v>
      </c>
      <c r="AD311" s="70"/>
      <c r="AE311" s="70"/>
      <c r="AF311" s="70"/>
      <c r="AG311" s="72">
        <f t="shared" si="130"/>
        <v>0</v>
      </c>
      <c r="AH311" s="70"/>
      <c r="AI311" s="70"/>
      <c r="AJ311" s="72">
        <f t="shared" si="126"/>
        <v>0</v>
      </c>
      <c r="AK311" s="70"/>
      <c r="AL311" s="70"/>
      <c r="AM311" s="72">
        <f t="shared" si="131"/>
        <v>0</v>
      </c>
      <c r="AN311" s="72"/>
      <c r="AO311" s="72"/>
      <c r="AP311" s="72">
        <f t="shared" si="132"/>
        <v>0</v>
      </c>
      <c r="AQ311" s="73">
        <f t="shared" si="133"/>
        <v>0</v>
      </c>
      <c r="AR311" s="396"/>
      <c r="AS311" s="363"/>
      <c r="AT311" s="390"/>
      <c r="AU311" s="363"/>
      <c r="AV311" s="390"/>
      <c r="AW311" s="390"/>
      <c r="AX311" s="390"/>
      <c r="AY311" s="393"/>
    </row>
    <row r="312" spans="1:51" ht="50" customHeight="1" x14ac:dyDescent="0.3">
      <c r="A312" s="403" t="s">
        <v>704</v>
      </c>
      <c r="B312" s="406" t="s">
        <v>163</v>
      </c>
      <c r="C312" s="409">
        <v>15</v>
      </c>
      <c r="D312" s="406" t="s">
        <v>770</v>
      </c>
      <c r="E312" s="406" t="s">
        <v>247</v>
      </c>
      <c r="F312" s="406" t="s">
        <v>2032</v>
      </c>
      <c r="G312" s="400" t="s">
        <v>2610</v>
      </c>
      <c r="H312" s="361" t="s">
        <v>2073</v>
      </c>
      <c r="I312" s="361" t="s">
        <v>2611</v>
      </c>
      <c r="J312" s="361" t="s">
        <v>2039</v>
      </c>
      <c r="K312" s="361" t="s">
        <v>2612</v>
      </c>
      <c r="L312" s="361" t="s">
        <v>2509</v>
      </c>
      <c r="M312" s="361" t="s">
        <v>2042</v>
      </c>
      <c r="N312" s="388">
        <f>VALUE(MID($M312,1,1))</f>
        <v>3</v>
      </c>
      <c r="O312" s="397">
        <f>IF(N312=5,100%,IF(N312=4,80%,IF(N312=3,60%,IF(N312=2,40%,IF(N312=1,20%,"")))))</f>
        <v>0.6</v>
      </c>
      <c r="P312" s="361" t="s">
        <v>2091</v>
      </c>
      <c r="Q312" s="388">
        <f>VALUE(MID($P312,1,1))</f>
        <v>4</v>
      </c>
      <c r="R312" s="397">
        <f>IF(Q312=5,100%,IF(Q312=4,80%,IF(Q312=3,60%,IF(Q312=2,40%,IF(Q312=1,20%,"")))))</f>
        <v>0.8</v>
      </c>
      <c r="S312" s="388" t="str">
        <f>CONCATENATE(M312,P312)</f>
        <v>3. Media4. Mayor</v>
      </c>
      <c r="T312" s="391" t="s">
        <v>2092</v>
      </c>
      <c r="U312" s="70" t="s">
        <v>419</v>
      </c>
      <c r="V312" s="70" t="s">
        <v>2613</v>
      </c>
      <c r="W312" s="70" t="s">
        <v>2046</v>
      </c>
      <c r="X312" s="71">
        <f t="shared" si="127"/>
        <v>0.25</v>
      </c>
      <c r="Y312" s="71" t="s">
        <v>2047</v>
      </c>
      <c r="Z312" s="71">
        <f t="shared" si="128"/>
        <v>0.05</v>
      </c>
      <c r="AA312" s="70" t="s">
        <v>419</v>
      </c>
      <c r="AB312" s="70" t="s">
        <v>2614</v>
      </c>
      <c r="AC312" s="72">
        <f t="shared" si="129"/>
        <v>0.1</v>
      </c>
      <c r="AD312" s="70" t="s">
        <v>419</v>
      </c>
      <c r="AE312" s="70" t="s">
        <v>178</v>
      </c>
      <c r="AF312" s="70" t="s">
        <v>703</v>
      </c>
      <c r="AG312" s="72">
        <f t="shared" si="130"/>
        <v>0.15</v>
      </c>
      <c r="AH312" s="70" t="s">
        <v>419</v>
      </c>
      <c r="AI312" s="70" t="s">
        <v>2099</v>
      </c>
      <c r="AJ312" s="72">
        <f t="shared" si="126"/>
        <v>0.1</v>
      </c>
      <c r="AK312" s="70" t="s">
        <v>419</v>
      </c>
      <c r="AL312" s="70" t="s">
        <v>2242</v>
      </c>
      <c r="AM312" s="72">
        <f t="shared" si="131"/>
        <v>0.15</v>
      </c>
      <c r="AN312" s="72" t="s">
        <v>2051</v>
      </c>
      <c r="AO312" s="72" t="s">
        <v>2052</v>
      </c>
      <c r="AP312" s="72">
        <f t="shared" si="132"/>
        <v>0.25</v>
      </c>
      <c r="AQ312" s="73">
        <f t="shared" si="133"/>
        <v>1.05</v>
      </c>
      <c r="AR312" s="394">
        <v>0.70000000000000007</v>
      </c>
      <c r="AS312" s="361" t="s">
        <v>2132</v>
      </c>
      <c r="AT312" s="388">
        <f>VALUE(MID($AS312,1,1))</f>
        <v>2</v>
      </c>
      <c r="AU312" s="361" t="s">
        <v>2106</v>
      </c>
      <c r="AV312" s="388">
        <f>VALUE(MID($AU312,1,1))</f>
        <v>3</v>
      </c>
      <c r="AW312" s="388">
        <f>$AT312*$AV312</f>
        <v>6</v>
      </c>
      <c r="AX312" s="388" t="str">
        <f>CONCATENATE(AS312,AU312)</f>
        <v>2. Baja3. Moderado</v>
      </c>
      <c r="AY312" s="391" t="s">
        <v>2044</v>
      </c>
    </row>
    <row r="313" spans="1:51" ht="50" customHeight="1" x14ac:dyDescent="0.3">
      <c r="A313" s="404"/>
      <c r="B313" s="407"/>
      <c r="C313" s="410"/>
      <c r="D313" s="407"/>
      <c r="E313" s="407"/>
      <c r="F313" s="407"/>
      <c r="G313" s="401"/>
      <c r="H313" s="362"/>
      <c r="I313" s="362"/>
      <c r="J313" s="362"/>
      <c r="K313" s="362"/>
      <c r="L313" s="362"/>
      <c r="M313" s="362"/>
      <c r="N313" s="389"/>
      <c r="O313" s="398"/>
      <c r="P313" s="362"/>
      <c r="Q313" s="389"/>
      <c r="R313" s="398"/>
      <c r="S313" s="389"/>
      <c r="T313" s="392"/>
      <c r="U313" s="70" t="s">
        <v>419</v>
      </c>
      <c r="V313" s="70" t="s">
        <v>2615</v>
      </c>
      <c r="W313" s="70" t="s">
        <v>2046</v>
      </c>
      <c r="X313" s="71">
        <f t="shared" si="127"/>
        <v>0.25</v>
      </c>
      <c r="Y313" s="71" t="s">
        <v>2047</v>
      </c>
      <c r="Z313" s="71">
        <f t="shared" si="128"/>
        <v>0.05</v>
      </c>
      <c r="AA313" s="70" t="s">
        <v>419</v>
      </c>
      <c r="AB313" s="70" t="s">
        <v>2616</v>
      </c>
      <c r="AC313" s="72">
        <f t="shared" si="129"/>
        <v>0.1</v>
      </c>
      <c r="AD313" s="70" t="s">
        <v>419</v>
      </c>
      <c r="AE313" s="70" t="s">
        <v>178</v>
      </c>
      <c r="AF313" s="70" t="s">
        <v>703</v>
      </c>
      <c r="AG313" s="72">
        <f t="shared" si="130"/>
        <v>0.15</v>
      </c>
      <c r="AH313" s="70" t="s">
        <v>419</v>
      </c>
      <c r="AI313" s="70" t="s">
        <v>2099</v>
      </c>
      <c r="AJ313" s="72">
        <f t="shared" si="126"/>
        <v>0.1</v>
      </c>
      <c r="AK313" s="70" t="s">
        <v>419</v>
      </c>
      <c r="AL313" s="70" t="s">
        <v>2242</v>
      </c>
      <c r="AM313" s="72">
        <f t="shared" si="131"/>
        <v>0.15</v>
      </c>
      <c r="AN313" s="72" t="s">
        <v>2051</v>
      </c>
      <c r="AO313" s="72" t="s">
        <v>2243</v>
      </c>
      <c r="AP313" s="72">
        <f t="shared" si="132"/>
        <v>0.25</v>
      </c>
      <c r="AQ313" s="73">
        <f t="shared" si="133"/>
        <v>1.05</v>
      </c>
      <c r="AR313" s="395"/>
      <c r="AS313" s="362"/>
      <c r="AT313" s="389"/>
      <c r="AU313" s="362"/>
      <c r="AV313" s="389"/>
      <c r="AW313" s="389"/>
      <c r="AX313" s="389"/>
      <c r="AY313" s="392"/>
    </row>
    <row r="314" spans="1:51" ht="50" customHeight="1" x14ac:dyDescent="0.3">
      <c r="A314" s="405"/>
      <c r="B314" s="408"/>
      <c r="C314" s="411"/>
      <c r="D314" s="408"/>
      <c r="E314" s="408"/>
      <c r="F314" s="408"/>
      <c r="G314" s="402"/>
      <c r="H314" s="363"/>
      <c r="I314" s="363"/>
      <c r="J314" s="363"/>
      <c r="K314" s="363"/>
      <c r="L314" s="363"/>
      <c r="M314" s="363"/>
      <c r="N314" s="390"/>
      <c r="O314" s="399"/>
      <c r="P314" s="363"/>
      <c r="Q314" s="390"/>
      <c r="R314" s="399"/>
      <c r="S314" s="390"/>
      <c r="T314" s="393"/>
      <c r="U314" s="70"/>
      <c r="V314" s="70"/>
      <c r="W314" s="70"/>
      <c r="X314" s="71"/>
      <c r="Y314" s="71"/>
      <c r="Z314" s="71"/>
      <c r="AA314" s="70"/>
      <c r="AB314" s="70"/>
      <c r="AC314" s="72"/>
      <c r="AD314" s="70"/>
      <c r="AE314" s="70"/>
      <c r="AF314" s="70"/>
      <c r="AG314" s="72"/>
      <c r="AH314" s="70"/>
      <c r="AI314" s="70"/>
      <c r="AJ314" s="72"/>
      <c r="AK314" s="70"/>
      <c r="AL314" s="70"/>
      <c r="AM314" s="72"/>
      <c r="AN314" s="72"/>
      <c r="AO314" s="72"/>
      <c r="AP314" s="72">
        <f t="shared" si="132"/>
        <v>0</v>
      </c>
      <c r="AQ314" s="73">
        <f t="shared" si="133"/>
        <v>0</v>
      </c>
      <c r="AR314" s="396"/>
      <c r="AS314" s="363"/>
      <c r="AT314" s="390"/>
      <c r="AU314" s="363"/>
      <c r="AV314" s="390"/>
      <c r="AW314" s="390"/>
      <c r="AX314" s="390"/>
      <c r="AY314" s="393"/>
    </row>
    <row r="315" spans="1:51" ht="50" customHeight="1" x14ac:dyDescent="0.3">
      <c r="A315" s="403" t="s">
        <v>704</v>
      </c>
      <c r="B315" s="406" t="s">
        <v>163</v>
      </c>
      <c r="C315" s="409">
        <v>16</v>
      </c>
      <c r="D315" s="406" t="s">
        <v>770</v>
      </c>
      <c r="E315" s="406" t="s">
        <v>247</v>
      </c>
      <c r="F315" s="406" t="s">
        <v>2061</v>
      </c>
      <c r="G315" s="400" t="s">
        <v>2617</v>
      </c>
      <c r="H315" s="361" t="s">
        <v>2073</v>
      </c>
      <c r="I315" s="361" t="s">
        <v>2611</v>
      </c>
      <c r="J315" s="361" t="s">
        <v>2174</v>
      </c>
      <c r="K315" s="361" t="s">
        <v>2612</v>
      </c>
      <c r="L315" s="361" t="s">
        <v>2509</v>
      </c>
      <c r="M315" s="361" t="s">
        <v>2042</v>
      </c>
      <c r="N315" s="388">
        <f>VALUE(MID($M315,1,1))</f>
        <v>3</v>
      </c>
      <c r="O315" s="397">
        <f>IF(N315=5,100%,IF(N315=4,80%,IF(N315=3,60%,IF(N315=2,40%,IF(N315=1,20%,"")))))</f>
        <v>0.6</v>
      </c>
      <c r="P315" s="361" t="s">
        <v>2054</v>
      </c>
      <c r="Q315" s="388">
        <f>VALUE(MID($P315,1,1))</f>
        <v>1</v>
      </c>
      <c r="R315" s="397">
        <f>IF(Q315=5,100%,IF(Q315=4,80%,IF(Q315=3,60%,IF(Q315=2,40%,IF(Q315=1,20%,"")))))</f>
        <v>0.2</v>
      </c>
      <c r="S315" s="388" t="str">
        <f>CONCATENATE(M315,P315)</f>
        <v>3. Media1. Leve</v>
      </c>
      <c r="T315" s="391" t="s">
        <v>2044</v>
      </c>
      <c r="U315" s="70" t="s">
        <v>419</v>
      </c>
      <c r="V315" s="70" t="s">
        <v>2618</v>
      </c>
      <c r="W315" s="70" t="s">
        <v>2046</v>
      </c>
      <c r="X315" s="71">
        <f t="shared" si="127"/>
        <v>0.25</v>
      </c>
      <c r="Y315" s="71" t="s">
        <v>2047</v>
      </c>
      <c r="Z315" s="71">
        <f t="shared" si="128"/>
        <v>0.05</v>
      </c>
      <c r="AA315" s="70" t="s">
        <v>456</v>
      </c>
      <c r="AB315" s="70" t="s">
        <v>2619</v>
      </c>
      <c r="AC315" s="72">
        <f t="shared" si="129"/>
        <v>0</v>
      </c>
      <c r="AD315" s="70" t="s">
        <v>419</v>
      </c>
      <c r="AE315" s="70" t="s">
        <v>178</v>
      </c>
      <c r="AF315" s="70" t="s">
        <v>703</v>
      </c>
      <c r="AG315" s="72">
        <f t="shared" si="130"/>
        <v>0.15</v>
      </c>
      <c r="AH315" s="70" t="s">
        <v>419</v>
      </c>
      <c r="AI315" s="70" t="s">
        <v>2166</v>
      </c>
      <c r="AJ315" s="72">
        <f t="shared" si="126"/>
        <v>0.1</v>
      </c>
      <c r="AK315" s="70" t="s">
        <v>419</v>
      </c>
      <c r="AL315" s="70" t="s">
        <v>2242</v>
      </c>
      <c r="AM315" s="72">
        <f t="shared" si="131"/>
        <v>0.15</v>
      </c>
      <c r="AN315" s="72" t="s">
        <v>2051</v>
      </c>
      <c r="AO315" s="72" t="s">
        <v>2052</v>
      </c>
      <c r="AP315" s="72">
        <f t="shared" si="132"/>
        <v>0.25</v>
      </c>
      <c r="AQ315" s="73">
        <f t="shared" si="133"/>
        <v>0.95000000000000007</v>
      </c>
      <c r="AR315" s="394">
        <v>0.66666666666666663</v>
      </c>
      <c r="AS315" s="361" t="s">
        <v>2132</v>
      </c>
      <c r="AT315" s="388">
        <f>VALUE(MID($AS315,1,1))</f>
        <v>2</v>
      </c>
      <c r="AU315" s="361" t="s">
        <v>2054</v>
      </c>
      <c r="AV315" s="388">
        <f>VALUE(MID($AU315,1,1))</f>
        <v>1</v>
      </c>
      <c r="AW315" s="388">
        <f>$AT315*$AV315</f>
        <v>2</v>
      </c>
      <c r="AX315" s="388" t="str">
        <f>CONCATENATE(AS315,AU315)</f>
        <v>2. Baja1. Leve</v>
      </c>
      <c r="AY315" s="391" t="s">
        <v>2055</v>
      </c>
    </row>
    <row r="316" spans="1:51" ht="50" customHeight="1" x14ac:dyDescent="0.3">
      <c r="A316" s="404"/>
      <c r="B316" s="407"/>
      <c r="C316" s="410"/>
      <c r="D316" s="407"/>
      <c r="E316" s="407"/>
      <c r="F316" s="407"/>
      <c r="G316" s="401"/>
      <c r="H316" s="362"/>
      <c r="I316" s="362"/>
      <c r="J316" s="362"/>
      <c r="K316" s="362"/>
      <c r="L316" s="362"/>
      <c r="M316" s="362"/>
      <c r="N316" s="389"/>
      <c r="O316" s="398"/>
      <c r="P316" s="362"/>
      <c r="Q316" s="389"/>
      <c r="R316" s="398"/>
      <c r="S316" s="389"/>
      <c r="T316" s="392"/>
      <c r="U316" s="70" t="s">
        <v>419</v>
      </c>
      <c r="V316" s="70" t="s">
        <v>2613</v>
      </c>
      <c r="W316" s="70" t="s">
        <v>2046</v>
      </c>
      <c r="X316" s="71">
        <f t="shared" si="127"/>
        <v>0.25</v>
      </c>
      <c r="Y316" s="71" t="s">
        <v>2047</v>
      </c>
      <c r="Z316" s="71">
        <f t="shared" si="128"/>
        <v>0.05</v>
      </c>
      <c r="AA316" s="70" t="s">
        <v>419</v>
      </c>
      <c r="AB316" s="70" t="s">
        <v>2614</v>
      </c>
      <c r="AC316" s="72">
        <f t="shared" si="129"/>
        <v>0.1</v>
      </c>
      <c r="AD316" s="70" t="s">
        <v>419</v>
      </c>
      <c r="AE316" s="70" t="s">
        <v>178</v>
      </c>
      <c r="AF316" s="70" t="s">
        <v>703</v>
      </c>
      <c r="AG316" s="72">
        <f t="shared" si="130"/>
        <v>0.15</v>
      </c>
      <c r="AH316" s="70" t="s">
        <v>419</v>
      </c>
      <c r="AI316" s="70" t="s">
        <v>2099</v>
      </c>
      <c r="AJ316" s="72">
        <f t="shared" si="126"/>
        <v>0.1</v>
      </c>
      <c r="AK316" s="70" t="s">
        <v>419</v>
      </c>
      <c r="AL316" s="70" t="s">
        <v>2242</v>
      </c>
      <c r="AM316" s="72">
        <f t="shared" si="131"/>
        <v>0.15</v>
      </c>
      <c r="AN316" s="72" t="s">
        <v>2051</v>
      </c>
      <c r="AO316" s="72" t="s">
        <v>2052</v>
      </c>
      <c r="AP316" s="72">
        <f t="shared" si="132"/>
        <v>0.25</v>
      </c>
      <c r="AQ316" s="73">
        <f t="shared" si="133"/>
        <v>1.05</v>
      </c>
      <c r="AR316" s="395"/>
      <c r="AS316" s="362"/>
      <c r="AT316" s="389"/>
      <c r="AU316" s="362"/>
      <c r="AV316" s="389"/>
      <c r="AW316" s="389"/>
      <c r="AX316" s="389"/>
      <c r="AY316" s="392"/>
    </row>
    <row r="317" spans="1:51" ht="50" customHeight="1" x14ac:dyDescent="0.3">
      <c r="A317" s="405"/>
      <c r="B317" s="408"/>
      <c r="C317" s="411"/>
      <c r="D317" s="408"/>
      <c r="E317" s="408"/>
      <c r="F317" s="408"/>
      <c r="G317" s="402"/>
      <c r="H317" s="363"/>
      <c r="I317" s="363"/>
      <c r="J317" s="363"/>
      <c r="K317" s="363"/>
      <c r="L317" s="363"/>
      <c r="M317" s="363"/>
      <c r="N317" s="390"/>
      <c r="O317" s="399"/>
      <c r="P317" s="363"/>
      <c r="Q317" s="390"/>
      <c r="R317" s="399"/>
      <c r="S317" s="390"/>
      <c r="T317" s="393"/>
      <c r="U317" s="70"/>
      <c r="V317" s="70"/>
      <c r="W317" s="70"/>
      <c r="X317" s="71" t="str">
        <f t="shared" si="127"/>
        <v>0%</v>
      </c>
      <c r="Y317" s="71"/>
      <c r="Z317" s="71" t="str">
        <f t="shared" si="128"/>
        <v>0%</v>
      </c>
      <c r="AA317" s="70"/>
      <c r="AB317" s="70"/>
      <c r="AC317" s="72">
        <f t="shared" si="129"/>
        <v>0</v>
      </c>
      <c r="AD317" s="70"/>
      <c r="AE317" s="70"/>
      <c r="AF317" s="70"/>
      <c r="AG317" s="72">
        <f t="shared" si="130"/>
        <v>0</v>
      </c>
      <c r="AH317" s="70"/>
      <c r="AI317" s="70"/>
      <c r="AJ317" s="72">
        <f t="shared" si="126"/>
        <v>0</v>
      </c>
      <c r="AK317" s="70"/>
      <c r="AL317" s="70"/>
      <c r="AM317" s="72">
        <f t="shared" si="131"/>
        <v>0</v>
      </c>
      <c r="AN317" s="72"/>
      <c r="AO317" s="72"/>
      <c r="AP317" s="72">
        <f t="shared" si="132"/>
        <v>0</v>
      </c>
      <c r="AQ317" s="73">
        <f t="shared" si="133"/>
        <v>0</v>
      </c>
      <c r="AR317" s="396"/>
      <c r="AS317" s="363"/>
      <c r="AT317" s="390"/>
      <c r="AU317" s="363"/>
      <c r="AV317" s="390"/>
      <c r="AW317" s="390"/>
      <c r="AX317" s="390"/>
      <c r="AY317" s="393"/>
    </row>
    <row r="318" spans="1:51" ht="50" hidden="1" customHeight="1" x14ac:dyDescent="0.3">
      <c r="A318" s="403" t="s">
        <v>775</v>
      </c>
      <c r="B318" s="406" t="s">
        <v>163</v>
      </c>
      <c r="C318" s="409">
        <v>1</v>
      </c>
      <c r="D318" s="406" t="s">
        <v>2624</v>
      </c>
      <c r="E318" s="406" t="s">
        <v>227</v>
      </c>
      <c r="F318" s="406" t="s">
        <v>2032</v>
      </c>
      <c r="G318" s="400" t="str">
        <f>(CONCATENATE(F318," ","de"," ",D318," ","por"," ",J318," ","debido a"," ",I318))</f>
        <v>Pérdida de confidencialidad e integridad de Base de  (Automatizada)  de la plataforma de Gobierno Abierto Bogotá por Acceso no Autorizado debido a Acceso a los recursos e información del sistema</v>
      </c>
      <c r="H318" s="385" t="s">
        <v>2037</v>
      </c>
      <c r="I318" s="385" t="s">
        <v>2038</v>
      </c>
      <c r="J318" s="385" t="s">
        <v>2039</v>
      </c>
      <c r="K318" s="385" t="s">
        <v>2040</v>
      </c>
      <c r="L318" s="385" t="s">
        <v>2041</v>
      </c>
      <c r="M318" s="385" t="s">
        <v>2042</v>
      </c>
      <c r="N318" s="420">
        <f>VALUE(MID($M318,1,1))</f>
        <v>3</v>
      </c>
      <c r="O318" s="397">
        <f>IF(N318=5,100%,IF(N318=4,80%,IF(N318=3,60%,IF(N318=2,40%,IF(N318=1,20%,"")))))</f>
        <v>0.6</v>
      </c>
      <c r="P318" s="361" t="s">
        <v>2043</v>
      </c>
      <c r="Q318" s="420">
        <f>VALUE(MID($P318,1,1))</f>
        <v>2</v>
      </c>
      <c r="R318" s="397">
        <f>IF(Q318=5,100%,IF(Q318=4,80%,IF(Q318=3,60%,IF(Q318=2,40%,IF(Q318=1,20%,"")))))</f>
        <v>0.4</v>
      </c>
      <c r="S318" s="420" t="str">
        <f>CONCATENATE(M318,P318)</f>
        <v>3. Media2. Menor</v>
      </c>
      <c r="T318" s="423" t="str">
        <f>IF(S318="5. Muy alta1. Leve","Alto",IF(S318="5. Muy alta2. Menor","Alto",IF(S318="5. Muy alta3. Moderado","Alto",IF(S318="5. Muy alta4. Mayor","Alto",IF(S318="5. Muy alta5. Catastrófico","Extremo",IF(S318="4. Alta1. Leve","Moderado",IF(S318="4. Alta2. Menor","Moderado",IF(S318="4. Alta3. Moderado","Alto",IF(S318="4. Alta4. Mayor","Alto",IF(S318="4. Alta5. Catastrófico","Extremo",IF(S318="3. Media1. Leve","Moderado",IF(S318="3. Media2. Menor","Moderado",IF(S318="3. Media3. Moderado","Moderado",IF(S318="3. Media4. Mayor","Alto",IF(S318="3. Media5. Catastrófico","Extremo",IF(S318="2. Baja1. Leve","Bajo",IF(S318="2. Baja2. Menor","Moderado",IF(S318="2. Baja3. Moderado","Moderado",IF(S318="2. Baja4. Mayor","Alto",IF(S318="2. Baja5. Catastrófico","Extremo",IF(S318="1. Muy baja1. Leve","Bajo",IF(S318="1. Muy baja2. Menor","Bajo",IF(S318="1. Muy baja3. Moderado","Moderado",IF(S318="1. Muy baja4. Mayor","Alto",IF(S318="1. Muy baja5. Catastrófico","Extremo","")))))))))))))))))))))))))</f>
        <v>Moderado</v>
      </c>
      <c r="U318" s="95" t="s">
        <v>419</v>
      </c>
      <c r="V318" s="92" t="s">
        <v>2045</v>
      </c>
      <c r="W318" s="95" t="s">
        <v>2046</v>
      </c>
      <c r="X318" s="71">
        <f>IF(W318="","0%",IF(W318="Preventivo",25%,IF(W318="Detectivo",15%,IF(W318="Correctivo",10%))))</f>
        <v>0.25</v>
      </c>
      <c r="Y318" s="71" t="s">
        <v>2047</v>
      </c>
      <c r="Z318" s="71">
        <f>IF(Y318="Automático",15%,IF(Y318="Manual",5%,"0%"))</f>
        <v>0.05</v>
      </c>
      <c r="AA318" s="95" t="s">
        <v>419</v>
      </c>
      <c r="AB318" s="92" t="s">
        <v>2048</v>
      </c>
      <c r="AC318" s="72">
        <f>IF($AA318="SI",10%,0%)</f>
        <v>0.1</v>
      </c>
      <c r="AD318" s="95" t="s">
        <v>419</v>
      </c>
      <c r="AE318" s="95" t="s">
        <v>194</v>
      </c>
      <c r="AF318" s="95" t="s">
        <v>170</v>
      </c>
      <c r="AG318" s="72">
        <f>IF($AD318="SI",15%,0%)</f>
        <v>0.15</v>
      </c>
      <c r="AH318" s="95" t="s">
        <v>419</v>
      </c>
      <c r="AI318" s="92" t="s">
        <v>2049</v>
      </c>
      <c r="AJ318" s="72">
        <f t="shared" si="126"/>
        <v>0.1</v>
      </c>
      <c r="AK318" s="95" t="s">
        <v>419</v>
      </c>
      <c r="AL318" s="95" t="s">
        <v>2050</v>
      </c>
      <c r="AM318" s="72">
        <f>IF(AK318="SI",15%,0%)</f>
        <v>0.15</v>
      </c>
      <c r="AN318" s="72" t="s">
        <v>2051</v>
      </c>
      <c r="AO318" s="72" t="s">
        <v>2052</v>
      </c>
      <c r="AP318" s="72">
        <f>IF(AN318="Positivos",25%,0%)</f>
        <v>0.25</v>
      </c>
      <c r="AQ318" s="73">
        <f>+AC318+AG318+AJ318+AM318+AP318+Z318+X318</f>
        <v>1.05</v>
      </c>
      <c r="AR318" s="394">
        <f>AVERAGE(AQ318,AQ319,AQ320)</f>
        <v>1.05</v>
      </c>
      <c r="AS318" s="385" t="s">
        <v>2053</v>
      </c>
      <c r="AT318" s="420">
        <f>VALUE(MID($AS318,1,1))</f>
        <v>1</v>
      </c>
      <c r="AU318" s="385" t="s">
        <v>2054</v>
      </c>
      <c r="AV318" s="420">
        <f>VALUE(MID($AU318,1,1))</f>
        <v>1</v>
      </c>
      <c r="AW318" s="420">
        <f>$AT318*$AV318</f>
        <v>1</v>
      </c>
      <c r="AX318" s="420" t="str">
        <f>CONCATENATE(AS318,AU318)</f>
        <v>1. Muy baja1. Leve</v>
      </c>
      <c r="AY318" s="423" t="str">
        <f>IF(AX318="5. Muy alta1. Leve","Alto",IF(AX318="5. Muy alta2. Menor","Alto",IF(AX318="5. Muy alta3. Moderado","Alto",IF(AX318="5. Muy alta4. Mayor","Alto",IF(AX318="5. Muy alta5. Catastrófico","Extremo",IF(AX318="4. Alta1. Leve","Moderado",IF(AX318="4. Alta2. Menor","Moderado",IF(AX318="4. Alta3. Moderado","Alto",IF(AX318="4. Alta4. Mayor","Alto",IF(AX318="4. Alta5. Catastrófico","Extremo",IF(AX318="3. Media1. Leve","Moderado",IF(AX318="3. Media2. Menor","Moderado",IF(AX318="3. Media3. Moderado","Moderado",IF(AX318="3. Media4. Mayor","Alto",IF(AX318="3. Media5. Catastrófico","Extremo",IF(AX318="2. Baja1. Leve","Bajo",IF(AX318="2. Baja2. Menor","Moderado",IF(AX318="2. Baja3. Moderado","Moderado",IF(AX318="2. Baja4. Mayor","Alto",IF(AX318="2. Baja5. Catastrófico","Extremo",IF(AX318="1. Muy baja1. Leve","Bajo",IF(AX318="1. Muy baja2. Menor","Bajo",IF(AX318="1. Muy baja3. Moderado","Moderado",IF(AX318="1. Muy baja4. Mayor","Alto",IF(AX318="1. Muy baja5. Catastrófico","Extremo","")))))))))))))))))))))))))</f>
        <v>Bajo</v>
      </c>
    </row>
    <row r="319" spans="1:51" ht="50" hidden="1" customHeight="1" x14ac:dyDescent="0.3">
      <c r="A319" s="404"/>
      <c r="B319" s="407"/>
      <c r="C319" s="410"/>
      <c r="D319" s="407"/>
      <c r="E319" s="407"/>
      <c r="F319" s="407"/>
      <c r="G319" s="401"/>
      <c r="H319" s="386"/>
      <c r="I319" s="386"/>
      <c r="J319" s="386"/>
      <c r="K319" s="386"/>
      <c r="L319" s="386"/>
      <c r="M319" s="386"/>
      <c r="N319" s="421"/>
      <c r="O319" s="398"/>
      <c r="P319" s="362"/>
      <c r="Q319" s="421"/>
      <c r="R319" s="398"/>
      <c r="S319" s="421"/>
      <c r="T319" s="424"/>
      <c r="U319" s="95" t="s">
        <v>419</v>
      </c>
      <c r="V319" s="118" t="s">
        <v>2056</v>
      </c>
      <c r="W319" s="95" t="s">
        <v>2046</v>
      </c>
      <c r="X319" s="71">
        <f t="shared" ref="X319:X320" si="136">IF(W319="","0%",IF(W319="Preventivo",25%,IF(W319="Detectivo",15%,IF(W319="Correctivo",10%))))</f>
        <v>0.25</v>
      </c>
      <c r="Y319" s="71" t="s">
        <v>2047</v>
      </c>
      <c r="Z319" s="71">
        <f t="shared" ref="Z319:Z320" si="137">IF(Y319="Automático",15%,IF(Y319="Manual",5%,"0%"))</f>
        <v>0.05</v>
      </c>
      <c r="AA319" s="95" t="s">
        <v>419</v>
      </c>
      <c r="AB319" s="95" t="s">
        <v>2057</v>
      </c>
      <c r="AC319" s="72">
        <f t="shared" ref="AC319:AC320" si="138">IF($AA319="SI",10%,0%)</f>
        <v>0.1</v>
      </c>
      <c r="AD319" s="95" t="s">
        <v>419</v>
      </c>
      <c r="AE319" s="95" t="s">
        <v>194</v>
      </c>
      <c r="AF319" s="95" t="s">
        <v>170</v>
      </c>
      <c r="AG319" s="72">
        <f>IF($AD319="SI",15%,0%)</f>
        <v>0.15</v>
      </c>
      <c r="AH319" s="95" t="s">
        <v>419</v>
      </c>
      <c r="AI319" s="95" t="s">
        <v>2058</v>
      </c>
      <c r="AJ319" s="72">
        <f t="shared" si="126"/>
        <v>0.1</v>
      </c>
      <c r="AK319" s="95" t="s">
        <v>419</v>
      </c>
      <c r="AL319" s="95" t="s">
        <v>2050</v>
      </c>
      <c r="AM319" s="72">
        <f>IF(AK319="SI",15%,0%)</f>
        <v>0.15</v>
      </c>
      <c r="AN319" s="72" t="s">
        <v>2051</v>
      </c>
      <c r="AO319" s="72" t="s">
        <v>2052</v>
      </c>
      <c r="AP319" s="72">
        <f>IF(AN319="Positivos",25%,0%)</f>
        <v>0.25</v>
      </c>
      <c r="AQ319" s="73">
        <f>+AC319+AG319+AJ319+AM319+AP319+Z319+X319</f>
        <v>1.05</v>
      </c>
      <c r="AR319" s="395"/>
      <c r="AS319" s="386"/>
      <c r="AT319" s="421"/>
      <c r="AU319" s="386"/>
      <c r="AV319" s="421"/>
      <c r="AW319" s="421"/>
      <c r="AX319" s="421"/>
      <c r="AY319" s="424"/>
    </row>
    <row r="320" spans="1:51" ht="50" hidden="1" customHeight="1" x14ac:dyDescent="0.3">
      <c r="A320" s="405"/>
      <c r="B320" s="408"/>
      <c r="C320" s="411"/>
      <c r="D320" s="408"/>
      <c r="E320" s="408"/>
      <c r="F320" s="408"/>
      <c r="G320" s="402"/>
      <c r="H320" s="387"/>
      <c r="I320" s="387"/>
      <c r="J320" s="387"/>
      <c r="K320" s="387"/>
      <c r="L320" s="387"/>
      <c r="M320" s="387"/>
      <c r="N320" s="422"/>
      <c r="O320" s="399"/>
      <c r="P320" s="363"/>
      <c r="Q320" s="422"/>
      <c r="R320" s="399"/>
      <c r="S320" s="422"/>
      <c r="T320" s="425"/>
      <c r="U320" s="95" t="s">
        <v>419</v>
      </c>
      <c r="V320" s="118" t="s">
        <v>2059</v>
      </c>
      <c r="W320" s="95" t="s">
        <v>2046</v>
      </c>
      <c r="X320" s="71">
        <f t="shared" si="136"/>
        <v>0.25</v>
      </c>
      <c r="Y320" s="71" t="s">
        <v>2047</v>
      </c>
      <c r="Z320" s="71">
        <f t="shared" si="137"/>
        <v>0.05</v>
      </c>
      <c r="AA320" s="95" t="s">
        <v>419</v>
      </c>
      <c r="AB320" s="95" t="s">
        <v>2060</v>
      </c>
      <c r="AC320" s="72">
        <f t="shared" si="138"/>
        <v>0.1</v>
      </c>
      <c r="AD320" s="95" t="s">
        <v>419</v>
      </c>
      <c r="AE320" s="95" t="s">
        <v>177</v>
      </c>
      <c r="AF320" s="95" t="s">
        <v>170</v>
      </c>
      <c r="AG320" s="72">
        <f t="shared" ref="AG320" si="139">IF($AD320="SI",15%,0%)</f>
        <v>0.15</v>
      </c>
      <c r="AH320" s="95" t="s">
        <v>419</v>
      </c>
      <c r="AI320" s="92" t="s">
        <v>2049</v>
      </c>
      <c r="AJ320" s="72">
        <f t="shared" si="126"/>
        <v>0.1</v>
      </c>
      <c r="AK320" s="95" t="s">
        <v>419</v>
      </c>
      <c r="AL320" s="95" t="s">
        <v>2050</v>
      </c>
      <c r="AM320" s="72">
        <f>IF(AK320="SI",15%,0%)</f>
        <v>0.15</v>
      </c>
      <c r="AN320" s="72" t="s">
        <v>2051</v>
      </c>
      <c r="AO320" s="72" t="s">
        <v>2052</v>
      </c>
      <c r="AP320" s="72">
        <f t="shared" ref="AP320:AP371" si="140">IF(AN320="Positivos",25%,0%)</f>
        <v>0.25</v>
      </c>
      <c r="AQ320" s="73">
        <f t="shared" ref="AQ320:AQ371" si="141">+AC320+AG320+AJ320+AM320+AP320+Z320+X320</f>
        <v>1.05</v>
      </c>
      <c r="AR320" s="396"/>
      <c r="AS320" s="387"/>
      <c r="AT320" s="422"/>
      <c r="AU320" s="387"/>
      <c r="AV320" s="422"/>
      <c r="AW320" s="422"/>
      <c r="AX320" s="422"/>
      <c r="AY320" s="425"/>
    </row>
    <row r="321" spans="1:51" ht="50" hidden="1" customHeight="1" x14ac:dyDescent="0.3">
      <c r="A321" s="403" t="s">
        <v>775</v>
      </c>
      <c r="B321" s="406" t="s">
        <v>163</v>
      </c>
      <c r="C321" s="409">
        <v>2</v>
      </c>
      <c r="D321" s="406" t="s">
        <v>2624</v>
      </c>
      <c r="E321" s="406" t="s">
        <v>227</v>
      </c>
      <c r="F321" s="406" t="s">
        <v>2061</v>
      </c>
      <c r="G321" s="400" t="str">
        <f>(CONCATENATE(F321," ","de"," ",D321," ","por"," ",J321," ","debido a"," ",I321))</f>
        <v>Pérdida de Disponibilidad de Base de  (Automatizada)  de la plataforma de Gobierno Abierto Bogotá por Acceso no Autorizado debido a Acceso a los recursos e información del sistema</v>
      </c>
      <c r="H321" s="385" t="s">
        <v>2037</v>
      </c>
      <c r="I321" s="385" t="s">
        <v>2038</v>
      </c>
      <c r="J321" s="385" t="s">
        <v>2039</v>
      </c>
      <c r="K321" s="385" t="s">
        <v>2040</v>
      </c>
      <c r="L321" s="385" t="s">
        <v>2041</v>
      </c>
      <c r="M321" s="385" t="s">
        <v>2042</v>
      </c>
      <c r="N321" s="420">
        <f>VALUE(MID($M321,1,1))</f>
        <v>3</v>
      </c>
      <c r="O321" s="397">
        <f>IF(N321=5,100%,IF(N321=4,80%,IF(N321=3,60%,IF(N321=2,40%,IF(N321=1,20%,"")))))</f>
        <v>0.6</v>
      </c>
      <c r="P321" s="385" t="s">
        <v>2043</v>
      </c>
      <c r="Q321" s="420">
        <f>VALUE(MID($P321,1,1))</f>
        <v>2</v>
      </c>
      <c r="R321" s="397">
        <f>IF(Q321=5,100%,IF(Q321=4,80%,IF(Q321=3,60%,IF(Q321=2,40%,IF(Q321=1,20%,"")))))</f>
        <v>0.4</v>
      </c>
      <c r="S321" s="420" t="str">
        <f>CONCATENATE(M321,P321)</f>
        <v>3. Media2. Menor</v>
      </c>
      <c r="T321" s="423" t="str">
        <f t="shared" ref="T321" si="142">IF(S321="5. Muy alta1. Leve","Alto",IF(S321="5. Muy alta2. Menor","Alto",IF(S321="5. Muy alta3. Moderado","Alto",IF(S321="5. Muy alta4. Mayor","Alto",IF(S321="5. Muy alta5. Catastrófico","Extremo",IF(S321="4. Alta1. Leve","Moderado",IF(S321="4. Alta2. Menor","Moderado",IF(S321="4. Alta3. Moderado","Alto",IF(S321="4. Alta4. Mayor","Alto",IF(S321="4. Alta5. Catastrófico","Extremo",IF(S321="3. Media1. Leve","Moderado",IF(S321="3. Media2. Menor","Moderado",IF(S321="3. Media3. Moderado","Moderado",IF(S321="3. Media4. Mayor","Alto",IF(S321="3. Media5. Catastrófico","Extremo",IF(S321="2. Baja1. Leve","Bajo",IF(S321="2. Baja2. Menor","Moderado",IF(S321="2. Baja3. Moderado","Moderado",IF(S321="2. Baja4. Mayor","Alto",IF(S321="2. Baja5. Catastrófico","Extremo",IF(S321="1. Muy baja1. Leve","Bajo",IF(S321="1. Muy baja2. Menor","Bajo",IF(S321="1. Muy baja3. Moderado","Moderado",IF(S321="1. Muy baja4. Mayor","Alto",IF(S321="1. Muy baja5. Catastrófico","Extremo","")))))))))))))))))))))))))</f>
        <v>Moderado</v>
      </c>
      <c r="U321" s="95" t="s">
        <v>419</v>
      </c>
      <c r="V321" s="92" t="s">
        <v>2045</v>
      </c>
      <c r="W321" s="95" t="s">
        <v>2046</v>
      </c>
      <c r="X321" s="71">
        <f>IF(W321="","0%",IF(W321="Preventivo",25%,IF(W321="Detectivo",15%,IF(W321="Correctivo",10%))))</f>
        <v>0.25</v>
      </c>
      <c r="Y321" s="71" t="s">
        <v>2047</v>
      </c>
      <c r="Z321" s="71">
        <f>IF(Y321="Automático",15%,IF(Y321="Manual",5%,"0%"))</f>
        <v>0.05</v>
      </c>
      <c r="AA321" s="95" t="s">
        <v>419</v>
      </c>
      <c r="AB321" s="92" t="s">
        <v>2048</v>
      </c>
      <c r="AC321" s="72">
        <f>IF($AA321="SI",10%,0%)</f>
        <v>0.1</v>
      </c>
      <c r="AD321" s="95" t="s">
        <v>419</v>
      </c>
      <c r="AE321" s="95" t="s">
        <v>194</v>
      </c>
      <c r="AF321" s="95" t="s">
        <v>170</v>
      </c>
      <c r="AG321" s="72">
        <f>IF($AD321="SI",15%,0%)</f>
        <v>0.15</v>
      </c>
      <c r="AH321" s="95" t="s">
        <v>419</v>
      </c>
      <c r="AI321" s="92" t="s">
        <v>2049</v>
      </c>
      <c r="AJ321" s="72">
        <f t="shared" si="126"/>
        <v>0.1</v>
      </c>
      <c r="AK321" s="95" t="s">
        <v>419</v>
      </c>
      <c r="AL321" s="95" t="s">
        <v>2063</v>
      </c>
      <c r="AM321" s="72">
        <f>IF(AK321="SI",15%,0%)</f>
        <v>0.15</v>
      </c>
      <c r="AN321" s="72" t="s">
        <v>2051</v>
      </c>
      <c r="AO321" s="72" t="s">
        <v>2052</v>
      </c>
      <c r="AP321" s="72">
        <f t="shared" si="140"/>
        <v>0.25</v>
      </c>
      <c r="AQ321" s="73">
        <f t="shared" si="141"/>
        <v>1.05</v>
      </c>
      <c r="AR321" s="394">
        <f>AVERAGE(AQ321,AQ322,AQ323)</f>
        <v>1.0833333333333333</v>
      </c>
      <c r="AS321" s="385" t="s">
        <v>2053</v>
      </c>
      <c r="AT321" s="420">
        <f>VALUE(MID($AS321,1,1))</f>
        <v>1</v>
      </c>
      <c r="AU321" s="385" t="s">
        <v>2054</v>
      </c>
      <c r="AV321" s="420">
        <f>VALUE(MID($AU321,1,1))</f>
        <v>1</v>
      </c>
      <c r="AW321" s="420">
        <f>$AT321*$AV321</f>
        <v>1</v>
      </c>
      <c r="AX321" s="420" t="str">
        <f>CONCATENATE(AS321,AU321)</f>
        <v>1. Muy baja1. Leve</v>
      </c>
      <c r="AY321" s="423" t="str">
        <f t="shared" ref="AY321" si="143">IF(AX321="5. Muy alta1. Leve","Alto",IF(AX321="5. Muy alta2. Menor","Alto",IF(AX321="5. Muy alta3. Moderado","Alto",IF(AX321="5. Muy alta4. Mayor","Alto",IF(AX321="5. Muy alta5. Catastrófico","Extremo",IF(AX321="4. Alta1. Leve","Moderado",IF(AX321="4. Alta2. Menor","Moderado",IF(AX321="4. Alta3. Moderado","Alto",IF(AX321="4. Alta4. Mayor","Alto",IF(AX321="4. Alta5. Catastrófico","Extremo",IF(AX321="3. Media1. Leve","Moderado",IF(AX321="3. Media2. Menor","Moderado",IF(AX321="3. Media3. Moderado","Moderado",IF(AX321="3. Media4. Mayor","Alto",IF(AX321="3. Media5. Catastrófico","Extremo",IF(AX321="2. Baja1. Leve","Bajo",IF(AX321="2. Baja2. Menor","Moderado",IF(AX321="2. Baja3. Moderado","Moderado",IF(AX321="2. Baja4. Mayor","Alto",IF(AX321="2. Baja5. Catastrófico","Extremo",IF(AX321="1. Muy baja1. Leve","Bajo",IF(AX321="1. Muy baja2. Menor","Bajo",IF(AX321="1. Muy baja3. Moderado","Moderado",IF(AX321="1. Muy baja4. Mayor","Alto",IF(AX321="1. Muy baja5. Catastrófico","Extremo","")))))))))))))))))))))))))</f>
        <v>Bajo</v>
      </c>
    </row>
    <row r="322" spans="1:51" ht="50" hidden="1" customHeight="1" x14ac:dyDescent="0.3">
      <c r="A322" s="404"/>
      <c r="B322" s="407"/>
      <c r="C322" s="410"/>
      <c r="D322" s="407"/>
      <c r="E322" s="407"/>
      <c r="F322" s="407"/>
      <c r="G322" s="401"/>
      <c r="H322" s="386"/>
      <c r="I322" s="386"/>
      <c r="J322" s="386"/>
      <c r="K322" s="386"/>
      <c r="L322" s="386"/>
      <c r="M322" s="386"/>
      <c r="N322" s="421"/>
      <c r="O322" s="398"/>
      <c r="P322" s="386"/>
      <c r="Q322" s="421"/>
      <c r="R322" s="398"/>
      <c r="S322" s="421"/>
      <c r="T322" s="424"/>
      <c r="U322" s="95" t="s">
        <v>419</v>
      </c>
      <c r="V322" s="118" t="s">
        <v>2064</v>
      </c>
      <c r="W322" s="95" t="s">
        <v>2046</v>
      </c>
      <c r="X322" s="71">
        <f t="shared" ref="X322:X371" si="144">IF(W322="","0%",IF(W322="Preventivo",25%,IF(W322="Detectivo",15%,IF(W322="Correctivo",10%))))</f>
        <v>0.25</v>
      </c>
      <c r="Y322" s="71" t="s">
        <v>2047</v>
      </c>
      <c r="Z322" s="71">
        <f t="shared" ref="Z322:Z371" si="145">IF(Y322="Automático",15%,IF(Y322="Manual",5%,"0%"))</f>
        <v>0.05</v>
      </c>
      <c r="AA322" s="95" t="s">
        <v>419</v>
      </c>
      <c r="AB322" s="95" t="s">
        <v>2065</v>
      </c>
      <c r="AC322" s="72">
        <f t="shared" ref="AC322:AC371" si="146">IF($AA322="SI",10%,0%)</f>
        <v>0.1</v>
      </c>
      <c r="AD322" s="95" t="s">
        <v>419</v>
      </c>
      <c r="AE322" s="95" t="s">
        <v>194</v>
      </c>
      <c r="AF322" s="95" t="s">
        <v>170</v>
      </c>
      <c r="AG322" s="72">
        <f t="shared" ref="AG322:AG371" si="147">IF($AD322="SI",15%,0%)</f>
        <v>0.15</v>
      </c>
      <c r="AH322" s="95" t="s">
        <v>419</v>
      </c>
      <c r="AI322" s="56" t="s">
        <v>2066</v>
      </c>
      <c r="AJ322" s="72">
        <f t="shared" si="126"/>
        <v>0.1</v>
      </c>
      <c r="AK322" s="95" t="s">
        <v>419</v>
      </c>
      <c r="AL322" s="95" t="s">
        <v>2063</v>
      </c>
      <c r="AM322" s="72">
        <f t="shared" ref="AM322:AM371" si="148">IF(AK322="SI",15%,0%)</f>
        <v>0.15</v>
      </c>
      <c r="AN322" s="72" t="s">
        <v>2051</v>
      </c>
      <c r="AO322" s="72" t="s">
        <v>2067</v>
      </c>
      <c r="AP322" s="72">
        <f t="shared" si="140"/>
        <v>0.25</v>
      </c>
      <c r="AQ322" s="73">
        <f t="shared" si="141"/>
        <v>1.05</v>
      </c>
      <c r="AR322" s="395"/>
      <c r="AS322" s="386"/>
      <c r="AT322" s="421"/>
      <c r="AU322" s="386"/>
      <c r="AV322" s="421"/>
      <c r="AW322" s="421"/>
      <c r="AX322" s="421"/>
      <c r="AY322" s="424"/>
    </row>
    <row r="323" spans="1:51" ht="50" hidden="1" customHeight="1" x14ac:dyDescent="0.3">
      <c r="A323" s="405"/>
      <c r="B323" s="408"/>
      <c r="C323" s="411"/>
      <c r="D323" s="408"/>
      <c r="E323" s="408"/>
      <c r="F323" s="408"/>
      <c r="G323" s="402"/>
      <c r="H323" s="387"/>
      <c r="I323" s="387"/>
      <c r="J323" s="387"/>
      <c r="K323" s="387"/>
      <c r="L323" s="387"/>
      <c r="M323" s="387"/>
      <c r="N323" s="422"/>
      <c r="O323" s="399"/>
      <c r="P323" s="387"/>
      <c r="Q323" s="422"/>
      <c r="R323" s="399"/>
      <c r="S323" s="422"/>
      <c r="T323" s="425"/>
      <c r="U323" s="95" t="s">
        <v>419</v>
      </c>
      <c r="V323" s="95" t="s">
        <v>2068</v>
      </c>
      <c r="W323" s="95" t="s">
        <v>2046</v>
      </c>
      <c r="X323" s="71">
        <f t="shared" si="144"/>
        <v>0.25</v>
      </c>
      <c r="Y323" s="71" t="s">
        <v>2069</v>
      </c>
      <c r="Z323" s="71">
        <f t="shared" si="145"/>
        <v>0.15</v>
      </c>
      <c r="AA323" s="95" t="s">
        <v>419</v>
      </c>
      <c r="AB323" s="95" t="s">
        <v>2070</v>
      </c>
      <c r="AC323" s="72">
        <f t="shared" si="146"/>
        <v>0.1</v>
      </c>
      <c r="AD323" s="95" t="s">
        <v>419</v>
      </c>
      <c r="AE323" s="95" t="s">
        <v>194</v>
      </c>
      <c r="AF323" s="95" t="s">
        <v>170</v>
      </c>
      <c r="AG323" s="72">
        <f t="shared" si="147"/>
        <v>0.15</v>
      </c>
      <c r="AH323" s="95" t="s">
        <v>419</v>
      </c>
      <c r="AI323" s="56" t="s">
        <v>2066</v>
      </c>
      <c r="AJ323" s="72">
        <f t="shared" si="126"/>
        <v>0.1</v>
      </c>
      <c r="AK323" s="95" t="s">
        <v>419</v>
      </c>
      <c r="AL323" s="95" t="s">
        <v>2063</v>
      </c>
      <c r="AM323" s="72">
        <f t="shared" si="148"/>
        <v>0.15</v>
      </c>
      <c r="AN323" s="72" t="s">
        <v>2051</v>
      </c>
      <c r="AO323" s="72" t="s">
        <v>2067</v>
      </c>
      <c r="AP323" s="72">
        <f t="shared" si="140"/>
        <v>0.25</v>
      </c>
      <c r="AQ323" s="73">
        <f t="shared" si="141"/>
        <v>1.1499999999999999</v>
      </c>
      <c r="AR323" s="396"/>
      <c r="AS323" s="387"/>
      <c r="AT323" s="422"/>
      <c r="AU323" s="387"/>
      <c r="AV323" s="422"/>
      <c r="AW323" s="422"/>
      <c r="AX323" s="422"/>
      <c r="AY323" s="425"/>
    </row>
    <row r="324" spans="1:51" ht="50" customHeight="1" x14ac:dyDescent="0.3">
      <c r="A324" s="403" t="s">
        <v>775</v>
      </c>
      <c r="B324" s="406" t="s">
        <v>163</v>
      </c>
      <c r="C324" s="409">
        <v>3</v>
      </c>
      <c r="D324" s="406" t="s">
        <v>2447</v>
      </c>
      <c r="E324" s="406" t="s">
        <v>253</v>
      </c>
      <c r="F324" s="406" t="s">
        <v>2032</v>
      </c>
      <c r="G324" s="400" t="str">
        <f>(CONCATENATE(F324," ","de"," ",D324," ","por"," ",J324," ","debido a"," ",I324))</f>
        <v>Pérdida de confidencialidad e integridad de Información electrónica por Uso indebido de la Información debido a Falta de capacitación al personal</v>
      </c>
      <c r="H324" s="385" t="s">
        <v>2073</v>
      </c>
      <c r="I324" s="385" t="s">
        <v>2074</v>
      </c>
      <c r="J324" s="385" t="s">
        <v>2075</v>
      </c>
      <c r="K324" s="385" t="s">
        <v>2076</v>
      </c>
      <c r="L324" s="388" t="s">
        <v>2041</v>
      </c>
      <c r="M324" s="361" t="s">
        <v>2042</v>
      </c>
      <c r="N324" s="388">
        <f>VALUE(MID($M324,1,1))</f>
        <v>3</v>
      </c>
      <c r="O324" s="397">
        <f>IF(N324=5,100%,IF(N324=4,80%,IF(N324=3,60%,IF(N324=2,40%,IF(N324=1,20%,"")))))</f>
        <v>0.6</v>
      </c>
      <c r="P324" s="361" t="s">
        <v>2043</v>
      </c>
      <c r="Q324" s="388">
        <f>VALUE(MID($P324,1,1))</f>
        <v>2</v>
      </c>
      <c r="R324" s="397">
        <f>IF(Q324=5,100%,IF(Q324=4,80%,IF(Q324=3,60%,IF(Q324=2,40%,IF(Q324=1,20%,"")))))</f>
        <v>0.4</v>
      </c>
      <c r="S324" s="388" t="str">
        <f>CONCATENATE(M324,P324)</f>
        <v>3. Media2. Menor</v>
      </c>
      <c r="T324" s="391" t="str">
        <f t="shared" ref="T324" si="149">IF(S324="5. Muy alta1. Leve","Alto",IF(S324="5. Muy alta2. Menor","Alto",IF(S324="5. Muy alta3. Moderado","Alto",IF(S324="5. Muy alta4. Mayor","Alto",IF(S324="5. Muy alta5. Catastrófico","Extremo",IF(S324="4. Alta1. Leve","Moderado",IF(S324="4. Alta2. Menor","Moderado",IF(S324="4. Alta3. Moderado","Alto",IF(S324="4. Alta4. Mayor","Alto",IF(S324="4. Alta5. Catastrófico","Extremo",IF(S324="3. Media1. Leve","Moderado",IF(S324="3. Media2. Menor","Moderado",IF(S324="3. Media3. Moderado","Moderado",IF(S324="3. Media4. Mayor","Alto",IF(S324="3. Media5. Catastrófico","Extremo",IF(S324="2. Baja1. Leve","Bajo",IF(S324="2. Baja2. Menor","Moderado",IF(S324="2. Baja3. Moderado","Moderado",IF(S324="2. Baja4. Mayor","Alto",IF(S324="2. Baja5. Catastrófico","Extremo",IF(S324="1. Muy baja1. Leve","Bajo",IF(S324="1. Muy baja2. Menor","Bajo",IF(S324="1. Muy baja3. Moderado","Moderado",IF(S324="1. Muy baja4. Mayor","Alto",IF(S324="1. Muy baja5. Catastrófico","Extremo","")))))))))))))))))))))))))</f>
        <v>Moderado</v>
      </c>
      <c r="U324" s="95" t="s">
        <v>419</v>
      </c>
      <c r="V324" s="95" t="s">
        <v>2093</v>
      </c>
      <c r="W324" s="95" t="s">
        <v>2046</v>
      </c>
      <c r="X324" s="71">
        <f t="shared" si="144"/>
        <v>0.25</v>
      </c>
      <c r="Y324" s="71" t="s">
        <v>2069</v>
      </c>
      <c r="Z324" s="71">
        <f t="shared" si="145"/>
        <v>0.15</v>
      </c>
      <c r="AA324" s="95" t="s">
        <v>419</v>
      </c>
      <c r="AB324" s="119" t="s">
        <v>2625</v>
      </c>
      <c r="AC324" s="72">
        <f t="shared" si="146"/>
        <v>0.1</v>
      </c>
      <c r="AD324" s="95" t="s">
        <v>419</v>
      </c>
      <c r="AE324" s="94" t="s">
        <v>516</v>
      </c>
      <c r="AF324" s="70" t="s">
        <v>774</v>
      </c>
      <c r="AG324" s="72">
        <f t="shared" si="147"/>
        <v>0.15</v>
      </c>
      <c r="AH324" s="95" t="s">
        <v>419</v>
      </c>
      <c r="AI324" s="119" t="s">
        <v>2095</v>
      </c>
      <c r="AJ324" s="72">
        <f t="shared" si="126"/>
        <v>0.1</v>
      </c>
      <c r="AK324" s="95" t="s">
        <v>419</v>
      </c>
      <c r="AL324" s="95" t="s">
        <v>2096</v>
      </c>
      <c r="AM324" s="72">
        <f t="shared" si="148"/>
        <v>0.15</v>
      </c>
      <c r="AN324" s="72" t="s">
        <v>2051</v>
      </c>
      <c r="AO324" s="72" t="s">
        <v>2052</v>
      </c>
      <c r="AP324" s="72">
        <f t="shared" si="140"/>
        <v>0.25</v>
      </c>
      <c r="AQ324" s="73">
        <f t="shared" si="141"/>
        <v>1.1499999999999999</v>
      </c>
      <c r="AR324" s="394">
        <f>AVERAGE(AQ324,AQ325,AQ326)</f>
        <v>1.0833333333333333</v>
      </c>
      <c r="AS324" s="361" t="s">
        <v>2053</v>
      </c>
      <c r="AT324" s="388">
        <f>VALUE(MID($AS324,1,1))</f>
        <v>1</v>
      </c>
      <c r="AU324" s="361" t="s">
        <v>2054</v>
      </c>
      <c r="AV324" s="388">
        <f>VALUE(MID($AU324,1,1))</f>
        <v>1</v>
      </c>
      <c r="AW324" s="388">
        <f>$AT324*$AV324</f>
        <v>1</v>
      </c>
      <c r="AX324" s="388" t="str">
        <f>CONCATENATE(AS324,AU324)</f>
        <v>1. Muy baja1. Leve</v>
      </c>
      <c r="AY324" s="391" t="str">
        <f t="shared" ref="AY324" si="150">IF(AX324="5. Muy alta1. Leve","Alto",IF(AX324="5. Muy alta2. Menor","Alto",IF(AX324="5. Muy alta3. Moderado","Alto",IF(AX324="5. Muy alta4. Mayor","Alto",IF(AX324="5. Muy alta5. Catastrófico","Extremo",IF(AX324="4. Alta1. Leve","Moderado",IF(AX324="4. Alta2. Menor","Moderado",IF(AX324="4. Alta3. Moderado","Alto",IF(AX324="4. Alta4. Mayor","Alto",IF(AX324="4. Alta5. Catastrófico","Extremo",IF(AX324="3. Media1. Leve","Moderado",IF(AX324="3. Media2. Menor","Moderado",IF(AX324="3. Media3. Moderado","Moderado",IF(AX324="3. Media4. Mayor","Alto",IF(AX324="3. Media5. Catastrófico","Extremo",IF(AX324="2. Baja1. Leve","Bajo",IF(AX324="2. Baja2. Menor","Moderado",IF(AX324="2. Baja3. Moderado","Moderado",IF(AX324="2. Baja4. Mayor","Alto",IF(AX324="2. Baja5. Catastrófico","Extremo",IF(AX324="1. Muy baja1. Leve","Bajo",IF(AX324="1. Muy baja2. Menor","Bajo",IF(AX324="1. Muy baja3. Moderado","Moderado",IF(AX324="1. Muy baja4. Mayor","Alto",IF(AX324="1. Muy baja5. Catastrófico","Extremo","")))))))))))))))))))))))))</f>
        <v>Bajo</v>
      </c>
    </row>
    <row r="325" spans="1:51" ht="50" customHeight="1" x14ac:dyDescent="0.3">
      <c r="A325" s="404"/>
      <c r="B325" s="407"/>
      <c r="C325" s="410"/>
      <c r="D325" s="407"/>
      <c r="E325" s="407"/>
      <c r="F325" s="407"/>
      <c r="G325" s="401"/>
      <c r="H325" s="386"/>
      <c r="I325" s="386"/>
      <c r="J325" s="386"/>
      <c r="K325" s="386"/>
      <c r="L325" s="389"/>
      <c r="M325" s="362"/>
      <c r="N325" s="389"/>
      <c r="O325" s="398"/>
      <c r="P325" s="362"/>
      <c r="Q325" s="389"/>
      <c r="R325" s="398"/>
      <c r="S325" s="389"/>
      <c r="T325" s="392"/>
      <c r="U325" s="95" t="s">
        <v>419</v>
      </c>
      <c r="V325" s="95" t="s">
        <v>2097</v>
      </c>
      <c r="W325" s="95" t="s">
        <v>2046</v>
      </c>
      <c r="X325" s="71">
        <f t="shared" si="144"/>
        <v>0.25</v>
      </c>
      <c r="Y325" s="71" t="s">
        <v>2047</v>
      </c>
      <c r="Z325" s="71">
        <f t="shared" si="145"/>
        <v>0.05</v>
      </c>
      <c r="AA325" s="95" t="s">
        <v>419</v>
      </c>
      <c r="AB325" s="119" t="s">
        <v>2626</v>
      </c>
      <c r="AC325" s="72">
        <f t="shared" si="146"/>
        <v>0.1</v>
      </c>
      <c r="AD325" s="95" t="s">
        <v>419</v>
      </c>
      <c r="AE325" s="95" t="s">
        <v>178</v>
      </c>
      <c r="AF325" s="120" t="s">
        <v>774</v>
      </c>
      <c r="AG325" s="72">
        <f t="shared" si="147"/>
        <v>0.15</v>
      </c>
      <c r="AH325" s="95" t="s">
        <v>419</v>
      </c>
      <c r="AI325" s="119" t="s">
        <v>2099</v>
      </c>
      <c r="AJ325" s="72">
        <f t="shared" si="126"/>
        <v>0.1</v>
      </c>
      <c r="AK325" s="95" t="s">
        <v>419</v>
      </c>
      <c r="AL325" s="95" t="s">
        <v>2100</v>
      </c>
      <c r="AM325" s="72">
        <f t="shared" si="148"/>
        <v>0.15</v>
      </c>
      <c r="AN325" s="72" t="s">
        <v>2051</v>
      </c>
      <c r="AO325" s="72" t="s">
        <v>2067</v>
      </c>
      <c r="AP325" s="72">
        <f t="shared" si="140"/>
        <v>0.25</v>
      </c>
      <c r="AQ325" s="73">
        <f t="shared" si="141"/>
        <v>1.05</v>
      </c>
      <c r="AR325" s="395"/>
      <c r="AS325" s="362"/>
      <c r="AT325" s="389"/>
      <c r="AU325" s="362"/>
      <c r="AV325" s="389"/>
      <c r="AW325" s="389"/>
      <c r="AX325" s="389"/>
      <c r="AY325" s="392"/>
    </row>
    <row r="326" spans="1:51" ht="50" customHeight="1" x14ac:dyDescent="0.3">
      <c r="A326" s="405"/>
      <c r="B326" s="408"/>
      <c r="C326" s="411"/>
      <c r="D326" s="408"/>
      <c r="E326" s="408"/>
      <c r="F326" s="408"/>
      <c r="G326" s="402"/>
      <c r="H326" s="387"/>
      <c r="I326" s="387"/>
      <c r="J326" s="387"/>
      <c r="K326" s="387"/>
      <c r="L326" s="390"/>
      <c r="M326" s="363"/>
      <c r="N326" s="390"/>
      <c r="O326" s="399"/>
      <c r="P326" s="363"/>
      <c r="Q326" s="390"/>
      <c r="R326" s="399"/>
      <c r="S326" s="390"/>
      <c r="T326" s="393"/>
      <c r="U326" s="95" t="s">
        <v>419</v>
      </c>
      <c r="V326" s="95" t="s">
        <v>2101</v>
      </c>
      <c r="W326" s="95" t="s">
        <v>2046</v>
      </c>
      <c r="X326" s="71">
        <f t="shared" si="144"/>
        <v>0.25</v>
      </c>
      <c r="Y326" s="71" t="s">
        <v>2047</v>
      </c>
      <c r="Z326" s="71">
        <f t="shared" si="145"/>
        <v>0.05</v>
      </c>
      <c r="AA326" s="95" t="s">
        <v>419</v>
      </c>
      <c r="AB326" s="119" t="s">
        <v>2102</v>
      </c>
      <c r="AC326" s="72">
        <f t="shared" si="146"/>
        <v>0.1</v>
      </c>
      <c r="AD326" s="95" t="s">
        <v>419</v>
      </c>
      <c r="AE326" s="95" t="s">
        <v>178</v>
      </c>
      <c r="AF326" s="70" t="s">
        <v>774</v>
      </c>
      <c r="AG326" s="72">
        <f t="shared" si="147"/>
        <v>0.15</v>
      </c>
      <c r="AH326" s="95" t="s">
        <v>419</v>
      </c>
      <c r="AI326" s="119" t="s">
        <v>2095</v>
      </c>
      <c r="AJ326" s="72">
        <f t="shared" si="126"/>
        <v>0.1</v>
      </c>
      <c r="AK326" s="95" t="s">
        <v>419</v>
      </c>
      <c r="AL326" s="95" t="s">
        <v>2082</v>
      </c>
      <c r="AM326" s="72">
        <f t="shared" si="148"/>
        <v>0.15</v>
      </c>
      <c r="AN326" s="72" t="s">
        <v>2051</v>
      </c>
      <c r="AO326" s="72" t="s">
        <v>2052</v>
      </c>
      <c r="AP326" s="72">
        <f t="shared" si="140"/>
        <v>0.25</v>
      </c>
      <c r="AQ326" s="73">
        <f t="shared" si="141"/>
        <v>1.05</v>
      </c>
      <c r="AR326" s="396"/>
      <c r="AS326" s="363"/>
      <c r="AT326" s="390"/>
      <c r="AU326" s="363"/>
      <c r="AV326" s="390"/>
      <c r="AW326" s="390"/>
      <c r="AX326" s="390"/>
      <c r="AY326" s="393"/>
    </row>
    <row r="327" spans="1:51" ht="50" customHeight="1" x14ac:dyDescent="0.3">
      <c r="A327" s="403" t="s">
        <v>775</v>
      </c>
      <c r="B327" s="406" t="s">
        <v>163</v>
      </c>
      <c r="C327" s="409">
        <v>4</v>
      </c>
      <c r="D327" s="406" t="s">
        <v>2447</v>
      </c>
      <c r="E327" s="406" t="s">
        <v>253</v>
      </c>
      <c r="F327" s="406" t="s">
        <v>2061</v>
      </c>
      <c r="G327" s="400" t="str">
        <f>(CONCATENATE(F327," ","de"," ",D327," ","por"," ",J327," ","debido a"," ",I327))</f>
        <v>Pérdida de Disponibilidad de Información electrónica por Degradación de los soportes de almacenamiento de la información debido a No se cuenta con documentación</v>
      </c>
      <c r="H327" s="385" t="s">
        <v>2104</v>
      </c>
      <c r="I327" s="385" t="s">
        <v>2105</v>
      </c>
      <c r="J327" s="385" t="s">
        <v>2086</v>
      </c>
      <c r="K327" s="385" t="s">
        <v>2087</v>
      </c>
      <c r="L327" s="388" t="s">
        <v>2041</v>
      </c>
      <c r="M327" s="361" t="s">
        <v>2042</v>
      </c>
      <c r="N327" s="388">
        <f>VALUE(MID($M327,1,1))</f>
        <v>3</v>
      </c>
      <c r="O327" s="397">
        <f>IF(N327=5,100%,IF(N327=4,80%,IF(N327=3,60%,IF(N327=2,40%,IF(N327=1,20%,"")))))</f>
        <v>0.6</v>
      </c>
      <c r="P327" s="361" t="s">
        <v>2043</v>
      </c>
      <c r="Q327" s="388">
        <f>VALUE(MID($P327,1,1))</f>
        <v>2</v>
      </c>
      <c r="R327" s="397">
        <f>IF(Q327=5,100%,IF(Q327=4,80%,IF(Q327=3,60%,IF(Q327=2,40%,IF(Q327=1,20%,"")))))</f>
        <v>0.4</v>
      </c>
      <c r="S327" s="388" t="str">
        <f>CONCATENATE(M327,P327)</f>
        <v>3. Media2. Menor</v>
      </c>
      <c r="T327" s="391" t="str">
        <f t="shared" ref="T327" si="151">IF(S327="5. Muy alta1. Leve","Alto",IF(S327="5. Muy alta2. Menor","Alto",IF(S327="5. Muy alta3. Moderado","Alto",IF(S327="5. Muy alta4. Mayor","Alto",IF(S327="5. Muy alta5. Catastrófico","Extremo",IF(S327="4. Alta1. Leve","Moderado",IF(S327="4. Alta2. Menor","Moderado",IF(S327="4. Alta3. Moderado","Alto",IF(S327="4. Alta4. Mayor","Alto",IF(S327="4. Alta5. Catastrófico","Extremo",IF(S327="3. Media1. Leve","Moderado",IF(S327="3. Media2. Menor","Moderado",IF(S327="3. Media3. Moderado","Moderado",IF(S327="3. Media4. Mayor","Alto",IF(S327="3. Media5. Catastrófico","Extremo",IF(S327="2. Baja1. Leve","Bajo",IF(S327="2. Baja2. Menor","Moderado",IF(S327="2. Baja3. Moderado","Moderado",IF(S327="2. Baja4. Mayor","Alto",IF(S327="2. Baja5. Catastrófico","Extremo",IF(S327="1. Muy baja1. Leve","Bajo",IF(S327="1. Muy baja2. Menor","Bajo",IF(S327="1. Muy baja3. Moderado","Moderado",IF(S327="1. Muy baja4. Mayor","Alto",IF(S327="1. Muy baja5. Catastrófico","Extremo","")))))))))))))))))))))))))</f>
        <v>Moderado</v>
      </c>
      <c r="U327" s="95" t="s">
        <v>419</v>
      </c>
      <c r="V327" s="95" t="s">
        <v>2093</v>
      </c>
      <c r="W327" s="95" t="s">
        <v>2046</v>
      </c>
      <c r="X327" s="71">
        <f t="shared" si="144"/>
        <v>0.25</v>
      </c>
      <c r="Y327" s="71" t="s">
        <v>2069</v>
      </c>
      <c r="Z327" s="71">
        <f t="shared" si="145"/>
        <v>0.15</v>
      </c>
      <c r="AA327" s="95" t="s">
        <v>419</v>
      </c>
      <c r="AB327" s="119" t="s">
        <v>2625</v>
      </c>
      <c r="AC327" s="72">
        <f t="shared" si="146"/>
        <v>0.1</v>
      </c>
      <c r="AD327" s="95" t="s">
        <v>419</v>
      </c>
      <c r="AE327" s="94" t="s">
        <v>516</v>
      </c>
      <c r="AF327" s="70" t="s">
        <v>774</v>
      </c>
      <c r="AG327" s="72">
        <f t="shared" si="147"/>
        <v>0.15</v>
      </c>
      <c r="AH327" s="95" t="s">
        <v>419</v>
      </c>
      <c r="AI327" s="121" t="s">
        <v>2095</v>
      </c>
      <c r="AJ327" s="72">
        <f t="shared" si="126"/>
        <v>0.1</v>
      </c>
      <c r="AK327" s="95" t="s">
        <v>419</v>
      </c>
      <c r="AL327" s="95" t="s">
        <v>2096</v>
      </c>
      <c r="AM327" s="72">
        <f t="shared" si="148"/>
        <v>0.15</v>
      </c>
      <c r="AN327" s="72" t="s">
        <v>2051</v>
      </c>
      <c r="AO327" s="72" t="s">
        <v>2052</v>
      </c>
      <c r="AP327" s="72">
        <f t="shared" si="140"/>
        <v>0.25</v>
      </c>
      <c r="AQ327" s="73">
        <f t="shared" si="141"/>
        <v>1.1499999999999999</v>
      </c>
      <c r="AR327" s="394">
        <f>AVERAGE(AQ327,AQ328,AQ329)</f>
        <v>1.0833333333333333</v>
      </c>
      <c r="AS327" s="361" t="s">
        <v>2053</v>
      </c>
      <c r="AT327" s="388">
        <f>VALUE(MID($AS327,1,1))</f>
        <v>1</v>
      </c>
      <c r="AU327" s="361" t="s">
        <v>2054</v>
      </c>
      <c r="AV327" s="388">
        <f>VALUE(MID($AU327,1,1))</f>
        <v>1</v>
      </c>
      <c r="AW327" s="388">
        <f>$AT327*$AV327</f>
        <v>1</v>
      </c>
      <c r="AX327" s="388" t="str">
        <f>CONCATENATE(AS327,AU327)</f>
        <v>1. Muy baja1. Leve</v>
      </c>
      <c r="AY327" s="391" t="str">
        <f t="shared" ref="AY327" si="152">IF(AX327="5. Muy alta1. Leve","Alto",IF(AX327="5. Muy alta2. Menor","Alto",IF(AX327="5. Muy alta3. Moderado","Alto",IF(AX327="5. Muy alta4. Mayor","Alto",IF(AX327="5. Muy alta5. Catastrófico","Extremo",IF(AX327="4. Alta1. Leve","Moderado",IF(AX327="4. Alta2. Menor","Moderado",IF(AX327="4. Alta3. Moderado","Alto",IF(AX327="4. Alta4. Mayor","Alto",IF(AX327="4. Alta5. Catastrófico","Extremo",IF(AX327="3. Media1. Leve","Moderado",IF(AX327="3. Media2. Menor","Moderado",IF(AX327="3. Media3. Moderado","Moderado",IF(AX327="3. Media4. Mayor","Alto",IF(AX327="3. Media5. Catastrófico","Extremo",IF(AX327="2. Baja1. Leve","Bajo",IF(AX327="2. Baja2. Menor","Moderado",IF(AX327="2. Baja3. Moderado","Moderado",IF(AX327="2. Baja4. Mayor","Alto",IF(AX327="2. Baja5. Catastrófico","Extremo",IF(AX327="1. Muy baja1. Leve","Bajo",IF(AX327="1. Muy baja2. Menor","Bajo",IF(AX327="1. Muy baja3. Moderado","Moderado",IF(AX327="1. Muy baja4. Mayor","Alto",IF(AX327="1. Muy baja5. Catastrófico","Extremo","")))))))))))))))))))))))))</f>
        <v>Bajo</v>
      </c>
    </row>
    <row r="328" spans="1:51" ht="50" customHeight="1" x14ac:dyDescent="0.3">
      <c r="A328" s="404"/>
      <c r="B328" s="407"/>
      <c r="C328" s="410"/>
      <c r="D328" s="407"/>
      <c r="E328" s="407"/>
      <c r="F328" s="407"/>
      <c r="G328" s="401"/>
      <c r="H328" s="386"/>
      <c r="I328" s="386"/>
      <c r="J328" s="386"/>
      <c r="K328" s="386"/>
      <c r="L328" s="389"/>
      <c r="M328" s="362"/>
      <c r="N328" s="389"/>
      <c r="O328" s="398"/>
      <c r="P328" s="362"/>
      <c r="Q328" s="389"/>
      <c r="R328" s="398"/>
      <c r="S328" s="389"/>
      <c r="T328" s="392"/>
      <c r="U328" s="95" t="s">
        <v>419</v>
      </c>
      <c r="V328" s="95" t="s">
        <v>2097</v>
      </c>
      <c r="W328" s="95" t="s">
        <v>2046</v>
      </c>
      <c r="X328" s="71">
        <f t="shared" si="144"/>
        <v>0.25</v>
      </c>
      <c r="Y328" s="71" t="s">
        <v>2047</v>
      </c>
      <c r="Z328" s="71">
        <f t="shared" si="145"/>
        <v>0.05</v>
      </c>
      <c r="AA328" s="95" t="s">
        <v>419</v>
      </c>
      <c r="AB328" s="119" t="s">
        <v>2098</v>
      </c>
      <c r="AC328" s="72">
        <f t="shared" si="146"/>
        <v>0.1</v>
      </c>
      <c r="AD328" s="95" t="s">
        <v>419</v>
      </c>
      <c r="AE328" s="95" t="s">
        <v>178</v>
      </c>
      <c r="AF328" s="70" t="s">
        <v>774</v>
      </c>
      <c r="AG328" s="72">
        <f t="shared" si="147"/>
        <v>0.15</v>
      </c>
      <c r="AH328" s="95" t="s">
        <v>419</v>
      </c>
      <c r="AI328" s="119" t="s">
        <v>2099</v>
      </c>
      <c r="AJ328" s="72">
        <f t="shared" si="126"/>
        <v>0.1</v>
      </c>
      <c r="AK328" s="95" t="s">
        <v>419</v>
      </c>
      <c r="AL328" s="95" t="s">
        <v>2100</v>
      </c>
      <c r="AM328" s="72">
        <f t="shared" si="148"/>
        <v>0.15</v>
      </c>
      <c r="AN328" s="72" t="s">
        <v>2051</v>
      </c>
      <c r="AO328" s="72" t="s">
        <v>2067</v>
      </c>
      <c r="AP328" s="72">
        <f t="shared" si="140"/>
        <v>0.25</v>
      </c>
      <c r="AQ328" s="73">
        <f t="shared" si="141"/>
        <v>1.05</v>
      </c>
      <c r="AR328" s="395"/>
      <c r="AS328" s="362"/>
      <c r="AT328" s="389"/>
      <c r="AU328" s="362"/>
      <c r="AV328" s="389"/>
      <c r="AW328" s="389"/>
      <c r="AX328" s="389"/>
      <c r="AY328" s="392"/>
    </row>
    <row r="329" spans="1:51" ht="50" customHeight="1" x14ac:dyDescent="0.3">
      <c r="A329" s="405"/>
      <c r="B329" s="408"/>
      <c r="C329" s="411"/>
      <c r="D329" s="408"/>
      <c r="E329" s="408"/>
      <c r="F329" s="408"/>
      <c r="G329" s="402"/>
      <c r="H329" s="387"/>
      <c r="I329" s="387"/>
      <c r="J329" s="387"/>
      <c r="K329" s="387"/>
      <c r="L329" s="390"/>
      <c r="M329" s="363"/>
      <c r="N329" s="390"/>
      <c r="O329" s="399"/>
      <c r="P329" s="363"/>
      <c r="Q329" s="390"/>
      <c r="R329" s="399"/>
      <c r="S329" s="390"/>
      <c r="T329" s="393"/>
      <c r="U329" s="95" t="s">
        <v>419</v>
      </c>
      <c r="V329" s="95" t="s">
        <v>2101</v>
      </c>
      <c r="W329" s="95" t="s">
        <v>2046</v>
      </c>
      <c r="X329" s="71">
        <f t="shared" si="144"/>
        <v>0.25</v>
      </c>
      <c r="Y329" s="71" t="s">
        <v>2047</v>
      </c>
      <c r="Z329" s="71">
        <f t="shared" si="145"/>
        <v>0.05</v>
      </c>
      <c r="AA329" s="95" t="s">
        <v>419</v>
      </c>
      <c r="AB329" s="119" t="s">
        <v>2102</v>
      </c>
      <c r="AC329" s="72">
        <f t="shared" si="146"/>
        <v>0.1</v>
      </c>
      <c r="AD329" s="95" t="s">
        <v>419</v>
      </c>
      <c r="AE329" s="95" t="s">
        <v>178</v>
      </c>
      <c r="AF329" s="70" t="s">
        <v>774</v>
      </c>
      <c r="AG329" s="72">
        <f t="shared" si="147"/>
        <v>0.15</v>
      </c>
      <c r="AH329" s="95" t="s">
        <v>419</v>
      </c>
      <c r="AI329" s="121" t="s">
        <v>2095</v>
      </c>
      <c r="AJ329" s="72">
        <f t="shared" si="126"/>
        <v>0.1</v>
      </c>
      <c r="AK329" s="95" t="s">
        <v>419</v>
      </c>
      <c r="AL329" s="95" t="s">
        <v>2082</v>
      </c>
      <c r="AM329" s="72">
        <f t="shared" si="148"/>
        <v>0.15</v>
      </c>
      <c r="AN329" s="72" t="s">
        <v>2051</v>
      </c>
      <c r="AO329" s="72" t="s">
        <v>2052</v>
      </c>
      <c r="AP329" s="72">
        <f t="shared" si="140"/>
        <v>0.25</v>
      </c>
      <c r="AQ329" s="73">
        <f t="shared" si="141"/>
        <v>1.05</v>
      </c>
      <c r="AR329" s="396"/>
      <c r="AS329" s="363"/>
      <c r="AT329" s="390"/>
      <c r="AU329" s="363"/>
      <c r="AV329" s="390"/>
      <c r="AW329" s="390"/>
      <c r="AX329" s="390"/>
      <c r="AY329" s="393"/>
    </row>
    <row r="330" spans="1:51" ht="50" customHeight="1" x14ac:dyDescent="0.3">
      <c r="A330" s="403" t="s">
        <v>775</v>
      </c>
      <c r="B330" s="406" t="s">
        <v>163</v>
      </c>
      <c r="C330" s="409">
        <v>5</v>
      </c>
      <c r="D330" s="406" t="s">
        <v>2627</v>
      </c>
      <c r="E330" s="406" t="s">
        <v>227</v>
      </c>
      <c r="F330" s="406" t="s">
        <v>2032</v>
      </c>
      <c r="G330" s="400" t="str">
        <f>(CONCATENATE(F330," ","de"," ",D330," ","por"," ",J330," ","debido a"," ",I330))</f>
        <v>Pérdida de confidencialidad e integridad de Base de datos de contactos de responsables de seguridad digital y CIO de las entidades distritales
 por Alteración de la información / Modificación de la Información debido a Falta de cultura de seguridad</v>
      </c>
      <c r="H330" s="385" t="s">
        <v>2073</v>
      </c>
      <c r="I330" s="385" t="s">
        <v>2232</v>
      </c>
      <c r="J330" s="385" t="s">
        <v>2174</v>
      </c>
      <c r="K330" s="385" t="s">
        <v>2117</v>
      </c>
      <c r="L330" s="388" t="s">
        <v>2041</v>
      </c>
      <c r="M330" s="361" t="s">
        <v>2042</v>
      </c>
      <c r="N330" s="388">
        <f>VALUE(MID($M330,1,1))</f>
        <v>3</v>
      </c>
      <c r="O330" s="397">
        <f>IF(N330=5,100%,IF(N330=4,80%,IF(N330=3,60%,IF(N330=2,40%,IF(N330=1,20%,"")))))</f>
        <v>0.6</v>
      </c>
      <c r="P330" s="361" t="s">
        <v>2106</v>
      </c>
      <c r="Q330" s="388">
        <f>VALUE(MID($P330,1,1))</f>
        <v>3</v>
      </c>
      <c r="R330" s="397">
        <f>IF(Q330=5,100%,IF(Q330=4,80%,IF(Q330=3,60%,IF(Q330=2,40%,IF(Q330=1,20%,"")))))</f>
        <v>0.6</v>
      </c>
      <c r="S330" s="388" t="str">
        <f>CONCATENATE(M330,P330)</f>
        <v>3. Media3. Moderado</v>
      </c>
      <c r="T330" s="391" t="str">
        <f>IF(S330="5. Muy alta1. Leve","Alto",IF(S330="5. Muy alta2. Menor","Alto",IF(S330="5. Muy alta3. Moderado","Alto",IF(S330="5. Muy alta4. Mayor","Alto",IF(S330="5. Muy alta5. Catastrófico","Extremo",IF(S330="4. Alta1. Leve","Moderado",IF(S330="4. Alta2. Menor","Moderado",IF(S330="4. Alta3. Moderado","Alto",IF(S330="4. Alta4. Mayor","Alto",IF(S330="4. Alta5. Catastrófico","Extremo",IF(S330="3. Media1. Leve","Moderado",IF(S330="3. Media2. Menor","Moderado",IF(S330="3. Media3. Moderado","Moderado",IF(S330="3. Media4. Mayor","Alto",IF(S330="3. Media5. Catastrófico","Extremo",IF(S330="2. Baja1. Leve","Bajo",IF(S330="2. Baja2. Menor","Moderado",IF(S330="2. Baja3. Moderado","Moderado",IF(S330="2. Baja4. Mayor","Alto",IF(S330="2. Baja5. Catastrófico","Extremo",IF(S330="1. Muy baja1. Leve","Bajo",IF(S330="1. Muy baja2. Menor","Bajo",IF(S330="1. Muy baja3. Moderado","Moderado",IF(S330="1. Muy baja4. Mayor","Alto",IF(S330="1. Muy baja5. Catastrófico","Extremo","")))))))))))))))))))))))))</f>
        <v>Moderado</v>
      </c>
      <c r="U330" s="95" t="s">
        <v>419</v>
      </c>
      <c r="V330" s="95" t="s">
        <v>2093</v>
      </c>
      <c r="W330" s="95" t="s">
        <v>2046</v>
      </c>
      <c r="X330" s="71">
        <f t="shared" si="144"/>
        <v>0.25</v>
      </c>
      <c r="Y330" s="71" t="s">
        <v>2069</v>
      </c>
      <c r="Z330" s="71">
        <f t="shared" si="145"/>
        <v>0.15</v>
      </c>
      <c r="AA330" s="95" t="s">
        <v>419</v>
      </c>
      <c r="AB330" s="119" t="s">
        <v>2625</v>
      </c>
      <c r="AC330" s="72">
        <f t="shared" si="146"/>
        <v>0.1</v>
      </c>
      <c r="AD330" s="95" t="s">
        <v>419</v>
      </c>
      <c r="AE330" s="94" t="s">
        <v>516</v>
      </c>
      <c r="AF330" s="70" t="s">
        <v>774</v>
      </c>
      <c r="AG330" s="72">
        <f t="shared" si="147"/>
        <v>0.15</v>
      </c>
      <c r="AH330" s="95" t="s">
        <v>419</v>
      </c>
      <c r="AI330" s="119" t="s">
        <v>2095</v>
      </c>
      <c r="AJ330" s="72">
        <f t="shared" si="126"/>
        <v>0.1</v>
      </c>
      <c r="AK330" s="95" t="s">
        <v>419</v>
      </c>
      <c r="AL330" s="95" t="s">
        <v>2096</v>
      </c>
      <c r="AM330" s="72">
        <f t="shared" si="148"/>
        <v>0.15</v>
      </c>
      <c r="AN330" s="72" t="s">
        <v>2051</v>
      </c>
      <c r="AO330" s="72" t="s">
        <v>2052</v>
      </c>
      <c r="AP330" s="72">
        <f t="shared" si="140"/>
        <v>0.25</v>
      </c>
      <c r="AQ330" s="73">
        <f t="shared" si="141"/>
        <v>1.1499999999999999</v>
      </c>
      <c r="AR330" s="394">
        <f>AVERAGE(AQ330,AQ331,AQ332)</f>
        <v>1.0833333333333333</v>
      </c>
      <c r="AS330" s="361" t="s">
        <v>2053</v>
      </c>
      <c r="AT330" s="388">
        <f>VALUE(MID($AS330,1,1))</f>
        <v>1</v>
      </c>
      <c r="AU330" s="361" t="s">
        <v>2054</v>
      </c>
      <c r="AV330" s="388">
        <f>VALUE(MID($AU330,1,1))</f>
        <v>1</v>
      </c>
      <c r="AW330" s="388">
        <f>$AT330*$AV330</f>
        <v>1</v>
      </c>
      <c r="AX330" s="388" t="str">
        <f>CONCATENATE(AS330,AU330)</f>
        <v>1. Muy baja1. Leve</v>
      </c>
      <c r="AY330" s="391" t="str">
        <f t="shared" ref="AY330" si="153">IF(AX330="5. Muy alta1. Leve","Alto",IF(AX330="5. Muy alta2. Menor","Alto",IF(AX330="5. Muy alta3. Moderado","Alto",IF(AX330="5. Muy alta4. Mayor","Alto",IF(AX330="5. Muy alta5. Catastrófico","Extremo",IF(AX330="4. Alta1. Leve","Moderado",IF(AX330="4. Alta2. Menor","Moderado",IF(AX330="4. Alta3. Moderado","Alto",IF(AX330="4. Alta4. Mayor","Alto",IF(AX330="4. Alta5. Catastrófico","Extremo",IF(AX330="3. Media1. Leve","Moderado",IF(AX330="3. Media2. Menor","Moderado",IF(AX330="3. Media3. Moderado","Moderado",IF(AX330="3. Media4. Mayor","Alto",IF(AX330="3. Media5. Catastrófico","Extremo",IF(AX330="2. Baja1. Leve","Bajo",IF(AX330="2. Baja2. Menor","Moderado",IF(AX330="2. Baja3. Moderado","Moderado",IF(AX330="2. Baja4. Mayor","Alto",IF(AX330="2. Baja5. Catastrófico","Extremo",IF(AX330="1. Muy baja1. Leve","Bajo",IF(AX330="1. Muy baja2. Menor","Bajo",IF(AX330="1. Muy baja3. Moderado","Moderado",IF(AX330="1. Muy baja4. Mayor","Alto",IF(AX330="1. Muy baja5. Catastrófico","Extremo","")))))))))))))))))))))))))</f>
        <v>Bajo</v>
      </c>
    </row>
    <row r="331" spans="1:51" ht="50" customHeight="1" x14ac:dyDescent="0.3">
      <c r="A331" s="404"/>
      <c r="B331" s="407"/>
      <c r="C331" s="410"/>
      <c r="D331" s="407"/>
      <c r="E331" s="407"/>
      <c r="F331" s="407"/>
      <c r="G331" s="401"/>
      <c r="H331" s="386"/>
      <c r="I331" s="386"/>
      <c r="J331" s="386"/>
      <c r="K331" s="386"/>
      <c r="L331" s="389"/>
      <c r="M331" s="362"/>
      <c r="N331" s="389"/>
      <c r="O331" s="398"/>
      <c r="P331" s="362"/>
      <c r="Q331" s="389"/>
      <c r="R331" s="398"/>
      <c r="S331" s="389"/>
      <c r="T331" s="392"/>
      <c r="U331" s="95" t="s">
        <v>419</v>
      </c>
      <c r="V331" s="95" t="s">
        <v>2097</v>
      </c>
      <c r="W331" s="95" t="s">
        <v>2046</v>
      </c>
      <c r="X331" s="71">
        <f t="shared" si="144"/>
        <v>0.25</v>
      </c>
      <c r="Y331" s="71" t="s">
        <v>2047</v>
      </c>
      <c r="Z331" s="71">
        <f t="shared" si="145"/>
        <v>0.05</v>
      </c>
      <c r="AA331" s="95" t="s">
        <v>419</v>
      </c>
      <c r="AB331" s="119" t="s">
        <v>2626</v>
      </c>
      <c r="AC331" s="72">
        <f t="shared" si="146"/>
        <v>0.1</v>
      </c>
      <c r="AD331" s="95" t="s">
        <v>419</v>
      </c>
      <c r="AE331" s="95" t="s">
        <v>178</v>
      </c>
      <c r="AF331" s="120" t="s">
        <v>774</v>
      </c>
      <c r="AG331" s="72">
        <f t="shared" si="147"/>
        <v>0.15</v>
      </c>
      <c r="AH331" s="95" t="s">
        <v>419</v>
      </c>
      <c r="AI331" s="119" t="s">
        <v>2099</v>
      </c>
      <c r="AJ331" s="72">
        <f t="shared" si="126"/>
        <v>0.1</v>
      </c>
      <c r="AK331" s="95" t="s">
        <v>419</v>
      </c>
      <c r="AL331" s="95" t="s">
        <v>2100</v>
      </c>
      <c r="AM331" s="72">
        <f t="shared" si="148"/>
        <v>0.15</v>
      </c>
      <c r="AN331" s="72" t="s">
        <v>2051</v>
      </c>
      <c r="AO331" s="72" t="s">
        <v>2067</v>
      </c>
      <c r="AP331" s="72">
        <f t="shared" si="140"/>
        <v>0.25</v>
      </c>
      <c r="AQ331" s="73">
        <f t="shared" si="141"/>
        <v>1.05</v>
      </c>
      <c r="AR331" s="395"/>
      <c r="AS331" s="362"/>
      <c r="AT331" s="389"/>
      <c r="AU331" s="362"/>
      <c r="AV331" s="389"/>
      <c r="AW331" s="389"/>
      <c r="AX331" s="389"/>
      <c r="AY331" s="392"/>
    </row>
    <row r="332" spans="1:51" ht="50" customHeight="1" x14ac:dyDescent="0.3">
      <c r="A332" s="405"/>
      <c r="B332" s="408"/>
      <c r="C332" s="411"/>
      <c r="D332" s="408"/>
      <c r="E332" s="408"/>
      <c r="F332" s="408"/>
      <c r="G332" s="402"/>
      <c r="H332" s="387"/>
      <c r="I332" s="387"/>
      <c r="J332" s="387"/>
      <c r="K332" s="387"/>
      <c r="L332" s="390"/>
      <c r="M332" s="363"/>
      <c r="N332" s="390"/>
      <c r="O332" s="399"/>
      <c r="P332" s="363"/>
      <c r="Q332" s="390"/>
      <c r="R332" s="399"/>
      <c r="S332" s="390"/>
      <c r="T332" s="393"/>
      <c r="U332" s="95" t="s">
        <v>419</v>
      </c>
      <c r="V332" s="95" t="s">
        <v>2101</v>
      </c>
      <c r="W332" s="95" t="s">
        <v>2046</v>
      </c>
      <c r="X332" s="71">
        <f t="shared" si="144"/>
        <v>0.25</v>
      </c>
      <c r="Y332" s="71" t="s">
        <v>2047</v>
      </c>
      <c r="Z332" s="71">
        <f t="shared" si="145"/>
        <v>0.05</v>
      </c>
      <c r="AA332" s="95" t="s">
        <v>419</v>
      </c>
      <c r="AB332" s="119" t="s">
        <v>2102</v>
      </c>
      <c r="AC332" s="72">
        <f t="shared" si="146"/>
        <v>0.1</v>
      </c>
      <c r="AD332" s="95" t="s">
        <v>419</v>
      </c>
      <c r="AE332" s="95" t="s">
        <v>178</v>
      </c>
      <c r="AF332" s="70" t="s">
        <v>774</v>
      </c>
      <c r="AG332" s="72">
        <f t="shared" si="147"/>
        <v>0.15</v>
      </c>
      <c r="AH332" s="95" t="s">
        <v>419</v>
      </c>
      <c r="AI332" s="119" t="s">
        <v>2095</v>
      </c>
      <c r="AJ332" s="72">
        <f t="shared" si="126"/>
        <v>0.1</v>
      </c>
      <c r="AK332" s="95" t="s">
        <v>419</v>
      </c>
      <c r="AL332" s="95" t="s">
        <v>2082</v>
      </c>
      <c r="AM332" s="72">
        <f t="shared" si="148"/>
        <v>0.15</v>
      </c>
      <c r="AN332" s="72" t="s">
        <v>2051</v>
      </c>
      <c r="AO332" s="72" t="s">
        <v>2052</v>
      </c>
      <c r="AP332" s="72">
        <f t="shared" si="140"/>
        <v>0.25</v>
      </c>
      <c r="AQ332" s="73">
        <f t="shared" si="141"/>
        <v>1.05</v>
      </c>
      <c r="AR332" s="396"/>
      <c r="AS332" s="363"/>
      <c r="AT332" s="390"/>
      <c r="AU332" s="363"/>
      <c r="AV332" s="390"/>
      <c r="AW332" s="390"/>
      <c r="AX332" s="390"/>
      <c r="AY332" s="393"/>
    </row>
    <row r="333" spans="1:51" ht="50" customHeight="1" x14ac:dyDescent="0.3">
      <c r="A333" s="403" t="s">
        <v>775</v>
      </c>
      <c r="B333" s="406" t="s">
        <v>163</v>
      </c>
      <c r="C333" s="409">
        <v>6</v>
      </c>
      <c r="D333" s="406" t="s">
        <v>2627</v>
      </c>
      <c r="E333" s="406" t="s">
        <v>227</v>
      </c>
      <c r="F333" s="406" t="s">
        <v>2061</v>
      </c>
      <c r="G333" s="400" t="str">
        <f>(CONCATENATE(F333," ","de"," ",D333," ","por"," ",J333," ","debido a"," ",I333))</f>
        <v>Pérdida de Disponibilidad de Base de datos de contactos de responsables de seguridad digital y CIO de las entidades distritales
 por Alteración de la información / Modificación de la Información debido a Falta de cultura de seguridad</v>
      </c>
      <c r="H333" s="385" t="s">
        <v>2073</v>
      </c>
      <c r="I333" s="385" t="s">
        <v>2232</v>
      </c>
      <c r="J333" s="385" t="s">
        <v>2174</v>
      </c>
      <c r="K333" s="385" t="s">
        <v>2117</v>
      </c>
      <c r="L333" s="388" t="s">
        <v>2041</v>
      </c>
      <c r="M333" s="361" t="s">
        <v>2042</v>
      </c>
      <c r="N333" s="388">
        <f>VALUE(MID($M333,1,1))</f>
        <v>3</v>
      </c>
      <c r="O333" s="397">
        <f>IF(N333=5,100%,IF(N333=4,80%,IF(N333=3,60%,IF(N333=2,40%,IF(N333=1,20%,"")))))</f>
        <v>0.6</v>
      </c>
      <c r="P333" s="361" t="s">
        <v>2043</v>
      </c>
      <c r="Q333" s="388">
        <f>VALUE(MID($P333,1,1))</f>
        <v>2</v>
      </c>
      <c r="R333" s="397">
        <f>IF(Q333=5,100%,IF(Q333=4,80%,IF(Q333=3,60%,IF(Q333=2,40%,IF(Q333=1,20%,"")))))</f>
        <v>0.4</v>
      </c>
      <c r="S333" s="388" t="str">
        <f>CONCATENATE(M333,P333)</f>
        <v>3. Media2. Menor</v>
      </c>
      <c r="T333" s="391" t="str">
        <f t="shared" ref="T333" si="154">IF(S333="5. Muy alta1. Leve","Alto",IF(S333="5. Muy alta2. Menor","Alto",IF(S333="5. Muy alta3. Moderado","Alto",IF(S333="5. Muy alta4. Mayor","Alto",IF(S333="5. Muy alta5. Catastrófico","Extremo",IF(S333="4. Alta1. Leve","Moderado",IF(S333="4. Alta2. Menor","Moderado",IF(S333="4. Alta3. Moderado","Alto",IF(S333="4. Alta4. Mayor","Alto",IF(S333="4. Alta5. Catastrófico","Extremo",IF(S333="3. Media1. Leve","Moderado",IF(S333="3. Media2. Menor","Moderado",IF(S333="3. Media3. Moderado","Moderado",IF(S333="3. Media4. Mayor","Alto",IF(S333="3. Media5. Catastrófico","Extremo",IF(S333="2. Baja1. Leve","Bajo",IF(S333="2. Baja2. Menor","Moderado",IF(S333="2. Baja3. Moderado","Moderado",IF(S333="2. Baja4. Mayor","Alto",IF(S333="2. Baja5. Catastrófico","Extremo",IF(S333="1. Muy baja1. Leve","Bajo",IF(S333="1. Muy baja2. Menor","Bajo",IF(S333="1. Muy baja3. Moderado","Moderado",IF(S333="1. Muy baja4. Mayor","Alto",IF(S333="1. Muy baja5. Catastrófico","Extremo","")))))))))))))))))))))))))</f>
        <v>Moderado</v>
      </c>
      <c r="U333" s="95" t="s">
        <v>419</v>
      </c>
      <c r="V333" s="95" t="s">
        <v>2097</v>
      </c>
      <c r="W333" s="95" t="s">
        <v>2046</v>
      </c>
      <c r="X333" s="71">
        <f t="shared" si="144"/>
        <v>0.25</v>
      </c>
      <c r="Y333" s="71" t="s">
        <v>2047</v>
      </c>
      <c r="Z333" s="71">
        <f t="shared" si="145"/>
        <v>0.05</v>
      </c>
      <c r="AA333" s="95" t="s">
        <v>419</v>
      </c>
      <c r="AB333" s="119" t="s">
        <v>2098</v>
      </c>
      <c r="AC333" s="72">
        <f t="shared" si="146"/>
        <v>0.1</v>
      </c>
      <c r="AD333" s="95" t="s">
        <v>419</v>
      </c>
      <c r="AE333" s="95" t="s">
        <v>178</v>
      </c>
      <c r="AF333" s="70" t="s">
        <v>170</v>
      </c>
      <c r="AG333" s="72">
        <f t="shared" si="147"/>
        <v>0.15</v>
      </c>
      <c r="AH333" s="95" t="s">
        <v>419</v>
      </c>
      <c r="AI333" s="119" t="s">
        <v>2099</v>
      </c>
      <c r="AJ333" s="72">
        <f t="shared" si="126"/>
        <v>0.1</v>
      </c>
      <c r="AK333" s="95" t="s">
        <v>419</v>
      </c>
      <c r="AL333" s="95" t="s">
        <v>2100</v>
      </c>
      <c r="AM333" s="72">
        <f t="shared" si="148"/>
        <v>0.15</v>
      </c>
      <c r="AN333" s="72" t="s">
        <v>2051</v>
      </c>
      <c r="AO333" s="72" t="s">
        <v>2067</v>
      </c>
      <c r="AP333" s="72">
        <f t="shared" si="140"/>
        <v>0.25</v>
      </c>
      <c r="AQ333" s="73">
        <f t="shared" si="141"/>
        <v>1.05</v>
      </c>
      <c r="AR333" s="394">
        <f>AVERAGE(AQ333,AQ334,AQ335)</f>
        <v>1</v>
      </c>
      <c r="AS333" s="361" t="s">
        <v>2053</v>
      </c>
      <c r="AT333" s="388">
        <f>VALUE(MID($AS333,1,1))</f>
        <v>1</v>
      </c>
      <c r="AU333" s="361" t="s">
        <v>2054</v>
      </c>
      <c r="AV333" s="388">
        <f>VALUE(MID($AU333,1,1))</f>
        <v>1</v>
      </c>
      <c r="AW333" s="388">
        <f>$AT333*$AV333</f>
        <v>1</v>
      </c>
      <c r="AX333" s="388" t="str">
        <f>CONCATENATE(AS333,AU333)</f>
        <v>1. Muy baja1. Leve</v>
      </c>
      <c r="AY333" s="391" t="str">
        <f t="shared" ref="AY333" si="155">IF(AX333="5. Muy alta1. Leve","Alto",IF(AX333="5. Muy alta2. Menor","Alto",IF(AX333="5. Muy alta3. Moderado","Alto",IF(AX333="5. Muy alta4. Mayor","Alto",IF(AX333="5. Muy alta5. Catastrófico","Extremo",IF(AX333="4. Alta1. Leve","Moderado",IF(AX333="4. Alta2. Menor","Moderado",IF(AX333="4. Alta3. Moderado","Alto",IF(AX333="4. Alta4. Mayor","Alto",IF(AX333="4. Alta5. Catastrófico","Extremo",IF(AX333="3. Media1. Leve","Moderado",IF(AX333="3. Media2. Menor","Moderado",IF(AX333="3. Media3. Moderado","Moderado",IF(AX333="3. Media4. Mayor","Alto",IF(AX333="3. Media5. Catastrófico","Extremo",IF(AX333="2. Baja1. Leve","Bajo",IF(AX333="2. Baja2. Menor","Moderado",IF(AX333="2. Baja3. Moderado","Moderado",IF(AX333="2. Baja4. Mayor","Alto",IF(AX333="2. Baja5. Catastrófico","Extremo",IF(AX333="1. Muy baja1. Leve","Bajo",IF(AX333="1. Muy baja2. Menor","Bajo",IF(AX333="1. Muy baja3. Moderado","Moderado",IF(AX333="1. Muy baja4. Mayor","Alto",IF(AX333="1. Muy baja5. Catastrófico","Extremo","")))))))))))))))))))))))))</f>
        <v>Bajo</v>
      </c>
    </row>
    <row r="334" spans="1:51" ht="50" customHeight="1" x14ac:dyDescent="0.3">
      <c r="A334" s="404"/>
      <c r="B334" s="407"/>
      <c r="C334" s="410"/>
      <c r="D334" s="407"/>
      <c r="E334" s="407"/>
      <c r="F334" s="407"/>
      <c r="G334" s="401"/>
      <c r="H334" s="386"/>
      <c r="I334" s="386"/>
      <c r="J334" s="386"/>
      <c r="K334" s="386"/>
      <c r="L334" s="389"/>
      <c r="M334" s="362"/>
      <c r="N334" s="389"/>
      <c r="O334" s="398"/>
      <c r="P334" s="362"/>
      <c r="Q334" s="389"/>
      <c r="R334" s="398"/>
      <c r="S334" s="389"/>
      <c r="T334" s="392"/>
      <c r="U334" s="95" t="s">
        <v>419</v>
      </c>
      <c r="V334" s="95" t="s">
        <v>2097</v>
      </c>
      <c r="W334" s="95" t="s">
        <v>2046</v>
      </c>
      <c r="X334" s="71">
        <f t="shared" si="144"/>
        <v>0.25</v>
      </c>
      <c r="Y334" s="71" t="s">
        <v>2047</v>
      </c>
      <c r="Z334" s="71">
        <f t="shared" si="145"/>
        <v>0.05</v>
      </c>
      <c r="AA334" s="70" t="s">
        <v>419</v>
      </c>
      <c r="AB334" s="119" t="s">
        <v>2628</v>
      </c>
      <c r="AC334" s="72">
        <f t="shared" si="146"/>
        <v>0.1</v>
      </c>
      <c r="AD334" s="95" t="s">
        <v>419</v>
      </c>
      <c r="AE334" s="95" t="s">
        <v>178</v>
      </c>
      <c r="AF334" s="70" t="s">
        <v>170</v>
      </c>
      <c r="AG334" s="72">
        <f t="shared" si="147"/>
        <v>0.15</v>
      </c>
      <c r="AH334" s="95" t="s">
        <v>419</v>
      </c>
      <c r="AI334" s="121" t="s">
        <v>2095</v>
      </c>
      <c r="AJ334" s="72">
        <f t="shared" ref="AJ334:AJ397" si="156">IF($AH334="SI",10%,0%)</f>
        <v>0.1</v>
      </c>
      <c r="AK334" s="95" t="s">
        <v>419</v>
      </c>
      <c r="AL334" s="95" t="s">
        <v>2082</v>
      </c>
      <c r="AM334" s="72">
        <f t="shared" si="148"/>
        <v>0.15</v>
      </c>
      <c r="AN334" s="72" t="s">
        <v>2051</v>
      </c>
      <c r="AO334" s="72" t="s">
        <v>2052</v>
      </c>
      <c r="AP334" s="72">
        <f t="shared" si="140"/>
        <v>0.25</v>
      </c>
      <c r="AQ334" s="73">
        <f t="shared" si="141"/>
        <v>1.05</v>
      </c>
      <c r="AR334" s="395"/>
      <c r="AS334" s="362"/>
      <c r="AT334" s="389"/>
      <c r="AU334" s="362"/>
      <c r="AV334" s="389"/>
      <c r="AW334" s="389"/>
      <c r="AX334" s="389"/>
      <c r="AY334" s="392"/>
    </row>
    <row r="335" spans="1:51" ht="50" customHeight="1" x14ac:dyDescent="0.3">
      <c r="A335" s="405"/>
      <c r="B335" s="408"/>
      <c r="C335" s="411"/>
      <c r="D335" s="408"/>
      <c r="E335" s="408"/>
      <c r="F335" s="408"/>
      <c r="G335" s="402"/>
      <c r="H335" s="387"/>
      <c r="I335" s="387"/>
      <c r="J335" s="387"/>
      <c r="K335" s="387"/>
      <c r="L335" s="390"/>
      <c r="M335" s="363"/>
      <c r="N335" s="390"/>
      <c r="O335" s="399"/>
      <c r="P335" s="363"/>
      <c r="Q335" s="390"/>
      <c r="R335" s="399"/>
      <c r="S335" s="390"/>
      <c r="T335" s="393"/>
      <c r="U335" s="95" t="s">
        <v>419</v>
      </c>
      <c r="V335" s="95" t="s">
        <v>2101</v>
      </c>
      <c r="W335" s="95" t="s">
        <v>2046</v>
      </c>
      <c r="X335" s="71">
        <f t="shared" si="144"/>
        <v>0.25</v>
      </c>
      <c r="Y335" s="71" t="s">
        <v>2047</v>
      </c>
      <c r="Z335" s="71">
        <f t="shared" si="145"/>
        <v>0.05</v>
      </c>
      <c r="AA335" s="95" t="s">
        <v>419</v>
      </c>
      <c r="AB335" s="119" t="s">
        <v>2102</v>
      </c>
      <c r="AC335" s="72">
        <f t="shared" si="146"/>
        <v>0.1</v>
      </c>
      <c r="AD335" s="95" t="s">
        <v>419</v>
      </c>
      <c r="AE335" s="95" t="s">
        <v>178</v>
      </c>
      <c r="AF335" s="70" t="s">
        <v>774</v>
      </c>
      <c r="AG335" s="72">
        <f t="shared" si="147"/>
        <v>0.15</v>
      </c>
      <c r="AH335" s="95" t="s">
        <v>419</v>
      </c>
      <c r="AI335" s="121" t="s">
        <v>2095</v>
      </c>
      <c r="AJ335" s="72">
        <f t="shared" si="156"/>
        <v>0.1</v>
      </c>
      <c r="AK335" s="95" t="s">
        <v>419</v>
      </c>
      <c r="AL335" s="95" t="s">
        <v>2082</v>
      </c>
      <c r="AM335" s="72"/>
      <c r="AN335" s="72" t="s">
        <v>2051</v>
      </c>
      <c r="AO335" s="72" t="s">
        <v>2052</v>
      </c>
      <c r="AP335" s="72">
        <f t="shared" si="140"/>
        <v>0.25</v>
      </c>
      <c r="AQ335" s="73">
        <f t="shared" si="141"/>
        <v>0.9</v>
      </c>
      <c r="AR335" s="396"/>
      <c r="AS335" s="363"/>
      <c r="AT335" s="390"/>
      <c r="AU335" s="363"/>
      <c r="AV335" s="390"/>
      <c r="AW335" s="390"/>
      <c r="AX335" s="390"/>
      <c r="AY335" s="393"/>
    </row>
    <row r="336" spans="1:51" ht="50" customHeight="1" x14ac:dyDescent="0.3">
      <c r="A336" s="403" t="s">
        <v>775</v>
      </c>
      <c r="B336" s="406" t="s">
        <v>163</v>
      </c>
      <c r="C336" s="409">
        <v>7</v>
      </c>
      <c r="D336" s="406" t="s">
        <v>2629</v>
      </c>
      <c r="E336" s="406" t="s">
        <v>312</v>
      </c>
      <c r="F336" s="406" t="s">
        <v>2032</v>
      </c>
      <c r="G336" s="400" t="str">
        <f>(CONCATENATE(F336," ","de"," ",D336," ","por"," ",J336," ","debido a"," ",I336))</f>
        <v>Pérdida de confidencialidad e integridad de Recurso Humano de OCDTIC por Divulgación de información debido a Falta de cultura de seguridad</v>
      </c>
      <c r="H336" s="385" t="s">
        <v>2073</v>
      </c>
      <c r="I336" s="385" t="s">
        <v>2232</v>
      </c>
      <c r="J336" s="385" t="s">
        <v>2233</v>
      </c>
      <c r="K336" s="385" t="s">
        <v>2110</v>
      </c>
      <c r="L336" s="388" t="s">
        <v>2041</v>
      </c>
      <c r="M336" s="361" t="s">
        <v>2042</v>
      </c>
      <c r="N336" s="388">
        <f>VALUE(MID($M336,1,1))</f>
        <v>3</v>
      </c>
      <c r="O336" s="397">
        <f>IF(N336=5,100%,IF(N336=4,80%,IF(N336=3,60%,IF(N336=2,40%,IF(N336=1,20%,"")))))</f>
        <v>0.6</v>
      </c>
      <c r="P336" s="361" t="s">
        <v>2106</v>
      </c>
      <c r="Q336" s="388">
        <f>VALUE(MID($P336,1,1))</f>
        <v>3</v>
      </c>
      <c r="R336" s="397">
        <f>IF(Q336=5,100%,IF(Q336=4,80%,IF(Q336=3,60%,IF(Q336=2,40%,IF(Q336=1,20%,"")))))</f>
        <v>0.6</v>
      </c>
      <c r="S336" s="388" t="str">
        <f>CONCATENATE(M336,P336)</f>
        <v>3. Media3. Moderado</v>
      </c>
      <c r="T336" s="391" t="str">
        <f t="shared" ref="T336" si="157">IF(S336="5. Muy alta1. Leve","Alto",IF(S336="5. Muy alta2. Menor","Alto",IF(S336="5. Muy alta3. Moderado","Alto",IF(S336="5. Muy alta4. Mayor","Alto",IF(S336="5. Muy alta5. Catastrófico","Extremo",IF(S336="4. Alta1. Leve","Moderado",IF(S336="4. Alta2. Menor","Moderado",IF(S336="4. Alta3. Moderado","Alto",IF(S336="4. Alta4. Mayor","Alto",IF(S336="4. Alta5. Catastrófico","Extremo",IF(S336="3. Media1. Leve","Moderado",IF(S336="3. Media2. Menor","Moderado",IF(S336="3. Media3. Moderado","Moderado",IF(S336="3. Media4. Mayor","Alto",IF(S336="3. Media5. Catastrófico","Extremo",IF(S336="2. Baja1. Leve","Bajo",IF(S336="2. Baja2. Menor","Moderado",IF(S336="2. Baja3. Moderado","Moderado",IF(S336="2. Baja4. Mayor","Alto",IF(S336="2. Baja5. Catastrófico","Extremo",IF(S336="1. Muy baja1. Leve","Bajo",IF(S336="1. Muy baja2. Menor","Bajo",IF(S336="1. Muy baja3. Moderado","Moderado",IF(S336="1. Muy baja4. Mayor","Alto",IF(S336="1. Muy baja5. Catastrófico","Extremo","")))))))))))))))))))))))))</f>
        <v>Moderado</v>
      </c>
      <c r="U336" s="95" t="s">
        <v>419</v>
      </c>
      <c r="V336" s="95" t="s">
        <v>2234</v>
      </c>
      <c r="W336" s="95" t="s">
        <v>2046</v>
      </c>
      <c r="X336" s="71">
        <f t="shared" si="144"/>
        <v>0.25</v>
      </c>
      <c r="Y336" s="71" t="s">
        <v>2047</v>
      </c>
      <c r="Z336" s="71">
        <f t="shared" si="145"/>
        <v>0.05</v>
      </c>
      <c r="AA336" s="95" t="s">
        <v>419</v>
      </c>
      <c r="AB336" s="95" t="s">
        <v>2235</v>
      </c>
      <c r="AC336" s="72">
        <f t="shared" si="146"/>
        <v>0.1</v>
      </c>
      <c r="AD336" s="95" t="s">
        <v>419</v>
      </c>
      <c r="AE336" s="95" t="s">
        <v>193</v>
      </c>
      <c r="AF336" s="70" t="s">
        <v>774</v>
      </c>
      <c r="AG336" s="72">
        <f t="shared" si="147"/>
        <v>0.15</v>
      </c>
      <c r="AH336" s="95" t="s">
        <v>419</v>
      </c>
      <c r="AI336" s="95" t="s">
        <v>2145</v>
      </c>
      <c r="AJ336" s="72">
        <f t="shared" si="156"/>
        <v>0.1</v>
      </c>
      <c r="AK336" s="95" t="s">
        <v>419</v>
      </c>
      <c r="AL336" s="95" t="s">
        <v>2079</v>
      </c>
      <c r="AM336" s="72">
        <f t="shared" ref="AM336" si="158">IF(AK336="SI",15%,0%)</f>
        <v>0.15</v>
      </c>
      <c r="AN336" s="72" t="s">
        <v>2051</v>
      </c>
      <c r="AO336" s="72" t="s">
        <v>2067</v>
      </c>
      <c r="AP336" s="72">
        <f t="shared" si="140"/>
        <v>0.25</v>
      </c>
      <c r="AQ336" s="73">
        <f t="shared" si="141"/>
        <v>1.05</v>
      </c>
      <c r="AR336" s="394">
        <f>AVERAGE(AQ336,AQ337,AQ338)</f>
        <v>1.05</v>
      </c>
      <c r="AS336" s="361" t="s">
        <v>2053</v>
      </c>
      <c r="AT336" s="388">
        <f>VALUE(MID($AS336,1,1))</f>
        <v>1</v>
      </c>
      <c r="AU336" s="361" t="s">
        <v>2054</v>
      </c>
      <c r="AV336" s="388">
        <f>VALUE(MID($AU336,1,1))</f>
        <v>1</v>
      </c>
      <c r="AW336" s="388">
        <f>$AT336*$AV336</f>
        <v>1</v>
      </c>
      <c r="AX336" s="388" t="str">
        <f>CONCATENATE(AS336,AU336)</f>
        <v>1. Muy baja1. Leve</v>
      </c>
      <c r="AY336" s="391" t="str">
        <f t="shared" ref="AY336" si="159">IF(AX336="5. Muy alta1. Leve","Alto",IF(AX336="5. Muy alta2. Menor","Alto",IF(AX336="5. Muy alta3. Moderado","Alto",IF(AX336="5. Muy alta4. Mayor","Alto",IF(AX336="5. Muy alta5. Catastrófico","Extremo",IF(AX336="4. Alta1. Leve","Moderado",IF(AX336="4. Alta2. Menor","Moderado",IF(AX336="4. Alta3. Moderado","Alto",IF(AX336="4. Alta4. Mayor","Alto",IF(AX336="4. Alta5. Catastrófico","Extremo",IF(AX336="3. Media1. Leve","Moderado",IF(AX336="3. Media2. Menor","Moderado",IF(AX336="3. Media3. Moderado","Moderado",IF(AX336="3. Media4. Mayor","Alto",IF(AX336="3. Media5. Catastrófico","Extremo",IF(AX336="2. Baja1. Leve","Bajo",IF(AX336="2. Baja2. Menor","Moderado",IF(AX336="2. Baja3. Moderado","Moderado",IF(AX336="2. Baja4. Mayor","Alto",IF(AX336="2. Baja5. Catastrófico","Extremo",IF(AX336="1. Muy baja1. Leve","Bajo",IF(AX336="1. Muy baja2. Menor","Bajo",IF(AX336="1. Muy baja3. Moderado","Moderado",IF(AX336="1. Muy baja4. Mayor","Alto",IF(AX336="1. Muy baja5. Catastrófico","Extremo","")))))))))))))))))))))))))</f>
        <v>Bajo</v>
      </c>
    </row>
    <row r="337" spans="1:51" ht="50" customHeight="1" x14ac:dyDescent="0.3">
      <c r="A337" s="404"/>
      <c r="B337" s="407"/>
      <c r="C337" s="410"/>
      <c r="D337" s="407"/>
      <c r="E337" s="407"/>
      <c r="F337" s="407"/>
      <c r="G337" s="401"/>
      <c r="H337" s="386"/>
      <c r="I337" s="386"/>
      <c r="J337" s="386"/>
      <c r="K337" s="386"/>
      <c r="L337" s="389"/>
      <c r="M337" s="362"/>
      <c r="N337" s="389"/>
      <c r="O337" s="398"/>
      <c r="P337" s="362"/>
      <c r="Q337" s="389"/>
      <c r="R337" s="398"/>
      <c r="S337" s="389"/>
      <c r="T337" s="392"/>
      <c r="U337" s="95" t="s">
        <v>419</v>
      </c>
      <c r="V337" s="95" t="s">
        <v>2097</v>
      </c>
      <c r="W337" s="95" t="s">
        <v>2046</v>
      </c>
      <c r="X337" s="71">
        <f t="shared" si="144"/>
        <v>0.25</v>
      </c>
      <c r="Y337" s="71" t="s">
        <v>2047</v>
      </c>
      <c r="Z337" s="71">
        <f t="shared" si="145"/>
        <v>0.05</v>
      </c>
      <c r="AA337" s="95" t="s">
        <v>419</v>
      </c>
      <c r="AB337" s="95" t="s">
        <v>2098</v>
      </c>
      <c r="AC337" s="72">
        <f t="shared" si="146"/>
        <v>0.1</v>
      </c>
      <c r="AD337" s="95" t="s">
        <v>419</v>
      </c>
      <c r="AE337" s="95" t="s">
        <v>178</v>
      </c>
      <c r="AF337" s="70" t="s">
        <v>170</v>
      </c>
      <c r="AG337" s="72">
        <f t="shared" si="147"/>
        <v>0.15</v>
      </c>
      <c r="AH337" s="95" t="s">
        <v>419</v>
      </c>
      <c r="AI337" s="95" t="s">
        <v>2099</v>
      </c>
      <c r="AJ337" s="72">
        <f t="shared" si="156"/>
        <v>0.1</v>
      </c>
      <c r="AK337" s="95" t="s">
        <v>419</v>
      </c>
      <c r="AL337" s="95" t="s">
        <v>2100</v>
      </c>
      <c r="AM337" s="72">
        <f t="shared" si="148"/>
        <v>0.15</v>
      </c>
      <c r="AN337" s="72" t="s">
        <v>2051</v>
      </c>
      <c r="AO337" s="72" t="s">
        <v>2067</v>
      </c>
      <c r="AP337" s="72">
        <f t="shared" si="140"/>
        <v>0.25</v>
      </c>
      <c r="AQ337" s="73">
        <f t="shared" si="141"/>
        <v>1.05</v>
      </c>
      <c r="AR337" s="395"/>
      <c r="AS337" s="362"/>
      <c r="AT337" s="389"/>
      <c r="AU337" s="362"/>
      <c r="AV337" s="389"/>
      <c r="AW337" s="389"/>
      <c r="AX337" s="389"/>
      <c r="AY337" s="392"/>
    </row>
    <row r="338" spans="1:51" ht="50" customHeight="1" x14ac:dyDescent="0.3">
      <c r="A338" s="405"/>
      <c r="B338" s="408"/>
      <c r="C338" s="411"/>
      <c r="D338" s="408"/>
      <c r="E338" s="408"/>
      <c r="F338" s="408"/>
      <c r="G338" s="402"/>
      <c r="H338" s="387"/>
      <c r="I338" s="387"/>
      <c r="J338" s="387"/>
      <c r="K338" s="387"/>
      <c r="L338" s="390"/>
      <c r="M338" s="363"/>
      <c r="N338" s="390"/>
      <c r="O338" s="399"/>
      <c r="P338" s="363"/>
      <c r="Q338" s="390"/>
      <c r="R338" s="399"/>
      <c r="S338" s="390"/>
      <c r="T338" s="393"/>
      <c r="U338" s="95" t="s">
        <v>419</v>
      </c>
      <c r="V338" s="120" t="s">
        <v>2630</v>
      </c>
      <c r="W338" s="95" t="s">
        <v>2046</v>
      </c>
      <c r="X338" s="71">
        <f t="shared" si="144"/>
        <v>0.25</v>
      </c>
      <c r="Y338" s="71" t="s">
        <v>2047</v>
      </c>
      <c r="Z338" s="71">
        <f t="shared" si="145"/>
        <v>0.05</v>
      </c>
      <c r="AA338" s="95" t="s">
        <v>419</v>
      </c>
      <c r="AB338" s="70" t="s">
        <v>2631</v>
      </c>
      <c r="AC338" s="72">
        <f t="shared" si="146"/>
        <v>0.1</v>
      </c>
      <c r="AD338" s="95" t="s">
        <v>419</v>
      </c>
      <c r="AE338" s="95" t="s">
        <v>193</v>
      </c>
      <c r="AF338" s="70" t="s">
        <v>774</v>
      </c>
      <c r="AG338" s="72">
        <f t="shared" si="147"/>
        <v>0.15</v>
      </c>
      <c r="AH338" s="95" t="s">
        <v>419</v>
      </c>
      <c r="AI338" s="95" t="s">
        <v>2145</v>
      </c>
      <c r="AJ338" s="72">
        <f t="shared" si="156"/>
        <v>0.1</v>
      </c>
      <c r="AK338" s="95" t="s">
        <v>419</v>
      </c>
      <c r="AL338" s="95" t="s">
        <v>2079</v>
      </c>
      <c r="AM338" s="72">
        <f t="shared" si="148"/>
        <v>0.15</v>
      </c>
      <c r="AN338" s="72" t="s">
        <v>2051</v>
      </c>
      <c r="AO338" s="72" t="s">
        <v>2067</v>
      </c>
      <c r="AP338" s="72">
        <f t="shared" si="140"/>
        <v>0.25</v>
      </c>
      <c r="AQ338" s="73">
        <f t="shared" si="141"/>
        <v>1.05</v>
      </c>
      <c r="AR338" s="396"/>
      <c r="AS338" s="363"/>
      <c r="AT338" s="390"/>
      <c r="AU338" s="363"/>
      <c r="AV338" s="390"/>
      <c r="AW338" s="390"/>
      <c r="AX338" s="390"/>
      <c r="AY338" s="393"/>
    </row>
    <row r="339" spans="1:51" ht="50" customHeight="1" x14ac:dyDescent="0.3">
      <c r="A339" s="403" t="s">
        <v>775</v>
      </c>
      <c r="B339" s="406" t="s">
        <v>163</v>
      </c>
      <c r="C339" s="409">
        <v>8</v>
      </c>
      <c r="D339" s="406" t="s">
        <v>2629</v>
      </c>
      <c r="E339" s="406" t="s">
        <v>312</v>
      </c>
      <c r="F339" s="406" t="s">
        <v>2061</v>
      </c>
      <c r="G339" s="400" t="str">
        <f>(CONCATENATE(F339," ","de"," ",D339," ","por"," ",J339," ","debido a"," ",I339))</f>
        <v>Pérdida de Disponibilidad de Recurso Humano de OCDTIC por Indisponibilidad del personal debido a Falta de personal capacitado</v>
      </c>
      <c r="H339" s="385" t="s">
        <v>2073</v>
      </c>
      <c r="I339" s="385" t="s">
        <v>2237</v>
      </c>
      <c r="J339" s="385" t="s">
        <v>2238</v>
      </c>
      <c r="K339" s="385" t="s">
        <v>2239</v>
      </c>
      <c r="L339" s="388" t="s">
        <v>2041</v>
      </c>
      <c r="M339" s="361" t="s">
        <v>2042</v>
      </c>
      <c r="N339" s="388">
        <f>VALUE(MID($M339,1,1))</f>
        <v>3</v>
      </c>
      <c r="O339" s="397">
        <f>IF(N339=5,100%,IF(N339=4,80%,IF(N339=3,60%,IF(N339=2,40%,IF(N339=1,20%,"")))))</f>
        <v>0.6</v>
      </c>
      <c r="P339" s="361" t="s">
        <v>2106</v>
      </c>
      <c r="Q339" s="388">
        <f>VALUE(MID($P339,1,1))</f>
        <v>3</v>
      </c>
      <c r="R339" s="397">
        <f>IF(Q339=5,100%,IF(Q339=4,80%,IF(Q339=3,60%,IF(Q339=2,40%,IF(Q339=1,20%,"")))))</f>
        <v>0.6</v>
      </c>
      <c r="S339" s="388" t="str">
        <f>CONCATENATE(M339,P339)</f>
        <v>3. Media3. Moderado</v>
      </c>
      <c r="T339" s="391" t="str">
        <f t="shared" ref="T339" si="160">IF(S339="5. Muy alta1. Leve","Alto",IF(S339="5. Muy alta2. Menor","Alto",IF(S339="5. Muy alta3. Moderado","Alto",IF(S339="5. Muy alta4. Mayor","Alto",IF(S339="5. Muy alta5. Catastrófico","Extremo",IF(S339="4. Alta1. Leve","Moderado",IF(S339="4. Alta2. Menor","Moderado",IF(S339="4. Alta3. Moderado","Alto",IF(S339="4. Alta4. Mayor","Alto",IF(S339="4. Alta5. Catastrófico","Extremo",IF(S339="3. Media1. Leve","Moderado",IF(S339="3. Media2. Menor","Moderado",IF(S339="3. Media3. Moderado","Moderado",IF(S339="3. Media4. Mayor","Alto",IF(S339="3. Media5. Catastrófico","Extremo",IF(S339="2. Baja1. Leve","Bajo",IF(S339="2. Baja2. Menor","Moderado",IF(S339="2. Baja3. Moderado","Moderado",IF(S339="2. Baja4. Mayor","Alto",IF(S339="2. Baja5. Catastrófico","Extremo",IF(S339="1. Muy baja1. Leve","Bajo",IF(S339="1. Muy baja2. Menor","Bajo",IF(S339="1. Muy baja3. Moderado","Moderado",IF(S339="1. Muy baja4. Mayor","Alto",IF(S339="1. Muy baja5. Catastrófico","Extremo","")))))))))))))))))))))))))</f>
        <v>Moderado</v>
      </c>
      <c r="U339" s="95" t="s">
        <v>419</v>
      </c>
      <c r="V339" s="95" t="s">
        <v>2240</v>
      </c>
      <c r="W339" s="95" t="s">
        <v>2046</v>
      </c>
      <c r="X339" s="71">
        <f t="shared" si="144"/>
        <v>0.25</v>
      </c>
      <c r="Y339" s="71" t="s">
        <v>2047</v>
      </c>
      <c r="Z339" s="71">
        <f t="shared" si="145"/>
        <v>0.05</v>
      </c>
      <c r="AA339" s="95" t="s">
        <v>419</v>
      </c>
      <c r="AB339" s="95" t="s">
        <v>2632</v>
      </c>
      <c r="AC339" s="72">
        <f t="shared" si="146"/>
        <v>0.1</v>
      </c>
      <c r="AD339" s="95" t="s">
        <v>419</v>
      </c>
      <c r="AE339" s="95" t="s">
        <v>193</v>
      </c>
      <c r="AF339" s="70" t="s">
        <v>774</v>
      </c>
      <c r="AG339" s="72">
        <f t="shared" si="147"/>
        <v>0.15</v>
      </c>
      <c r="AH339" s="95" t="s">
        <v>419</v>
      </c>
      <c r="AI339" s="95" t="s">
        <v>2145</v>
      </c>
      <c r="AJ339" s="72">
        <f t="shared" si="156"/>
        <v>0.1</v>
      </c>
      <c r="AK339" s="95" t="s">
        <v>419</v>
      </c>
      <c r="AL339" s="95" t="s">
        <v>2242</v>
      </c>
      <c r="AM339" s="72">
        <f t="shared" si="148"/>
        <v>0.15</v>
      </c>
      <c r="AN339" s="72" t="s">
        <v>2051</v>
      </c>
      <c r="AO339" s="72" t="s">
        <v>2243</v>
      </c>
      <c r="AP339" s="72">
        <f t="shared" si="140"/>
        <v>0.25</v>
      </c>
      <c r="AQ339" s="73">
        <f t="shared" si="141"/>
        <v>1.05</v>
      </c>
      <c r="AR339" s="394">
        <f>AVERAGE(AQ339,AQ340,AQ341)</f>
        <v>1.05</v>
      </c>
      <c r="AS339" s="361" t="s">
        <v>2053</v>
      </c>
      <c r="AT339" s="388">
        <f>VALUE(MID($AS339,1,1))</f>
        <v>1</v>
      </c>
      <c r="AU339" s="361" t="s">
        <v>2054</v>
      </c>
      <c r="AV339" s="388">
        <f>VALUE(MID($AU339,1,1))</f>
        <v>1</v>
      </c>
      <c r="AW339" s="388">
        <f>$AT339*$AV339</f>
        <v>1</v>
      </c>
      <c r="AX339" s="388" t="str">
        <f>CONCATENATE(AS339,AU339)</f>
        <v>1. Muy baja1. Leve</v>
      </c>
      <c r="AY339" s="391" t="str">
        <f t="shared" ref="AY339" si="161">IF(AX339="5. Muy alta1. Leve","Alto",IF(AX339="5. Muy alta2. Menor","Alto",IF(AX339="5. Muy alta3. Moderado","Alto",IF(AX339="5. Muy alta4. Mayor","Alto",IF(AX339="5. Muy alta5. Catastrófico","Extremo",IF(AX339="4. Alta1. Leve","Moderado",IF(AX339="4. Alta2. Menor","Moderado",IF(AX339="4. Alta3. Moderado","Alto",IF(AX339="4. Alta4. Mayor","Alto",IF(AX339="4. Alta5. Catastrófico","Extremo",IF(AX339="3. Media1. Leve","Moderado",IF(AX339="3. Media2. Menor","Moderado",IF(AX339="3. Media3. Moderado","Moderado",IF(AX339="3. Media4. Mayor","Alto",IF(AX339="3. Media5. Catastrófico","Extremo",IF(AX339="2. Baja1. Leve","Bajo",IF(AX339="2. Baja2. Menor","Moderado",IF(AX339="2. Baja3. Moderado","Moderado",IF(AX339="2. Baja4. Mayor","Alto",IF(AX339="2. Baja5. Catastrófico","Extremo",IF(AX339="1. Muy baja1. Leve","Bajo",IF(AX339="1. Muy baja2. Menor","Bajo",IF(AX339="1. Muy baja3. Moderado","Moderado",IF(AX339="1. Muy baja4. Mayor","Alto",IF(AX339="1. Muy baja5. Catastrófico","Extremo","")))))))))))))))))))))))))</f>
        <v>Bajo</v>
      </c>
    </row>
    <row r="340" spans="1:51" ht="50" customHeight="1" x14ac:dyDescent="0.3">
      <c r="A340" s="404"/>
      <c r="B340" s="407"/>
      <c r="C340" s="410"/>
      <c r="D340" s="407"/>
      <c r="E340" s="407"/>
      <c r="F340" s="407"/>
      <c r="G340" s="401"/>
      <c r="H340" s="386"/>
      <c r="I340" s="386"/>
      <c r="J340" s="386"/>
      <c r="K340" s="386"/>
      <c r="L340" s="389"/>
      <c r="M340" s="362"/>
      <c r="N340" s="389"/>
      <c r="O340" s="398"/>
      <c r="P340" s="362"/>
      <c r="Q340" s="389"/>
      <c r="R340" s="398"/>
      <c r="S340" s="389"/>
      <c r="T340" s="392"/>
      <c r="U340" s="95" t="s">
        <v>419</v>
      </c>
      <c r="V340" s="95" t="s">
        <v>2097</v>
      </c>
      <c r="W340" s="95" t="s">
        <v>2046</v>
      </c>
      <c r="X340" s="71">
        <f t="shared" si="144"/>
        <v>0.25</v>
      </c>
      <c r="Y340" s="71" t="s">
        <v>2047</v>
      </c>
      <c r="Z340" s="71">
        <f t="shared" si="145"/>
        <v>0.05</v>
      </c>
      <c r="AA340" s="95" t="s">
        <v>419</v>
      </c>
      <c r="AB340" s="95" t="s">
        <v>2098</v>
      </c>
      <c r="AC340" s="72">
        <f t="shared" si="146"/>
        <v>0.1</v>
      </c>
      <c r="AD340" s="95" t="s">
        <v>419</v>
      </c>
      <c r="AE340" s="95" t="s">
        <v>178</v>
      </c>
      <c r="AF340" s="70" t="s">
        <v>170</v>
      </c>
      <c r="AG340" s="72">
        <f t="shared" si="147"/>
        <v>0.15</v>
      </c>
      <c r="AH340" s="95" t="s">
        <v>419</v>
      </c>
      <c r="AI340" s="95" t="s">
        <v>2099</v>
      </c>
      <c r="AJ340" s="72">
        <f t="shared" si="156"/>
        <v>0.1</v>
      </c>
      <c r="AK340" s="95" t="s">
        <v>419</v>
      </c>
      <c r="AL340" s="95" t="s">
        <v>2100</v>
      </c>
      <c r="AM340" s="72">
        <f t="shared" si="148"/>
        <v>0.15</v>
      </c>
      <c r="AN340" s="72" t="s">
        <v>2051</v>
      </c>
      <c r="AO340" s="72" t="s">
        <v>2067</v>
      </c>
      <c r="AP340" s="72">
        <f t="shared" si="140"/>
        <v>0.25</v>
      </c>
      <c r="AQ340" s="73">
        <f t="shared" si="141"/>
        <v>1.05</v>
      </c>
      <c r="AR340" s="395"/>
      <c r="AS340" s="362"/>
      <c r="AT340" s="389"/>
      <c r="AU340" s="362"/>
      <c r="AV340" s="389"/>
      <c r="AW340" s="389"/>
      <c r="AX340" s="389"/>
      <c r="AY340" s="392"/>
    </row>
    <row r="341" spans="1:51" ht="50" customHeight="1" x14ac:dyDescent="0.3">
      <c r="A341" s="405"/>
      <c r="B341" s="408"/>
      <c r="C341" s="411"/>
      <c r="D341" s="408"/>
      <c r="E341" s="408"/>
      <c r="F341" s="408"/>
      <c r="G341" s="402"/>
      <c r="H341" s="387"/>
      <c r="I341" s="387"/>
      <c r="J341" s="387"/>
      <c r="K341" s="387"/>
      <c r="L341" s="390"/>
      <c r="M341" s="363"/>
      <c r="N341" s="390"/>
      <c r="O341" s="399"/>
      <c r="P341" s="363"/>
      <c r="Q341" s="390"/>
      <c r="R341" s="399"/>
      <c r="S341" s="390"/>
      <c r="T341" s="393"/>
      <c r="U341" s="95" t="s">
        <v>419</v>
      </c>
      <c r="V341" s="120" t="s">
        <v>2630</v>
      </c>
      <c r="W341" s="95" t="s">
        <v>2046</v>
      </c>
      <c r="X341" s="71">
        <f t="shared" si="144"/>
        <v>0.25</v>
      </c>
      <c r="Y341" s="71" t="s">
        <v>2047</v>
      </c>
      <c r="Z341" s="71">
        <f t="shared" si="145"/>
        <v>0.05</v>
      </c>
      <c r="AA341" s="95" t="s">
        <v>419</v>
      </c>
      <c r="AB341" s="70" t="s">
        <v>2631</v>
      </c>
      <c r="AC341" s="72">
        <f t="shared" si="146"/>
        <v>0.1</v>
      </c>
      <c r="AD341" s="95" t="s">
        <v>419</v>
      </c>
      <c r="AE341" s="95" t="s">
        <v>193</v>
      </c>
      <c r="AF341" s="70" t="s">
        <v>774</v>
      </c>
      <c r="AG341" s="72">
        <f t="shared" si="147"/>
        <v>0.15</v>
      </c>
      <c r="AH341" s="95" t="s">
        <v>419</v>
      </c>
      <c r="AI341" s="95" t="s">
        <v>2145</v>
      </c>
      <c r="AJ341" s="72">
        <f t="shared" si="156"/>
        <v>0.1</v>
      </c>
      <c r="AK341" s="95" t="s">
        <v>419</v>
      </c>
      <c r="AL341" s="95" t="s">
        <v>2079</v>
      </c>
      <c r="AM341" s="72">
        <f t="shared" si="148"/>
        <v>0.15</v>
      </c>
      <c r="AN341" s="72" t="s">
        <v>2051</v>
      </c>
      <c r="AO341" s="72" t="s">
        <v>2067</v>
      </c>
      <c r="AP341" s="72">
        <f t="shared" si="140"/>
        <v>0.25</v>
      </c>
      <c r="AQ341" s="73">
        <f t="shared" si="141"/>
        <v>1.05</v>
      </c>
      <c r="AR341" s="396"/>
      <c r="AS341" s="363"/>
      <c r="AT341" s="390"/>
      <c r="AU341" s="363"/>
      <c r="AV341" s="390"/>
      <c r="AW341" s="390"/>
      <c r="AX341" s="390"/>
      <c r="AY341" s="393"/>
    </row>
    <row r="342" spans="1:51" ht="50" customHeight="1" x14ac:dyDescent="0.3">
      <c r="A342" s="403" t="s">
        <v>775</v>
      </c>
      <c r="B342" s="406" t="s">
        <v>163</v>
      </c>
      <c r="C342" s="409">
        <v>9</v>
      </c>
      <c r="D342" s="406" t="s">
        <v>2633</v>
      </c>
      <c r="E342" s="406" t="s">
        <v>247</v>
      </c>
      <c r="F342" s="406" t="s">
        <v>2032</v>
      </c>
      <c r="G342" s="400" t="str">
        <f>(CONCATENATE(F342," ","de"," ",D342," ","por"," ",J342," ","debido a"," ",I342))</f>
        <v>Pérdida de confidencialidad e integridad de Portal web de Gobierno Abierto Bogotá / Portal web OCDTIC por Abuso de privilegios de acceso debido a Acceso a los recursos e información del sistema</v>
      </c>
      <c r="H342" s="385" t="s">
        <v>2073</v>
      </c>
      <c r="I342" s="385" t="s">
        <v>2038</v>
      </c>
      <c r="J342" s="385" t="s">
        <v>2109</v>
      </c>
      <c r="K342" s="385" t="s">
        <v>2140</v>
      </c>
      <c r="L342" s="388" t="s">
        <v>2041</v>
      </c>
      <c r="M342" s="385" t="s">
        <v>2132</v>
      </c>
      <c r="N342" s="420">
        <f>VALUE(MID($M342,1,1))</f>
        <v>2</v>
      </c>
      <c r="O342" s="397">
        <f>IF(N342=5,100%,IF(N342=4,80%,IF(N342=3,60%,IF(N342=2,40%,IF(N342=1,20%,"")))))</f>
        <v>0.4</v>
      </c>
      <c r="P342" s="385" t="s">
        <v>2106</v>
      </c>
      <c r="Q342" s="420">
        <f>VALUE(MID($P342,1,1))</f>
        <v>3</v>
      </c>
      <c r="R342" s="397">
        <f>IF(Q342=5,100%,IF(Q342=4,80%,IF(Q342=3,60%,IF(Q342=2,40%,IF(Q342=1,20%,"")))))</f>
        <v>0.6</v>
      </c>
      <c r="S342" s="420" t="str">
        <f>CONCATENATE(M342,P342)</f>
        <v>2. Baja3. Moderado</v>
      </c>
      <c r="T342" s="423" t="str">
        <f t="shared" ref="T342" si="162">IF(S342="5. Muy alta1. Leve","Alto",IF(S342="5. Muy alta2. Menor","Alto",IF(S342="5. Muy alta3. Moderado","Alto",IF(S342="5. Muy alta4. Mayor","Alto",IF(S342="5. Muy alta5. Catastrófico","Extremo",IF(S342="4. Alta1. Leve","Moderado",IF(S342="4. Alta2. Menor","Moderado",IF(S342="4. Alta3. Moderado","Alto",IF(S342="4. Alta4. Mayor","Alto",IF(S342="4. Alta5. Catastrófico","Extremo",IF(S342="3. Media1. Leve","Moderado",IF(S342="3. Media2. Menor","Moderado",IF(S342="3. Media3. Moderado","Moderado",IF(S342="3. Media4. Mayor","Alto",IF(S342="3. Media5. Catastrófico","Extremo",IF(S342="2. Baja1. Leve","Bajo",IF(S342="2. Baja2. Menor","Moderado",IF(S342="2. Baja3. Moderado","Moderado",IF(S342="2. Baja4. Mayor","Alto",IF(S342="2. Baja5. Catastrófico","Extremo",IF(S342="1. Muy baja1. Leve","Bajo",IF(S342="1. Muy baja2. Menor","Bajo",IF(S342="1. Muy baja3. Moderado","Moderado",IF(S342="1. Muy baja4. Mayor","Alto",IF(S342="1. Muy baja5. Catastrófico","Extremo","")))))))))))))))))))))))))</f>
        <v>Moderado</v>
      </c>
      <c r="U342" s="95" t="s">
        <v>419</v>
      </c>
      <c r="V342" s="95" t="s">
        <v>2101</v>
      </c>
      <c r="W342" s="95" t="s">
        <v>2046</v>
      </c>
      <c r="X342" s="71">
        <f t="shared" si="144"/>
        <v>0.25</v>
      </c>
      <c r="Y342" s="71" t="s">
        <v>2047</v>
      </c>
      <c r="Z342" s="71">
        <f t="shared" si="145"/>
        <v>0.05</v>
      </c>
      <c r="AA342" s="95" t="s">
        <v>419</v>
      </c>
      <c r="AB342" s="95" t="s">
        <v>2260</v>
      </c>
      <c r="AC342" s="72">
        <f t="shared" si="146"/>
        <v>0.1</v>
      </c>
      <c r="AD342" s="95" t="s">
        <v>419</v>
      </c>
      <c r="AE342" s="95" t="s">
        <v>178</v>
      </c>
      <c r="AF342" s="70" t="s">
        <v>170</v>
      </c>
      <c r="AG342" s="72">
        <f t="shared" si="147"/>
        <v>0.15</v>
      </c>
      <c r="AH342" s="95" t="s">
        <v>419</v>
      </c>
      <c r="AI342" s="95" t="s">
        <v>2145</v>
      </c>
      <c r="AJ342" s="72">
        <f t="shared" si="156"/>
        <v>0.1</v>
      </c>
      <c r="AK342" s="95" t="s">
        <v>419</v>
      </c>
      <c r="AL342" s="95" t="s">
        <v>2050</v>
      </c>
      <c r="AM342" s="72">
        <f t="shared" si="148"/>
        <v>0.15</v>
      </c>
      <c r="AN342" s="72" t="s">
        <v>2051</v>
      </c>
      <c r="AO342" s="72" t="s">
        <v>2052</v>
      </c>
      <c r="AP342" s="72">
        <f t="shared" si="140"/>
        <v>0.25</v>
      </c>
      <c r="AQ342" s="73">
        <f t="shared" si="141"/>
        <v>1.05</v>
      </c>
      <c r="AR342" s="394">
        <f>AVERAGE(AQ342,AQ343,AQ344)</f>
        <v>1</v>
      </c>
      <c r="AS342" s="361" t="s">
        <v>2053</v>
      </c>
      <c r="AT342" s="388">
        <f>VALUE(MID($AS342,1,1))</f>
        <v>1</v>
      </c>
      <c r="AU342" s="361" t="s">
        <v>2054</v>
      </c>
      <c r="AV342" s="388">
        <f>VALUE(MID($AU342,1,1))</f>
        <v>1</v>
      </c>
      <c r="AW342" s="388">
        <f>$AT342*$AV342</f>
        <v>1</v>
      </c>
      <c r="AX342" s="388" t="str">
        <f>CONCATENATE(AS342,AU342)</f>
        <v>1. Muy baja1. Leve</v>
      </c>
      <c r="AY342" s="391" t="str">
        <f t="shared" ref="AY342" si="163">IF(AX342="5. Muy alta1. Leve","Alto",IF(AX342="5. Muy alta2. Menor","Alto",IF(AX342="5. Muy alta3. Moderado","Alto",IF(AX342="5. Muy alta4. Mayor","Alto",IF(AX342="5. Muy alta5. Catastrófico","Extremo",IF(AX342="4. Alta1. Leve","Moderado",IF(AX342="4. Alta2. Menor","Moderado",IF(AX342="4. Alta3. Moderado","Alto",IF(AX342="4. Alta4. Mayor","Alto",IF(AX342="4. Alta5. Catastrófico","Extremo",IF(AX342="3. Media1. Leve","Moderado",IF(AX342="3. Media2. Menor","Moderado",IF(AX342="3. Media3. Moderado","Moderado",IF(AX342="3. Media4. Mayor","Alto",IF(AX342="3. Media5. Catastrófico","Extremo",IF(AX342="2. Baja1. Leve","Bajo",IF(AX342="2. Baja2. Menor","Moderado",IF(AX342="2. Baja3. Moderado","Moderado",IF(AX342="2. Baja4. Mayor","Alto",IF(AX342="2. Baja5. Catastrófico","Extremo",IF(AX342="1. Muy baja1. Leve","Bajo",IF(AX342="1. Muy baja2. Menor","Bajo",IF(AX342="1. Muy baja3. Moderado","Moderado",IF(AX342="1. Muy baja4. Mayor","Alto",IF(AX342="1. Muy baja5. Catastrófico","Extremo","")))))))))))))))))))))))))</f>
        <v>Bajo</v>
      </c>
    </row>
    <row r="343" spans="1:51" ht="50" customHeight="1" x14ac:dyDescent="0.3">
      <c r="A343" s="404"/>
      <c r="B343" s="407"/>
      <c r="C343" s="410"/>
      <c r="D343" s="407"/>
      <c r="E343" s="407"/>
      <c r="F343" s="407"/>
      <c r="G343" s="401"/>
      <c r="H343" s="386"/>
      <c r="I343" s="386"/>
      <c r="J343" s="386"/>
      <c r="K343" s="386"/>
      <c r="L343" s="389"/>
      <c r="M343" s="386"/>
      <c r="N343" s="421"/>
      <c r="O343" s="398"/>
      <c r="P343" s="386"/>
      <c r="Q343" s="421"/>
      <c r="R343" s="398"/>
      <c r="S343" s="421"/>
      <c r="T343" s="424"/>
      <c r="U343" s="95" t="s">
        <v>419</v>
      </c>
      <c r="V343" s="95" t="s">
        <v>2261</v>
      </c>
      <c r="W343" s="95" t="s">
        <v>2046</v>
      </c>
      <c r="X343" s="71">
        <f t="shared" si="144"/>
        <v>0.25</v>
      </c>
      <c r="Y343" s="71" t="s">
        <v>2047</v>
      </c>
      <c r="Z343" s="71">
        <f t="shared" si="145"/>
        <v>0.05</v>
      </c>
      <c r="AA343" s="95" t="s">
        <v>419</v>
      </c>
      <c r="AB343" s="95" t="s">
        <v>2262</v>
      </c>
      <c r="AC343" s="72">
        <f t="shared" si="146"/>
        <v>0.1</v>
      </c>
      <c r="AD343" s="95" t="s">
        <v>419</v>
      </c>
      <c r="AE343" s="95" t="s">
        <v>178</v>
      </c>
      <c r="AF343" s="95" t="s">
        <v>170</v>
      </c>
      <c r="AG343" s="72">
        <f t="shared" si="147"/>
        <v>0.15</v>
      </c>
      <c r="AH343" s="95" t="s">
        <v>419</v>
      </c>
      <c r="AI343" s="95" t="s">
        <v>2066</v>
      </c>
      <c r="AJ343" s="72">
        <f t="shared" si="156"/>
        <v>0.1</v>
      </c>
      <c r="AK343" s="95" t="s">
        <v>419</v>
      </c>
      <c r="AL343" s="95" t="s">
        <v>2050</v>
      </c>
      <c r="AM343" s="72">
        <f t="shared" si="148"/>
        <v>0.15</v>
      </c>
      <c r="AN343" s="72" t="s">
        <v>2051</v>
      </c>
      <c r="AO343" s="72" t="s">
        <v>2120</v>
      </c>
      <c r="AP343" s="72">
        <f t="shared" si="140"/>
        <v>0.25</v>
      </c>
      <c r="AQ343" s="73">
        <f t="shared" si="141"/>
        <v>1.05</v>
      </c>
      <c r="AR343" s="395"/>
      <c r="AS343" s="362"/>
      <c r="AT343" s="389"/>
      <c r="AU343" s="362"/>
      <c r="AV343" s="389"/>
      <c r="AW343" s="389"/>
      <c r="AX343" s="389"/>
      <c r="AY343" s="392"/>
    </row>
    <row r="344" spans="1:51" ht="50" customHeight="1" x14ac:dyDescent="0.3">
      <c r="A344" s="405"/>
      <c r="B344" s="408"/>
      <c r="C344" s="411"/>
      <c r="D344" s="408"/>
      <c r="E344" s="408"/>
      <c r="F344" s="408"/>
      <c r="G344" s="402"/>
      <c r="H344" s="387"/>
      <c r="I344" s="387"/>
      <c r="J344" s="387"/>
      <c r="K344" s="387"/>
      <c r="L344" s="390"/>
      <c r="M344" s="387"/>
      <c r="N344" s="422"/>
      <c r="O344" s="399"/>
      <c r="P344" s="387"/>
      <c r="Q344" s="422"/>
      <c r="R344" s="399"/>
      <c r="S344" s="422"/>
      <c r="T344" s="425"/>
      <c r="U344" s="95" t="s">
        <v>419</v>
      </c>
      <c r="V344" s="95" t="s">
        <v>2263</v>
      </c>
      <c r="W344" s="95" t="s">
        <v>2114</v>
      </c>
      <c r="X344" s="71">
        <f t="shared" si="144"/>
        <v>0.1</v>
      </c>
      <c r="Y344" s="71" t="s">
        <v>2047</v>
      </c>
      <c r="Z344" s="71">
        <f t="shared" si="145"/>
        <v>0.05</v>
      </c>
      <c r="AA344" s="95" t="s">
        <v>419</v>
      </c>
      <c r="AB344" s="95" t="s">
        <v>2264</v>
      </c>
      <c r="AC344" s="72">
        <f t="shared" si="146"/>
        <v>0.1</v>
      </c>
      <c r="AD344" s="95" t="s">
        <v>419</v>
      </c>
      <c r="AE344" s="95" t="s">
        <v>178</v>
      </c>
      <c r="AF344" s="95" t="s">
        <v>170</v>
      </c>
      <c r="AG344" s="72">
        <f t="shared" si="147"/>
        <v>0.15</v>
      </c>
      <c r="AH344" s="95" t="s">
        <v>419</v>
      </c>
      <c r="AI344" s="92" t="s">
        <v>2049</v>
      </c>
      <c r="AJ344" s="72">
        <f t="shared" si="156"/>
        <v>0.1</v>
      </c>
      <c r="AK344" s="95" t="s">
        <v>419</v>
      </c>
      <c r="AL344" s="95" t="s">
        <v>2050</v>
      </c>
      <c r="AM344" s="72">
        <f t="shared" si="148"/>
        <v>0.15</v>
      </c>
      <c r="AN344" s="72" t="s">
        <v>2051</v>
      </c>
      <c r="AO344" s="72" t="s">
        <v>2067</v>
      </c>
      <c r="AP344" s="72">
        <f t="shared" si="140"/>
        <v>0.25</v>
      </c>
      <c r="AQ344" s="73">
        <f t="shared" si="141"/>
        <v>0.9</v>
      </c>
      <c r="AR344" s="396"/>
      <c r="AS344" s="363"/>
      <c r="AT344" s="390"/>
      <c r="AU344" s="363"/>
      <c r="AV344" s="390"/>
      <c r="AW344" s="390"/>
      <c r="AX344" s="390"/>
      <c r="AY344" s="393"/>
    </row>
    <row r="345" spans="1:51" ht="50" customHeight="1" x14ac:dyDescent="0.3">
      <c r="A345" s="403" t="s">
        <v>775</v>
      </c>
      <c r="B345" s="406" t="s">
        <v>163</v>
      </c>
      <c r="C345" s="409">
        <v>10</v>
      </c>
      <c r="D345" s="406" t="s">
        <v>2633</v>
      </c>
      <c r="E345" s="406" t="s">
        <v>247</v>
      </c>
      <c r="F345" s="406" t="s">
        <v>2061</v>
      </c>
      <c r="G345" s="400" t="str">
        <f>(CONCATENATE(F345," ","de"," ",D345," ","por"," ",J345," ","debido a"," ",I345))</f>
        <v>Pérdida de Disponibilidad de Portal web de Gobierno Abierto Bogotá / Portal web OCDTIC por Ataques Externos debido a Alta dependencia del proveedor e indisponibilidad de la información</v>
      </c>
      <c r="H345" s="385" t="s">
        <v>2104</v>
      </c>
      <c r="I345" s="385" t="s">
        <v>2253</v>
      </c>
      <c r="J345" s="385" t="s">
        <v>2212</v>
      </c>
      <c r="K345" s="385" t="s">
        <v>2140</v>
      </c>
      <c r="L345" s="388" t="s">
        <v>2041</v>
      </c>
      <c r="M345" s="385" t="s">
        <v>2132</v>
      </c>
      <c r="N345" s="420">
        <f>VALUE(MID($M345,1,1))</f>
        <v>2</v>
      </c>
      <c r="O345" s="397">
        <f>IF(N345=5,100%,IF(N345=4,80%,IF(N345=3,60%,IF(N345=2,40%,IF(N345=1,20%,"")))))</f>
        <v>0.4</v>
      </c>
      <c r="P345" s="385" t="s">
        <v>2091</v>
      </c>
      <c r="Q345" s="420">
        <f>VALUE(MID($P345,1,1))</f>
        <v>4</v>
      </c>
      <c r="R345" s="397">
        <f>IF(Q345=5,100%,IF(Q345=4,80%,IF(Q345=3,60%,IF(Q345=2,40%,IF(Q345=1,20%,"")))))</f>
        <v>0.8</v>
      </c>
      <c r="S345" s="420" t="str">
        <f>CONCATENATE(M345,P345)</f>
        <v>2. Baja4. Mayor</v>
      </c>
      <c r="T345" s="423" t="str">
        <f t="shared" ref="T345" si="164">IF(S345="5. Muy alta1. Leve","Alto",IF(S345="5. Muy alta2. Menor","Alto",IF(S345="5. Muy alta3. Moderado","Alto",IF(S345="5. Muy alta4. Mayor","Alto",IF(S345="5. Muy alta5. Catastrófico","Extremo",IF(S345="4. Alta1. Leve","Moderado",IF(S345="4. Alta2. Menor","Moderado",IF(S345="4. Alta3. Moderado","Alto",IF(S345="4. Alta4. Mayor","Alto",IF(S345="4. Alta5. Catastrófico","Extremo",IF(S345="3. Media1. Leve","Moderado",IF(S345="3. Media2. Menor","Moderado",IF(S345="3. Media3. Moderado","Moderado",IF(S345="3. Media4. Mayor","Alto",IF(S345="3. Media5. Catastrófico","Extremo",IF(S345="2. Baja1. Leve","Bajo",IF(S345="2. Baja2. Menor","Moderado",IF(S345="2. Baja3. Moderado","Moderado",IF(S345="2. Baja4. Mayor","Alto",IF(S345="2. Baja5. Catastrófico","Extremo",IF(S345="1. Muy baja1. Leve","Bajo",IF(S345="1. Muy baja2. Menor","Bajo",IF(S345="1. Muy baja3. Moderado","Moderado",IF(S345="1. Muy baja4. Mayor","Alto",IF(S345="1. Muy baja5. Catastrófico","Extremo","")))))))))))))))))))))))))</f>
        <v>Alto</v>
      </c>
      <c r="U345" s="95" t="s">
        <v>419</v>
      </c>
      <c r="V345" s="95" t="s">
        <v>2266</v>
      </c>
      <c r="W345" s="95" t="s">
        <v>2046</v>
      </c>
      <c r="X345" s="71">
        <f t="shared" si="144"/>
        <v>0.25</v>
      </c>
      <c r="Y345" s="71" t="s">
        <v>2047</v>
      </c>
      <c r="Z345" s="71">
        <f t="shared" si="145"/>
        <v>0.05</v>
      </c>
      <c r="AA345" s="95" t="s">
        <v>419</v>
      </c>
      <c r="AB345" s="95" t="s">
        <v>2267</v>
      </c>
      <c r="AC345" s="72">
        <f t="shared" si="146"/>
        <v>0.1</v>
      </c>
      <c r="AD345" s="95" t="s">
        <v>419</v>
      </c>
      <c r="AE345" s="95" t="s">
        <v>178</v>
      </c>
      <c r="AF345" s="70" t="s">
        <v>170</v>
      </c>
      <c r="AG345" s="72">
        <f t="shared" si="147"/>
        <v>0.15</v>
      </c>
      <c r="AH345" s="95" t="s">
        <v>419</v>
      </c>
      <c r="AI345" s="95" t="s">
        <v>2145</v>
      </c>
      <c r="AJ345" s="72">
        <f t="shared" si="156"/>
        <v>0.1</v>
      </c>
      <c r="AK345" s="95" t="s">
        <v>419</v>
      </c>
      <c r="AL345" s="95" t="s">
        <v>2050</v>
      </c>
      <c r="AM345" s="72">
        <f t="shared" si="148"/>
        <v>0.15</v>
      </c>
      <c r="AN345" s="72" t="s">
        <v>2051</v>
      </c>
      <c r="AO345" s="72" t="s">
        <v>2052</v>
      </c>
      <c r="AP345" s="72">
        <f t="shared" si="140"/>
        <v>0.25</v>
      </c>
      <c r="AQ345" s="73">
        <f t="shared" si="141"/>
        <v>1.05</v>
      </c>
      <c r="AR345" s="394">
        <f>AVERAGE(AQ345,AQ346,AQ347)</f>
        <v>1</v>
      </c>
      <c r="AS345" s="385" t="s">
        <v>2053</v>
      </c>
      <c r="AT345" s="420">
        <f>VALUE(MID($AS345,1,1))</f>
        <v>1</v>
      </c>
      <c r="AU345" s="361" t="s">
        <v>2043</v>
      </c>
      <c r="AV345" s="420">
        <f>VALUE(MID($AU345,1,1))</f>
        <v>2</v>
      </c>
      <c r="AW345" s="420">
        <f>$AT345*$AV345</f>
        <v>2</v>
      </c>
      <c r="AX345" s="420" t="str">
        <f>CONCATENATE(AS345,AU345)</f>
        <v>1. Muy baja2. Menor</v>
      </c>
      <c r="AY345" s="423" t="str">
        <f t="shared" ref="AY345" si="165">IF(AX345="5. Muy alta1. Leve","Alto",IF(AX345="5. Muy alta2. Menor","Alto",IF(AX345="5. Muy alta3. Moderado","Alto",IF(AX345="5. Muy alta4. Mayor","Alto",IF(AX345="5. Muy alta5. Catastrófico","Extremo",IF(AX345="4. Alta1. Leve","Moderado",IF(AX345="4. Alta2. Menor","Moderado",IF(AX345="4. Alta3. Moderado","Alto",IF(AX345="4. Alta4. Mayor","Alto",IF(AX345="4. Alta5. Catastrófico","Extremo",IF(AX345="3. Media1. Leve","Moderado",IF(AX345="3. Media2. Menor","Moderado",IF(AX345="3. Media3. Moderado","Moderado",IF(AX345="3. Media4. Mayor","Alto",IF(AX345="3. Media5. Catastrófico","Extremo",IF(AX345="2. Baja1. Leve","Bajo",IF(AX345="2. Baja2. Menor","Moderado",IF(AX345="2. Baja3. Moderado","Moderado",IF(AX345="2. Baja4. Mayor","Alto",IF(AX345="2. Baja5. Catastrófico","Extremo",IF(AX345="1. Muy baja1. Leve","Bajo",IF(AX345="1. Muy baja2. Menor","Bajo",IF(AX345="1. Muy baja3. Moderado","Moderado",IF(AX345="1. Muy baja4. Mayor","Alto",IF(AX345="1. Muy baja5. Catastrófico","Extremo","")))))))))))))))))))))))))</f>
        <v>Bajo</v>
      </c>
    </row>
    <row r="346" spans="1:51" ht="50" customHeight="1" x14ac:dyDescent="0.3">
      <c r="A346" s="404"/>
      <c r="B346" s="407"/>
      <c r="C346" s="410"/>
      <c r="D346" s="407"/>
      <c r="E346" s="407"/>
      <c r="F346" s="407"/>
      <c r="G346" s="401"/>
      <c r="H346" s="386"/>
      <c r="I346" s="386"/>
      <c r="J346" s="386"/>
      <c r="K346" s="386"/>
      <c r="L346" s="389"/>
      <c r="M346" s="386"/>
      <c r="N346" s="421"/>
      <c r="O346" s="398"/>
      <c r="P346" s="386"/>
      <c r="Q346" s="421"/>
      <c r="R346" s="398"/>
      <c r="S346" s="421"/>
      <c r="T346" s="424"/>
      <c r="U346" s="95" t="s">
        <v>419</v>
      </c>
      <c r="V346" s="95" t="s">
        <v>2268</v>
      </c>
      <c r="W346" s="95" t="s">
        <v>2046</v>
      </c>
      <c r="X346" s="71">
        <f t="shared" si="144"/>
        <v>0.25</v>
      </c>
      <c r="Y346" s="71" t="s">
        <v>2047</v>
      </c>
      <c r="Z346" s="71">
        <f t="shared" si="145"/>
        <v>0.05</v>
      </c>
      <c r="AA346" s="95" t="s">
        <v>419</v>
      </c>
      <c r="AB346" s="95" t="s">
        <v>2269</v>
      </c>
      <c r="AC346" s="72">
        <f t="shared" si="146"/>
        <v>0.1</v>
      </c>
      <c r="AD346" s="95" t="s">
        <v>419</v>
      </c>
      <c r="AE346" s="95" t="s">
        <v>177</v>
      </c>
      <c r="AF346" s="70" t="s">
        <v>170</v>
      </c>
      <c r="AG346" s="72">
        <f t="shared" si="147"/>
        <v>0.15</v>
      </c>
      <c r="AH346" s="95" t="s">
        <v>419</v>
      </c>
      <c r="AI346" s="95" t="s">
        <v>2171</v>
      </c>
      <c r="AJ346" s="72">
        <f t="shared" si="156"/>
        <v>0.1</v>
      </c>
      <c r="AK346" s="95" t="s">
        <v>419</v>
      </c>
      <c r="AL346" s="95" t="s">
        <v>2050</v>
      </c>
      <c r="AM346" s="72">
        <f t="shared" si="148"/>
        <v>0.15</v>
      </c>
      <c r="AN346" s="72" t="s">
        <v>2051</v>
      </c>
      <c r="AO346" s="72" t="s">
        <v>2120</v>
      </c>
      <c r="AP346" s="72">
        <f t="shared" si="140"/>
        <v>0.25</v>
      </c>
      <c r="AQ346" s="73">
        <f t="shared" si="141"/>
        <v>1.05</v>
      </c>
      <c r="AR346" s="395"/>
      <c r="AS346" s="386"/>
      <c r="AT346" s="421"/>
      <c r="AU346" s="362"/>
      <c r="AV346" s="421"/>
      <c r="AW346" s="421"/>
      <c r="AX346" s="421"/>
      <c r="AY346" s="424"/>
    </row>
    <row r="347" spans="1:51" ht="50" customHeight="1" x14ac:dyDescent="0.3">
      <c r="A347" s="405"/>
      <c r="B347" s="408"/>
      <c r="C347" s="411"/>
      <c r="D347" s="408"/>
      <c r="E347" s="408"/>
      <c r="F347" s="408"/>
      <c r="G347" s="402"/>
      <c r="H347" s="387"/>
      <c r="I347" s="387"/>
      <c r="J347" s="387"/>
      <c r="K347" s="387"/>
      <c r="L347" s="390"/>
      <c r="M347" s="387"/>
      <c r="N347" s="422"/>
      <c r="O347" s="399"/>
      <c r="P347" s="387"/>
      <c r="Q347" s="422"/>
      <c r="R347" s="399"/>
      <c r="S347" s="422"/>
      <c r="T347" s="425"/>
      <c r="U347" s="95" t="s">
        <v>419</v>
      </c>
      <c r="V347" s="95" t="s">
        <v>2263</v>
      </c>
      <c r="W347" s="95" t="s">
        <v>2114</v>
      </c>
      <c r="X347" s="71">
        <f t="shared" si="144"/>
        <v>0.1</v>
      </c>
      <c r="Y347" s="71" t="s">
        <v>2047</v>
      </c>
      <c r="Z347" s="71">
        <f t="shared" si="145"/>
        <v>0.05</v>
      </c>
      <c r="AA347" s="95" t="s">
        <v>419</v>
      </c>
      <c r="AB347" s="95" t="s">
        <v>2264</v>
      </c>
      <c r="AC347" s="72">
        <f t="shared" si="146"/>
        <v>0.1</v>
      </c>
      <c r="AD347" s="95" t="s">
        <v>419</v>
      </c>
      <c r="AE347" s="95" t="s">
        <v>178</v>
      </c>
      <c r="AF347" s="70" t="s">
        <v>170</v>
      </c>
      <c r="AG347" s="72">
        <f t="shared" si="147"/>
        <v>0.15</v>
      </c>
      <c r="AH347" s="95" t="s">
        <v>419</v>
      </c>
      <c r="AI347" s="92" t="s">
        <v>2049</v>
      </c>
      <c r="AJ347" s="72">
        <f t="shared" si="156"/>
        <v>0.1</v>
      </c>
      <c r="AK347" s="95" t="s">
        <v>419</v>
      </c>
      <c r="AL347" s="95" t="s">
        <v>2634</v>
      </c>
      <c r="AM347" s="72">
        <f t="shared" si="148"/>
        <v>0.15</v>
      </c>
      <c r="AN347" s="72" t="s">
        <v>2051</v>
      </c>
      <c r="AO347" s="72" t="s">
        <v>2067</v>
      </c>
      <c r="AP347" s="72">
        <f t="shared" si="140"/>
        <v>0.25</v>
      </c>
      <c r="AQ347" s="73">
        <f t="shared" si="141"/>
        <v>0.9</v>
      </c>
      <c r="AR347" s="396"/>
      <c r="AS347" s="387"/>
      <c r="AT347" s="422"/>
      <c r="AU347" s="363"/>
      <c r="AV347" s="422"/>
      <c r="AW347" s="422"/>
      <c r="AX347" s="422"/>
      <c r="AY347" s="425"/>
    </row>
    <row r="348" spans="1:51" ht="50" customHeight="1" x14ac:dyDescent="0.3">
      <c r="A348" s="403" t="s">
        <v>775</v>
      </c>
      <c r="B348" s="406" t="s">
        <v>163</v>
      </c>
      <c r="C348" s="409">
        <v>11</v>
      </c>
      <c r="D348" s="406" t="s">
        <v>2635</v>
      </c>
      <c r="E348" s="406" t="s">
        <v>247</v>
      </c>
      <c r="F348" s="406" t="s">
        <v>2032</v>
      </c>
      <c r="G348" s="400" t="str">
        <f>(CONCATENATE(F348," ","de"," ",D348," ","por"," ",J348," ","debido a"," ",I348))</f>
        <v>Pérdida de confidencialidad e integridad de Chatbot Agente Virtual Chatico por Uso indebido de la Información debido a Falta de una Cultura de Seguridad</v>
      </c>
      <c r="H348" s="361" t="s">
        <v>2073</v>
      </c>
      <c r="I348" s="361" t="s">
        <v>2611</v>
      </c>
      <c r="J348" s="361" t="s">
        <v>2075</v>
      </c>
      <c r="K348" s="385" t="s">
        <v>2076</v>
      </c>
      <c r="L348" s="388" t="s">
        <v>2041</v>
      </c>
      <c r="M348" s="361" t="s">
        <v>2042</v>
      </c>
      <c r="N348" s="388">
        <f>VALUE(MID($M348,1,1))</f>
        <v>3</v>
      </c>
      <c r="O348" s="397">
        <f>IF(N348=5,100%,IF(N348=4,80%,IF(N348=3,60%,IF(N348=2,40%,IF(N348=1,20%,"")))))</f>
        <v>0.6</v>
      </c>
      <c r="P348" s="361" t="s">
        <v>2106</v>
      </c>
      <c r="Q348" s="388">
        <f>VALUE(MID($P348,1,1))</f>
        <v>3</v>
      </c>
      <c r="R348" s="397">
        <f>IF(Q348=5,100%,IF(Q348=4,80%,IF(Q348=3,60%,IF(Q348=2,40%,IF(Q348=1,20%,"")))))</f>
        <v>0.6</v>
      </c>
      <c r="S348" s="388" t="str">
        <f>CONCATENATE(M348,P348)</f>
        <v>3. Media3. Moderado</v>
      </c>
      <c r="T348" s="391" t="str">
        <f t="shared" ref="T348" si="166">IF(S348="5. Muy alta1. Leve","Alto",IF(S348="5. Muy alta2. Menor","Alto",IF(S348="5. Muy alta3. Moderado","Alto",IF(S348="5. Muy alta4. Mayor","Alto",IF(S348="5. Muy alta5. Catastrófico","Extremo",IF(S348="4. Alta1. Leve","Moderado",IF(S348="4. Alta2. Menor","Moderado",IF(S348="4. Alta3. Moderado","Alto",IF(S348="4. Alta4. Mayor","Alto",IF(S348="4. Alta5. Catastrófico","Extremo",IF(S348="3. Media1. Leve","Moderado",IF(S348="3. Media2. Menor","Moderado",IF(S348="3. Media3. Moderado","Moderado",IF(S348="3. Media4. Mayor","Alto",IF(S348="3. Media5. Catastrófico","Extremo",IF(S348="2. Baja1. Leve","Bajo",IF(S348="2. Baja2. Menor","Moderado",IF(S348="2. Baja3. Moderado","Moderado",IF(S348="2. Baja4. Mayor","Alto",IF(S348="2. Baja5. Catastrófico","Extremo",IF(S348="1. Muy baja1. Leve","Bajo",IF(S348="1. Muy baja2. Menor","Bajo",IF(S348="1. Muy baja3. Moderado","Moderado",IF(S348="1. Muy baja4. Mayor","Alto",IF(S348="1. Muy baja5. Catastrófico","Extremo","")))))))))))))))))))))))))</f>
        <v>Moderado</v>
      </c>
      <c r="U348" s="95" t="s">
        <v>419</v>
      </c>
      <c r="V348" s="95" t="s">
        <v>2636</v>
      </c>
      <c r="W348" s="95" t="s">
        <v>2046</v>
      </c>
      <c r="X348" s="71">
        <f t="shared" si="144"/>
        <v>0.25</v>
      </c>
      <c r="Y348" s="71" t="s">
        <v>2069</v>
      </c>
      <c r="Z348" s="71">
        <f t="shared" si="145"/>
        <v>0.15</v>
      </c>
      <c r="AA348" s="95" t="s">
        <v>419</v>
      </c>
      <c r="AB348" s="95" t="s">
        <v>2637</v>
      </c>
      <c r="AC348" s="72">
        <f t="shared" si="146"/>
        <v>0.1</v>
      </c>
      <c r="AD348" s="95" t="s">
        <v>419</v>
      </c>
      <c r="AE348" s="95" t="s">
        <v>178</v>
      </c>
      <c r="AF348" s="70" t="s">
        <v>170</v>
      </c>
      <c r="AG348" s="72">
        <f t="shared" si="147"/>
        <v>0.15</v>
      </c>
      <c r="AH348" s="95" t="s">
        <v>419</v>
      </c>
      <c r="AI348" s="92" t="s">
        <v>2049</v>
      </c>
      <c r="AJ348" s="72">
        <f t="shared" si="156"/>
        <v>0.1</v>
      </c>
      <c r="AK348" s="95" t="s">
        <v>419</v>
      </c>
      <c r="AL348" s="95" t="s">
        <v>2050</v>
      </c>
      <c r="AM348" s="72">
        <f t="shared" si="148"/>
        <v>0.15</v>
      </c>
      <c r="AN348" s="72" t="s">
        <v>2051</v>
      </c>
      <c r="AO348" s="72" t="s">
        <v>2067</v>
      </c>
      <c r="AP348" s="72">
        <f t="shared" si="140"/>
        <v>0.25</v>
      </c>
      <c r="AQ348" s="73">
        <f t="shared" si="141"/>
        <v>1.1499999999999999</v>
      </c>
      <c r="AR348" s="394">
        <f>AVERAGE(AQ348,AQ349,AQ350)</f>
        <v>1.0833333333333333</v>
      </c>
      <c r="AS348" s="361" t="s">
        <v>2053</v>
      </c>
      <c r="AT348" s="388">
        <f>VALUE(MID($AS348,1,1))</f>
        <v>1</v>
      </c>
      <c r="AU348" s="361" t="s">
        <v>2054</v>
      </c>
      <c r="AV348" s="388">
        <f>VALUE(MID($AU348,1,1))</f>
        <v>1</v>
      </c>
      <c r="AW348" s="388">
        <f>$AT348*$AV348</f>
        <v>1</v>
      </c>
      <c r="AX348" s="388" t="str">
        <f>CONCATENATE(AS348,AU348)</f>
        <v>1. Muy baja1. Leve</v>
      </c>
      <c r="AY348" s="391" t="str">
        <f t="shared" ref="AY348" si="167">IF(AX348="5. Muy alta1. Leve","Alto",IF(AX348="5. Muy alta2. Menor","Alto",IF(AX348="5. Muy alta3. Moderado","Alto",IF(AX348="5. Muy alta4. Mayor","Alto",IF(AX348="5. Muy alta5. Catastrófico","Extremo",IF(AX348="4. Alta1. Leve","Moderado",IF(AX348="4. Alta2. Menor","Moderado",IF(AX348="4. Alta3. Moderado","Alto",IF(AX348="4. Alta4. Mayor","Alto",IF(AX348="4. Alta5. Catastrófico","Extremo",IF(AX348="3. Media1. Leve","Moderado",IF(AX348="3. Media2. Menor","Moderado",IF(AX348="3. Media3. Moderado","Moderado",IF(AX348="3. Media4. Mayor","Alto",IF(AX348="3. Media5. Catastrófico","Extremo",IF(AX348="2. Baja1. Leve","Bajo",IF(AX348="2. Baja2. Menor","Moderado",IF(AX348="2. Baja3. Moderado","Moderado",IF(AX348="2. Baja4. Mayor","Alto",IF(AX348="2. Baja5. Catastrófico","Extremo",IF(AX348="1. Muy baja1. Leve","Bajo",IF(AX348="1. Muy baja2. Menor","Bajo",IF(AX348="1. Muy baja3. Moderado","Moderado",IF(AX348="1. Muy baja4. Mayor","Alto",IF(AX348="1. Muy baja5. Catastrófico","Extremo","")))))))))))))))))))))))))</f>
        <v>Bajo</v>
      </c>
    </row>
    <row r="349" spans="1:51" ht="50" customHeight="1" x14ac:dyDescent="0.3">
      <c r="A349" s="404"/>
      <c r="B349" s="407"/>
      <c r="C349" s="410"/>
      <c r="D349" s="407"/>
      <c r="E349" s="407"/>
      <c r="F349" s="407"/>
      <c r="G349" s="401"/>
      <c r="H349" s="362"/>
      <c r="I349" s="362"/>
      <c r="J349" s="362"/>
      <c r="K349" s="386"/>
      <c r="L349" s="389"/>
      <c r="M349" s="362"/>
      <c r="N349" s="389"/>
      <c r="O349" s="398"/>
      <c r="P349" s="362"/>
      <c r="Q349" s="389"/>
      <c r="R349" s="398"/>
      <c r="S349" s="389"/>
      <c r="T349" s="392"/>
      <c r="U349" s="95" t="s">
        <v>419</v>
      </c>
      <c r="V349" s="95" t="s">
        <v>2101</v>
      </c>
      <c r="W349" s="95" t="s">
        <v>2046</v>
      </c>
      <c r="X349" s="71">
        <f t="shared" si="144"/>
        <v>0.25</v>
      </c>
      <c r="Y349" s="71" t="s">
        <v>2047</v>
      </c>
      <c r="Z349" s="71">
        <f t="shared" si="145"/>
        <v>0.05</v>
      </c>
      <c r="AA349" s="95" t="s">
        <v>419</v>
      </c>
      <c r="AB349" s="95" t="s">
        <v>2638</v>
      </c>
      <c r="AC349" s="72">
        <f t="shared" si="146"/>
        <v>0.1</v>
      </c>
      <c r="AD349" s="95" t="s">
        <v>419</v>
      </c>
      <c r="AE349" s="95" t="s">
        <v>178</v>
      </c>
      <c r="AF349" s="70" t="s">
        <v>170</v>
      </c>
      <c r="AG349" s="72">
        <f t="shared" si="147"/>
        <v>0.15</v>
      </c>
      <c r="AH349" s="95" t="s">
        <v>419</v>
      </c>
      <c r="AI349" s="95" t="s">
        <v>2145</v>
      </c>
      <c r="AJ349" s="72">
        <f t="shared" si="156"/>
        <v>0.1</v>
      </c>
      <c r="AK349" s="95" t="s">
        <v>419</v>
      </c>
      <c r="AL349" s="95" t="s">
        <v>2050</v>
      </c>
      <c r="AM349" s="72">
        <f t="shared" si="148"/>
        <v>0.15</v>
      </c>
      <c r="AN349" s="72" t="s">
        <v>2051</v>
      </c>
      <c r="AO349" s="72" t="s">
        <v>2052</v>
      </c>
      <c r="AP349" s="72">
        <f t="shared" si="140"/>
        <v>0.25</v>
      </c>
      <c r="AQ349" s="73">
        <f t="shared" si="141"/>
        <v>1.05</v>
      </c>
      <c r="AR349" s="395"/>
      <c r="AS349" s="362"/>
      <c r="AT349" s="389"/>
      <c r="AU349" s="362"/>
      <c r="AV349" s="389"/>
      <c r="AW349" s="389"/>
      <c r="AX349" s="389"/>
      <c r="AY349" s="392"/>
    </row>
    <row r="350" spans="1:51" ht="50" customHeight="1" x14ac:dyDescent="0.3">
      <c r="A350" s="405"/>
      <c r="B350" s="408"/>
      <c r="C350" s="411"/>
      <c r="D350" s="408"/>
      <c r="E350" s="408"/>
      <c r="F350" s="408"/>
      <c r="G350" s="402"/>
      <c r="H350" s="363"/>
      <c r="I350" s="363"/>
      <c r="J350" s="363"/>
      <c r="K350" s="387"/>
      <c r="L350" s="390"/>
      <c r="M350" s="363"/>
      <c r="N350" s="390"/>
      <c r="O350" s="399"/>
      <c r="P350" s="363"/>
      <c r="Q350" s="390"/>
      <c r="R350" s="399"/>
      <c r="S350" s="390"/>
      <c r="T350" s="393"/>
      <c r="U350" s="95" t="s">
        <v>419</v>
      </c>
      <c r="V350" s="120" t="s">
        <v>2639</v>
      </c>
      <c r="W350" s="95" t="s">
        <v>2046</v>
      </c>
      <c r="X350" s="71">
        <f t="shared" si="144"/>
        <v>0.25</v>
      </c>
      <c r="Y350" s="71" t="s">
        <v>2047</v>
      </c>
      <c r="Z350" s="71">
        <f t="shared" si="145"/>
        <v>0.05</v>
      </c>
      <c r="AA350" s="95" t="s">
        <v>419</v>
      </c>
      <c r="AB350" s="70" t="s">
        <v>2640</v>
      </c>
      <c r="AC350" s="72">
        <f t="shared" si="146"/>
        <v>0.1</v>
      </c>
      <c r="AD350" s="95" t="s">
        <v>419</v>
      </c>
      <c r="AE350" s="95" t="s">
        <v>178</v>
      </c>
      <c r="AF350" s="70" t="s">
        <v>774</v>
      </c>
      <c r="AG350" s="72">
        <f t="shared" si="147"/>
        <v>0.15</v>
      </c>
      <c r="AH350" s="95" t="s">
        <v>419</v>
      </c>
      <c r="AI350" s="95" t="s">
        <v>2145</v>
      </c>
      <c r="AJ350" s="72">
        <f t="shared" si="156"/>
        <v>0.1</v>
      </c>
      <c r="AK350" s="95" t="s">
        <v>419</v>
      </c>
      <c r="AL350" s="95" t="s">
        <v>2063</v>
      </c>
      <c r="AM350" s="72">
        <f t="shared" si="148"/>
        <v>0.15</v>
      </c>
      <c r="AN350" s="72" t="s">
        <v>2051</v>
      </c>
      <c r="AO350" s="72" t="s">
        <v>2052</v>
      </c>
      <c r="AP350" s="72">
        <f t="shared" si="140"/>
        <v>0.25</v>
      </c>
      <c r="AQ350" s="73">
        <f t="shared" si="141"/>
        <v>1.05</v>
      </c>
      <c r="AR350" s="396"/>
      <c r="AS350" s="363"/>
      <c r="AT350" s="390"/>
      <c r="AU350" s="363"/>
      <c r="AV350" s="390"/>
      <c r="AW350" s="390"/>
      <c r="AX350" s="390"/>
      <c r="AY350" s="393"/>
    </row>
    <row r="351" spans="1:51" ht="50" customHeight="1" x14ac:dyDescent="0.3">
      <c r="A351" s="403" t="s">
        <v>775</v>
      </c>
      <c r="B351" s="406" t="s">
        <v>163</v>
      </c>
      <c r="C351" s="409">
        <v>12</v>
      </c>
      <c r="D351" s="406" t="s">
        <v>2635</v>
      </c>
      <c r="E351" s="406" t="s">
        <v>247</v>
      </c>
      <c r="F351" s="406" t="s">
        <v>2061</v>
      </c>
      <c r="G351" s="400" t="str">
        <f>(CONCATENATE(F351," ","de"," ",D351," ","por"," ",J351," ","debido a"," ",I351))</f>
        <v>Pérdida de Disponibilidad de Chatbot Agente Virtual Chatico por Caída del sistema por agotamiento de recursos debido a Alta dependencia del proveedor e indisponibilidad de la información</v>
      </c>
      <c r="H351" s="361" t="s">
        <v>2104</v>
      </c>
      <c r="I351" s="361" t="s">
        <v>2253</v>
      </c>
      <c r="J351" s="361" t="s">
        <v>2327</v>
      </c>
      <c r="K351" s="385" t="s">
        <v>2140</v>
      </c>
      <c r="L351" s="388" t="s">
        <v>2041</v>
      </c>
      <c r="M351" s="361" t="s">
        <v>2042</v>
      </c>
      <c r="N351" s="388">
        <f>VALUE(MID($M351,1,1))</f>
        <v>3</v>
      </c>
      <c r="O351" s="397">
        <f>IF(N351=5,100%,IF(N351=4,80%,IF(N351=3,60%,IF(N351=2,40%,IF(N351=1,20%,"")))))</f>
        <v>0.6</v>
      </c>
      <c r="P351" s="361" t="s">
        <v>2091</v>
      </c>
      <c r="Q351" s="388">
        <f>VALUE(MID($P351,1,1))</f>
        <v>4</v>
      </c>
      <c r="R351" s="397">
        <f>IF(Q351=5,100%,IF(Q351=4,80%,IF(Q351=3,60%,IF(Q351=2,40%,IF(Q351=1,20%,"")))))</f>
        <v>0.8</v>
      </c>
      <c r="S351" s="388" t="str">
        <f>CONCATENATE(M351,P351)</f>
        <v>3. Media4. Mayor</v>
      </c>
      <c r="T351" s="391" t="str">
        <f t="shared" ref="T351" si="168">IF(S351="5. Muy alta1. Leve","Alto",IF(S351="5. Muy alta2. Menor","Alto",IF(S351="5. Muy alta3. Moderado","Alto",IF(S351="5. Muy alta4. Mayor","Alto",IF(S351="5. Muy alta5. Catastrófico","Extremo",IF(S351="4. Alta1. Leve","Moderado",IF(S351="4. Alta2. Menor","Moderado",IF(S351="4. Alta3. Moderado","Alto",IF(S351="4. Alta4. Mayor","Alto",IF(S351="4. Alta5. Catastrófico","Extremo",IF(S351="3. Media1. Leve","Moderado",IF(S351="3. Media2. Menor","Moderado",IF(S351="3. Media3. Moderado","Moderado",IF(S351="3. Media4. Mayor","Alto",IF(S351="3. Media5. Catastrófico","Extremo",IF(S351="2. Baja1. Leve","Bajo",IF(S351="2. Baja2. Menor","Moderado",IF(S351="2. Baja3. Moderado","Moderado",IF(S351="2. Baja4. Mayor","Alto",IF(S351="2. Baja5. Catastrófico","Extremo",IF(S351="1. Muy baja1. Leve","Bajo",IF(S351="1. Muy baja2. Menor","Bajo",IF(S351="1. Muy baja3. Moderado","Moderado",IF(S351="1. Muy baja4. Mayor","Alto",IF(S351="1. Muy baja5. Catastrófico","Extremo","")))))))))))))))))))))))))</f>
        <v>Alto</v>
      </c>
      <c r="U351" s="95" t="s">
        <v>419</v>
      </c>
      <c r="V351" s="95" t="s">
        <v>2641</v>
      </c>
      <c r="W351" s="95" t="s">
        <v>2046</v>
      </c>
      <c r="X351" s="71">
        <f t="shared" si="144"/>
        <v>0.25</v>
      </c>
      <c r="Y351" s="71" t="s">
        <v>2047</v>
      </c>
      <c r="Z351" s="71">
        <f t="shared" si="145"/>
        <v>0.05</v>
      </c>
      <c r="AA351" s="95" t="s">
        <v>419</v>
      </c>
      <c r="AB351" s="95" t="s">
        <v>2642</v>
      </c>
      <c r="AC351" s="72">
        <f t="shared" si="146"/>
        <v>0.1</v>
      </c>
      <c r="AD351" s="95" t="s">
        <v>419</v>
      </c>
      <c r="AE351" s="70" t="s">
        <v>193</v>
      </c>
      <c r="AF351" s="70" t="s">
        <v>774</v>
      </c>
      <c r="AG351" s="72">
        <f t="shared" si="147"/>
        <v>0.15</v>
      </c>
      <c r="AH351" s="95" t="s">
        <v>419</v>
      </c>
      <c r="AI351" s="95" t="s">
        <v>2145</v>
      </c>
      <c r="AJ351" s="72">
        <f t="shared" si="156"/>
        <v>0.1</v>
      </c>
      <c r="AK351" s="95" t="s">
        <v>419</v>
      </c>
      <c r="AL351" s="95" t="s">
        <v>2643</v>
      </c>
      <c r="AM351" s="72">
        <f t="shared" si="148"/>
        <v>0.15</v>
      </c>
      <c r="AN351" s="72" t="s">
        <v>2051</v>
      </c>
      <c r="AO351" s="72" t="s">
        <v>2067</v>
      </c>
      <c r="AP351" s="72">
        <f t="shared" si="140"/>
        <v>0.25</v>
      </c>
      <c r="AQ351" s="73">
        <f t="shared" si="141"/>
        <v>1.05</v>
      </c>
      <c r="AR351" s="394">
        <f>AVERAGE(AQ351,AQ352,AQ353)</f>
        <v>1.05</v>
      </c>
      <c r="AS351" s="361" t="s">
        <v>2053</v>
      </c>
      <c r="AT351" s="388">
        <f>VALUE(MID($AS351,1,1))</f>
        <v>1</v>
      </c>
      <c r="AU351" s="361" t="s">
        <v>2043</v>
      </c>
      <c r="AV351" s="388">
        <f>VALUE(MID($AU351,1,1))</f>
        <v>2</v>
      </c>
      <c r="AW351" s="388">
        <f>$AT351*$AV351</f>
        <v>2</v>
      </c>
      <c r="AX351" s="388" t="str">
        <f>CONCATENATE(AS351,AU351)</f>
        <v>1. Muy baja2. Menor</v>
      </c>
      <c r="AY351" s="391" t="str">
        <f t="shared" ref="AY351" si="169">IF(AX351="5. Muy alta1. Leve","Alto",IF(AX351="5. Muy alta2. Menor","Alto",IF(AX351="5. Muy alta3. Moderado","Alto",IF(AX351="5. Muy alta4. Mayor","Alto",IF(AX351="5. Muy alta5. Catastrófico","Extremo",IF(AX351="4. Alta1. Leve","Moderado",IF(AX351="4. Alta2. Menor","Moderado",IF(AX351="4. Alta3. Moderado","Alto",IF(AX351="4. Alta4. Mayor","Alto",IF(AX351="4. Alta5. Catastrófico","Extremo",IF(AX351="3. Media1. Leve","Moderado",IF(AX351="3. Media2. Menor","Moderado",IF(AX351="3. Media3. Moderado","Moderado",IF(AX351="3. Media4. Mayor","Alto",IF(AX351="3. Media5. Catastrófico","Extremo",IF(AX351="2. Baja1. Leve","Bajo",IF(AX351="2. Baja2. Menor","Moderado",IF(AX351="2. Baja3. Moderado","Moderado",IF(AX351="2. Baja4. Mayor","Alto",IF(AX351="2. Baja5. Catastrófico","Extremo",IF(AX351="1. Muy baja1. Leve","Bajo",IF(AX351="1. Muy baja2. Menor","Bajo",IF(AX351="1. Muy baja3. Moderado","Moderado",IF(AX351="1. Muy baja4. Mayor","Alto",IF(AX351="1. Muy baja5. Catastrófico","Extremo","")))))))))))))))))))))))))</f>
        <v>Bajo</v>
      </c>
    </row>
    <row r="352" spans="1:51" ht="50" customHeight="1" x14ac:dyDescent="0.3">
      <c r="A352" s="404"/>
      <c r="B352" s="407"/>
      <c r="C352" s="410"/>
      <c r="D352" s="407"/>
      <c r="E352" s="407"/>
      <c r="F352" s="407"/>
      <c r="G352" s="401"/>
      <c r="H352" s="362"/>
      <c r="I352" s="362"/>
      <c r="J352" s="362"/>
      <c r="K352" s="386"/>
      <c r="L352" s="389"/>
      <c r="M352" s="362"/>
      <c r="N352" s="389"/>
      <c r="O352" s="398"/>
      <c r="P352" s="362"/>
      <c r="Q352" s="389"/>
      <c r="R352" s="398"/>
      <c r="S352" s="389"/>
      <c r="T352" s="392"/>
      <c r="U352" s="95" t="s">
        <v>419</v>
      </c>
      <c r="V352" s="95" t="s">
        <v>2101</v>
      </c>
      <c r="W352" s="95" t="s">
        <v>2046</v>
      </c>
      <c r="X352" s="71">
        <f t="shared" si="144"/>
        <v>0.25</v>
      </c>
      <c r="Y352" s="71" t="s">
        <v>2047</v>
      </c>
      <c r="Z352" s="71">
        <f t="shared" si="145"/>
        <v>0.05</v>
      </c>
      <c r="AA352" s="95" t="s">
        <v>419</v>
      </c>
      <c r="AB352" s="95" t="s">
        <v>2644</v>
      </c>
      <c r="AC352" s="72">
        <f t="shared" si="146"/>
        <v>0.1</v>
      </c>
      <c r="AD352" s="95" t="s">
        <v>419</v>
      </c>
      <c r="AE352" s="95" t="s">
        <v>178</v>
      </c>
      <c r="AF352" s="70" t="s">
        <v>774</v>
      </c>
      <c r="AG352" s="72">
        <f t="shared" si="147"/>
        <v>0.15</v>
      </c>
      <c r="AH352" s="95" t="s">
        <v>419</v>
      </c>
      <c r="AI352" s="95" t="s">
        <v>2145</v>
      </c>
      <c r="AJ352" s="72">
        <f t="shared" si="156"/>
        <v>0.1</v>
      </c>
      <c r="AK352" s="95" t="s">
        <v>419</v>
      </c>
      <c r="AL352" s="95" t="s">
        <v>2634</v>
      </c>
      <c r="AM352" s="72">
        <f t="shared" si="148"/>
        <v>0.15</v>
      </c>
      <c r="AN352" s="72" t="s">
        <v>2051</v>
      </c>
      <c r="AO352" s="72" t="s">
        <v>2052</v>
      </c>
      <c r="AP352" s="72">
        <f t="shared" si="140"/>
        <v>0.25</v>
      </c>
      <c r="AQ352" s="73">
        <f t="shared" si="141"/>
        <v>1.05</v>
      </c>
      <c r="AR352" s="395"/>
      <c r="AS352" s="362"/>
      <c r="AT352" s="389"/>
      <c r="AU352" s="362"/>
      <c r="AV352" s="389"/>
      <c r="AW352" s="389"/>
      <c r="AX352" s="389"/>
      <c r="AY352" s="392"/>
    </row>
    <row r="353" spans="1:51" ht="50" customHeight="1" x14ac:dyDescent="0.3">
      <c r="A353" s="405"/>
      <c r="B353" s="408"/>
      <c r="C353" s="411"/>
      <c r="D353" s="408"/>
      <c r="E353" s="408"/>
      <c r="F353" s="408"/>
      <c r="G353" s="402"/>
      <c r="H353" s="363"/>
      <c r="I353" s="363"/>
      <c r="J353" s="363"/>
      <c r="K353" s="387"/>
      <c r="L353" s="390"/>
      <c r="M353" s="363"/>
      <c r="N353" s="390"/>
      <c r="O353" s="399"/>
      <c r="P353" s="363"/>
      <c r="Q353" s="390"/>
      <c r="R353" s="399"/>
      <c r="S353" s="390"/>
      <c r="T353" s="393"/>
      <c r="U353" s="95" t="s">
        <v>419</v>
      </c>
      <c r="V353" s="120" t="s">
        <v>2645</v>
      </c>
      <c r="W353" s="95" t="s">
        <v>2046</v>
      </c>
      <c r="X353" s="71">
        <f t="shared" si="144"/>
        <v>0.25</v>
      </c>
      <c r="Y353" s="71" t="s">
        <v>2047</v>
      </c>
      <c r="Z353" s="71">
        <f t="shared" si="145"/>
        <v>0.05</v>
      </c>
      <c r="AA353" s="95" t="s">
        <v>419</v>
      </c>
      <c r="AB353" s="70" t="s">
        <v>2646</v>
      </c>
      <c r="AC353" s="72">
        <f t="shared" si="146"/>
        <v>0.1</v>
      </c>
      <c r="AD353" s="95" t="s">
        <v>419</v>
      </c>
      <c r="AE353" s="96" t="s">
        <v>193</v>
      </c>
      <c r="AF353" s="96" t="s">
        <v>774</v>
      </c>
      <c r="AG353" s="72">
        <f t="shared" si="147"/>
        <v>0.15</v>
      </c>
      <c r="AH353" s="95" t="s">
        <v>419</v>
      </c>
      <c r="AI353" s="95" t="s">
        <v>2099</v>
      </c>
      <c r="AJ353" s="72">
        <f t="shared" si="156"/>
        <v>0.1</v>
      </c>
      <c r="AK353" s="95" t="s">
        <v>419</v>
      </c>
      <c r="AL353" s="95" t="s">
        <v>2634</v>
      </c>
      <c r="AM353" s="72">
        <f t="shared" si="148"/>
        <v>0.15</v>
      </c>
      <c r="AN353" s="72" t="s">
        <v>2051</v>
      </c>
      <c r="AO353" s="72" t="s">
        <v>2052</v>
      </c>
      <c r="AP353" s="72">
        <f t="shared" si="140"/>
        <v>0.25</v>
      </c>
      <c r="AQ353" s="73">
        <f t="shared" si="141"/>
        <v>1.05</v>
      </c>
      <c r="AR353" s="396"/>
      <c r="AS353" s="363"/>
      <c r="AT353" s="390"/>
      <c r="AU353" s="363"/>
      <c r="AV353" s="390"/>
      <c r="AW353" s="390"/>
      <c r="AX353" s="390"/>
      <c r="AY353" s="393"/>
    </row>
    <row r="354" spans="1:51" ht="50" customHeight="1" x14ac:dyDescent="0.3">
      <c r="A354" s="403" t="s">
        <v>775</v>
      </c>
      <c r="B354" s="406" t="s">
        <v>163</v>
      </c>
      <c r="C354" s="409">
        <v>13</v>
      </c>
      <c r="D354" s="406" t="s">
        <v>2647</v>
      </c>
      <c r="E354" s="406" t="s">
        <v>247</v>
      </c>
      <c r="F354" s="406" t="s">
        <v>2648</v>
      </c>
      <c r="G354" s="400" t="str">
        <f>(CONCATENATE(F354," ","de"," ",D354," ","por"," ",J354," ","debido a"," ",I354))</f>
        <v>Fakes News o Noticias Falsas de Redes sociales  por Alteración de la información / Modificación de la Información debido a Falta de cultura de seguridad</v>
      </c>
      <c r="H354" s="385" t="s">
        <v>2073</v>
      </c>
      <c r="I354" s="385" t="s">
        <v>2232</v>
      </c>
      <c r="J354" s="385" t="s">
        <v>2174</v>
      </c>
      <c r="K354" s="385" t="s">
        <v>2117</v>
      </c>
      <c r="L354" s="388" t="s">
        <v>2041</v>
      </c>
      <c r="M354" s="361" t="s">
        <v>2042</v>
      </c>
      <c r="N354" s="388">
        <f>VALUE(MID($M354,1,1))</f>
        <v>3</v>
      </c>
      <c r="O354" s="397">
        <f>IF(N354=5,100%,IF(N354=4,80%,IF(N354=3,60%,IF(N354=2,40%,IF(N354=1,20%,"")))))</f>
        <v>0.6</v>
      </c>
      <c r="P354" s="361" t="s">
        <v>2106</v>
      </c>
      <c r="Q354" s="388">
        <f>VALUE(MID($P354,1,1))</f>
        <v>3</v>
      </c>
      <c r="R354" s="397">
        <f>IF(Q354=5,100%,IF(Q354=4,80%,IF(Q354=3,60%,IF(Q354=2,40%,IF(Q354=1,20%,"")))))</f>
        <v>0.6</v>
      </c>
      <c r="S354" s="388" t="str">
        <f>CONCATENATE(M354,P354)</f>
        <v>3. Media3. Moderado</v>
      </c>
      <c r="T354" s="391" t="str">
        <f t="shared" ref="T354" si="170">IF(S354="5. Muy alta1. Leve","Alto",IF(S354="5. Muy alta2. Menor","Alto",IF(S354="5. Muy alta3. Moderado","Alto",IF(S354="5. Muy alta4. Mayor","Alto",IF(S354="5. Muy alta5. Catastrófico","Extremo",IF(S354="4. Alta1. Leve","Moderado",IF(S354="4. Alta2. Menor","Moderado",IF(S354="4. Alta3. Moderado","Alto",IF(S354="4. Alta4. Mayor","Alto",IF(S354="4. Alta5. Catastrófico","Extremo",IF(S354="3. Media1. Leve","Moderado",IF(S354="3. Media2. Menor","Moderado",IF(S354="3. Media3. Moderado","Moderado",IF(S354="3. Media4. Mayor","Alto",IF(S354="3. Media5. Catastrófico","Extremo",IF(S354="2. Baja1. Leve","Bajo",IF(S354="2. Baja2. Menor","Moderado",IF(S354="2. Baja3. Moderado","Moderado",IF(S354="2. Baja4. Mayor","Alto",IF(S354="2. Baja5. Catastrófico","Extremo",IF(S354="1. Muy baja1. Leve","Bajo",IF(S354="1. Muy baja2. Menor","Bajo",IF(S354="1. Muy baja3. Moderado","Moderado",IF(S354="1. Muy baja4. Mayor","Alto",IF(S354="1. Muy baja5. Catastrófico","Extremo","")))))))))))))))))))))))))</f>
        <v>Moderado</v>
      </c>
      <c r="U354" s="95" t="s">
        <v>419</v>
      </c>
      <c r="V354" s="95" t="s">
        <v>2097</v>
      </c>
      <c r="W354" s="95" t="s">
        <v>2046</v>
      </c>
      <c r="X354" s="71">
        <f t="shared" si="144"/>
        <v>0.25</v>
      </c>
      <c r="Y354" s="71" t="s">
        <v>2047</v>
      </c>
      <c r="Z354" s="71">
        <f t="shared" si="145"/>
        <v>0.05</v>
      </c>
      <c r="AA354" s="95" t="s">
        <v>419</v>
      </c>
      <c r="AB354" s="95" t="s">
        <v>2098</v>
      </c>
      <c r="AC354" s="72">
        <f t="shared" si="146"/>
        <v>0.1</v>
      </c>
      <c r="AD354" s="95" t="s">
        <v>419</v>
      </c>
      <c r="AE354" s="95" t="s">
        <v>178</v>
      </c>
      <c r="AF354" s="70" t="s">
        <v>170</v>
      </c>
      <c r="AG354" s="72">
        <f t="shared" si="147"/>
        <v>0.15</v>
      </c>
      <c r="AH354" s="95" t="s">
        <v>419</v>
      </c>
      <c r="AI354" s="95" t="s">
        <v>2099</v>
      </c>
      <c r="AJ354" s="72">
        <f t="shared" si="156"/>
        <v>0.1</v>
      </c>
      <c r="AK354" s="95" t="s">
        <v>419</v>
      </c>
      <c r="AL354" s="95" t="s">
        <v>2100</v>
      </c>
      <c r="AM354" s="72">
        <f t="shared" si="148"/>
        <v>0.15</v>
      </c>
      <c r="AN354" s="72" t="s">
        <v>2051</v>
      </c>
      <c r="AO354" s="72" t="s">
        <v>2067</v>
      </c>
      <c r="AP354" s="72">
        <f t="shared" si="140"/>
        <v>0.25</v>
      </c>
      <c r="AQ354" s="73">
        <f t="shared" si="141"/>
        <v>1.05</v>
      </c>
      <c r="AR354" s="394">
        <f>AVERAGE(AQ354,AQ355,AQ356)</f>
        <v>1.05</v>
      </c>
      <c r="AS354" s="361" t="s">
        <v>2053</v>
      </c>
      <c r="AT354" s="388">
        <f>VALUE(MID($AS354,1,1))</f>
        <v>1</v>
      </c>
      <c r="AU354" s="361" t="s">
        <v>2054</v>
      </c>
      <c r="AV354" s="388">
        <f>VALUE(MID($AU354,1,1))</f>
        <v>1</v>
      </c>
      <c r="AW354" s="388">
        <f>$AT354*$AV354</f>
        <v>1</v>
      </c>
      <c r="AX354" s="388" t="str">
        <f>CONCATENATE(AS354,AU354)</f>
        <v>1. Muy baja1. Leve</v>
      </c>
      <c r="AY354" s="391" t="str">
        <f t="shared" ref="AY354" si="171">IF(AX354="5. Muy alta1. Leve","Alto",IF(AX354="5. Muy alta2. Menor","Alto",IF(AX354="5. Muy alta3. Moderado","Alto",IF(AX354="5. Muy alta4. Mayor","Alto",IF(AX354="5. Muy alta5. Catastrófico","Extremo",IF(AX354="4. Alta1. Leve","Moderado",IF(AX354="4. Alta2. Menor","Moderado",IF(AX354="4. Alta3. Moderado","Alto",IF(AX354="4. Alta4. Mayor","Alto",IF(AX354="4. Alta5. Catastrófico","Extremo",IF(AX354="3. Media1. Leve","Moderado",IF(AX354="3. Media2. Menor","Moderado",IF(AX354="3. Media3. Moderado","Moderado",IF(AX354="3. Media4. Mayor","Alto",IF(AX354="3. Media5. Catastrófico","Extremo",IF(AX354="2. Baja1. Leve","Bajo",IF(AX354="2. Baja2. Menor","Moderado",IF(AX354="2. Baja3. Moderado","Moderado",IF(AX354="2. Baja4. Mayor","Alto",IF(AX354="2. Baja5. Catastrófico","Extremo",IF(AX354="1. Muy baja1. Leve","Bajo",IF(AX354="1. Muy baja2. Menor","Bajo",IF(AX354="1. Muy baja3. Moderado","Moderado",IF(AX354="1. Muy baja4. Mayor","Alto",IF(AX354="1. Muy baja5. Catastrófico","Extremo","")))))))))))))))))))))))))</f>
        <v>Bajo</v>
      </c>
    </row>
    <row r="355" spans="1:51" ht="50" customHeight="1" x14ac:dyDescent="0.3">
      <c r="A355" s="404"/>
      <c r="B355" s="407"/>
      <c r="C355" s="410"/>
      <c r="D355" s="407"/>
      <c r="E355" s="407"/>
      <c r="F355" s="407"/>
      <c r="G355" s="401"/>
      <c r="H355" s="386"/>
      <c r="I355" s="386"/>
      <c r="J355" s="386"/>
      <c r="K355" s="386"/>
      <c r="L355" s="389"/>
      <c r="M355" s="362"/>
      <c r="N355" s="389"/>
      <c r="O355" s="398"/>
      <c r="P355" s="362"/>
      <c r="Q355" s="389"/>
      <c r="R355" s="398"/>
      <c r="S355" s="389"/>
      <c r="T355" s="392"/>
      <c r="U355" s="95" t="s">
        <v>419</v>
      </c>
      <c r="V355" s="95" t="s">
        <v>2101</v>
      </c>
      <c r="W355" s="95" t="s">
        <v>2046</v>
      </c>
      <c r="X355" s="71">
        <f t="shared" si="144"/>
        <v>0.25</v>
      </c>
      <c r="Y355" s="71" t="s">
        <v>2047</v>
      </c>
      <c r="Z355" s="71">
        <f t="shared" si="145"/>
        <v>0.05</v>
      </c>
      <c r="AA355" s="95" t="s">
        <v>419</v>
      </c>
      <c r="AB355" s="95" t="s">
        <v>2649</v>
      </c>
      <c r="AC355" s="72">
        <f t="shared" si="146"/>
        <v>0.1</v>
      </c>
      <c r="AD355" s="95" t="s">
        <v>419</v>
      </c>
      <c r="AE355" s="95" t="s">
        <v>178</v>
      </c>
      <c r="AF355" s="70" t="s">
        <v>774</v>
      </c>
      <c r="AG355" s="72">
        <f t="shared" si="147"/>
        <v>0.15</v>
      </c>
      <c r="AH355" s="95" t="s">
        <v>419</v>
      </c>
      <c r="AI355" s="95" t="s">
        <v>2145</v>
      </c>
      <c r="AJ355" s="72">
        <f t="shared" si="156"/>
        <v>0.1</v>
      </c>
      <c r="AK355" s="95" t="s">
        <v>419</v>
      </c>
      <c r="AL355" s="95" t="s">
        <v>2050</v>
      </c>
      <c r="AM355" s="72">
        <f t="shared" si="148"/>
        <v>0.15</v>
      </c>
      <c r="AN355" s="72" t="s">
        <v>2051</v>
      </c>
      <c r="AO355" s="72" t="s">
        <v>2052</v>
      </c>
      <c r="AP355" s="72">
        <f t="shared" si="140"/>
        <v>0.25</v>
      </c>
      <c r="AQ355" s="73">
        <f t="shared" si="141"/>
        <v>1.05</v>
      </c>
      <c r="AR355" s="395"/>
      <c r="AS355" s="362"/>
      <c r="AT355" s="389"/>
      <c r="AU355" s="362"/>
      <c r="AV355" s="389"/>
      <c r="AW355" s="389"/>
      <c r="AX355" s="389"/>
      <c r="AY355" s="392"/>
    </row>
    <row r="356" spans="1:51" ht="50" customHeight="1" x14ac:dyDescent="0.3">
      <c r="A356" s="405"/>
      <c r="B356" s="408"/>
      <c r="C356" s="411"/>
      <c r="D356" s="408"/>
      <c r="E356" s="408"/>
      <c r="F356" s="408"/>
      <c r="G356" s="402"/>
      <c r="H356" s="387"/>
      <c r="I356" s="387"/>
      <c r="J356" s="387"/>
      <c r="K356" s="387"/>
      <c r="L356" s="390"/>
      <c r="M356" s="363"/>
      <c r="N356" s="390"/>
      <c r="O356" s="399"/>
      <c r="P356" s="363"/>
      <c r="Q356" s="390"/>
      <c r="R356" s="399"/>
      <c r="S356" s="390"/>
      <c r="T356" s="393"/>
      <c r="U356" s="95" t="s">
        <v>419</v>
      </c>
      <c r="V356" s="120" t="s">
        <v>2650</v>
      </c>
      <c r="W356" s="95" t="s">
        <v>2046</v>
      </c>
      <c r="X356" s="71">
        <f t="shared" si="144"/>
        <v>0.25</v>
      </c>
      <c r="Y356" s="71" t="s">
        <v>2047</v>
      </c>
      <c r="Z356" s="71">
        <f t="shared" si="145"/>
        <v>0.05</v>
      </c>
      <c r="AA356" s="95" t="s">
        <v>419</v>
      </c>
      <c r="AB356" s="70" t="s">
        <v>2651</v>
      </c>
      <c r="AC356" s="72">
        <f t="shared" si="146"/>
        <v>0.1</v>
      </c>
      <c r="AD356" s="95" t="s">
        <v>419</v>
      </c>
      <c r="AE356" s="95" t="s">
        <v>178</v>
      </c>
      <c r="AF356" s="70" t="s">
        <v>170</v>
      </c>
      <c r="AG356" s="72">
        <f t="shared" si="147"/>
        <v>0.15</v>
      </c>
      <c r="AH356" s="95" t="s">
        <v>419</v>
      </c>
      <c r="AI356" s="70" t="s">
        <v>2215</v>
      </c>
      <c r="AJ356" s="72">
        <f t="shared" si="156"/>
        <v>0.1</v>
      </c>
      <c r="AK356" s="95" t="s">
        <v>419</v>
      </c>
      <c r="AL356" s="95" t="s">
        <v>2050</v>
      </c>
      <c r="AM356" s="72">
        <f t="shared" si="148"/>
        <v>0.15</v>
      </c>
      <c r="AN356" s="72" t="s">
        <v>2051</v>
      </c>
      <c r="AO356" s="72" t="s">
        <v>2052</v>
      </c>
      <c r="AP356" s="72">
        <f t="shared" si="140"/>
        <v>0.25</v>
      </c>
      <c r="AQ356" s="73">
        <f t="shared" si="141"/>
        <v>1.05</v>
      </c>
      <c r="AR356" s="396"/>
      <c r="AS356" s="363"/>
      <c r="AT356" s="390"/>
      <c r="AU356" s="363"/>
      <c r="AV356" s="390"/>
      <c r="AW356" s="390"/>
      <c r="AX356" s="390"/>
      <c r="AY356" s="393"/>
    </row>
    <row r="357" spans="1:51" ht="50" customHeight="1" x14ac:dyDescent="0.3">
      <c r="A357" s="403" t="s">
        <v>775</v>
      </c>
      <c r="B357" s="406" t="s">
        <v>163</v>
      </c>
      <c r="C357" s="409">
        <v>14</v>
      </c>
      <c r="D357" s="406" t="s">
        <v>2647</v>
      </c>
      <c r="E357" s="406" t="s">
        <v>247</v>
      </c>
      <c r="F357" s="406" t="s">
        <v>2061</v>
      </c>
      <c r="G357" s="400" t="str">
        <f>(CONCATENATE(F357," ","de"," ",D357," ","por"," ",J357," ","debido a"," ",I357))</f>
        <v>Pérdida de Disponibilidad de Redes sociales  por Alteración de la información / Modificación de la Información debido a Falta de cultura de seguridad</v>
      </c>
      <c r="H357" s="385" t="s">
        <v>2073</v>
      </c>
      <c r="I357" s="385" t="s">
        <v>2232</v>
      </c>
      <c r="J357" s="385" t="s">
        <v>2174</v>
      </c>
      <c r="K357" s="385" t="s">
        <v>2117</v>
      </c>
      <c r="L357" s="388" t="s">
        <v>2041</v>
      </c>
      <c r="M357" s="361" t="s">
        <v>2042</v>
      </c>
      <c r="N357" s="388">
        <f>VALUE(MID($M357,1,1))</f>
        <v>3</v>
      </c>
      <c r="O357" s="397">
        <f>IF(N357=5,100%,IF(N357=4,80%,IF(N357=3,60%,IF(N357=2,40%,IF(N357=1,20%,"")))))</f>
        <v>0.6</v>
      </c>
      <c r="P357" s="361" t="s">
        <v>2106</v>
      </c>
      <c r="Q357" s="388">
        <f>VALUE(MID($P357,1,1))</f>
        <v>3</v>
      </c>
      <c r="R357" s="397">
        <f>IF(Q357=5,100%,IF(Q357=4,80%,IF(Q357=3,60%,IF(Q357=2,40%,IF(Q357=1,20%,"")))))</f>
        <v>0.6</v>
      </c>
      <c r="S357" s="388" t="str">
        <f>CONCATENATE(M357,P357)</f>
        <v>3. Media3. Moderado</v>
      </c>
      <c r="T357" s="391" t="str">
        <f t="shared" ref="T357" si="172">IF(S357="5. Muy alta1. Leve","Alto",IF(S357="5. Muy alta2. Menor","Alto",IF(S357="5. Muy alta3. Moderado","Alto",IF(S357="5. Muy alta4. Mayor","Alto",IF(S357="5. Muy alta5. Catastrófico","Extremo",IF(S357="4. Alta1. Leve","Moderado",IF(S357="4. Alta2. Menor","Moderado",IF(S357="4. Alta3. Moderado","Alto",IF(S357="4. Alta4. Mayor","Alto",IF(S357="4. Alta5. Catastrófico","Extremo",IF(S357="3. Media1. Leve","Moderado",IF(S357="3. Media2. Menor","Moderado",IF(S357="3. Media3. Moderado","Moderado",IF(S357="3. Media4. Mayor","Alto",IF(S357="3. Media5. Catastrófico","Extremo",IF(S357="2. Baja1. Leve","Bajo",IF(S357="2. Baja2. Menor","Moderado",IF(S357="2. Baja3. Moderado","Moderado",IF(S357="2. Baja4. Mayor","Alto",IF(S357="2. Baja5. Catastrófico","Extremo",IF(S357="1. Muy baja1. Leve","Bajo",IF(S357="1. Muy baja2. Menor","Bajo",IF(S357="1. Muy baja3. Moderado","Moderado",IF(S357="1. Muy baja4. Mayor","Alto",IF(S357="1. Muy baja5. Catastrófico","Extremo","")))))))))))))))))))))))))</f>
        <v>Moderado</v>
      </c>
      <c r="U357" s="95" t="s">
        <v>419</v>
      </c>
      <c r="V357" s="95" t="s">
        <v>2097</v>
      </c>
      <c r="W357" s="95" t="s">
        <v>2046</v>
      </c>
      <c r="X357" s="71">
        <f t="shared" si="144"/>
        <v>0.25</v>
      </c>
      <c r="Y357" s="71" t="s">
        <v>2047</v>
      </c>
      <c r="Z357" s="71">
        <f t="shared" si="145"/>
        <v>0.05</v>
      </c>
      <c r="AA357" s="95" t="s">
        <v>419</v>
      </c>
      <c r="AB357" s="95" t="s">
        <v>2098</v>
      </c>
      <c r="AC357" s="72">
        <f t="shared" si="146"/>
        <v>0.1</v>
      </c>
      <c r="AD357" s="95" t="s">
        <v>419</v>
      </c>
      <c r="AE357" s="95" t="s">
        <v>178</v>
      </c>
      <c r="AF357" s="70" t="s">
        <v>170</v>
      </c>
      <c r="AG357" s="72">
        <f t="shared" si="147"/>
        <v>0.15</v>
      </c>
      <c r="AH357" s="95" t="s">
        <v>419</v>
      </c>
      <c r="AI357" s="95" t="s">
        <v>2099</v>
      </c>
      <c r="AJ357" s="72">
        <f t="shared" si="156"/>
        <v>0.1</v>
      </c>
      <c r="AK357" s="95" t="s">
        <v>419</v>
      </c>
      <c r="AL357" s="95" t="s">
        <v>2100</v>
      </c>
      <c r="AM357" s="72">
        <f t="shared" si="148"/>
        <v>0.15</v>
      </c>
      <c r="AN357" s="72" t="s">
        <v>2051</v>
      </c>
      <c r="AO357" s="72" t="s">
        <v>2067</v>
      </c>
      <c r="AP357" s="72">
        <f t="shared" si="140"/>
        <v>0.25</v>
      </c>
      <c r="AQ357" s="73">
        <f t="shared" si="141"/>
        <v>1.05</v>
      </c>
      <c r="AR357" s="394">
        <f>AVERAGE(AQ357,AQ358,AQ359)</f>
        <v>1.05</v>
      </c>
      <c r="AS357" s="361" t="s">
        <v>2053</v>
      </c>
      <c r="AT357" s="388">
        <f>VALUE(MID($AS357,1,1))</f>
        <v>1</v>
      </c>
      <c r="AU357" s="361" t="s">
        <v>2054</v>
      </c>
      <c r="AV357" s="388">
        <f>VALUE(MID($AU357,1,1))</f>
        <v>1</v>
      </c>
      <c r="AW357" s="388">
        <f>$AT357*$AV357</f>
        <v>1</v>
      </c>
      <c r="AX357" s="388" t="str">
        <f>CONCATENATE(AS357,AU357)</f>
        <v>1. Muy baja1. Leve</v>
      </c>
      <c r="AY357" s="391" t="str">
        <f t="shared" ref="AY357" si="173">IF(AX357="5. Muy alta1. Leve","Alto",IF(AX357="5. Muy alta2. Menor","Alto",IF(AX357="5. Muy alta3. Moderado","Alto",IF(AX357="5. Muy alta4. Mayor","Alto",IF(AX357="5. Muy alta5. Catastrófico","Extremo",IF(AX357="4. Alta1. Leve","Moderado",IF(AX357="4. Alta2. Menor","Moderado",IF(AX357="4. Alta3. Moderado","Alto",IF(AX357="4. Alta4. Mayor","Alto",IF(AX357="4. Alta5. Catastrófico","Extremo",IF(AX357="3. Media1. Leve","Moderado",IF(AX357="3. Media2. Menor","Moderado",IF(AX357="3. Media3. Moderado","Moderado",IF(AX357="3. Media4. Mayor","Alto",IF(AX357="3. Media5. Catastrófico","Extremo",IF(AX357="2. Baja1. Leve","Bajo",IF(AX357="2. Baja2. Menor","Moderado",IF(AX357="2. Baja3. Moderado","Moderado",IF(AX357="2. Baja4. Mayor","Alto",IF(AX357="2. Baja5. Catastrófico","Extremo",IF(AX357="1. Muy baja1. Leve","Bajo",IF(AX357="1. Muy baja2. Menor","Bajo",IF(AX357="1. Muy baja3. Moderado","Moderado",IF(AX357="1. Muy baja4. Mayor","Alto",IF(AX357="1. Muy baja5. Catastrófico","Extremo","")))))))))))))))))))))))))</f>
        <v>Bajo</v>
      </c>
    </row>
    <row r="358" spans="1:51" ht="50" customHeight="1" x14ac:dyDescent="0.3">
      <c r="A358" s="404"/>
      <c r="B358" s="407"/>
      <c r="C358" s="410"/>
      <c r="D358" s="407"/>
      <c r="E358" s="407"/>
      <c r="F358" s="407"/>
      <c r="G358" s="401"/>
      <c r="H358" s="386"/>
      <c r="I358" s="386"/>
      <c r="J358" s="386"/>
      <c r="K358" s="386"/>
      <c r="L358" s="389"/>
      <c r="M358" s="362"/>
      <c r="N358" s="389"/>
      <c r="O358" s="398"/>
      <c r="P358" s="362"/>
      <c r="Q358" s="389"/>
      <c r="R358" s="398"/>
      <c r="S358" s="389"/>
      <c r="T358" s="392"/>
      <c r="U358" s="95" t="s">
        <v>419</v>
      </c>
      <c r="V358" s="95" t="s">
        <v>2101</v>
      </c>
      <c r="W358" s="95" t="s">
        <v>2046</v>
      </c>
      <c r="X358" s="71">
        <f t="shared" si="144"/>
        <v>0.25</v>
      </c>
      <c r="Y358" s="71" t="s">
        <v>2047</v>
      </c>
      <c r="Z358" s="71">
        <f t="shared" si="145"/>
        <v>0.05</v>
      </c>
      <c r="AA358" s="95" t="s">
        <v>419</v>
      </c>
      <c r="AB358" s="95" t="s">
        <v>2649</v>
      </c>
      <c r="AC358" s="72">
        <f t="shared" si="146"/>
        <v>0.1</v>
      </c>
      <c r="AD358" s="95" t="s">
        <v>419</v>
      </c>
      <c r="AE358" s="95" t="s">
        <v>178</v>
      </c>
      <c r="AF358" s="70" t="s">
        <v>170</v>
      </c>
      <c r="AG358" s="72">
        <f t="shared" si="147"/>
        <v>0.15</v>
      </c>
      <c r="AH358" s="95" t="s">
        <v>419</v>
      </c>
      <c r="AI358" s="95" t="s">
        <v>2145</v>
      </c>
      <c r="AJ358" s="72">
        <f t="shared" si="156"/>
        <v>0.1</v>
      </c>
      <c r="AK358" s="95" t="s">
        <v>419</v>
      </c>
      <c r="AL358" s="95" t="s">
        <v>2652</v>
      </c>
      <c r="AM358" s="72">
        <f t="shared" si="148"/>
        <v>0.15</v>
      </c>
      <c r="AN358" s="72" t="s">
        <v>2051</v>
      </c>
      <c r="AO358" s="72" t="s">
        <v>2052</v>
      </c>
      <c r="AP358" s="72">
        <f t="shared" si="140"/>
        <v>0.25</v>
      </c>
      <c r="AQ358" s="73">
        <f t="shared" si="141"/>
        <v>1.05</v>
      </c>
      <c r="AR358" s="395"/>
      <c r="AS358" s="362"/>
      <c r="AT358" s="389"/>
      <c r="AU358" s="362"/>
      <c r="AV358" s="389"/>
      <c r="AW358" s="389"/>
      <c r="AX358" s="389"/>
      <c r="AY358" s="392"/>
    </row>
    <row r="359" spans="1:51" ht="50" customHeight="1" x14ac:dyDescent="0.3">
      <c r="A359" s="405"/>
      <c r="B359" s="408"/>
      <c r="C359" s="411"/>
      <c r="D359" s="408"/>
      <c r="E359" s="408"/>
      <c r="F359" s="408"/>
      <c r="G359" s="402"/>
      <c r="H359" s="387"/>
      <c r="I359" s="387"/>
      <c r="J359" s="387"/>
      <c r="K359" s="387"/>
      <c r="L359" s="390"/>
      <c r="M359" s="363"/>
      <c r="N359" s="390"/>
      <c r="O359" s="399"/>
      <c r="P359" s="363"/>
      <c r="Q359" s="390"/>
      <c r="R359" s="399"/>
      <c r="S359" s="390"/>
      <c r="T359" s="393"/>
      <c r="U359" s="95" t="s">
        <v>419</v>
      </c>
      <c r="V359" s="120" t="s">
        <v>2653</v>
      </c>
      <c r="W359" s="70" t="s">
        <v>2046</v>
      </c>
      <c r="X359" s="71">
        <f t="shared" si="144"/>
        <v>0.25</v>
      </c>
      <c r="Y359" s="71" t="s">
        <v>2047</v>
      </c>
      <c r="Z359" s="71">
        <f t="shared" si="145"/>
        <v>0.05</v>
      </c>
      <c r="AA359" s="95" t="s">
        <v>419</v>
      </c>
      <c r="AB359" s="70" t="s">
        <v>2654</v>
      </c>
      <c r="AC359" s="72">
        <f t="shared" si="146"/>
        <v>0.1</v>
      </c>
      <c r="AD359" s="95" t="s">
        <v>419</v>
      </c>
      <c r="AE359" s="95" t="s">
        <v>178</v>
      </c>
      <c r="AF359" s="70" t="s">
        <v>774</v>
      </c>
      <c r="AG359" s="72">
        <f t="shared" si="147"/>
        <v>0.15</v>
      </c>
      <c r="AH359" s="70" t="s">
        <v>419</v>
      </c>
      <c r="AI359" s="70" t="s">
        <v>2215</v>
      </c>
      <c r="AJ359" s="72">
        <f t="shared" si="156"/>
        <v>0.1</v>
      </c>
      <c r="AK359" s="70" t="s">
        <v>419</v>
      </c>
      <c r="AL359" s="95" t="s">
        <v>2652</v>
      </c>
      <c r="AM359" s="72">
        <f t="shared" si="148"/>
        <v>0.15</v>
      </c>
      <c r="AN359" s="72" t="s">
        <v>2051</v>
      </c>
      <c r="AO359" s="72" t="s">
        <v>2067</v>
      </c>
      <c r="AP359" s="72">
        <f t="shared" si="140"/>
        <v>0.25</v>
      </c>
      <c r="AQ359" s="73">
        <f t="shared" si="141"/>
        <v>1.05</v>
      </c>
      <c r="AR359" s="396"/>
      <c r="AS359" s="363"/>
      <c r="AT359" s="390"/>
      <c r="AU359" s="363"/>
      <c r="AV359" s="390"/>
      <c r="AW359" s="390"/>
      <c r="AX359" s="390"/>
      <c r="AY359" s="393"/>
    </row>
    <row r="360" spans="1:51" ht="50" customHeight="1" x14ac:dyDescent="0.3">
      <c r="A360" s="403" t="s">
        <v>775</v>
      </c>
      <c r="B360" s="406" t="s">
        <v>163</v>
      </c>
      <c r="C360" s="409">
        <v>15</v>
      </c>
      <c r="D360" s="406" t="s">
        <v>2655</v>
      </c>
      <c r="E360" s="406" t="s">
        <v>243</v>
      </c>
      <c r="F360" s="406" t="s">
        <v>2032</v>
      </c>
      <c r="G360" s="400" t="str">
        <f>(CONCATENATE(F360," ","de"," ",D360," ","por"," ",J360," ","debido a"," ",I360))</f>
        <v>Pérdida de confidencialidad e integridad de Aplicación Móvil de Gobierno Abierto Bogotá por Alteración de la información / Modificación de la Información debido a Falta de cultura de seguridad</v>
      </c>
      <c r="H360" s="385" t="s">
        <v>2073</v>
      </c>
      <c r="I360" s="385" t="s">
        <v>2232</v>
      </c>
      <c r="J360" s="385" t="s">
        <v>2174</v>
      </c>
      <c r="K360" s="385" t="s">
        <v>2117</v>
      </c>
      <c r="L360" s="388" t="s">
        <v>2041</v>
      </c>
      <c r="M360" s="361" t="s">
        <v>2042</v>
      </c>
      <c r="N360" s="388">
        <f>VALUE(MID($M360,1,1))</f>
        <v>3</v>
      </c>
      <c r="O360" s="397">
        <f>IF(N360=5,100%,IF(N360=4,80%,IF(N360=3,60%,IF(N360=2,40%,IF(N360=1,20%,"")))))</f>
        <v>0.6</v>
      </c>
      <c r="P360" s="361" t="s">
        <v>2106</v>
      </c>
      <c r="Q360" s="388">
        <f>VALUE(MID($P360,1,1))</f>
        <v>3</v>
      </c>
      <c r="R360" s="397">
        <f>IF(Q360=5,100%,IF(Q360=4,80%,IF(Q360=3,60%,IF(Q360=2,40%,IF(Q360=1,20%,"")))))</f>
        <v>0.6</v>
      </c>
      <c r="S360" s="388" t="str">
        <f>CONCATENATE(M360,P360)</f>
        <v>3. Media3. Moderado</v>
      </c>
      <c r="T360" s="391" t="str">
        <f t="shared" ref="T360" si="174">IF(S360="5. Muy alta1. Leve","Alto",IF(S360="5. Muy alta2. Menor","Alto",IF(S360="5. Muy alta3. Moderado","Alto",IF(S360="5. Muy alta4. Mayor","Alto",IF(S360="5. Muy alta5. Catastrófico","Extremo",IF(S360="4. Alta1. Leve","Moderado",IF(S360="4. Alta2. Menor","Moderado",IF(S360="4. Alta3. Moderado","Alto",IF(S360="4. Alta4. Mayor","Alto",IF(S360="4. Alta5. Catastrófico","Extremo",IF(S360="3. Media1. Leve","Moderado",IF(S360="3. Media2. Menor","Moderado",IF(S360="3. Media3. Moderado","Moderado",IF(S360="3. Media4. Mayor","Alto",IF(S360="3. Media5. Catastrófico","Extremo",IF(S360="2. Baja1. Leve","Bajo",IF(S360="2. Baja2. Menor","Moderado",IF(S360="2. Baja3. Moderado","Moderado",IF(S360="2. Baja4. Mayor","Alto",IF(S360="2. Baja5. Catastrófico","Extremo",IF(S360="1. Muy baja1. Leve","Bajo",IF(S360="1. Muy baja2. Menor","Bajo",IF(S360="1. Muy baja3. Moderado","Moderado",IF(S360="1. Muy baja4. Mayor","Alto",IF(S360="1. Muy baja5. Catastrófico","Extremo","")))))))))))))))))))))))))</f>
        <v>Moderado</v>
      </c>
      <c r="U360" s="95" t="s">
        <v>419</v>
      </c>
      <c r="V360" s="95" t="s">
        <v>2097</v>
      </c>
      <c r="W360" s="95" t="s">
        <v>2046</v>
      </c>
      <c r="X360" s="71">
        <f t="shared" si="144"/>
        <v>0.25</v>
      </c>
      <c r="Y360" s="71" t="s">
        <v>2047</v>
      </c>
      <c r="Z360" s="71">
        <f t="shared" si="145"/>
        <v>0.05</v>
      </c>
      <c r="AA360" s="95" t="s">
        <v>419</v>
      </c>
      <c r="AB360" s="95" t="s">
        <v>2098</v>
      </c>
      <c r="AC360" s="72">
        <f t="shared" si="146"/>
        <v>0.1</v>
      </c>
      <c r="AD360" s="95" t="s">
        <v>419</v>
      </c>
      <c r="AE360" s="95" t="s">
        <v>178</v>
      </c>
      <c r="AF360" s="70" t="s">
        <v>170</v>
      </c>
      <c r="AG360" s="72">
        <f t="shared" si="147"/>
        <v>0.15</v>
      </c>
      <c r="AH360" s="95" t="s">
        <v>419</v>
      </c>
      <c r="AI360" s="95" t="s">
        <v>2099</v>
      </c>
      <c r="AJ360" s="72">
        <f t="shared" si="156"/>
        <v>0.1</v>
      </c>
      <c r="AK360" s="95" t="s">
        <v>419</v>
      </c>
      <c r="AL360" s="95" t="s">
        <v>2100</v>
      </c>
      <c r="AM360" s="72">
        <f t="shared" si="148"/>
        <v>0.15</v>
      </c>
      <c r="AN360" s="72" t="s">
        <v>2051</v>
      </c>
      <c r="AO360" s="72" t="s">
        <v>2067</v>
      </c>
      <c r="AP360" s="72">
        <f t="shared" si="140"/>
        <v>0.25</v>
      </c>
      <c r="AQ360" s="73">
        <f t="shared" si="141"/>
        <v>1.05</v>
      </c>
      <c r="AR360" s="394">
        <f>AVERAGE(AQ360,AQ361,AQ362)</f>
        <v>1.05</v>
      </c>
      <c r="AS360" s="361" t="s">
        <v>2053</v>
      </c>
      <c r="AT360" s="388">
        <f>VALUE(MID($AS360,1,1))</f>
        <v>1</v>
      </c>
      <c r="AU360" s="361" t="s">
        <v>2054</v>
      </c>
      <c r="AV360" s="388">
        <f>VALUE(MID($AU360,1,1))</f>
        <v>1</v>
      </c>
      <c r="AW360" s="388">
        <f>$AT360*$AV360</f>
        <v>1</v>
      </c>
      <c r="AX360" s="388" t="str">
        <f>CONCATENATE(AS360,AU360)</f>
        <v>1. Muy baja1. Leve</v>
      </c>
      <c r="AY360" s="391" t="str">
        <f t="shared" ref="AY360" si="175">IF(AX360="5. Muy alta1. Leve","Alto",IF(AX360="5. Muy alta2. Menor","Alto",IF(AX360="5. Muy alta3. Moderado","Alto",IF(AX360="5. Muy alta4. Mayor","Alto",IF(AX360="5. Muy alta5. Catastrófico","Extremo",IF(AX360="4. Alta1. Leve","Moderado",IF(AX360="4. Alta2. Menor","Moderado",IF(AX360="4. Alta3. Moderado","Alto",IF(AX360="4. Alta4. Mayor","Alto",IF(AX360="4. Alta5. Catastrófico","Extremo",IF(AX360="3. Media1. Leve","Moderado",IF(AX360="3. Media2. Menor","Moderado",IF(AX360="3. Media3. Moderado","Moderado",IF(AX360="3. Media4. Mayor","Alto",IF(AX360="3. Media5. Catastrófico","Extremo",IF(AX360="2. Baja1. Leve","Bajo",IF(AX360="2. Baja2. Menor","Moderado",IF(AX360="2. Baja3. Moderado","Moderado",IF(AX360="2. Baja4. Mayor","Alto",IF(AX360="2. Baja5. Catastrófico","Extremo",IF(AX360="1. Muy baja1. Leve","Bajo",IF(AX360="1. Muy baja2. Menor","Bajo",IF(AX360="1. Muy baja3. Moderado","Moderado",IF(AX360="1. Muy baja4. Mayor","Alto",IF(AX360="1. Muy baja5. Catastrófico","Extremo","")))))))))))))))))))))))))</f>
        <v>Bajo</v>
      </c>
    </row>
    <row r="361" spans="1:51" ht="50" customHeight="1" x14ac:dyDescent="0.3">
      <c r="A361" s="404"/>
      <c r="B361" s="407"/>
      <c r="C361" s="410"/>
      <c r="D361" s="407"/>
      <c r="E361" s="407"/>
      <c r="F361" s="407"/>
      <c r="G361" s="401"/>
      <c r="H361" s="386"/>
      <c r="I361" s="386"/>
      <c r="J361" s="386"/>
      <c r="K361" s="386"/>
      <c r="L361" s="389"/>
      <c r="M361" s="362"/>
      <c r="N361" s="389"/>
      <c r="O361" s="398"/>
      <c r="P361" s="362"/>
      <c r="Q361" s="389"/>
      <c r="R361" s="398"/>
      <c r="S361" s="389"/>
      <c r="T361" s="392"/>
      <c r="U361" s="95" t="s">
        <v>419</v>
      </c>
      <c r="V361" s="95" t="s">
        <v>2101</v>
      </c>
      <c r="W361" s="95" t="s">
        <v>2046</v>
      </c>
      <c r="X361" s="71">
        <f t="shared" si="144"/>
        <v>0.25</v>
      </c>
      <c r="Y361" s="71" t="s">
        <v>2047</v>
      </c>
      <c r="Z361" s="71">
        <f t="shared" si="145"/>
        <v>0.05</v>
      </c>
      <c r="AA361" s="95" t="s">
        <v>419</v>
      </c>
      <c r="AB361" s="95" t="s">
        <v>2649</v>
      </c>
      <c r="AC361" s="72">
        <f t="shared" si="146"/>
        <v>0.1</v>
      </c>
      <c r="AD361" s="95" t="s">
        <v>419</v>
      </c>
      <c r="AE361" s="95" t="s">
        <v>178</v>
      </c>
      <c r="AF361" s="70" t="s">
        <v>170</v>
      </c>
      <c r="AG361" s="72">
        <f t="shared" si="147"/>
        <v>0.15</v>
      </c>
      <c r="AH361" s="95" t="s">
        <v>419</v>
      </c>
      <c r="AI361" s="95" t="s">
        <v>2145</v>
      </c>
      <c r="AJ361" s="72">
        <f t="shared" si="156"/>
        <v>0.1</v>
      </c>
      <c r="AK361" s="95" t="s">
        <v>419</v>
      </c>
      <c r="AL361" s="95" t="s">
        <v>2050</v>
      </c>
      <c r="AM361" s="72">
        <f t="shared" si="148"/>
        <v>0.15</v>
      </c>
      <c r="AN361" s="72" t="s">
        <v>2051</v>
      </c>
      <c r="AO361" s="72" t="s">
        <v>2052</v>
      </c>
      <c r="AP361" s="72">
        <f t="shared" si="140"/>
        <v>0.25</v>
      </c>
      <c r="AQ361" s="73">
        <f t="shared" si="141"/>
        <v>1.05</v>
      </c>
      <c r="AR361" s="395"/>
      <c r="AS361" s="362"/>
      <c r="AT361" s="389"/>
      <c r="AU361" s="362"/>
      <c r="AV361" s="389"/>
      <c r="AW361" s="389"/>
      <c r="AX361" s="389"/>
      <c r="AY361" s="392"/>
    </row>
    <row r="362" spans="1:51" ht="50" customHeight="1" x14ac:dyDescent="0.3">
      <c r="A362" s="405"/>
      <c r="B362" s="408"/>
      <c r="C362" s="411"/>
      <c r="D362" s="408"/>
      <c r="E362" s="408"/>
      <c r="F362" s="408"/>
      <c r="G362" s="402"/>
      <c r="H362" s="387"/>
      <c r="I362" s="387"/>
      <c r="J362" s="387"/>
      <c r="K362" s="387"/>
      <c r="L362" s="390"/>
      <c r="M362" s="363"/>
      <c r="N362" s="390"/>
      <c r="O362" s="399"/>
      <c r="P362" s="363"/>
      <c r="Q362" s="390"/>
      <c r="R362" s="399"/>
      <c r="S362" s="390"/>
      <c r="T362" s="393"/>
      <c r="U362" s="95" t="s">
        <v>419</v>
      </c>
      <c r="V362" s="120" t="s">
        <v>2656</v>
      </c>
      <c r="W362" s="95" t="s">
        <v>2046</v>
      </c>
      <c r="X362" s="71">
        <f t="shared" si="144"/>
        <v>0.25</v>
      </c>
      <c r="Y362" s="71" t="s">
        <v>2047</v>
      </c>
      <c r="Z362" s="71">
        <f t="shared" si="145"/>
        <v>0.05</v>
      </c>
      <c r="AA362" s="95" t="s">
        <v>419</v>
      </c>
      <c r="AB362" s="70" t="s">
        <v>2657</v>
      </c>
      <c r="AC362" s="72">
        <f t="shared" si="146"/>
        <v>0.1</v>
      </c>
      <c r="AD362" s="95" t="s">
        <v>419</v>
      </c>
      <c r="AE362" s="95" t="s">
        <v>178</v>
      </c>
      <c r="AF362" s="70" t="s">
        <v>774</v>
      </c>
      <c r="AG362" s="72">
        <f t="shared" si="147"/>
        <v>0.15</v>
      </c>
      <c r="AH362" s="95" t="s">
        <v>419</v>
      </c>
      <c r="AI362" s="95" t="s">
        <v>2145</v>
      </c>
      <c r="AJ362" s="72">
        <f t="shared" si="156"/>
        <v>0.1</v>
      </c>
      <c r="AK362" s="95" t="s">
        <v>419</v>
      </c>
      <c r="AL362" s="95" t="s">
        <v>2050</v>
      </c>
      <c r="AM362" s="72">
        <f t="shared" si="148"/>
        <v>0.15</v>
      </c>
      <c r="AN362" s="72" t="s">
        <v>2051</v>
      </c>
      <c r="AO362" s="72" t="s">
        <v>2052</v>
      </c>
      <c r="AP362" s="72">
        <f t="shared" si="140"/>
        <v>0.25</v>
      </c>
      <c r="AQ362" s="73">
        <f t="shared" si="141"/>
        <v>1.05</v>
      </c>
      <c r="AR362" s="396"/>
      <c r="AS362" s="363"/>
      <c r="AT362" s="390"/>
      <c r="AU362" s="363"/>
      <c r="AV362" s="390"/>
      <c r="AW362" s="390"/>
      <c r="AX362" s="390"/>
      <c r="AY362" s="393"/>
    </row>
    <row r="363" spans="1:51" ht="50" customHeight="1" x14ac:dyDescent="0.3">
      <c r="A363" s="403" t="s">
        <v>775</v>
      </c>
      <c r="B363" s="406" t="s">
        <v>163</v>
      </c>
      <c r="C363" s="409">
        <v>16</v>
      </c>
      <c r="D363" s="406" t="s">
        <v>2655</v>
      </c>
      <c r="E363" s="406" t="s">
        <v>243</v>
      </c>
      <c r="F363" s="406" t="s">
        <v>2061</v>
      </c>
      <c r="G363" s="400" t="str">
        <f>(CONCATENATE(F363," ","de"," ",D363," ","por"," ",J363," ","debido a"," ",I363))</f>
        <v>Pérdida de Disponibilidad de Aplicación Móvil de Gobierno Abierto Bogotá por Alteración de la información / Modificación de la Información debido a Falta de cultura de seguridad</v>
      </c>
      <c r="H363" s="385" t="s">
        <v>2073</v>
      </c>
      <c r="I363" s="385" t="s">
        <v>2232</v>
      </c>
      <c r="J363" s="385" t="s">
        <v>2174</v>
      </c>
      <c r="K363" s="385" t="s">
        <v>2117</v>
      </c>
      <c r="L363" s="388" t="s">
        <v>2041</v>
      </c>
      <c r="M363" s="361" t="s">
        <v>2042</v>
      </c>
      <c r="N363" s="388">
        <f>VALUE(MID($M363,1,1))</f>
        <v>3</v>
      </c>
      <c r="O363" s="397">
        <f>IF(N363=5,100%,IF(N363=4,80%,IF(N363=3,60%,IF(N363=2,40%,IF(N363=1,20%,"")))))</f>
        <v>0.6</v>
      </c>
      <c r="P363" s="361" t="s">
        <v>2106</v>
      </c>
      <c r="Q363" s="388">
        <f>VALUE(MID($P363,1,1))</f>
        <v>3</v>
      </c>
      <c r="R363" s="397">
        <f>IF(Q363=5,100%,IF(Q363=4,80%,IF(Q363=3,60%,IF(Q363=2,40%,IF(Q363=1,20%,"")))))</f>
        <v>0.6</v>
      </c>
      <c r="S363" s="388" t="str">
        <f>CONCATENATE(M363,P363)</f>
        <v>3. Media3. Moderado</v>
      </c>
      <c r="T363" s="391" t="str">
        <f t="shared" ref="T363" si="176">IF(S363="5. Muy alta1. Leve","Alto",IF(S363="5. Muy alta2. Menor","Alto",IF(S363="5. Muy alta3. Moderado","Alto",IF(S363="5. Muy alta4. Mayor","Alto",IF(S363="5. Muy alta5. Catastrófico","Extremo",IF(S363="4. Alta1. Leve","Moderado",IF(S363="4. Alta2. Menor","Moderado",IF(S363="4. Alta3. Moderado","Alto",IF(S363="4. Alta4. Mayor","Alto",IF(S363="4. Alta5. Catastrófico","Extremo",IF(S363="3. Media1. Leve","Moderado",IF(S363="3. Media2. Menor","Moderado",IF(S363="3. Media3. Moderado","Moderado",IF(S363="3. Media4. Mayor","Alto",IF(S363="3. Media5. Catastrófico","Extremo",IF(S363="2. Baja1. Leve","Bajo",IF(S363="2. Baja2. Menor","Moderado",IF(S363="2. Baja3. Moderado","Moderado",IF(S363="2. Baja4. Mayor","Alto",IF(S363="2. Baja5. Catastrófico","Extremo",IF(S363="1. Muy baja1. Leve","Bajo",IF(S363="1. Muy baja2. Menor","Bajo",IF(S363="1. Muy baja3. Moderado","Moderado",IF(S363="1. Muy baja4. Mayor","Alto",IF(S363="1. Muy baja5. Catastrófico","Extremo","")))))))))))))))))))))))))</f>
        <v>Moderado</v>
      </c>
      <c r="U363" s="95" t="s">
        <v>419</v>
      </c>
      <c r="V363" s="95" t="s">
        <v>2097</v>
      </c>
      <c r="W363" s="95" t="s">
        <v>2046</v>
      </c>
      <c r="X363" s="71">
        <f t="shared" si="144"/>
        <v>0.25</v>
      </c>
      <c r="Y363" s="71" t="s">
        <v>2047</v>
      </c>
      <c r="Z363" s="71">
        <f t="shared" si="145"/>
        <v>0.05</v>
      </c>
      <c r="AA363" s="95" t="s">
        <v>419</v>
      </c>
      <c r="AB363" s="95" t="s">
        <v>2098</v>
      </c>
      <c r="AC363" s="72">
        <f t="shared" si="146"/>
        <v>0.1</v>
      </c>
      <c r="AD363" s="95" t="s">
        <v>419</v>
      </c>
      <c r="AE363" s="95" t="s">
        <v>178</v>
      </c>
      <c r="AF363" s="70" t="s">
        <v>170</v>
      </c>
      <c r="AG363" s="72">
        <f t="shared" si="147"/>
        <v>0.15</v>
      </c>
      <c r="AH363" s="95" t="s">
        <v>419</v>
      </c>
      <c r="AI363" s="95" t="s">
        <v>2099</v>
      </c>
      <c r="AJ363" s="72">
        <f t="shared" si="156"/>
        <v>0.1</v>
      </c>
      <c r="AK363" s="95" t="s">
        <v>419</v>
      </c>
      <c r="AL363" s="95" t="s">
        <v>2100</v>
      </c>
      <c r="AM363" s="72">
        <f t="shared" si="148"/>
        <v>0.15</v>
      </c>
      <c r="AN363" s="72" t="s">
        <v>2051</v>
      </c>
      <c r="AO363" s="72" t="s">
        <v>2067</v>
      </c>
      <c r="AP363" s="72">
        <f t="shared" si="140"/>
        <v>0.25</v>
      </c>
      <c r="AQ363" s="73">
        <f t="shared" si="141"/>
        <v>1.05</v>
      </c>
      <c r="AR363" s="394">
        <f>AVERAGE(AQ363,AQ364,AQ365)</f>
        <v>1.05</v>
      </c>
      <c r="AS363" s="361" t="s">
        <v>2053</v>
      </c>
      <c r="AT363" s="388">
        <f>VALUE(MID($AS363,1,1))</f>
        <v>1</v>
      </c>
      <c r="AU363" s="361" t="s">
        <v>2054</v>
      </c>
      <c r="AV363" s="388">
        <f>VALUE(MID($AU363,1,1))</f>
        <v>1</v>
      </c>
      <c r="AW363" s="388">
        <f>$AT363*$AV363</f>
        <v>1</v>
      </c>
      <c r="AX363" s="388" t="str">
        <f>CONCATENATE(AS363,AU363)</f>
        <v>1. Muy baja1. Leve</v>
      </c>
      <c r="AY363" s="391" t="str">
        <f t="shared" ref="AY363" si="177">IF(AX363="5. Muy alta1. Leve","Alto",IF(AX363="5. Muy alta2. Menor","Alto",IF(AX363="5. Muy alta3. Moderado","Alto",IF(AX363="5. Muy alta4. Mayor","Alto",IF(AX363="5. Muy alta5. Catastrófico","Extremo",IF(AX363="4. Alta1. Leve","Moderado",IF(AX363="4. Alta2. Menor","Moderado",IF(AX363="4. Alta3. Moderado","Alto",IF(AX363="4. Alta4. Mayor","Alto",IF(AX363="4. Alta5. Catastrófico","Extremo",IF(AX363="3. Media1. Leve","Moderado",IF(AX363="3. Media2. Menor","Moderado",IF(AX363="3. Media3. Moderado","Moderado",IF(AX363="3. Media4. Mayor","Alto",IF(AX363="3. Media5. Catastrófico","Extremo",IF(AX363="2. Baja1. Leve","Bajo",IF(AX363="2. Baja2. Menor","Moderado",IF(AX363="2. Baja3. Moderado","Moderado",IF(AX363="2. Baja4. Mayor","Alto",IF(AX363="2. Baja5. Catastrófico","Extremo",IF(AX363="1. Muy baja1. Leve","Bajo",IF(AX363="1. Muy baja2. Menor","Bajo",IF(AX363="1. Muy baja3. Moderado","Moderado",IF(AX363="1. Muy baja4. Mayor","Alto",IF(AX363="1. Muy baja5. Catastrófico","Extremo","")))))))))))))))))))))))))</f>
        <v>Bajo</v>
      </c>
    </row>
    <row r="364" spans="1:51" ht="50" customHeight="1" x14ac:dyDescent="0.3">
      <c r="A364" s="404"/>
      <c r="B364" s="407"/>
      <c r="C364" s="410"/>
      <c r="D364" s="407"/>
      <c r="E364" s="407"/>
      <c r="F364" s="407"/>
      <c r="G364" s="401"/>
      <c r="H364" s="386"/>
      <c r="I364" s="386"/>
      <c r="J364" s="386"/>
      <c r="K364" s="386"/>
      <c r="L364" s="389"/>
      <c r="M364" s="362"/>
      <c r="N364" s="389"/>
      <c r="O364" s="398"/>
      <c r="P364" s="362"/>
      <c r="Q364" s="389"/>
      <c r="R364" s="398"/>
      <c r="S364" s="389"/>
      <c r="T364" s="392"/>
      <c r="U364" s="95" t="s">
        <v>419</v>
      </c>
      <c r="V364" s="95" t="s">
        <v>2101</v>
      </c>
      <c r="W364" s="95" t="s">
        <v>2046</v>
      </c>
      <c r="X364" s="71">
        <f t="shared" si="144"/>
        <v>0.25</v>
      </c>
      <c r="Y364" s="71" t="s">
        <v>2047</v>
      </c>
      <c r="Z364" s="71">
        <f t="shared" si="145"/>
        <v>0.05</v>
      </c>
      <c r="AA364" s="95" t="s">
        <v>419</v>
      </c>
      <c r="AB364" s="95" t="s">
        <v>2649</v>
      </c>
      <c r="AC364" s="72">
        <f t="shared" si="146"/>
        <v>0.1</v>
      </c>
      <c r="AD364" s="95" t="s">
        <v>419</v>
      </c>
      <c r="AE364" s="95" t="s">
        <v>178</v>
      </c>
      <c r="AF364" s="70" t="s">
        <v>170</v>
      </c>
      <c r="AG364" s="72">
        <f t="shared" si="147"/>
        <v>0.15</v>
      </c>
      <c r="AH364" s="95" t="s">
        <v>419</v>
      </c>
      <c r="AI364" s="95" t="s">
        <v>2145</v>
      </c>
      <c r="AJ364" s="72">
        <f t="shared" si="156"/>
        <v>0.1</v>
      </c>
      <c r="AK364" s="95" t="s">
        <v>419</v>
      </c>
      <c r="AL364" s="95" t="s">
        <v>2634</v>
      </c>
      <c r="AM364" s="72">
        <f t="shared" si="148"/>
        <v>0.15</v>
      </c>
      <c r="AN364" s="72" t="s">
        <v>2051</v>
      </c>
      <c r="AO364" s="72" t="s">
        <v>2052</v>
      </c>
      <c r="AP364" s="72">
        <f t="shared" si="140"/>
        <v>0.25</v>
      </c>
      <c r="AQ364" s="73">
        <f t="shared" si="141"/>
        <v>1.05</v>
      </c>
      <c r="AR364" s="395"/>
      <c r="AS364" s="362"/>
      <c r="AT364" s="389"/>
      <c r="AU364" s="362"/>
      <c r="AV364" s="389"/>
      <c r="AW364" s="389"/>
      <c r="AX364" s="389"/>
      <c r="AY364" s="392"/>
    </row>
    <row r="365" spans="1:51" ht="50" customHeight="1" x14ac:dyDescent="0.3">
      <c r="A365" s="405"/>
      <c r="B365" s="408"/>
      <c r="C365" s="411"/>
      <c r="D365" s="408"/>
      <c r="E365" s="408"/>
      <c r="F365" s="408"/>
      <c r="G365" s="402"/>
      <c r="H365" s="387"/>
      <c r="I365" s="387"/>
      <c r="J365" s="387"/>
      <c r="K365" s="387"/>
      <c r="L365" s="390"/>
      <c r="M365" s="363"/>
      <c r="N365" s="390"/>
      <c r="O365" s="399"/>
      <c r="P365" s="363"/>
      <c r="Q365" s="390"/>
      <c r="R365" s="399"/>
      <c r="S365" s="390"/>
      <c r="T365" s="393"/>
      <c r="U365" s="95" t="s">
        <v>419</v>
      </c>
      <c r="V365" s="120" t="s">
        <v>2656</v>
      </c>
      <c r="W365" s="95" t="s">
        <v>2046</v>
      </c>
      <c r="X365" s="71">
        <f t="shared" si="144"/>
        <v>0.25</v>
      </c>
      <c r="Y365" s="71" t="s">
        <v>2047</v>
      </c>
      <c r="Z365" s="71">
        <f t="shared" si="145"/>
        <v>0.05</v>
      </c>
      <c r="AA365" s="95" t="s">
        <v>419</v>
      </c>
      <c r="AB365" s="70" t="s">
        <v>2657</v>
      </c>
      <c r="AC365" s="72">
        <f t="shared" si="146"/>
        <v>0.1</v>
      </c>
      <c r="AD365" s="95" t="s">
        <v>419</v>
      </c>
      <c r="AE365" s="95" t="s">
        <v>178</v>
      </c>
      <c r="AF365" s="70" t="s">
        <v>774</v>
      </c>
      <c r="AG365" s="72">
        <f t="shared" si="147"/>
        <v>0.15</v>
      </c>
      <c r="AH365" s="95" t="s">
        <v>419</v>
      </c>
      <c r="AI365" s="95" t="s">
        <v>2145</v>
      </c>
      <c r="AJ365" s="72">
        <f t="shared" si="156"/>
        <v>0.1</v>
      </c>
      <c r="AK365" s="95" t="s">
        <v>419</v>
      </c>
      <c r="AL365" s="95" t="s">
        <v>2050</v>
      </c>
      <c r="AM365" s="72">
        <f t="shared" si="148"/>
        <v>0.15</v>
      </c>
      <c r="AN365" s="72" t="s">
        <v>2051</v>
      </c>
      <c r="AO365" s="72" t="s">
        <v>2067</v>
      </c>
      <c r="AP365" s="72">
        <f t="shared" si="140"/>
        <v>0.25</v>
      </c>
      <c r="AQ365" s="73">
        <f t="shared" si="141"/>
        <v>1.05</v>
      </c>
      <c r="AR365" s="396"/>
      <c r="AS365" s="363"/>
      <c r="AT365" s="390"/>
      <c r="AU365" s="363"/>
      <c r="AV365" s="390"/>
      <c r="AW365" s="390"/>
      <c r="AX365" s="390"/>
      <c r="AY365" s="393"/>
    </row>
    <row r="366" spans="1:51" ht="50" customHeight="1" x14ac:dyDescent="0.3">
      <c r="A366" s="403" t="s">
        <v>774</v>
      </c>
      <c r="B366" s="406" t="s">
        <v>163</v>
      </c>
      <c r="C366" s="409">
        <v>17</v>
      </c>
      <c r="D366" s="406" t="s">
        <v>465</v>
      </c>
      <c r="E366" s="406" t="s">
        <v>175</v>
      </c>
      <c r="F366" s="406" t="s">
        <v>2032</v>
      </c>
      <c r="G366" s="400" t="str">
        <f>(CONCATENATE(F366," ","de"," ",D366," ","por"," ",J366," ","debido a"," ",I366))</f>
        <v>Pérdida de confidencialidad e integridad de Equipos de cómputo por Alteración de la información / Modificación de la Información debido a Acceso a los equipos de cómputo sin controles</v>
      </c>
      <c r="H366" s="385" t="s">
        <v>2104</v>
      </c>
      <c r="I366" s="385" t="s">
        <v>2033</v>
      </c>
      <c r="J366" s="385" t="s">
        <v>2174</v>
      </c>
      <c r="K366" s="385" t="s">
        <v>2175</v>
      </c>
      <c r="L366" s="388" t="s">
        <v>2041</v>
      </c>
      <c r="M366" s="361" t="s">
        <v>2042</v>
      </c>
      <c r="N366" s="388">
        <f>VALUE(MID($M366,1,1))</f>
        <v>3</v>
      </c>
      <c r="O366" s="397">
        <f>IF(N366=5,100%,IF(N366=4,80%,IF(N366=3,60%,IF(N366=2,40%,IF(N366=1,20%,"")))))</f>
        <v>0.6</v>
      </c>
      <c r="P366" s="361" t="s">
        <v>2043</v>
      </c>
      <c r="Q366" s="388">
        <f>VALUE(MID($P366,1,1))</f>
        <v>2</v>
      </c>
      <c r="R366" s="397">
        <f>IF(Q366=5,100%,IF(Q366=4,80%,IF(Q366=3,60%,IF(Q366=2,40%,IF(Q366=1,20%,"")))))</f>
        <v>0.4</v>
      </c>
      <c r="S366" s="388" t="str">
        <f>CONCATENATE(M366,P366)</f>
        <v>3. Media2. Menor</v>
      </c>
      <c r="T366" s="391" t="str">
        <f t="shared" ref="T366" si="178">IF(S366="5. Muy alta1. Leve","Alto",IF(S366="5. Muy alta2. Menor","Alto",IF(S366="5. Muy alta3. Moderado","Alto",IF(S366="5. Muy alta4. Mayor","Alto",IF(S366="5. Muy alta5. Catastrófico","Extremo",IF(S366="4. Alta1. Leve","Moderado",IF(S366="4. Alta2. Menor","Moderado",IF(S366="4. Alta3. Moderado","Alto",IF(S366="4. Alta4. Mayor","Alto",IF(S366="4. Alta5. Catastrófico","Extremo",IF(S366="3. Media1. Leve","Moderado",IF(S366="3. Media2. Menor","Moderado",IF(S366="3. Media3. Moderado","Moderado",IF(S366="3. Media4. Mayor","Alto",IF(S366="3. Media5. Catastrófico","Extremo",IF(S366="2. Baja1. Leve","Bajo",IF(S366="2. Baja2. Menor","Moderado",IF(S366="2. Baja3. Moderado","Moderado",IF(S366="2. Baja4. Mayor","Alto",IF(S366="2. Baja5. Catastrófico","Extremo",IF(S366="1. Muy baja1. Leve","Bajo",IF(S366="1. Muy baja2. Menor","Bajo",IF(S366="1. Muy baja3. Moderado","Moderado",IF(S366="1. Muy baja4. Mayor","Alto",IF(S366="1. Muy baja5. Catastrófico","Extremo","")))))))))))))))))))))))))</f>
        <v>Moderado</v>
      </c>
      <c r="U366" s="95" t="s">
        <v>419</v>
      </c>
      <c r="V366" s="95" t="s">
        <v>2176</v>
      </c>
      <c r="W366" s="95" t="s">
        <v>2046</v>
      </c>
      <c r="X366" s="71">
        <f t="shared" si="144"/>
        <v>0.25</v>
      </c>
      <c r="Y366" s="71" t="s">
        <v>2047</v>
      </c>
      <c r="Z366" s="71">
        <f t="shared" si="145"/>
        <v>0.05</v>
      </c>
      <c r="AA366" s="95" t="s">
        <v>419</v>
      </c>
      <c r="AB366" s="95" t="s">
        <v>2177</v>
      </c>
      <c r="AC366" s="72">
        <f t="shared" si="146"/>
        <v>0.1</v>
      </c>
      <c r="AD366" s="95" t="s">
        <v>419</v>
      </c>
      <c r="AE366" s="95" t="s">
        <v>178</v>
      </c>
      <c r="AF366" s="95" t="s">
        <v>170</v>
      </c>
      <c r="AG366" s="72">
        <f t="shared" si="147"/>
        <v>0.15</v>
      </c>
      <c r="AH366" s="95" t="s">
        <v>419</v>
      </c>
      <c r="AI366" s="95" t="s">
        <v>2145</v>
      </c>
      <c r="AJ366" s="72">
        <f t="shared" si="156"/>
        <v>0.1</v>
      </c>
      <c r="AK366" s="95" t="s">
        <v>419</v>
      </c>
      <c r="AL366" s="95" t="s">
        <v>2050</v>
      </c>
      <c r="AM366" s="72">
        <f t="shared" si="148"/>
        <v>0.15</v>
      </c>
      <c r="AN366" s="72" t="s">
        <v>2051</v>
      </c>
      <c r="AO366" s="72" t="s">
        <v>2067</v>
      </c>
      <c r="AP366" s="72">
        <f t="shared" si="140"/>
        <v>0.25</v>
      </c>
      <c r="AQ366" s="73">
        <f t="shared" si="141"/>
        <v>1.05</v>
      </c>
      <c r="AR366" s="394">
        <f>AVERAGE(AQ366,AQ367,AQ368)</f>
        <v>0.70000000000000007</v>
      </c>
      <c r="AS366" s="361" t="s">
        <v>2053</v>
      </c>
      <c r="AT366" s="388">
        <f>VALUE(MID($AS366,1,1))</f>
        <v>1</v>
      </c>
      <c r="AU366" s="361" t="s">
        <v>2054</v>
      </c>
      <c r="AV366" s="388">
        <f>VALUE(MID($AU366,1,1))</f>
        <v>1</v>
      </c>
      <c r="AW366" s="388">
        <f>$AT366*$AV366</f>
        <v>1</v>
      </c>
      <c r="AX366" s="388" t="str">
        <f>CONCATENATE(AS366,AU366)</f>
        <v>1. Muy baja1. Leve</v>
      </c>
      <c r="AY366" s="391" t="str">
        <f t="shared" ref="AY366" si="179">IF(AX366="5. Muy alta1. Leve","Alto",IF(AX366="5. Muy alta2. Menor","Alto",IF(AX366="5. Muy alta3. Moderado","Alto",IF(AX366="5. Muy alta4. Mayor","Alto",IF(AX366="5. Muy alta5. Catastrófico","Extremo",IF(AX366="4. Alta1. Leve","Moderado",IF(AX366="4. Alta2. Menor","Moderado",IF(AX366="4. Alta3. Moderado","Alto",IF(AX366="4. Alta4. Mayor","Alto",IF(AX366="4. Alta5. Catastrófico","Extremo",IF(AX366="3. Media1. Leve","Moderado",IF(AX366="3. Media2. Menor","Moderado",IF(AX366="3. Media3. Moderado","Moderado",IF(AX366="3. Media4. Mayor","Alto",IF(AX366="3. Media5. Catastrófico","Extremo",IF(AX366="2. Baja1. Leve","Bajo",IF(AX366="2. Baja2. Menor","Moderado",IF(AX366="2. Baja3. Moderado","Moderado",IF(AX366="2. Baja4. Mayor","Alto",IF(AX366="2. Baja5. Catastrófico","Extremo",IF(AX366="1. Muy baja1. Leve","Bajo",IF(AX366="1. Muy baja2. Menor","Bajo",IF(AX366="1. Muy baja3. Moderado","Moderado",IF(AX366="1. Muy baja4. Mayor","Alto",IF(AX366="1. Muy baja5. Catastrófico","Extremo","")))))))))))))))))))))))))</f>
        <v>Bajo</v>
      </c>
    </row>
    <row r="367" spans="1:51" ht="50" customHeight="1" x14ac:dyDescent="0.3">
      <c r="A367" s="404"/>
      <c r="B367" s="407"/>
      <c r="C367" s="410"/>
      <c r="D367" s="407"/>
      <c r="E367" s="407"/>
      <c r="F367" s="407"/>
      <c r="G367" s="401"/>
      <c r="H367" s="386"/>
      <c r="I367" s="386"/>
      <c r="J367" s="386"/>
      <c r="K367" s="386"/>
      <c r="L367" s="389"/>
      <c r="M367" s="362"/>
      <c r="N367" s="389"/>
      <c r="O367" s="398"/>
      <c r="P367" s="362"/>
      <c r="Q367" s="389"/>
      <c r="R367" s="398"/>
      <c r="S367" s="389"/>
      <c r="T367" s="392"/>
      <c r="U367" s="95" t="s">
        <v>419</v>
      </c>
      <c r="V367" s="95" t="s">
        <v>2178</v>
      </c>
      <c r="W367" s="95" t="s">
        <v>2046</v>
      </c>
      <c r="X367" s="71">
        <f t="shared" si="144"/>
        <v>0.25</v>
      </c>
      <c r="Y367" s="71" t="s">
        <v>2047</v>
      </c>
      <c r="Z367" s="71">
        <f t="shared" si="145"/>
        <v>0.05</v>
      </c>
      <c r="AA367" s="95" t="s">
        <v>419</v>
      </c>
      <c r="AB367" s="95" t="s">
        <v>2179</v>
      </c>
      <c r="AC367" s="72">
        <f t="shared" si="146"/>
        <v>0.1</v>
      </c>
      <c r="AD367" s="95" t="s">
        <v>419</v>
      </c>
      <c r="AE367" s="94" t="s">
        <v>516</v>
      </c>
      <c r="AF367" s="70" t="s">
        <v>774</v>
      </c>
      <c r="AG367" s="72">
        <f t="shared" si="147"/>
        <v>0.15</v>
      </c>
      <c r="AH367" s="95" t="s">
        <v>419</v>
      </c>
      <c r="AI367" s="95" t="s">
        <v>2145</v>
      </c>
      <c r="AJ367" s="72">
        <f t="shared" si="156"/>
        <v>0.1</v>
      </c>
      <c r="AK367" s="95" t="s">
        <v>419</v>
      </c>
      <c r="AL367" s="95" t="s">
        <v>2050</v>
      </c>
      <c r="AM367" s="72">
        <f t="shared" si="148"/>
        <v>0.15</v>
      </c>
      <c r="AN367" s="72" t="s">
        <v>2051</v>
      </c>
      <c r="AO367" s="72" t="s">
        <v>2067</v>
      </c>
      <c r="AP367" s="72">
        <f t="shared" si="140"/>
        <v>0.25</v>
      </c>
      <c r="AQ367" s="73">
        <f t="shared" si="141"/>
        <v>1.05</v>
      </c>
      <c r="AR367" s="395"/>
      <c r="AS367" s="362"/>
      <c r="AT367" s="389"/>
      <c r="AU367" s="362"/>
      <c r="AV367" s="389"/>
      <c r="AW367" s="389"/>
      <c r="AX367" s="389"/>
      <c r="AY367" s="392"/>
    </row>
    <row r="368" spans="1:51" ht="50" customHeight="1" x14ac:dyDescent="0.3">
      <c r="A368" s="405"/>
      <c r="B368" s="408"/>
      <c r="C368" s="411"/>
      <c r="D368" s="408"/>
      <c r="E368" s="408"/>
      <c r="F368" s="408"/>
      <c r="G368" s="402"/>
      <c r="H368" s="387"/>
      <c r="I368" s="387"/>
      <c r="J368" s="387"/>
      <c r="K368" s="387"/>
      <c r="L368" s="390"/>
      <c r="M368" s="363"/>
      <c r="N368" s="390"/>
      <c r="O368" s="399"/>
      <c r="P368" s="363"/>
      <c r="Q368" s="390"/>
      <c r="R368" s="399"/>
      <c r="S368" s="390"/>
      <c r="T368" s="393"/>
      <c r="U368" s="95" t="s">
        <v>419</v>
      </c>
      <c r="V368" s="122"/>
      <c r="W368" s="95"/>
      <c r="X368" s="71" t="str">
        <f t="shared" si="144"/>
        <v>0%</v>
      </c>
      <c r="Y368" s="71"/>
      <c r="Z368" s="71" t="str">
        <f t="shared" si="145"/>
        <v>0%</v>
      </c>
      <c r="AA368" s="95"/>
      <c r="AB368" s="95"/>
      <c r="AC368" s="72">
        <f t="shared" si="146"/>
        <v>0</v>
      </c>
      <c r="AD368" s="95"/>
      <c r="AE368" s="95"/>
      <c r="AF368" s="95"/>
      <c r="AG368" s="72">
        <f t="shared" si="147"/>
        <v>0</v>
      </c>
      <c r="AH368" s="95"/>
      <c r="AI368" s="95"/>
      <c r="AJ368" s="72">
        <f t="shared" si="156"/>
        <v>0</v>
      </c>
      <c r="AK368" s="95"/>
      <c r="AL368" s="95"/>
      <c r="AM368" s="72">
        <f t="shared" si="148"/>
        <v>0</v>
      </c>
      <c r="AN368" s="72"/>
      <c r="AO368" s="72"/>
      <c r="AP368" s="72">
        <f t="shared" si="140"/>
        <v>0</v>
      </c>
      <c r="AQ368" s="73">
        <f t="shared" si="141"/>
        <v>0</v>
      </c>
      <c r="AR368" s="396"/>
      <c r="AS368" s="363"/>
      <c r="AT368" s="390"/>
      <c r="AU368" s="363"/>
      <c r="AV368" s="390"/>
      <c r="AW368" s="390"/>
      <c r="AX368" s="390"/>
      <c r="AY368" s="393"/>
    </row>
    <row r="369" spans="1:51" ht="50" customHeight="1" x14ac:dyDescent="0.3">
      <c r="A369" s="403" t="s">
        <v>775</v>
      </c>
      <c r="B369" s="406" t="s">
        <v>163</v>
      </c>
      <c r="C369" s="409">
        <v>18</v>
      </c>
      <c r="D369" s="406" t="s">
        <v>465</v>
      </c>
      <c r="E369" s="406" t="s">
        <v>175</v>
      </c>
      <c r="F369" s="406" t="s">
        <v>2061</v>
      </c>
      <c r="G369" s="400" t="str">
        <f>(CONCATENATE(F369," ","de"," ",D369," ","por"," ",J369," ","debido a"," ",I369))</f>
        <v>Pérdida de Disponibilidad de Equipos de cómputo por Ataque de virus sofisticados debido a Acceso a los equipos de cómputo sin controles</v>
      </c>
      <c r="H369" s="385" t="s">
        <v>2104</v>
      </c>
      <c r="I369" s="385" t="s">
        <v>2033</v>
      </c>
      <c r="J369" s="385" t="s">
        <v>2034</v>
      </c>
      <c r="K369" s="385" t="s">
        <v>2076</v>
      </c>
      <c r="L369" s="388" t="s">
        <v>2041</v>
      </c>
      <c r="M369" s="361" t="s">
        <v>2042</v>
      </c>
      <c r="N369" s="388">
        <f>VALUE(MID($M369,1,1))</f>
        <v>3</v>
      </c>
      <c r="O369" s="397">
        <f>IF(N369=5,100%,IF(N369=4,80%,IF(N369=3,60%,IF(N369=2,40%,IF(N369=1,20%,"")))))</f>
        <v>0.6</v>
      </c>
      <c r="P369" s="361" t="s">
        <v>2043</v>
      </c>
      <c r="Q369" s="388">
        <f>VALUE(MID($P369,1,1))</f>
        <v>2</v>
      </c>
      <c r="R369" s="397">
        <f>IF(Q369=5,100%,IF(Q369=4,80%,IF(Q369=3,60%,IF(Q369=2,40%,IF(Q369=1,20%,"")))))</f>
        <v>0.4</v>
      </c>
      <c r="S369" s="388" t="str">
        <f>CONCATENATE(M369,P369)</f>
        <v>3. Media2. Menor</v>
      </c>
      <c r="T369" s="391" t="str">
        <f t="shared" ref="T369" si="180">IF(S369="5. Muy alta1. Leve","Alto",IF(S369="5. Muy alta2. Menor","Alto",IF(S369="5. Muy alta3. Moderado","Alto",IF(S369="5. Muy alta4. Mayor","Alto",IF(S369="5. Muy alta5. Catastrófico","Extremo",IF(S369="4. Alta1. Leve","Moderado",IF(S369="4. Alta2. Menor","Moderado",IF(S369="4. Alta3. Moderado","Alto",IF(S369="4. Alta4. Mayor","Alto",IF(S369="4. Alta5. Catastrófico","Extremo",IF(S369="3. Media1. Leve","Moderado",IF(S369="3. Media2. Menor","Moderado",IF(S369="3. Media3. Moderado","Moderado",IF(S369="3. Media4. Mayor","Alto",IF(S369="3. Media5. Catastrófico","Extremo",IF(S369="2. Baja1. Leve","Bajo",IF(S369="2. Baja2. Menor","Moderado",IF(S369="2. Baja3. Moderado","Moderado",IF(S369="2. Baja4. Mayor","Alto",IF(S369="2. Baja5. Catastrófico","Extremo",IF(S369="1. Muy baja1. Leve","Bajo",IF(S369="1. Muy baja2. Menor","Bajo",IF(S369="1. Muy baja3. Moderado","Moderado",IF(S369="1. Muy baja4. Mayor","Alto",IF(S369="1. Muy baja5. Catastrófico","Extremo","")))))))))))))))))))))))))</f>
        <v>Moderado</v>
      </c>
      <c r="U369" s="95" t="s">
        <v>419</v>
      </c>
      <c r="V369" s="95" t="s">
        <v>2181</v>
      </c>
      <c r="W369" s="95" t="s">
        <v>2046</v>
      </c>
      <c r="X369" s="71">
        <f t="shared" si="144"/>
        <v>0.25</v>
      </c>
      <c r="Y369" s="71" t="s">
        <v>2069</v>
      </c>
      <c r="Z369" s="71">
        <f t="shared" si="145"/>
        <v>0.15</v>
      </c>
      <c r="AA369" s="95" t="s">
        <v>419</v>
      </c>
      <c r="AB369" s="95" t="s">
        <v>2182</v>
      </c>
      <c r="AC369" s="72">
        <f t="shared" si="146"/>
        <v>0.1</v>
      </c>
      <c r="AD369" s="95" t="s">
        <v>419</v>
      </c>
      <c r="AE369" s="95" t="s">
        <v>289</v>
      </c>
      <c r="AF369" s="95" t="s">
        <v>170</v>
      </c>
      <c r="AG369" s="72">
        <f t="shared" si="147"/>
        <v>0.15</v>
      </c>
      <c r="AH369" s="95" t="s">
        <v>419</v>
      </c>
      <c r="AI369" s="95" t="s">
        <v>2066</v>
      </c>
      <c r="AJ369" s="72">
        <f t="shared" si="156"/>
        <v>0.1</v>
      </c>
      <c r="AK369" s="95" t="s">
        <v>419</v>
      </c>
      <c r="AL369" s="95" t="s">
        <v>2063</v>
      </c>
      <c r="AM369" s="72">
        <f t="shared" si="148"/>
        <v>0.15</v>
      </c>
      <c r="AN369" s="72" t="s">
        <v>2051</v>
      </c>
      <c r="AO369" s="72" t="s">
        <v>2183</v>
      </c>
      <c r="AP369" s="72">
        <f t="shared" si="140"/>
        <v>0.25</v>
      </c>
      <c r="AQ369" s="73">
        <f t="shared" si="141"/>
        <v>1.1499999999999999</v>
      </c>
      <c r="AR369" s="394">
        <f>AVERAGE(AQ369,AQ370,AQ371)</f>
        <v>1.0666666666666667</v>
      </c>
      <c r="AS369" s="361" t="s">
        <v>2053</v>
      </c>
      <c r="AT369" s="388">
        <f>VALUE(MID($AS369,1,1))</f>
        <v>1</v>
      </c>
      <c r="AU369" s="361" t="s">
        <v>2054</v>
      </c>
      <c r="AV369" s="388">
        <f>VALUE(MID($AU369,1,1))</f>
        <v>1</v>
      </c>
      <c r="AW369" s="388">
        <f>$AT369*$AV369</f>
        <v>1</v>
      </c>
      <c r="AX369" s="388" t="str">
        <f>CONCATENATE(AS369,AU369)</f>
        <v>1. Muy baja1. Leve</v>
      </c>
      <c r="AY369" s="391" t="str">
        <f t="shared" ref="AY369" si="181">IF(AX369="5. Muy alta1. Leve","Alto",IF(AX369="5. Muy alta2. Menor","Alto",IF(AX369="5. Muy alta3. Moderado","Alto",IF(AX369="5. Muy alta4. Mayor","Alto",IF(AX369="5. Muy alta5. Catastrófico","Extremo",IF(AX369="4. Alta1. Leve","Moderado",IF(AX369="4. Alta2. Menor","Moderado",IF(AX369="4. Alta3. Moderado","Alto",IF(AX369="4. Alta4. Mayor","Alto",IF(AX369="4. Alta5. Catastrófico","Extremo",IF(AX369="3. Media1. Leve","Moderado",IF(AX369="3. Media2. Menor","Moderado",IF(AX369="3. Media3. Moderado","Moderado",IF(AX369="3. Media4. Mayor","Alto",IF(AX369="3. Media5. Catastrófico","Extremo",IF(AX369="2. Baja1. Leve","Bajo",IF(AX369="2. Baja2. Menor","Moderado",IF(AX369="2. Baja3. Moderado","Moderado",IF(AX369="2. Baja4. Mayor","Alto",IF(AX369="2. Baja5. Catastrófico","Extremo",IF(AX369="1. Muy baja1. Leve","Bajo",IF(AX369="1. Muy baja2. Menor","Bajo",IF(AX369="1. Muy baja3. Moderado","Moderado",IF(AX369="1. Muy baja4. Mayor","Alto",IF(AX369="1. Muy baja5. Catastrófico","Extremo","")))))))))))))))))))))))))</f>
        <v>Bajo</v>
      </c>
    </row>
    <row r="370" spans="1:51" ht="50" customHeight="1" x14ac:dyDescent="0.3">
      <c r="A370" s="404"/>
      <c r="B370" s="407"/>
      <c r="C370" s="410"/>
      <c r="D370" s="407"/>
      <c r="E370" s="407"/>
      <c r="F370" s="407"/>
      <c r="G370" s="401"/>
      <c r="H370" s="386"/>
      <c r="I370" s="386"/>
      <c r="J370" s="386"/>
      <c r="K370" s="386"/>
      <c r="L370" s="389"/>
      <c r="M370" s="362"/>
      <c r="N370" s="389"/>
      <c r="O370" s="398"/>
      <c r="P370" s="362"/>
      <c r="Q370" s="389"/>
      <c r="R370" s="398"/>
      <c r="S370" s="389"/>
      <c r="T370" s="392"/>
      <c r="U370" s="95" t="s">
        <v>419</v>
      </c>
      <c r="V370" s="95" t="s">
        <v>2181</v>
      </c>
      <c r="W370" s="95" t="s">
        <v>2114</v>
      </c>
      <c r="X370" s="71">
        <f t="shared" si="144"/>
        <v>0.1</v>
      </c>
      <c r="Y370" s="71" t="s">
        <v>2069</v>
      </c>
      <c r="Z370" s="71">
        <f t="shared" si="145"/>
        <v>0.15</v>
      </c>
      <c r="AA370" s="95" t="s">
        <v>419</v>
      </c>
      <c r="AB370" s="95" t="s">
        <v>2182</v>
      </c>
      <c r="AC370" s="72">
        <f t="shared" si="146"/>
        <v>0.1</v>
      </c>
      <c r="AD370" s="95" t="s">
        <v>419</v>
      </c>
      <c r="AE370" s="95" t="s">
        <v>289</v>
      </c>
      <c r="AF370" s="95" t="s">
        <v>170</v>
      </c>
      <c r="AG370" s="72">
        <f t="shared" si="147"/>
        <v>0.15</v>
      </c>
      <c r="AH370" s="95" t="s">
        <v>419</v>
      </c>
      <c r="AI370" s="95" t="s">
        <v>2066</v>
      </c>
      <c r="AJ370" s="72">
        <f t="shared" si="156"/>
        <v>0.1</v>
      </c>
      <c r="AK370" s="95" t="s">
        <v>419</v>
      </c>
      <c r="AL370" s="95" t="s">
        <v>2063</v>
      </c>
      <c r="AM370" s="72">
        <f t="shared" si="148"/>
        <v>0.15</v>
      </c>
      <c r="AN370" s="72" t="s">
        <v>2051</v>
      </c>
      <c r="AO370" s="72" t="s">
        <v>2183</v>
      </c>
      <c r="AP370" s="72">
        <f t="shared" si="140"/>
        <v>0.25</v>
      </c>
      <c r="AQ370" s="73">
        <f t="shared" si="141"/>
        <v>1</v>
      </c>
      <c r="AR370" s="395"/>
      <c r="AS370" s="362"/>
      <c r="AT370" s="389"/>
      <c r="AU370" s="362"/>
      <c r="AV370" s="389"/>
      <c r="AW370" s="389"/>
      <c r="AX370" s="389"/>
      <c r="AY370" s="392"/>
    </row>
    <row r="371" spans="1:51" ht="50" customHeight="1" x14ac:dyDescent="0.3">
      <c r="A371" s="405"/>
      <c r="B371" s="408"/>
      <c r="C371" s="411"/>
      <c r="D371" s="408"/>
      <c r="E371" s="408"/>
      <c r="F371" s="408"/>
      <c r="G371" s="402"/>
      <c r="H371" s="387"/>
      <c r="I371" s="387"/>
      <c r="J371" s="387"/>
      <c r="K371" s="387"/>
      <c r="L371" s="390"/>
      <c r="M371" s="363"/>
      <c r="N371" s="390"/>
      <c r="O371" s="399"/>
      <c r="P371" s="363"/>
      <c r="Q371" s="390"/>
      <c r="R371" s="399"/>
      <c r="S371" s="390"/>
      <c r="T371" s="393"/>
      <c r="U371" s="95" t="s">
        <v>419</v>
      </c>
      <c r="V371" s="95" t="s">
        <v>2184</v>
      </c>
      <c r="W371" s="95" t="s">
        <v>2046</v>
      </c>
      <c r="X371" s="71">
        <f t="shared" si="144"/>
        <v>0.25</v>
      </c>
      <c r="Y371" s="71" t="s">
        <v>2047</v>
      </c>
      <c r="Z371" s="71">
        <f t="shared" si="145"/>
        <v>0.05</v>
      </c>
      <c r="AA371" s="95" t="s">
        <v>419</v>
      </c>
      <c r="AB371" s="95" t="s">
        <v>2185</v>
      </c>
      <c r="AC371" s="72">
        <f t="shared" si="146"/>
        <v>0.1</v>
      </c>
      <c r="AD371" s="95" t="s">
        <v>419</v>
      </c>
      <c r="AE371" s="95" t="s">
        <v>178</v>
      </c>
      <c r="AF371" s="95" t="s">
        <v>170</v>
      </c>
      <c r="AG371" s="72">
        <f t="shared" si="147"/>
        <v>0.15</v>
      </c>
      <c r="AH371" s="95" t="s">
        <v>419</v>
      </c>
      <c r="AI371" s="95" t="s">
        <v>2159</v>
      </c>
      <c r="AJ371" s="72">
        <f t="shared" si="156"/>
        <v>0.1</v>
      </c>
      <c r="AK371" s="95" t="s">
        <v>419</v>
      </c>
      <c r="AL371" s="95" t="s">
        <v>2063</v>
      </c>
      <c r="AM371" s="72">
        <f t="shared" si="148"/>
        <v>0.15</v>
      </c>
      <c r="AN371" s="72" t="s">
        <v>2051</v>
      </c>
      <c r="AO371" s="72" t="s">
        <v>2183</v>
      </c>
      <c r="AP371" s="72">
        <f t="shared" si="140"/>
        <v>0.25</v>
      </c>
      <c r="AQ371" s="73">
        <f t="shared" si="141"/>
        <v>1.05</v>
      </c>
      <c r="AR371" s="396"/>
      <c r="AS371" s="363"/>
      <c r="AT371" s="390"/>
      <c r="AU371" s="363"/>
      <c r="AV371" s="390"/>
      <c r="AW371" s="390"/>
      <c r="AX371" s="390"/>
      <c r="AY371" s="393"/>
    </row>
    <row r="372" spans="1:51" ht="50" customHeight="1" x14ac:dyDescent="0.3">
      <c r="A372" s="403" t="s">
        <v>1406</v>
      </c>
      <c r="B372" s="406" t="s">
        <v>163</v>
      </c>
      <c r="C372" s="409">
        <v>1</v>
      </c>
      <c r="D372" s="406" t="s">
        <v>2329</v>
      </c>
      <c r="E372" s="406" t="s">
        <v>253</v>
      </c>
      <c r="F372" s="406" t="s">
        <v>2032</v>
      </c>
      <c r="G372" s="400" t="str">
        <f>(CONCATENATE(F372," ","de"," ",D372," ","por"," ",J372," ","debido a"," ",I372))</f>
        <v>Pérdida de confidencialidad e integridad de Información Física por Uso indebido de la Información debido a No se cuenta con documentación</v>
      </c>
      <c r="H372" s="361" t="s">
        <v>2073</v>
      </c>
      <c r="I372" s="361" t="s">
        <v>2105</v>
      </c>
      <c r="J372" s="361" t="s">
        <v>2075</v>
      </c>
      <c r="K372" s="361" t="s">
        <v>2110</v>
      </c>
      <c r="L372" s="361" t="s">
        <v>2509</v>
      </c>
      <c r="M372" s="361" t="s">
        <v>2132</v>
      </c>
      <c r="N372" s="388">
        <f>VALUE(MID($M372,1,1))</f>
        <v>2</v>
      </c>
      <c r="O372" s="397">
        <f>IF(N372=5,100%,IF(N372=4,80%,IF(N372=3,60%,IF(N372=2,40%,IF(N372=1,20%,"")))))</f>
        <v>0.4</v>
      </c>
      <c r="P372" s="361" t="s">
        <v>2043</v>
      </c>
      <c r="Q372" s="388">
        <f>VALUE(MID($P372,1,1))</f>
        <v>2</v>
      </c>
      <c r="R372" s="397">
        <f>IF(Q372=5,100%,IF(Q372=4,80%,IF(Q372=3,60%,IF(Q372=2,40%,IF(Q372=1,20%,"")))))</f>
        <v>0.4</v>
      </c>
      <c r="S372" s="388" t="str">
        <f>CONCATENATE(M372,P372)</f>
        <v>2. Baja2. Menor</v>
      </c>
      <c r="T372" s="391" t="str">
        <f>IF(S372="5. Muy alta1. Leve","Alto",IF(S372="5. Muy alta2. Menor","Alto",IF(S372="5. Muy alta3. Moderado","Alto",IF(S372="5. Muy alta4. Mayor","Alto",IF(S372="5. Muy alta5. Catastrófico","Extremo",IF(S372="4. Alta1. Leve","Moderado",IF(S372="4. Alta2. Menor","Moderado",IF(S372="4. Alta3. Moderado","Alto",IF(S372="4. Alta4. Mayor","Alto",IF(S372="4. Alta5. Catastrófico","Extremo",IF(S372="3. Media1. Leve","Moderado",IF(S372="3. Media2. Menor","Moderado",IF(S372="3. Media3. Moderado","Moderado",IF(S372="3. Media4. Mayor","Alto",IF(S372="3. Media5. Catastrófico","Extremo",IF(S372="2. Baja1. Leve","Bajo",IF(S372="2. Baja2. Menor","Moderado",IF(S372="2. Baja3. Moderado","Moderado",IF(S372="2. Baja4. Mayor","Alto",IF(S372="2. Baja5. Catastrófico","Extremo",IF(S372="1. Muy baja1. Leve","Bajo",IF(S372="1. Muy baja2. Menor","Bajo",IF(S372="1. Muy baja3. Moderado","Moderado",IF(S372="1. Muy baja4. Mayor","Alto",IF(S372="1. Muy baja5. Catastrófico","Extremo","")))))))))))))))))))))))))</f>
        <v>Moderado</v>
      </c>
      <c r="U372" s="70" t="s">
        <v>419</v>
      </c>
      <c r="V372" s="70" t="s">
        <v>2674</v>
      </c>
      <c r="W372" s="70" t="s">
        <v>2046</v>
      </c>
      <c r="X372" s="71">
        <f>IF(W372="","0%",IF(W372="Preventivo",25%,IF(W372="Detectivo",15%,IF(W372="Correctivo",10%))))</f>
        <v>0.25</v>
      </c>
      <c r="Y372" s="71" t="s">
        <v>2047</v>
      </c>
      <c r="Z372" s="71">
        <f>IF(Y372="Automático",15%,IF(Y372="Manual",5%,"0%"))</f>
        <v>0.05</v>
      </c>
      <c r="AA372" s="70" t="s">
        <v>419</v>
      </c>
      <c r="AB372" s="70" t="s">
        <v>2675</v>
      </c>
      <c r="AC372" s="72">
        <f>IF($AA372="SI",10%,0%)</f>
        <v>0.1</v>
      </c>
      <c r="AD372" s="70" t="s">
        <v>419</v>
      </c>
      <c r="AE372" s="70" t="s">
        <v>324</v>
      </c>
      <c r="AF372" s="70" t="s">
        <v>1405</v>
      </c>
      <c r="AG372" s="72">
        <f>IF($AD372="SI",15%,0%)</f>
        <v>0.15</v>
      </c>
      <c r="AH372" s="70" t="s">
        <v>419</v>
      </c>
      <c r="AI372" s="70" t="s">
        <v>2145</v>
      </c>
      <c r="AJ372" s="72">
        <f t="shared" si="156"/>
        <v>0.1</v>
      </c>
      <c r="AK372" s="70" t="s">
        <v>419</v>
      </c>
      <c r="AL372" s="70" t="s">
        <v>2050</v>
      </c>
      <c r="AM372" s="72">
        <f>IF(AK372="SI",15%,0%)</f>
        <v>0.15</v>
      </c>
      <c r="AN372" s="72" t="s">
        <v>2051</v>
      </c>
      <c r="AO372" s="72" t="s">
        <v>2067</v>
      </c>
      <c r="AP372" s="72">
        <f>IF(AN372="Positivos",25%,0%)</f>
        <v>0.25</v>
      </c>
      <c r="AQ372" s="73">
        <f>+AC372+AG372+AJ372+AM372+AP372+Z372+X372</f>
        <v>1.05</v>
      </c>
      <c r="AR372" s="394">
        <f>AVERAGE(AQ372,AQ373,AQ374)</f>
        <v>1.05</v>
      </c>
      <c r="AS372" s="361" t="s">
        <v>2053</v>
      </c>
      <c r="AT372" s="388">
        <f>VALUE(MID($AS372,1,1))</f>
        <v>1</v>
      </c>
      <c r="AU372" s="361" t="s">
        <v>2054</v>
      </c>
      <c r="AV372" s="388">
        <f>VALUE(MID($AU372,1,1))</f>
        <v>1</v>
      </c>
      <c r="AW372" s="388">
        <f>$AT372*$AV372</f>
        <v>1</v>
      </c>
      <c r="AX372" s="388" t="str">
        <f>CONCATENATE(AS372,AU372)</f>
        <v>1. Muy baja1. Leve</v>
      </c>
      <c r="AY372" s="391" t="str">
        <f>IF(AX372="5. Muy alta1. Leve","Alto",IF(AX372="5. Muy alta2. Menor","Alto",IF(AX372="5. Muy alta3. Moderado","Alto",IF(AX372="5. Muy alta4. Mayor","Alto",IF(AX372="5. Muy alta5. Catastrófico","Extremo",IF(AX372="4. Alta1. Leve","Moderado",IF(AX372="4. Alta2. Menor","Moderado",IF(AX372="4. Alta3. Moderado","Alto",IF(AX372="4. Alta4. Mayor","Alto",IF(AX372="4. Alta5. Catastrófico","Extremo",IF(AX372="3. Media1. Leve","Moderado",IF(AX372="3. Media2. Menor","Moderado",IF(AX372="3. Media3. Moderado","Moderado",IF(AX372="3. Media4. Mayor","Alto",IF(AX372="3. Media5. Catastrófico","Extremo",IF(AX372="2. Baja1. Leve","Bajo",IF(AX372="2. Baja2. Menor","Moderado",IF(AX372="2. Baja3. Moderado","Moderado",IF(AX372="2. Baja4. Mayor","Alto",IF(AX372="2. Baja5. Catastrófico","Extremo",IF(AX372="1. Muy baja1. Leve","Bajo",IF(AX372="1. Muy baja2. Menor","Bajo",IF(AX372="1. Muy baja3. Moderado","Moderado",IF(AX372="1. Muy baja4. Mayor","Alto",IF(AX372="1. Muy baja5. Catastrófico","Extremo","")))))))))))))))))))))))))</f>
        <v>Bajo</v>
      </c>
    </row>
    <row r="373" spans="1:51" ht="50" customHeight="1" x14ac:dyDescent="0.3">
      <c r="A373" s="404"/>
      <c r="B373" s="407"/>
      <c r="C373" s="410"/>
      <c r="D373" s="407"/>
      <c r="E373" s="407"/>
      <c r="F373" s="407"/>
      <c r="G373" s="401"/>
      <c r="H373" s="362"/>
      <c r="I373" s="362"/>
      <c r="J373" s="362"/>
      <c r="K373" s="362"/>
      <c r="L373" s="362"/>
      <c r="M373" s="362"/>
      <c r="N373" s="389"/>
      <c r="O373" s="398"/>
      <c r="P373" s="362"/>
      <c r="Q373" s="389"/>
      <c r="R373" s="398"/>
      <c r="S373" s="389"/>
      <c r="T373" s="392"/>
      <c r="U373" s="70" t="s">
        <v>419</v>
      </c>
      <c r="V373" s="123" t="s">
        <v>2676</v>
      </c>
      <c r="W373" s="70" t="s">
        <v>2046</v>
      </c>
      <c r="X373" s="71">
        <f t="shared" ref="X373:X413" si="182">IF(W373="","0%",IF(W373="Preventivo",25%,IF(W373="Detectivo",15%,IF(W373="Correctivo",10%))))</f>
        <v>0.25</v>
      </c>
      <c r="Y373" s="71" t="s">
        <v>2047</v>
      </c>
      <c r="Z373" s="71">
        <f t="shared" ref="Z373:Z413" si="183">IF(Y373="Automático",15%,IF(Y373="Manual",5%,"0%"))</f>
        <v>0.05</v>
      </c>
      <c r="AA373" s="70" t="s">
        <v>419</v>
      </c>
      <c r="AB373" s="70" t="s">
        <v>2677</v>
      </c>
      <c r="AC373" s="72">
        <f t="shared" ref="AC373:AC413" si="184">IF($AA373="SI",10%,0%)</f>
        <v>0.1</v>
      </c>
      <c r="AD373" s="70" t="s">
        <v>419</v>
      </c>
      <c r="AE373" s="70" t="s">
        <v>324</v>
      </c>
      <c r="AF373" s="70" t="s">
        <v>1405</v>
      </c>
      <c r="AG373" s="72">
        <f t="shared" ref="AG373:AG413" si="185">IF($AD373="SI",15%,0%)</f>
        <v>0.15</v>
      </c>
      <c r="AH373" s="70" t="s">
        <v>419</v>
      </c>
      <c r="AI373" s="70" t="s">
        <v>2145</v>
      </c>
      <c r="AJ373" s="72">
        <f t="shared" si="156"/>
        <v>0.1</v>
      </c>
      <c r="AK373" s="70" t="s">
        <v>419</v>
      </c>
      <c r="AL373" s="70" t="s">
        <v>2050</v>
      </c>
      <c r="AM373" s="72">
        <f t="shared" ref="AM373:AM413" si="186">IF(AK373="SI",15%,0%)</f>
        <v>0.15</v>
      </c>
      <c r="AN373" s="72" t="s">
        <v>2051</v>
      </c>
      <c r="AO373" s="72" t="s">
        <v>2243</v>
      </c>
      <c r="AP373" s="72">
        <f>IF(AN373="Positivos",25%,0%)</f>
        <v>0.25</v>
      </c>
      <c r="AQ373" s="73">
        <f>+AC373+AG373+AJ373+AM373+AP373+Z373+X373</f>
        <v>1.05</v>
      </c>
      <c r="AR373" s="395"/>
      <c r="AS373" s="362"/>
      <c r="AT373" s="389"/>
      <c r="AU373" s="362"/>
      <c r="AV373" s="389"/>
      <c r="AW373" s="389"/>
      <c r="AX373" s="389"/>
      <c r="AY373" s="392"/>
    </row>
    <row r="374" spans="1:51" ht="50" customHeight="1" x14ac:dyDescent="0.3">
      <c r="A374" s="405"/>
      <c r="B374" s="408"/>
      <c r="C374" s="411"/>
      <c r="D374" s="408"/>
      <c r="E374" s="408"/>
      <c r="F374" s="408"/>
      <c r="G374" s="402"/>
      <c r="H374" s="363"/>
      <c r="I374" s="363"/>
      <c r="J374" s="363"/>
      <c r="K374" s="363"/>
      <c r="L374" s="363"/>
      <c r="M374" s="363"/>
      <c r="N374" s="390"/>
      <c r="O374" s="399"/>
      <c r="P374" s="363"/>
      <c r="Q374" s="390"/>
      <c r="R374" s="399"/>
      <c r="S374" s="390"/>
      <c r="T374" s="393"/>
      <c r="U374" s="70" t="s">
        <v>419</v>
      </c>
      <c r="V374" s="123" t="s">
        <v>2678</v>
      </c>
      <c r="W374" s="70" t="s">
        <v>2046</v>
      </c>
      <c r="X374" s="71">
        <f t="shared" si="182"/>
        <v>0.25</v>
      </c>
      <c r="Y374" s="71" t="s">
        <v>2047</v>
      </c>
      <c r="Z374" s="71">
        <f t="shared" si="183"/>
        <v>0.05</v>
      </c>
      <c r="AA374" s="70" t="s">
        <v>419</v>
      </c>
      <c r="AB374" s="70" t="s">
        <v>2679</v>
      </c>
      <c r="AC374" s="72">
        <f t="shared" si="184"/>
        <v>0.1</v>
      </c>
      <c r="AD374" s="70" t="s">
        <v>419</v>
      </c>
      <c r="AE374" s="70" t="s">
        <v>324</v>
      </c>
      <c r="AF374" s="70" t="s">
        <v>1405</v>
      </c>
      <c r="AG374" s="72">
        <f t="shared" si="185"/>
        <v>0.15</v>
      </c>
      <c r="AH374" s="70" t="s">
        <v>419</v>
      </c>
      <c r="AI374" s="70" t="s">
        <v>2145</v>
      </c>
      <c r="AJ374" s="72">
        <f t="shared" si="156"/>
        <v>0.1</v>
      </c>
      <c r="AK374" s="70" t="s">
        <v>419</v>
      </c>
      <c r="AL374" s="70" t="s">
        <v>2050</v>
      </c>
      <c r="AM374" s="72">
        <f t="shared" si="186"/>
        <v>0.15</v>
      </c>
      <c r="AN374" s="72" t="s">
        <v>2051</v>
      </c>
      <c r="AO374" s="72" t="s">
        <v>2243</v>
      </c>
      <c r="AP374" s="72">
        <f t="shared" ref="AP374:AP413" si="187">IF(AN374="Positivos",25%,0%)</f>
        <v>0.25</v>
      </c>
      <c r="AQ374" s="73">
        <f t="shared" ref="AQ374:AQ413" si="188">+AC374+AG374+AJ374+AM374+AP374+Z374+X374</f>
        <v>1.05</v>
      </c>
      <c r="AR374" s="396"/>
      <c r="AS374" s="363"/>
      <c r="AT374" s="390"/>
      <c r="AU374" s="363"/>
      <c r="AV374" s="390"/>
      <c r="AW374" s="390"/>
      <c r="AX374" s="390"/>
      <c r="AY374" s="393"/>
    </row>
    <row r="375" spans="1:51" ht="50" customHeight="1" x14ac:dyDescent="0.3">
      <c r="A375" s="403" t="s">
        <v>1406</v>
      </c>
      <c r="B375" s="406" t="s">
        <v>163</v>
      </c>
      <c r="C375" s="409">
        <v>2</v>
      </c>
      <c r="D375" s="406" t="s">
        <v>2329</v>
      </c>
      <c r="E375" s="406" t="s">
        <v>253</v>
      </c>
      <c r="F375" s="406" t="s">
        <v>2061</v>
      </c>
      <c r="G375" s="400" t="str">
        <f>(CONCATENATE(F375," ","de"," ",D375," ","por"," ",J375," ","debido a"," ",I375))</f>
        <v>Pérdida de Disponibilidad de Información Física por Uso indebido de la Información debido a Falta de una Cultura de Seguridad</v>
      </c>
      <c r="H375" s="361" t="s">
        <v>2073</v>
      </c>
      <c r="I375" s="361" t="s">
        <v>2611</v>
      </c>
      <c r="J375" s="361" t="s">
        <v>2075</v>
      </c>
      <c r="K375" s="361" t="s">
        <v>2110</v>
      </c>
      <c r="L375" s="361" t="s">
        <v>2509</v>
      </c>
      <c r="M375" s="361" t="s">
        <v>2132</v>
      </c>
      <c r="N375" s="388">
        <f>VALUE(MID($M375,1,1))</f>
        <v>2</v>
      </c>
      <c r="O375" s="397">
        <f>IF(N375=5,100%,IF(N375=4,80%,IF(N375=3,60%,IF(N375=2,40%,IF(N375=1,20%,"")))))</f>
        <v>0.4</v>
      </c>
      <c r="P375" s="361" t="s">
        <v>2043</v>
      </c>
      <c r="Q375" s="388">
        <f>VALUE(MID($P375,1,1))</f>
        <v>2</v>
      </c>
      <c r="R375" s="397">
        <f>IF(Q375=5,100%,IF(Q375=4,80%,IF(Q375=3,60%,IF(Q375=2,40%,IF(Q375=1,20%,"")))))</f>
        <v>0.4</v>
      </c>
      <c r="S375" s="388" t="str">
        <f>CONCATENATE(M375,P375)</f>
        <v>2. Baja2. Menor</v>
      </c>
      <c r="T375" s="391" t="str">
        <f t="shared" ref="T375" si="189">IF(S375="5. Muy alta1. Leve","Alto",IF(S375="5. Muy alta2. Menor","Alto",IF(S375="5. Muy alta3. Moderado","Alto",IF(S375="5. Muy alta4. Mayor","Alto",IF(S375="5. Muy alta5. Catastrófico","Extremo",IF(S375="4. Alta1. Leve","Moderado",IF(S375="4. Alta2. Menor","Moderado",IF(S375="4. Alta3. Moderado","Alto",IF(S375="4. Alta4. Mayor","Alto",IF(S375="4. Alta5. Catastrófico","Extremo",IF(S375="3. Media1. Leve","Moderado",IF(S375="3. Media2. Menor","Moderado",IF(S375="3. Media3. Moderado","Moderado",IF(S375="3. Media4. Mayor","Alto",IF(S375="3. Media5. Catastrófico","Extremo",IF(S375="2. Baja1. Leve","Bajo",IF(S375="2. Baja2. Menor","Moderado",IF(S375="2. Baja3. Moderado","Moderado",IF(S375="2. Baja4. Mayor","Alto",IF(S375="2. Baja5. Catastrófico","Extremo",IF(S375="1. Muy baja1. Leve","Bajo",IF(S375="1. Muy baja2. Menor","Bajo",IF(S375="1. Muy baja3. Moderado","Moderado",IF(S375="1. Muy baja4. Mayor","Alto",IF(S375="1. Muy baja5. Catastrófico","Extremo","")))))))))))))))))))))))))</f>
        <v>Moderado</v>
      </c>
      <c r="U375" s="70" t="s">
        <v>419</v>
      </c>
      <c r="V375" s="70" t="s">
        <v>2680</v>
      </c>
      <c r="W375" s="70" t="s">
        <v>2046</v>
      </c>
      <c r="X375" s="71">
        <f t="shared" si="182"/>
        <v>0.25</v>
      </c>
      <c r="Y375" s="71" t="s">
        <v>2069</v>
      </c>
      <c r="Z375" s="71">
        <f t="shared" si="183"/>
        <v>0.15</v>
      </c>
      <c r="AA375" s="70" t="s">
        <v>419</v>
      </c>
      <c r="AB375" s="70" t="s">
        <v>2681</v>
      </c>
      <c r="AC375" s="72">
        <f t="shared" si="184"/>
        <v>0.1</v>
      </c>
      <c r="AD375" s="70" t="s">
        <v>419</v>
      </c>
      <c r="AE375" s="70" t="s">
        <v>324</v>
      </c>
      <c r="AF375" s="70" t="s">
        <v>1405</v>
      </c>
      <c r="AG375" s="72">
        <f t="shared" si="185"/>
        <v>0.15</v>
      </c>
      <c r="AH375" s="70" t="s">
        <v>419</v>
      </c>
      <c r="AI375" s="70" t="s">
        <v>2145</v>
      </c>
      <c r="AJ375" s="72">
        <f t="shared" si="156"/>
        <v>0.1</v>
      </c>
      <c r="AK375" s="70" t="s">
        <v>419</v>
      </c>
      <c r="AL375" s="70" t="s">
        <v>2414</v>
      </c>
      <c r="AM375" s="72">
        <f t="shared" si="186"/>
        <v>0.15</v>
      </c>
      <c r="AN375" s="72" t="s">
        <v>2051</v>
      </c>
      <c r="AO375" s="72" t="s">
        <v>2243</v>
      </c>
      <c r="AP375" s="72">
        <f t="shared" si="187"/>
        <v>0.25</v>
      </c>
      <c r="AQ375" s="73">
        <f t="shared" si="188"/>
        <v>1.1499999999999999</v>
      </c>
      <c r="AR375" s="394">
        <f>AVERAGE(AQ375,AQ376,AQ377)</f>
        <v>1.1499999999999999</v>
      </c>
      <c r="AS375" s="361" t="s">
        <v>2053</v>
      </c>
      <c r="AT375" s="388">
        <f>VALUE(MID($AS375,1,1))</f>
        <v>1</v>
      </c>
      <c r="AU375" s="361" t="s">
        <v>2054</v>
      </c>
      <c r="AV375" s="388">
        <f>VALUE(MID($AU375,1,1))</f>
        <v>1</v>
      </c>
      <c r="AW375" s="388">
        <f>$AT375*$AV375</f>
        <v>1</v>
      </c>
      <c r="AX375" s="388" t="str">
        <f>CONCATENATE(AS375,AU375)</f>
        <v>1. Muy baja1. Leve</v>
      </c>
      <c r="AY375" s="391" t="str">
        <f t="shared" ref="AY375" si="190">IF(AX375="5. Muy alta1. Leve","Alto",IF(AX375="5. Muy alta2. Menor","Alto",IF(AX375="5. Muy alta3. Moderado","Alto",IF(AX375="5. Muy alta4. Mayor","Alto",IF(AX375="5. Muy alta5. Catastrófico","Extremo",IF(AX375="4. Alta1. Leve","Moderado",IF(AX375="4. Alta2. Menor","Moderado",IF(AX375="4. Alta3. Moderado","Alto",IF(AX375="4. Alta4. Mayor","Alto",IF(AX375="4. Alta5. Catastrófico","Extremo",IF(AX375="3. Media1. Leve","Moderado",IF(AX375="3. Media2. Menor","Moderado",IF(AX375="3. Media3. Moderado","Moderado",IF(AX375="3. Media4. Mayor","Alto",IF(AX375="3. Media5. Catastrófico","Extremo",IF(AX375="2. Baja1. Leve","Bajo",IF(AX375="2. Baja2. Menor","Moderado",IF(AX375="2. Baja3. Moderado","Moderado",IF(AX375="2. Baja4. Mayor","Alto",IF(AX375="2. Baja5. Catastrófico","Extremo",IF(AX375="1. Muy baja1. Leve","Bajo",IF(AX375="1. Muy baja2. Menor","Bajo",IF(AX375="1. Muy baja3. Moderado","Moderado",IF(AX375="1. Muy baja4. Mayor","Alto",IF(AX375="1. Muy baja5. Catastrófico","Extremo","")))))))))))))))))))))))))</f>
        <v>Bajo</v>
      </c>
    </row>
    <row r="376" spans="1:51" ht="50" customHeight="1" x14ac:dyDescent="0.3">
      <c r="A376" s="404"/>
      <c r="B376" s="407"/>
      <c r="C376" s="410"/>
      <c r="D376" s="407"/>
      <c r="E376" s="407"/>
      <c r="F376" s="407"/>
      <c r="G376" s="401"/>
      <c r="H376" s="362"/>
      <c r="I376" s="362"/>
      <c r="J376" s="362"/>
      <c r="K376" s="362"/>
      <c r="L376" s="362"/>
      <c r="M376" s="362"/>
      <c r="N376" s="389"/>
      <c r="O376" s="398"/>
      <c r="P376" s="362"/>
      <c r="Q376" s="389"/>
      <c r="R376" s="398"/>
      <c r="S376" s="389"/>
      <c r="T376" s="392"/>
      <c r="U376" s="70" t="s">
        <v>419</v>
      </c>
      <c r="V376" s="123" t="s">
        <v>2682</v>
      </c>
      <c r="W376" s="70" t="s">
        <v>2046</v>
      </c>
      <c r="X376" s="71">
        <f t="shared" si="182"/>
        <v>0.25</v>
      </c>
      <c r="Y376" s="71" t="s">
        <v>2069</v>
      </c>
      <c r="Z376" s="71">
        <f t="shared" si="183"/>
        <v>0.15</v>
      </c>
      <c r="AA376" s="70" t="s">
        <v>419</v>
      </c>
      <c r="AB376" s="70" t="s">
        <v>2683</v>
      </c>
      <c r="AC376" s="72">
        <f t="shared" si="184"/>
        <v>0.1</v>
      </c>
      <c r="AD376" s="70" t="s">
        <v>419</v>
      </c>
      <c r="AE376" s="70" t="s">
        <v>324</v>
      </c>
      <c r="AF376" s="70" t="s">
        <v>1405</v>
      </c>
      <c r="AG376" s="72">
        <f t="shared" si="185"/>
        <v>0.15</v>
      </c>
      <c r="AH376" s="70" t="s">
        <v>419</v>
      </c>
      <c r="AI376" s="70" t="s">
        <v>2145</v>
      </c>
      <c r="AJ376" s="72">
        <f t="shared" si="156"/>
        <v>0.1</v>
      </c>
      <c r="AK376" s="70" t="s">
        <v>419</v>
      </c>
      <c r="AL376" s="70" t="s">
        <v>2414</v>
      </c>
      <c r="AM376" s="72">
        <f t="shared" si="186"/>
        <v>0.15</v>
      </c>
      <c r="AN376" s="72" t="s">
        <v>2051</v>
      </c>
      <c r="AO376" s="72" t="s">
        <v>2243</v>
      </c>
      <c r="AP376" s="72">
        <f t="shared" si="187"/>
        <v>0.25</v>
      </c>
      <c r="AQ376" s="73">
        <f t="shared" si="188"/>
        <v>1.1499999999999999</v>
      </c>
      <c r="AR376" s="395"/>
      <c r="AS376" s="362"/>
      <c r="AT376" s="389"/>
      <c r="AU376" s="362"/>
      <c r="AV376" s="389"/>
      <c r="AW376" s="389"/>
      <c r="AX376" s="389"/>
      <c r="AY376" s="392"/>
    </row>
    <row r="377" spans="1:51" ht="50" customHeight="1" x14ac:dyDescent="0.3">
      <c r="A377" s="405"/>
      <c r="B377" s="408"/>
      <c r="C377" s="411"/>
      <c r="D377" s="408"/>
      <c r="E377" s="408"/>
      <c r="F377" s="408"/>
      <c r="G377" s="402"/>
      <c r="H377" s="363"/>
      <c r="I377" s="363"/>
      <c r="J377" s="363"/>
      <c r="K377" s="363"/>
      <c r="L377" s="363"/>
      <c r="M377" s="363"/>
      <c r="N377" s="390"/>
      <c r="O377" s="399"/>
      <c r="P377" s="363"/>
      <c r="Q377" s="390"/>
      <c r="R377" s="399"/>
      <c r="S377" s="390"/>
      <c r="T377" s="393"/>
      <c r="U377" s="70" t="s">
        <v>419</v>
      </c>
      <c r="V377" s="123" t="s">
        <v>2684</v>
      </c>
      <c r="W377" s="70" t="s">
        <v>2046</v>
      </c>
      <c r="X377" s="71">
        <f t="shared" si="182"/>
        <v>0.25</v>
      </c>
      <c r="Y377" s="71" t="s">
        <v>2069</v>
      </c>
      <c r="Z377" s="71">
        <f t="shared" si="183"/>
        <v>0.15</v>
      </c>
      <c r="AA377" s="70" t="s">
        <v>419</v>
      </c>
      <c r="AB377" s="70" t="s">
        <v>2685</v>
      </c>
      <c r="AC377" s="72">
        <f t="shared" si="184"/>
        <v>0.1</v>
      </c>
      <c r="AD377" s="70" t="s">
        <v>419</v>
      </c>
      <c r="AE377" s="70" t="s">
        <v>324</v>
      </c>
      <c r="AF377" s="70" t="s">
        <v>1405</v>
      </c>
      <c r="AG377" s="72">
        <f t="shared" si="185"/>
        <v>0.15</v>
      </c>
      <c r="AH377" s="70" t="s">
        <v>419</v>
      </c>
      <c r="AI377" s="70" t="s">
        <v>2145</v>
      </c>
      <c r="AJ377" s="72">
        <f t="shared" si="156"/>
        <v>0.1</v>
      </c>
      <c r="AK377" s="70" t="s">
        <v>419</v>
      </c>
      <c r="AL377" s="70" t="s">
        <v>2414</v>
      </c>
      <c r="AM377" s="72">
        <f t="shared" si="186"/>
        <v>0.15</v>
      </c>
      <c r="AN377" s="72" t="s">
        <v>2051</v>
      </c>
      <c r="AO377" s="72" t="s">
        <v>2243</v>
      </c>
      <c r="AP377" s="72">
        <f t="shared" si="187"/>
        <v>0.25</v>
      </c>
      <c r="AQ377" s="73">
        <f t="shared" si="188"/>
        <v>1.1499999999999999</v>
      </c>
      <c r="AR377" s="396"/>
      <c r="AS377" s="363"/>
      <c r="AT377" s="390"/>
      <c r="AU377" s="363"/>
      <c r="AV377" s="390"/>
      <c r="AW377" s="390"/>
      <c r="AX377" s="390"/>
      <c r="AY377" s="393"/>
    </row>
    <row r="378" spans="1:51" ht="50" customHeight="1" x14ac:dyDescent="0.3">
      <c r="A378" s="403" t="s">
        <v>1406</v>
      </c>
      <c r="B378" s="406" t="s">
        <v>163</v>
      </c>
      <c r="C378" s="409">
        <v>3</v>
      </c>
      <c r="D378" s="406" t="s">
        <v>2342</v>
      </c>
      <c r="E378" s="406" t="s">
        <v>253</v>
      </c>
      <c r="F378" s="406" t="s">
        <v>2032</v>
      </c>
      <c r="G378" s="400" t="str">
        <f>(CONCATENATE(F378," ","de"," ",D378," ","por"," ",J378," ","debido a"," ",I378))</f>
        <v>Pérdida de confidencialidad e integridad de Información Digital / Electrónica por Uso indebido de la Información debido a Falta de capacitación al personal</v>
      </c>
      <c r="H378" s="361" t="s">
        <v>2073</v>
      </c>
      <c r="I378" s="361" t="s">
        <v>2074</v>
      </c>
      <c r="J378" s="361" t="s">
        <v>2075</v>
      </c>
      <c r="K378" s="361" t="s">
        <v>2076</v>
      </c>
      <c r="L378" s="361" t="s">
        <v>2041</v>
      </c>
      <c r="M378" s="361" t="s">
        <v>2141</v>
      </c>
      <c r="N378" s="388">
        <f>VALUE(MID($M378,1,1))</f>
        <v>4</v>
      </c>
      <c r="O378" s="397">
        <f>IF(N378=5,100%,IF(N378=4,80%,IF(N378=3,60%,IF(N378=2,40%,IF(N378=1,20%,"")))))</f>
        <v>0.8</v>
      </c>
      <c r="P378" s="361" t="s">
        <v>2043</v>
      </c>
      <c r="Q378" s="388">
        <f>VALUE(MID($P378,1,1))</f>
        <v>2</v>
      </c>
      <c r="R378" s="397">
        <f>IF(Q378=5,100%,IF(Q378=4,80%,IF(Q378=3,60%,IF(Q378=2,40%,IF(Q378=1,20%,"")))))</f>
        <v>0.4</v>
      </c>
      <c r="S378" s="388" t="str">
        <f>CONCATENATE(M378,P378)</f>
        <v>4. Alta2. Menor</v>
      </c>
      <c r="T378" s="391" t="str">
        <f t="shared" ref="T378" si="191">IF(S378="5. Muy alta1. Leve","Alto",IF(S378="5. Muy alta2. Menor","Alto",IF(S378="5. Muy alta3. Moderado","Alto",IF(S378="5. Muy alta4. Mayor","Alto",IF(S378="5. Muy alta5. Catastrófico","Extremo",IF(S378="4. Alta1. Leve","Moderado",IF(S378="4. Alta2. Menor","Moderado",IF(S378="4. Alta3. Moderado","Alto",IF(S378="4. Alta4. Mayor","Alto",IF(S378="4. Alta5. Catastrófico","Extremo",IF(S378="3. Media1. Leve","Moderado",IF(S378="3. Media2. Menor","Moderado",IF(S378="3. Media3. Moderado","Moderado",IF(S378="3. Media4. Mayor","Alto",IF(S378="3. Media5. Catastrófico","Extremo",IF(S378="2. Baja1. Leve","Bajo",IF(S378="2. Baja2. Menor","Moderado",IF(S378="2. Baja3. Moderado","Moderado",IF(S378="2. Baja4. Mayor","Alto",IF(S378="2. Baja5. Catastrófico","Extremo",IF(S378="1. Muy baja1. Leve","Bajo",IF(S378="1. Muy baja2. Menor","Bajo",IF(S378="1. Muy baja3. Moderado","Moderado",IF(S378="1. Muy baja4. Mayor","Alto",IF(S378="1. Muy baja5. Catastrófico","Extremo","")))))))))))))))))))))))))</f>
        <v>Moderado</v>
      </c>
      <c r="U378" s="70" t="s">
        <v>419</v>
      </c>
      <c r="V378" s="70" t="s">
        <v>2686</v>
      </c>
      <c r="W378" s="70" t="s">
        <v>2046</v>
      </c>
      <c r="X378" s="71">
        <f t="shared" si="182"/>
        <v>0.25</v>
      </c>
      <c r="Y378" s="71" t="s">
        <v>2069</v>
      </c>
      <c r="Z378" s="71">
        <f t="shared" si="183"/>
        <v>0.15</v>
      </c>
      <c r="AA378" s="70" t="s">
        <v>419</v>
      </c>
      <c r="AB378" s="70" t="s">
        <v>2687</v>
      </c>
      <c r="AC378" s="72">
        <f t="shared" si="184"/>
        <v>0.1</v>
      </c>
      <c r="AD378" s="70" t="s">
        <v>419</v>
      </c>
      <c r="AE378" s="70" t="s">
        <v>178</v>
      </c>
      <c r="AF378" s="70" t="s">
        <v>1405</v>
      </c>
      <c r="AG378" s="72">
        <f t="shared" si="185"/>
        <v>0.15</v>
      </c>
      <c r="AH378" s="70" t="s">
        <v>419</v>
      </c>
      <c r="AI378" s="70" t="s">
        <v>2145</v>
      </c>
      <c r="AJ378" s="72">
        <f t="shared" si="156"/>
        <v>0.1</v>
      </c>
      <c r="AK378" s="70" t="s">
        <v>419</v>
      </c>
      <c r="AL378" s="70" t="s">
        <v>2243</v>
      </c>
      <c r="AM378" s="72">
        <f t="shared" si="186"/>
        <v>0.15</v>
      </c>
      <c r="AN378" s="72" t="s">
        <v>2051</v>
      </c>
      <c r="AO378" s="72" t="s">
        <v>2534</v>
      </c>
      <c r="AP378" s="72">
        <f t="shared" si="187"/>
        <v>0.25</v>
      </c>
      <c r="AQ378" s="73">
        <f t="shared" si="188"/>
        <v>1.1499999999999999</v>
      </c>
      <c r="AR378" s="394">
        <f>AVERAGE(AQ378,AQ379,AQ380)</f>
        <v>1.1499999999999999</v>
      </c>
      <c r="AS378" s="361" t="s">
        <v>2132</v>
      </c>
      <c r="AT378" s="388">
        <f>VALUE(MID($AS378,1,1))</f>
        <v>2</v>
      </c>
      <c r="AU378" s="361" t="s">
        <v>2054</v>
      </c>
      <c r="AV378" s="388">
        <f>VALUE(MID($AU378,1,1))</f>
        <v>1</v>
      </c>
      <c r="AW378" s="388">
        <f>$AT378*$AV378</f>
        <v>2</v>
      </c>
      <c r="AX378" s="388" t="str">
        <f>CONCATENATE(AS378,AU378)</f>
        <v>2. Baja1. Leve</v>
      </c>
      <c r="AY378" s="391" t="str">
        <f t="shared" ref="AY378" si="192">IF(AX378="5. Muy alta1. Leve","Alto",IF(AX378="5. Muy alta2. Menor","Alto",IF(AX378="5. Muy alta3. Moderado","Alto",IF(AX378="5. Muy alta4. Mayor","Alto",IF(AX378="5. Muy alta5. Catastrófico","Extremo",IF(AX378="4. Alta1. Leve","Moderado",IF(AX378="4. Alta2. Menor","Moderado",IF(AX378="4. Alta3. Moderado","Alto",IF(AX378="4. Alta4. Mayor","Alto",IF(AX378="4. Alta5. Catastrófico","Extremo",IF(AX378="3. Media1. Leve","Moderado",IF(AX378="3. Media2. Menor","Moderado",IF(AX378="3. Media3. Moderado","Moderado",IF(AX378="3. Media4. Mayor","Alto",IF(AX378="3. Media5. Catastrófico","Extremo",IF(AX378="2. Baja1. Leve","Bajo",IF(AX378="2. Baja2. Menor","Moderado",IF(AX378="2. Baja3. Moderado","Moderado",IF(AX378="2. Baja4. Mayor","Alto",IF(AX378="2. Baja5. Catastrófico","Extremo",IF(AX378="1. Muy baja1. Leve","Bajo",IF(AX378="1. Muy baja2. Menor","Bajo",IF(AX378="1. Muy baja3. Moderado","Moderado",IF(AX378="1. Muy baja4. Mayor","Alto",IF(AX378="1. Muy baja5. Catastrófico","Extremo","")))))))))))))))))))))))))</f>
        <v>Bajo</v>
      </c>
    </row>
    <row r="379" spans="1:51" ht="50" customHeight="1" x14ac:dyDescent="0.3">
      <c r="A379" s="404"/>
      <c r="B379" s="407"/>
      <c r="C379" s="410"/>
      <c r="D379" s="407"/>
      <c r="E379" s="407"/>
      <c r="F379" s="407"/>
      <c r="G379" s="401"/>
      <c r="H379" s="362"/>
      <c r="I379" s="362"/>
      <c r="J379" s="362"/>
      <c r="K379" s="362"/>
      <c r="L379" s="362"/>
      <c r="M379" s="362"/>
      <c r="N379" s="389"/>
      <c r="O379" s="398"/>
      <c r="P379" s="362"/>
      <c r="Q379" s="389"/>
      <c r="R379" s="398"/>
      <c r="S379" s="389"/>
      <c r="T379" s="392"/>
      <c r="U379" s="70" t="s">
        <v>419</v>
      </c>
      <c r="V379" s="123" t="s">
        <v>2688</v>
      </c>
      <c r="W379" s="70" t="s">
        <v>2046</v>
      </c>
      <c r="X379" s="71">
        <f t="shared" si="182"/>
        <v>0.25</v>
      </c>
      <c r="Y379" s="71" t="s">
        <v>2069</v>
      </c>
      <c r="Z379" s="71">
        <f t="shared" si="183"/>
        <v>0.15</v>
      </c>
      <c r="AA379" s="70" t="s">
        <v>419</v>
      </c>
      <c r="AB379" s="70" t="s">
        <v>2689</v>
      </c>
      <c r="AC379" s="72">
        <f t="shared" si="184"/>
        <v>0.1</v>
      </c>
      <c r="AD379" s="70" t="s">
        <v>419</v>
      </c>
      <c r="AE379" s="70" t="s">
        <v>178</v>
      </c>
      <c r="AF379" s="70" t="s">
        <v>1405</v>
      </c>
      <c r="AG379" s="72">
        <f t="shared" si="185"/>
        <v>0.15</v>
      </c>
      <c r="AH379" s="70" t="s">
        <v>419</v>
      </c>
      <c r="AI379" s="70" t="s">
        <v>2145</v>
      </c>
      <c r="AJ379" s="72">
        <f t="shared" si="156"/>
        <v>0.1</v>
      </c>
      <c r="AK379" s="70" t="s">
        <v>419</v>
      </c>
      <c r="AL379" s="70" t="s">
        <v>2243</v>
      </c>
      <c r="AM379" s="72">
        <f t="shared" si="186"/>
        <v>0.15</v>
      </c>
      <c r="AN379" s="72" t="s">
        <v>2051</v>
      </c>
      <c r="AO379" s="72" t="s">
        <v>2534</v>
      </c>
      <c r="AP379" s="72">
        <f t="shared" si="187"/>
        <v>0.25</v>
      </c>
      <c r="AQ379" s="73">
        <f t="shared" si="188"/>
        <v>1.1499999999999999</v>
      </c>
      <c r="AR379" s="395"/>
      <c r="AS379" s="362"/>
      <c r="AT379" s="389"/>
      <c r="AU379" s="362"/>
      <c r="AV379" s="389"/>
      <c r="AW379" s="389"/>
      <c r="AX379" s="389"/>
      <c r="AY379" s="392"/>
    </row>
    <row r="380" spans="1:51" ht="50" customHeight="1" x14ac:dyDescent="0.3">
      <c r="A380" s="405"/>
      <c r="B380" s="408"/>
      <c r="C380" s="411"/>
      <c r="D380" s="408"/>
      <c r="E380" s="408"/>
      <c r="F380" s="408"/>
      <c r="G380" s="402"/>
      <c r="H380" s="363"/>
      <c r="I380" s="363"/>
      <c r="J380" s="363"/>
      <c r="K380" s="363"/>
      <c r="L380" s="363"/>
      <c r="M380" s="363"/>
      <c r="N380" s="390"/>
      <c r="O380" s="399"/>
      <c r="P380" s="363"/>
      <c r="Q380" s="390"/>
      <c r="R380" s="399"/>
      <c r="S380" s="390"/>
      <c r="T380" s="393"/>
      <c r="U380" s="70" t="s">
        <v>419</v>
      </c>
      <c r="V380" s="123" t="s">
        <v>2690</v>
      </c>
      <c r="W380" s="70" t="s">
        <v>2046</v>
      </c>
      <c r="X380" s="71">
        <f t="shared" si="182"/>
        <v>0.25</v>
      </c>
      <c r="Y380" s="71" t="s">
        <v>2069</v>
      </c>
      <c r="Z380" s="71">
        <f t="shared" si="183"/>
        <v>0.15</v>
      </c>
      <c r="AA380" s="70" t="s">
        <v>419</v>
      </c>
      <c r="AB380" s="70" t="s">
        <v>2691</v>
      </c>
      <c r="AC380" s="72">
        <f t="shared" si="184"/>
        <v>0.1</v>
      </c>
      <c r="AD380" s="70" t="s">
        <v>419</v>
      </c>
      <c r="AE380" s="70" t="s">
        <v>229</v>
      </c>
      <c r="AF380" s="70" t="s">
        <v>1405</v>
      </c>
      <c r="AG380" s="72">
        <f t="shared" si="185"/>
        <v>0.15</v>
      </c>
      <c r="AH380" s="70" t="s">
        <v>419</v>
      </c>
      <c r="AI380" s="70" t="s">
        <v>2692</v>
      </c>
      <c r="AJ380" s="72">
        <f t="shared" si="156"/>
        <v>0.1</v>
      </c>
      <c r="AK380" s="70" t="s">
        <v>419</v>
      </c>
      <c r="AL380" s="70" t="s">
        <v>2243</v>
      </c>
      <c r="AM380" s="72">
        <f t="shared" si="186"/>
        <v>0.15</v>
      </c>
      <c r="AN380" s="72" t="s">
        <v>2051</v>
      </c>
      <c r="AO380" s="72" t="s">
        <v>2534</v>
      </c>
      <c r="AP380" s="72">
        <f t="shared" si="187"/>
        <v>0.25</v>
      </c>
      <c r="AQ380" s="73">
        <f t="shared" si="188"/>
        <v>1.1499999999999999</v>
      </c>
      <c r="AR380" s="396"/>
      <c r="AS380" s="363"/>
      <c r="AT380" s="390"/>
      <c r="AU380" s="363"/>
      <c r="AV380" s="390"/>
      <c r="AW380" s="390"/>
      <c r="AX380" s="390"/>
      <c r="AY380" s="393"/>
    </row>
    <row r="381" spans="1:51" ht="50" customHeight="1" x14ac:dyDescent="0.3">
      <c r="A381" s="403" t="s">
        <v>1406</v>
      </c>
      <c r="B381" s="406" t="s">
        <v>163</v>
      </c>
      <c r="C381" s="409">
        <v>4</v>
      </c>
      <c r="D381" s="406" t="s">
        <v>2342</v>
      </c>
      <c r="E381" s="406" t="s">
        <v>253</v>
      </c>
      <c r="F381" s="406" t="s">
        <v>2061</v>
      </c>
      <c r="G381" s="400" t="str">
        <f>(CONCATENATE(F381," ","de"," ",D381," ","por"," ",J381," ","debido a"," ",I381))</f>
        <v>Pérdida de Disponibilidad de Información Digital / Electrónica por Degradación de los soportes de almacenamiento de la información debido a No se cuenta con documentación</v>
      </c>
      <c r="H381" s="361" t="s">
        <v>2104</v>
      </c>
      <c r="I381" s="361" t="s">
        <v>2105</v>
      </c>
      <c r="J381" s="361" t="s">
        <v>2086</v>
      </c>
      <c r="K381" s="361" t="s">
        <v>2087</v>
      </c>
      <c r="L381" s="361" t="s">
        <v>2041</v>
      </c>
      <c r="M381" s="361" t="s">
        <v>2141</v>
      </c>
      <c r="N381" s="388">
        <f>VALUE(MID($M381,1,1))</f>
        <v>4</v>
      </c>
      <c r="O381" s="397">
        <f>IF(N381=5,100%,IF(N381=4,80%,IF(N381=3,60%,IF(N381=2,40%,IF(N381=1,20%,"")))))</f>
        <v>0.8</v>
      </c>
      <c r="P381" s="361" t="s">
        <v>2043</v>
      </c>
      <c r="Q381" s="388">
        <f>VALUE(MID($P381,1,1))</f>
        <v>2</v>
      </c>
      <c r="R381" s="397">
        <f>IF(Q381=5,100%,IF(Q381=4,80%,IF(Q381=3,60%,IF(Q381=2,40%,IF(Q381=1,20%,"")))))</f>
        <v>0.4</v>
      </c>
      <c r="S381" s="388" t="str">
        <f>CONCATENATE(M381,P381)</f>
        <v>4. Alta2. Menor</v>
      </c>
      <c r="T381" s="391" t="str">
        <f t="shared" ref="T381" si="193">IF(S381="5. Muy alta1. Leve","Alto",IF(S381="5. Muy alta2. Menor","Alto",IF(S381="5. Muy alta3. Moderado","Alto",IF(S381="5. Muy alta4. Mayor","Alto",IF(S381="5. Muy alta5. Catastrófico","Extremo",IF(S381="4. Alta1. Leve","Moderado",IF(S381="4. Alta2. Menor","Moderado",IF(S381="4. Alta3. Moderado","Alto",IF(S381="4. Alta4. Mayor","Alto",IF(S381="4. Alta5. Catastrófico","Extremo",IF(S381="3. Media1. Leve","Moderado",IF(S381="3. Media2. Menor","Moderado",IF(S381="3. Media3. Moderado","Moderado",IF(S381="3. Media4. Mayor","Alto",IF(S381="3. Media5. Catastrófico","Extremo",IF(S381="2. Baja1. Leve","Bajo",IF(S381="2. Baja2. Menor","Moderado",IF(S381="2. Baja3. Moderado","Moderado",IF(S381="2. Baja4. Mayor","Alto",IF(S381="2. Baja5. Catastrófico","Extremo",IF(S381="1. Muy baja1. Leve","Bajo",IF(S381="1. Muy baja2. Menor","Bajo",IF(S381="1. Muy baja3. Moderado","Moderado",IF(S381="1. Muy baja4. Mayor","Alto",IF(S381="1. Muy baja5. Catastrófico","Extremo","")))))))))))))))))))))))))</f>
        <v>Moderado</v>
      </c>
      <c r="U381" s="70" t="s">
        <v>419</v>
      </c>
      <c r="V381" s="70" t="s">
        <v>2686</v>
      </c>
      <c r="W381" s="70" t="s">
        <v>2046</v>
      </c>
      <c r="X381" s="71">
        <f t="shared" si="182"/>
        <v>0.25</v>
      </c>
      <c r="Y381" s="71" t="s">
        <v>2069</v>
      </c>
      <c r="Z381" s="71">
        <f t="shared" si="183"/>
        <v>0.15</v>
      </c>
      <c r="AA381" s="70" t="s">
        <v>419</v>
      </c>
      <c r="AB381" s="70" t="s">
        <v>2687</v>
      </c>
      <c r="AC381" s="72">
        <f t="shared" si="184"/>
        <v>0.1</v>
      </c>
      <c r="AD381" s="70" t="s">
        <v>419</v>
      </c>
      <c r="AE381" s="70" t="s">
        <v>178</v>
      </c>
      <c r="AF381" s="70" t="s">
        <v>1405</v>
      </c>
      <c r="AG381" s="72">
        <f t="shared" si="185"/>
        <v>0.15</v>
      </c>
      <c r="AH381" s="70" t="s">
        <v>419</v>
      </c>
      <c r="AI381" s="70" t="s">
        <v>2145</v>
      </c>
      <c r="AJ381" s="72">
        <f t="shared" si="156"/>
        <v>0.1</v>
      </c>
      <c r="AK381" s="70" t="s">
        <v>419</v>
      </c>
      <c r="AL381" s="70" t="s">
        <v>2243</v>
      </c>
      <c r="AM381" s="72">
        <f t="shared" si="186"/>
        <v>0.15</v>
      </c>
      <c r="AN381" s="72" t="s">
        <v>2051</v>
      </c>
      <c r="AO381" s="72" t="s">
        <v>2534</v>
      </c>
      <c r="AP381" s="72">
        <f t="shared" si="187"/>
        <v>0.25</v>
      </c>
      <c r="AQ381" s="73">
        <f t="shared" si="188"/>
        <v>1.1499999999999999</v>
      </c>
      <c r="AR381" s="394">
        <f>AVERAGE(AQ381,AQ382,AQ383)</f>
        <v>0.73333333333333339</v>
      </c>
      <c r="AS381" s="361" t="s">
        <v>2042</v>
      </c>
      <c r="AT381" s="388">
        <f>VALUE(MID($AS381,1,1))</f>
        <v>3</v>
      </c>
      <c r="AU381" s="361" t="s">
        <v>2054</v>
      </c>
      <c r="AV381" s="388">
        <f>VALUE(MID($AU381,1,1))</f>
        <v>1</v>
      </c>
      <c r="AW381" s="388">
        <f>$AT381*$AV381</f>
        <v>3</v>
      </c>
      <c r="AX381" s="388" t="str">
        <f>CONCATENATE(AS381,AU381)</f>
        <v>3. Media1. Leve</v>
      </c>
      <c r="AY381" s="391" t="str">
        <f t="shared" ref="AY381" si="194">IF(AX381="5. Muy alta1. Leve","Alto",IF(AX381="5. Muy alta2. Menor","Alto",IF(AX381="5. Muy alta3. Moderado","Alto",IF(AX381="5. Muy alta4. Mayor","Alto",IF(AX381="5. Muy alta5. Catastrófico","Extremo",IF(AX381="4. Alta1. Leve","Moderado",IF(AX381="4. Alta2. Menor","Moderado",IF(AX381="4. Alta3. Moderado","Alto",IF(AX381="4. Alta4. Mayor","Alto",IF(AX381="4. Alta5. Catastrófico","Extremo",IF(AX381="3. Media1. Leve","Moderado",IF(AX381="3. Media2. Menor","Moderado",IF(AX381="3. Media3. Moderado","Moderado",IF(AX381="3. Media4. Mayor","Alto",IF(AX381="3. Media5. Catastrófico","Extremo",IF(AX381="2. Baja1. Leve","Bajo",IF(AX381="2. Baja2. Menor","Moderado",IF(AX381="2. Baja3. Moderado","Moderado",IF(AX381="2. Baja4. Mayor","Alto",IF(AX381="2. Baja5. Catastrófico","Extremo",IF(AX381="1. Muy baja1. Leve","Bajo",IF(AX381="1. Muy baja2. Menor","Bajo",IF(AX381="1. Muy baja3. Moderado","Moderado",IF(AX381="1. Muy baja4. Mayor","Alto",IF(AX381="1. Muy baja5. Catastrófico","Extremo","")))))))))))))))))))))))))</f>
        <v>Moderado</v>
      </c>
    </row>
    <row r="382" spans="1:51" ht="50" customHeight="1" x14ac:dyDescent="0.3">
      <c r="A382" s="404"/>
      <c r="B382" s="407"/>
      <c r="C382" s="410"/>
      <c r="D382" s="407"/>
      <c r="E382" s="407"/>
      <c r="F382" s="407"/>
      <c r="G382" s="401"/>
      <c r="H382" s="362"/>
      <c r="I382" s="362"/>
      <c r="J382" s="362"/>
      <c r="K382" s="362"/>
      <c r="L382" s="362"/>
      <c r="M382" s="362"/>
      <c r="N382" s="389"/>
      <c r="O382" s="398"/>
      <c r="P382" s="362"/>
      <c r="Q382" s="389"/>
      <c r="R382" s="398"/>
      <c r="S382" s="389"/>
      <c r="T382" s="392"/>
      <c r="U382" s="70" t="s">
        <v>419</v>
      </c>
      <c r="V382" s="123" t="s">
        <v>2693</v>
      </c>
      <c r="W382" s="70" t="s">
        <v>2046</v>
      </c>
      <c r="X382" s="71">
        <f t="shared" si="182"/>
        <v>0.25</v>
      </c>
      <c r="Y382" s="71" t="s">
        <v>2047</v>
      </c>
      <c r="Z382" s="71">
        <f t="shared" si="183"/>
        <v>0.05</v>
      </c>
      <c r="AA382" s="70" t="s">
        <v>419</v>
      </c>
      <c r="AB382" s="70" t="s">
        <v>2694</v>
      </c>
      <c r="AC382" s="72">
        <f t="shared" si="184"/>
        <v>0.1</v>
      </c>
      <c r="AD382" s="70" t="s">
        <v>419</v>
      </c>
      <c r="AE382" s="70" t="s">
        <v>324</v>
      </c>
      <c r="AF382" s="70" t="s">
        <v>1405</v>
      </c>
      <c r="AG382" s="72">
        <f t="shared" si="185"/>
        <v>0.15</v>
      </c>
      <c r="AH382" s="70" t="s">
        <v>419</v>
      </c>
      <c r="AI382" s="70" t="s">
        <v>2145</v>
      </c>
      <c r="AJ382" s="72">
        <f t="shared" si="156"/>
        <v>0.1</v>
      </c>
      <c r="AK382" s="70" t="s">
        <v>419</v>
      </c>
      <c r="AL382" s="70" t="s">
        <v>2050</v>
      </c>
      <c r="AM382" s="72">
        <f t="shared" si="186"/>
        <v>0.15</v>
      </c>
      <c r="AN382" s="72" t="s">
        <v>2051</v>
      </c>
      <c r="AO382" s="72" t="s">
        <v>2243</v>
      </c>
      <c r="AP382" s="72">
        <f t="shared" si="187"/>
        <v>0.25</v>
      </c>
      <c r="AQ382" s="73">
        <f t="shared" si="188"/>
        <v>1.05</v>
      </c>
      <c r="AR382" s="395"/>
      <c r="AS382" s="362"/>
      <c r="AT382" s="389"/>
      <c r="AU382" s="362"/>
      <c r="AV382" s="389"/>
      <c r="AW382" s="389"/>
      <c r="AX382" s="389"/>
      <c r="AY382" s="392"/>
    </row>
    <row r="383" spans="1:51" ht="50" customHeight="1" x14ac:dyDescent="0.3">
      <c r="A383" s="405"/>
      <c r="B383" s="408"/>
      <c r="C383" s="411"/>
      <c r="D383" s="408"/>
      <c r="E383" s="408"/>
      <c r="F383" s="408"/>
      <c r="G383" s="402"/>
      <c r="H383" s="363"/>
      <c r="I383" s="363"/>
      <c r="J383" s="363"/>
      <c r="K383" s="363"/>
      <c r="L383" s="363"/>
      <c r="M383" s="363"/>
      <c r="N383" s="390"/>
      <c r="O383" s="399"/>
      <c r="P383" s="363"/>
      <c r="Q383" s="390"/>
      <c r="R383" s="399"/>
      <c r="S383" s="390"/>
      <c r="T383" s="393"/>
      <c r="U383" s="70"/>
      <c r="V383" s="97"/>
      <c r="W383" s="70"/>
      <c r="X383" s="71" t="str">
        <f t="shared" si="182"/>
        <v>0%</v>
      </c>
      <c r="Y383" s="71"/>
      <c r="Z383" s="71"/>
      <c r="AA383" s="70"/>
      <c r="AB383" s="70"/>
      <c r="AC383" s="72">
        <f t="shared" si="184"/>
        <v>0</v>
      </c>
      <c r="AD383" s="70"/>
      <c r="AE383" s="70"/>
      <c r="AF383" s="70"/>
      <c r="AG383" s="72">
        <f t="shared" si="185"/>
        <v>0</v>
      </c>
      <c r="AH383" s="70"/>
      <c r="AI383" s="70"/>
      <c r="AJ383" s="72">
        <f t="shared" si="156"/>
        <v>0</v>
      </c>
      <c r="AK383" s="70"/>
      <c r="AL383" s="70"/>
      <c r="AM383" s="72">
        <f t="shared" si="186"/>
        <v>0</v>
      </c>
      <c r="AN383" s="72"/>
      <c r="AO383" s="72"/>
      <c r="AP383" s="72">
        <f t="shared" si="187"/>
        <v>0</v>
      </c>
      <c r="AQ383" s="73">
        <f t="shared" si="188"/>
        <v>0</v>
      </c>
      <c r="AR383" s="396"/>
      <c r="AS383" s="363"/>
      <c r="AT383" s="390"/>
      <c r="AU383" s="363"/>
      <c r="AV383" s="390"/>
      <c r="AW383" s="390"/>
      <c r="AX383" s="390"/>
      <c r="AY383" s="393"/>
    </row>
    <row r="384" spans="1:51" ht="50" customHeight="1" x14ac:dyDescent="0.3">
      <c r="A384" s="403" t="s">
        <v>1406</v>
      </c>
      <c r="B384" s="406" t="s">
        <v>163</v>
      </c>
      <c r="C384" s="409">
        <v>5</v>
      </c>
      <c r="D384" s="406" t="s">
        <v>312</v>
      </c>
      <c r="E384" s="406" t="s">
        <v>312</v>
      </c>
      <c r="F384" s="406" t="s">
        <v>2032</v>
      </c>
      <c r="G384" s="400" t="str">
        <f>(CONCATENATE(F384," ","de"," ",D384," ","por"," ",J384," ","debido a"," ",I384))</f>
        <v>Pérdida de confidencialidad e integridad de Recurso Humano por Divulgación de información debido a Falta de cultura de seguridad</v>
      </c>
      <c r="H384" s="361" t="s">
        <v>2073</v>
      </c>
      <c r="I384" s="361" t="s">
        <v>2232</v>
      </c>
      <c r="J384" s="361" t="s">
        <v>2233</v>
      </c>
      <c r="K384" s="361" t="s">
        <v>2110</v>
      </c>
      <c r="L384" s="361" t="s">
        <v>2509</v>
      </c>
      <c r="M384" s="361" t="s">
        <v>2132</v>
      </c>
      <c r="N384" s="388">
        <f>VALUE(MID($M384,1,1))</f>
        <v>2</v>
      </c>
      <c r="O384" s="397">
        <f>IF(N384=5,100%,IF(N384=4,80%,IF(N384=3,60%,IF(N384=2,40%,IF(N384=1,20%,"")))))</f>
        <v>0.4</v>
      </c>
      <c r="P384" s="361" t="s">
        <v>2043</v>
      </c>
      <c r="Q384" s="388">
        <f>VALUE(MID($P384,1,1))</f>
        <v>2</v>
      </c>
      <c r="R384" s="397">
        <f>IF(Q384=5,100%,IF(Q384=4,80%,IF(Q384=3,60%,IF(Q384=2,40%,IF(Q384=1,20%,"")))))</f>
        <v>0.4</v>
      </c>
      <c r="S384" s="388" t="str">
        <f>CONCATENATE(M384,P384)</f>
        <v>2. Baja2. Menor</v>
      </c>
      <c r="T384" s="391" t="str">
        <f t="shared" ref="T384" si="195">IF(S384="5. Muy alta1. Leve","Alto",IF(S384="5. Muy alta2. Menor","Alto",IF(S384="5. Muy alta3. Moderado","Alto",IF(S384="5. Muy alta4. Mayor","Alto",IF(S384="5. Muy alta5. Catastrófico","Extremo",IF(S384="4. Alta1. Leve","Moderado",IF(S384="4. Alta2. Menor","Moderado",IF(S384="4. Alta3. Moderado","Alto",IF(S384="4. Alta4. Mayor","Alto",IF(S384="4. Alta5. Catastrófico","Extremo",IF(S384="3. Media1. Leve","Moderado",IF(S384="3. Media2. Menor","Moderado",IF(S384="3. Media3. Moderado","Moderado",IF(S384="3. Media4. Mayor","Alto",IF(S384="3. Media5. Catastrófico","Extremo",IF(S384="2. Baja1. Leve","Bajo",IF(S384="2. Baja2. Menor","Moderado",IF(S384="2. Baja3. Moderado","Moderado",IF(S384="2. Baja4. Mayor","Alto",IF(S384="2. Baja5. Catastrófico","Extremo",IF(S384="1. Muy baja1. Leve","Bajo",IF(S384="1. Muy baja2. Menor","Bajo",IF(S384="1. Muy baja3. Moderado","Moderado",IF(S384="1. Muy baja4. Mayor","Alto",IF(S384="1. Muy baja5. Catastrófico","Extremo","")))))))))))))))))))))))))</f>
        <v>Moderado</v>
      </c>
      <c r="U384" s="70" t="s">
        <v>419</v>
      </c>
      <c r="V384" s="70" t="s">
        <v>2674</v>
      </c>
      <c r="W384" s="70" t="s">
        <v>2046</v>
      </c>
      <c r="X384" s="71">
        <f t="shared" si="182"/>
        <v>0.25</v>
      </c>
      <c r="Y384" s="71" t="s">
        <v>2047</v>
      </c>
      <c r="Z384" s="71">
        <f t="shared" si="183"/>
        <v>0.05</v>
      </c>
      <c r="AA384" s="70" t="s">
        <v>419</v>
      </c>
      <c r="AB384" s="70" t="s">
        <v>2695</v>
      </c>
      <c r="AC384" s="72">
        <f t="shared" si="184"/>
        <v>0.1</v>
      </c>
      <c r="AD384" s="70" t="s">
        <v>419</v>
      </c>
      <c r="AE384" s="94" t="s">
        <v>516</v>
      </c>
      <c r="AF384" s="70" t="s">
        <v>1405</v>
      </c>
      <c r="AG384" s="72">
        <f t="shared" si="185"/>
        <v>0.15</v>
      </c>
      <c r="AH384" s="70" t="s">
        <v>419</v>
      </c>
      <c r="AI384" s="70" t="s">
        <v>2696</v>
      </c>
      <c r="AJ384" s="72">
        <f t="shared" si="156"/>
        <v>0.1</v>
      </c>
      <c r="AK384" s="70" t="s">
        <v>419</v>
      </c>
      <c r="AL384" s="70" t="s">
        <v>2063</v>
      </c>
      <c r="AM384" s="72">
        <f t="shared" si="186"/>
        <v>0.15</v>
      </c>
      <c r="AN384" s="72" t="s">
        <v>2051</v>
      </c>
      <c r="AO384" s="72" t="s">
        <v>2243</v>
      </c>
      <c r="AP384" s="72">
        <f t="shared" si="187"/>
        <v>0.25</v>
      </c>
      <c r="AQ384" s="73">
        <f t="shared" si="188"/>
        <v>1.05</v>
      </c>
      <c r="AR384" s="394">
        <f>AVERAGE(AQ384,AQ385,AQ386)</f>
        <v>0.70000000000000007</v>
      </c>
      <c r="AS384" s="361" t="s">
        <v>2053</v>
      </c>
      <c r="AT384" s="388">
        <f>VALUE(MID($AS384,1,1))</f>
        <v>1</v>
      </c>
      <c r="AU384" s="361" t="s">
        <v>2054</v>
      </c>
      <c r="AV384" s="388">
        <f>VALUE(MID($AU384,1,1))</f>
        <v>1</v>
      </c>
      <c r="AW384" s="388">
        <f>$AT384*$AV384</f>
        <v>1</v>
      </c>
      <c r="AX384" s="388" t="str">
        <f>CONCATENATE(AS384,AU384)</f>
        <v>1. Muy baja1. Leve</v>
      </c>
      <c r="AY384" s="391" t="str">
        <f t="shared" ref="AY384" si="196">IF(AX384="5. Muy alta1. Leve","Alto",IF(AX384="5. Muy alta2. Menor","Alto",IF(AX384="5. Muy alta3. Moderado","Alto",IF(AX384="5. Muy alta4. Mayor","Alto",IF(AX384="5. Muy alta5. Catastrófico","Extremo",IF(AX384="4. Alta1. Leve","Moderado",IF(AX384="4. Alta2. Menor","Moderado",IF(AX384="4. Alta3. Moderado","Alto",IF(AX384="4. Alta4. Mayor","Alto",IF(AX384="4. Alta5. Catastrófico","Extremo",IF(AX384="3. Media1. Leve","Moderado",IF(AX384="3. Media2. Menor","Moderado",IF(AX384="3. Media3. Moderado","Moderado",IF(AX384="3. Media4. Mayor","Alto",IF(AX384="3. Media5. Catastrófico","Extremo",IF(AX384="2. Baja1. Leve","Bajo",IF(AX384="2. Baja2. Menor","Moderado",IF(AX384="2. Baja3. Moderado","Moderado",IF(AX384="2. Baja4. Mayor","Alto",IF(AX384="2. Baja5. Catastrófico","Extremo",IF(AX384="1. Muy baja1. Leve","Bajo",IF(AX384="1. Muy baja2. Menor","Bajo",IF(AX384="1. Muy baja3. Moderado","Moderado",IF(AX384="1. Muy baja4. Mayor","Alto",IF(AX384="1. Muy baja5. Catastrófico","Extremo","")))))))))))))))))))))))))</f>
        <v>Bajo</v>
      </c>
    </row>
    <row r="385" spans="1:51" ht="50" customHeight="1" x14ac:dyDescent="0.3">
      <c r="A385" s="404"/>
      <c r="B385" s="407"/>
      <c r="C385" s="410"/>
      <c r="D385" s="407"/>
      <c r="E385" s="407"/>
      <c r="F385" s="407"/>
      <c r="G385" s="401"/>
      <c r="H385" s="362"/>
      <c r="I385" s="362"/>
      <c r="J385" s="362"/>
      <c r="K385" s="362"/>
      <c r="L385" s="362"/>
      <c r="M385" s="362"/>
      <c r="N385" s="389"/>
      <c r="O385" s="398"/>
      <c r="P385" s="362"/>
      <c r="Q385" s="389"/>
      <c r="R385" s="398"/>
      <c r="S385" s="389"/>
      <c r="T385" s="392"/>
      <c r="U385" s="70" t="s">
        <v>419</v>
      </c>
      <c r="V385" s="123" t="s">
        <v>2697</v>
      </c>
      <c r="W385" s="70" t="s">
        <v>2046</v>
      </c>
      <c r="X385" s="71">
        <f t="shared" si="182"/>
        <v>0.25</v>
      </c>
      <c r="Y385" s="71" t="s">
        <v>2047</v>
      </c>
      <c r="Z385" s="71">
        <f t="shared" si="183"/>
        <v>0.05</v>
      </c>
      <c r="AA385" s="70" t="s">
        <v>419</v>
      </c>
      <c r="AB385" s="70" t="s">
        <v>2698</v>
      </c>
      <c r="AC385" s="72">
        <f t="shared" si="184"/>
        <v>0.1</v>
      </c>
      <c r="AD385" s="70" t="s">
        <v>419</v>
      </c>
      <c r="AE385" s="70" t="s">
        <v>289</v>
      </c>
      <c r="AF385" s="70" t="s">
        <v>1405</v>
      </c>
      <c r="AG385" s="72">
        <f t="shared" si="185"/>
        <v>0.15</v>
      </c>
      <c r="AH385" s="70" t="s">
        <v>419</v>
      </c>
      <c r="AI385" s="70" t="s">
        <v>2145</v>
      </c>
      <c r="AJ385" s="72">
        <f t="shared" si="156"/>
        <v>0.1</v>
      </c>
      <c r="AK385" s="70" t="s">
        <v>419</v>
      </c>
      <c r="AL385" s="70" t="s">
        <v>2482</v>
      </c>
      <c r="AM385" s="72">
        <f t="shared" si="186"/>
        <v>0.15</v>
      </c>
      <c r="AN385" s="72" t="s">
        <v>2051</v>
      </c>
      <c r="AO385" s="72" t="s">
        <v>2243</v>
      </c>
      <c r="AP385" s="72">
        <f t="shared" si="187"/>
        <v>0.25</v>
      </c>
      <c r="AQ385" s="73">
        <f t="shared" si="188"/>
        <v>1.05</v>
      </c>
      <c r="AR385" s="395"/>
      <c r="AS385" s="362"/>
      <c r="AT385" s="389"/>
      <c r="AU385" s="362"/>
      <c r="AV385" s="389"/>
      <c r="AW385" s="389"/>
      <c r="AX385" s="389"/>
      <c r="AY385" s="392"/>
    </row>
    <row r="386" spans="1:51" ht="50" customHeight="1" x14ac:dyDescent="0.3">
      <c r="A386" s="405"/>
      <c r="B386" s="408"/>
      <c r="C386" s="411"/>
      <c r="D386" s="408"/>
      <c r="E386" s="408"/>
      <c r="F386" s="408"/>
      <c r="G386" s="402"/>
      <c r="H386" s="363"/>
      <c r="I386" s="363"/>
      <c r="J386" s="363"/>
      <c r="K386" s="363"/>
      <c r="L386" s="363"/>
      <c r="M386" s="363"/>
      <c r="N386" s="390"/>
      <c r="O386" s="399"/>
      <c r="P386" s="363"/>
      <c r="Q386" s="390"/>
      <c r="R386" s="399"/>
      <c r="S386" s="390"/>
      <c r="T386" s="393"/>
      <c r="U386" s="70"/>
      <c r="V386" s="97"/>
      <c r="W386" s="70"/>
      <c r="X386" s="71"/>
      <c r="Y386" s="71"/>
      <c r="Z386" s="71"/>
      <c r="AA386" s="70"/>
      <c r="AB386" s="70"/>
      <c r="AC386" s="72"/>
      <c r="AD386" s="70"/>
      <c r="AE386" s="70"/>
      <c r="AF386" s="70"/>
      <c r="AG386" s="72"/>
      <c r="AH386" s="70"/>
      <c r="AI386" s="70"/>
      <c r="AJ386" s="72"/>
      <c r="AK386" s="70"/>
      <c r="AL386" s="70"/>
      <c r="AM386" s="72"/>
      <c r="AN386" s="72"/>
      <c r="AO386" s="72"/>
      <c r="AP386" s="72">
        <f t="shared" si="187"/>
        <v>0</v>
      </c>
      <c r="AQ386" s="73">
        <f t="shared" si="188"/>
        <v>0</v>
      </c>
      <c r="AR386" s="396"/>
      <c r="AS386" s="363"/>
      <c r="AT386" s="390"/>
      <c r="AU386" s="363"/>
      <c r="AV386" s="390"/>
      <c r="AW386" s="390"/>
      <c r="AX386" s="390"/>
      <c r="AY386" s="393"/>
    </row>
    <row r="387" spans="1:51" ht="50" customHeight="1" x14ac:dyDescent="0.3">
      <c r="A387" s="403" t="s">
        <v>1406</v>
      </c>
      <c r="B387" s="406" t="s">
        <v>163</v>
      </c>
      <c r="C387" s="409">
        <v>6</v>
      </c>
      <c r="D387" s="406" t="s">
        <v>312</v>
      </c>
      <c r="E387" s="406" t="s">
        <v>312</v>
      </c>
      <c r="F387" s="406" t="s">
        <v>2061</v>
      </c>
      <c r="G387" s="400" t="str">
        <f>(CONCATENATE(F387," ","de"," ",D387," ","por"," ",J387," ","debido a"," ",I387))</f>
        <v>Pérdida de Disponibilidad de Recurso Humano por Indisponibilidad del personal debido a Falta de personal capacitado</v>
      </c>
      <c r="H387" s="361" t="s">
        <v>2073</v>
      </c>
      <c r="I387" s="361" t="s">
        <v>2237</v>
      </c>
      <c r="J387" s="361" t="s">
        <v>2238</v>
      </c>
      <c r="K387" s="361" t="s">
        <v>2239</v>
      </c>
      <c r="L387" s="361" t="s">
        <v>2509</v>
      </c>
      <c r="M387" s="361" t="s">
        <v>2132</v>
      </c>
      <c r="N387" s="388">
        <f>VALUE(MID($M387,1,1))</f>
        <v>2</v>
      </c>
      <c r="O387" s="397">
        <f>IF(N387=5,100%,IF(N387=4,80%,IF(N387=3,60%,IF(N387=2,40%,IF(N387=1,20%,"")))))</f>
        <v>0.4</v>
      </c>
      <c r="P387" s="361" t="s">
        <v>2043</v>
      </c>
      <c r="Q387" s="388">
        <f>VALUE(MID($P387,1,1))</f>
        <v>2</v>
      </c>
      <c r="R387" s="397">
        <f>IF(Q387=5,100%,IF(Q387=4,80%,IF(Q387=3,60%,IF(Q387=2,40%,IF(Q387=1,20%,"")))))</f>
        <v>0.4</v>
      </c>
      <c r="S387" s="388" t="str">
        <f>CONCATENATE(M387,P387)</f>
        <v>2. Baja2. Menor</v>
      </c>
      <c r="T387" s="391" t="str">
        <f t="shared" ref="T387" si="197">IF(S387="5. Muy alta1. Leve","Alto",IF(S387="5. Muy alta2. Menor","Alto",IF(S387="5. Muy alta3. Moderado","Alto",IF(S387="5. Muy alta4. Mayor","Alto",IF(S387="5. Muy alta5. Catastrófico","Extremo",IF(S387="4. Alta1. Leve","Moderado",IF(S387="4. Alta2. Menor","Moderado",IF(S387="4. Alta3. Moderado","Alto",IF(S387="4. Alta4. Mayor","Alto",IF(S387="4. Alta5. Catastrófico","Extremo",IF(S387="3. Media1. Leve","Moderado",IF(S387="3. Media2. Menor","Moderado",IF(S387="3. Media3. Moderado","Moderado",IF(S387="3. Media4. Mayor","Alto",IF(S387="3. Media5. Catastrófico","Extremo",IF(S387="2. Baja1. Leve","Bajo",IF(S387="2. Baja2. Menor","Moderado",IF(S387="2. Baja3. Moderado","Moderado",IF(S387="2. Baja4. Mayor","Alto",IF(S387="2. Baja5. Catastrófico","Extremo",IF(S387="1. Muy baja1. Leve","Bajo",IF(S387="1. Muy baja2. Menor","Bajo",IF(S387="1. Muy baja3. Moderado","Moderado",IF(S387="1. Muy baja4. Mayor","Alto",IF(S387="1. Muy baja5. Catastrófico","Extremo","")))))))))))))))))))))))))</f>
        <v>Moderado</v>
      </c>
      <c r="U387" s="70" t="s">
        <v>419</v>
      </c>
      <c r="V387" s="70" t="s">
        <v>2699</v>
      </c>
      <c r="W387" s="70" t="s">
        <v>2046</v>
      </c>
      <c r="X387" s="71">
        <f t="shared" si="182"/>
        <v>0.25</v>
      </c>
      <c r="Y387" s="71" t="s">
        <v>2069</v>
      </c>
      <c r="Z387" s="71">
        <f t="shared" si="183"/>
        <v>0.15</v>
      </c>
      <c r="AA387" s="70" t="s">
        <v>419</v>
      </c>
      <c r="AB387" s="70" t="s">
        <v>2700</v>
      </c>
      <c r="AC387" s="72">
        <f t="shared" si="184"/>
        <v>0.1</v>
      </c>
      <c r="AD387" s="70" t="s">
        <v>419</v>
      </c>
      <c r="AE387" s="70" t="s">
        <v>324</v>
      </c>
      <c r="AF387" s="70" t="s">
        <v>1405</v>
      </c>
      <c r="AG387" s="72">
        <f t="shared" si="185"/>
        <v>0.15</v>
      </c>
      <c r="AH387" s="70" t="s">
        <v>419</v>
      </c>
      <c r="AI387" s="70" t="s">
        <v>2701</v>
      </c>
      <c r="AJ387" s="72">
        <f t="shared" si="156"/>
        <v>0.1</v>
      </c>
      <c r="AK387" s="70" t="s">
        <v>419</v>
      </c>
      <c r="AL387" s="70" t="s">
        <v>2482</v>
      </c>
      <c r="AM387" s="72">
        <f t="shared" si="186"/>
        <v>0.15</v>
      </c>
      <c r="AN387" s="72" t="s">
        <v>2051</v>
      </c>
      <c r="AO387" s="72" t="s">
        <v>2243</v>
      </c>
      <c r="AP387" s="72">
        <f t="shared" si="187"/>
        <v>0.25</v>
      </c>
      <c r="AQ387" s="73">
        <f t="shared" si="188"/>
        <v>1.1499999999999999</v>
      </c>
      <c r="AR387" s="394">
        <f>AVERAGE(AQ387,AQ388,AQ389)</f>
        <v>0.76666666666666661</v>
      </c>
      <c r="AS387" s="361" t="s">
        <v>2053</v>
      </c>
      <c r="AT387" s="388">
        <f>VALUE(MID($AS387,1,1))</f>
        <v>1</v>
      </c>
      <c r="AU387" s="361" t="s">
        <v>2054</v>
      </c>
      <c r="AV387" s="388">
        <f>VALUE(MID($AU387,1,1))</f>
        <v>1</v>
      </c>
      <c r="AW387" s="388">
        <f>$AT387*$AV387</f>
        <v>1</v>
      </c>
      <c r="AX387" s="388" t="str">
        <f>CONCATENATE(AS387,AU387)</f>
        <v>1. Muy baja1. Leve</v>
      </c>
      <c r="AY387" s="391" t="str">
        <f t="shared" ref="AY387" si="198">IF(AX387="5. Muy alta1. Leve","Alto",IF(AX387="5. Muy alta2. Menor","Alto",IF(AX387="5. Muy alta3. Moderado","Alto",IF(AX387="5. Muy alta4. Mayor","Alto",IF(AX387="5. Muy alta5. Catastrófico","Extremo",IF(AX387="4. Alta1. Leve","Moderado",IF(AX387="4. Alta2. Menor","Moderado",IF(AX387="4. Alta3. Moderado","Alto",IF(AX387="4. Alta4. Mayor","Alto",IF(AX387="4. Alta5. Catastrófico","Extremo",IF(AX387="3. Media1. Leve","Moderado",IF(AX387="3. Media2. Menor","Moderado",IF(AX387="3. Media3. Moderado","Moderado",IF(AX387="3. Media4. Mayor","Alto",IF(AX387="3. Media5. Catastrófico","Extremo",IF(AX387="2. Baja1. Leve","Bajo",IF(AX387="2. Baja2. Menor","Moderado",IF(AX387="2. Baja3. Moderado","Moderado",IF(AX387="2. Baja4. Mayor","Alto",IF(AX387="2. Baja5. Catastrófico","Extremo",IF(AX387="1. Muy baja1. Leve","Bajo",IF(AX387="1. Muy baja2. Menor","Bajo",IF(AX387="1. Muy baja3. Moderado","Moderado",IF(AX387="1. Muy baja4. Mayor","Alto",IF(AX387="1. Muy baja5. Catastrófico","Extremo","")))))))))))))))))))))))))</f>
        <v>Bajo</v>
      </c>
    </row>
    <row r="388" spans="1:51" ht="50" customHeight="1" x14ac:dyDescent="0.3">
      <c r="A388" s="404"/>
      <c r="B388" s="407"/>
      <c r="C388" s="410"/>
      <c r="D388" s="407"/>
      <c r="E388" s="407"/>
      <c r="F388" s="407"/>
      <c r="G388" s="401"/>
      <c r="H388" s="362"/>
      <c r="I388" s="362"/>
      <c r="J388" s="362"/>
      <c r="K388" s="362"/>
      <c r="L388" s="362"/>
      <c r="M388" s="362"/>
      <c r="N388" s="389"/>
      <c r="O388" s="398"/>
      <c r="P388" s="362"/>
      <c r="Q388" s="389"/>
      <c r="R388" s="398"/>
      <c r="S388" s="389"/>
      <c r="T388" s="392"/>
      <c r="U388" s="70" t="s">
        <v>419</v>
      </c>
      <c r="V388" s="123" t="s">
        <v>2702</v>
      </c>
      <c r="W388" s="70" t="s">
        <v>2046</v>
      </c>
      <c r="X388" s="71">
        <f t="shared" si="182"/>
        <v>0.25</v>
      </c>
      <c r="Y388" s="71" t="s">
        <v>2069</v>
      </c>
      <c r="Z388" s="71">
        <f t="shared" si="183"/>
        <v>0.15</v>
      </c>
      <c r="AA388" s="70" t="s">
        <v>419</v>
      </c>
      <c r="AB388" s="70" t="s">
        <v>2703</v>
      </c>
      <c r="AC388" s="72">
        <f t="shared" si="184"/>
        <v>0.1</v>
      </c>
      <c r="AD388" s="70" t="s">
        <v>419</v>
      </c>
      <c r="AE388" s="70" t="s">
        <v>289</v>
      </c>
      <c r="AF388" s="70" t="s">
        <v>1405</v>
      </c>
      <c r="AG388" s="72">
        <f t="shared" si="185"/>
        <v>0.15</v>
      </c>
      <c r="AH388" s="70" t="s">
        <v>419</v>
      </c>
      <c r="AI388" s="70" t="s">
        <v>229</v>
      </c>
      <c r="AJ388" s="72">
        <f t="shared" si="156"/>
        <v>0.1</v>
      </c>
      <c r="AK388" s="70" t="s">
        <v>419</v>
      </c>
      <c r="AL388" s="70" t="s">
        <v>2482</v>
      </c>
      <c r="AM388" s="72">
        <f t="shared" si="186"/>
        <v>0.15</v>
      </c>
      <c r="AN388" s="72" t="s">
        <v>2051</v>
      </c>
      <c r="AO388" s="72" t="s">
        <v>2243</v>
      </c>
      <c r="AP388" s="72">
        <f t="shared" si="187"/>
        <v>0.25</v>
      </c>
      <c r="AQ388" s="73">
        <f t="shared" si="188"/>
        <v>1.1499999999999999</v>
      </c>
      <c r="AR388" s="395"/>
      <c r="AS388" s="362"/>
      <c r="AT388" s="389"/>
      <c r="AU388" s="362"/>
      <c r="AV388" s="389"/>
      <c r="AW388" s="389"/>
      <c r="AX388" s="389"/>
      <c r="AY388" s="392"/>
    </row>
    <row r="389" spans="1:51" ht="50" customHeight="1" x14ac:dyDescent="0.3">
      <c r="A389" s="405"/>
      <c r="B389" s="408"/>
      <c r="C389" s="411"/>
      <c r="D389" s="408"/>
      <c r="E389" s="408"/>
      <c r="F389" s="408"/>
      <c r="G389" s="402"/>
      <c r="H389" s="363"/>
      <c r="I389" s="363"/>
      <c r="J389" s="363"/>
      <c r="K389" s="363"/>
      <c r="L389" s="362"/>
      <c r="M389" s="363"/>
      <c r="N389" s="390"/>
      <c r="O389" s="399"/>
      <c r="P389" s="363"/>
      <c r="Q389" s="390"/>
      <c r="R389" s="399"/>
      <c r="S389" s="390"/>
      <c r="T389" s="393"/>
      <c r="U389" s="70"/>
      <c r="V389" s="123"/>
      <c r="W389" s="70"/>
      <c r="X389" s="71"/>
      <c r="Y389" s="71"/>
      <c r="Z389" s="71"/>
      <c r="AA389" s="70"/>
      <c r="AB389" s="70"/>
      <c r="AC389" s="72"/>
      <c r="AD389" s="70"/>
      <c r="AE389" s="70"/>
      <c r="AF389" s="70"/>
      <c r="AG389" s="72"/>
      <c r="AH389" s="70"/>
      <c r="AI389" s="70"/>
      <c r="AJ389" s="72"/>
      <c r="AK389" s="70"/>
      <c r="AL389" s="70"/>
      <c r="AM389" s="72"/>
      <c r="AN389" s="72"/>
      <c r="AO389" s="72"/>
      <c r="AP389" s="72">
        <f t="shared" si="187"/>
        <v>0</v>
      </c>
      <c r="AQ389" s="73">
        <f t="shared" si="188"/>
        <v>0</v>
      </c>
      <c r="AR389" s="396"/>
      <c r="AS389" s="363"/>
      <c r="AT389" s="390"/>
      <c r="AU389" s="363"/>
      <c r="AV389" s="390"/>
      <c r="AW389" s="390"/>
      <c r="AX389" s="390"/>
      <c r="AY389" s="393"/>
    </row>
    <row r="390" spans="1:51" ht="50" customHeight="1" x14ac:dyDescent="0.3">
      <c r="A390" s="403" t="s">
        <v>1406</v>
      </c>
      <c r="B390" s="406" t="s">
        <v>163</v>
      </c>
      <c r="C390" s="409">
        <v>7</v>
      </c>
      <c r="D390" s="406" t="s">
        <v>465</v>
      </c>
      <c r="E390" s="406" t="s">
        <v>175</v>
      </c>
      <c r="F390" s="406" t="s">
        <v>2032</v>
      </c>
      <c r="G390" s="400" t="str">
        <f>(CONCATENATE(F390," ","de"," ",D390," ","por"," ",J390," ","debido a"," ",I390))</f>
        <v>Pérdida de confidencialidad e integridad de Equipos de cómputo por Alteración de la información / Modificación de la Información debido a Acceso a los equipos de cómputo sin controles</v>
      </c>
      <c r="H390" s="361" t="s">
        <v>2104</v>
      </c>
      <c r="I390" s="361" t="s">
        <v>2033</v>
      </c>
      <c r="J390" s="361" t="s">
        <v>2174</v>
      </c>
      <c r="K390" s="416" t="s">
        <v>2175</v>
      </c>
      <c r="L390" s="419" t="s">
        <v>2509</v>
      </c>
      <c r="M390" s="361" t="s">
        <v>2132</v>
      </c>
      <c r="N390" s="413">
        <f>VALUE(MID($M390,1,1))</f>
        <v>2</v>
      </c>
      <c r="O390" s="397">
        <f>IF(N390=5,100%,IF(N390=4,80%,IF(N390=3,60%,IF(N390=2,40%,IF(N390=1,20%,"")))))</f>
        <v>0.4</v>
      </c>
      <c r="P390" s="361" t="s">
        <v>2043</v>
      </c>
      <c r="Q390" s="388">
        <f>VALUE(MID($P390,1,1))</f>
        <v>2</v>
      </c>
      <c r="R390" s="397">
        <f>IF(Q390=5,100%,IF(Q390=4,80%,IF(Q390=3,60%,IF(Q390=2,40%,IF(Q390=1,20%,"")))))</f>
        <v>0.4</v>
      </c>
      <c r="S390" s="388" t="str">
        <f>CONCATENATE(M390,P390)</f>
        <v>2. Baja2. Menor</v>
      </c>
      <c r="T390" s="391" t="str">
        <f t="shared" ref="T390" si="199">IF(S390="5. Muy alta1. Leve","Alto",IF(S390="5. Muy alta2. Menor","Alto",IF(S390="5. Muy alta3. Moderado","Alto",IF(S390="5. Muy alta4. Mayor","Alto",IF(S390="5. Muy alta5. Catastrófico","Extremo",IF(S390="4. Alta1. Leve","Moderado",IF(S390="4. Alta2. Menor","Moderado",IF(S390="4. Alta3. Moderado","Alto",IF(S390="4. Alta4. Mayor","Alto",IF(S390="4. Alta5. Catastrófico","Extremo",IF(S390="3. Media1. Leve","Moderado",IF(S390="3. Media2. Menor","Moderado",IF(S390="3. Media3. Moderado","Moderado",IF(S390="3. Media4. Mayor","Alto",IF(S390="3. Media5. Catastrófico","Extremo",IF(S390="2. Baja1. Leve","Bajo",IF(S390="2. Baja2. Menor","Moderado",IF(S390="2. Baja3. Moderado","Moderado",IF(S390="2. Baja4. Mayor","Alto",IF(S390="2. Baja5. Catastrófico","Extremo",IF(S390="1. Muy baja1. Leve","Bajo",IF(S390="1. Muy baja2. Menor","Bajo",IF(S390="1. Muy baja3. Moderado","Moderado",IF(S390="1. Muy baja4. Mayor","Alto",IF(S390="1. Muy baja5. Catastrófico","Extremo","")))))))))))))))))))))))))</f>
        <v>Moderado</v>
      </c>
      <c r="U390" s="95" t="s">
        <v>419</v>
      </c>
      <c r="V390" s="95" t="s">
        <v>2176</v>
      </c>
      <c r="W390" s="95" t="s">
        <v>2046</v>
      </c>
      <c r="X390" s="71">
        <f t="shared" si="182"/>
        <v>0.25</v>
      </c>
      <c r="Y390" s="71" t="s">
        <v>2047</v>
      </c>
      <c r="Z390" s="71">
        <f t="shared" si="183"/>
        <v>0.05</v>
      </c>
      <c r="AA390" s="95" t="s">
        <v>419</v>
      </c>
      <c r="AB390" s="95" t="s">
        <v>2177</v>
      </c>
      <c r="AC390" s="72">
        <f t="shared" si="184"/>
        <v>0.1</v>
      </c>
      <c r="AD390" s="95" t="s">
        <v>419</v>
      </c>
      <c r="AE390" s="95" t="s">
        <v>178</v>
      </c>
      <c r="AF390" s="95" t="s">
        <v>170</v>
      </c>
      <c r="AG390" s="72">
        <f t="shared" si="185"/>
        <v>0.15</v>
      </c>
      <c r="AH390" s="95" t="s">
        <v>419</v>
      </c>
      <c r="AI390" s="95" t="s">
        <v>2145</v>
      </c>
      <c r="AJ390" s="72">
        <f t="shared" si="156"/>
        <v>0.1</v>
      </c>
      <c r="AK390" s="95" t="s">
        <v>419</v>
      </c>
      <c r="AL390" s="95" t="s">
        <v>2050</v>
      </c>
      <c r="AM390" s="72">
        <f t="shared" si="186"/>
        <v>0.15</v>
      </c>
      <c r="AN390" s="72" t="s">
        <v>2051</v>
      </c>
      <c r="AO390" s="72" t="s">
        <v>2067</v>
      </c>
      <c r="AP390" s="72">
        <f t="shared" si="187"/>
        <v>0.25</v>
      </c>
      <c r="AQ390" s="73">
        <f t="shared" si="188"/>
        <v>1.05</v>
      </c>
      <c r="AR390" s="394">
        <f>AVERAGE(AQ390,AQ391,AQ392)</f>
        <v>0.78333333333333333</v>
      </c>
      <c r="AS390" s="361" t="s">
        <v>2053</v>
      </c>
      <c r="AT390" s="388">
        <f>VALUE(MID($AS390,1,1))</f>
        <v>1</v>
      </c>
      <c r="AU390" s="361" t="s">
        <v>2054</v>
      </c>
      <c r="AV390" s="388">
        <f>VALUE(MID($AU390,1,1))</f>
        <v>1</v>
      </c>
      <c r="AW390" s="388">
        <f>$AT390*$AV390</f>
        <v>1</v>
      </c>
      <c r="AX390" s="388" t="str">
        <f>CONCATENATE(AS390,AU390)</f>
        <v>1. Muy baja1. Leve</v>
      </c>
      <c r="AY390" s="391" t="str">
        <f t="shared" ref="AY390" si="200">IF(AX390="5. Muy alta1. Leve","Alto",IF(AX390="5. Muy alta2. Menor","Alto",IF(AX390="5. Muy alta3. Moderado","Alto",IF(AX390="5. Muy alta4. Mayor","Alto",IF(AX390="5. Muy alta5. Catastrófico","Extremo",IF(AX390="4. Alta1. Leve","Moderado",IF(AX390="4. Alta2. Menor","Moderado",IF(AX390="4. Alta3. Moderado","Alto",IF(AX390="4. Alta4. Mayor","Alto",IF(AX390="4. Alta5. Catastrófico","Extremo",IF(AX390="3. Media1. Leve","Moderado",IF(AX390="3. Media2. Menor","Moderado",IF(AX390="3. Media3. Moderado","Moderado",IF(AX390="3. Media4. Mayor","Alto",IF(AX390="3. Media5. Catastrófico","Extremo",IF(AX390="2. Baja1. Leve","Bajo",IF(AX390="2. Baja2. Menor","Moderado",IF(AX390="2. Baja3. Moderado","Moderado",IF(AX390="2. Baja4. Mayor","Alto",IF(AX390="2. Baja5. Catastrófico","Extremo",IF(AX390="1. Muy baja1. Leve","Bajo",IF(AX390="1. Muy baja2. Menor","Bajo",IF(AX390="1. Muy baja3. Moderado","Moderado",IF(AX390="1. Muy baja4. Mayor","Alto",IF(AX390="1. Muy baja5. Catastrófico","Extremo","")))))))))))))))))))))))))</f>
        <v>Bajo</v>
      </c>
    </row>
    <row r="391" spans="1:51" ht="50" customHeight="1" x14ac:dyDescent="0.3">
      <c r="A391" s="404"/>
      <c r="B391" s="407"/>
      <c r="C391" s="410"/>
      <c r="D391" s="407"/>
      <c r="E391" s="407"/>
      <c r="F391" s="407"/>
      <c r="G391" s="401"/>
      <c r="H391" s="362"/>
      <c r="I391" s="362"/>
      <c r="J391" s="362"/>
      <c r="K391" s="417"/>
      <c r="L391" s="419"/>
      <c r="M391" s="362"/>
      <c r="N391" s="414"/>
      <c r="O391" s="398"/>
      <c r="P391" s="362"/>
      <c r="Q391" s="389"/>
      <c r="R391" s="398"/>
      <c r="S391" s="389"/>
      <c r="T391" s="392"/>
      <c r="U391" s="95" t="s">
        <v>419</v>
      </c>
      <c r="V391" s="95" t="s">
        <v>2178</v>
      </c>
      <c r="W391" s="95" t="s">
        <v>2046</v>
      </c>
      <c r="X391" s="71">
        <f t="shared" si="182"/>
        <v>0.25</v>
      </c>
      <c r="Y391" s="71" t="s">
        <v>2047</v>
      </c>
      <c r="Z391" s="71">
        <f t="shared" si="183"/>
        <v>0.05</v>
      </c>
      <c r="AA391" s="95" t="s">
        <v>419</v>
      </c>
      <c r="AB391" s="95" t="s">
        <v>2179</v>
      </c>
      <c r="AC391" s="72">
        <f t="shared" si="184"/>
        <v>0.1</v>
      </c>
      <c r="AD391" s="95" t="s">
        <v>419</v>
      </c>
      <c r="AE391" s="94" t="s">
        <v>516</v>
      </c>
      <c r="AF391" s="70" t="s">
        <v>1405</v>
      </c>
      <c r="AG391" s="72">
        <f t="shared" si="185"/>
        <v>0.15</v>
      </c>
      <c r="AH391" s="95" t="s">
        <v>419</v>
      </c>
      <c r="AI391" s="95" t="s">
        <v>2145</v>
      </c>
      <c r="AJ391" s="72">
        <f t="shared" si="156"/>
        <v>0.1</v>
      </c>
      <c r="AK391" s="95" t="s">
        <v>419</v>
      </c>
      <c r="AL391" s="95" t="s">
        <v>2050</v>
      </c>
      <c r="AM391" s="72">
        <f t="shared" si="186"/>
        <v>0.15</v>
      </c>
      <c r="AN391" s="72" t="s">
        <v>2051</v>
      </c>
      <c r="AO391" s="72" t="s">
        <v>2067</v>
      </c>
      <c r="AP391" s="72">
        <f t="shared" si="187"/>
        <v>0.25</v>
      </c>
      <c r="AQ391" s="73">
        <f t="shared" si="188"/>
        <v>1.05</v>
      </c>
      <c r="AR391" s="395"/>
      <c r="AS391" s="362"/>
      <c r="AT391" s="389"/>
      <c r="AU391" s="362"/>
      <c r="AV391" s="389"/>
      <c r="AW391" s="389"/>
      <c r="AX391" s="389"/>
      <c r="AY391" s="392"/>
    </row>
    <row r="392" spans="1:51" ht="50" customHeight="1" x14ac:dyDescent="0.3">
      <c r="A392" s="405"/>
      <c r="B392" s="408"/>
      <c r="C392" s="411"/>
      <c r="D392" s="408"/>
      <c r="E392" s="408"/>
      <c r="F392" s="408"/>
      <c r="G392" s="402"/>
      <c r="H392" s="363"/>
      <c r="I392" s="363"/>
      <c r="J392" s="363"/>
      <c r="K392" s="418"/>
      <c r="L392" s="419"/>
      <c r="M392" s="363"/>
      <c r="N392" s="415"/>
      <c r="O392" s="399"/>
      <c r="P392" s="363"/>
      <c r="Q392" s="390"/>
      <c r="R392" s="399"/>
      <c r="S392" s="390"/>
      <c r="T392" s="393"/>
      <c r="U392" s="95"/>
      <c r="V392" s="95"/>
      <c r="W392" s="95"/>
      <c r="X392" s="71" t="str">
        <f t="shared" si="182"/>
        <v>0%</v>
      </c>
      <c r="Y392" s="71"/>
      <c r="Z392" s="71"/>
      <c r="AA392" s="95"/>
      <c r="AB392" s="95"/>
      <c r="AC392" s="72">
        <f t="shared" si="184"/>
        <v>0</v>
      </c>
      <c r="AD392" s="95"/>
      <c r="AE392" s="95"/>
      <c r="AF392" s="95"/>
      <c r="AG392" s="72">
        <f t="shared" si="185"/>
        <v>0</v>
      </c>
      <c r="AH392" s="95"/>
      <c r="AI392" s="95"/>
      <c r="AJ392" s="72">
        <f t="shared" si="156"/>
        <v>0</v>
      </c>
      <c r="AK392" s="95"/>
      <c r="AL392" s="95"/>
      <c r="AM392" s="72">
        <f t="shared" si="186"/>
        <v>0</v>
      </c>
      <c r="AN392" s="72"/>
      <c r="AO392" s="72"/>
      <c r="AP392" s="72">
        <f>IF(AN395="Positivos",25%,0%)</f>
        <v>0.25</v>
      </c>
      <c r="AQ392" s="73">
        <f t="shared" si="188"/>
        <v>0.25</v>
      </c>
      <c r="AR392" s="396"/>
      <c r="AS392" s="363"/>
      <c r="AT392" s="390"/>
      <c r="AU392" s="363"/>
      <c r="AV392" s="390"/>
      <c r="AW392" s="390"/>
      <c r="AX392" s="390"/>
      <c r="AY392" s="393"/>
    </row>
    <row r="393" spans="1:51" ht="50" customHeight="1" x14ac:dyDescent="0.3">
      <c r="A393" s="403" t="s">
        <v>1406</v>
      </c>
      <c r="B393" s="406" t="s">
        <v>163</v>
      </c>
      <c r="C393" s="409">
        <v>8</v>
      </c>
      <c r="D393" s="406" t="s">
        <v>465</v>
      </c>
      <c r="E393" s="406" t="s">
        <v>175</v>
      </c>
      <c r="F393" s="406" t="s">
        <v>2061</v>
      </c>
      <c r="G393" s="400" t="str">
        <f>(CONCATENATE(F393," ","de"," ",D393," ","por"," ",J393," ","debido a"," ",I393))</f>
        <v>Pérdida de Disponibilidad de Equipos de cómputo por Ataque de virus sofisticados debido a Acceso a los equipos de cómputo sin controles</v>
      </c>
      <c r="H393" s="361" t="s">
        <v>2104</v>
      </c>
      <c r="I393" s="361" t="s">
        <v>2033</v>
      </c>
      <c r="J393" s="361" t="s">
        <v>2034</v>
      </c>
      <c r="K393" s="361" t="s">
        <v>2076</v>
      </c>
      <c r="L393" s="362" t="s">
        <v>2509</v>
      </c>
      <c r="M393" s="361" t="s">
        <v>2132</v>
      </c>
      <c r="N393" s="388">
        <f>VALUE(MID($M393,1,1))</f>
        <v>2</v>
      </c>
      <c r="O393" s="397">
        <f>IF(N393=5,100%,IF(N393=4,80%,IF(N393=3,60%,IF(N393=2,40%,IF(N393=1,20%,"")))))</f>
        <v>0.4</v>
      </c>
      <c r="P393" s="361" t="s">
        <v>2043</v>
      </c>
      <c r="Q393" s="388">
        <f>VALUE(MID($P393,1,1))</f>
        <v>2</v>
      </c>
      <c r="R393" s="397">
        <f>IF(Q393=5,100%,IF(Q393=4,80%,IF(Q393=3,60%,IF(Q393=2,40%,IF(Q393=1,20%,"")))))</f>
        <v>0.4</v>
      </c>
      <c r="S393" s="388" t="str">
        <f>CONCATENATE(M393,P393)</f>
        <v>2. Baja2. Menor</v>
      </c>
      <c r="T393" s="391" t="str">
        <f t="shared" ref="T393" si="201">IF(S393="5. Muy alta1. Leve","Alto",IF(S393="5. Muy alta2. Menor","Alto",IF(S393="5. Muy alta3. Moderado","Alto",IF(S393="5. Muy alta4. Mayor","Alto",IF(S393="5. Muy alta5. Catastrófico","Extremo",IF(S393="4. Alta1. Leve","Moderado",IF(S393="4. Alta2. Menor","Moderado",IF(S393="4. Alta3. Moderado","Alto",IF(S393="4. Alta4. Mayor","Alto",IF(S393="4. Alta5. Catastrófico","Extremo",IF(S393="3. Media1. Leve","Moderado",IF(S393="3. Media2. Menor","Moderado",IF(S393="3. Media3. Moderado","Moderado",IF(S393="3. Media4. Mayor","Alto",IF(S393="3. Media5. Catastrófico","Extremo",IF(S393="2. Baja1. Leve","Bajo",IF(S393="2. Baja2. Menor","Moderado",IF(S393="2. Baja3. Moderado","Moderado",IF(S393="2. Baja4. Mayor","Alto",IF(S393="2. Baja5. Catastrófico","Extremo",IF(S393="1. Muy baja1. Leve","Bajo",IF(S393="1. Muy baja2. Menor","Bajo",IF(S393="1. Muy baja3. Moderado","Moderado",IF(S393="1. Muy baja4. Mayor","Alto",IF(S393="1. Muy baja5. Catastrófico","Extremo","")))))))))))))))))))))))))</f>
        <v>Moderado</v>
      </c>
      <c r="U393" s="95" t="s">
        <v>419</v>
      </c>
      <c r="V393" s="95" t="s">
        <v>2181</v>
      </c>
      <c r="W393" s="95" t="s">
        <v>2046</v>
      </c>
      <c r="X393" s="71">
        <f t="shared" si="182"/>
        <v>0.25</v>
      </c>
      <c r="Y393" s="71" t="s">
        <v>2069</v>
      </c>
      <c r="Z393" s="71">
        <f t="shared" si="183"/>
        <v>0.15</v>
      </c>
      <c r="AA393" s="95" t="s">
        <v>419</v>
      </c>
      <c r="AB393" s="95" t="s">
        <v>2182</v>
      </c>
      <c r="AC393" s="72">
        <f t="shared" si="184"/>
        <v>0.1</v>
      </c>
      <c r="AD393" s="95" t="s">
        <v>419</v>
      </c>
      <c r="AE393" s="95" t="s">
        <v>289</v>
      </c>
      <c r="AF393" s="95" t="s">
        <v>170</v>
      </c>
      <c r="AG393" s="72">
        <f t="shared" si="185"/>
        <v>0.15</v>
      </c>
      <c r="AH393" s="95" t="s">
        <v>419</v>
      </c>
      <c r="AI393" s="95" t="s">
        <v>2066</v>
      </c>
      <c r="AJ393" s="72">
        <f t="shared" si="156"/>
        <v>0.1</v>
      </c>
      <c r="AK393" s="95" t="s">
        <v>419</v>
      </c>
      <c r="AL393" s="95" t="s">
        <v>2063</v>
      </c>
      <c r="AM393" s="72">
        <f t="shared" si="186"/>
        <v>0.15</v>
      </c>
      <c r="AN393" s="72" t="s">
        <v>2051</v>
      </c>
      <c r="AO393" s="72" t="s">
        <v>2183</v>
      </c>
      <c r="AP393" s="72">
        <f t="shared" si="187"/>
        <v>0.25</v>
      </c>
      <c r="AQ393" s="73">
        <f t="shared" si="188"/>
        <v>1.1499999999999999</v>
      </c>
      <c r="AR393" s="394">
        <f>AVERAGE(AQ393,AQ394,AQ395)</f>
        <v>1.0666666666666667</v>
      </c>
      <c r="AS393" s="361" t="s">
        <v>2053</v>
      </c>
      <c r="AT393" s="388">
        <f>VALUE(MID($AS393,1,1))</f>
        <v>1</v>
      </c>
      <c r="AU393" s="361" t="s">
        <v>2054</v>
      </c>
      <c r="AV393" s="388">
        <f>VALUE(MID($AU393,1,1))</f>
        <v>1</v>
      </c>
      <c r="AW393" s="388">
        <f>$AT393*$AV393</f>
        <v>1</v>
      </c>
      <c r="AX393" s="388" t="str">
        <f>CONCATENATE(AS393,AU393)</f>
        <v>1. Muy baja1. Leve</v>
      </c>
      <c r="AY393" s="391" t="str">
        <f t="shared" ref="AY393" si="202">IF(AX393="5. Muy alta1. Leve","Alto",IF(AX393="5. Muy alta2. Menor","Alto",IF(AX393="5. Muy alta3. Moderado","Alto",IF(AX393="5. Muy alta4. Mayor","Alto",IF(AX393="5. Muy alta5. Catastrófico","Extremo",IF(AX393="4. Alta1. Leve","Moderado",IF(AX393="4. Alta2. Menor","Moderado",IF(AX393="4. Alta3. Moderado","Alto",IF(AX393="4. Alta4. Mayor","Alto",IF(AX393="4. Alta5. Catastrófico","Extremo",IF(AX393="3. Media1. Leve","Moderado",IF(AX393="3. Media2. Menor","Moderado",IF(AX393="3. Media3. Moderado","Moderado",IF(AX393="3. Media4. Mayor","Alto",IF(AX393="3. Media5. Catastrófico","Extremo",IF(AX393="2. Baja1. Leve","Bajo",IF(AX393="2. Baja2. Menor","Moderado",IF(AX393="2. Baja3. Moderado","Moderado",IF(AX393="2. Baja4. Mayor","Alto",IF(AX393="2. Baja5. Catastrófico","Extremo",IF(AX393="1. Muy baja1. Leve","Bajo",IF(AX393="1. Muy baja2. Menor","Bajo",IF(AX393="1. Muy baja3. Moderado","Moderado",IF(AX393="1. Muy baja4. Mayor","Alto",IF(AX393="1. Muy baja5. Catastrófico","Extremo","")))))))))))))))))))))))))</f>
        <v>Bajo</v>
      </c>
    </row>
    <row r="394" spans="1:51" ht="50" customHeight="1" x14ac:dyDescent="0.3">
      <c r="A394" s="404"/>
      <c r="B394" s="407"/>
      <c r="C394" s="410"/>
      <c r="D394" s="407"/>
      <c r="E394" s="407"/>
      <c r="F394" s="407"/>
      <c r="G394" s="401"/>
      <c r="H394" s="362"/>
      <c r="I394" s="362"/>
      <c r="J394" s="362"/>
      <c r="K394" s="362"/>
      <c r="L394" s="362"/>
      <c r="M394" s="362"/>
      <c r="N394" s="389"/>
      <c r="O394" s="398"/>
      <c r="P394" s="362"/>
      <c r="Q394" s="389"/>
      <c r="R394" s="398"/>
      <c r="S394" s="389"/>
      <c r="T394" s="392"/>
      <c r="U394" s="95" t="s">
        <v>419</v>
      </c>
      <c r="V394" s="95" t="s">
        <v>2181</v>
      </c>
      <c r="W394" s="95" t="s">
        <v>2114</v>
      </c>
      <c r="X394" s="71">
        <f t="shared" si="182"/>
        <v>0.1</v>
      </c>
      <c r="Y394" s="71" t="s">
        <v>2069</v>
      </c>
      <c r="Z394" s="71">
        <f t="shared" si="183"/>
        <v>0.15</v>
      </c>
      <c r="AA394" s="95" t="s">
        <v>419</v>
      </c>
      <c r="AB394" s="95" t="s">
        <v>2182</v>
      </c>
      <c r="AC394" s="72">
        <f t="shared" si="184"/>
        <v>0.1</v>
      </c>
      <c r="AD394" s="95" t="s">
        <v>419</v>
      </c>
      <c r="AE394" s="95" t="s">
        <v>289</v>
      </c>
      <c r="AF394" s="95" t="s">
        <v>170</v>
      </c>
      <c r="AG394" s="72">
        <f t="shared" si="185"/>
        <v>0.15</v>
      </c>
      <c r="AH394" s="95" t="s">
        <v>419</v>
      </c>
      <c r="AI394" s="95" t="s">
        <v>2066</v>
      </c>
      <c r="AJ394" s="72">
        <f t="shared" si="156"/>
        <v>0.1</v>
      </c>
      <c r="AK394" s="95" t="s">
        <v>419</v>
      </c>
      <c r="AL394" s="95" t="s">
        <v>2063</v>
      </c>
      <c r="AM394" s="72">
        <f t="shared" si="186"/>
        <v>0.15</v>
      </c>
      <c r="AN394" s="72" t="s">
        <v>2051</v>
      </c>
      <c r="AO394" s="72" t="s">
        <v>2183</v>
      </c>
      <c r="AP394" s="72">
        <f t="shared" si="187"/>
        <v>0.25</v>
      </c>
      <c r="AQ394" s="73">
        <f t="shared" si="188"/>
        <v>1</v>
      </c>
      <c r="AR394" s="395"/>
      <c r="AS394" s="362"/>
      <c r="AT394" s="389"/>
      <c r="AU394" s="362"/>
      <c r="AV394" s="389"/>
      <c r="AW394" s="389"/>
      <c r="AX394" s="389"/>
      <c r="AY394" s="392"/>
    </row>
    <row r="395" spans="1:51" ht="50" customHeight="1" x14ac:dyDescent="0.3">
      <c r="A395" s="405"/>
      <c r="B395" s="408"/>
      <c r="C395" s="411"/>
      <c r="D395" s="408"/>
      <c r="E395" s="408"/>
      <c r="F395" s="408"/>
      <c r="G395" s="402"/>
      <c r="H395" s="363"/>
      <c r="I395" s="363"/>
      <c r="J395" s="363"/>
      <c r="K395" s="363"/>
      <c r="L395" s="363"/>
      <c r="M395" s="363"/>
      <c r="N395" s="390"/>
      <c r="O395" s="399"/>
      <c r="P395" s="363"/>
      <c r="Q395" s="390"/>
      <c r="R395" s="399"/>
      <c r="S395" s="390"/>
      <c r="T395" s="393"/>
      <c r="U395" s="95" t="s">
        <v>419</v>
      </c>
      <c r="V395" s="95" t="s">
        <v>2184</v>
      </c>
      <c r="W395" s="95" t="s">
        <v>2046</v>
      </c>
      <c r="X395" s="71">
        <f t="shared" si="182"/>
        <v>0.25</v>
      </c>
      <c r="Y395" s="71" t="s">
        <v>2047</v>
      </c>
      <c r="Z395" s="71">
        <f t="shared" si="183"/>
        <v>0.05</v>
      </c>
      <c r="AA395" s="95" t="s">
        <v>419</v>
      </c>
      <c r="AB395" s="95" t="s">
        <v>2185</v>
      </c>
      <c r="AC395" s="72">
        <f t="shared" si="184"/>
        <v>0.1</v>
      </c>
      <c r="AD395" s="95" t="s">
        <v>419</v>
      </c>
      <c r="AE395" s="94" t="s">
        <v>516</v>
      </c>
      <c r="AF395" s="95" t="s">
        <v>170</v>
      </c>
      <c r="AG395" s="72">
        <f t="shared" si="185"/>
        <v>0.15</v>
      </c>
      <c r="AH395" s="95" t="s">
        <v>419</v>
      </c>
      <c r="AI395" s="95" t="s">
        <v>2159</v>
      </c>
      <c r="AJ395" s="72">
        <f t="shared" si="156"/>
        <v>0.1</v>
      </c>
      <c r="AK395" s="95" t="s">
        <v>419</v>
      </c>
      <c r="AL395" s="95" t="s">
        <v>2063</v>
      </c>
      <c r="AM395" s="72">
        <f t="shared" si="186"/>
        <v>0.15</v>
      </c>
      <c r="AN395" s="72" t="s">
        <v>2051</v>
      </c>
      <c r="AO395" s="72" t="s">
        <v>2183</v>
      </c>
      <c r="AP395" s="72">
        <f t="shared" si="187"/>
        <v>0.25</v>
      </c>
      <c r="AQ395" s="73">
        <f t="shared" si="188"/>
        <v>1.05</v>
      </c>
      <c r="AR395" s="396"/>
      <c r="AS395" s="363"/>
      <c r="AT395" s="390"/>
      <c r="AU395" s="363"/>
      <c r="AV395" s="390"/>
      <c r="AW395" s="390"/>
      <c r="AX395" s="390"/>
      <c r="AY395" s="393"/>
    </row>
    <row r="396" spans="1:51" ht="50" customHeight="1" x14ac:dyDescent="0.3">
      <c r="A396" s="403" t="s">
        <v>1406</v>
      </c>
      <c r="B396" s="406" t="s">
        <v>163</v>
      </c>
      <c r="C396" s="409">
        <v>9</v>
      </c>
      <c r="D396" s="406" t="s">
        <v>1957</v>
      </c>
      <c r="E396" s="406" t="s">
        <v>695</v>
      </c>
      <c r="F396" s="406" t="s">
        <v>2032</v>
      </c>
      <c r="G396" s="400" t="str">
        <f>(CONCATENATE(F396," ","de"," ",D396," ","por"," ",J396," ","debido a"," ",I396))</f>
        <v>Pérdida de confidencialidad e integridad de Archivo de gestión por Alteración de la información / Modificación de la Información debido a No se cuenta con documentación</v>
      </c>
      <c r="H396" s="361" t="s">
        <v>2084</v>
      </c>
      <c r="I396" s="361" t="s">
        <v>2105</v>
      </c>
      <c r="J396" s="361" t="s">
        <v>2174</v>
      </c>
      <c r="K396" s="361" t="s">
        <v>2076</v>
      </c>
      <c r="L396" s="361" t="s">
        <v>2509</v>
      </c>
      <c r="M396" s="361" t="s">
        <v>2132</v>
      </c>
      <c r="N396" s="388">
        <f>VALUE(MID($M396,1,1))</f>
        <v>2</v>
      </c>
      <c r="O396" s="397">
        <f>IF(N396=5,100%,IF(N396=4,80%,IF(N396=3,60%,IF(N396=2,40%,IF(N396=1,20%,"")))))</f>
        <v>0.4</v>
      </c>
      <c r="P396" s="361" t="s">
        <v>2043</v>
      </c>
      <c r="Q396" s="388">
        <f>VALUE(MID($P396,1,1))</f>
        <v>2</v>
      </c>
      <c r="R396" s="397">
        <f>IF(Q396=5,100%,IF(Q396=4,80%,IF(Q396=3,60%,IF(Q396=2,40%,IF(Q396=1,20%,"")))))</f>
        <v>0.4</v>
      </c>
      <c r="S396" s="388" t="str">
        <f>CONCATENATE(M396,P396)</f>
        <v>2. Baja2. Menor</v>
      </c>
      <c r="T396" s="391" t="str">
        <f t="shared" ref="T396" si="203">IF(S396="5. Muy alta1. Leve","Alto",IF(S396="5. Muy alta2. Menor","Alto",IF(S396="5. Muy alta3. Moderado","Alto",IF(S396="5. Muy alta4. Mayor","Alto",IF(S396="5. Muy alta5. Catastrófico","Extremo",IF(S396="4. Alta1. Leve","Moderado",IF(S396="4. Alta2. Menor","Moderado",IF(S396="4. Alta3. Moderado","Alto",IF(S396="4. Alta4. Mayor","Alto",IF(S396="4. Alta5. Catastrófico","Extremo",IF(S396="3. Media1. Leve","Moderado",IF(S396="3. Media2. Menor","Moderado",IF(S396="3. Media3. Moderado","Moderado",IF(S396="3. Media4. Mayor","Alto",IF(S396="3. Media5. Catastrófico","Extremo",IF(S396="2. Baja1. Leve","Bajo",IF(S396="2. Baja2. Menor","Moderado",IF(S396="2. Baja3. Moderado","Moderado",IF(S396="2. Baja4. Mayor","Alto",IF(S396="2. Baja5. Catastrófico","Extremo",IF(S396="1. Muy baja1. Leve","Bajo",IF(S396="1. Muy baja2. Menor","Bajo",IF(S396="1. Muy baja3. Moderado","Moderado",IF(S396="1. Muy baja4. Mayor","Alto",IF(S396="1. Muy baja5. Catastrófico","Extremo","")))))))))))))))))))))))))</f>
        <v>Moderado</v>
      </c>
      <c r="U396" s="97" t="s">
        <v>419</v>
      </c>
      <c r="V396" s="93" t="s">
        <v>2704</v>
      </c>
      <c r="W396" s="93" t="s">
        <v>2046</v>
      </c>
      <c r="X396" s="124">
        <f t="shared" si="182"/>
        <v>0.25</v>
      </c>
      <c r="Y396" s="124" t="s">
        <v>2047</v>
      </c>
      <c r="Z396" s="124">
        <f t="shared" si="183"/>
        <v>0.05</v>
      </c>
      <c r="AA396" s="93" t="s">
        <v>419</v>
      </c>
      <c r="AB396" s="93" t="s">
        <v>2705</v>
      </c>
      <c r="AC396" s="125">
        <f t="shared" si="184"/>
        <v>0.1</v>
      </c>
      <c r="AD396" s="93" t="s">
        <v>419</v>
      </c>
      <c r="AE396" s="93" t="s">
        <v>324</v>
      </c>
      <c r="AF396" s="93" t="s">
        <v>1405</v>
      </c>
      <c r="AG396" s="125">
        <f t="shared" si="185"/>
        <v>0.15</v>
      </c>
      <c r="AH396" s="93" t="s">
        <v>419</v>
      </c>
      <c r="AI396" s="118" t="s">
        <v>2145</v>
      </c>
      <c r="AJ396" s="125">
        <f t="shared" si="156"/>
        <v>0.1</v>
      </c>
      <c r="AK396" s="93" t="s">
        <v>419</v>
      </c>
      <c r="AL396" s="93" t="s">
        <v>2079</v>
      </c>
      <c r="AM396" s="125">
        <f t="shared" si="186"/>
        <v>0.15</v>
      </c>
      <c r="AN396" s="125" t="s">
        <v>2051</v>
      </c>
      <c r="AO396" s="125" t="s">
        <v>2534</v>
      </c>
      <c r="AP396" s="109">
        <f t="shared" si="187"/>
        <v>0.25</v>
      </c>
      <c r="AQ396" s="126">
        <f t="shared" si="188"/>
        <v>1.05</v>
      </c>
      <c r="AR396" s="394">
        <f>AVERAGE(AQ396,AQ397,AQ398)</f>
        <v>1.05</v>
      </c>
      <c r="AS396" s="361" t="s">
        <v>2053</v>
      </c>
      <c r="AT396" s="388">
        <f>VALUE(MID($AS396,1,1))</f>
        <v>1</v>
      </c>
      <c r="AU396" s="361" t="s">
        <v>2054</v>
      </c>
      <c r="AV396" s="388">
        <f>VALUE(MID($AU396,1,1))</f>
        <v>1</v>
      </c>
      <c r="AW396" s="388">
        <f>$AT396*$AV396</f>
        <v>1</v>
      </c>
      <c r="AX396" s="388" t="str">
        <f>CONCATENATE(AS396,AU396)</f>
        <v>1. Muy baja1. Leve</v>
      </c>
      <c r="AY396" s="391" t="str">
        <f t="shared" ref="AY396" si="204">IF(AX396="5. Muy alta1. Leve","Alto",IF(AX396="5. Muy alta2. Menor","Alto",IF(AX396="5. Muy alta3. Moderado","Alto",IF(AX396="5. Muy alta4. Mayor","Alto",IF(AX396="5. Muy alta5. Catastrófico","Extremo",IF(AX396="4. Alta1. Leve","Moderado",IF(AX396="4. Alta2. Menor","Moderado",IF(AX396="4. Alta3. Moderado","Alto",IF(AX396="4. Alta4. Mayor","Alto",IF(AX396="4. Alta5. Catastrófico","Extremo",IF(AX396="3. Media1. Leve","Moderado",IF(AX396="3. Media2. Menor","Moderado",IF(AX396="3. Media3. Moderado","Moderado",IF(AX396="3. Media4. Mayor","Alto",IF(AX396="3. Media5. Catastrófico","Extremo",IF(AX396="2. Baja1. Leve","Bajo",IF(AX396="2. Baja2. Menor","Moderado",IF(AX396="2. Baja3. Moderado","Moderado",IF(AX396="2. Baja4. Mayor","Alto",IF(AX396="2. Baja5. Catastrófico","Extremo",IF(AX396="1. Muy baja1. Leve","Bajo",IF(AX396="1. Muy baja2. Menor","Bajo",IF(AX396="1. Muy baja3. Moderado","Moderado",IF(AX396="1. Muy baja4. Mayor","Alto",IF(AX396="1. Muy baja5. Catastrófico","Extremo","")))))))))))))))))))))))))</f>
        <v>Bajo</v>
      </c>
    </row>
    <row r="397" spans="1:51" ht="50" customHeight="1" x14ac:dyDescent="0.3">
      <c r="A397" s="404"/>
      <c r="B397" s="407"/>
      <c r="C397" s="410"/>
      <c r="D397" s="407"/>
      <c r="E397" s="407"/>
      <c r="F397" s="407"/>
      <c r="G397" s="401"/>
      <c r="H397" s="362"/>
      <c r="I397" s="362"/>
      <c r="J397" s="362"/>
      <c r="K397" s="362"/>
      <c r="L397" s="362"/>
      <c r="M397" s="362"/>
      <c r="N397" s="389"/>
      <c r="O397" s="398"/>
      <c r="P397" s="362"/>
      <c r="Q397" s="389"/>
      <c r="R397" s="398"/>
      <c r="S397" s="389"/>
      <c r="T397" s="392"/>
      <c r="U397" s="127" t="s">
        <v>419</v>
      </c>
      <c r="V397" s="127" t="s">
        <v>2706</v>
      </c>
      <c r="W397" s="95" t="s">
        <v>2046</v>
      </c>
      <c r="X397" s="71">
        <f t="shared" si="182"/>
        <v>0.25</v>
      </c>
      <c r="Y397" s="71" t="s">
        <v>2047</v>
      </c>
      <c r="Z397" s="71">
        <f t="shared" si="183"/>
        <v>0.05</v>
      </c>
      <c r="AA397" s="95" t="s">
        <v>419</v>
      </c>
      <c r="AB397" s="95" t="s">
        <v>2707</v>
      </c>
      <c r="AC397" s="72">
        <f t="shared" si="184"/>
        <v>0.1</v>
      </c>
      <c r="AD397" s="95" t="s">
        <v>419</v>
      </c>
      <c r="AE397" s="95" t="s">
        <v>324</v>
      </c>
      <c r="AF397" s="70" t="s">
        <v>1405</v>
      </c>
      <c r="AG397" s="72">
        <f t="shared" si="185"/>
        <v>0.15</v>
      </c>
      <c r="AH397" s="95" t="s">
        <v>419</v>
      </c>
      <c r="AI397" s="95" t="s">
        <v>2049</v>
      </c>
      <c r="AJ397" s="72">
        <f t="shared" si="156"/>
        <v>0.1</v>
      </c>
      <c r="AK397" s="95" t="s">
        <v>419</v>
      </c>
      <c r="AL397" s="127" t="s">
        <v>2050</v>
      </c>
      <c r="AM397" s="72">
        <f t="shared" si="186"/>
        <v>0.15</v>
      </c>
      <c r="AN397" s="72" t="s">
        <v>2051</v>
      </c>
      <c r="AO397" s="128" t="s">
        <v>2052</v>
      </c>
      <c r="AP397" s="72">
        <f t="shared" si="187"/>
        <v>0.25</v>
      </c>
      <c r="AQ397" s="73">
        <f t="shared" si="188"/>
        <v>1.05</v>
      </c>
      <c r="AR397" s="395"/>
      <c r="AS397" s="362"/>
      <c r="AT397" s="389"/>
      <c r="AU397" s="362"/>
      <c r="AV397" s="389"/>
      <c r="AW397" s="389"/>
      <c r="AX397" s="389"/>
      <c r="AY397" s="392"/>
    </row>
    <row r="398" spans="1:51" ht="50" customHeight="1" x14ac:dyDescent="0.3">
      <c r="A398" s="405"/>
      <c r="B398" s="408"/>
      <c r="C398" s="411"/>
      <c r="D398" s="408"/>
      <c r="E398" s="408"/>
      <c r="F398" s="408"/>
      <c r="G398" s="402"/>
      <c r="H398" s="363"/>
      <c r="I398" s="363"/>
      <c r="J398" s="363"/>
      <c r="K398" s="363"/>
      <c r="L398" s="363"/>
      <c r="M398" s="363"/>
      <c r="N398" s="390"/>
      <c r="O398" s="399"/>
      <c r="P398" s="363"/>
      <c r="Q398" s="390"/>
      <c r="R398" s="399"/>
      <c r="S398" s="390"/>
      <c r="T398" s="393"/>
      <c r="U398" s="127" t="s">
        <v>419</v>
      </c>
      <c r="V398" s="127" t="s">
        <v>2708</v>
      </c>
      <c r="W398" s="95" t="s">
        <v>2046</v>
      </c>
      <c r="X398" s="71">
        <f t="shared" si="182"/>
        <v>0.25</v>
      </c>
      <c r="Y398" s="71" t="s">
        <v>2047</v>
      </c>
      <c r="Z398" s="71">
        <f t="shared" si="183"/>
        <v>0.05</v>
      </c>
      <c r="AA398" s="95" t="s">
        <v>419</v>
      </c>
      <c r="AB398" s="127" t="s">
        <v>2709</v>
      </c>
      <c r="AC398" s="72">
        <f t="shared" si="184"/>
        <v>0.1</v>
      </c>
      <c r="AD398" s="95" t="s">
        <v>419</v>
      </c>
      <c r="AE398" s="95" t="s">
        <v>324</v>
      </c>
      <c r="AF398" s="70" t="s">
        <v>1405</v>
      </c>
      <c r="AG398" s="72">
        <f t="shared" si="185"/>
        <v>0.15</v>
      </c>
      <c r="AH398" s="95" t="s">
        <v>419</v>
      </c>
      <c r="AI398" s="95" t="s">
        <v>2049</v>
      </c>
      <c r="AJ398" s="72">
        <f t="shared" ref="AJ398:AJ436" si="205">IF($AH398="SI",10%,0%)</f>
        <v>0.1</v>
      </c>
      <c r="AK398" s="95" t="s">
        <v>419</v>
      </c>
      <c r="AL398" s="127" t="s">
        <v>2050</v>
      </c>
      <c r="AM398" s="72">
        <f t="shared" si="186"/>
        <v>0.15</v>
      </c>
      <c r="AN398" s="72" t="s">
        <v>2051</v>
      </c>
      <c r="AO398" s="128" t="s">
        <v>2052</v>
      </c>
      <c r="AP398" s="72">
        <f t="shared" si="187"/>
        <v>0.25</v>
      </c>
      <c r="AQ398" s="73">
        <f t="shared" si="188"/>
        <v>1.05</v>
      </c>
      <c r="AR398" s="396"/>
      <c r="AS398" s="363"/>
      <c r="AT398" s="390"/>
      <c r="AU398" s="363"/>
      <c r="AV398" s="390"/>
      <c r="AW398" s="390"/>
      <c r="AX398" s="390"/>
      <c r="AY398" s="393"/>
    </row>
    <row r="399" spans="1:51" ht="50" customHeight="1" x14ac:dyDescent="0.3">
      <c r="A399" s="403" t="s">
        <v>1406</v>
      </c>
      <c r="B399" s="406" t="s">
        <v>163</v>
      </c>
      <c r="C399" s="409">
        <v>10</v>
      </c>
      <c r="D399" s="406" t="s">
        <v>1957</v>
      </c>
      <c r="E399" s="406" t="s">
        <v>695</v>
      </c>
      <c r="F399" s="406" t="s">
        <v>2061</v>
      </c>
      <c r="G399" s="400" t="str">
        <f>(CONCATENATE(F399," ","de"," ",D399," ","por"," ",J399," ","debido a"," ",I399))</f>
        <v>Pérdida de Disponibilidad de Archivo de gestión por Alteración de la información / Modificación de la Información debido a No se cuenta con documentación</v>
      </c>
      <c r="H399" s="361" t="s">
        <v>2073</v>
      </c>
      <c r="I399" s="361" t="s">
        <v>2105</v>
      </c>
      <c r="J399" s="361" t="s">
        <v>2174</v>
      </c>
      <c r="K399" s="361" t="s">
        <v>2076</v>
      </c>
      <c r="L399" s="361" t="s">
        <v>2509</v>
      </c>
      <c r="M399" s="361" t="s">
        <v>2132</v>
      </c>
      <c r="N399" s="388">
        <f>VALUE(MID($M399,1,1))</f>
        <v>2</v>
      </c>
      <c r="O399" s="397">
        <f>IF(N399=5,100%,IF(N399=4,80%,IF(N399=3,60%,IF(N399=2,40%,IF(N399=1,20%,"")))))</f>
        <v>0.4</v>
      </c>
      <c r="P399" s="361" t="s">
        <v>2043</v>
      </c>
      <c r="Q399" s="388">
        <f>VALUE(MID($P399,1,1))</f>
        <v>2</v>
      </c>
      <c r="R399" s="397">
        <f>IF(Q399=5,100%,IF(Q399=4,80%,IF(Q399=3,60%,IF(Q399=2,40%,IF(Q399=1,20%,"")))))</f>
        <v>0.4</v>
      </c>
      <c r="S399" s="388" t="str">
        <f>CONCATENATE(M399,P399)</f>
        <v>2. Baja2. Menor</v>
      </c>
      <c r="T399" s="391" t="str">
        <f t="shared" ref="T399" si="206">IF(S399="5. Muy alta1. Leve","Alto",IF(S399="5. Muy alta2. Menor","Alto",IF(S399="5. Muy alta3. Moderado","Alto",IF(S399="5. Muy alta4. Mayor","Alto",IF(S399="5. Muy alta5. Catastrófico","Extremo",IF(S399="4. Alta1. Leve","Moderado",IF(S399="4. Alta2. Menor","Moderado",IF(S399="4. Alta3. Moderado","Alto",IF(S399="4. Alta4. Mayor","Alto",IF(S399="4. Alta5. Catastrófico","Extremo",IF(S399="3. Media1. Leve","Moderado",IF(S399="3. Media2. Menor","Moderado",IF(S399="3. Media3. Moderado","Moderado",IF(S399="3. Media4. Mayor","Alto",IF(S399="3. Media5. Catastrófico","Extremo",IF(S399="2. Baja1. Leve","Bajo",IF(S399="2. Baja2. Menor","Moderado",IF(S399="2. Baja3. Moderado","Moderado",IF(S399="2. Baja4. Mayor","Alto",IF(S399="2. Baja5. Catastrófico","Extremo",IF(S399="1. Muy baja1. Leve","Bajo",IF(S399="1. Muy baja2. Menor","Bajo",IF(S399="1. Muy baja3. Moderado","Moderado",IF(S399="1. Muy baja4. Mayor","Alto",IF(S399="1. Muy baja5. Catastrófico","Extremo","")))))))))))))))))))))))))</f>
        <v>Moderado</v>
      </c>
      <c r="U399" s="70" t="s">
        <v>419</v>
      </c>
      <c r="V399" s="70" t="s">
        <v>2710</v>
      </c>
      <c r="W399" s="70" t="s">
        <v>2046</v>
      </c>
      <c r="X399" s="71">
        <f t="shared" si="182"/>
        <v>0.25</v>
      </c>
      <c r="Y399" s="71" t="s">
        <v>2069</v>
      </c>
      <c r="Z399" s="71">
        <f t="shared" si="183"/>
        <v>0.15</v>
      </c>
      <c r="AA399" s="70" t="s">
        <v>419</v>
      </c>
      <c r="AB399" s="70" t="s">
        <v>2711</v>
      </c>
      <c r="AC399" s="72">
        <f t="shared" si="184"/>
        <v>0.1</v>
      </c>
      <c r="AD399" s="70" t="s">
        <v>419</v>
      </c>
      <c r="AE399" s="70" t="s">
        <v>324</v>
      </c>
      <c r="AF399" s="70" t="s">
        <v>1405</v>
      </c>
      <c r="AG399" s="72">
        <f t="shared" si="185"/>
        <v>0.15</v>
      </c>
      <c r="AH399" s="70" t="s">
        <v>419</v>
      </c>
      <c r="AI399" s="95" t="s">
        <v>2712</v>
      </c>
      <c r="AJ399" s="72">
        <f t="shared" si="205"/>
        <v>0.1</v>
      </c>
      <c r="AK399" s="70" t="s">
        <v>419</v>
      </c>
      <c r="AL399" s="70" t="s">
        <v>2493</v>
      </c>
      <c r="AM399" s="72">
        <f t="shared" si="186"/>
        <v>0.15</v>
      </c>
      <c r="AN399" s="72" t="s">
        <v>2051</v>
      </c>
      <c r="AO399" s="72" t="s">
        <v>2067</v>
      </c>
      <c r="AP399" s="72">
        <f t="shared" si="187"/>
        <v>0.25</v>
      </c>
      <c r="AQ399" s="73">
        <f t="shared" si="188"/>
        <v>1.1499999999999999</v>
      </c>
      <c r="AR399" s="394">
        <f>AVERAGE(AQ399,AQ400,AQ401)</f>
        <v>1.0833333333333333</v>
      </c>
      <c r="AS399" s="361" t="s">
        <v>2053</v>
      </c>
      <c r="AT399" s="388">
        <f>VALUE(MID($AS399,1,1))</f>
        <v>1</v>
      </c>
      <c r="AU399" s="361" t="s">
        <v>2054</v>
      </c>
      <c r="AV399" s="388">
        <f>VALUE(MID($AU399,1,1))</f>
        <v>1</v>
      </c>
      <c r="AW399" s="388">
        <f>$AT399*$AV399</f>
        <v>1</v>
      </c>
      <c r="AX399" s="388" t="str">
        <f>CONCATENATE(AS399,AU399)</f>
        <v>1. Muy baja1. Leve</v>
      </c>
      <c r="AY399" s="391" t="str">
        <f t="shared" ref="AY399" si="207">IF(AX399="5. Muy alta1. Leve","Alto",IF(AX399="5. Muy alta2. Menor","Alto",IF(AX399="5. Muy alta3. Moderado","Alto",IF(AX399="5. Muy alta4. Mayor","Alto",IF(AX399="5. Muy alta5. Catastrófico","Extremo",IF(AX399="4. Alta1. Leve","Moderado",IF(AX399="4. Alta2. Menor","Moderado",IF(AX399="4. Alta3. Moderado","Alto",IF(AX399="4. Alta4. Mayor","Alto",IF(AX399="4. Alta5. Catastrófico","Extremo",IF(AX399="3. Media1. Leve","Moderado",IF(AX399="3. Media2. Menor","Moderado",IF(AX399="3. Media3. Moderado","Moderado",IF(AX399="3. Media4. Mayor","Alto",IF(AX399="3. Media5. Catastrófico","Extremo",IF(AX399="2. Baja1. Leve","Bajo",IF(AX399="2. Baja2. Menor","Moderado",IF(AX399="2. Baja3. Moderado","Moderado",IF(AX399="2. Baja4. Mayor","Alto",IF(AX399="2. Baja5. Catastrófico","Extremo",IF(AX399="1. Muy baja1. Leve","Bajo",IF(AX399="1. Muy baja2. Menor","Bajo",IF(AX399="1. Muy baja3. Moderado","Moderado",IF(AX399="1. Muy baja4. Mayor","Alto",IF(AX399="1. Muy baja5. Catastrófico","Extremo","")))))))))))))))))))))))))</f>
        <v>Bajo</v>
      </c>
    </row>
    <row r="400" spans="1:51" ht="50" customHeight="1" x14ac:dyDescent="0.3">
      <c r="A400" s="404"/>
      <c r="B400" s="407"/>
      <c r="C400" s="410"/>
      <c r="D400" s="407"/>
      <c r="E400" s="407"/>
      <c r="F400" s="407"/>
      <c r="G400" s="401"/>
      <c r="H400" s="362"/>
      <c r="I400" s="362"/>
      <c r="J400" s="362"/>
      <c r="K400" s="362"/>
      <c r="L400" s="362"/>
      <c r="M400" s="362"/>
      <c r="N400" s="389"/>
      <c r="O400" s="398"/>
      <c r="P400" s="362"/>
      <c r="Q400" s="389"/>
      <c r="R400" s="398"/>
      <c r="S400" s="389"/>
      <c r="T400" s="392"/>
      <c r="U400" s="127" t="s">
        <v>419</v>
      </c>
      <c r="V400" s="127" t="s">
        <v>2708</v>
      </c>
      <c r="W400" s="95" t="s">
        <v>2046</v>
      </c>
      <c r="X400" s="71">
        <f t="shared" si="182"/>
        <v>0.25</v>
      </c>
      <c r="Y400" s="71" t="s">
        <v>2047</v>
      </c>
      <c r="Z400" s="71">
        <f t="shared" si="183"/>
        <v>0.05</v>
      </c>
      <c r="AA400" s="95" t="s">
        <v>419</v>
      </c>
      <c r="AB400" s="127" t="s">
        <v>2709</v>
      </c>
      <c r="AC400" s="72">
        <f t="shared" si="184"/>
        <v>0.1</v>
      </c>
      <c r="AD400" s="95" t="s">
        <v>419</v>
      </c>
      <c r="AE400" s="95" t="s">
        <v>324</v>
      </c>
      <c r="AF400" s="70" t="s">
        <v>1405</v>
      </c>
      <c r="AG400" s="72">
        <f t="shared" si="185"/>
        <v>0.15</v>
      </c>
      <c r="AH400" s="95" t="s">
        <v>419</v>
      </c>
      <c r="AI400" s="95" t="s">
        <v>2049</v>
      </c>
      <c r="AJ400" s="72">
        <f t="shared" si="205"/>
        <v>0.1</v>
      </c>
      <c r="AK400" s="95" t="s">
        <v>419</v>
      </c>
      <c r="AL400" s="127" t="s">
        <v>2050</v>
      </c>
      <c r="AM400" s="72">
        <f t="shared" si="186"/>
        <v>0.15</v>
      </c>
      <c r="AN400" s="72" t="s">
        <v>2051</v>
      </c>
      <c r="AO400" s="128" t="s">
        <v>2052</v>
      </c>
      <c r="AP400" s="72">
        <f t="shared" si="187"/>
        <v>0.25</v>
      </c>
      <c r="AQ400" s="73">
        <f t="shared" si="188"/>
        <v>1.05</v>
      </c>
      <c r="AR400" s="395"/>
      <c r="AS400" s="362"/>
      <c r="AT400" s="389"/>
      <c r="AU400" s="362"/>
      <c r="AV400" s="389"/>
      <c r="AW400" s="389"/>
      <c r="AX400" s="389"/>
      <c r="AY400" s="392"/>
    </row>
    <row r="401" spans="1:51" ht="50" customHeight="1" x14ac:dyDescent="0.3">
      <c r="A401" s="405"/>
      <c r="B401" s="408"/>
      <c r="C401" s="411"/>
      <c r="D401" s="408"/>
      <c r="E401" s="408"/>
      <c r="F401" s="408"/>
      <c r="G401" s="402"/>
      <c r="H401" s="363"/>
      <c r="I401" s="363"/>
      <c r="J401" s="363"/>
      <c r="K401" s="363"/>
      <c r="L401" s="363"/>
      <c r="M401" s="363"/>
      <c r="N401" s="390"/>
      <c r="O401" s="399"/>
      <c r="P401" s="363"/>
      <c r="Q401" s="390"/>
      <c r="R401" s="399"/>
      <c r="S401" s="390"/>
      <c r="T401" s="393"/>
      <c r="U401" s="127" t="s">
        <v>419</v>
      </c>
      <c r="V401" s="127" t="s">
        <v>2706</v>
      </c>
      <c r="W401" s="95" t="s">
        <v>2046</v>
      </c>
      <c r="X401" s="71">
        <f t="shared" si="182"/>
        <v>0.25</v>
      </c>
      <c r="Y401" s="71" t="s">
        <v>2047</v>
      </c>
      <c r="Z401" s="71">
        <f t="shared" si="183"/>
        <v>0.05</v>
      </c>
      <c r="AA401" s="95" t="s">
        <v>419</v>
      </c>
      <c r="AB401" s="95" t="s">
        <v>2707</v>
      </c>
      <c r="AC401" s="72">
        <f t="shared" si="184"/>
        <v>0.1</v>
      </c>
      <c r="AD401" s="95" t="s">
        <v>419</v>
      </c>
      <c r="AE401" s="95" t="s">
        <v>324</v>
      </c>
      <c r="AF401" s="70" t="s">
        <v>1405</v>
      </c>
      <c r="AG401" s="72">
        <f t="shared" si="185"/>
        <v>0.15</v>
      </c>
      <c r="AH401" s="95" t="s">
        <v>419</v>
      </c>
      <c r="AI401" s="95" t="s">
        <v>2049</v>
      </c>
      <c r="AJ401" s="72">
        <f t="shared" si="205"/>
        <v>0.1</v>
      </c>
      <c r="AK401" s="95" t="s">
        <v>419</v>
      </c>
      <c r="AL401" s="127" t="s">
        <v>2050</v>
      </c>
      <c r="AM401" s="72">
        <f t="shared" si="186"/>
        <v>0.15</v>
      </c>
      <c r="AN401" s="72" t="s">
        <v>2051</v>
      </c>
      <c r="AO401" s="128" t="s">
        <v>2052</v>
      </c>
      <c r="AP401" s="72">
        <f t="shared" si="187"/>
        <v>0.25</v>
      </c>
      <c r="AQ401" s="73">
        <f t="shared" si="188"/>
        <v>1.05</v>
      </c>
      <c r="AR401" s="396"/>
      <c r="AS401" s="363"/>
      <c r="AT401" s="390"/>
      <c r="AU401" s="363"/>
      <c r="AV401" s="390"/>
      <c r="AW401" s="390"/>
      <c r="AX401" s="390"/>
      <c r="AY401" s="393"/>
    </row>
    <row r="402" spans="1:51" ht="50" customHeight="1" x14ac:dyDescent="0.3">
      <c r="A402" s="403" t="s">
        <v>1406</v>
      </c>
      <c r="B402" s="406" t="s">
        <v>163</v>
      </c>
      <c r="C402" s="409">
        <v>11</v>
      </c>
      <c r="D402" s="406" t="s">
        <v>2713</v>
      </c>
      <c r="E402" s="406" t="s">
        <v>247</v>
      </c>
      <c r="F402" s="406" t="s">
        <v>2032</v>
      </c>
      <c r="G402" s="400" t="str">
        <f>(CONCATENATE(F402," ","de"," ",D402," ","por"," ",J402," ","debido a"," ",I402))</f>
        <v>Pérdida de confidencialidad e integridad de Buzones de correo electrónico: Funcionarios, contratistas, notificaciones judiciales, comité de conciliación y procesos disciplinarios en etapa de juzgamiento. (Servicio) por Errores de usuarios debido a Desconocimiento de normativa de seguridad</v>
      </c>
      <c r="H402" s="361" t="s">
        <v>2073</v>
      </c>
      <c r="I402" s="361" t="s">
        <v>2127</v>
      </c>
      <c r="J402" s="361" t="s">
        <v>2128</v>
      </c>
      <c r="K402" s="361" t="s">
        <v>2076</v>
      </c>
      <c r="L402" s="361" t="s">
        <v>2041</v>
      </c>
      <c r="M402" s="361" t="s">
        <v>2132</v>
      </c>
      <c r="N402" s="388">
        <f>VALUE(MID($M402,1,1))</f>
        <v>2</v>
      </c>
      <c r="O402" s="397">
        <f>IF(N402=5,100%,IF(N402=4,80%,IF(N402=3,60%,IF(N402=2,40%,IF(N402=1,20%,"")))))</f>
        <v>0.4</v>
      </c>
      <c r="P402" s="361" t="s">
        <v>2043</v>
      </c>
      <c r="Q402" s="388">
        <f>VALUE(MID($P402,1,1))</f>
        <v>2</v>
      </c>
      <c r="R402" s="397">
        <f>IF(Q402=5,100%,IF(Q402=4,80%,IF(Q402=3,60%,IF(Q402=2,40%,IF(Q402=1,20%,"")))))</f>
        <v>0.4</v>
      </c>
      <c r="S402" s="388" t="str">
        <f>CONCATENATE(M402,P402)</f>
        <v>2. Baja2. Menor</v>
      </c>
      <c r="T402" s="391" t="str">
        <f t="shared" ref="T402" si="208">IF(S402="5. Muy alta1. Leve","Alto",IF(S402="5. Muy alta2. Menor","Alto",IF(S402="5. Muy alta3. Moderado","Alto",IF(S402="5. Muy alta4. Mayor","Alto",IF(S402="5. Muy alta5. Catastrófico","Extremo",IF(S402="4. Alta1. Leve","Moderado",IF(S402="4. Alta2. Menor","Moderado",IF(S402="4. Alta3. Moderado","Alto",IF(S402="4. Alta4. Mayor","Alto",IF(S402="4. Alta5. Catastrófico","Extremo",IF(S402="3. Media1. Leve","Moderado",IF(S402="3. Media2. Menor","Moderado",IF(S402="3. Media3. Moderado","Moderado",IF(S402="3. Media4. Mayor","Alto",IF(S402="3. Media5. Catastrófico","Extremo",IF(S402="2. Baja1. Leve","Bajo",IF(S402="2. Baja2. Menor","Moderado",IF(S402="2. Baja3. Moderado","Moderado",IF(S402="2. Baja4. Mayor","Alto",IF(S402="2. Baja5. Catastrófico","Extremo",IF(S402="1. Muy baja1. Leve","Bajo",IF(S402="1. Muy baja2. Menor","Bajo",IF(S402="1. Muy baja3. Moderado","Moderado",IF(S402="1. Muy baja4. Mayor","Alto",IF(S402="1. Muy baja5. Catastrófico","Extremo","")))))))))))))))))))))))))</f>
        <v>Moderado</v>
      </c>
      <c r="U402" s="70" t="s">
        <v>419</v>
      </c>
      <c r="V402" s="70" t="s">
        <v>2714</v>
      </c>
      <c r="W402" s="70" t="s">
        <v>2046</v>
      </c>
      <c r="X402" s="71">
        <f t="shared" si="182"/>
        <v>0.25</v>
      </c>
      <c r="Y402" s="71" t="s">
        <v>2069</v>
      </c>
      <c r="Z402" s="71">
        <f t="shared" si="183"/>
        <v>0.15</v>
      </c>
      <c r="AA402" s="70" t="s">
        <v>419</v>
      </c>
      <c r="AB402" s="70" t="s">
        <v>2715</v>
      </c>
      <c r="AC402" s="72">
        <f t="shared" si="184"/>
        <v>0.1</v>
      </c>
      <c r="AD402" s="70" t="s">
        <v>419</v>
      </c>
      <c r="AE402" s="70" t="s">
        <v>516</v>
      </c>
      <c r="AF402" s="70" t="s">
        <v>170</v>
      </c>
      <c r="AG402" s="72">
        <f t="shared" si="185"/>
        <v>0.15</v>
      </c>
      <c r="AH402" s="70" t="s">
        <v>419</v>
      </c>
      <c r="AI402" s="95" t="s">
        <v>2145</v>
      </c>
      <c r="AJ402" s="72">
        <f t="shared" si="205"/>
        <v>0.1</v>
      </c>
      <c r="AK402" s="70" t="s">
        <v>419</v>
      </c>
      <c r="AL402" s="70" t="s">
        <v>2242</v>
      </c>
      <c r="AM402" s="72">
        <f t="shared" si="186"/>
        <v>0.15</v>
      </c>
      <c r="AN402" s="72" t="s">
        <v>2051</v>
      </c>
      <c r="AO402" s="72" t="s">
        <v>2333</v>
      </c>
      <c r="AP402" s="72">
        <f t="shared" si="187"/>
        <v>0.25</v>
      </c>
      <c r="AQ402" s="73">
        <f t="shared" si="188"/>
        <v>1.1499999999999999</v>
      </c>
      <c r="AR402" s="394">
        <f>AVERAGE(AQ402,AQ403,AQ404)</f>
        <v>0.76666666666666661</v>
      </c>
      <c r="AS402" s="361" t="s">
        <v>2053</v>
      </c>
      <c r="AT402" s="388">
        <f>VALUE(MID($AS402,1,1))</f>
        <v>1</v>
      </c>
      <c r="AU402" s="361" t="s">
        <v>2054</v>
      </c>
      <c r="AV402" s="388">
        <f>VALUE(MID($AU402,1,1))</f>
        <v>1</v>
      </c>
      <c r="AW402" s="388">
        <f>$AT402*$AV402</f>
        <v>1</v>
      </c>
      <c r="AX402" s="388" t="str">
        <f>CONCATENATE(AS402,AU402)</f>
        <v>1. Muy baja1. Leve</v>
      </c>
      <c r="AY402" s="391" t="str">
        <f t="shared" ref="AY402" si="209">IF(AX402="5. Muy alta1. Leve","Alto",IF(AX402="5. Muy alta2. Menor","Alto",IF(AX402="5. Muy alta3. Moderado","Alto",IF(AX402="5. Muy alta4. Mayor","Alto",IF(AX402="5. Muy alta5. Catastrófico","Extremo",IF(AX402="4. Alta1. Leve","Moderado",IF(AX402="4. Alta2. Menor","Moderado",IF(AX402="4. Alta3. Moderado","Alto",IF(AX402="4. Alta4. Mayor","Alto",IF(AX402="4. Alta5. Catastrófico","Extremo",IF(AX402="3. Media1. Leve","Moderado",IF(AX402="3. Media2. Menor","Moderado",IF(AX402="3. Media3. Moderado","Moderado",IF(AX402="3. Media4. Mayor","Alto",IF(AX402="3. Media5. Catastrófico","Extremo",IF(AX402="2. Baja1. Leve","Bajo",IF(AX402="2. Baja2. Menor","Moderado",IF(AX402="2. Baja3. Moderado","Moderado",IF(AX402="2. Baja4. Mayor","Alto",IF(AX402="2. Baja5. Catastrófico","Extremo",IF(AX402="1. Muy baja1. Leve","Bajo",IF(AX402="1. Muy baja2. Menor","Bajo",IF(AX402="1. Muy baja3. Moderado","Moderado",IF(AX402="1. Muy baja4. Mayor","Alto",IF(AX402="1. Muy baja5. Catastrófico","Extremo","")))))))))))))))))))))))))</f>
        <v>Bajo</v>
      </c>
    </row>
    <row r="403" spans="1:51" ht="50" customHeight="1" x14ac:dyDescent="0.3">
      <c r="A403" s="404"/>
      <c r="B403" s="407"/>
      <c r="C403" s="410"/>
      <c r="D403" s="407"/>
      <c r="E403" s="407"/>
      <c r="F403" s="407"/>
      <c r="G403" s="401"/>
      <c r="H403" s="362"/>
      <c r="I403" s="362"/>
      <c r="J403" s="362"/>
      <c r="K403" s="362"/>
      <c r="L403" s="362"/>
      <c r="M403" s="362"/>
      <c r="N403" s="389"/>
      <c r="O403" s="398"/>
      <c r="P403" s="362"/>
      <c r="Q403" s="389"/>
      <c r="R403" s="398"/>
      <c r="S403" s="389"/>
      <c r="T403" s="392"/>
      <c r="U403" s="70" t="s">
        <v>419</v>
      </c>
      <c r="V403" s="123" t="s">
        <v>2716</v>
      </c>
      <c r="W403" s="70" t="s">
        <v>2046</v>
      </c>
      <c r="X403" s="71">
        <f t="shared" si="182"/>
        <v>0.25</v>
      </c>
      <c r="Y403" s="71" t="s">
        <v>2069</v>
      </c>
      <c r="Z403" s="71">
        <f t="shared" si="183"/>
        <v>0.15</v>
      </c>
      <c r="AA403" s="70" t="s">
        <v>419</v>
      </c>
      <c r="AB403" s="70" t="s">
        <v>2717</v>
      </c>
      <c r="AC403" s="72">
        <f t="shared" si="184"/>
        <v>0.1</v>
      </c>
      <c r="AD403" s="70" t="s">
        <v>419</v>
      </c>
      <c r="AE403" s="70" t="s">
        <v>516</v>
      </c>
      <c r="AF403" s="70" t="s">
        <v>170</v>
      </c>
      <c r="AG403" s="72">
        <f t="shared" si="185"/>
        <v>0.15</v>
      </c>
      <c r="AH403" s="70" t="s">
        <v>419</v>
      </c>
      <c r="AI403" s="95" t="s">
        <v>2145</v>
      </c>
      <c r="AJ403" s="72">
        <f t="shared" si="205"/>
        <v>0.1</v>
      </c>
      <c r="AK403" s="70" t="s">
        <v>419</v>
      </c>
      <c r="AL403" s="70" t="s">
        <v>2242</v>
      </c>
      <c r="AM403" s="72">
        <f t="shared" si="186"/>
        <v>0.15</v>
      </c>
      <c r="AN403" s="72" t="s">
        <v>2051</v>
      </c>
      <c r="AO403" s="72" t="s">
        <v>2333</v>
      </c>
      <c r="AP403" s="72">
        <f t="shared" si="187"/>
        <v>0.25</v>
      </c>
      <c r="AQ403" s="73">
        <f t="shared" si="188"/>
        <v>1.1499999999999999</v>
      </c>
      <c r="AR403" s="395"/>
      <c r="AS403" s="362"/>
      <c r="AT403" s="389"/>
      <c r="AU403" s="362"/>
      <c r="AV403" s="389"/>
      <c r="AW403" s="389"/>
      <c r="AX403" s="389"/>
      <c r="AY403" s="392"/>
    </row>
    <row r="404" spans="1:51" ht="50" customHeight="1" x14ac:dyDescent="0.3">
      <c r="A404" s="405"/>
      <c r="B404" s="408"/>
      <c r="C404" s="411"/>
      <c r="D404" s="408"/>
      <c r="E404" s="408"/>
      <c r="F404" s="408"/>
      <c r="G404" s="402"/>
      <c r="H404" s="363"/>
      <c r="I404" s="363"/>
      <c r="J404" s="363"/>
      <c r="K404" s="363"/>
      <c r="L404" s="363"/>
      <c r="M404" s="363"/>
      <c r="N404" s="390"/>
      <c r="O404" s="399"/>
      <c r="P404" s="363"/>
      <c r="Q404" s="390"/>
      <c r="R404" s="399"/>
      <c r="S404" s="390"/>
      <c r="T404" s="393"/>
      <c r="U404" s="70"/>
      <c r="V404" s="97"/>
      <c r="W404" s="70"/>
      <c r="X404" s="71" t="str">
        <f t="shared" si="182"/>
        <v>0%</v>
      </c>
      <c r="Y404" s="71"/>
      <c r="Z404" s="71"/>
      <c r="AA404" s="70"/>
      <c r="AB404" s="70"/>
      <c r="AC404" s="72">
        <f t="shared" si="184"/>
        <v>0</v>
      </c>
      <c r="AD404" s="70"/>
      <c r="AE404" s="70"/>
      <c r="AF404" s="70"/>
      <c r="AG404" s="72">
        <f t="shared" si="185"/>
        <v>0</v>
      </c>
      <c r="AH404" s="70"/>
      <c r="AI404" s="70"/>
      <c r="AJ404" s="72">
        <f t="shared" si="205"/>
        <v>0</v>
      </c>
      <c r="AK404" s="70"/>
      <c r="AL404" s="70"/>
      <c r="AM404" s="72">
        <f t="shared" si="186"/>
        <v>0</v>
      </c>
      <c r="AN404" s="72"/>
      <c r="AO404" s="72"/>
      <c r="AP404" s="72">
        <f t="shared" si="187"/>
        <v>0</v>
      </c>
      <c r="AQ404" s="73">
        <f t="shared" si="188"/>
        <v>0</v>
      </c>
      <c r="AR404" s="396"/>
      <c r="AS404" s="363"/>
      <c r="AT404" s="390"/>
      <c r="AU404" s="363"/>
      <c r="AV404" s="390"/>
      <c r="AW404" s="390"/>
      <c r="AX404" s="390"/>
      <c r="AY404" s="393"/>
    </row>
    <row r="405" spans="1:51" ht="50" customHeight="1" x14ac:dyDescent="0.3">
      <c r="A405" s="403" t="s">
        <v>1406</v>
      </c>
      <c r="B405" s="406" t="s">
        <v>163</v>
      </c>
      <c r="C405" s="409">
        <v>12</v>
      </c>
      <c r="D405" s="406" t="s">
        <v>2713</v>
      </c>
      <c r="E405" s="406" t="s">
        <v>247</v>
      </c>
      <c r="F405" s="406" t="s">
        <v>2061</v>
      </c>
      <c r="G405" s="400" t="str">
        <f>(CONCATENATE(F405," ","de"," ",D405," ","por"," ",J405," ","debido a"," ",I405))</f>
        <v>Pérdida de Disponibilidad de Buzones de correo electrónico: Funcionarios, contratistas, notificaciones judiciales, comité de conciliación y procesos disciplinarios en etapa de juzgamiento. (Servicio) por Errores de usuarios debido a Desconocimiento de normativa de seguridad</v>
      </c>
      <c r="H405" s="361" t="s">
        <v>2073</v>
      </c>
      <c r="I405" s="361" t="s">
        <v>2127</v>
      </c>
      <c r="J405" s="361" t="s">
        <v>2128</v>
      </c>
      <c r="K405" s="361" t="s">
        <v>2076</v>
      </c>
      <c r="L405" s="361" t="s">
        <v>2041</v>
      </c>
      <c r="M405" s="361" t="s">
        <v>2132</v>
      </c>
      <c r="N405" s="388">
        <f>VALUE(MID($M405,1,1))</f>
        <v>2</v>
      </c>
      <c r="O405" s="397">
        <f>IF(N405=5,100%,IF(N405=4,80%,IF(N405=3,60%,IF(N405=2,40%,IF(N405=1,20%,"")))))</f>
        <v>0.4</v>
      </c>
      <c r="P405" s="361" t="s">
        <v>2043</v>
      </c>
      <c r="Q405" s="388">
        <f>VALUE(MID($P405,1,1))</f>
        <v>2</v>
      </c>
      <c r="R405" s="397">
        <f>IF(Q405=5,100%,IF(Q405=4,80%,IF(Q405=3,60%,IF(Q405=2,40%,IF(Q405=1,20%,"")))))</f>
        <v>0.4</v>
      </c>
      <c r="S405" s="388" t="str">
        <f>CONCATENATE(M405,P405)</f>
        <v>2. Baja2. Menor</v>
      </c>
      <c r="T405" s="391" t="str">
        <f t="shared" ref="T405" si="210">IF(S405="5. Muy alta1. Leve","Alto",IF(S405="5. Muy alta2. Menor","Alto",IF(S405="5. Muy alta3. Moderado","Alto",IF(S405="5. Muy alta4. Mayor","Alto",IF(S405="5. Muy alta5. Catastrófico","Extremo",IF(S405="4. Alta1. Leve","Moderado",IF(S405="4. Alta2. Menor","Moderado",IF(S405="4. Alta3. Moderado","Alto",IF(S405="4. Alta4. Mayor","Alto",IF(S405="4. Alta5. Catastrófico","Extremo",IF(S405="3. Media1. Leve","Moderado",IF(S405="3. Media2. Menor","Moderado",IF(S405="3. Media3. Moderado","Moderado",IF(S405="3. Media4. Mayor","Alto",IF(S405="3. Media5. Catastrófico","Extremo",IF(S405="2. Baja1. Leve","Bajo",IF(S405="2. Baja2. Menor","Moderado",IF(S405="2. Baja3. Moderado","Moderado",IF(S405="2. Baja4. Mayor","Alto",IF(S405="2. Baja5. Catastrófico","Extremo",IF(S405="1. Muy baja1. Leve","Bajo",IF(S405="1. Muy baja2. Menor","Bajo",IF(S405="1. Muy baja3. Moderado","Moderado",IF(S405="1. Muy baja4. Mayor","Alto",IF(S405="1. Muy baja5. Catastrófico","Extremo","")))))))))))))))))))))))))</f>
        <v>Moderado</v>
      </c>
      <c r="U405" s="70" t="s">
        <v>419</v>
      </c>
      <c r="V405" s="123" t="s">
        <v>2714</v>
      </c>
      <c r="W405" s="70" t="s">
        <v>2046</v>
      </c>
      <c r="X405" s="71">
        <f t="shared" si="182"/>
        <v>0.25</v>
      </c>
      <c r="Y405" s="71" t="s">
        <v>2069</v>
      </c>
      <c r="Z405" s="71">
        <f t="shared" si="183"/>
        <v>0.15</v>
      </c>
      <c r="AA405" s="70" t="s">
        <v>419</v>
      </c>
      <c r="AB405" s="70" t="s">
        <v>2718</v>
      </c>
      <c r="AC405" s="72">
        <f t="shared" si="184"/>
        <v>0.1</v>
      </c>
      <c r="AD405" s="70" t="s">
        <v>419</v>
      </c>
      <c r="AE405" s="70" t="s">
        <v>229</v>
      </c>
      <c r="AF405" s="70" t="s">
        <v>170</v>
      </c>
      <c r="AG405" s="72">
        <f t="shared" si="185"/>
        <v>0.15</v>
      </c>
      <c r="AH405" s="70" t="s">
        <v>419</v>
      </c>
      <c r="AI405" s="70" t="s">
        <v>229</v>
      </c>
      <c r="AJ405" s="72">
        <f t="shared" si="205"/>
        <v>0.1</v>
      </c>
      <c r="AK405" s="70" t="s">
        <v>419</v>
      </c>
      <c r="AL405" s="70" t="s">
        <v>2242</v>
      </c>
      <c r="AM405" s="72">
        <f t="shared" si="186"/>
        <v>0.15</v>
      </c>
      <c r="AN405" s="72" t="s">
        <v>2051</v>
      </c>
      <c r="AO405" s="72" t="s">
        <v>2333</v>
      </c>
      <c r="AP405" s="72">
        <f t="shared" si="187"/>
        <v>0.25</v>
      </c>
      <c r="AQ405" s="73">
        <f t="shared" si="188"/>
        <v>1.1499999999999999</v>
      </c>
      <c r="AR405" s="394">
        <f>AVERAGE(AQ405,AQ406,AQ407)</f>
        <v>1.1499999999999999</v>
      </c>
      <c r="AS405" s="361" t="s">
        <v>2053</v>
      </c>
      <c r="AT405" s="388">
        <f>VALUE(MID($AS405,1,1))</f>
        <v>1</v>
      </c>
      <c r="AU405" s="361" t="s">
        <v>2054</v>
      </c>
      <c r="AV405" s="388">
        <f>VALUE(MID($AU405,1,1))</f>
        <v>1</v>
      </c>
      <c r="AW405" s="388">
        <f>$AT405*$AV405</f>
        <v>1</v>
      </c>
      <c r="AX405" s="388" t="str">
        <f>CONCATENATE(AS405,AU405)</f>
        <v>1. Muy baja1. Leve</v>
      </c>
      <c r="AY405" s="391" t="str">
        <f t="shared" ref="AY405" si="211">IF(AX405="5. Muy alta1. Leve","Alto",IF(AX405="5. Muy alta2. Menor","Alto",IF(AX405="5. Muy alta3. Moderado","Alto",IF(AX405="5. Muy alta4. Mayor","Alto",IF(AX405="5. Muy alta5. Catastrófico","Extremo",IF(AX405="4. Alta1. Leve","Moderado",IF(AX405="4. Alta2. Menor","Moderado",IF(AX405="4. Alta3. Moderado","Alto",IF(AX405="4. Alta4. Mayor","Alto",IF(AX405="4. Alta5. Catastrófico","Extremo",IF(AX405="3. Media1. Leve","Moderado",IF(AX405="3. Media2. Menor","Moderado",IF(AX405="3. Media3. Moderado","Moderado",IF(AX405="3. Media4. Mayor","Alto",IF(AX405="3. Media5. Catastrófico","Extremo",IF(AX405="2. Baja1. Leve","Bajo",IF(AX405="2. Baja2. Menor","Moderado",IF(AX405="2. Baja3. Moderado","Moderado",IF(AX405="2. Baja4. Mayor","Alto",IF(AX405="2. Baja5. Catastrófico","Extremo",IF(AX405="1. Muy baja1. Leve","Bajo",IF(AX405="1. Muy baja2. Menor","Bajo",IF(AX405="1. Muy baja3. Moderado","Moderado",IF(AX405="1. Muy baja4. Mayor","Alto",IF(AX405="1. Muy baja5. Catastrófico","Extremo","")))))))))))))))))))))))))</f>
        <v>Bajo</v>
      </c>
    </row>
    <row r="406" spans="1:51" ht="50" customHeight="1" x14ac:dyDescent="0.3">
      <c r="A406" s="404"/>
      <c r="B406" s="407"/>
      <c r="C406" s="410"/>
      <c r="D406" s="407"/>
      <c r="E406" s="407"/>
      <c r="F406" s="407"/>
      <c r="G406" s="401"/>
      <c r="H406" s="362"/>
      <c r="I406" s="362"/>
      <c r="J406" s="362"/>
      <c r="K406" s="362"/>
      <c r="L406" s="362"/>
      <c r="M406" s="362"/>
      <c r="N406" s="389"/>
      <c r="O406" s="398"/>
      <c r="P406" s="362"/>
      <c r="Q406" s="389"/>
      <c r="R406" s="398"/>
      <c r="S406" s="389"/>
      <c r="T406" s="392"/>
      <c r="U406" s="70" t="s">
        <v>419</v>
      </c>
      <c r="V406" s="123" t="s">
        <v>2714</v>
      </c>
      <c r="W406" s="70" t="s">
        <v>2046</v>
      </c>
      <c r="X406" s="71">
        <f t="shared" si="182"/>
        <v>0.25</v>
      </c>
      <c r="Y406" s="71" t="s">
        <v>2069</v>
      </c>
      <c r="Z406" s="71">
        <f t="shared" si="183"/>
        <v>0.15</v>
      </c>
      <c r="AA406" s="70" t="s">
        <v>419</v>
      </c>
      <c r="AB406" s="70" t="s">
        <v>2718</v>
      </c>
      <c r="AC406" s="72">
        <f t="shared" si="184"/>
        <v>0.1</v>
      </c>
      <c r="AD406" s="70" t="s">
        <v>419</v>
      </c>
      <c r="AE406" s="70" t="s">
        <v>229</v>
      </c>
      <c r="AF406" s="70" t="s">
        <v>170</v>
      </c>
      <c r="AG406" s="72">
        <f t="shared" si="185"/>
        <v>0.15</v>
      </c>
      <c r="AH406" s="70" t="s">
        <v>419</v>
      </c>
      <c r="AI406" s="70" t="s">
        <v>229</v>
      </c>
      <c r="AJ406" s="72">
        <f t="shared" si="205"/>
        <v>0.1</v>
      </c>
      <c r="AK406" s="70" t="s">
        <v>419</v>
      </c>
      <c r="AL406" s="70" t="s">
        <v>2242</v>
      </c>
      <c r="AM406" s="72">
        <f t="shared" si="186"/>
        <v>0.15</v>
      </c>
      <c r="AN406" s="72" t="s">
        <v>2051</v>
      </c>
      <c r="AO406" s="72" t="s">
        <v>2333</v>
      </c>
      <c r="AP406" s="72">
        <f t="shared" si="187"/>
        <v>0.25</v>
      </c>
      <c r="AQ406" s="73">
        <f t="shared" si="188"/>
        <v>1.1499999999999999</v>
      </c>
      <c r="AR406" s="395"/>
      <c r="AS406" s="362"/>
      <c r="AT406" s="389"/>
      <c r="AU406" s="362"/>
      <c r="AV406" s="389"/>
      <c r="AW406" s="389"/>
      <c r="AX406" s="389"/>
      <c r="AY406" s="392"/>
    </row>
    <row r="407" spans="1:51" ht="50" customHeight="1" x14ac:dyDescent="0.3">
      <c r="A407" s="405"/>
      <c r="B407" s="408"/>
      <c r="C407" s="411"/>
      <c r="D407" s="408"/>
      <c r="E407" s="408"/>
      <c r="F407" s="408"/>
      <c r="G407" s="402"/>
      <c r="H407" s="363"/>
      <c r="I407" s="363"/>
      <c r="J407" s="363"/>
      <c r="K407" s="363"/>
      <c r="L407" s="363"/>
      <c r="M407" s="363"/>
      <c r="N407" s="390"/>
      <c r="O407" s="399"/>
      <c r="P407" s="363"/>
      <c r="Q407" s="390"/>
      <c r="R407" s="399"/>
      <c r="S407" s="390"/>
      <c r="T407" s="393"/>
      <c r="U407" s="70" t="s">
        <v>419</v>
      </c>
      <c r="V407" s="123" t="s">
        <v>2714</v>
      </c>
      <c r="W407" s="70" t="s">
        <v>2046</v>
      </c>
      <c r="X407" s="71">
        <f t="shared" si="182"/>
        <v>0.25</v>
      </c>
      <c r="Y407" s="71" t="s">
        <v>2069</v>
      </c>
      <c r="Z407" s="71">
        <f t="shared" si="183"/>
        <v>0.15</v>
      </c>
      <c r="AA407" s="70" t="s">
        <v>419</v>
      </c>
      <c r="AB407" s="70" t="s">
        <v>2718</v>
      </c>
      <c r="AC407" s="72">
        <f t="shared" si="184"/>
        <v>0.1</v>
      </c>
      <c r="AD407" s="70" t="s">
        <v>419</v>
      </c>
      <c r="AE407" s="70" t="s">
        <v>229</v>
      </c>
      <c r="AF407" s="70" t="s">
        <v>170</v>
      </c>
      <c r="AG407" s="72">
        <f t="shared" si="185"/>
        <v>0.15</v>
      </c>
      <c r="AH407" s="70" t="s">
        <v>419</v>
      </c>
      <c r="AI407" s="70" t="s">
        <v>229</v>
      </c>
      <c r="AJ407" s="72">
        <f t="shared" si="205"/>
        <v>0.1</v>
      </c>
      <c r="AK407" s="70" t="s">
        <v>419</v>
      </c>
      <c r="AL407" s="70" t="s">
        <v>2242</v>
      </c>
      <c r="AM407" s="72">
        <f t="shared" si="186"/>
        <v>0.15</v>
      </c>
      <c r="AN407" s="72" t="s">
        <v>2051</v>
      </c>
      <c r="AO407" s="72" t="s">
        <v>2333</v>
      </c>
      <c r="AP407" s="72">
        <f t="shared" si="187"/>
        <v>0.25</v>
      </c>
      <c r="AQ407" s="73">
        <f t="shared" si="188"/>
        <v>1.1499999999999999</v>
      </c>
      <c r="AR407" s="396"/>
      <c r="AS407" s="363"/>
      <c r="AT407" s="390"/>
      <c r="AU407" s="363"/>
      <c r="AV407" s="390"/>
      <c r="AW407" s="390"/>
      <c r="AX407" s="390"/>
      <c r="AY407" s="393"/>
    </row>
    <row r="408" spans="1:51" ht="50" customHeight="1" x14ac:dyDescent="0.3">
      <c r="A408" s="403" t="s">
        <v>1406</v>
      </c>
      <c r="B408" s="406" t="s">
        <v>163</v>
      </c>
      <c r="C408" s="409">
        <v>13</v>
      </c>
      <c r="D408" s="406" t="s">
        <v>1460</v>
      </c>
      <c r="E408" s="406" t="s">
        <v>247</v>
      </c>
      <c r="F408" s="406" t="s">
        <v>2032</v>
      </c>
      <c r="G408" s="400" t="str">
        <f>(CONCATENATE(F408," ","de"," ",D408," ","por"," ",J408," ","debido a"," ",I408))</f>
        <v>Pérdida de confidencialidad e integridad de Sistema de Información de Proceso Judiciales - SIPROJ (EXTERNO) por Ataques Externos debido a Alta dependencia del proveedor e indisponibilidad de la información</v>
      </c>
      <c r="H408" s="361" t="s">
        <v>2104</v>
      </c>
      <c r="I408" s="361" t="s">
        <v>2253</v>
      </c>
      <c r="J408" s="361" t="s">
        <v>2212</v>
      </c>
      <c r="K408" s="361" t="s">
        <v>2140</v>
      </c>
      <c r="L408" s="361" t="s">
        <v>2509</v>
      </c>
      <c r="M408" s="361" t="s">
        <v>2132</v>
      </c>
      <c r="N408" s="388">
        <f>VALUE(MID($M408,1,1))</f>
        <v>2</v>
      </c>
      <c r="O408" s="397">
        <f>IF(N408=5,100%,IF(N408=4,80%,IF(N408=3,60%,IF(N408=2,40%,IF(N408=1,20%,"")))))</f>
        <v>0.4</v>
      </c>
      <c r="P408" s="361" t="s">
        <v>2043</v>
      </c>
      <c r="Q408" s="388">
        <f>VALUE(MID($P408,1,1))</f>
        <v>2</v>
      </c>
      <c r="R408" s="397">
        <f>IF(Q408=5,100%,IF(Q408=4,80%,IF(Q408=3,60%,IF(Q408=2,40%,IF(Q408=1,20%,"")))))</f>
        <v>0.4</v>
      </c>
      <c r="S408" s="388" t="str">
        <f>CONCATENATE(M408,P408)</f>
        <v>2. Baja2. Menor</v>
      </c>
      <c r="T408" s="391" t="str">
        <f t="shared" ref="T408" si="212">IF(S408="5. Muy alta1. Leve","Alto",IF(S408="5. Muy alta2. Menor","Alto",IF(S408="5. Muy alta3. Moderado","Alto",IF(S408="5. Muy alta4. Mayor","Alto",IF(S408="5. Muy alta5. Catastrófico","Extremo",IF(S408="4. Alta1. Leve","Moderado",IF(S408="4. Alta2. Menor","Moderado",IF(S408="4. Alta3. Moderado","Alto",IF(S408="4. Alta4. Mayor","Alto",IF(S408="4. Alta5. Catastrófico","Extremo",IF(S408="3. Media1. Leve","Moderado",IF(S408="3. Media2. Menor","Moderado",IF(S408="3. Media3. Moderado","Moderado",IF(S408="3. Media4. Mayor","Alto",IF(S408="3. Media5. Catastrófico","Extremo",IF(S408="2. Baja1. Leve","Bajo",IF(S408="2. Baja2. Menor","Moderado",IF(S408="2. Baja3. Moderado","Moderado",IF(S408="2. Baja4. Mayor","Alto",IF(S408="2. Baja5. Catastrófico","Extremo",IF(S408="1. Muy baja1. Leve","Bajo",IF(S408="1. Muy baja2. Menor","Bajo",IF(S408="1. Muy baja3. Moderado","Moderado",IF(S408="1. Muy baja4. Mayor","Alto",IF(S408="1. Muy baja5. Catastrófico","Extremo","")))))))))))))))))))))))))</f>
        <v>Moderado</v>
      </c>
      <c r="U408" s="70" t="s">
        <v>419</v>
      </c>
      <c r="V408" s="123" t="s">
        <v>2719</v>
      </c>
      <c r="W408" s="70" t="s">
        <v>2046</v>
      </c>
      <c r="X408" s="71">
        <f t="shared" si="182"/>
        <v>0.25</v>
      </c>
      <c r="Y408" s="71" t="s">
        <v>2069</v>
      </c>
      <c r="Z408" s="71">
        <f t="shared" si="183"/>
        <v>0.15</v>
      </c>
      <c r="AA408" s="70" t="s">
        <v>419</v>
      </c>
      <c r="AB408" s="70" t="s">
        <v>2720</v>
      </c>
      <c r="AC408" s="72">
        <f t="shared" si="184"/>
        <v>0.1</v>
      </c>
      <c r="AD408" s="70" t="s">
        <v>419</v>
      </c>
      <c r="AE408" s="70" t="s">
        <v>178</v>
      </c>
      <c r="AF408" s="70" t="s">
        <v>1405</v>
      </c>
      <c r="AG408" s="72">
        <f t="shared" si="185"/>
        <v>0.15</v>
      </c>
      <c r="AH408" s="70" t="s">
        <v>419</v>
      </c>
      <c r="AI408" s="95" t="s">
        <v>2145</v>
      </c>
      <c r="AJ408" s="72">
        <f t="shared" si="205"/>
        <v>0.1</v>
      </c>
      <c r="AK408" s="70" t="s">
        <v>419</v>
      </c>
      <c r="AL408" s="70" t="s">
        <v>2243</v>
      </c>
      <c r="AM408" s="72">
        <f t="shared" si="186"/>
        <v>0.15</v>
      </c>
      <c r="AN408" s="72" t="s">
        <v>2051</v>
      </c>
      <c r="AO408" s="72" t="s">
        <v>2534</v>
      </c>
      <c r="AP408" s="72">
        <f t="shared" si="187"/>
        <v>0.25</v>
      </c>
      <c r="AQ408" s="73">
        <f t="shared" si="188"/>
        <v>1.1499999999999999</v>
      </c>
      <c r="AR408" s="394">
        <f>AVERAGE(AQ408,AQ409,AQ410)</f>
        <v>1.1499999999999999</v>
      </c>
      <c r="AS408" s="361" t="s">
        <v>2053</v>
      </c>
      <c r="AT408" s="388">
        <f>VALUE(MID($AS408,1,1))</f>
        <v>1</v>
      </c>
      <c r="AU408" s="361" t="s">
        <v>2054</v>
      </c>
      <c r="AV408" s="388">
        <f>VALUE(MID($AU408,1,1))</f>
        <v>1</v>
      </c>
      <c r="AW408" s="388">
        <f>$AT408*$AV408</f>
        <v>1</v>
      </c>
      <c r="AX408" s="388" t="str">
        <f>CONCATENATE(AS408,AU408)</f>
        <v>1. Muy baja1. Leve</v>
      </c>
      <c r="AY408" s="391" t="str">
        <f t="shared" ref="AY408" si="213">IF(AX408="5. Muy alta1. Leve","Alto",IF(AX408="5. Muy alta2. Menor","Alto",IF(AX408="5. Muy alta3. Moderado","Alto",IF(AX408="5. Muy alta4. Mayor","Alto",IF(AX408="5. Muy alta5. Catastrófico","Extremo",IF(AX408="4. Alta1. Leve","Moderado",IF(AX408="4. Alta2. Menor","Moderado",IF(AX408="4. Alta3. Moderado","Alto",IF(AX408="4. Alta4. Mayor","Alto",IF(AX408="4. Alta5. Catastrófico","Extremo",IF(AX408="3. Media1. Leve","Moderado",IF(AX408="3. Media2. Menor","Moderado",IF(AX408="3. Media3. Moderado","Moderado",IF(AX408="3. Media4. Mayor","Alto",IF(AX408="3. Media5. Catastrófico","Extremo",IF(AX408="2. Baja1. Leve","Bajo",IF(AX408="2. Baja2. Menor","Moderado",IF(AX408="2. Baja3. Moderado","Moderado",IF(AX408="2. Baja4. Mayor","Alto",IF(AX408="2. Baja5. Catastrófico","Extremo",IF(AX408="1. Muy baja1. Leve","Bajo",IF(AX408="1. Muy baja2. Menor","Bajo",IF(AX408="1. Muy baja3. Moderado","Moderado",IF(AX408="1. Muy baja4. Mayor","Alto",IF(AX408="1. Muy baja5. Catastrófico","Extremo","")))))))))))))))))))))))))</f>
        <v>Bajo</v>
      </c>
    </row>
    <row r="409" spans="1:51" ht="50" customHeight="1" x14ac:dyDescent="0.3">
      <c r="A409" s="404"/>
      <c r="B409" s="407"/>
      <c r="C409" s="410"/>
      <c r="D409" s="407"/>
      <c r="E409" s="407"/>
      <c r="F409" s="407"/>
      <c r="G409" s="401"/>
      <c r="H409" s="362"/>
      <c r="I409" s="362"/>
      <c r="J409" s="362"/>
      <c r="K409" s="362"/>
      <c r="L409" s="362"/>
      <c r="M409" s="362"/>
      <c r="N409" s="389"/>
      <c r="O409" s="398"/>
      <c r="P409" s="362"/>
      <c r="Q409" s="389"/>
      <c r="R409" s="398"/>
      <c r="S409" s="389"/>
      <c r="T409" s="392"/>
      <c r="U409" s="70" t="s">
        <v>419</v>
      </c>
      <c r="V409" s="123" t="s">
        <v>2721</v>
      </c>
      <c r="W409" s="70" t="s">
        <v>2046</v>
      </c>
      <c r="X409" s="71">
        <f t="shared" si="182"/>
        <v>0.25</v>
      </c>
      <c r="Y409" s="71" t="s">
        <v>2069</v>
      </c>
      <c r="Z409" s="71">
        <f t="shared" si="183"/>
        <v>0.15</v>
      </c>
      <c r="AA409" s="70" t="s">
        <v>419</v>
      </c>
      <c r="AB409" s="70" t="s">
        <v>2722</v>
      </c>
      <c r="AC409" s="72">
        <f t="shared" si="184"/>
        <v>0.1</v>
      </c>
      <c r="AD409" s="70" t="s">
        <v>419</v>
      </c>
      <c r="AE409" s="70" t="s">
        <v>178</v>
      </c>
      <c r="AF409" s="70" t="s">
        <v>1405</v>
      </c>
      <c r="AG409" s="72">
        <f t="shared" si="185"/>
        <v>0.15</v>
      </c>
      <c r="AH409" s="70" t="s">
        <v>419</v>
      </c>
      <c r="AI409" s="95" t="s">
        <v>2145</v>
      </c>
      <c r="AJ409" s="72">
        <f t="shared" si="205"/>
        <v>0.1</v>
      </c>
      <c r="AK409" s="70" t="s">
        <v>419</v>
      </c>
      <c r="AL409" s="70" t="s">
        <v>2243</v>
      </c>
      <c r="AM409" s="72">
        <f t="shared" si="186"/>
        <v>0.15</v>
      </c>
      <c r="AN409" s="72" t="s">
        <v>2051</v>
      </c>
      <c r="AO409" s="72" t="s">
        <v>2534</v>
      </c>
      <c r="AP409" s="72">
        <f t="shared" si="187"/>
        <v>0.25</v>
      </c>
      <c r="AQ409" s="73">
        <f t="shared" si="188"/>
        <v>1.1499999999999999</v>
      </c>
      <c r="AR409" s="395"/>
      <c r="AS409" s="362"/>
      <c r="AT409" s="389"/>
      <c r="AU409" s="362"/>
      <c r="AV409" s="389"/>
      <c r="AW409" s="389"/>
      <c r="AX409" s="389"/>
      <c r="AY409" s="392"/>
    </row>
    <row r="410" spans="1:51" ht="50" customHeight="1" x14ac:dyDescent="0.3">
      <c r="A410" s="405"/>
      <c r="B410" s="408"/>
      <c r="C410" s="411"/>
      <c r="D410" s="408"/>
      <c r="E410" s="408"/>
      <c r="F410" s="408"/>
      <c r="G410" s="402"/>
      <c r="H410" s="363"/>
      <c r="I410" s="363"/>
      <c r="J410" s="363"/>
      <c r="K410" s="363"/>
      <c r="L410" s="363"/>
      <c r="M410" s="363"/>
      <c r="N410" s="390"/>
      <c r="O410" s="399"/>
      <c r="P410" s="363"/>
      <c r="Q410" s="390"/>
      <c r="R410" s="399"/>
      <c r="S410" s="390"/>
      <c r="T410" s="393"/>
      <c r="U410" s="70" t="s">
        <v>419</v>
      </c>
      <c r="V410" s="123" t="s">
        <v>2723</v>
      </c>
      <c r="W410" s="70" t="s">
        <v>2046</v>
      </c>
      <c r="X410" s="71">
        <f t="shared" si="182"/>
        <v>0.25</v>
      </c>
      <c r="Y410" s="71" t="s">
        <v>2069</v>
      </c>
      <c r="Z410" s="71">
        <f t="shared" si="183"/>
        <v>0.15</v>
      </c>
      <c r="AA410" s="70" t="s">
        <v>419</v>
      </c>
      <c r="AB410" s="70" t="s">
        <v>2724</v>
      </c>
      <c r="AC410" s="72">
        <f t="shared" si="184"/>
        <v>0.1</v>
      </c>
      <c r="AD410" s="70" t="s">
        <v>419</v>
      </c>
      <c r="AE410" s="70" t="s">
        <v>178</v>
      </c>
      <c r="AF410" s="70" t="s">
        <v>1405</v>
      </c>
      <c r="AG410" s="72">
        <f t="shared" si="185"/>
        <v>0.15</v>
      </c>
      <c r="AH410" s="70" t="s">
        <v>419</v>
      </c>
      <c r="AI410" s="95" t="s">
        <v>2696</v>
      </c>
      <c r="AJ410" s="72">
        <f t="shared" si="205"/>
        <v>0.1</v>
      </c>
      <c r="AK410" s="70" t="s">
        <v>419</v>
      </c>
      <c r="AL410" s="70" t="s">
        <v>2243</v>
      </c>
      <c r="AM410" s="72">
        <f t="shared" si="186"/>
        <v>0.15</v>
      </c>
      <c r="AN410" s="72" t="s">
        <v>2051</v>
      </c>
      <c r="AO410" s="72" t="s">
        <v>2534</v>
      </c>
      <c r="AP410" s="72">
        <f t="shared" si="187"/>
        <v>0.25</v>
      </c>
      <c r="AQ410" s="73">
        <f t="shared" si="188"/>
        <v>1.1499999999999999</v>
      </c>
      <c r="AR410" s="396"/>
      <c r="AS410" s="363"/>
      <c r="AT410" s="390"/>
      <c r="AU410" s="363"/>
      <c r="AV410" s="390"/>
      <c r="AW410" s="390"/>
      <c r="AX410" s="390"/>
      <c r="AY410" s="393"/>
    </row>
    <row r="411" spans="1:51" ht="50" customHeight="1" x14ac:dyDescent="0.3">
      <c r="A411" s="403" t="s">
        <v>1406</v>
      </c>
      <c r="B411" s="406" t="s">
        <v>163</v>
      </c>
      <c r="C411" s="409">
        <v>14</v>
      </c>
      <c r="D411" s="406" t="s">
        <v>1460</v>
      </c>
      <c r="E411" s="406" t="s">
        <v>247</v>
      </c>
      <c r="F411" s="406" t="s">
        <v>2061</v>
      </c>
      <c r="G411" s="400" t="str">
        <f>(CONCATENATE(F411," ","de"," ",D411," ","por"," ",J411," ","debido a"," ",I411))</f>
        <v>Pérdida de Disponibilidad de Sistema de Información de Proceso Judiciales - SIPROJ (EXTERNO) por Ataques Externos debido a Alta dependencia del proveedor e indisponibilidad de la información</v>
      </c>
      <c r="H411" s="361" t="s">
        <v>2104</v>
      </c>
      <c r="I411" s="361" t="s">
        <v>2253</v>
      </c>
      <c r="J411" s="361" t="s">
        <v>2212</v>
      </c>
      <c r="K411" s="361" t="s">
        <v>2140</v>
      </c>
      <c r="L411" s="361" t="s">
        <v>2509</v>
      </c>
      <c r="M411" s="361" t="s">
        <v>2132</v>
      </c>
      <c r="N411" s="388">
        <f>VALUE(MID($M411,1,1))</f>
        <v>2</v>
      </c>
      <c r="O411" s="397">
        <f>IF(N411=5,100%,IF(N411=4,80%,IF(N411=3,60%,IF(N411=2,40%,IF(N411=1,20%,"")))))</f>
        <v>0.4</v>
      </c>
      <c r="P411" s="361" t="s">
        <v>2043</v>
      </c>
      <c r="Q411" s="388">
        <f>VALUE(MID($P411,1,1))</f>
        <v>2</v>
      </c>
      <c r="R411" s="397">
        <f>IF(Q411=5,100%,IF(Q411=4,80%,IF(Q411=3,60%,IF(Q411=2,40%,IF(Q411=1,20%,"")))))</f>
        <v>0.4</v>
      </c>
      <c r="S411" s="388" t="str">
        <f>CONCATENATE(M411,P411)</f>
        <v>2. Baja2. Menor</v>
      </c>
      <c r="T411" s="391" t="str">
        <f t="shared" ref="T411" si="214">IF(S411="5. Muy alta1. Leve","Alto",IF(S411="5. Muy alta2. Menor","Alto",IF(S411="5. Muy alta3. Moderado","Alto",IF(S411="5. Muy alta4. Mayor","Alto",IF(S411="5. Muy alta5. Catastrófico","Extremo",IF(S411="4. Alta1. Leve","Moderado",IF(S411="4. Alta2. Menor","Moderado",IF(S411="4. Alta3. Moderado","Alto",IF(S411="4. Alta4. Mayor","Alto",IF(S411="4. Alta5. Catastrófico","Extremo",IF(S411="3. Media1. Leve","Moderado",IF(S411="3. Media2. Menor","Moderado",IF(S411="3. Media3. Moderado","Moderado",IF(S411="3. Media4. Mayor","Alto",IF(S411="3. Media5. Catastrófico","Extremo",IF(S411="2. Baja1. Leve","Bajo",IF(S411="2. Baja2. Menor","Moderado",IF(S411="2. Baja3. Moderado","Moderado",IF(S411="2. Baja4. Mayor","Alto",IF(S411="2. Baja5. Catastrófico","Extremo",IF(S411="1. Muy baja1. Leve","Bajo",IF(S411="1. Muy baja2. Menor","Bajo",IF(S411="1. Muy baja3. Moderado","Moderado",IF(S411="1. Muy baja4. Mayor","Alto",IF(S411="1. Muy baja5. Catastrófico","Extremo","")))))))))))))))))))))))))</f>
        <v>Moderado</v>
      </c>
      <c r="U411" s="70" t="s">
        <v>419</v>
      </c>
      <c r="V411" s="123" t="s">
        <v>2725</v>
      </c>
      <c r="W411" s="70" t="s">
        <v>2046</v>
      </c>
      <c r="X411" s="71">
        <f t="shared" si="182"/>
        <v>0.25</v>
      </c>
      <c r="Y411" s="71" t="s">
        <v>2069</v>
      </c>
      <c r="Z411" s="71">
        <f t="shared" si="183"/>
        <v>0.15</v>
      </c>
      <c r="AA411" s="70" t="s">
        <v>419</v>
      </c>
      <c r="AB411" s="70" t="s">
        <v>2724</v>
      </c>
      <c r="AC411" s="72">
        <f t="shared" si="184"/>
        <v>0.1</v>
      </c>
      <c r="AD411" s="70" t="s">
        <v>419</v>
      </c>
      <c r="AE411" s="70" t="s">
        <v>178</v>
      </c>
      <c r="AF411" s="70" t="s">
        <v>1405</v>
      </c>
      <c r="AG411" s="72">
        <f t="shared" si="185"/>
        <v>0.15</v>
      </c>
      <c r="AH411" s="70" t="s">
        <v>419</v>
      </c>
      <c r="AI411" s="95" t="s">
        <v>2696</v>
      </c>
      <c r="AJ411" s="72">
        <f t="shared" si="205"/>
        <v>0.1</v>
      </c>
      <c r="AK411" s="70" t="s">
        <v>419</v>
      </c>
      <c r="AL411" s="70" t="s">
        <v>2243</v>
      </c>
      <c r="AM411" s="72">
        <f t="shared" si="186"/>
        <v>0.15</v>
      </c>
      <c r="AN411" s="72" t="s">
        <v>2051</v>
      </c>
      <c r="AO411" s="72" t="s">
        <v>2534</v>
      </c>
      <c r="AP411" s="72">
        <f t="shared" si="187"/>
        <v>0.25</v>
      </c>
      <c r="AQ411" s="73">
        <f t="shared" si="188"/>
        <v>1.1499999999999999</v>
      </c>
      <c r="AR411" s="394">
        <f>AVERAGE(AQ411,AQ412,AQ413)</f>
        <v>1.1499999999999999</v>
      </c>
      <c r="AS411" s="361" t="s">
        <v>2053</v>
      </c>
      <c r="AT411" s="388">
        <f>VALUE(MID($AS411,1,1))</f>
        <v>1</v>
      </c>
      <c r="AU411" s="361" t="s">
        <v>2054</v>
      </c>
      <c r="AV411" s="388">
        <f>VALUE(MID($AU411,1,1))</f>
        <v>1</v>
      </c>
      <c r="AW411" s="388">
        <f>$AT411*$AV411</f>
        <v>1</v>
      </c>
      <c r="AX411" s="388" t="str">
        <f>CONCATENATE(AS411,AU411)</f>
        <v>1. Muy baja1. Leve</v>
      </c>
      <c r="AY411" s="391" t="str">
        <f t="shared" ref="AY411" si="215">IF(AX411="5. Muy alta1. Leve","Alto",IF(AX411="5. Muy alta2. Menor","Alto",IF(AX411="5. Muy alta3. Moderado","Alto",IF(AX411="5. Muy alta4. Mayor","Alto",IF(AX411="5. Muy alta5. Catastrófico","Extremo",IF(AX411="4. Alta1. Leve","Moderado",IF(AX411="4. Alta2. Menor","Moderado",IF(AX411="4. Alta3. Moderado","Alto",IF(AX411="4. Alta4. Mayor","Alto",IF(AX411="4. Alta5. Catastrófico","Extremo",IF(AX411="3. Media1. Leve","Moderado",IF(AX411="3. Media2. Menor","Moderado",IF(AX411="3. Media3. Moderado","Moderado",IF(AX411="3. Media4. Mayor","Alto",IF(AX411="3. Media5. Catastrófico","Extremo",IF(AX411="2. Baja1. Leve","Bajo",IF(AX411="2. Baja2. Menor","Moderado",IF(AX411="2. Baja3. Moderado","Moderado",IF(AX411="2. Baja4. Mayor","Alto",IF(AX411="2. Baja5. Catastrófico","Extremo",IF(AX411="1. Muy baja1. Leve","Bajo",IF(AX411="1. Muy baja2. Menor","Bajo",IF(AX411="1. Muy baja3. Moderado","Moderado",IF(AX411="1. Muy baja4. Mayor","Alto",IF(AX411="1. Muy baja5. Catastrófico","Extremo","")))))))))))))))))))))))))</f>
        <v>Bajo</v>
      </c>
    </row>
    <row r="412" spans="1:51" ht="50" customHeight="1" x14ac:dyDescent="0.3">
      <c r="A412" s="404"/>
      <c r="B412" s="407"/>
      <c r="C412" s="410"/>
      <c r="D412" s="407"/>
      <c r="E412" s="407"/>
      <c r="F412" s="407"/>
      <c r="G412" s="401"/>
      <c r="H412" s="362"/>
      <c r="I412" s="362"/>
      <c r="J412" s="362"/>
      <c r="K412" s="362"/>
      <c r="L412" s="362"/>
      <c r="M412" s="362"/>
      <c r="N412" s="389"/>
      <c r="O412" s="398"/>
      <c r="P412" s="362"/>
      <c r="Q412" s="389"/>
      <c r="R412" s="398"/>
      <c r="S412" s="389"/>
      <c r="T412" s="392"/>
      <c r="U412" s="70" t="s">
        <v>419</v>
      </c>
      <c r="V412" s="123" t="s">
        <v>2726</v>
      </c>
      <c r="W412" s="70" t="s">
        <v>2046</v>
      </c>
      <c r="X412" s="71">
        <f t="shared" si="182"/>
        <v>0.25</v>
      </c>
      <c r="Y412" s="71" t="s">
        <v>2069</v>
      </c>
      <c r="Z412" s="71">
        <f t="shared" si="183"/>
        <v>0.15</v>
      </c>
      <c r="AA412" s="70" t="s">
        <v>419</v>
      </c>
      <c r="AB412" s="70" t="s">
        <v>2724</v>
      </c>
      <c r="AC412" s="72">
        <f t="shared" si="184"/>
        <v>0.1</v>
      </c>
      <c r="AD412" s="70" t="s">
        <v>419</v>
      </c>
      <c r="AE412" s="70" t="s">
        <v>178</v>
      </c>
      <c r="AF412" s="70" t="s">
        <v>1405</v>
      </c>
      <c r="AG412" s="72">
        <f t="shared" si="185"/>
        <v>0.15</v>
      </c>
      <c r="AH412" s="70" t="s">
        <v>419</v>
      </c>
      <c r="AI412" s="95" t="s">
        <v>2696</v>
      </c>
      <c r="AJ412" s="72">
        <f t="shared" si="205"/>
        <v>0.1</v>
      </c>
      <c r="AK412" s="70" t="s">
        <v>419</v>
      </c>
      <c r="AL412" s="70" t="s">
        <v>2243</v>
      </c>
      <c r="AM412" s="72">
        <f t="shared" si="186"/>
        <v>0.15</v>
      </c>
      <c r="AN412" s="72" t="s">
        <v>2051</v>
      </c>
      <c r="AO412" s="72" t="s">
        <v>2534</v>
      </c>
      <c r="AP412" s="72">
        <f t="shared" si="187"/>
        <v>0.25</v>
      </c>
      <c r="AQ412" s="73">
        <f t="shared" si="188"/>
        <v>1.1499999999999999</v>
      </c>
      <c r="AR412" s="395"/>
      <c r="AS412" s="362"/>
      <c r="AT412" s="389"/>
      <c r="AU412" s="362"/>
      <c r="AV412" s="389"/>
      <c r="AW412" s="389"/>
      <c r="AX412" s="389"/>
      <c r="AY412" s="392"/>
    </row>
    <row r="413" spans="1:51" ht="50" customHeight="1" x14ac:dyDescent="0.3">
      <c r="A413" s="405"/>
      <c r="B413" s="408"/>
      <c r="C413" s="411"/>
      <c r="D413" s="408"/>
      <c r="E413" s="408"/>
      <c r="F413" s="408"/>
      <c r="G413" s="402"/>
      <c r="H413" s="363"/>
      <c r="I413" s="363"/>
      <c r="J413" s="363"/>
      <c r="K413" s="363"/>
      <c r="L413" s="363"/>
      <c r="M413" s="363"/>
      <c r="N413" s="390"/>
      <c r="O413" s="399"/>
      <c r="P413" s="363"/>
      <c r="Q413" s="390"/>
      <c r="R413" s="399"/>
      <c r="S413" s="390"/>
      <c r="T413" s="393"/>
      <c r="U413" s="70" t="s">
        <v>419</v>
      </c>
      <c r="V413" s="123" t="s">
        <v>2727</v>
      </c>
      <c r="W413" s="70" t="s">
        <v>2046</v>
      </c>
      <c r="X413" s="71">
        <f t="shared" si="182"/>
        <v>0.25</v>
      </c>
      <c r="Y413" s="71" t="s">
        <v>2069</v>
      </c>
      <c r="Z413" s="71">
        <f t="shared" si="183"/>
        <v>0.15</v>
      </c>
      <c r="AA413" s="70" t="s">
        <v>419</v>
      </c>
      <c r="AB413" s="70" t="s">
        <v>2724</v>
      </c>
      <c r="AC413" s="72">
        <f t="shared" si="184"/>
        <v>0.1</v>
      </c>
      <c r="AD413" s="70" t="s">
        <v>419</v>
      </c>
      <c r="AE413" s="70" t="s">
        <v>178</v>
      </c>
      <c r="AF413" s="70" t="s">
        <v>1405</v>
      </c>
      <c r="AG413" s="72">
        <f t="shared" si="185"/>
        <v>0.15</v>
      </c>
      <c r="AH413" s="70" t="s">
        <v>419</v>
      </c>
      <c r="AI413" s="95" t="s">
        <v>2696</v>
      </c>
      <c r="AJ413" s="72">
        <f t="shared" si="205"/>
        <v>0.1</v>
      </c>
      <c r="AK413" s="70" t="s">
        <v>419</v>
      </c>
      <c r="AL413" s="70" t="s">
        <v>2243</v>
      </c>
      <c r="AM413" s="72">
        <f t="shared" si="186"/>
        <v>0.15</v>
      </c>
      <c r="AN413" s="72" t="s">
        <v>2051</v>
      </c>
      <c r="AO413" s="72" t="s">
        <v>2534</v>
      </c>
      <c r="AP413" s="72">
        <f t="shared" si="187"/>
        <v>0.25</v>
      </c>
      <c r="AQ413" s="73">
        <f t="shared" si="188"/>
        <v>1.1499999999999999</v>
      </c>
      <c r="AR413" s="396"/>
      <c r="AS413" s="363"/>
      <c r="AT413" s="390"/>
      <c r="AU413" s="363"/>
      <c r="AV413" s="390"/>
      <c r="AW413" s="390"/>
      <c r="AX413" s="390"/>
      <c r="AY413" s="393"/>
    </row>
    <row r="414" spans="1:51" ht="50" customHeight="1" x14ac:dyDescent="0.3">
      <c r="A414" s="403" t="s">
        <v>1694</v>
      </c>
      <c r="B414" s="406" t="s">
        <v>163</v>
      </c>
      <c r="C414" s="409">
        <v>1</v>
      </c>
      <c r="D414" s="406" t="s">
        <v>2740</v>
      </c>
      <c r="E414" s="406" t="s">
        <v>253</v>
      </c>
      <c r="F414" s="406" t="s">
        <v>2032</v>
      </c>
      <c r="G414" s="400" t="s">
        <v>2741</v>
      </c>
      <c r="H414" s="361" t="s">
        <v>2073</v>
      </c>
      <c r="I414" s="361" t="s">
        <v>2074</v>
      </c>
      <c r="J414" s="361" t="s">
        <v>2075</v>
      </c>
      <c r="K414" s="361" t="s">
        <v>2076</v>
      </c>
      <c r="L414" s="361" t="s">
        <v>2509</v>
      </c>
      <c r="M414" s="361" t="s">
        <v>2042</v>
      </c>
      <c r="N414" s="388">
        <f>VALUE(MID($M414,1,1))</f>
        <v>3</v>
      </c>
      <c r="O414" s="397">
        <f>IF(N414=5,100%,IF(N414=4,80%,IF(N414=3,60%,IF(N414=2,40%,IF(N414=1,20%,"")))))</f>
        <v>0.6</v>
      </c>
      <c r="P414" s="361" t="s">
        <v>2043</v>
      </c>
      <c r="Q414" s="388">
        <f>VALUE(MID($P414,1,1))</f>
        <v>2</v>
      </c>
      <c r="R414" s="397">
        <f>IF(Q414=5,100%,IF(Q414=4,80%,IF(Q414=3,60%,IF(Q414=2,40%,IF(Q414=1,20%,"")))))</f>
        <v>0.4</v>
      </c>
      <c r="S414" s="388" t="str">
        <f>CONCATENATE(M414,P414)</f>
        <v>3. Media2. Menor</v>
      </c>
      <c r="T414" s="391" t="s">
        <v>2044</v>
      </c>
      <c r="U414" s="70" t="s">
        <v>419</v>
      </c>
      <c r="V414" s="70" t="s">
        <v>2742</v>
      </c>
      <c r="W414" s="70" t="s">
        <v>2046</v>
      </c>
      <c r="X414" s="71">
        <f>IF(W414="","0%",IF(W414="Preventivo",25%,IF(W414="Detectivo",15%,IF(W414="Correctivo",10%))))</f>
        <v>0.25</v>
      </c>
      <c r="Y414" s="71" t="s">
        <v>2047</v>
      </c>
      <c r="Z414" s="71">
        <f>IF(Y414="Automático",15%,IF(Y414="Manual",5%,"0%"))</f>
        <v>0.05</v>
      </c>
      <c r="AA414" s="70" t="s">
        <v>419</v>
      </c>
      <c r="AB414" s="70" t="s">
        <v>2743</v>
      </c>
      <c r="AC414" s="72">
        <f>IF($AA414="SI",10%,0%)</f>
        <v>0.1</v>
      </c>
      <c r="AD414" s="70" t="s">
        <v>419</v>
      </c>
      <c r="AE414" s="70" t="s">
        <v>1380</v>
      </c>
      <c r="AF414" s="70" t="s">
        <v>725</v>
      </c>
      <c r="AG414" s="72">
        <f>IF($AD414="SI",15%,0%)</f>
        <v>0.15</v>
      </c>
      <c r="AH414" s="70" t="s">
        <v>419</v>
      </c>
      <c r="AI414" s="70" t="s">
        <v>2145</v>
      </c>
      <c r="AJ414" s="72">
        <f t="shared" si="205"/>
        <v>0.1</v>
      </c>
      <c r="AK414" s="70" t="s">
        <v>419</v>
      </c>
      <c r="AL414" s="70" t="s">
        <v>2096</v>
      </c>
      <c r="AM414" s="72">
        <f>IF(AK414="SI",15%,0%)</f>
        <v>0.15</v>
      </c>
      <c r="AN414" s="72" t="s">
        <v>2051</v>
      </c>
      <c r="AO414" s="72" t="s">
        <v>2243</v>
      </c>
      <c r="AP414" s="72">
        <f>IF(AN414="Positivos",25%,0%)</f>
        <v>0.25</v>
      </c>
      <c r="AQ414" s="73">
        <f>+AC414+AG414+AJ414+AM414+AP414+Z414+X414</f>
        <v>1.05</v>
      </c>
      <c r="AR414" s="394">
        <v>0.70000000000000007</v>
      </c>
      <c r="AS414" s="361" t="s">
        <v>2132</v>
      </c>
      <c r="AT414" s="388">
        <f>VALUE(MID($AS414,1,1))</f>
        <v>2</v>
      </c>
      <c r="AU414" s="361" t="s">
        <v>2054</v>
      </c>
      <c r="AV414" s="388">
        <f>VALUE(MID($AU414,1,1))</f>
        <v>1</v>
      </c>
      <c r="AW414" s="388">
        <f>$AT414*$AV414</f>
        <v>2</v>
      </c>
      <c r="AX414" s="388" t="str">
        <f>CONCATENATE(AS414,AU414)</f>
        <v>2. Baja1. Leve</v>
      </c>
      <c r="AY414" s="391" t="s">
        <v>2055</v>
      </c>
    </row>
    <row r="415" spans="1:51" ht="50" customHeight="1" x14ac:dyDescent="0.3">
      <c r="A415" s="404"/>
      <c r="B415" s="407"/>
      <c r="C415" s="410"/>
      <c r="D415" s="407"/>
      <c r="E415" s="407"/>
      <c r="F415" s="407"/>
      <c r="G415" s="401"/>
      <c r="H415" s="362"/>
      <c r="I415" s="362"/>
      <c r="J415" s="362"/>
      <c r="K415" s="362"/>
      <c r="L415" s="362"/>
      <c r="M415" s="362"/>
      <c r="N415" s="389"/>
      <c r="O415" s="398"/>
      <c r="P415" s="362"/>
      <c r="Q415" s="389"/>
      <c r="R415" s="398"/>
      <c r="S415" s="389"/>
      <c r="T415" s="392"/>
      <c r="U415" s="70" t="s">
        <v>419</v>
      </c>
      <c r="V415" s="70" t="s">
        <v>2744</v>
      </c>
      <c r="W415" s="70" t="s">
        <v>2046</v>
      </c>
      <c r="X415" s="71">
        <f t="shared" ref="X415:X436" si="216">IF(W415="","0%",IF(W415="Preventivo",25%,IF(W415="Detectivo",15%,IF(W415="Correctivo",10%))))</f>
        <v>0.25</v>
      </c>
      <c r="Y415" s="71" t="s">
        <v>2047</v>
      </c>
      <c r="Z415" s="71">
        <f t="shared" ref="Z415:Z436" si="217">IF(Y415="Automático",15%,IF(Y415="Manual",5%,"0%"))</f>
        <v>0.05</v>
      </c>
      <c r="AA415" s="70" t="s">
        <v>419</v>
      </c>
      <c r="AB415" s="70" t="s">
        <v>2745</v>
      </c>
      <c r="AC415" s="72">
        <f t="shared" ref="AC415:AC436" si="218">IF($AA415="SI",10%,0%)</f>
        <v>0.1</v>
      </c>
      <c r="AD415" s="70" t="s">
        <v>419</v>
      </c>
      <c r="AE415" s="70" t="s">
        <v>1404</v>
      </c>
      <c r="AF415" s="70" t="s">
        <v>725</v>
      </c>
      <c r="AG415" s="72">
        <f t="shared" ref="AG415:AG436" si="219">IF($AD415="SI",15%,0%)</f>
        <v>0.15</v>
      </c>
      <c r="AH415" s="70" t="s">
        <v>419</v>
      </c>
      <c r="AI415" s="70" t="s">
        <v>2145</v>
      </c>
      <c r="AJ415" s="72">
        <f t="shared" si="205"/>
        <v>0.1</v>
      </c>
      <c r="AK415" s="70" t="s">
        <v>419</v>
      </c>
      <c r="AL415" s="70" t="s">
        <v>2096</v>
      </c>
      <c r="AM415" s="72">
        <f>IF(AK415="SI",15%,0%)</f>
        <v>0.15</v>
      </c>
      <c r="AN415" s="72" t="s">
        <v>2051</v>
      </c>
      <c r="AO415" s="72" t="s">
        <v>2243</v>
      </c>
      <c r="AP415" s="72">
        <f>IF(AN415="Positivos",25%,0%)</f>
        <v>0.25</v>
      </c>
      <c r="AQ415" s="73">
        <f>+AC415+AG415+AJ415+AM415+AP415+Z415+X415</f>
        <v>1.05</v>
      </c>
      <c r="AR415" s="395"/>
      <c r="AS415" s="362"/>
      <c r="AT415" s="389"/>
      <c r="AU415" s="362"/>
      <c r="AV415" s="389"/>
      <c r="AW415" s="389"/>
      <c r="AX415" s="389"/>
      <c r="AY415" s="392"/>
    </row>
    <row r="416" spans="1:51" ht="50" customHeight="1" x14ac:dyDescent="0.3">
      <c r="A416" s="405"/>
      <c r="B416" s="408"/>
      <c r="C416" s="411"/>
      <c r="D416" s="408"/>
      <c r="E416" s="408"/>
      <c r="F416" s="408"/>
      <c r="G416" s="402"/>
      <c r="H416" s="363"/>
      <c r="I416" s="363"/>
      <c r="J416" s="363"/>
      <c r="K416" s="363"/>
      <c r="L416" s="363"/>
      <c r="M416" s="363"/>
      <c r="N416" s="390"/>
      <c r="O416" s="399"/>
      <c r="P416" s="363"/>
      <c r="Q416" s="390"/>
      <c r="R416" s="399"/>
      <c r="S416" s="390"/>
      <c r="T416" s="393"/>
      <c r="U416" s="70"/>
      <c r="V416" s="70"/>
      <c r="W416" s="70"/>
      <c r="X416" s="71" t="str">
        <f t="shared" si="216"/>
        <v>0%</v>
      </c>
      <c r="Y416" s="71"/>
      <c r="Z416" s="71" t="str">
        <f t="shared" si="217"/>
        <v>0%</v>
      </c>
      <c r="AA416" s="70"/>
      <c r="AB416" s="70"/>
      <c r="AC416" s="72">
        <f t="shared" si="218"/>
        <v>0</v>
      </c>
      <c r="AD416" s="70"/>
      <c r="AE416" s="70"/>
      <c r="AF416" s="70"/>
      <c r="AG416" s="72">
        <f t="shared" si="219"/>
        <v>0</v>
      </c>
      <c r="AH416" s="70"/>
      <c r="AI416" s="70"/>
      <c r="AJ416" s="72">
        <f t="shared" si="205"/>
        <v>0</v>
      </c>
      <c r="AK416" s="70"/>
      <c r="AL416" s="70"/>
      <c r="AM416" s="72">
        <f t="shared" ref="AM416:AM436" si="220">IF(AK416="SI",15%,0%)</f>
        <v>0</v>
      </c>
      <c r="AN416" s="72"/>
      <c r="AO416" s="72"/>
      <c r="AP416" s="72">
        <f t="shared" ref="AP416:AP437" si="221">IF(AN416="Positivos",25%,0%)</f>
        <v>0</v>
      </c>
      <c r="AQ416" s="73">
        <f t="shared" ref="AQ416:AQ437" si="222">+AC416+AG416+AJ416+AM416+AP416+Z416+X416</f>
        <v>0</v>
      </c>
      <c r="AR416" s="396"/>
      <c r="AS416" s="363"/>
      <c r="AT416" s="390"/>
      <c r="AU416" s="363"/>
      <c r="AV416" s="390"/>
      <c r="AW416" s="390"/>
      <c r="AX416" s="390"/>
      <c r="AY416" s="393"/>
    </row>
    <row r="417" spans="1:51" ht="50" customHeight="1" x14ac:dyDescent="0.3">
      <c r="A417" s="403" t="s">
        <v>1694</v>
      </c>
      <c r="B417" s="406" t="s">
        <v>163</v>
      </c>
      <c r="C417" s="409">
        <v>2</v>
      </c>
      <c r="D417" s="406" t="s">
        <v>2740</v>
      </c>
      <c r="E417" s="406" t="s">
        <v>253</v>
      </c>
      <c r="F417" s="406" t="s">
        <v>2061</v>
      </c>
      <c r="G417" s="400" t="s">
        <v>2746</v>
      </c>
      <c r="H417" s="361" t="s">
        <v>2104</v>
      </c>
      <c r="I417" s="361" t="s">
        <v>2105</v>
      </c>
      <c r="J417" s="361" t="s">
        <v>2086</v>
      </c>
      <c r="K417" s="361" t="s">
        <v>2087</v>
      </c>
      <c r="L417" s="361" t="s">
        <v>2509</v>
      </c>
      <c r="M417" s="361" t="s">
        <v>2042</v>
      </c>
      <c r="N417" s="388">
        <f>VALUE(MID($M417,1,1))</f>
        <v>3</v>
      </c>
      <c r="O417" s="397">
        <f>IF(N417=5,100%,IF(N417=4,80%,IF(N417=3,60%,IF(N417=2,40%,IF(N417=1,20%,"")))))</f>
        <v>0.6</v>
      </c>
      <c r="P417" s="361" t="s">
        <v>2043</v>
      </c>
      <c r="Q417" s="388">
        <f>VALUE(MID($P417,1,1))</f>
        <v>2</v>
      </c>
      <c r="R417" s="397">
        <f>IF(Q417=5,100%,IF(Q417=4,80%,IF(Q417=3,60%,IF(Q417=2,40%,IF(Q417=1,20%,"")))))</f>
        <v>0.4</v>
      </c>
      <c r="S417" s="388" t="str">
        <f>CONCATENATE(M417,P417)</f>
        <v>3. Media2. Menor</v>
      </c>
      <c r="T417" s="391" t="s">
        <v>2044</v>
      </c>
      <c r="U417" s="70" t="s">
        <v>419</v>
      </c>
      <c r="V417" s="70" t="s">
        <v>2742</v>
      </c>
      <c r="W417" s="70" t="s">
        <v>2046</v>
      </c>
      <c r="X417" s="71">
        <f>IF(W417="","0%",IF(W417="Preventivo",25%,IF(W417="Detectivo",15%,IF(W417="Correctivo",10%))))</f>
        <v>0.25</v>
      </c>
      <c r="Y417" s="71" t="s">
        <v>2047</v>
      </c>
      <c r="Z417" s="71">
        <f>IF(Y417="Automático",15%,IF(Y417="Manual",5%,"0%"))</f>
        <v>0.05</v>
      </c>
      <c r="AA417" s="70" t="s">
        <v>419</v>
      </c>
      <c r="AB417" s="70" t="s">
        <v>2743</v>
      </c>
      <c r="AC417" s="72">
        <f>IF($AA417="SI",10%,0%)</f>
        <v>0.1</v>
      </c>
      <c r="AD417" s="70" t="s">
        <v>419</v>
      </c>
      <c r="AE417" s="70" t="s">
        <v>1380</v>
      </c>
      <c r="AF417" s="70" t="s">
        <v>725</v>
      </c>
      <c r="AG417" s="72">
        <f>IF($AD417="SI",15%,0%)</f>
        <v>0.15</v>
      </c>
      <c r="AH417" s="70" t="s">
        <v>419</v>
      </c>
      <c r="AI417" s="70" t="s">
        <v>2145</v>
      </c>
      <c r="AJ417" s="72">
        <f t="shared" si="205"/>
        <v>0.1</v>
      </c>
      <c r="AK417" s="70" t="s">
        <v>419</v>
      </c>
      <c r="AL417" s="70" t="s">
        <v>2096</v>
      </c>
      <c r="AM417" s="72">
        <f>IF(AK417="SI",15%,0%)</f>
        <v>0.15</v>
      </c>
      <c r="AN417" s="72" t="s">
        <v>2051</v>
      </c>
      <c r="AO417" s="72" t="s">
        <v>2243</v>
      </c>
      <c r="AP417" s="72">
        <f t="shared" si="221"/>
        <v>0.25</v>
      </c>
      <c r="AQ417" s="73">
        <f t="shared" si="222"/>
        <v>1.05</v>
      </c>
      <c r="AR417" s="394">
        <v>0.70000000000000007</v>
      </c>
      <c r="AS417" s="361" t="s">
        <v>2132</v>
      </c>
      <c r="AT417" s="388">
        <f>VALUE(MID($AS417,1,1))</f>
        <v>2</v>
      </c>
      <c r="AU417" s="361" t="s">
        <v>2054</v>
      </c>
      <c r="AV417" s="388">
        <f>VALUE(MID($AU417,1,1))</f>
        <v>1</v>
      </c>
      <c r="AW417" s="388">
        <f>$AT417*$AV417</f>
        <v>2</v>
      </c>
      <c r="AX417" s="388" t="str">
        <f>CONCATENATE(AS417,AU417)</f>
        <v>2. Baja1. Leve</v>
      </c>
      <c r="AY417" s="391" t="s">
        <v>2055</v>
      </c>
    </row>
    <row r="418" spans="1:51" ht="50" customHeight="1" x14ac:dyDescent="0.3">
      <c r="A418" s="404"/>
      <c r="B418" s="407"/>
      <c r="C418" s="410"/>
      <c r="D418" s="407"/>
      <c r="E418" s="407"/>
      <c r="F418" s="407"/>
      <c r="G418" s="401"/>
      <c r="H418" s="362"/>
      <c r="I418" s="362"/>
      <c r="J418" s="362"/>
      <c r="K418" s="362"/>
      <c r="L418" s="362"/>
      <c r="M418" s="362"/>
      <c r="N418" s="389"/>
      <c r="O418" s="398"/>
      <c r="P418" s="362"/>
      <c r="Q418" s="389"/>
      <c r="R418" s="398"/>
      <c r="S418" s="389"/>
      <c r="T418" s="392"/>
      <c r="U418" s="70" t="s">
        <v>419</v>
      </c>
      <c r="V418" s="70" t="s">
        <v>2744</v>
      </c>
      <c r="W418" s="70" t="s">
        <v>2046</v>
      </c>
      <c r="X418" s="71">
        <f t="shared" ref="X418" si="223">IF(W418="","0%",IF(W418="Preventivo",25%,IF(W418="Detectivo",15%,IF(W418="Correctivo",10%))))</f>
        <v>0.25</v>
      </c>
      <c r="Y418" s="71" t="s">
        <v>2047</v>
      </c>
      <c r="Z418" s="71">
        <f t="shared" ref="Z418" si="224">IF(Y418="Automático",15%,IF(Y418="Manual",5%,"0%"))</f>
        <v>0.05</v>
      </c>
      <c r="AA418" s="70" t="s">
        <v>419</v>
      </c>
      <c r="AB418" s="70" t="s">
        <v>2745</v>
      </c>
      <c r="AC418" s="72">
        <f t="shared" si="218"/>
        <v>0.1</v>
      </c>
      <c r="AD418" s="70" t="s">
        <v>419</v>
      </c>
      <c r="AE418" s="70" t="s">
        <v>1404</v>
      </c>
      <c r="AF418" s="70" t="s">
        <v>725</v>
      </c>
      <c r="AG418" s="72">
        <f t="shared" si="219"/>
        <v>0.15</v>
      </c>
      <c r="AH418" s="70" t="s">
        <v>419</v>
      </c>
      <c r="AI418" s="70" t="s">
        <v>2145</v>
      </c>
      <c r="AJ418" s="72">
        <f t="shared" si="205"/>
        <v>0.1</v>
      </c>
      <c r="AK418" s="70" t="s">
        <v>419</v>
      </c>
      <c r="AL418" s="70" t="s">
        <v>2096</v>
      </c>
      <c r="AM418" s="72">
        <f>IF(AK418="SI",15%,0%)</f>
        <v>0.15</v>
      </c>
      <c r="AN418" s="72" t="s">
        <v>2051</v>
      </c>
      <c r="AO418" s="72" t="s">
        <v>2243</v>
      </c>
      <c r="AP418" s="72">
        <f t="shared" si="221"/>
        <v>0.25</v>
      </c>
      <c r="AQ418" s="73">
        <f t="shared" si="222"/>
        <v>1.05</v>
      </c>
      <c r="AR418" s="395"/>
      <c r="AS418" s="362"/>
      <c r="AT418" s="389"/>
      <c r="AU418" s="362"/>
      <c r="AV418" s="389"/>
      <c r="AW418" s="389"/>
      <c r="AX418" s="389"/>
      <c r="AY418" s="392"/>
    </row>
    <row r="419" spans="1:51" ht="50" customHeight="1" x14ac:dyDescent="0.3">
      <c r="A419" s="405"/>
      <c r="B419" s="408"/>
      <c r="C419" s="411"/>
      <c r="D419" s="408"/>
      <c r="E419" s="408"/>
      <c r="F419" s="408"/>
      <c r="G419" s="402"/>
      <c r="H419" s="363"/>
      <c r="I419" s="363"/>
      <c r="J419" s="363"/>
      <c r="K419" s="363"/>
      <c r="L419" s="363"/>
      <c r="M419" s="363"/>
      <c r="N419" s="390"/>
      <c r="O419" s="399"/>
      <c r="P419" s="363"/>
      <c r="Q419" s="390"/>
      <c r="R419" s="399"/>
      <c r="S419" s="390"/>
      <c r="T419" s="393"/>
      <c r="U419" s="70"/>
      <c r="V419" s="70"/>
      <c r="W419" s="70"/>
      <c r="X419" s="71" t="str">
        <f t="shared" si="216"/>
        <v>0%</v>
      </c>
      <c r="Y419" s="71"/>
      <c r="Z419" s="71" t="str">
        <f t="shared" si="217"/>
        <v>0%</v>
      </c>
      <c r="AA419" s="70"/>
      <c r="AB419" s="70"/>
      <c r="AC419" s="72">
        <f t="shared" si="218"/>
        <v>0</v>
      </c>
      <c r="AD419" s="70"/>
      <c r="AE419" s="70"/>
      <c r="AF419" s="70"/>
      <c r="AG419" s="72">
        <f t="shared" si="219"/>
        <v>0</v>
      </c>
      <c r="AH419" s="70"/>
      <c r="AI419" s="70"/>
      <c r="AJ419" s="72">
        <f t="shared" si="205"/>
        <v>0</v>
      </c>
      <c r="AK419" s="70"/>
      <c r="AL419" s="70"/>
      <c r="AM419" s="72">
        <f t="shared" si="220"/>
        <v>0</v>
      </c>
      <c r="AN419" s="72"/>
      <c r="AO419" s="72"/>
      <c r="AP419" s="72">
        <f t="shared" si="221"/>
        <v>0</v>
      </c>
      <c r="AQ419" s="73">
        <f t="shared" si="222"/>
        <v>0</v>
      </c>
      <c r="AR419" s="396"/>
      <c r="AS419" s="363"/>
      <c r="AT419" s="390"/>
      <c r="AU419" s="363"/>
      <c r="AV419" s="390"/>
      <c r="AW419" s="390"/>
      <c r="AX419" s="390"/>
      <c r="AY419" s="393"/>
    </row>
    <row r="420" spans="1:51" ht="50" customHeight="1" x14ac:dyDescent="0.3">
      <c r="A420" s="403" t="s">
        <v>1694</v>
      </c>
      <c r="B420" s="406" t="s">
        <v>163</v>
      </c>
      <c r="C420" s="409">
        <v>3</v>
      </c>
      <c r="D420" s="406" t="s">
        <v>1396</v>
      </c>
      <c r="E420" s="406" t="s">
        <v>247</v>
      </c>
      <c r="F420" s="406" t="s">
        <v>2032</v>
      </c>
      <c r="G420" s="400" t="s">
        <v>2747</v>
      </c>
      <c r="H420" s="361" t="s">
        <v>2073</v>
      </c>
      <c r="I420" s="361" t="s">
        <v>2074</v>
      </c>
      <c r="J420" s="361" t="s">
        <v>2075</v>
      </c>
      <c r="K420" s="361" t="s">
        <v>2076</v>
      </c>
      <c r="L420" s="361" t="s">
        <v>2509</v>
      </c>
      <c r="M420" s="361" t="s">
        <v>2042</v>
      </c>
      <c r="N420" s="388">
        <f>VALUE(MID($M420,1,1))</f>
        <v>3</v>
      </c>
      <c r="O420" s="397">
        <f>IF(N420=5,100%,IF(N420=4,80%,IF(N420=3,60%,IF(N420=2,40%,IF(N420=1,20%,"")))))</f>
        <v>0.6</v>
      </c>
      <c r="P420" s="361" t="s">
        <v>2043</v>
      </c>
      <c r="Q420" s="388">
        <f>VALUE(MID($P420,1,1))</f>
        <v>2</v>
      </c>
      <c r="R420" s="397">
        <f>IF(Q420=5,100%,IF(Q420=4,80%,IF(Q420=3,60%,IF(Q420=2,40%,IF(Q420=1,20%,"")))))</f>
        <v>0.4</v>
      </c>
      <c r="S420" s="388" t="str">
        <f>CONCATENATE(M420,P420)</f>
        <v>3. Media2. Menor</v>
      </c>
      <c r="T420" s="391" t="s">
        <v>2044</v>
      </c>
      <c r="U420" s="70" t="s">
        <v>419</v>
      </c>
      <c r="V420" s="70" t="s">
        <v>2101</v>
      </c>
      <c r="W420" s="70" t="s">
        <v>2046</v>
      </c>
      <c r="X420" s="71">
        <f t="shared" si="216"/>
        <v>0.25</v>
      </c>
      <c r="Y420" s="71" t="s">
        <v>2047</v>
      </c>
      <c r="Z420" s="71">
        <f t="shared" si="217"/>
        <v>0.05</v>
      </c>
      <c r="AA420" s="70" t="s">
        <v>419</v>
      </c>
      <c r="AB420" s="70" t="s">
        <v>2748</v>
      </c>
      <c r="AC420" s="72">
        <f t="shared" si="218"/>
        <v>0.1</v>
      </c>
      <c r="AD420" s="70" t="s">
        <v>419</v>
      </c>
      <c r="AE420" s="70" t="s">
        <v>294</v>
      </c>
      <c r="AF420" s="70" t="s">
        <v>170</v>
      </c>
      <c r="AG420" s="72">
        <f t="shared" si="219"/>
        <v>0.15</v>
      </c>
      <c r="AH420" s="70" t="s">
        <v>419</v>
      </c>
      <c r="AI420" s="70" t="s">
        <v>2145</v>
      </c>
      <c r="AJ420" s="72">
        <f t="shared" si="205"/>
        <v>0.1</v>
      </c>
      <c r="AK420" s="70" t="s">
        <v>419</v>
      </c>
      <c r="AL420" s="70" t="s">
        <v>2096</v>
      </c>
      <c r="AM420" s="72">
        <f t="shared" si="220"/>
        <v>0.15</v>
      </c>
      <c r="AN420" s="72" t="s">
        <v>2051</v>
      </c>
      <c r="AO420" s="72" t="s">
        <v>2243</v>
      </c>
      <c r="AP420" s="72">
        <f t="shared" si="221"/>
        <v>0.25</v>
      </c>
      <c r="AQ420" s="73">
        <f t="shared" si="222"/>
        <v>1.05</v>
      </c>
      <c r="AR420" s="394">
        <v>0.35000000000000003</v>
      </c>
      <c r="AS420" s="361" t="s">
        <v>2132</v>
      </c>
      <c r="AT420" s="388">
        <f>VALUE(MID($AS420,1,1))</f>
        <v>2</v>
      </c>
      <c r="AU420" s="361" t="s">
        <v>2054</v>
      </c>
      <c r="AV420" s="388">
        <f>VALUE(MID($AU420,1,1))</f>
        <v>1</v>
      </c>
      <c r="AW420" s="388">
        <f>$AT420*$AV420</f>
        <v>2</v>
      </c>
      <c r="AX420" s="388" t="str">
        <f>CONCATENATE(AS420,AU420)</f>
        <v>2. Baja1. Leve</v>
      </c>
      <c r="AY420" s="391" t="s">
        <v>2055</v>
      </c>
    </row>
    <row r="421" spans="1:51" ht="50" customHeight="1" x14ac:dyDescent="0.3">
      <c r="A421" s="404"/>
      <c r="B421" s="407"/>
      <c r="C421" s="410"/>
      <c r="D421" s="407"/>
      <c r="E421" s="407"/>
      <c r="F421" s="407"/>
      <c r="G421" s="401"/>
      <c r="H421" s="362"/>
      <c r="I421" s="362"/>
      <c r="J421" s="362"/>
      <c r="K421" s="362"/>
      <c r="L421" s="362"/>
      <c r="M421" s="362"/>
      <c r="N421" s="389"/>
      <c r="O421" s="398"/>
      <c r="P421" s="362"/>
      <c r="Q421" s="389"/>
      <c r="R421" s="398"/>
      <c r="S421" s="389"/>
      <c r="T421" s="392"/>
      <c r="U421" s="70"/>
      <c r="V421" s="70"/>
      <c r="W421" s="70"/>
      <c r="X421" s="71" t="str">
        <f t="shared" si="216"/>
        <v>0%</v>
      </c>
      <c r="Y421" s="71"/>
      <c r="Z421" s="71" t="str">
        <f t="shared" si="217"/>
        <v>0%</v>
      </c>
      <c r="AA421" s="70"/>
      <c r="AB421" s="70"/>
      <c r="AC421" s="72">
        <f t="shared" si="218"/>
        <v>0</v>
      </c>
      <c r="AD421" s="70"/>
      <c r="AE421" s="70"/>
      <c r="AF421" s="70"/>
      <c r="AG421" s="72">
        <f t="shared" si="219"/>
        <v>0</v>
      </c>
      <c r="AH421" s="70"/>
      <c r="AI421" s="70"/>
      <c r="AJ421" s="72">
        <f t="shared" si="205"/>
        <v>0</v>
      </c>
      <c r="AK421" s="70"/>
      <c r="AL421" s="70"/>
      <c r="AM421" s="72">
        <f t="shared" si="220"/>
        <v>0</v>
      </c>
      <c r="AN421" s="72"/>
      <c r="AO421" s="72"/>
      <c r="AP421" s="72">
        <f t="shared" si="221"/>
        <v>0</v>
      </c>
      <c r="AQ421" s="73">
        <f t="shared" si="222"/>
        <v>0</v>
      </c>
      <c r="AR421" s="395"/>
      <c r="AS421" s="362"/>
      <c r="AT421" s="389"/>
      <c r="AU421" s="362"/>
      <c r="AV421" s="389"/>
      <c r="AW421" s="389"/>
      <c r="AX421" s="389"/>
      <c r="AY421" s="392"/>
    </row>
    <row r="422" spans="1:51" ht="50" customHeight="1" x14ac:dyDescent="0.3">
      <c r="A422" s="405"/>
      <c r="B422" s="408"/>
      <c r="C422" s="411"/>
      <c r="D422" s="408"/>
      <c r="E422" s="408"/>
      <c r="F422" s="408"/>
      <c r="G422" s="402"/>
      <c r="H422" s="363"/>
      <c r="I422" s="363"/>
      <c r="J422" s="363"/>
      <c r="K422" s="363"/>
      <c r="L422" s="363"/>
      <c r="M422" s="363"/>
      <c r="N422" s="390"/>
      <c r="O422" s="399"/>
      <c r="P422" s="363"/>
      <c r="Q422" s="390"/>
      <c r="R422" s="399"/>
      <c r="S422" s="390"/>
      <c r="T422" s="393"/>
      <c r="U422" s="70"/>
      <c r="V422" s="70"/>
      <c r="W422" s="70"/>
      <c r="X422" s="71" t="str">
        <f t="shared" si="216"/>
        <v>0%</v>
      </c>
      <c r="Y422" s="71"/>
      <c r="Z422" s="71" t="str">
        <f t="shared" si="217"/>
        <v>0%</v>
      </c>
      <c r="AA422" s="70"/>
      <c r="AB422" s="70"/>
      <c r="AC422" s="72">
        <f t="shared" si="218"/>
        <v>0</v>
      </c>
      <c r="AD422" s="70"/>
      <c r="AE422" s="70"/>
      <c r="AF422" s="70"/>
      <c r="AG422" s="72">
        <f t="shared" si="219"/>
        <v>0</v>
      </c>
      <c r="AH422" s="70"/>
      <c r="AI422" s="70"/>
      <c r="AJ422" s="72">
        <f t="shared" si="205"/>
        <v>0</v>
      </c>
      <c r="AK422" s="70"/>
      <c r="AL422" s="70"/>
      <c r="AM422" s="72">
        <f t="shared" si="220"/>
        <v>0</v>
      </c>
      <c r="AN422" s="72"/>
      <c r="AO422" s="72"/>
      <c r="AP422" s="72">
        <f t="shared" si="221"/>
        <v>0</v>
      </c>
      <c r="AQ422" s="73">
        <f t="shared" si="222"/>
        <v>0</v>
      </c>
      <c r="AR422" s="396"/>
      <c r="AS422" s="363"/>
      <c r="AT422" s="390"/>
      <c r="AU422" s="363"/>
      <c r="AV422" s="390"/>
      <c r="AW422" s="390"/>
      <c r="AX422" s="390"/>
      <c r="AY422" s="393"/>
    </row>
    <row r="423" spans="1:51" ht="50" customHeight="1" x14ac:dyDescent="0.3">
      <c r="A423" s="403" t="s">
        <v>1694</v>
      </c>
      <c r="B423" s="406" t="s">
        <v>163</v>
      </c>
      <c r="C423" s="409">
        <v>4</v>
      </c>
      <c r="D423" s="406" t="s">
        <v>1396</v>
      </c>
      <c r="E423" s="406" t="s">
        <v>247</v>
      </c>
      <c r="F423" s="406" t="s">
        <v>2061</v>
      </c>
      <c r="G423" s="400" t="s">
        <v>2749</v>
      </c>
      <c r="H423" s="361" t="s">
        <v>2104</v>
      </c>
      <c r="I423" s="361" t="s">
        <v>2418</v>
      </c>
      <c r="J423" s="361" t="s">
        <v>2750</v>
      </c>
      <c r="K423" s="361" t="s">
        <v>2110</v>
      </c>
      <c r="L423" s="361" t="s">
        <v>2509</v>
      </c>
      <c r="M423" s="361" t="s">
        <v>2042</v>
      </c>
      <c r="N423" s="388">
        <f>VALUE(MID($M423,1,1))</f>
        <v>3</v>
      </c>
      <c r="O423" s="397">
        <f>IF(N423=5,100%,IF(N423=4,80%,IF(N423=3,60%,IF(N423=2,40%,IF(N423=1,20%,"")))))</f>
        <v>0.6</v>
      </c>
      <c r="P423" s="361" t="s">
        <v>2043</v>
      </c>
      <c r="Q423" s="388">
        <f>VALUE(MID($P423,1,1))</f>
        <v>2</v>
      </c>
      <c r="R423" s="397">
        <f>IF(Q423=5,100%,IF(Q423=4,80%,IF(Q423=3,60%,IF(Q423=2,40%,IF(Q423=1,20%,"")))))</f>
        <v>0.4</v>
      </c>
      <c r="S423" s="388" t="str">
        <f>CONCATENATE(M423,P423)</f>
        <v>3. Media2. Menor</v>
      </c>
      <c r="T423" s="391" t="s">
        <v>2044</v>
      </c>
      <c r="U423" s="70" t="s">
        <v>419</v>
      </c>
      <c r="V423" s="70" t="s">
        <v>2101</v>
      </c>
      <c r="W423" s="70" t="s">
        <v>2046</v>
      </c>
      <c r="X423" s="71">
        <f t="shared" si="216"/>
        <v>0.25</v>
      </c>
      <c r="Y423" s="71" t="s">
        <v>2047</v>
      </c>
      <c r="Z423" s="71">
        <f t="shared" si="217"/>
        <v>0.05</v>
      </c>
      <c r="AA423" s="70" t="s">
        <v>419</v>
      </c>
      <c r="AB423" s="70" t="s">
        <v>2748</v>
      </c>
      <c r="AC423" s="72">
        <f t="shared" si="218"/>
        <v>0.1</v>
      </c>
      <c r="AD423" s="70" t="s">
        <v>419</v>
      </c>
      <c r="AE423" s="70" t="s">
        <v>294</v>
      </c>
      <c r="AF423" s="70" t="s">
        <v>170</v>
      </c>
      <c r="AG423" s="72">
        <f t="shared" si="219"/>
        <v>0.15</v>
      </c>
      <c r="AH423" s="70" t="s">
        <v>419</v>
      </c>
      <c r="AI423" s="70" t="s">
        <v>2145</v>
      </c>
      <c r="AJ423" s="72">
        <f t="shared" si="205"/>
        <v>0.1</v>
      </c>
      <c r="AK423" s="70" t="s">
        <v>419</v>
      </c>
      <c r="AL423" s="70" t="s">
        <v>2096</v>
      </c>
      <c r="AM423" s="72">
        <f t="shared" si="220"/>
        <v>0.15</v>
      </c>
      <c r="AN423" s="72" t="s">
        <v>2051</v>
      </c>
      <c r="AO423" s="72" t="s">
        <v>2243</v>
      </c>
      <c r="AP423" s="72">
        <f t="shared" si="221"/>
        <v>0.25</v>
      </c>
      <c r="AQ423" s="73">
        <f t="shared" si="222"/>
        <v>1.05</v>
      </c>
      <c r="AR423" s="394">
        <v>0.35000000000000003</v>
      </c>
      <c r="AS423" s="361" t="s">
        <v>2132</v>
      </c>
      <c r="AT423" s="388">
        <f>VALUE(MID($AS423,1,1))</f>
        <v>2</v>
      </c>
      <c r="AU423" s="361" t="s">
        <v>2054</v>
      </c>
      <c r="AV423" s="388">
        <f>VALUE(MID($AU423,1,1))</f>
        <v>1</v>
      </c>
      <c r="AW423" s="388">
        <f>$AT423*$AV423</f>
        <v>2</v>
      </c>
      <c r="AX423" s="388" t="str">
        <f>CONCATENATE(AS423,AU423)</f>
        <v>2. Baja1. Leve</v>
      </c>
      <c r="AY423" s="391" t="s">
        <v>2055</v>
      </c>
    </row>
    <row r="424" spans="1:51" ht="50" customHeight="1" x14ac:dyDescent="0.3">
      <c r="A424" s="404"/>
      <c r="B424" s="407"/>
      <c r="C424" s="410"/>
      <c r="D424" s="407"/>
      <c r="E424" s="407"/>
      <c r="F424" s="407"/>
      <c r="G424" s="401"/>
      <c r="H424" s="362"/>
      <c r="I424" s="362"/>
      <c r="J424" s="362"/>
      <c r="K424" s="362"/>
      <c r="L424" s="362"/>
      <c r="M424" s="362"/>
      <c r="N424" s="389"/>
      <c r="O424" s="398"/>
      <c r="P424" s="362"/>
      <c r="Q424" s="389"/>
      <c r="R424" s="398"/>
      <c r="S424" s="389"/>
      <c r="T424" s="392"/>
      <c r="U424" s="70"/>
      <c r="V424" s="70"/>
      <c r="W424" s="70"/>
      <c r="X424" s="71" t="str">
        <f t="shared" si="216"/>
        <v>0%</v>
      </c>
      <c r="Y424" s="71"/>
      <c r="Z424" s="71" t="str">
        <f t="shared" si="217"/>
        <v>0%</v>
      </c>
      <c r="AA424" s="70"/>
      <c r="AB424" s="70"/>
      <c r="AC424" s="72">
        <f t="shared" si="218"/>
        <v>0</v>
      </c>
      <c r="AD424" s="70"/>
      <c r="AE424" s="70"/>
      <c r="AF424" s="70"/>
      <c r="AG424" s="72">
        <f t="shared" si="219"/>
        <v>0</v>
      </c>
      <c r="AH424" s="70"/>
      <c r="AI424" s="70"/>
      <c r="AJ424" s="72">
        <f t="shared" si="205"/>
        <v>0</v>
      </c>
      <c r="AK424" s="70"/>
      <c r="AL424" s="70"/>
      <c r="AM424" s="72">
        <f t="shared" si="220"/>
        <v>0</v>
      </c>
      <c r="AN424" s="72"/>
      <c r="AO424" s="72"/>
      <c r="AP424" s="72">
        <f t="shared" si="221"/>
        <v>0</v>
      </c>
      <c r="AQ424" s="73">
        <f t="shared" si="222"/>
        <v>0</v>
      </c>
      <c r="AR424" s="395"/>
      <c r="AS424" s="362"/>
      <c r="AT424" s="389"/>
      <c r="AU424" s="362"/>
      <c r="AV424" s="389"/>
      <c r="AW424" s="389"/>
      <c r="AX424" s="389"/>
      <c r="AY424" s="392"/>
    </row>
    <row r="425" spans="1:51" ht="50" customHeight="1" x14ac:dyDescent="0.3">
      <c r="A425" s="405"/>
      <c r="B425" s="408"/>
      <c r="C425" s="411"/>
      <c r="D425" s="408"/>
      <c r="E425" s="408"/>
      <c r="F425" s="408"/>
      <c r="G425" s="402"/>
      <c r="H425" s="363"/>
      <c r="I425" s="363"/>
      <c r="J425" s="363"/>
      <c r="K425" s="363"/>
      <c r="L425" s="363"/>
      <c r="M425" s="363"/>
      <c r="N425" s="390"/>
      <c r="O425" s="399"/>
      <c r="P425" s="363"/>
      <c r="Q425" s="390"/>
      <c r="R425" s="399"/>
      <c r="S425" s="390"/>
      <c r="T425" s="393"/>
      <c r="U425" s="70"/>
      <c r="V425" s="70"/>
      <c r="W425" s="70"/>
      <c r="X425" s="71" t="str">
        <f t="shared" si="216"/>
        <v>0%</v>
      </c>
      <c r="Y425" s="71"/>
      <c r="Z425" s="71" t="str">
        <f t="shared" si="217"/>
        <v>0%</v>
      </c>
      <c r="AA425" s="70"/>
      <c r="AB425" s="70"/>
      <c r="AC425" s="72">
        <f t="shared" si="218"/>
        <v>0</v>
      </c>
      <c r="AD425" s="70"/>
      <c r="AE425" s="70"/>
      <c r="AF425" s="70"/>
      <c r="AG425" s="72">
        <f t="shared" si="219"/>
        <v>0</v>
      </c>
      <c r="AH425" s="70"/>
      <c r="AI425" s="70"/>
      <c r="AJ425" s="72">
        <f t="shared" si="205"/>
        <v>0</v>
      </c>
      <c r="AK425" s="70"/>
      <c r="AL425" s="70"/>
      <c r="AM425" s="72">
        <f t="shared" si="220"/>
        <v>0</v>
      </c>
      <c r="AN425" s="72"/>
      <c r="AO425" s="72"/>
      <c r="AP425" s="72">
        <f t="shared" si="221"/>
        <v>0</v>
      </c>
      <c r="AQ425" s="73">
        <f t="shared" si="222"/>
        <v>0</v>
      </c>
      <c r="AR425" s="396"/>
      <c r="AS425" s="363"/>
      <c r="AT425" s="390"/>
      <c r="AU425" s="363"/>
      <c r="AV425" s="390"/>
      <c r="AW425" s="390"/>
      <c r="AX425" s="390"/>
      <c r="AY425" s="393"/>
    </row>
    <row r="426" spans="1:51" ht="50" customHeight="1" x14ac:dyDescent="0.3">
      <c r="A426" s="403" t="s">
        <v>1694</v>
      </c>
      <c r="B426" s="406" t="s">
        <v>163</v>
      </c>
      <c r="C426" s="409">
        <v>5</v>
      </c>
      <c r="D426" s="406" t="s">
        <v>465</v>
      </c>
      <c r="E426" s="406" t="s">
        <v>175</v>
      </c>
      <c r="F426" s="406" t="s">
        <v>2032</v>
      </c>
      <c r="G426" s="400" t="s">
        <v>2550</v>
      </c>
      <c r="H426" s="361" t="s">
        <v>2104</v>
      </c>
      <c r="I426" s="361" t="s">
        <v>2033</v>
      </c>
      <c r="J426" s="361" t="s">
        <v>2174</v>
      </c>
      <c r="K426" s="361" t="s">
        <v>2175</v>
      </c>
      <c r="L426" s="361" t="s">
        <v>2509</v>
      </c>
      <c r="M426" s="361" t="s">
        <v>2053</v>
      </c>
      <c r="N426" s="388">
        <f>VALUE(MID($M426,1,1))</f>
        <v>1</v>
      </c>
      <c r="O426" s="397">
        <f>IF(N426=5,100%,IF(N426=4,80%,IF(N426=3,60%,IF(N426=2,40%,IF(N426=1,20%,"")))))</f>
        <v>0.2</v>
      </c>
      <c r="P426" s="361" t="s">
        <v>2043</v>
      </c>
      <c r="Q426" s="388">
        <f>VALUE(MID($P426,1,1))</f>
        <v>2</v>
      </c>
      <c r="R426" s="397">
        <f>IF(Q426=5,100%,IF(Q426=4,80%,IF(Q426=3,60%,IF(Q426=2,40%,IF(Q426=1,20%,"")))))</f>
        <v>0.4</v>
      </c>
      <c r="S426" s="388" t="str">
        <f>CONCATENATE(M426,P426)</f>
        <v>1. Muy baja2. Menor</v>
      </c>
      <c r="T426" s="391" t="s">
        <v>2055</v>
      </c>
      <c r="U426" s="70" t="s">
        <v>419</v>
      </c>
      <c r="V426" s="70" t="s">
        <v>2176</v>
      </c>
      <c r="W426" s="70" t="s">
        <v>2046</v>
      </c>
      <c r="X426" s="71">
        <f t="shared" si="216"/>
        <v>0.25</v>
      </c>
      <c r="Y426" s="71" t="s">
        <v>2047</v>
      </c>
      <c r="Z426" s="71">
        <f t="shared" si="217"/>
        <v>0.05</v>
      </c>
      <c r="AA426" s="70" t="s">
        <v>419</v>
      </c>
      <c r="AB426" s="70" t="s">
        <v>2177</v>
      </c>
      <c r="AC426" s="72">
        <f t="shared" si="218"/>
        <v>0.1</v>
      </c>
      <c r="AD426" s="70" t="s">
        <v>419</v>
      </c>
      <c r="AE426" s="70" t="s">
        <v>178</v>
      </c>
      <c r="AF426" s="70" t="s">
        <v>170</v>
      </c>
      <c r="AG426" s="72">
        <f t="shared" si="219"/>
        <v>0.15</v>
      </c>
      <c r="AH426" s="70" t="s">
        <v>419</v>
      </c>
      <c r="AI426" s="70" t="s">
        <v>2145</v>
      </c>
      <c r="AJ426" s="72">
        <f t="shared" si="205"/>
        <v>0.1</v>
      </c>
      <c r="AK426" s="70" t="s">
        <v>419</v>
      </c>
      <c r="AL426" s="70" t="s">
        <v>2050</v>
      </c>
      <c r="AM426" s="72">
        <f t="shared" si="220"/>
        <v>0.15</v>
      </c>
      <c r="AN426" s="72" t="s">
        <v>2051</v>
      </c>
      <c r="AO426" s="72" t="s">
        <v>2067</v>
      </c>
      <c r="AP426" s="72">
        <f t="shared" si="221"/>
        <v>0.25</v>
      </c>
      <c r="AQ426" s="73">
        <f t="shared" si="222"/>
        <v>1.05</v>
      </c>
      <c r="AR426" s="394">
        <v>0.70000000000000007</v>
      </c>
      <c r="AS426" s="361" t="s">
        <v>2053</v>
      </c>
      <c r="AT426" s="388">
        <f t="shared" ref="AT426" si="225">VALUE(MID($AS426,1,1))</f>
        <v>1</v>
      </c>
      <c r="AU426" s="361" t="s">
        <v>2054</v>
      </c>
      <c r="AV426" s="388">
        <f>VALUE(MID($AU426,1,1))</f>
        <v>1</v>
      </c>
      <c r="AW426" s="388">
        <f>$AT426*$AV426</f>
        <v>1</v>
      </c>
      <c r="AX426" s="388" t="str">
        <f>CONCATENATE(AS426,AU426)</f>
        <v>1. Muy baja1. Leve</v>
      </c>
      <c r="AY426" s="391" t="s">
        <v>2055</v>
      </c>
    </row>
    <row r="427" spans="1:51" ht="50" customHeight="1" x14ac:dyDescent="0.3">
      <c r="A427" s="404"/>
      <c r="B427" s="407"/>
      <c r="C427" s="410"/>
      <c r="D427" s="407"/>
      <c r="E427" s="407"/>
      <c r="F427" s="407"/>
      <c r="G427" s="401"/>
      <c r="H427" s="362"/>
      <c r="I427" s="362"/>
      <c r="J427" s="362"/>
      <c r="K427" s="362"/>
      <c r="L427" s="362"/>
      <c r="M427" s="362"/>
      <c r="N427" s="389"/>
      <c r="O427" s="398"/>
      <c r="P427" s="362"/>
      <c r="Q427" s="389"/>
      <c r="R427" s="398"/>
      <c r="S427" s="389"/>
      <c r="T427" s="392"/>
      <c r="U427" s="70" t="s">
        <v>419</v>
      </c>
      <c r="V427" s="70" t="s">
        <v>2178</v>
      </c>
      <c r="W427" s="70" t="s">
        <v>2046</v>
      </c>
      <c r="X427" s="71">
        <f t="shared" si="216"/>
        <v>0.25</v>
      </c>
      <c r="Y427" s="71" t="s">
        <v>2047</v>
      </c>
      <c r="Z427" s="71">
        <f t="shared" si="217"/>
        <v>0.05</v>
      </c>
      <c r="AA427" s="70" t="s">
        <v>419</v>
      </c>
      <c r="AB427" s="70" t="s">
        <v>2179</v>
      </c>
      <c r="AC427" s="72">
        <f t="shared" si="218"/>
        <v>0.1</v>
      </c>
      <c r="AD427" s="70" t="s">
        <v>419</v>
      </c>
      <c r="AE427" s="70" t="s">
        <v>516</v>
      </c>
      <c r="AF427" s="70" t="s">
        <v>725</v>
      </c>
      <c r="AG427" s="72">
        <f t="shared" si="219"/>
        <v>0.15</v>
      </c>
      <c r="AH427" s="70" t="s">
        <v>419</v>
      </c>
      <c r="AI427" s="70" t="s">
        <v>2145</v>
      </c>
      <c r="AJ427" s="72">
        <f t="shared" si="205"/>
        <v>0.1</v>
      </c>
      <c r="AK427" s="70" t="s">
        <v>419</v>
      </c>
      <c r="AL427" s="70" t="s">
        <v>2050</v>
      </c>
      <c r="AM427" s="72">
        <f t="shared" si="220"/>
        <v>0.15</v>
      </c>
      <c r="AN427" s="72" t="s">
        <v>2051</v>
      </c>
      <c r="AO427" s="72" t="s">
        <v>2067</v>
      </c>
      <c r="AP427" s="72">
        <f t="shared" si="221"/>
        <v>0.25</v>
      </c>
      <c r="AQ427" s="73">
        <f t="shared" si="222"/>
        <v>1.05</v>
      </c>
      <c r="AR427" s="395"/>
      <c r="AS427" s="362"/>
      <c r="AT427" s="389"/>
      <c r="AU427" s="362"/>
      <c r="AV427" s="389"/>
      <c r="AW427" s="389"/>
      <c r="AX427" s="389"/>
      <c r="AY427" s="392"/>
    </row>
    <row r="428" spans="1:51" ht="50" customHeight="1" x14ac:dyDescent="0.3">
      <c r="A428" s="405"/>
      <c r="B428" s="408"/>
      <c r="C428" s="411"/>
      <c r="D428" s="408"/>
      <c r="E428" s="408"/>
      <c r="F428" s="408"/>
      <c r="G428" s="402"/>
      <c r="H428" s="363"/>
      <c r="I428" s="363"/>
      <c r="J428" s="363"/>
      <c r="K428" s="363"/>
      <c r="L428" s="363"/>
      <c r="M428" s="363"/>
      <c r="N428" s="390"/>
      <c r="O428" s="399"/>
      <c r="P428" s="363"/>
      <c r="Q428" s="390"/>
      <c r="R428" s="399"/>
      <c r="S428" s="390"/>
      <c r="T428" s="393"/>
      <c r="U428" s="70"/>
      <c r="V428" s="70"/>
      <c r="W428" s="70"/>
      <c r="X428" s="71" t="str">
        <f t="shared" si="216"/>
        <v>0%</v>
      </c>
      <c r="Y428" s="71"/>
      <c r="Z428" s="71" t="str">
        <f t="shared" si="217"/>
        <v>0%</v>
      </c>
      <c r="AA428" s="70"/>
      <c r="AB428" s="70"/>
      <c r="AC428" s="72">
        <f t="shared" si="218"/>
        <v>0</v>
      </c>
      <c r="AD428" s="70"/>
      <c r="AE428" s="70"/>
      <c r="AF428" s="70"/>
      <c r="AG428" s="72">
        <f t="shared" si="219"/>
        <v>0</v>
      </c>
      <c r="AH428" s="70"/>
      <c r="AI428" s="70"/>
      <c r="AJ428" s="72">
        <f t="shared" si="205"/>
        <v>0</v>
      </c>
      <c r="AK428" s="70"/>
      <c r="AL428" s="70"/>
      <c r="AM428" s="72">
        <f t="shared" si="220"/>
        <v>0</v>
      </c>
      <c r="AN428" s="72"/>
      <c r="AO428" s="72"/>
      <c r="AP428" s="72">
        <f t="shared" si="221"/>
        <v>0</v>
      </c>
      <c r="AQ428" s="73">
        <f t="shared" si="222"/>
        <v>0</v>
      </c>
      <c r="AR428" s="396"/>
      <c r="AS428" s="363"/>
      <c r="AT428" s="390"/>
      <c r="AU428" s="363"/>
      <c r="AV428" s="390"/>
      <c r="AW428" s="390"/>
      <c r="AX428" s="390"/>
      <c r="AY428" s="393"/>
    </row>
    <row r="429" spans="1:51" ht="50" customHeight="1" x14ac:dyDescent="0.3">
      <c r="A429" s="403" t="s">
        <v>1694</v>
      </c>
      <c r="B429" s="406" t="s">
        <v>163</v>
      </c>
      <c r="C429" s="409">
        <v>6</v>
      </c>
      <c r="D429" s="406" t="s">
        <v>465</v>
      </c>
      <c r="E429" s="406" t="s">
        <v>175</v>
      </c>
      <c r="F429" s="406" t="s">
        <v>2061</v>
      </c>
      <c r="G429" s="400" t="s">
        <v>2551</v>
      </c>
      <c r="H429" s="361" t="s">
        <v>2104</v>
      </c>
      <c r="I429" s="361" t="s">
        <v>2033</v>
      </c>
      <c r="J429" s="361" t="s">
        <v>2034</v>
      </c>
      <c r="K429" s="361" t="s">
        <v>2076</v>
      </c>
      <c r="L429" s="361" t="s">
        <v>2509</v>
      </c>
      <c r="M429" s="361" t="s">
        <v>2053</v>
      </c>
      <c r="N429" s="388">
        <f>VALUE(MID($M429,1,1))</f>
        <v>1</v>
      </c>
      <c r="O429" s="397">
        <f>IF(N429=5,100%,IF(N429=4,80%,IF(N429=3,60%,IF(N429=2,40%,IF(N429=1,20%,"")))))</f>
        <v>0.2</v>
      </c>
      <c r="P429" s="361" t="s">
        <v>2043</v>
      </c>
      <c r="Q429" s="388">
        <f>VALUE(MID($P429,1,1))</f>
        <v>2</v>
      </c>
      <c r="R429" s="397">
        <f>IF(Q429=5,100%,IF(Q429=4,80%,IF(Q429=3,60%,IF(Q429=2,40%,IF(Q429=1,20%,"")))))</f>
        <v>0.4</v>
      </c>
      <c r="S429" s="388" t="str">
        <f>CONCATENATE(M429,P429)</f>
        <v>1. Muy baja2. Menor</v>
      </c>
      <c r="T429" s="391" t="s">
        <v>2055</v>
      </c>
      <c r="U429" s="70" t="s">
        <v>419</v>
      </c>
      <c r="V429" s="70" t="s">
        <v>2181</v>
      </c>
      <c r="W429" s="70" t="s">
        <v>2046</v>
      </c>
      <c r="X429" s="71">
        <f t="shared" si="216"/>
        <v>0.25</v>
      </c>
      <c r="Y429" s="71" t="s">
        <v>2069</v>
      </c>
      <c r="Z429" s="71">
        <f t="shared" si="217"/>
        <v>0.15</v>
      </c>
      <c r="AA429" s="70" t="s">
        <v>419</v>
      </c>
      <c r="AB429" s="70" t="s">
        <v>2182</v>
      </c>
      <c r="AC429" s="72">
        <f t="shared" si="218"/>
        <v>0.1</v>
      </c>
      <c r="AD429" s="70" t="s">
        <v>419</v>
      </c>
      <c r="AE429" s="70" t="s">
        <v>289</v>
      </c>
      <c r="AF429" s="70" t="s">
        <v>170</v>
      </c>
      <c r="AG429" s="72">
        <f t="shared" si="219"/>
        <v>0.15</v>
      </c>
      <c r="AH429" s="70" t="s">
        <v>419</v>
      </c>
      <c r="AI429" s="70" t="s">
        <v>2066</v>
      </c>
      <c r="AJ429" s="72">
        <f t="shared" si="205"/>
        <v>0.1</v>
      </c>
      <c r="AK429" s="70" t="s">
        <v>419</v>
      </c>
      <c r="AL429" s="70" t="s">
        <v>2063</v>
      </c>
      <c r="AM429" s="72">
        <f t="shared" si="220"/>
        <v>0.15</v>
      </c>
      <c r="AN429" s="72" t="s">
        <v>2051</v>
      </c>
      <c r="AO429" s="72" t="s">
        <v>2183</v>
      </c>
      <c r="AP429" s="72">
        <f t="shared" si="221"/>
        <v>0.25</v>
      </c>
      <c r="AQ429" s="73">
        <f t="shared" si="222"/>
        <v>1.1499999999999999</v>
      </c>
      <c r="AR429" s="394">
        <v>1.0666666666666667</v>
      </c>
      <c r="AS429" s="361" t="s">
        <v>2053</v>
      </c>
      <c r="AT429" s="388">
        <f t="shared" ref="AT429" si="226">VALUE(MID($AS429,1,1))</f>
        <v>1</v>
      </c>
      <c r="AU429" s="361" t="s">
        <v>2054</v>
      </c>
      <c r="AV429" s="388">
        <f>VALUE(MID($AU429,1,1))</f>
        <v>1</v>
      </c>
      <c r="AW429" s="388">
        <f>$AT429*$AV429</f>
        <v>1</v>
      </c>
      <c r="AX429" s="388" t="str">
        <f>CONCATENATE(AS429,AU429)</f>
        <v>1. Muy baja1. Leve</v>
      </c>
      <c r="AY429" s="391" t="s">
        <v>2055</v>
      </c>
    </row>
    <row r="430" spans="1:51" ht="50" customHeight="1" x14ac:dyDescent="0.3">
      <c r="A430" s="404"/>
      <c r="B430" s="407"/>
      <c r="C430" s="410"/>
      <c r="D430" s="407"/>
      <c r="E430" s="407"/>
      <c r="F430" s="407"/>
      <c r="G430" s="401"/>
      <c r="H430" s="362"/>
      <c r="I430" s="362"/>
      <c r="J430" s="362"/>
      <c r="K430" s="362"/>
      <c r="L430" s="362"/>
      <c r="M430" s="362"/>
      <c r="N430" s="389"/>
      <c r="O430" s="398"/>
      <c r="P430" s="362"/>
      <c r="Q430" s="389"/>
      <c r="R430" s="398"/>
      <c r="S430" s="389"/>
      <c r="T430" s="392"/>
      <c r="U430" s="70" t="s">
        <v>419</v>
      </c>
      <c r="V430" s="70" t="s">
        <v>2181</v>
      </c>
      <c r="W430" s="70" t="s">
        <v>2114</v>
      </c>
      <c r="X430" s="71">
        <f t="shared" si="216"/>
        <v>0.1</v>
      </c>
      <c r="Y430" s="71" t="s">
        <v>2069</v>
      </c>
      <c r="Z430" s="71">
        <f t="shared" si="217"/>
        <v>0.15</v>
      </c>
      <c r="AA430" s="70" t="s">
        <v>419</v>
      </c>
      <c r="AB430" s="70" t="s">
        <v>2182</v>
      </c>
      <c r="AC430" s="72">
        <f t="shared" si="218"/>
        <v>0.1</v>
      </c>
      <c r="AD430" s="70" t="s">
        <v>419</v>
      </c>
      <c r="AE430" s="70" t="s">
        <v>289</v>
      </c>
      <c r="AF430" s="70" t="s">
        <v>170</v>
      </c>
      <c r="AG430" s="72">
        <f t="shared" si="219"/>
        <v>0.15</v>
      </c>
      <c r="AH430" s="70" t="s">
        <v>419</v>
      </c>
      <c r="AI430" s="70" t="s">
        <v>2066</v>
      </c>
      <c r="AJ430" s="72">
        <f t="shared" si="205"/>
        <v>0.1</v>
      </c>
      <c r="AK430" s="70" t="s">
        <v>419</v>
      </c>
      <c r="AL430" s="70" t="s">
        <v>2063</v>
      </c>
      <c r="AM430" s="72">
        <f t="shared" si="220"/>
        <v>0.15</v>
      </c>
      <c r="AN430" s="72" t="s">
        <v>2051</v>
      </c>
      <c r="AO430" s="72" t="s">
        <v>2183</v>
      </c>
      <c r="AP430" s="72">
        <f t="shared" si="221"/>
        <v>0.25</v>
      </c>
      <c r="AQ430" s="73">
        <f t="shared" si="222"/>
        <v>1</v>
      </c>
      <c r="AR430" s="395"/>
      <c r="AS430" s="362"/>
      <c r="AT430" s="389"/>
      <c r="AU430" s="362"/>
      <c r="AV430" s="389"/>
      <c r="AW430" s="389"/>
      <c r="AX430" s="389"/>
      <c r="AY430" s="392"/>
    </row>
    <row r="431" spans="1:51" ht="50" customHeight="1" x14ac:dyDescent="0.3">
      <c r="A431" s="405"/>
      <c r="B431" s="408"/>
      <c r="C431" s="411"/>
      <c r="D431" s="408"/>
      <c r="E431" s="408"/>
      <c r="F431" s="408"/>
      <c r="G431" s="402"/>
      <c r="H431" s="363"/>
      <c r="I431" s="363"/>
      <c r="J431" s="363"/>
      <c r="K431" s="363"/>
      <c r="L431" s="363"/>
      <c r="M431" s="363"/>
      <c r="N431" s="390"/>
      <c r="O431" s="399"/>
      <c r="P431" s="363"/>
      <c r="Q431" s="390"/>
      <c r="R431" s="399"/>
      <c r="S431" s="390"/>
      <c r="T431" s="393"/>
      <c r="U431" s="70" t="s">
        <v>419</v>
      </c>
      <c r="V431" s="70" t="s">
        <v>2184</v>
      </c>
      <c r="W431" s="70" t="s">
        <v>2046</v>
      </c>
      <c r="X431" s="71">
        <f t="shared" si="216"/>
        <v>0.25</v>
      </c>
      <c r="Y431" s="71" t="s">
        <v>2047</v>
      </c>
      <c r="Z431" s="71">
        <f t="shared" si="217"/>
        <v>0.05</v>
      </c>
      <c r="AA431" s="70" t="s">
        <v>419</v>
      </c>
      <c r="AB431" s="70" t="s">
        <v>2185</v>
      </c>
      <c r="AC431" s="72">
        <f t="shared" si="218"/>
        <v>0.1</v>
      </c>
      <c r="AD431" s="70" t="s">
        <v>419</v>
      </c>
      <c r="AE431" s="70" t="s">
        <v>178</v>
      </c>
      <c r="AF431" s="70" t="s">
        <v>170</v>
      </c>
      <c r="AG431" s="72">
        <f t="shared" si="219"/>
        <v>0.15</v>
      </c>
      <c r="AH431" s="70" t="s">
        <v>419</v>
      </c>
      <c r="AI431" s="70" t="s">
        <v>2159</v>
      </c>
      <c r="AJ431" s="72">
        <f t="shared" si="205"/>
        <v>0.1</v>
      </c>
      <c r="AK431" s="70" t="s">
        <v>419</v>
      </c>
      <c r="AL431" s="70" t="s">
        <v>2063</v>
      </c>
      <c r="AM431" s="72">
        <f t="shared" si="220"/>
        <v>0.15</v>
      </c>
      <c r="AN431" s="72" t="s">
        <v>2051</v>
      </c>
      <c r="AO431" s="72" t="s">
        <v>2183</v>
      </c>
      <c r="AP431" s="72">
        <f t="shared" si="221"/>
        <v>0.25</v>
      </c>
      <c r="AQ431" s="73">
        <f t="shared" si="222"/>
        <v>1.05</v>
      </c>
      <c r="AR431" s="396"/>
      <c r="AS431" s="363"/>
      <c r="AT431" s="390"/>
      <c r="AU431" s="363"/>
      <c r="AV431" s="390"/>
      <c r="AW431" s="390"/>
      <c r="AX431" s="390"/>
      <c r="AY431" s="393"/>
    </row>
    <row r="432" spans="1:51" ht="50" customHeight="1" x14ac:dyDescent="0.3">
      <c r="A432" s="403" t="s">
        <v>1694</v>
      </c>
      <c r="B432" s="406" t="s">
        <v>163</v>
      </c>
      <c r="C432" s="409">
        <v>7</v>
      </c>
      <c r="D432" s="406" t="s">
        <v>2751</v>
      </c>
      <c r="E432" s="406" t="s">
        <v>253</v>
      </c>
      <c r="F432" s="406" t="s">
        <v>2032</v>
      </c>
      <c r="G432" s="400" t="s">
        <v>2752</v>
      </c>
      <c r="H432" s="361" t="s">
        <v>2073</v>
      </c>
      <c r="I432" s="361" t="s">
        <v>2074</v>
      </c>
      <c r="J432" s="361" t="s">
        <v>2075</v>
      </c>
      <c r="K432" s="361" t="s">
        <v>2076</v>
      </c>
      <c r="L432" s="361" t="s">
        <v>2509</v>
      </c>
      <c r="M432" s="361" t="s">
        <v>2132</v>
      </c>
      <c r="N432" s="388"/>
      <c r="O432" s="397"/>
      <c r="P432" s="361" t="s">
        <v>2043</v>
      </c>
      <c r="Q432" s="388">
        <f>VALUE(MID($P432,1,1))</f>
        <v>2</v>
      </c>
      <c r="R432" s="397">
        <f>IF(Q432=5,100%,IF(Q432=4,80%,IF(Q432=3,60%,IF(Q432=2,40%,IF(Q432=1,20%,"")))))</f>
        <v>0.4</v>
      </c>
      <c r="S432" s="388" t="str">
        <f>CONCATENATE(M432,P432)</f>
        <v>2. Baja2. Menor</v>
      </c>
      <c r="T432" s="391" t="s">
        <v>2044</v>
      </c>
      <c r="U432" s="70" t="s">
        <v>419</v>
      </c>
      <c r="V432" s="70" t="s">
        <v>2077</v>
      </c>
      <c r="W432" s="70" t="s">
        <v>2046</v>
      </c>
      <c r="X432" s="71">
        <f t="shared" si="216"/>
        <v>0.25</v>
      </c>
      <c r="Y432" s="71" t="s">
        <v>2047</v>
      </c>
      <c r="Z432" s="71">
        <f t="shared" si="217"/>
        <v>0.05</v>
      </c>
      <c r="AA432" s="70" t="s">
        <v>419</v>
      </c>
      <c r="AB432" s="70" t="s">
        <v>2078</v>
      </c>
      <c r="AC432" s="72">
        <f t="shared" si="218"/>
        <v>0.1</v>
      </c>
      <c r="AD432" s="70" t="s">
        <v>419</v>
      </c>
      <c r="AE432" s="70" t="s">
        <v>1380</v>
      </c>
      <c r="AF432" s="70" t="s">
        <v>725</v>
      </c>
      <c r="AG432" s="72">
        <f t="shared" si="219"/>
        <v>0.15</v>
      </c>
      <c r="AH432" s="70" t="s">
        <v>419</v>
      </c>
      <c r="AI432" s="70" t="s">
        <v>2049</v>
      </c>
      <c r="AJ432" s="72">
        <f t="shared" si="205"/>
        <v>0.1</v>
      </c>
      <c r="AK432" s="70" t="s">
        <v>419</v>
      </c>
      <c r="AL432" s="70" t="s">
        <v>2050</v>
      </c>
      <c r="AM432" s="72">
        <f t="shared" si="220"/>
        <v>0.15</v>
      </c>
      <c r="AN432" s="72" t="s">
        <v>2051</v>
      </c>
      <c r="AO432" s="72" t="s">
        <v>2052</v>
      </c>
      <c r="AP432" s="72">
        <f t="shared" si="221"/>
        <v>0.25</v>
      </c>
      <c r="AQ432" s="73">
        <f t="shared" si="222"/>
        <v>1.05</v>
      </c>
      <c r="AR432" s="394">
        <v>0.70000000000000007</v>
      </c>
      <c r="AS432" s="361" t="s">
        <v>2053</v>
      </c>
      <c r="AT432" s="388">
        <f t="shared" ref="AT432" si="227">VALUE(MID($AS432,1,1))</f>
        <v>1</v>
      </c>
      <c r="AU432" s="361" t="s">
        <v>2054</v>
      </c>
      <c r="AV432" s="388">
        <f>VALUE(MID($AU432,1,1))</f>
        <v>1</v>
      </c>
      <c r="AW432" s="388">
        <f>$AT432*$AV432</f>
        <v>1</v>
      </c>
      <c r="AX432" s="388" t="str">
        <f>CONCATENATE(AS432,AU432)</f>
        <v>1. Muy baja1. Leve</v>
      </c>
      <c r="AY432" s="391" t="s">
        <v>2055</v>
      </c>
    </row>
    <row r="433" spans="1:51" ht="50" customHeight="1" x14ac:dyDescent="0.3">
      <c r="A433" s="404"/>
      <c r="B433" s="407"/>
      <c r="C433" s="410"/>
      <c r="D433" s="407"/>
      <c r="E433" s="407"/>
      <c r="F433" s="407"/>
      <c r="G433" s="401"/>
      <c r="H433" s="362"/>
      <c r="I433" s="362"/>
      <c r="J433" s="362"/>
      <c r="K433" s="362"/>
      <c r="L433" s="362"/>
      <c r="M433" s="362"/>
      <c r="N433" s="389"/>
      <c r="O433" s="398"/>
      <c r="P433" s="362"/>
      <c r="Q433" s="389"/>
      <c r="R433" s="398"/>
      <c r="S433" s="389"/>
      <c r="T433" s="392"/>
      <c r="U433" s="70" t="s">
        <v>419</v>
      </c>
      <c r="V433" s="70" t="s">
        <v>2080</v>
      </c>
      <c r="W433" s="70" t="s">
        <v>2046</v>
      </c>
      <c r="X433" s="71">
        <f t="shared" si="216"/>
        <v>0.25</v>
      </c>
      <c r="Y433" s="71" t="s">
        <v>2047</v>
      </c>
      <c r="Z433" s="71">
        <f t="shared" si="217"/>
        <v>0.05</v>
      </c>
      <c r="AA433" s="70" t="s">
        <v>419</v>
      </c>
      <c r="AB433" s="70" t="s">
        <v>2081</v>
      </c>
      <c r="AC433" s="72">
        <f t="shared" si="218"/>
        <v>0.1</v>
      </c>
      <c r="AD433" s="70" t="s">
        <v>419</v>
      </c>
      <c r="AE433" s="70" t="s">
        <v>1380</v>
      </c>
      <c r="AF433" s="70" t="s">
        <v>725</v>
      </c>
      <c r="AG433" s="72">
        <f t="shared" si="219"/>
        <v>0.15</v>
      </c>
      <c r="AH433" s="70" t="s">
        <v>419</v>
      </c>
      <c r="AI433" s="70" t="s">
        <v>2049</v>
      </c>
      <c r="AJ433" s="72">
        <f t="shared" si="205"/>
        <v>0.1</v>
      </c>
      <c r="AK433" s="70" t="s">
        <v>419</v>
      </c>
      <c r="AL433" s="70" t="s">
        <v>2050</v>
      </c>
      <c r="AM433" s="72">
        <f t="shared" si="220"/>
        <v>0.15</v>
      </c>
      <c r="AN433" s="72" t="s">
        <v>2051</v>
      </c>
      <c r="AO433" s="72" t="s">
        <v>2052</v>
      </c>
      <c r="AP433" s="72">
        <f t="shared" si="221"/>
        <v>0.25</v>
      </c>
      <c r="AQ433" s="73">
        <f t="shared" si="222"/>
        <v>1.05</v>
      </c>
      <c r="AR433" s="395"/>
      <c r="AS433" s="362"/>
      <c r="AT433" s="389"/>
      <c r="AU433" s="362"/>
      <c r="AV433" s="389"/>
      <c r="AW433" s="389"/>
      <c r="AX433" s="389"/>
      <c r="AY433" s="392"/>
    </row>
    <row r="434" spans="1:51" ht="50" customHeight="1" x14ac:dyDescent="0.3">
      <c r="A434" s="405"/>
      <c r="B434" s="408"/>
      <c r="C434" s="411"/>
      <c r="D434" s="408"/>
      <c r="E434" s="408"/>
      <c r="F434" s="408"/>
      <c r="G434" s="402"/>
      <c r="H434" s="363"/>
      <c r="I434" s="363"/>
      <c r="J434" s="363"/>
      <c r="K434" s="363"/>
      <c r="L434" s="363"/>
      <c r="M434" s="363"/>
      <c r="N434" s="390"/>
      <c r="O434" s="399"/>
      <c r="P434" s="363"/>
      <c r="Q434" s="390"/>
      <c r="R434" s="399"/>
      <c r="S434" s="390"/>
      <c r="T434" s="393"/>
      <c r="U434" s="70"/>
      <c r="V434" s="70"/>
      <c r="W434" s="70"/>
      <c r="X434" s="71" t="str">
        <f t="shared" si="216"/>
        <v>0%</v>
      </c>
      <c r="Y434" s="71"/>
      <c r="Z434" s="71" t="str">
        <f t="shared" si="217"/>
        <v>0%</v>
      </c>
      <c r="AA434" s="70"/>
      <c r="AB434" s="70"/>
      <c r="AC434" s="72">
        <f t="shared" si="218"/>
        <v>0</v>
      </c>
      <c r="AD434" s="70"/>
      <c r="AE434" s="70"/>
      <c r="AF434" s="70"/>
      <c r="AG434" s="72">
        <f t="shared" si="219"/>
        <v>0</v>
      </c>
      <c r="AH434" s="70"/>
      <c r="AI434" s="70"/>
      <c r="AJ434" s="72">
        <f t="shared" si="205"/>
        <v>0</v>
      </c>
      <c r="AK434" s="70"/>
      <c r="AL434" s="70"/>
      <c r="AM434" s="72">
        <f t="shared" si="220"/>
        <v>0</v>
      </c>
      <c r="AN434" s="72"/>
      <c r="AO434" s="72"/>
      <c r="AP434" s="72">
        <f t="shared" si="221"/>
        <v>0</v>
      </c>
      <c r="AQ434" s="73">
        <f t="shared" si="222"/>
        <v>0</v>
      </c>
      <c r="AR434" s="396"/>
      <c r="AS434" s="363"/>
      <c r="AT434" s="390"/>
      <c r="AU434" s="363"/>
      <c r="AV434" s="390"/>
      <c r="AW434" s="390"/>
      <c r="AX434" s="390"/>
      <c r="AY434" s="393"/>
    </row>
    <row r="435" spans="1:51" ht="50" customHeight="1" x14ac:dyDescent="0.3">
      <c r="A435" s="403" t="s">
        <v>1694</v>
      </c>
      <c r="B435" s="406" t="s">
        <v>163</v>
      </c>
      <c r="C435" s="409">
        <v>8</v>
      </c>
      <c r="D435" s="406" t="s">
        <v>2751</v>
      </c>
      <c r="E435" s="406" t="s">
        <v>253</v>
      </c>
      <c r="F435" s="406" t="s">
        <v>2061</v>
      </c>
      <c r="G435" s="400" t="s">
        <v>2753</v>
      </c>
      <c r="H435" s="361" t="s">
        <v>2084</v>
      </c>
      <c r="I435" s="361" t="s">
        <v>2085</v>
      </c>
      <c r="J435" s="361" t="s">
        <v>2086</v>
      </c>
      <c r="K435" s="361" t="s">
        <v>2087</v>
      </c>
      <c r="L435" s="361" t="s">
        <v>2509</v>
      </c>
      <c r="M435" s="361" t="s">
        <v>2132</v>
      </c>
      <c r="N435" s="388"/>
      <c r="O435" s="397"/>
      <c r="P435" s="361" t="s">
        <v>2043</v>
      </c>
      <c r="Q435" s="388">
        <f>VALUE(MID($P435,1,1))</f>
        <v>2</v>
      </c>
      <c r="R435" s="397">
        <f>IF(Q435=5,100%,IF(Q435=4,80%,IF(Q435=3,60%,IF(Q435=2,40%,IF(Q435=1,20%,"")))))</f>
        <v>0.4</v>
      </c>
      <c r="S435" s="388" t="str">
        <f>CONCATENATE(M435,P435)</f>
        <v>2. Baja2. Menor</v>
      </c>
      <c r="T435" s="391" t="s">
        <v>2044</v>
      </c>
      <c r="U435" s="70" t="s">
        <v>419</v>
      </c>
      <c r="V435" s="70" t="s">
        <v>2077</v>
      </c>
      <c r="W435" s="70" t="s">
        <v>2046</v>
      </c>
      <c r="X435" s="71">
        <f t="shared" si="216"/>
        <v>0.25</v>
      </c>
      <c r="Y435" s="71" t="s">
        <v>2047</v>
      </c>
      <c r="Z435" s="71">
        <f t="shared" si="217"/>
        <v>0.05</v>
      </c>
      <c r="AA435" s="70" t="s">
        <v>419</v>
      </c>
      <c r="AB435" s="70" t="s">
        <v>2078</v>
      </c>
      <c r="AC435" s="72">
        <f t="shared" si="218"/>
        <v>0.1</v>
      </c>
      <c r="AD435" s="70" t="s">
        <v>419</v>
      </c>
      <c r="AE435" s="70" t="s">
        <v>1380</v>
      </c>
      <c r="AF435" s="70" t="s">
        <v>725</v>
      </c>
      <c r="AG435" s="72">
        <f t="shared" si="219"/>
        <v>0.15</v>
      </c>
      <c r="AH435" s="70" t="s">
        <v>419</v>
      </c>
      <c r="AI435" s="70" t="s">
        <v>2049</v>
      </c>
      <c r="AJ435" s="72">
        <f t="shared" si="205"/>
        <v>0.1</v>
      </c>
      <c r="AK435" s="70" t="s">
        <v>419</v>
      </c>
      <c r="AL435" s="70" t="s">
        <v>2050</v>
      </c>
      <c r="AM435" s="72">
        <f t="shared" si="220"/>
        <v>0.15</v>
      </c>
      <c r="AN435" s="72" t="s">
        <v>2051</v>
      </c>
      <c r="AO435" s="72" t="s">
        <v>2052</v>
      </c>
      <c r="AP435" s="72">
        <f t="shared" si="221"/>
        <v>0.25</v>
      </c>
      <c r="AQ435" s="73">
        <f t="shared" si="222"/>
        <v>1.05</v>
      </c>
      <c r="AR435" s="394">
        <v>0.70000000000000007</v>
      </c>
      <c r="AS435" s="361" t="s">
        <v>2053</v>
      </c>
      <c r="AT435" s="388">
        <f t="shared" ref="AT435" si="228">VALUE(MID($AS435,1,1))</f>
        <v>1</v>
      </c>
      <c r="AU435" s="361" t="s">
        <v>2054</v>
      </c>
      <c r="AV435" s="388">
        <f>VALUE(MID($AU435,1,1))</f>
        <v>1</v>
      </c>
      <c r="AW435" s="388">
        <f>$AT435*$AV435</f>
        <v>1</v>
      </c>
      <c r="AX435" s="388" t="str">
        <f>CONCATENATE(AS435,AU435)</f>
        <v>1. Muy baja1. Leve</v>
      </c>
      <c r="AY435" s="391" t="s">
        <v>2055</v>
      </c>
    </row>
    <row r="436" spans="1:51" ht="50" customHeight="1" x14ac:dyDescent="0.3">
      <c r="A436" s="404"/>
      <c r="B436" s="407"/>
      <c r="C436" s="410"/>
      <c r="D436" s="407"/>
      <c r="E436" s="407"/>
      <c r="F436" s="407"/>
      <c r="G436" s="401"/>
      <c r="H436" s="362"/>
      <c r="I436" s="362"/>
      <c r="J436" s="362"/>
      <c r="K436" s="362"/>
      <c r="L436" s="362"/>
      <c r="M436" s="362"/>
      <c r="N436" s="389"/>
      <c r="O436" s="398"/>
      <c r="P436" s="362"/>
      <c r="Q436" s="389"/>
      <c r="R436" s="398"/>
      <c r="S436" s="389"/>
      <c r="T436" s="392"/>
      <c r="U436" s="70" t="s">
        <v>419</v>
      </c>
      <c r="V436" s="70" t="s">
        <v>2080</v>
      </c>
      <c r="W436" s="70" t="s">
        <v>2046</v>
      </c>
      <c r="X436" s="71">
        <f t="shared" si="216"/>
        <v>0.25</v>
      </c>
      <c r="Y436" s="71" t="s">
        <v>2047</v>
      </c>
      <c r="Z436" s="71">
        <f t="shared" si="217"/>
        <v>0.05</v>
      </c>
      <c r="AA436" s="70" t="s">
        <v>419</v>
      </c>
      <c r="AB436" s="70" t="s">
        <v>2081</v>
      </c>
      <c r="AC436" s="72">
        <f t="shared" si="218"/>
        <v>0.1</v>
      </c>
      <c r="AD436" s="70" t="s">
        <v>419</v>
      </c>
      <c r="AE436" s="70" t="s">
        <v>1380</v>
      </c>
      <c r="AF436" s="70" t="s">
        <v>725</v>
      </c>
      <c r="AG436" s="72">
        <f t="shared" si="219"/>
        <v>0.15</v>
      </c>
      <c r="AH436" s="70" t="s">
        <v>419</v>
      </c>
      <c r="AI436" s="70" t="s">
        <v>2049</v>
      </c>
      <c r="AJ436" s="72">
        <f t="shared" si="205"/>
        <v>0.1</v>
      </c>
      <c r="AK436" s="70" t="s">
        <v>419</v>
      </c>
      <c r="AL436" s="70" t="s">
        <v>2050</v>
      </c>
      <c r="AM436" s="72">
        <f t="shared" si="220"/>
        <v>0.15</v>
      </c>
      <c r="AN436" s="72" t="s">
        <v>2051</v>
      </c>
      <c r="AO436" s="72" t="s">
        <v>2052</v>
      </c>
      <c r="AP436" s="72">
        <f t="shared" si="221"/>
        <v>0.25</v>
      </c>
      <c r="AQ436" s="73">
        <f t="shared" si="222"/>
        <v>1.05</v>
      </c>
      <c r="AR436" s="395"/>
      <c r="AS436" s="362"/>
      <c r="AT436" s="389"/>
      <c r="AU436" s="362"/>
      <c r="AV436" s="389"/>
      <c r="AW436" s="389"/>
      <c r="AX436" s="389"/>
      <c r="AY436" s="392"/>
    </row>
    <row r="437" spans="1:51" ht="50" customHeight="1" x14ac:dyDescent="0.3">
      <c r="A437" s="405"/>
      <c r="B437" s="408"/>
      <c r="C437" s="411"/>
      <c r="D437" s="408"/>
      <c r="E437" s="408"/>
      <c r="F437" s="408"/>
      <c r="G437" s="402"/>
      <c r="H437" s="363"/>
      <c r="I437" s="363"/>
      <c r="J437" s="363"/>
      <c r="K437" s="363"/>
      <c r="L437" s="363"/>
      <c r="M437" s="363"/>
      <c r="N437" s="390"/>
      <c r="O437" s="399"/>
      <c r="P437" s="363"/>
      <c r="Q437" s="390"/>
      <c r="R437" s="399"/>
      <c r="S437" s="390"/>
      <c r="T437" s="393"/>
      <c r="U437" s="70"/>
      <c r="V437" s="70"/>
      <c r="W437" s="70"/>
      <c r="X437" s="71"/>
      <c r="Y437" s="71"/>
      <c r="Z437" s="71"/>
      <c r="AA437" s="70"/>
      <c r="AB437" s="70"/>
      <c r="AC437" s="72"/>
      <c r="AD437" s="70"/>
      <c r="AE437" s="70"/>
      <c r="AF437" s="70"/>
      <c r="AG437" s="72"/>
      <c r="AH437" s="70"/>
      <c r="AI437" s="70"/>
      <c r="AJ437" s="72"/>
      <c r="AK437" s="70"/>
      <c r="AL437" s="70"/>
      <c r="AM437" s="72"/>
      <c r="AN437" s="72"/>
      <c r="AO437" s="72"/>
      <c r="AP437" s="72">
        <f t="shared" si="221"/>
        <v>0</v>
      </c>
      <c r="AQ437" s="73">
        <f t="shared" si="222"/>
        <v>0</v>
      </c>
      <c r="AR437" s="396"/>
      <c r="AS437" s="363"/>
      <c r="AT437" s="390"/>
      <c r="AU437" s="363"/>
      <c r="AV437" s="390"/>
      <c r="AW437" s="390"/>
      <c r="AX437" s="390"/>
      <c r="AY437" s="393"/>
    </row>
    <row r="438" spans="1:51" ht="50" customHeight="1" x14ac:dyDescent="0.3">
      <c r="A438" s="403" t="s">
        <v>1694</v>
      </c>
      <c r="B438" s="406" t="s">
        <v>163</v>
      </c>
      <c r="C438" s="409">
        <v>1</v>
      </c>
      <c r="D438" s="406" t="s">
        <v>2329</v>
      </c>
      <c r="E438" s="406" t="s">
        <v>253</v>
      </c>
      <c r="F438" s="406" t="s">
        <v>2061</v>
      </c>
      <c r="G438" s="400" t="str">
        <f>(CONCATENATE(F438," ","de"," ",D438," ","por"," ",J438," ","debido a"," ",I438))</f>
        <v>Pérdida de Disponibilidad de Información Física por Uso indebido de la Información debido a Falta de cultura de seguridad</v>
      </c>
      <c r="H438" s="361" t="s">
        <v>2073</v>
      </c>
      <c r="I438" s="361" t="s">
        <v>2232</v>
      </c>
      <c r="J438" s="361" t="s">
        <v>2075</v>
      </c>
      <c r="K438" s="361" t="s">
        <v>2110</v>
      </c>
      <c r="L438" s="361" t="s">
        <v>2754</v>
      </c>
      <c r="M438" s="361" t="s">
        <v>2042</v>
      </c>
      <c r="N438" s="388">
        <f>VALUE(MID($M438,1,1))</f>
        <v>3</v>
      </c>
      <c r="O438" s="397">
        <f>IF(N438=5,100%,IF(N438=4,80%,IF(N438=3,60%,IF(N438=2,40%,IF(N438=1,20%,"")))))</f>
        <v>0.6</v>
      </c>
      <c r="P438" s="361" t="s">
        <v>2106</v>
      </c>
      <c r="Q438" s="388">
        <f>VALUE(MID($P438,1,1))</f>
        <v>3</v>
      </c>
      <c r="R438" s="397">
        <f>IF(Q438=5,100%,IF(Q438=4,80%,IF(Q438=3,60%,IF(Q438=2,40%,IF(Q438=1,20%,"")))))</f>
        <v>0.6</v>
      </c>
      <c r="S438" s="388" t="str">
        <f>CONCATENATE(M438,P438)</f>
        <v>3. Media3. Moderado</v>
      </c>
      <c r="T438" s="391" t="str">
        <f>IF(S438="5. Muy alta1. Leve","Alto",IF(S438="5. Muy alta2. Menor","Alto",IF(S438="5. Muy alta3. Moderado","Alto",IF(S438="5. Muy alta4. Mayor","Alto",IF(S438="5. Muy alta5. Catastrófico","Extremo",IF(S438="4. Alta1. Leve","Moderado",IF(S438="4. Alta2. Menor","Moderado",IF(S438="4. Alta3. Moderado","Alto",IF(S438="4. Alta4. Mayor","Alto",IF(S438="4. Alta5. Catastrófico","Extremo",IF(S438="3. Media1. Leve","Moderado",IF(S438="3. Media2. Menor","Moderado",IF(S438="3. Media3. Moderado","Moderado",IF(S438="3. Media4. Mayor","Alto",IF(S438="3. Media5. Catastrófico","Extremo",IF(S438="2. Baja1. Leve","Bajo",IF(S438="2. Baja2. Menor","Moderado",IF(S438="2. Baja3. Moderado","Moderado",IF(S438="2. Baja4. Mayor","Alto",IF(S438="2. Baja5. Catastrófico","Extremo",IF(S438="1. Muy baja1. Leve","Bajo",IF(S438="1. Muy baja2. Menor","Bajo",IF(S438="1. Muy baja3. Moderado","Moderado",IF(S438="1. Muy baja4. Mayor","Alto",IF(S438="1. Muy baja5. Catastrófico","Extremo","")))))))))))))))))))))))))</f>
        <v>Moderado</v>
      </c>
      <c r="U438" s="70" t="s">
        <v>419</v>
      </c>
      <c r="V438" s="70" t="s">
        <v>2755</v>
      </c>
      <c r="W438" s="70" t="s">
        <v>2046</v>
      </c>
      <c r="X438" s="71">
        <f t="shared" ref="X438:X465" si="229">IF(W438="","0%",IF(W438="Preventivo",25%,IF(W438="Detectivo",15%,IF(W438="Correctivo",10%))))</f>
        <v>0.25</v>
      </c>
      <c r="Y438" s="71" t="s">
        <v>2047</v>
      </c>
      <c r="Z438" s="71">
        <f t="shared" ref="Z438:Z465" si="230">IF(Y438="Automático",15%,IF(Y438="Manual",5%,"0%"))</f>
        <v>0.05</v>
      </c>
      <c r="AA438" s="70" t="s">
        <v>419</v>
      </c>
      <c r="AB438" s="70" t="s">
        <v>2756</v>
      </c>
      <c r="AC438" s="72">
        <f t="shared" ref="AC438:AC465" si="231">IF($AA438="SI",10%,0%)</f>
        <v>0.1</v>
      </c>
      <c r="AD438" s="70" t="s">
        <v>419</v>
      </c>
      <c r="AE438" s="70" t="s">
        <v>324</v>
      </c>
      <c r="AF438" s="70" t="s">
        <v>824</v>
      </c>
      <c r="AG438" s="72">
        <f t="shared" ref="AG438:AG465" si="232">IF($AD438="SI",15%,0%)</f>
        <v>0.15</v>
      </c>
      <c r="AH438" s="70" t="s">
        <v>419</v>
      </c>
      <c r="AI438" s="70" t="s">
        <v>2049</v>
      </c>
      <c r="AJ438" s="72">
        <f t="shared" ref="AJ438:AJ465" si="233">IF($AH438="SI",10%,0%)</f>
        <v>0.1</v>
      </c>
      <c r="AK438" s="70" t="s">
        <v>419</v>
      </c>
      <c r="AL438" s="70" t="s">
        <v>2050</v>
      </c>
      <c r="AM438" s="72">
        <f t="shared" ref="AM438:AM465" si="234">IF(AK438="SI",15%,0%)</f>
        <v>0.15</v>
      </c>
      <c r="AN438" s="72" t="s">
        <v>2051</v>
      </c>
      <c r="AO438" s="72" t="s">
        <v>2052</v>
      </c>
      <c r="AP438" s="72">
        <f>IF(AN438="Positivos",25%,0%)</f>
        <v>0.25</v>
      </c>
      <c r="AQ438" s="73">
        <f>+AC438+AG438+AJ438+AM438+AP438+Z438+X438</f>
        <v>1.05</v>
      </c>
      <c r="AR438" s="394">
        <f>AVERAGE(AQ438,AQ439,AQ440)</f>
        <v>1.05</v>
      </c>
      <c r="AS438" s="361" t="s">
        <v>2053</v>
      </c>
      <c r="AT438" s="388">
        <f>VALUE(MID($AS438,1,1))</f>
        <v>1</v>
      </c>
      <c r="AU438" s="361" t="s">
        <v>2054</v>
      </c>
      <c r="AV438" s="388">
        <f>VALUE(MID($AU438,1,1))</f>
        <v>1</v>
      </c>
      <c r="AW438" s="388">
        <f>$AT438*$AV438</f>
        <v>1</v>
      </c>
      <c r="AX438" s="388" t="str">
        <f>CONCATENATE(AS438,AU438)</f>
        <v>1. Muy baja1. Leve</v>
      </c>
      <c r="AY438" s="391" t="str">
        <f>IF(AX438="5. Muy alta1. Leve","Alto",IF(AX438="5. Muy alta2. Menor","Alto",IF(AX438="5. Muy alta3. Moderado","Alto",IF(AX438="5. Muy alta4. Mayor","Alto",IF(AX438="5. Muy alta5. Catastrófico","Extremo",IF(AX438="4. Alta1. Leve","Moderado",IF(AX438="4. Alta2. Menor","Moderado",IF(AX438="4. Alta3. Moderado","Alto",IF(AX438="4. Alta4. Mayor","Alto",IF(AX438="4. Alta5. Catastrófico","Extremo",IF(AX438="3. Media1. Leve","Moderado",IF(AX438="3. Media2. Menor","Moderado",IF(AX438="3. Media3. Moderado","Moderado",IF(AX438="3. Media4. Mayor","Alto",IF(AX438="3. Media5. Catastrófico","Extremo",IF(AX438="2. Baja1. Leve","Bajo",IF(AX438="2. Baja2. Menor","Moderado",IF(AX438="2. Baja3. Moderado","Moderado",IF(AX438="2. Baja4. Mayor","Alto",IF(AX438="2. Baja5. Catastrófico","Extremo",IF(AX438="1. Muy baja1. Leve","Bajo",IF(AX438="1. Muy baja2. Menor","Bajo",IF(AX438="1. Muy baja3. Moderado","Moderado",IF(AX438="1. Muy baja4. Mayor","Alto",IF(AX438="1. Muy baja5. Catastrófico","Extremo","")))))))))))))))))))))))))</f>
        <v>Bajo</v>
      </c>
    </row>
    <row r="439" spans="1:51" ht="50" customHeight="1" x14ac:dyDescent="0.3">
      <c r="A439" s="404"/>
      <c r="B439" s="407"/>
      <c r="C439" s="410"/>
      <c r="D439" s="407"/>
      <c r="E439" s="407"/>
      <c r="F439" s="407"/>
      <c r="G439" s="401"/>
      <c r="H439" s="362"/>
      <c r="I439" s="362"/>
      <c r="J439" s="362"/>
      <c r="K439" s="362"/>
      <c r="L439" s="362"/>
      <c r="M439" s="362"/>
      <c r="N439" s="389"/>
      <c r="O439" s="398"/>
      <c r="P439" s="362"/>
      <c r="Q439" s="389"/>
      <c r="R439" s="398"/>
      <c r="S439" s="389"/>
      <c r="T439" s="392"/>
      <c r="U439" s="70" t="s">
        <v>419</v>
      </c>
      <c r="V439" s="129" t="s">
        <v>2757</v>
      </c>
      <c r="W439" s="70" t="s">
        <v>2046</v>
      </c>
      <c r="X439" s="71">
        <f t="shared" si="229"/>
        <v>0.25</v>
      </c>
      <c r="Y439" s="71" t="s">
        <v>2047</v>
      </c>
      <c r="Z439" s="71">
        <f t="shared" si="230"/>
        <v>0.05</v>
      </c>
      <c r="AA439" s="70" t="s">
        <v>419</v>
      </c>
      <c r="AB439" s="70" t="s">
        <v>2758</v>
      </c>
      <c r="AC439" s="72">
        <f t="shared" si="231"/>
        <v>0.1</v>
      </c>
      <c r="AD439" s="70" t="s">
        <v>419</v>
      </c>
      <c r="AE439" s="70" t="s">
        <v>289</v>
      </c>
      <c r="AF439" s="70" t="s">
        <v>824</v>
      </c>
      <c r="AG439" s="72">
        <f t="shared" si="232"/>
        <v>0.15</v>
      </c>
      <c r="AH439" s="70" t="s">
        <v>419</v>
      </c>
      <c r="AI439" s="70" t="s">
        <v>2049</v>
      </c>
      <c r="AJ439" s="72">
        <f t="shared" si="233"/>
        <v>0.1</v>
      </c>
      <c r="AK439" s="70" t="s">
        <v>419</v>
      </c>
      <c r="AL439" s="70" t="s">
        <v>2082</v>
      </c>
      <c r="AM439" s="72">
        <f t="shared" si="234"/>
        <v>0.15</v>
      </c>
      <c r="AN439" s="72" t="s">
        <v>2051</v>
      </c>
      <c r="AO439" s="72" t="s">
        <v>2333</v>
      </c>
      <c r="AP439" s="72">
        <f>IF(AN439="Positivos",25%,0%)</f>
        <v>0.25</v>
      </c>
      <c r="AQ439" s="73">
        <f>+AC439+AG439+AJ439+AM439+AP439+Z439+X439</f>
        <v>1.05</v>
      </c>
      <c r="AR439" s="395"/>
      <c r="AS439" s="362"/>
      <c r="AT439" s="389"/>
      <c r="AU439" s="362"/>
      <c r="AV439" s="389"/>
      <c r="AW439" s="389"/>
      <c r="AX439" s="389"/>
      <c r="AY439" s="392"/>
    </row>
    <row r="440" spans="1:51" ht="50" customHeight="1" x14ac:dyDescent="0.3">
      <c r="A440" s="405"/>
      <c r="B440" s="408"/>
      <c r="C440" s="411"/>
      <c r="D440" s="408"/>
      <c r="E440" s="408"/>
      <c r="F440" s="408"/>
      <c r="G440" s="402"/>
      <c r="H440" s="363"/>
      <c r="I440" s="363"/>
      <c r="J440" s="363"/>
      <c r="K440" s="363"/>
      <c r="L440" s="363"/>
      <c r="M440" s="363"/>
      <c r="N440" s="390"/>
      <c r="O440" s="399"/>
      <c r="P440" s="363"/>
      <c r="Q440" s="390"/>
      <c r="R440" s="399"/>
      <c r="S440" s="390"/>
      <c r="T440" s="393"/>
      <c r="U440" s="70" t="s">
        <v>419</v>
      </c>
      <c r="V440" s="96" t="s">
        <v>2759</v>
      </c>
      <c r="W440" s="59" t="s">
        <v>2046</v>
      </c>
      <c r="X440" s="71">
        <f t="shared" si="229"/>
        <v>0.25</v>
      </c>
      <c r="Y440" s="70" t="s">
        <v>2047</v>
      </c>
      <c r="Z440" s="71">
        <f t="shared" si="230"/>
        <v>0.05</v>
      </c>
      <c r="AA440" s="70" t="s">
        <v>419</v>
      </c>
      <c r="AB440" s="70" t="s">
        <v>2760</v>
      </c>
      <c r="AC440" s="72">
        <f t="shared" si="231"/>
        <v>0.1</v>
      </c>
      <c r="AD440" s="70" t="s">
        <v>419</v>
      </c>
      <c r="AE440" s="70" t="s">
        <v>193</v>
      </c>
      <c r="AF440" s="70" t="s">
        <v>824</v>
      </c>
      <c r="AG440" s="72">
        <f t="shared" si="232"/>
        <v>0.15</v>
      </c>
      <c r="AH440" s="70" t="s">
        <v>419</v>
      </c>
      <c r="AI440" s="70" t="s">
        <v>2095</v>
      </c>
      <c r="AJ440" s="72">
        <f t="shared" si="233"/>
        <v>0.1</v>
      </c>
      <c r="AK440" s="70" t="s">
        <v>419</v>
      </c>
      <c r="AL440" s="129" t="s">
        <v>2082</v>
      </c>
      <c r="AM440" s="72">
        <f t="shared" si="234"/>
        <v>0.15</v>
      </c>
      <c r="AN440" s="72" t="s">
        <v>2051</v>
      </c>
      <c r="AO440" s="128" t="s">
        <v>2333</v>
      </c>
      <c r="AP440" s="72">
        <f t="shared" ref="AP440:AP467" si="235">IF(AN440="Positivos",25%,0%)</f>
        <v>0.25</v>
      </c>
      <c r="AQ440" s="73">
        <f t="shared" ref="AQ440:AQ467" si="236">+AC440+AG440+AJ440+AM440+AP440+Z440+X440</f>
        <v>1.05</v>
      </c>
      <c r="AR440" s="396"/>
      <c r="AS440" s="363"/>
      <c r="AT440" s="390"/>
      <c r="AU440" s="363"/>
      <c r="AV440" s="390"/>
      <c r="AW440" s="390"/>
      <c r="AX440" s="390"/>
      <c r="AY440" s="393"/>
    </row>
    <row r="441" spans="1:51" ht="50" customHeight="1" x14ac:dyDescent="0.3">
      <c r="A441" s="403" t="s">
        <v>1694</v>
      </c>
      <c r="B441" s="406" t="s">
        <v>163</v>
      </c>
      <c r="C441" s="409">
        <v>2</v>
      </c>
      <c r="D441" s="406" t="s">
        <v>2329</v>
      </c>
      <c r="E441" s="406" t="s">
        <v>253</v>
      </c>
      <c r="F441" s="406" t="s">
        <v>2032</v>
      </c>
      <c r="G441" s="400" t="str">
        <f>(CONCATENATE(F441," ","de"," ",D441," ","por"," ",J441," ","debido a"," ",I441))</f>
        <v>Pérdida de confidencialidad e integridad de Información Física por Uso indebido de la Información debido a Falta de cultura de seguridad</v>
      </c>
      <c r="H441" s="361" t="s">
        <v>2073</v>
      </c>
      <c r="I441" s="361" t="s">
        <v>2232</v>
      </c>
      <c r="J441" s="361" t="s">
        <v>2075</v>
      </c>
      <c r="K441" s="361" t="s">
        <v>2110</v>
      </c>
      <c r="L441" s="361" t="s">
        <v>2754</v>
      </c>
      <c r="M441" s="361" t="s">
        <v>2042</v>
      </c>
      <c r="N441" s="388">
        <f>VALUE(MID($M441,1,1))</f>
        <v>3</v>
      </c>
      <c r="O441" s="397">
        <f>IF(N441=5,100%,IF(N441=4,80%,IF(N441=3,60%,IF(N441=2,40%,IF(N441=1,20%,"")))))</f>
        <v>0.6</v>
      </c>
      <c r="P441" s="361" t="s">
        <v>2106</v>
      </c>
      <c r="Q441" s="388">
        <f>VALUE(MID($P441,1,1))</f>
        <v>3</v>
      </c>
      <c r="R441" s="397">
        <f>IF(Q441=5,100%,IF(Q441=4,80%,IF(Q441=3,60%,IF(Q441=2,40%,IF(Q441=1,20%,"")))))</f>
        <v>0.6</v>
      </c>
      <c r="S441" s="388" t="str">
        <f>CONCATENATE(M441,P441)</f>
        <v>3. Media3. Moderado</v>
      </c>
      <c r="T441" s="391" t="str">
        <f t="shared" ref="T441" si="237">IF(S441="5. Muy alta1. Leve","Alto",IF(S441="5. Muy alta2. Menor","Alto",IF(S441="5. Muy alta3. Moderado","Alto",IF(S441="5. Muy alta4. Mayor","Alto",IF(S441="5. Muy alta5. Catastrófico","Extremo",IF(S441="4. Alta1. Leve","Moderado",IF(S441="4. Alta2. Menor","Moderado",IF(S441="4. Alta3. Moderado","Alto",IF(S441="4. Alta4. Mayor","Alto",IF(S441="4. Alta5. Catastrófico","Extremo",IF(S441="3. Media1. Leve","Moderado",IF(S441="3. Media2. Menor","Moderado",IF(S441="3. Media3. Moderado","Moderado",IF(S441="3. Media4. Mayor","Alto",IF(S441="3. Media5. Catastrófico","Extremo",IF(S441="2. Baja1. Leve","Bajo",IF(S441="2. Baja2. Menor","Moderado",IF(S441="2. Baja3. Moderado","Moderado",IF(S441="2. Baja4. Mayor","Alto",IF(S441="2. Baja5. Catastrófico","Extremo",IF(S441="1. Muy baja1. Leve","Bajo",IF(S441="1. Muy baja2. Menor","Bajo",IF(S441="1. Muy baja3. Moderado","Moderado",IF(S441="1. Muy baja4. Mayor","Alto",IF(S441="1. Muy baja5. Catastrófico","Extremo","")))))))))))))))))))))))))</f>
        <v>Moderado</v>
      </c>
      <c r="U441" s="70" t="s">
        <v>419</v>
      </c>
      <c r="V441" s="59" t="s">
        <v>2761</v>
      </c>
      <c r="W441" s="70" t="s">
        <v>2046</v>
      </c>
      <c r="X441" s="71">
        <f t="shared" si="229"/>
        <v>0.25</v>
      </c>
      <c r="Y441" s="71" t="s">
        <v>2047</v>
      </c>
      <c r="Z441" s="71">
        <f t="shared" si="230"/>
        <v>0.05</v>
      </c>
      <c r="AA441" s="70" t="s">
        <v>419</v>
      </c>
      <c r="AB441" s="70" t="s">
        <v>2762</v>
      </c>
      <c r="AC441" s="72">
        <f t="shared" si="231"/>
        <v>0.1</v>
      </c>
      <c r="AD441" s="70" t="s">
        <v>419</v>
      </c>
      <c r="AE441" s="70" t="s">
        <v>324</v>
      </c>
      <c r="AF441" s="70" t="s">
        <v>824</v>
      </c>
      <c r="AG441" s="72">
        <f t="shared" si="232"/>
        <v>0.15</v>
      </c>
      <c r="AH441" s="70" t="s">
        <v>419</v>
      </c>
      <c r="AI441" s="70" t="s">
        <v>2095</v>
      </c>
      <c r="AJ441" s="72">
        <f t="shared" si="233"/>
        <v>0.1</v>
      </c>
      <c r="AK441" s="70" t="s">
        <v>419</v>
      </c>
      <c r="AL441" s="70" t="s">
        <v>2082</v>
      </c>
      <c r="AM441" s="72">
        <f t="shared" si="234"/>
        <v>0.15</v>
      </c>
      <c r="AN441" s="72" t="s">
        <v>2051</v>
      </c>
      <c r="AO441" s="128" t="s">
        <v>2052</v>
      </c>
      <c r="AP441" s="72">
        <f t="shared" si="235"/>
        <v>0.25</v>
      </c>
      <c r="AQ441" s="73">
        <f t="shared" si="236"/>
        <v>1.05</v>
      </c>
      <c r="AR441" s="394">
        <f>AVERAGE(AQ441,AQ442,AQ443)</f>
        <v>1.05</v>
      </c>
      <c r="AS441" s="361" t="s">
        <v>2053</v>
      </c>
      <c r="AT441" s="388">
        <f>VALUE(MID($AS441,1,1))</f>
        <v>1</v>
      </c>
      <c r="AU441" s="361" t="s">
        <v>2054</v>
      </c>
      <c r="AV441" s="388">
        <f>VALUE(MID($AU441,1,1))</f>
        <v>1</v>
      </c>
      <c r="AW441" s="388">
        <f>$AT441*$AV441</f>
        <v>1</v>
      </c>
      <c r="AX441" s="388" t="str">
        <f>CONCATENATE(AS441,AU441)</f>
        <v>1. Muy baja1. Leve</v>
      </c>
      <c r="AY441" s="391" t="str">
        <f t="shared" ref="AY441" si="238">IF(AX441="5. Muy alta1. Leve","Alto",IF(AX441="5. Muy alta2. Menor","Alto",IF(AX441="5. Muy alta3. Moderado","Alto",IF(AX441="5. Muy alta4. Mayor","Alto",IF(AX441="5. Muy alta5. Catastrófico","Extremo",IF(AX441="4. Alta1. Leve","Moderado",IF(AX441="4. Alta2. Menor","Moderado",IF(AX441="4. Alta3. Moderado","Alto",IF(AX441="4. Alta4. Mayor","Alto",IF(AX441="4. Alta5. Catastrófico","Extremo",IF(AX441="3. Media1. Leve","Moderado",IF(AX441="3. Media2. Menor","Moderado",IF(AX441="3. Media3. Moderado","Moderado",IF(AX441="3. Media4. Mayor","Alto",IF(AX441="3. Media5. Catastrófico","Extremo",IF(AX441="2. Baja1. Leve","Bajo",IF(AX441="2. Baja2. Menor","Moderado",IF(AX441="2. Baja3. Moderado","Moderado",IF(AX441="2. Baja4. Mayor","Alto",IF(AX441="2. Baja5. Catastrófico","Extremo",IF(AX441="1. Muy baja1. Leve","Bajo",IF(AX441="1. Muy baja2. Menor","Bajo",IF(AX441="1. Muy baja3. Moderado","Moderado",IF(AX441="1. Muy baja4. Mayor","Alto",IF(AX441="1. Muy baja5. Catastrófico","Extremo","")))))))))))))))))))))))))</f>
        <v>Bajo</v>
      </c>
    </row>
    <row r="442" spans="1:51" ht="50" customHeight="1" x14ac:dyDescent="0.3">
      <c r="A442" s="404"/>
      <c r="B442" s="407"/>
      <c r="C442" s="410"/>
      <c r="D442" s="407"/>
      <c r="E442" s="407"/>
      <c r="F442" s="407"/>
      <c r="G442" s="401"/>
      <c r="H442" s="362"/>
      <c r="I442" s="362"/>
      <c r="J442" s="362"/>
      <c r="K442" s="362"/>
      <c r="L442" s="362"/>
      <c r="M442" s="362"/>
      <c r="N442" s="389"/>
      <c r="O442" s="398"/>
      <c r="P442" s="362"/>
      <c r="Q442" s="389"/>
      <c r="R442" s="398"/>
      <c r="S442" s="389"/>
      <c r="T442" s="392"/>
      <c r="U442" s="70" t="s">
        <v>419</v>
      </c>
      <c r="V442" s="96" t="s">
        <v>2763</v>
      </c>
      <c r="W442" s="70" t="s">
        <v>2046</v>
      </c>
      <c r="X442" s="71">
        <f t="shared" si="229"/>
        <v>0.25</v>
      </c>
      <c r="Y442" s="71" t="s">
        <v>2047</v>
      </c>
      <c r="Z442" s="71">
        <f t="shared" si="230"/>
        <v>0.05</v>
      </c>
      <c r="AA442" s="70" t="s">
        <v>419</v>
      </c>
      <c r="AB442" s="70" t="s">
        <v>2764</v>
      </c>
      <c r="AC442" s="72">
        <f t="shared" si="231"/>
        <v>0.1</v>
      </c>
      <c r="AD442" s="70" t="s">
        <v>419</v>
      </c>
      <c r="AE442" s="70" t="s">
        <v>289</v>
      </c>
      <c r="AF442" s="70" t="s">
        <v>824</v>
      </c>
      <c r="AG442" s="72">
        <f t="shared" si="232"/>
        <v>0.15</v>
      </c>
      <c r="AH442" s="70" t="s">
        <v>419</v>
      </c>
      <c r="AI442" s="70" t="s">
        <v>2095</v>
      </c>
      <c r="AJ442" s="72">
        <f t="shared" si="233"/>
        <v>0.1</v>
      </c>
      <c r="AK442" s="70" t="s">
        <v>419</v>
      </c>
      <c r="AL442" s="129" t="s">
        <v>2082</v>
      </c>
      <c r="AM442" s="72">
        <f t="shared" si="234"/>
        <v>0.15</v>
      </c>
      <c r="AN442" s="72" t="s">
        <v>2051</v>
      </c>
      <c r="AO442" s="128" t="s">
        <v>2052</v>
      </c>
      <c r="AP442" s="72">
        <f t="shared" si="235"/>
        <v>0.25</v>
      </c>
      <c r="AQ442" s="73">
        <f t="shared" si="236"/>
        <v>1.05</v>
      </c>
      <c r="AR442" s="395"/>
      <c r="AS442" s="362"/>
      <c r="AT442" s="389"/>
      <c r="AU442" s="362"/>
      <c r="AV442" s="389"/>
      <c r="AW442" s="389"/>
      <c r="AX442" s="389"/>
      <c r="AY442" s="392"/>
    </row>
    <row r="443" spans="1:51" ht="50" customHeight="1" x14ac:dyDescent="0.3">
      <c r="A443" s="405"/>
      <c r="B443" s="408"/>
      <c r="C443" s="411"/>
      <c r="D443" s="408"/>
      <c r="E443" s="408"/>
      <c r="F443" s="408"/>
      <c r="G443" s="402"/>
      <c r="H443" s="363"/>
      <c r="I443" s="363"/>
      <c r="J443" s="363"/>
      <c r="K443" s="363"/>
      <c r="L443" s="363"/>
      <c r="M443" s="363"/>
      <c r="N443" s="390"/>
      <c r="O443" s="399"/>
      <c r="P443" s="363"/>
      <c r="Q443" s="390"/>
      <c r="R443" s="399"/>
      <c r="S443" s="390"/>
      <c r="T443" s="393"/>
      <c r="U443" s="70" t="s">
        <v>419</v>
      </c>
      <c r="V443" s="96" t="s">
        <v>2765</v>
      </c>
      <c r="W443" s="70" t="s">
        <v>2046</v>
      </c>
      <c r="X443" s="71">
        <f t="shared" si="229"/>
        <v>0.25</v>
      </c>
      <c r="Y443" s="71" t="s">
        <v>2047</v>
      </c>
      <c r="Z443" s="71">
        <f t="shared" si="230"/>
        <v>0.05</v>
      </c>
      <c r="AA443" s="70" t="s">
        <v>419</v>
      </c>
      <c r="AB443" s="129" t="s">
        <v>2766</v>
      </c>
      <c r="AC443" s="72">
        <f t="shared" si="231"/>
        <v>0.1</v>
      </c>
      <c r="AD443" s="70" t="s">
        <v>419</v>
      </c>
      <c r="AE443" s="70" t="s">
        <v>193</v>
      </c>
      <c r="AF443" s="70" t="s">
        <v>824</v>
      </c>
      <c r="AG443" s="72">
        <f t="shared" si="232"/>
        <v>0.15</v>
      </c>
      <c r="AH443" s="70" t="s">
        <v>419</v>
      </c>
      <c r="AI443" s="70" t="s">
        <v>2095</v>
      </c>
      <c r="AJ443" s="72">
        <f t="shared" si="233"/>
        <v>0.1</v>
      </c>
      <c r="AK443" s="70" t="s">
        <v>419</v>
      </c>
      <c r="AL443" s="129" t="s">
        <v>2082</v>
      </c>
      <c r="AM443" s="72">
        <f t="shared" si="234"/>
        <v>0.15</v>
      </c>
      <c r="AN443" s="72" t="s">
        <v>2051</v>
      </c>
      <c r="AO443" s="128" t="s">
        <v>2052</v>
      </c>
      <c r="AP443" s="72">
        <f t="shared" si="235"/>
        <v>0.25</v>
      </c>
      <c r="AQ443" s="73">
        <f t="shared" si="236"/>
        <v>1.05</v>
      </c>
      <c r="AR443" s="396"/>
      <c r="AS443" s="363"/>
      <c r="AT443" s="390"/>
      <c r="AU443" s="363"/>
      <c r="AV443" s="390"/>
      <c r="AW443" s="390"/>
      <c r="AX443" s="390"/>
      <c r="AY443" s="393"/>
    </row>
    <row r="444" spans="1:51" ht="50" customHeight="1" x14ac:dyDescent="0.3">
      <c r="A444" s="403" t="s">
        <v>1694</v>
      </c>
      <c r="B444" s="406" t="s">
        <v>163</v>
      </c>
      <c r="C444" s="409">
        <v>3</v>
      </c>
      <c r="D444" s="406" t="s">
        <v>2740</v>
      </c>
      <c r="E444" s="406" t="s">
        <v>253</v>
      </c>
      <c r="F444" s="406" t="s">
        <v>2061</v>
      </c>
      <c r="G444" s="400" t="str">
        <f>(CONCATENATE(F444," ","de"," ",D444," ","por"," ",J444," ","debido a"," ",I444))</f>
        <v>Pérdida de Disponibilidad de Información Electrónica por Uso indebido de la Información debido a Falta de cultura de seguridad</v>
      </c>
      <c r="H444" s="361" t="s">
        <v>2073</v>
      </c>
      <c r="I444" s="361" t="s">
        <v>2232</v>
      </c>
      <c r="J444" s="361" t="s">
        <v>2075</v>
      </c>
      <c r="K444" s="361" t="s">
        <v>2110</v>
      </c>
      <c r="L444" s="361" t="s">
        <v>2754</v>
      </c>
      <c r="M444" s="361" t="s">
        <v>2042</v>
      </c>
      <c r="N444" s="388">
        <f>VALUE(MID($M444,1,1))</f>
        <v>3</v>
      </c>
      <c r="O444" s="397">
        <f>IF(N444=5,100%,IF(N444=4,80%,IF(N444=3,60%,IF(N444=2,40%,IF(N444=1,20%,"")))))</f>
        <v>0.6</v>
      </c>
      <c r="P444" s="361" t="s">
        <v>2106</v>
      </c>
      <c r="Q444" s="388">
        <f>VALUE(MID($P444,1,1))</f>
        <v>3</v>
      </c>
      <c r="R444" s="397">
        <f>IF(Q444=5,100%,IF(Q444=4,80%,IF(Q444=3,60%,IF(Q444=2,40%,IF(Q444=1,20%,"")))))</f>
        <v>0.6</v>
      </c>
      <c r="S444" s="388" t="str">
        <f>CONCATENATE(M444,P444)</f>
        <v>3. Media3. Moderado</v>
      </c>
      <c r="T444" s="391" t="str">
        <f t="shared" ref="T444" si="239">IF(S444="5. Muy alta1. Leve","Alto",IF(S444="5. Muy alta2. Menor","Alto",IF(S444="5. Muy alta3. Moderado","Alto",IF(S444="5. Muy alta4. Mayor","Alto",IF(S444="5. Muy alta5. Catastrófico","Extremo",IF(S444="4. Alta1. Leve","Moderado",IF(S444="4. Alta2. Menor","Moderado",IF(S444="4. Alta3. Moderado","Alto",IF(S444="4. Alta4. Mayor","Alto",IF(S444="4. Alta5. Catastrófico","Extremo",IF(S444="3. Media1. Leve","Moderado",IF(S444="3. Media2. Menor","Moderado",IF(S444="3. Media3. Moderado","Moderado",IF(S444="3. Media4. Mayor","Alto",IF(S444="3. Media5. Catastrófico","Extremo",IF(S444="2. Baja1. Leve","Bajo",IF(S444="2. Baja2. Menor","Moderado",IF(S444="2. Baja3. Moderado","Moderado",IF(S444="2. Baja4. Mayor","Alto",IF(S444="2. Baja5. Catastrófico","Extremo",IF(S444="1. Muy baja1. Leve","Bajo",IF(S444="1. Muy baja2. Menor","Bajo",IF(S444="1. Muy baja3. Moderado","Moderado",IF(S444="1. Muy baja4. Mayor","Alto",IF(S444="1. Muy baja5. Catastrófico","Extremo","")))))))))))))))))))))))))</f>
        <v>Moderado</v>
      </c>
      <c r="U444" s="70" t="s">
        <v>419</v>
      </c>
      <c r="V444" s="96" t="s">
        <v>2767</v>
      </c>
      <c r="W444" s="70" t="s">
        <v>2046</v>
      </c>
      <c r="X444" s="71">
        <f t="shared" si="229"/>
        <v>0.25</v>
      </c>
      <c r="Y444" s="71" t="s">
        <v>2047</v>
      </c>
      <c r="Z444" s="71">
        <f t="shared" si="230"/>
        <v>0.05</v>
      </c>
      <c r="AA444" s="70" t="s">
        <v>419</v>
      </c>
      <c r="AB444" s="70" t="s">
        <v>2768</v>
      </c>
      <c r="AC444" s="72">
        <f t="shared" si="231"/>
        <v>0.1</v>
      </c>
      <c r="AD444" s="70" t="s">
        <v>419</v>
      </c>
      <c r="AE444" s="70" t="s">
        <v>289</v>
      </c>
      <c r="AF444" s="70" t="s">
        <v>824</v>
      </c>
      <c r="AG444" s="72">
        <f t="shared" si="232"/>
        <v>0.15</v>
      </c>
      <c r="AH444" s="70" t="s">
        <v>419</v>
      </c>
      <c r="AI444" s="129" t="s">
        <v>2095</v>
      </c>
      <c r="AJ444" s="72">
        <f t="shared" si="233"/>
        <v>0.1</v>
      </c>
      <c r="AK444" s="70" t="s">
        <v>419</v>
      </c>
      <c r="AL444" s="129" t="s">
        <v>2082</v>
      </c>
      <c r="AM444" s="72">
        <f t="shared" si="234"/>
        <v>0.15</v>
      </c>
      <c r="AN444" s="72" t="s">
        <v>2051</v>
      </c>
      <c r="AO444" s="128" t="s">
        <v>2052</v>
      </c>
      <c r="AP444" s="72">
        <f t="shared" si="235"/>
        <v>0.25</v>
      </c>
      <c r="AQ444" s="73">
        <f t="shared" si="236"/>
        <v>1.05</v>
      </c>
      <c r="AR444" s="394">
        <f>AVERAGE(AQ444,AQ445,AQ446)</f>
        <v>1.05</v>
      </c>
      <c r="AS444" s="361" t="s">
        <v>2053</v>
      </c>
      <c r="AT444" s="388">
        <f>VALUE(MID($AS444,1,1))</f>
        <v>1</v>
      </c>
      <c r="AU444" s="361" t="s">
        <v>2054</v>
      </c>
      <c r="AV444" s="388">
        <f>VALUE(MID($AU444,1,1))</f>
        <v>1</v>
      </c>
      <c r="AW444" s="388">
        <f>$AT444*$AV444</f>
        <v>1</v>
      </c>
      <c r="AX444" s="388" t="str">
        <f>CONCATENATE(AS444,AU444)</f>
        <v>1. Muy baja1. Leve</v>
      </c>
      <c r="AY444" s="391" t="str">
        <f t="shared" ref="AY444" si="240">IF(AX444="5. Muy alta1. Leve","Alto",IF(AX444="5. Muy alta2. Menor","Alto",IF(AX444="5. Muy alta3. Moderado","Alto",IF(AX444="5. Muy alta4. Mayor","Alto",IF(AX444="5. Muy alta5. Catastrófico","Extremo",IF(AX444="4. Alta1. Leve","Moderado",IF(AX444="4. Alta2. Menor","Moderado",IF(AX444="4. Alta3. Moderado","Alto",IF(AX444="4. Alta4. Mayor","Alto",IF(AX444="4. Alta5. Catastrófico","Extremo",IF(AX444="3. Media1. Leve","Moderado",IF(AX444="3. Media2. Menor","Moderado",IF(AX444="3. Media3. Moderado","Moderado",IF(AX444="3. Media4. Mayor","Alto",IF(AX444="3. Media5. Catastrófico","Extremo",IF(AX444="2. Baja1. Leve","Bajo",IF(AX444="2. Baja2. Menor","Moderado",IF(AX444="2. Baja3. Moderado","Moderado",IF(AX444="2. Baja4. Mayor","Alto",IF(AX444="2. Baja5. Catastrófico","Extremo",IF(AX444="1. Muy baja1. Leve","Bajo",IF(AX444="1. Muy baja2. Menor","Bajo",IF(AX444="1. Muy baja3. Moderado","Moderado",IF(AX444="1. Muy baja4. Mayor","Alto",IF(AX444="1. Muy baja5. Catastrófico","Extremo","")))))))))))))))))))))))))</f>
        <v>Bajo</v>
      </c>
    </row>
    <row r="445" spans="1:51" ht="50" customHeight="1" x14ac:dyDescent="0.3">
      <c r="A445" s="404"/>
      <c r="B445" s="407"/>
      <c r="C445" s="410"/>
      <c r="D445" s="407"/>
      <c r="E445" s="407"/>
      <c r="F445" s="407"/>
      <c r="G445" s="401"/>
      <c r="H445" s="362"/>
      <c r="I445" s="362"/>
      <c r="J445" s="362"/>
      <c r="K445" s="362"/>
      <c r="L445" s="362"/>
      <c r="M445" s="362"/>
      <c r="N445" s="389"/>
      <c r="O445" s="398"/>
      <c r="P445" s="362"/>
      <c r="Q445" s="389"/>
      <c r="R445" s="398"/>
      <c r="S445" s="389"/>
      <c r="T445" s="392"/>
      <c r="U445" s="70" t="s">
        <v>419</v>
      </c>
      <c r="V445" s="96" t="s">
        <v>2769</v>
      </c>
      <c r="W445" s="70" t="s">
        <v>2046</v>
      </c>
      <c r="X445" s="71">
        <f t="shared" si="229"/>
        <v>0.25</v>
      </c>
      <c r="Y445" s="71" t="s">
        <v>2047</v>
      </c>
      <c r="Z445" s="71">
        <f t="shared" si="230"/>
        <v>0.05</v>
      </c>
      <c r="AA445" s="70" t="s">
        <v>419</v>
      </c>
      <c r="AB445" s="129" t="s">
        <v>2770</v>
      </c>
      <c r="AC445" s="72">
        <f t="shared" si="231"/>
        <v>0.1</v>
      </c>
      <c r="AD445" s="70" t="s">
        <v>419</v>
      </c>
      <c r="AE445" s="70" t="s">
        <v>193</v>
      </c>
      <c r="AF445" s="129" t="s">
        <v>824</v>
      </c>
      <c r="AG445" s="72">
        <f t="shared" si="232"/>
        <v>0.15</v>
      </c>
      <c r="AH445" s="70" t="s">
        <v>419</v>
      </c>
      <c r="AI445" s="129" t="s">
        <v>2095</v>
      </c>
      <c r="AJ445" s="72">
        <f t="shared" si="233"/>
        <v>0.1</v>
      </c>
      <c r="AK445" s="70" t="s">
        <v>419</v>
      </c>
      <c r="AL445" s="129" t="s">
        <v>2082</v>
      </c>
      <c r="AM445" s="72">
        <f t="shared" si="234"/>
        <v>0.15</v>
      </c>
      <c r="AN445" s="72" t="s">
        <v>2051</v>
      </c>
      <c r="AO445" s="72" t="s">
        <v>2052</v>
      </c>
      <c r="AP445" s="72">
        <f t="shared" si="235"/>
        <v>0.25</v>
      </c>
      <c r="AQ445" s="73">
        <f t="shared" si="236"/>
        <v>1.05</v>
      </c>
      <c r="AR445" s="395"/>
      <c r="AS445" s="362"/>
      <c r="AT445" s="389"/>
      <c r="AU445" s="362"/>
      <c r="AV445" s="389"/>
      <c r="AW445" s="389"/>
      <c r="AX445" s="389"/>
      <c r="AY445" s="392"/>
    </row>
    <row r="446" spans="1:51" ht="50" customHeight="1" x14ac:dyDescent="0.3">
      <c r="A446" s="405"/>
      <c r="B446" s="408"/>
      <c r="C446" s="411"/>
      <c r="D446" s="408"/>
      <c r="E446" s="408"/>
      <c r="F446" s="408"/>
      <c r="G446" s="402"/>
      <c r="H446" s="363"/>
      <c r="I446" s="363"/>
      <c r="J446" s="363"/>
      <c r="K446" s="363"/>
      <c r="L446" s="363"/>
      <c r="M446" s="363"/>
      <c r="N446" s="390"/>
      <c r="O446" s="399"/>
      <c r="P446" s="363"/>
      <c r="Q446" s="390"/>
      <c r="R446" s="399"/>
      <c r="S446" s="390"/>
      <c r="T446" s="393"/>
      <c r="U446" s="70" t="s">
        <v>419</v>
      </c>
      <c r="V446" s="96" t="s">
        <v>2771</v>
      </c>
      <c r="W446" s="70" t="s">
        <v>2046</v>
      </c>
      <c r="X446" s="71">
        <f t="shared" si="229"/>
        <v>0.25</v>
      </c>
      <c r="Y446" s="71" t="s">
        <v>2047</v>
      </c>
      <c r="Z446" s="71">
        <f t="shared" si="230"/>
        <v>0.05</v>
      </c>
      <c r="AA446" s="70" t="s">
        <v>419</v>
      </c>
      <c r="AB446" s="129" t="s">
        <v>2770</v>
      </c>
      <c r="AC446" s="72">
        <f t="shared" si="231"/>
        <v>0.1</v>
      </c>
      <c r="AD446" s="70" t="s">
        <v>419</v>
      </c>
      <c r="AE446" s="70" t="s">
        <v>193</v>
      </c>
      <c r="AF446" s="129" t="s">
        <v>824</v>
      </c>
      <c r="AG446" s="72">
        <f t="shared" si="232"/>
        <v>0.15</v>
      </c>
      <c r="AH446" s="70" t="s">
        <v>419</v>
      </c>
      <c r="AI446" s="129" t="s">
        <v>2095</v>
      </c>
      <c r="AJ446" s="72">
        <f t="shared" si="233"/>
        <v>0.1</v>
      </c>
      <c r="AK446" s="70" t="s">
        <v>419</v>
      </c>
      <c r="AL446" s="129" t="s">
        <v>2082</v>
      </c>
      <c r="AM446" s="72">
        <f t="shared" si="234"/>
        <v>0.15</v>
      </c>
      <c r="AN446" s="72" t="s">
        <v>2051</v>
      </c>
      <c r="AO446" s="128" t="s">
        <v>2052</v>
      </c>
      <c r="AP446" s="72">
        <f t="shared" si="235"/>
        <v>0.25</v>
      </c>
      <c r="AQ446" s="73">
        <f t="shared" si="236"/>
        <v>1.05</v>
      </c>
      <c r="AR446" s="396"/>
      <c r="AS446" s="363"/>
      <c r="AT446" s="390"/>
      <c r="AU446" s="363"/>
      <c r="AV446" s="390"/>
      <c r="AW446" s="390"/>
      <c r="AX446" s="390"/>
      <c r="AY446" s="393"/>
    </row>
    <row r="447" spans="1:51" ht="50" customHeight="1" x14ac:dyDescent="0.3">
      <c r="A447" s="403" t="s">
        <v>1694</v>
      </c>
      <c r="B447" s="406" t="s">
        <v>163</v>
      </c>
      <c r="C447" s="409">
        <v>4</v>
      </c>
      <c r="D447" s="406" t="s">
        <v>2740</v>
      </c>
      <c r="E447" s="406" t="s">
        <v>253</v>
      </c>
      <c r="F447" s="406" t="s">
        <v>2032</v>
      </c>
      <c r="G447" s="400" t="str">
        <f>(CONCATENATE(F447," ","de"," ",D447," ","por"," ",J447," ","debido a"," ",I447))</f>
        <v>Pérdida de confidencialidad e integridad de Información Electrónica por Uso indebido de la Información debido a Falta de cultura de seguridad</v>
      </c>
      <c r="H447" s="361" t="s">
        <v>2073</v>
      </c>
      <c r="I447" s="361" t="s">
        <v>2232</v>
      </c>
      <c r="J447" s="361" t="s">
        <v>2075</v>
      </c>
      <c r="K447" s="361" t="s">
        <v>2110</v>
      </c>
      <c r="L447" s="361" t="s">
        <v>2754</v>
      </c>
      <c r="M447" s="361" t="s">
        <v>2042</v>
      </c>
      <c r="N447" s="388">
        <f>VALUE(MID($M447,1,1))</f>
        <v>3</v>
      </c>
      <c r="O447" s="397">
        <f>IF(N447=5,100%,IF(N447=4,80%,IF(N447=3,60%,IF(N447=2,40%,IF(N447=1,20%,"")))))</f>
        <v>0.6</v>
      </c>
      <c r="P447" s="361" t="s">
        <v>2106</v>
      </c>
      <c r="Q447" s="388">
        <f>VALUE(MID($P447,1,1))</f>
        <v>3</v>
      </c>
      <c r="R447" s="397">
        <f>IF(Q447=5,100%,IF(Q447=4,80%,IF(Q447=3,60%,IF(Q447=2,40%,IF(Q447=1,20%,"")))))</f>
        <v>0.6</v>
      </c>
      <c r="S447" s="388" t="str">
        <f>CONCATENATE(M447,P447)</f>
        <v>3. Media3. Moderado</v>
      </c>
      <c r="T447" s="391" t="str">
        <f t="shared" ref="T447" si="241">IF(S447="5. Muy alta1. Leve","Alto",IF(S447="5. Muy alta2. Menor","Alto",IF(S447="5. Muy alta3. Moderado","Alto",IF(S447="5. Muy alta4. Mayor","Alto",IF(S447="5. Muy alta5. Catastrófico","Extremo",IF(S447="4. Alta1. Leve","Moderado",IF(S447="4. Alta2. Menor","Moderado",IF(S447="4. Alta3. Moderado","Alto",IF(S447="4. Alta4. Mayor","Alto",IF(S447="4. Alta5. Catastrófico","Extremo",IF(S447="3. Media1. Leve","Moderado",IF(S447="3. Media2. Menor","Moderado",IF(S447="3. Media3. Moderado","Moderado",IF(S447="3. Media4. Mayor","Alto",IF(S447="3. Media5. Catastrófico","Extremo",IF(S447="2. Baja1. Leve","Bajo",IF(S447="2. Baja2. Menor","Moderado",IF(S447="2. Baja3. Moderado","Moderado",IF(S447="2. Baja4. Mayor","Alto",IF(S447="2. Baja5. Catastrófico","Extremo",IF(S447="1. Muy baja1. Leve","Bajo",IF(S447="1. Muy baja2. Menor","Bajo",IF(S447="1. Muy baja3. Moderado","Moderado",IF(S447="1. Muy baja4. Mayor","Alto",IF(S447="1. Muy baja5. Catastrófico","Extremo","")))))))))))))))))))))))))</f>
        <v>Moderado</v>
      </c>
      <c r="U447" s="70" t="s">
        <v>419</v>
      </c>
      <c r="V447" s="70" t="s">
        <v>2772</v>
      </c>
      <c r="W447" s="70" t="s">
        <v>2046</v>
      </c>
      <c r="X447" s="71">
        <f t="shared" si="229"/>
        <v>0.25</v>
      </c>
      <c r="Y447" s="71" t="s">
        <v>2047</v>
      </c>
      <c r="Z447" s="71">
        <f t="shared" si="230"/>
        <v>0.05</v>
      </c>
      <c r="AA447" s="70" t="s">
        <v>419</v>
      </c>
      <c r="AB447" s="129" t="s">
        <v>2773</v>
      </c>
      <c r="AC447" s="72">
        <f t="shared" si="231"/>
        <v>0.1</v>
      </c>
      <c r="AD447" s="70" t="s">
        <v>419</v>
      </c>
      <c r="AE447" s="70" t="s">
        <v>289</v>
      </c>
      <c r="AF447" s="129" t="s">
        <v>824</v>
      </c>
      <c r="AG447" s="72">
        <f t="shared" si="232"/>
        <v>0.15</v>
      </c>
      <c r="AH447" s="70" t="s">
        <v>419</v>
      </c>
      <c r="AI447" s="129" t="s">
        <v>2049</v>
      </c>
      <c r="AJ447" s="72">
        <f t="shared" si="233"/>
        <v>0.1</v>
      </c>
      <c r="AK447" s="70" t="s">
        <v>419</v>
      </c>
      <c r="AL447" s="70" t="s">
        <v>2082</v>
      </c>
      <c r="AM447" s="72">
        <f t="shared" si="234"/>
        <v>0.15</v>
      </c>
      <c r="AN447" s="72" t="s">
        <v>2051</v>
      </c>
      <c r="AO447" s="72" t="s">
        <v>2052</v>
      </c>
      <c r="AP447" s="72">
        <f t="shared" si="235"/>
        <v>0.25</v>
      </c>
      <c r="AQ447" s="73">
        <f t="shared" si="236"/>
        <v>1.05</v>
      </c>
      <c r="AR447" s="394">
        <f>AVERAGE(AQ447,AQ448,AQ449)</f>
        <v>1.05</v>
      </c>
      <c r="AS447" s="361" t="s">
        <v>2053</v>
      </c>
      <c r="AT447" s="388">
        <f>VALUE(MID($AS447,1,1))</f>
        <v>1</v>
      </c>
      <c r="AU447" s="361" t="s">
        <v>2054</v>
      </c>
      <c r="AV447" s="388">
        <f>VALUE(MID($AU447,1,1))</f>
        <v>1</v>
      </c>
      <c r="AW447" s="388">
        <f>$AT447*$AV447</f>
        <v>1</v>
      </c>
      <c r="AX447" s="388" t="str">
        <f>CONCATENATE(AS447,AU447)</f>
        <v>1. Muy baja1. Leve</v>
      </c>
      <c r="AY447" s="391" t="str">
        <f t="shared" ref="AY447" si="242">IF(AX447="5. Muy alta1. Leve","Alto",IF(AX447="5. Muy alta2. Menor","Alto",IF(AX447="5. Muy alta3. Moderado","Alto",IF(AX447="5. Muy alta4. Mayor","Alto",IF(AX447="5. Muy alta5. Catastrófico","Extremo",IF(AX447="4. Alta1. Leve","Moderado",IF(AX447="4. Alta2. Menor","Moderado",IF(AX447="4. Alta3. Moderado","Alto",IF(AX447="4. Alta4. Mayor","Alto",IF(AX447="4. Alta5. Catastrófico","Extremo",IF(AX447="3. Media1. Leve","Moderado",IF(AX447="3. Media2. Menor","Moderado",IF(AX447="3. Media3. Moderado","Moderado",IF(AX447="3. Media4. Mayor","Alto",IF(AX447="3. Media5. Catastrófico","Extremo",IF(AX447="2. Baja1. Leve","Bajo",IF(AX447="2. Baja2. Menor","Moderado",IF(AX447="2. Baja3. Moderado","Moderado",IF(AX447="2. Baja4. Mayor","Alto",IF(AX447="2. Baja5. Catastrófico","Extremo",IF(AX447="1. Muy baja1. Leve","Bajo",IF(AX447="1. Muy baja2. Menor","Bajo",IF(AX447="1. Muy baja3. Moderado","Moderado",IF(AX447="1. Muy baja4. Mayor","Alto",IF(AX447="1. Muy baja5. Catastrófico","Extremo","")))))))))))))))))))))))))</f>
        <v>Bajo</v>
      </c>
    </row>
    <row r="448" spans="1:51" ht="50" customHeight="1" x14ac:dyDescent="0.3">
      <c r="A448" s="404"/>
      <c r="B448" s="407"/>
      <c r="C448" s="410"/>
      <c r="D448" s="407"/>
      <c r="E448" s="407"/>
      <c r="F448" s="407"/>
      <c r="G448" s="401"/>
      <c r="H448" s="362"/>
      <c r="I448" s="362"/>
      <c r="J448" s="362"/>
      <c r="K448" s="362"/>
      <c r="L448" s="362"/>
      <c r="M448" s="362"/>
      <c r="N448" s="389"/>
      <c r="O448" s="398"/>
      <c r="P448" s="362"/>
      <c r="Q448" s="389"/>
      <c r="R448" s="398"/>
      <c r="S448" s="389"/>
      <c r="T448" s="392"/>
      <c r="U448" s="70" t="s">
        <v>419</v>
      </c>
      <c r="V448" s="96" t="s">
        <v>2763</v>
      </c>
      <c r="W448" s="70" t="s">
        <v>2046</v>
      </c>
      <c r="X448" s="71">
        <f t="shared" si="229"/>
        <v>0.25</v>
      </c>
      <c r="Y448" s="71" t="s">
        <v>2047</v>
      </c>
      <c r="Z448" s="71">
        <f t="shared" si="230"/>
        <v>0.05</v>
      </c>
      <c r="AA448" s="70" t="s">
        <v>419</v>
      </c>
      <c r="AB448" s="70" t="s">
        <v>2764</v>
      </c>
      <c r="AC448" s="72">
        <f t="shared" si="231"/>
        <v>0.1</v>
      </c>
      <c r="AD448" s="70" t="s">
        <v>419</v>
      </c>
      <c r="AE448" s="70" t="s">
        <v>289</v>
      </c>
      <c r="AF448" s="129" t="s">
        <v>824</v>
      </c>
      <c r="AG448" s="72">
        <f t="shared" si="232"/>
        <v>0.15</v>
      </c>
      <c r="AH448" s="70" t="s">
        <v>419</v>
      </c>
      <c r="AI448" s="129" t="s">
        <v>2095</v>
      </c>
      <c r="AJ448" s="72">
        <f t="shared" si="233"/>
        <v>0.1</v>
      </c>
      <c r="AK448" s="70" t="s">
        <v>419</v>
      </c>
      <c r="AL448" s="70" t="s">
        <v>2082</v>
      </c>
      <c r="AM448" s="72">
        <f t="shared" si="234"/>
        <v>0.15</v>
      </c>
      <c r="AN448" s="72" t="s">
        <v>2051</v>
      </c>
      <c r="AO448" s="72" t="s">
        <v>2052</v>
      </c>
      <c r="AP448" s="72">
        <f t="shared" si="235"/>
        <v>0.25</v>
      </c>
      <c r="AQ448" s="73">
        <f t="shared" si="236"/>
        <v>1.05</v>
      </c>
      <c r="AR448" s="395"/>
      <c r="AS448" s="362"/>
      <c r="AT448" s="389"/>
      <c r="AU448" s="362"/>
      <c r="AV448" s="389"/>
      <c r="AW448" s="389"/>
      <c r="AX448" s="389"/>
      <c r="AY448" s="392"/>
    </row>
    <row r="449" spans="1:51" ht="50" customHeight="1" x14ac:dyDescent="0.3">
      <c r="A449" s="405"/>
      <c r="B449" s="408"/>
      <c r="C449" s="411"/>
      <c r="D449" s="408"/>
      <c r="E449" s="408"/>
      <c r="F449" s="408"/>
      <c r="G449" s="402"/>
      <c r="H449" s="363"/>
      <c r="I449" s="363"/>
      <c r="J449" s="363"/>
      <c r="K449" s="363"/>
      <c r="L449" s="363"/>
      <c r="M449" s="363"/>
      <c r="N449" s="390"/>
      <c r="O449" s="399"/>
      <c r="P449" s="363"/>
      <c r="Q449" s="390"/>
      <c r="R449" s="399"/>
      <c r="S449" s="390"/>
      <c r="T449" s="393"/>
      <c r="U449" s="70" t="s">
        <v>419</v>
      </c>
      <c r="V449" s="96" t="s">
        <v>2774</v>
      </c>
      <c r="W449" s="70" t="s">
        <v>2046</v>
      </c>
      <c r="X449" s="71">
        <f t="shared" si="229"/>
        <v>0.25</v>
      </c>
      <c r="Y449" s="71" t="s">
        <v>2047</v>
      </c>
      <c r="Z449" s="71">
        <f t="shared" si="230"/>
        <v>0.05</v>
      </c>
      <c r="AA449" s="70" t="s">
        <v>419</v>
      </c>
      <c r="AB449" s="129" t="s">
        <v>2775</v>
      </c>
      <c r="AC449" s="72">
        <f t="shared" si="231"/>
        <v>0.1</v>
      </c>
      <c r="AD449" s="70" t="s">
        <v>419</v>
      </c>
      <c r="AE449" s="70" t="s">
        <v>193</v>
      </c>
      <c r="AF449" s="129" t="s">
        <v>824</v>
      </c>
      <c r="AG449" s="72">
        <f t="shared" si="232"/>
        <v>0.15</v>
      </c>
      <c r="AH449" s="70" t="s">
        <v>419</v>
      </c>
      <c r="AI449" s="129" t="s">
        <v>2095</v>
      </c>
      <c r="AJ449" s="72">
        <f t="shared" si="233"/>
        <v>0.1</v>
      </c>
      <c r="AK449" s="70" t="s">
        <v>419</v>
      </c>
      <c r="AL449" s="70" t="s">
        <v>2050</v>
      </c>
      <c r="AM449" s="72">
        <f t="shared" si="234"/>
        <v>0.15</v>
      </c>
      <c r="AN449" s="72" t="s">
        <v>2051</v>
      </c>
      <c r="AO449" s="72" t="s">
        <v>2052</v>
      </c>
      <c r="AP449" s="72">
        <f t="shared" si="235"/>
        <v>0.25</v>
      </c>
      <c r="AQ449" s="73">
        <f t="shared" si="236"/>
        <v>1.05</v>
      </c>
      <c r="AR449" s="396"/>
      <c r="AS449" s="363"/>
      <c r="AT449" s="390"/>
      <c r="AU449" s="363"/>
      <c r="AV449" s="390"/>
      <c r="AW449" s="390"/>
      <c r="AX449" s="390"/>
      <c r="AY449" s="393"/>
    </row>
    <row r="450" spans="1:51" ht="50" customHeight="1" x14ac:dyDescent="0.3">
      <c r="A450" s="403" t="s">
        <v>1694</v>
      </c>
      <c r="B450" s="406" t="s">
        <v>163</v>
      </c>
      <c r="C450" s="409">
        <v>5</v>
      </c>
      <c r="D450" s="406" t="s">
        <v>465</v>
      </c>
      <c r="E450" s="406" t="s">
        <v>175</v>
      </c>
      <c r="F450" s="406" t="s">
        <v>2032</v>
      </c>
      <c r="G450" s="400" t="str">
        <f>(CONCATENATE(F450," ","de"," ",D450," ","por"," ",J450," ","debido a"," ",I450))</f>
        <v>Pérdida de confidencialidad e integridad de Equipos de cómputo por Alteración de la información / Modificación de la Información debido a Acceso a los equipos de cómputo sin controles</v>
      </c>
      <c r="H450" s="361" t="s">
        <v>2104</v>
      </c>
      <c r="I450" s="361" t="s">
        <v>2033</v>
      </c>
      <c r="J450" s="361" t="s">
        <v>2174</v>
      </c>
      <c r="K450" s="361" t="s">
        <v>2175</v>
      </c>
      <c r="L450" s="361" t="s">
        <v>2754</v>
      </c>
      <c r="M450" s="361" t="s">
        <v>2042</v>
      </c>
      <c r="N450" s="388">
        <f>VALUE(MID($M450,1,1))</f>
        <v>3</v>
      </c>
      <c r="O450" s="397">
        <f>IF(N450=5,100%,IF(N450=4,80%,IF(N450=3,60%,IF(N450=2,40%,IF(N450=1,20%,"")))))</f>
        <v>0.6</v>
      </c>
      <c r="P450" s="361" t="s">
        <v>2106</v>
      </c>
      <c r="Q450" s="388">
        <f>VALUE(MID($P450,1,1))</f>
        <v>3</v>
      </c>
      <c r="R450" s="397">
        <f>IF(Q450=5,100%,IF(Q450=4,80%,IF(Q450=3,60%,IF(Q450=2,40%,IF(Q450=1,20%,"")))))</f>
        <v>0.6</v>
      </c>
      <c r="S450" s="388" t="str">
        <f>CONCATENATE(M450,P450)</f>
        <v>3. Media3. Moderado</v>
      </c>
      <c r="T450" s="391" t="str">
        <f t="shared" ref="T450" si="243">IF(S450="5. Muy alta1. Leve","Alto",IF(S450="5. Muy alta2. Menor","Alto",IF(S450="5. Muy alta3. Moderado","Alto",IF(S450="5. Muy alta4. Mayor","Alto",IF(S450="5. Muy alta5. Catastrófico","Extremo",IF(S450="4. Alta1. Leve","Moderado",IF(S450="4. Alta2. Menor","Moderado",IF(S450="4. Alta3. Moderado","Alto",IF(S450="4. Alta4. Mayor","Alto",IF(S450="4. Alta5. Catastrófico","Extremo",IF(S450="3. Media1. Leve","Moderado",IF(S450="3. Media2. Menor","Moderado",IF(S450="3. Media3. Moderado","Moderado",IF(S450="3. Media4. Mayor","Alto",IF(S450="3. Media5. Catastrófico","Extremo",IF(S450="2. Baja1. Leve","Bajo",IF(S450="2. Baja2. Menor","Moderado",IF(S450="2. Baja3. Moderado","Moderado",IF(S450="2. Baja4. Mayor","Alto",IF(S450="2. Baja5. Catastrófico","Extremo",IF(S450="1. Muy baja1. Leve","Bajo",IF(S450="1. Muy baja2. Menor","Bajo",IF(S450="1. Muy baja3. Moderado","Moderado",IF(S450="1. Muy baja4. Mayor","Alto",IF(S450="1. Muy baja5. Catastrófico","Extremo","")))))))))))))))))))))))))</f>
        <v>Moderado</v>
      </c>
      <c r="U450" s="95" t="s">
        <v>419</v>
      </c>
      <c r="V450" s="95" t="s">
        <v>2176</v>
      </c>
      <c r="W450" s="95" t="s">
        <v>2046</v>
      </c>
      <c r="X450" s="71">
        <f t="shared" si="229"/>
        <v>0.25</v>
      </c>
      <c r="Y450" s="71" t="s">
        <v>2047</v>
      </c>
      <c r="Z450" s="71">
        <f t="shared" si="230"/>
        <v>0.05</v>
      </c>
      <c r="AA450" s="95" t="s">
        <v>419</v>
      </c>
      <c r="AB450" s="95" t="s">
        <v>2177</v>
      </c>
      <c r="AC450" s="72">
        <f t="shared" si="231"/>
        <v>0.1</v>
      </c>
      <c r="AD450" s="95" t="s">
        <v>419</v>
      </c>
      <c r="AE450" s="95" t="s">
        <v>178</v>
      </c>
      <c r="AF450" s="95" t="s">
        <v>170</v>
      </c>
      <c r="AG450" s="72">
        <f t="shared" si="232"/>
        <v>0.15</v>
      </c>
      <c r="AH450" s="95" t="s">
        <v>419</v>
      </c>
      <c r="AI450" s="95" t="s">
        <v>2145</v>
      </c>
      <c r="AJ450" s="72">
        <f t="shared" si="233"/>
        <v>0.1</v>
      </c>
      <c r="AK450" s="95" t="s">
        <v>419</v>
      </c>
      <c r="AL450" s="95" t="s">
        <v>2050</v>
      </c>
      <c r="AM450" s="72">
        <f t="shared" si="234"/>
        <v>0.15</v>
      </c>
      <c r="AN450" s="72" t="s">
        <v>2051</v>
      </c>
      <c r="AO450" s="72" t="s">
        <v>2067</v>
      </c>
      <c r="AP450" s="72">
        <f t="shared" si="235"/>
        <v>0.25</v>
      </c>
      <c r="AQ450" s="73">
        <f t="shared" si="236"/>
        <v>1.05</v>
      </c>
      <c r="AR450" s="394">
        <f>AVERAGE(AQ450,AQ451,AQ452)</f>
        <v>1.05</v>
      </c>
      <c r="AS450" s="361" t="s">
        <v>2053</v>
      </c>
      <c r="AT450" s="388">
        <f>VALUE(MID($AS450,1,1))</f>
        <v>1</v>
      </c>
      <c r="AU450" s="361" t="s">
        <v>2054</v>
      </c>
      <c r="AV450" s="388">
        <f>VALUE(MID($AU450,1,1))</f>
        <v>1</v>
      </c>
      <c r="AW450" s="388">
        <f>$AT450*$AV450</f>
        <v>1</v>
      </c>
      <c r="AX450" s="388" t="str">
        <f>CONCATENATE(AS450,AU450)</f>
        <v>1. Muy baja1. Leve</v>
      </c>
      <c r="AY450" s="391" t="str">
        <f t="shared" ref="AY450" si="244">IF(AX450="5. Muy alta1. Leve","Alto",IF(AX450="5. Muy alta2. Menor","Alto",IF(AX450="5. Muy alta3. Moderado","Alto",IF(AX450="5. Muy alta4. Mayor","Alto",IF(AX450="5. Muy alta5. Catastrófico","Extremo",IF(AX450="4. Alta1. Leve","Moderado",IF(AX450="4. Alta2. Menor","Moderado",IF(AX450="4. Alta3. Moderado","Alto",IF(AX450="4. Alta4. Mayor","Alto",IF(AX450="4. Alta5. Catastrófico","Extremo",IF(AX450="3. Media1. Leve","Moderado",IF(AX450="3. Media2. Menor","Moderado",IF(AX450="3. Media3. Moderado","Moderado",IF(AX450="3. Media4. Mayor","Alto",IF(AX450="3. Media5. Catastrófico","Extremo",IF(AX450="2. Baja1. Leve","Bajo",IF(AX450="2. Baja2. Menor","Moderado",IF(AX450="2. Baja3. Moderado","Moderado",IF(AX450="2. Baja4. Mayor","Alto",IF(AX450="2. Baja5. Catastrófico","Extremo",IF(AX450="1. Muy baja1. Leve","Bajo",IF(AX450="1. Muy baja2. Menor","Bajo",IF(AX450="1. Muy baja3. Moderado","Moderado",IF(AX450="1. Muy baja4. Mayor","Alto",IF(AX450="1. Muy baja5. Catastrófico","Extremo","")))))))))))))))))))))))))</f>
        <v>Bajo</v>
      </c>
    </row>
    <row r="451" spans="1:51" ht="50" customHeight="1" x14ac:dyDescent="0.3">
      <c r="A451" s="404"/>
      <c r="B451" s="407"/>
      <c r="C451" s="410"/>
      <c r="D451" s="407"/>
      <c r="E451" s="407"/>
      <c r="F451" s="407"/>
      <c r="G451" s="401"/>
      <c r="H451" s="362"/>
      <c r="I451" s="362"/>
      <c r="J451" s="362"/>
      <c r="K451" s="362"/>
      <c r="L451" s="362"/>
      <c r="M451" s="362"/>
      <c r="N451" s="389"/>
      <c r="O451" s="398"/>
      <c r="P451" s="362"/>
      <c r="Q451" s="389"/>
      <c r="R451" s="398"/>
      <c r="S451" s="389"/>
      <c r="T451" s="392"/>
      <c r="U451" s="95" t="s">
        <v>419</v>
      </c>
      <c r="V451" s="95" t="s">
        <v>2178</v>
      </c>
      <c r="W451" s="95" t="s">
        <v>2046</v>
      </c>
      <c r="X451" s="71">
        <f t="shared" si="229"/>
        <v>0.25</v>
      </c>
      <c r="Y451" s="71" t="s">
        <v>2047</v>
      </c>
      <c r="Z451" s="71">
        <f t="shared" si="230"/>
        <v>0.05</v>
      </c>
      <c r="AA451" s="95" t="s">
        <v>419</v>
      </c>
      <c r="AB451" s="95" t="s">
        <v>2179</v>
      </c>
      <c r="AC451" s="72">
        <f t="shared" si="231"/>
        <v>0.1</v>
      </c>
      <c r="AD451" s="95" t="s">
        <v>419</v>
      </c>
      <c r="AE451" s="94" t="s">
        <v>516</v>
      </c>
      <c r="AF451" s="129" t="s">
        <v>824</v>
      </c>
      <c r="AG451" s="72">
        <f t="shared" si="232"/>
        <v>0.15</v>
      </c>
      <c r="AH451" s="95" t="s">
        <v>419</v>
      </c>
      <c r="AI451" s="95" t="s">
        <v>2145</v>
      </c>
      <c r="AJ451" s="72">
        <f t="shared" si="233"/>
        <v>0.1</v>
      </c>
      <c r="AK451" s="95" t="s">
        <v>419</v>
      </c>
      <c r="AL451" s="95" t="s">
        <v>2050</v>
      </c>
      <c r="AM451" s="72">
        <f t="shared" si="234"/>
        <v>0.15</v>
      </c>
      <c r="AN451" s="72" t="s">
        <v>2051</v>
      </c>
      <c r="AO451" s="72" t="s">
        <v>2067</v>
      </c>
      <c r="AP451" s="72">
        <f t="shared" si="235"/>
        <v>0.25</v>
      </c>
      <c r="AQ451" s="73">
        <f t="shared" si="236"/>
        <v>1.05</v>
      </c>
      <c r="AR451" s="395"/>
      <c r="AS451" s="362"/>
      <c r="AT451" s="389"/>
      <c r="AU451" s="362"/>
      <c r="AV451" s="389"/>
      <c r="AW451" s="389"/>
      <c r="AX451" s="389"/>
      <c r="AY451" s="392"/>
    </row>
    <row r="452" spans="1:51" ht="50" customHeight="1" x14ac:dyDescent="0.3">
      <c r="A452" s="405"/>
      <c r="B452" s="408"/>
      <c r="C452" s="411"/>
      <c r="D452" s="408"/>
      <c r="E452" s="408"/>
      <c r="F452" s="408"/>
      <c r="G452" s="402"/>
      <c r="H452" s="363"/>
      <c r="I452" s="363"/>
      <c r="J452" s="363"/>
      <c r="K452" s="363"/>
      <c r="L452" s="363"/>
      <c r="M452" s="363"/>
      <c r="N452" s="390"/>
      <c r="O452" s="399"/>
      <c r="P452" s="363"/>
      <c r="Q452" s="390"/>
      <c r="R452" s="399"/>
      <c r="S452" s="390"/>
      <c r="T452" s="393"/>
      <c r="U452" s="95" t="s">
        <v>419</v>
      </c>
      <c r="V452" s="95" t="s">
        <v>2776</v>
      </c>
      <c r="W452" s="95" t="s">
        <v>2046</v>
      </c>
      <c r="X452" s="71">
        <f t="shared" si="229"/>
        <v>0.25</v>
      </c>
      <c r="Y452" s="71" t="s">
        <v>2047</v>
      </c>
      <c r="Z452" s="71">
        <f t="shared" si="230"/>
        <v>0.05</v>
      </c>
      <c r="AA452" s="95" t="s">
        <v>419</v>
      </c>
      <c r="AB452" s="95" t="s">
        <v>2777</v>
      </c>
      <c r="AC452" s="72">
        <f t="shared" si="231"/>
        <v>0.1</v>
      </c>
      <c r="AD452" s="95" t="s">
        <v>419</v>
      </c>
      <c r="AE452" s="94" t="s">
        <v>516</v>
      </c>
      <c r="AF452" s="95" t="s">
        <v>824</v>
      </c>
      <c r="AG452" s="72">
        <f t="shared" si="232"/>
        <v>0.15</v>
      </c>
      <c r="AH452" s="95" t="s">
        <v>419</v>
      </c>
      <c r="AI452" s="95" t="s">
        <v>2066</v>
      </c>
      <c r="AJ452" s="72">
        <f t="shared" si="233"/>
        <v>0.1</v>
      </c>
      <c r="AK452" s="95" t="s">
        <v>419</v>
      </c>
      <c r="AL452" s="95" t="s">
        <v>2050</v>
      </c>
      <c r="AM452" s="72">
        <f t="shared" si="234"/>
        <v>0.15</v>
      </c>
      <c r="AN452" s="72" t="s">
        <v>2051</v>
      </c>
      <c r="AO452" s="72" t="s">
        <v>2067</v>
      </c>
      <c r="AP452" s="72">
        <f t="shared" si="235"/>
        <v>0.25</v>
      </c>
      <c r="AQ452" s="73">
        <f t="shared" si="236"/>
        <v>1.05</v>
      </c>
      <c r="AR452" s="396"/>
      <c r="AS452" s="363"/>
      <c r="AT452" s="390"/>
      <c r="AU452" s="363"/>
      <c r="AV452" s="390"/>
      <c r="AW452" s="390"/>
      <c r="AX452" s="390"/>
      <c r="AY452" s="393"/>
    </row>
    <row r="453" spans="1:51" ht="50" customHeight="1" x14ac:dyDescent="0.3">
      <c r="A453" s="403" t="s">
        <v>1694</v>
      </c>
      <c r="B453" s="406" t="s">
        <v>163</v>
      </c>
      <c r="C453" s="409">
        <v>6</v>
      </c>
      <c r="D453" s="406" t="s">
        <v>465</v>
      </c>
      <c r="E453" s="406" t="s">
        <v>175</v>
      </c>
      <c r="F453" s="406" t="s">
        <v>2061</v>
      </c>
      <c r="G453" s="400" t="str">
        <f>(CONCATENATE(F453," ","de"," ",D453," ","por"," ",J453," ","debido a"," ",I453))</f>
        <v>Pérdida de Disponibilidad de Equipos de cómputo por Ataque de virus sofisticados debido a Acceso a los equipos de cómputo sin controles</v>
      </c>
      <c r="H453" s="361" t="s">
        <v>2104</v>
      </c>
      <c r="I453" s="361" t="s">
        <v>2033</v>
      </c>
      <c r="J453" s="361" t="s">
        <v>2034</v>
      </c>
      <c r="K453" s="361" t="s">
        <v>2076</v>
      </c>
      <c r="L453" s="361" t="s">
        <v>2754</v>
      </c>
      <c r="M453" s="361" t="s">
        <v>2042</v>
      </c>
      <c r="N453" s="388">
        <f>VALUE(MID($M453,1,1))</f>
        <v>3</v>
      </c>
      <c r="O453" s="397">
        <f>IF(N453=5,100%,IF(N453=4,80%,IF(N453=3,60%,IF(N453=2,40%,IF(N453=1,20%,"")))))</f>
        <v>0.6</v>
      </c>
      <c r="P453" s="361" t="s">
        <v>2106</v>
      </c>
      <c r="Q453" s="388">
        <f>VALUE(MID($P453,1,1))</f>
        <v>3</v>
      </c>
      <c r="R453" s="397">
        <f>IF(Q453=5,100%,IF(Q453=4,80%,IF(Q453=3,60%,IF(Q453=2,40%,IF(Q453=1,20%,"")))))</f>
        <v>0.6</v>
      </c>
      <c r="S453" s="388" t="str">
        <f>CONCATENATE(M453,P453)</f>
        <v>3. Media3. Moderado</v>
      </c>
      <c r="T453" s="391" t="str">
        <f t="shared" ref="T453" si="245">IF(S453="5. Muy alta1. Leve","Alto",IF(S453="5. Muy alta2. Menor","Alto",IF(S453="5. Muy alta3. Moderado","Alto",IF(S453="5. Muy alta4. Mayor","Alto",IF(S453="5. Muy alta5. Catastrófico","Extremo",IF(S453="4. Alta1. Leve","Moderado",IF(S453="4. Alta2. Menor","Moderado",IF(S453="4. Alta3. Moderado","Alto",IF(S453="4. Alta4. Mayor","Alto",IF(S453="4. Alta5. Catastrófico","Extremo",IF(S453="3. Media1. Leve","Moderado",IF(S453="3. Media2. Menor","Moderado",IF(S453="3. Media3. Moderado","Moderado",IF(S453="3. Media4. Mayor","Alto",IF(S453="3. Media5. Catastrófico","Extremo",IF(S453="2. Baja1. Leve","Bajo",IF(S453="2. Baja2. Menor","Moderado",IF(S453="2. Baja3. Moderado","Moderado",IF(S453="2. Baja4. Mayor","Alto",IF(S453="2. Baja5. Catastrófico","Extremo",IF(S453="1. Muy baja1. Leve","Bajo",IF(S453="1. Muy baja2. Menor","Bajo",IF(S453="1. Muy baja3. Moderado","Moderado",IF(S453="1. Muy baja4. Mayor","Alto",IF(S453="1. Muy baja5. Catastrófico","Extremo","")))))))))))))))))))))))))</f>
        <v>Moderado</v>
      </c>
      <c r="U453" s="95" t="s">
        <v>419</v>
      </c>
      <c r="V453" s="95" t="s">
        <v>2181</v>
      </c>
      <c r="W453" s="95" t="s">
        <v>2046</v>
      </c>
      <c r="X453" s="71">
        <f t="shared" si="229"/>
        <v>0.25</v>
      </c>
      <c r="Y453" s="71" t="s">
        <v>2069</v>
      </c>
      <c r="Z453" s="71">
        <f t="shared" si="230"/>
        <v>0.15</v>
      </c>
      <c r="AA453" s="95" t="s">
        <v>419</v>
      </c>
      <c r="AB453" s="95" t="s">
        <v>2182</v>
      </c>
      <c r="AC453" s="72">
        <f t="shared" si="231"/>
        <v>0.1</v>
      </c>
      <c r="AD453" s="95" t="s">
        <v>419</v>
      </c>
      <c r="AE453" s="95" t="s">
        <v>289</v>
      </c>
      <c r="AF453" s="95" t="s">
        <v>170</v>
      </c>
      <c r="AG453" s="72">
        <f t="shared" si="232"/>
        <v>0.15</v>
      </c>
      <c r="AH453" s="95" t="s">
        <v>419</v>
      </c>
      <c r="AI453" s="95" t="s">
        <v>2066</v>
      </c>
      <c r="AJ453" s="72">
        <f t="shared" si="233"/>
        <v>0.1</v>
      </c>
      <c r="AK453" s="95" t="s">
        <v>419</v>
      </c>
      <c r="AL453" s="95" t="s">
        <v>2063</v>
      </c>
      <c r="AM453" s="72">
        <f t="shared" si="234"/>
        <v>0.15</v>
      </c>
      <c r="AN453" s="72" t="s">
        <v>2051</v>
      </c>
      <c r="AO453" s="72" t="s">
        <v>2183</v>
      </c>
      <c r="AP453" s="72">
        <f t="shared" si="235"/>
        <v>0.25</v>
      </c>
      <c r="AQ453" s="73">
        <f t="shared" si="236"/>
        <v>1.1499999999999999</v>
      </c>
      <c r="AR453" s="394">
        <f>AVERAGE(AQ453,AQ454,AQ455)</f>
        <v>1.0666666666666667</v>
      </c>
      <c r="AS453" s="361" t="s">
        <v>2053</v>
      </c>
      <c r="AT453" s="388">
        <f>VALUE(MID($AS453,1,1))</f>
        <v>1</v>
      </c>
      <c r="AU453" s="361" t="s">
        <v>2054</v>
      </c>
      <c r="AV453" s="388">
        <f>VALUE(MID($AU453,1,1))</f>
        <v>1</v>
      </c>
      <c r="AW453" s="388">
        <f>$AT453*$AV453</f>
        <v>1</v>
      </c>
      <c r="AX453" s="388" t="str">
        <f>CONCATENATE(AS453,AU453)</f>
        <v>1. Muy baja1. Leve</v>
      </c>
      <c r="AY453" s="391" t="str">
        <f t="shared" ref="AY453" si="246">IF(AX453="5. Muy alta1. Leve","Alto",IF(AX453="5. Muy alta2. Menor","Alto",IF(AX453="5. Muy alta3. Moderado","Alto",IF(AX453="5. Muy alta4. Mayor","Alto",IF(AX453="5. Muy alta5. Catastrófico","Extremo",IF(AX453="4. Alta1. Leve","Moderado",IF(AX453="4. Alta2. Menor","Moderado",IF(AX453="4. Alta3. Moderado","Alto",IF(AX453="4. Alta4. Mayor","Alto",IF(AX453="4. Alta5. Catastrófico","Extremo",IF(AX453="3. Media1. Leve","Moderado",IF(AX453="3. Media2. Menor","Moderado",IF(AX453="3. Media3. Moderado","Moderado",IF(AX453="3. Media4. Mayor","Alto",IF(AX453="3. Media5. Catastrófico","Extremo",IF(AX453="2. Baja1. Leve","Bajo",IF(AX453="2. Baja2. Menor","Moderado",IF(AX453="2. Baja3. Moderado","Moderado",IF(AX453="2. Baja4. Mayor","Alto",IF(AX453="2. Baja5. Catastrófico","Extremo",IF(AX453="1. Muy baja1. Leve","Bajo",IF(AX453="1. Muy baja2. Menor","Bajo",IF(AX453="1. Muy baja3. Moderado","Moderado",IF(AX453="1. Muy baja4. Mayor","Alto",IF(AX453="1. Muy baja5. Catastrófico","Extremo","")))))))))))))))))))))))))</f>
        <v>Bajo</v>
      </c>
    </row>
    <row r="454" spans="1:51" ht="50" customHeight="1" x14ac:dyDescent="0.3">
      <c r="A454" s="404"/>
      <c r="B454" s="407"/>
      <c r="C454" s="410"/>
      <c r="D454" s="407"/>
      <c r="E454" s="407"/>
      <c r="F454" s="407"/>
      <c r="G454" s="401"/>
      <c r="H454" s="362"/>
      <c r="I454" s="362"/>
      <c r="J454" s="362"/>
      <c r="K454" s="362"/>
      <c r="L454" s="362"/>
      <c r="M454" s="362"/>
      <c r="N454" s="389"/>
      <c r="O454" s="398"/>
      <c r="P454" s="362"/>
      <c r="Q454" s="389"/>
      <c r="R454" s="398"/>
      <c r="S454" s="389"/>
      <c r="T454" s="392"/>
      <c r="U454" s="95" t="s">
        <v>419</v>
      </c>
      <c r="V454" s="95" t="s">
        <v>2181</v>
      </c>
      <c r="W454" s="95" t="s">
        <v>2114</v>
      </c>
      <c r="X454" s="71">
        <f t="shared" si="229"/>
        <v>0.1</v>
      </c>
      <c r="Y454" s="71" t="s">
        <v>2069</v>
      </c>
      <c r="Z454" s="71">
        <f t="shared" si="230"/>
        <v>0.15</v>
      </c>
      <c r="AA454" s="95" t="s">
        <v>419</v>
      </c>
      <c r="AB454" s="95" t="s">
        <v>2182</v>
      </c>
      <c r="AC454" s="72">
        <f t="shared" si="231"/>
        <v>0.1</v>
      </c>
      <c r="AD454" s="95" t="s">
        <v>419</v>
      </c>
      <c r="AE454" s="95" t="s">
        <v>289</v>
      </c>
      <c r="AF454" s="95" t="s">
        <v>170</v>
      </c>
      <c r="AG454" s="72">
        <f t="shared" si="232"/>
        <v>0.15</v>
      </c>
      <c r="AH454" s="95" t="s">
        <v>419</v>
      </c>
      <c r="AI454" s="95" t="s">
        <v>2066</v>
      </c>
      <c r="AJ454" s="72">
        <f t="shared" si="233"/>
        <v>0.1</v>
      </c>
      <c r="AK454" s="95" t="s">
        <v>419</v>
      </c>
      <c r="AL454" s="95" t="s">
        <v>2063</v>
      </c>
      <c r="AM454" s="72">
        <f t="shared" si="234"/>
        <v>0.15</v>
      </c>
      <c r="AN454" s="72" t="s">
        <v>2051</v>
      </c>
      <c r="AO454" s="72" t="s">
        <v>2183</v>
      </c>
      <c r="AP454" s="72">
        <f t="shared" si="235"/>
        <v>0.25</v>
      </c>
      <c r="AQ454" s="73">
        <f t="shared" si="236"/>
        <v>1</v>
      </c>
      <c r="AR454" s="395"/>
      <c r="AS454" s="362"/>
      <c r="AT454" s="389"/>
      <c r="AU454" s="362"/>
      <c r="AV454" s="389"/>
      <c r="AW454" s="389"/>
      <c r="AX454" s="389"/>
      <c r="AY454" s="392"/>
    </row>
    <row r="455" spans="1:51" ht="50" customHeight="1" x14ac:dyDescent="0.3">
      <c r="A455" s="405"/>
      <c r="B455" s="408"/>
      <c r="C455" s="411"/>
      <c r="D455" s="408"/>
      <c r="E455" s="408"/>
      <c r="F455" s="408"/>
      <c r="G455" s="402"/>
      <c r="H455" s="363"/>
      <c r="I455" s="363"/>
      <c r="J455" s="363"/>
      <c r="K455" s="363"/>
      <c r="L455" s="363"/>
      <c r="M455" s="363"/>
      <c r="N455" s="390"/>
      <c r="O455" s="399"/>
      <c r="P455" s="363"/>
      <c r="Q455" s="390"/>
      <c r="R455" s="399"/>
      <c r="S455" s="390"/>
      <c r="T455" s="393"/>
      <c r="U455" s="95" t="s">
        <v>419</v>
      </c>
      <c r="V455" s="95" t="s">
        <v>2184</v>
      </c>
      <c r="W455" s="95" t="s">
        <v>2046</v>
      </c>
      <c r="X455" s="71">
        <f t="shared" si="229"/>
        <v>0.25</v>
      </c>
      <c r="Y455" s="71" t="s">
        <v>2047</v>
      </c>
      <c r="Z455" s="71">
        <f t="shared" si="230"/>
        <v>0.05</v>
      </c>
      <c r="AA455" s="95" t="s">
        <v>419</v>
      </c>
      <c r="AB455" s="95" t="s">
        <v>2185</v>
      </c>
      <c r="AC455" s="72">
        <f t="shared" si="231"/>
        <v>0.1</v>
      </c>
      <c r="AD455" s="95" t="s">
        <v>419</v>
      </c>
      <c r="AE455" s="95" t="s">
        <v>178</v>
      </c>
      <c r="AF455" s="95" t="s">
        <v>170</v>
      </c>
      <c r="AG455" s="72">
        <f t="shared" si="232"/>
        <v>0.15</v>
      </c>
      <c r="AH455" s="95" t="s">
        <v>419</v>
      </c>
      <c r="AI455" s="95" t="s">
        <v>2159</v>
      </c>
      <c r="AJ455" s="72">
        <f t="shared" si="233"/>
        <v>0.1</v>
      </c>
      <c r="AK455" s="95" t="s">
        <v>419</v>
      </c>
      <c r="AL455" s="95" t="s">
        <v>2063</v>
      </c>
      <c r="AM455" s="72">
        <f t="shared" si="234"/>
        <v>0.15</v>
      </c>
      <c r="AN455" s="72" t="s">
        <v>2051</v>
      </c>
      <c r="AO455" s="72" t="s">
        <v>2183</v>
      </c>
      <c r="AP455" s="72">
        <f t="shared" si="235"/>
        <v>0.25</v>
      </c>
      <c r="AQ455" s="73">
        <f t="shared" si="236"/>
        <v>1.05</v>
      </c>
      <c r="AR455" s="396"/>
      <c r="AS455" s="363"/>
      <c r="AT455" s="390"/>
      <c r="AU455" s="363"/>
      <c r="AV455" s="390"/>
      <c r="AW455" s="390"/>
      <c r="AX455" s="390"/>
      <c r="AY455" s="393"/>
    </row>
    <row r="456" spans="1:51" ht="50" customHeight="1" x14ac:dyDescent="0.3">
      <c r="A456" s="403" t="s">
        <v>1694</v>
      </c>
      <c r="B456" s="406" t="s">
        <v>163</v>
      </c>
      <c r="C456" s="409">
        <v>7</v>
      </c>
      <c r="D456" s="406" t="s">
        <v>1957</v>
      </c>
      <c r="E456" s="406" t="s">
        <v>695</v>
      </c>
      <c r="F456" s="406" t="s">
        <v>2032</v>
      </c>
      <c r="G456" s="400" t="str">
        <f>(CONCATENATE(F456," ","de"," ",D456," ","por"," ",J456," ","debido a"," ",I456))</f>
        <v>Pérdida de confidencialidad e integridad de Archivo de gestión por Fuego debido a Falta de mantenimiento</v>
      </c>
      <c r="H456" s="361" t="s">
        <v>2084</v>
      </c>
      <c r="I456" s="361" t="s">
        <v>2163</v>
      </c>
      <c r="J456" s="361" t="s">
        <v>2778</v>
      </c>
      <c r="K456" s="361" t="s">
        <v>2140</v>
      </c>
      <c r="L456" s="361" t="s">
        <v>2754</v>
      </c>
      <c r="M456" s="361" t="s">
        <v>2042</v>
      </c>
      <c r="N456" s="388">
        <f>VALUE(MID($M456,1,1))</f>
        <v>3</v>
      </c>
      <c r="O456" s="397">
        <f>IF(N456=5,100%,IF(N456=4,80%,IF(N456=3,60%,IF(N456=2,40%,IF(N456=1,20%,"")))))</f>
        <v>0.6</v>
      </c>
      <c r="P456" s="361" t="s">
        <v>2106</v>
      </c>
      <c r="Q456" s="388">
        <f>VALUE(MID($P456,1,1))</f>
        <v>3</v>
      </c>
      <c r="R456" s="397">
        <f>IF(Q456=5,100%,IF(Q456=4,80%,IF(Q456=3,60%,IF(Q456=2,40%,IF(Q456=1,20%,"")))))</f>
        <v>0.6</v>
      </c>
      <c r="S456" s="388" t="str">
        <f>CONCATENATE(M456,P456)</f>
        <v>3. Media3. Moderado</v>
      </c>
      <c r="T456" s="391" t="str">
        <f t="shared" ref="T456" si="247">IF(S456="5. Muy alta1. Leve","Alto",IF(S456="5. Muy alta2. Menor","Alto",IF(S456="5. Muy alta3. Moderado","Alto",IF(S456="5. Muy alta4. Mayor","Alto",IF(S456="5. Muy alta5. Catastrófico","Extremo",IF(S456="4. Alta1. Leve","Moderado",IF(S456="4. Alta2. Menor","Moderado",IF(S456="4. Alta3. Moderado","Alto",IF(S456="4. Alta4. Mayor","Alto",IF(S456="4. Alta5. Catastrófico","Extremo",IF(S456="3. Media1. Leve","Moderado",IF(S456="3. Media2. Menor","Moderado",IF(S456="3. Media3. Moderado","Moderado",IF(S456="3. Media4. Mayor","Alto",IF(S456="3. Media5. Catastrófico","Extremo",IF(S456="2. Baja1. Leve","Bajo",IF(S456="2. Baja2. Menor","Moderado",IF(S456="2. Baja3. Moderado","Moderado",IF(S456="2. Baja4. Mayor","Alto",IF(S456="2. Baja5. Catastrófico","Extremo",IF(S456="1. Muy baja1. Leve","Bajo",IF(S456="1. Muy baja2. Menor","Bajo",IF(S456="1. Muy baja3. Moderado","Moderado",IF(S456="1. Muy baja4. Mayor","Alto",IF(S456="1. Muy baja5. Catastrófico","Extremo","")))))))))))))))))))))))))</f>
        <v>Moderado</v>
      </c>
      <c r="U456" s="129" t="s">
        <v>419</v>
      </c>
      <c r="V456" s="129" t="s">
        <v>2779</v>
      </c>
      <c r="W456" s="70" t="s">
        <v>2046</v>
      </c>
      <c r="X456" s="71">
        <f t="shared" si="229"/>
        <v>0.25</v>
      </c>
      <c r="Y456" s="71" t="s">
        <v>2047</v>
      </c>
      <c r="Z456" s="71">
        <f t="shared" si="230"/>
        <v>0.05</v>
      </c>
      <c r="AA456" s="70" t="s">
        <v>419</v>
      </c>
      <c r="AB456" s="70" t="s">
        <v>2780</v>
      </c>
      <c r="AC456" s="72">
        <f t="shared" si="231"/>
        <v>0.1</v>
      </c>
      <c r="AD456" s="70" t="s">
        <v>419</v>
      </c>
      <c r="AE456" s="70" t="s">
        <v>324</v>
      </c>
      <c r="AF456" s="70" t="s">
        <v>824</v>
      </c>
      <c r="AG456" s="72">
        <f t="shared" si="232"/>
        <v>0.15</v>
      </c>
      <c r="AH456" s="70" t="s">
        <v>419</v>
      </c>
      <c r="AI456" s="70" t="s">
        <v>2049</v>
      </c>
      <c r="AJ456" s="72">
        <f t="shared" si="233"/>
        <v>0.1</v>
      </c>
      <c r="AK456" s="70" t="s">
        <v>419</v>
      </c>
      <c r="AL456" s="129" t="s">
        <v>2050</v>
      </c>
      <c r="AM456" s="72">
        <f t="shared" si="234"/>
        <v>0.15</v>
      </c>
      <c r="AN456" s="72" t="s">
        <v>2051</v>
      </c>
      <c r="AO456" s="128" t="s">
        <v>2052</v>
      </c>
      <c r="AP456" s="72">
        <f t="shared" si="235"/>
        <v>0.25</v>
      </c>
      <c r="AQ456" s="73">
        <f t="shared" si="236"/>
        <v>1.05</v>
      </c>
      <c r="AR456" s="394">
        <f>AVERAGE(AQ456,AQ457,AQ458)</f>
        <v>1.05</v>
      </c>
      <c r="AS456" s="361" t="s">
        <v>2053</v>
      </c>
      <c r="AT456" s="388">
        <f>VALUE(MID($AS456,1,1))</f>
        <v>1</v>
      </c>
      <c r="AU456" s="361" t="s">
        <v>2054</v>
      </c>
      <c r="AV456" s="388">
        <f>VALUE(MID($AU456,1,1))</f>
        <v>1</v>
      </c>
      <c r="AW456" s="388">
        <f>$AT456*$AV456</f>
        <v>1</v>
      </c>
      <c r="AX456" s="388" t="str">
        <f>CONCATENATE(AS456,AU456)</f>
        <v>1. Muy baja1. Leve</v>
      </c>
      <c r="AY456" s="391" t="str">
        <f t="shared" ref="AY456" si="248">IF(AX456="5. Muy alta1. Leve","Alto",IF(AX456="5. Muy alta2. Menor","Alto",IF(AX456="5. Muy alta3. Moderado","Alto",IF(AX456="5. Muy alta4. Mayor","Alto",IF(AX456="5. Muy alta5. Catastrófico","Extremo",IF(AX456="4. Alta1. Leve","Moderado",IF(AX456="4. Alta2. Menor","Moderado",IF(AX456="4. Alta3. Moderado","Alto",IF(AX456="4. Alta4. Mayor","Alto",IF(AX456="4. Alta5. Catastrófico","Extremo",IF(AX456="3. Media1. Leve","Moderado",IF(AX456="3. Media2. Menor","Moderado",IF(AX456="3. Media3. Moderado","Moderado",IF(AX456="3. Media4. Mayor","Alto",IF(AX456="3. Media5. Catastrófico","Extremo",IF(AX456="2. Baja1. Leve","Bajo",IF(AX456="2. Baja2. Menor","Moderado",IF(AX456="2. Baja3. Moderado","Moderado",IF(AX456="2. Baja4. Mayor","Alto",IF(AX456="2. Baja5. Catastrófico","Extremo",IF(AX456="1. Muy baja1. Leve","Bajo",IF(AX456="1. Muy baja2. Menor","Bajo",IF(AX456="1. Muy baja3. Moderado","Moderado",IF(AX456="1. Muy baja4. Mayor","Alto",IF(AX456="1. Muy baja5. Catastrófico","Extremo","")))))))))))))))))))))))))</f>
        <v>Bajo</v>
      </c>
    </row>
    <row r="457" spans="1:51" ht="50" customHeight="1" x14ac:dyDescent="0.3">
      <c r="A457" s="404"/>
      <c r="B457" s="407"/>
      <c r="C457" s="410"/>
      <c r="D457" s="407"/>
      <c r="E457" s="407"/>
      <c r="F457" s="407"/>
      <c r="G457" s="401"/>
      <c r="H457" s="362"/>
      <c r="I457" s="362"/>
      <c r="J457" s="362"/>
      <c r="K457" s="362"/>
      <c r="L457" s="362"/>
      <c r="M457" s="362"/>
      <c r="N457" s="389"/>
      <c r="O457" s="398"/>
      <c r="P457" s="362"/>
      <c r="Q457" s="389"/>
      <c r="R457" s="398"/>
      <c r="S457" s="389"/>
      <c r="T457" s="392"/>
      <c r="U457" s="70" t="s">
        <v>419</v>
      </c>
      <c r="V457" s="70" t="s">
        <v>2781</v>
      </c>
      <c r="W457" s="70" t="s">
        <v>2046</v>
      </c>
      <c r="X457" s="71">
        <f t="shared" si="229"/>
        <v>0.25</v>
      </c>
      <c r="Y457" s="71" t="s">
        <v>2047</v>
      </c>
      <c r="Z457" s="71">
        <f t="shared" si="230"/>
        <v>0.05</v>
      </c>
      <c r="AA457" s="70" t="s">
        <v>419</v>
      </c>
      <c r="AB457" s="70" t="s">
        <v>2782</v>
      </c>
      <c r="AC457" s="72">
        <f t="shared" si="231"/>
        <v>0.1</v>
      </c>
      <c r="AD457" s="70" t="s">
        <v>419</v>
      </c>
      <c r="AE457" s="70" t="s">
        <v>324</v>
      </c>
      <c r="AF457" s="70" t="s">
        <v>824</v>
      </c>
      <c r="AG457" s="72">
        <f t="shared" si="232"/>
        <v>0.15</v>
      </c>
      <c r="AH457" s="70" t="s">
        <v>419</v>
      </c>
      <c r="AI457" s="70" t="s">
        <v>2049</v>
      </c>
      <c r="AJ457" s="72">
        <f t="shared" si="233"/>
        <v>0.1</v>
      </c>
      <c r="AK457" s="70" t="s">
        <v>419</v>
      </c>
      <c r="AL457" s="129" t="s">
        <v>2050</v>
      </c>
      <c r="AM457" s="72">
        <f t="shared" si="234"/>
        <v>0.15</v>
      </c>
      <c r="AN457" s="72" t="s">
        <v>2051</v>
      </c>
      <c r="AO457" s="128" t="s">
        <v>2052</v>
      </c>
      <c r="AP457" s="72">
        <f t="shared" si="235"/>
        <v>0.25</v>
      </c>
      <c r="AQ457" s="73">
        <f t="shared" si="236"/>
        <v>1.05</v>
      </c>
      <c r="AR457" s="395"/>
      <c r="AS457" s="362"/>
      <c r="AT457" s="389"/>
      <c r="AU457" s="362"/>
      <c r="AV457" s="389"/>
      <c r="AW457" s="389"/>
      <c r="AX457" s="389"/>
      <c r="AY457" s="392"/>
    </row>
    <row r="458" spans="1:51" ht="50" customHeight="1" x14ac:dyDescent="0.3">
      <c r="A458" s="405"/>
      <c r="B458" s="408"/>
      <c r="C458" s="411"/>
      <c r="D458" s="408"/>
      <c r="E458" s="408"/>
      <c r="F458" s="408"/>
      <c r="G458" s="402"/>
      <c r="H458" s="363"/>
      <c r="I458" s="363"/>
      <c r="J458" s="363"/>
      <c r="K458" s="363"/>
      <c r="L458" s="363"/>
      <c r="M458" s="363"/>
      <c r="N458" s="390"/>
      <c r="O458" s="399"/>
      <c r="P458" s="363"/>
      <c r="Q458" s="390"/>
      <c r="R458" s="399"/>
      <c r="S458" s="390"/>
      <c r="T458" s="393"/>
      <c r="U458" s="70" t="s">
        <v>419</v>
      </c>
      <c r="V458" s="70" t="s">
        <v>2783</v>
      </c>
      <c r="W458" s="70" t="s">
        <v>2046</v>
      </c>
      <c r="X458" s="71">
        <f t="shared" si="229"/>
        <v>0.25</v>
      </c>
      <c r="Y458" s="71" t="s">
        <v>2047</v>
      </c>
      <c r="Z458" s="71">
        <f t="shared" si="230"/>
        <v>0.05</v>
      </c>
      <c r="AA458" s="70" t="s">
        <v>419</v>
      </c>
      <c r="AB458" s="129" t="s">
        <v>2784</v>
      </c>
      <c r="AC458" s="72">
        <f t="shared" si="231"/>
        <v>0.1</v>
      </c>
      <c r="AD458" s="70" t="s">
        <v>419</v>
      </c>
      <c r="AE458" s="70" t="s">
        <v>324</v>
      </c>
      <c r="AF458" s="70" t="s">
        <v>824</v>
      </c>
      <c r="AG458" s="72">
        <f t="shared" si="232"/>
        <v>0.15</v>
      </c>
      <c r="AH458" s="70" t="s">
        <v>419</v>
      </c>
      <c r="AI458" s="70" t="s">
        <v>2095</v>
      </c>
      <c r="AJ458" s="72">
        <f t="shared" si="233"/>
        <v>0.1</v>
      </c>
      <c r="AK458" s="70" t="s">
        <v>419</v>
      </c>
      <c r="AL458" s="129" t="s">
        <v>2050</v>
      </c>
      <c r="AM458" s="72">
        <f t="shared" si="234"/>
        <v>0.15</v>
      </c>
      <c r="AN458" s="72" t="s">
        <v>2051</v>
      </c>
      <c r="AO458" s="128" t="s">
        <v>2052</v>
      </c>
      <c r="AP458" s="72">
        <f t="shared" si="235"/>
        <v>0.25</v>
      </c>
      <c r="AQ458" s="73">
        <f t="shared" si="236"/>
        <v>1.05</v>
      </c>
      <c r="AR458" s="396"/>
      <c r="AS458" s="363"/>
      <c r="AT458" s="390"/>
      <c r="AU458" s="363"/>
      <c r="AV458" s="390"/>
      <c r="AW458" s="390"/>
      <c r="AX458" s="390"/>
      <c r="AY458" s="393"/>
    </row>
    <row r="459" spans="1:51" ht="50" customHeight="1" x14ac:dyDescent="0.3">
      <c r="A459" s="403" t="s">
        <v>1694</v>
      </c>
      <c r="B459" s="406" t="s">
        <v>163</v>
      </c>
      <c r="C459" s="409">
        <v>8</v>
      </c>
      <c r="D459" s="406" t="s">
        <v>1957</v>
      </c>
      <c r="E459" s="406" t="s">
        <v>695</v>
      </c>
      <c r="F459" s="406" t="s">
        <v>2061</v>
      </c>
      <c r="G459" s="400" t="str">
        <f>(CONCATENATE(F459," ","de"," ",D459," ","por"," ",J459," ","debido a"," ",I459))</f>
        <v>Pérdida de Disponibilidad de Archivo de gestión por Condiciones inadecuadas de temperatura y/o humedad debido a Falta de mantenimiento en las instalaciones</v>
      </c>
      <c r="H459" s="361" t="s">
        <v>2084</v>
      </c>
      <c r="I459" s="361" t="s">
        <v>2785</v>
      </c>
      <c r="J459" s="361" t="s">
        <v>2786</v>
      </c>
      <c r="K459" s="361" t="s">
        <v>2140</v>
      </c>
      <c r="L459" s="361" t="s">
        <v>2754</v>
      </c>
      <c r="M459" s="361" t="s">
        <v>2042</v>
      </c>
      <c r="N459" s="388">
        <f>VALUE(MID($M459,1,1))</f>
        <v>3</v>
      </c>
      <c r="O459" s="397">
        <f>IF(N459=5,100%,IF(N459=4,80%,IF(N459=3,60%,IF(N459=2,40%,IF(N459=1,20%,"")))))</f>
        <v>0.6</v>
      </c>
      <c r="P459" s="361" t="s">
        <v>2106</v>
      </c>
      <c r="Q459" s="388">
        <f>VALUE(MID($P459,1,1))</f>
        <v>3</v>
      </c>
      <c r="R459" s="397">
        <f>IF(Q459=5,100%,IF(Q459=4,80%,IF(Q459=3,60%,IF(Q459=2,40%,IF(Q459=1,20%,"")))))</f>
        <v>0.6</v>
      </c>
      <c r="S459" s="388" t="str">
        <f>CONCATENATE(M459,P459)</f>
        <v>3. Media3. Moderado</v>
      </c>
      <c r="T459" s="391" t="str">
        <f t="shared" ref="T459" si="249">IF(S459="5. Muy alta1. Leve","Alto",IF(S459="5. Muy alta2. Menor","Alto",IF(S459="5. Muy alta3. Moderado","Alto",IF(S459="5. Muy alta4. Mayor","Alto",IF(S459="5. Muy alta5. Catastrófico","Extremo",IF(S459="4. Alta1. Leve","Moderado",IF(S459="4. Alta2. Menor","Moderado",IF(S459="4. Alta3. Moderado","Alto",IF(S459="4. Alta4. Mayor","Alto",IF(S459="4. Alta5. Catastrófico","Extremo",IF(S459="3. Media1. Leve","Moderado",IF(S459="3. Media2. Menor","Moderado",IF(S459="3. Media3. Moderado","Moderado",IF(S459="3. Media4. Mayor","Alto",IF(S459="3. Media5. Catastrófico","Extremo",IF(S459="2. Baja1. Leve","Bajo",IF(S459="2. Baja2. Menor","Moderado",IF(S459="2. Baja3. Moderado","Moderado",IF(S459="2. Baja4. Mayor","Alto",IF(S459="2. Baja5. Catastrófico","Extremo",IF(S459="1. Muy baja1. Leve","Bajo",IF(S459="1. Muy baja2. Menor","Bajo",IF(S459="1. Muy baja3. Moderado","Moderado",IF(S459="1. Muy baja4. Mayor","Alto",IF(S459="1. Muy baja5. Catastrófico","Extremo","")))))))))))))))))))))))))</f>
        <v>Moderado</v>
      </c>
      <c r="U459" s="70" t="s">
        <v>419</v>
      </c>
      <c r="V459" s="129" t="s">
        <v>2779</v>
      </c>
      <c r="W459" s="70" t="s">
        <v>2046</v>
      </c>
      <c r="X459" s="71">
        <f t="shared" si="229"/>
        <v>0.25</v>
      </c>
      <c r="Y459" s="71" t="s">
        <v>2047</v>
      </c>
      <c r="Z459" s="71">
        <f t="shared" si="230"/>
        <v>0.05</v>
      </c>
      <c r="AA459" s="70" t="s">
        <v>419</v>
      </c>
      <c r="AB459" s="129" t="s">
        <v>2780</v>
      </c>
      <c r="AC459" s="72">
        <f t="shared" si="231"/>
        <v>0.1</v>
      </c>
      <c r="AD459" s="70" t="s">
        <v>419</v>
      </c>
      <c r="AE459" s="70" t="s">
        <v>324</v>
      </c>
      <c r="AF459" s="70" t="s">
        <v>824</v>
      </c>
      <c r="AG459" s="72">
        <f t="shared" si="232"/>
        <v>0.15</v>
      </c>
      <c r="AH459" s="70" t="s">
        <v>419</v>
      </c>
      <c r="AI459" s="70" t="s">
        <v>2049</v>
      </c>
      <c r="AJ459" s="72">
        <f t="shared" si="233"/>
        <v>0.1</v>
      </c>
      <c r="AK459" s="70" t="s">
        <v>419</v>
      </c>
      <c r="AL459" s="129" t="s">
        <v>2050</v>
      </c>
      <c r="AM459" s="72">
        <f t="shared" si="234"/>
        <v>0.15</v>
      </c>
      <c r="AN459" s="72" t="s">
        <v>2051</v>
      </c>
      <c r="AO459" s="128" t="s">
        <v>2052</v>
      </c>
      <c r="AP459" s="72">
        <f t="shared" si="235"/>
        <v>0.25</v>
      </c>
      <c r="AQ459" s="73">
        <f t="shared" si="236"/>
        <v>1.05</v>
      </c>
      <c r="AR459" s="394">
        <f>AVERAGE(AQ459,AQ460,AQ461)</f>
        <v>1.0833333333333333</v>
      </c>
      <c r="AS459" s="361" t="s">
        <v>2053</v>
      </c>
      <c r="AT459" s="388">
        <f>VALUE(MID($AS459,1,1))</f>
        <v>1</v>
      </c>
      <c r="AU459" s="361" t="s">
        <v>2054</v>
      </c>
      <c r="AV459" s="388">
        <f>VALUE(MID($AU459,1,1))</f>
        <v>1</v>
      </c>
      <c r="AW459" s="388">
        <f>$AT459*$AV459</f>
        <v>1</v>
      </c>
      <c r="AX459" s="388" t="str">
        <f>CONCATENATE(AS459,AU459)</f>
        <v>1. Muy baja1. Leve</v>
      </c>
      <c r="AY459" s="391" t="str">
        <f t="shared" ref="AY459" si="250">IF(AX459="5. Muy alta1. Leve","Alto",IF(AX459="5. Muy alta2. Menor","Alto",IF(AX459="5. Muy alta3. Moderado","Alto",IF(AX459="5. Muy alta4. Mayor","Alto",IF(AX459="5. Muy alta5. Catastrófico","Extremo",IF(AX459="4. Alta1. Leve","Moderado",IF(AX459="4. Alta2. Menor","Moderado",IF(AX459="4. Alta3. Moderado","Alto",IF(AX459="4. Alta4. Mayor","Alto",IF(AX459="4. Alta5. Catastrófico","Extremo",IF(AX459="3. Media1. Leve","Moderado",IF(AX459="3. Media2. Menor","Moderado",IF(AX459="3. Media3. Moderado","Moderado",IF(AX459="3. Media4. Mayor","Alto",IF(AX459="3. Media5. Catastrófico","Extremo",IF(AX459="2. Baja1. Leve","Bajo",IF(AX459="2. Baja2. Menor","Moderado",IF(AX459="2. Baja3. Moderado","Moderado",IF(AX459="2. Baja4. Mayor","Alto",IF(AX459="2. Baja5. Catastrófico","Extremo",IF(AX459="1. Muy baja1. Leve","Bajo",IF(AX459="1. Muy baja2. Menor","Bajo",IF(AX459="1. Muy baja3. Moderado","Moderado",IF(AX459="1. Muy baja4. Mayor","Alto",IF(AX459="1. Muy baja5. Catastrófico","Extremo","")))))))))))))))))))))))))</f>
        <v>Bajo</v>
      </c>
    </row>
    <row r="460" spans="1:51" ht="50" customHeight="1" x14ac:dyDescent="0.3">
      <c r="A460" s="404"/>
      <c r="B460" s="407"/>
      <c r="C460" s="410"/>
      <c r="D460" s="407"/>
      <c r="E460" s="407"/>
      <c r="F460" s="407"/>
      <c r="G460" s="401"/>
      <c r="H460" s="362"/>
      <c r="I460" s="362"/>
      <c r="J460" s="362"/>
      <c r="K460" s="362"/>
      <c r="L460" s="362"/>
      <c r="M460" s="362"/>
      <c r="N460" s="389"/>
      <c r="O460" s="398"/>
      <c r="P460" s="362"/>
      <c r="Q460" s="389"/>
      <c r="R460" s="398"/>
      <c r="S460" s="389"/>
      <c r="T460" s="392"/>
      <c r="U460" s="70" t="s">
        <v>419</v>
      </c>
      <c r="V460" s="129" t="s">
        <v>2787</v>
      </c>
      <c r="W460" s="70" t="s">
        <v>2046</v>
      </c>
      <c r="X460" s="71">
        <f t="shared" si="229"/>
        <v>0.25</v>
      </c>
      <c r="Y460" s="71" t="s">
        <v>2047</v>
      </c>
      <c r="Z460" s="71">
        <f t="shared" si="230"/>
        <v>0.05</v>
      </c>
      <c r="AA460" s="70" t="s">
        <v>419</v>
      </c>
      <c r="AB460" s="129" t="s">
        <v>2782</v>
      </c>
      <c r="AC460" s="72">
        <f t="shared" si="231"/>
        <v>0.1</v>
      </c>
      <c r="AD460" s="70" t="s">
        <v>419</v>
      </c>
      <c r="AE460" s="70" t="s">
        <v>324</v>
      </c>
      <c r="AF460" s="70" t="s">
        <v>824</v>
      </c>
      <c r="AG460" s="72">
        <f t="shared" si="232"/>
        <v>0.15</v>
      </c>
      <c r="AH460" s="70" t="s">
        <v>419</v>
      </c>
      <c r="AI460" s="70" t="s">
        <v>2049</v>
      </c>
      <c r="AJ460" s="72">
        <f t="shared" si="233"/>
        <v>0.1</v>
      </c>
      <c r="AK460" s="70" t="s">
        <v>419</v>
      </c>
      <c r="AL460" s="129" t="s">
        <v>2050</v>
      </c>
      <c r="AM460" s="72">
        <f t="shared" si="234"/>
        <v>0.15</v>
      </c>
      <c r="AN460" s="72" t="s">
        <v>2051</v>
      </c>
      <c r="AO460" s="128" t="s">
        <v>2052</v>
      </c>
      <c r="AP460" s="72">
        <f t="shared" si="235"/>
        <v>0.25</v>
      </c>
      <c r="AQ460" s="73">
        <f t="shared" si="236"/>
        <v>1.05</v>
      </c>
      <c r="AR460" s="395"/>
      <c r="AS460" s="362"/>
      <c r="AT460" s="389"/>
      <c r="AU460" s="362"/>
      <c r="AV460" s="389"/>
      <c r="AW460" s="389"/>
      <c r="AX460" s="389"/>
      <c r="AY460" s="392"/>
    </row>
    <row r="461" spans="1:51" ht="50" customHeight="1" x14ac:dyDescent="0.3">
      <c r="A461" s="405"/>
      <c r="B461" s="408"/>
      <c r="C461" s="411"/>
      <c r="D461" s="408"/>
      <c r="E461" s="408"/>
      <c r="F461" s="408"/>
      <c r="G461" s="402"/>
      <c r="H461" s="363"/>
      <c r="I461" s="363"/>
      <c r="J461" s="363"/>
      <c r="K461" s="363"/>
      <c r="L461" s="363"/>
      <c r="M461" s="363"/>
      <c r="N461" s="390"/>
      <c r="O461" s="399"/>
      <c r="P461" s="363"/>
      <c r="Q461" s="390"/>
      <c r="R461" s="399"/>
      <c r="S461" s="390"/>
      <c r="T461" s="393"/>
      <c r="U461" s="70" t="s">
        <v>419</v>
      </c>
      <c r="V461" s="70" t="s">
        <v>2788</v>
      </c>
      <c r="W461" s="70" t="s">
        <v>2046</v>
      </c>
      <c r="X461" s="71">
        <f t="shared" si="229"/>
        <v>0.25</v>
      </c>
      <c r="Y461" s="71" t="s">
        <v>2069</v>
      </c>
      <c r="Z461" s="71">
        <f t="shared" si="230"/>
        <v>0.15</v>
      </c>
      <c r="AA461" s="70" t="s">
        <v>419</v>
      </c>
      <c r="AB461" s="70" t="s">
        <v>2784</v>
      </c>
      <c r="AC461" s="72">
        <f t="shared" si="231"/>
        <v>0.1</v>
      </c>
      <c r="AD461" s="70" t="s">
        <v>419</v>
      </c>
      <c r="AE461" s="70" t="s">
        <v>324</v>
      </c>
      <c r="AF461" s="129" t="s">
        <v>824</v>
      </c>
      <c r="AG461" s="72">
        <f t="shared" si="232"/>
        <v>0.15</v>
      </c>
      <c r="AH461" s="70" t="s">
        <v>419</v>
      </c>
      <c r="AI461" s="129" t="s">
        <v>2049</v>
      </c>
      <c r="AJ461" s="72">
        <f t="shared" si="233"/>
        <v>0.1</v>
      </c>
      <c r="AK461" s="70" t="s">
        <v>419</v>
      </c>
      <c r="AL461" s="129" t="s">
        <v>2050</v>
      </c>
      <c r="AM461" s="72">
        <f t="shared" si="234"/>
        <v>0.15</v>
      </c>
      <c r="AN461" s="72" t="s">
        <v>2051</v>
      </c>
      <c r="AO461" s="128" t="s">
        <v>2052</v>
      </c>
      <c r="AP461" s="72">
        <f t="shared" si="235"/>
        <v>0.25</v>
      </c>
      <c r="AQ461" s="73">
        <f t="shared" si="236"/>
        <v>1.1499999999999999</v>
      </c>
      <c r="AR461" s="396"/>
      <c r="AS461" s="363"/>
      <c r="AT461" s="390"/>
      <c r="AU461" s="363"/>
      <c r="AV461" s="390"/>
      <c r="AW461" s="390"/>
      <c r="AX461" s="390"/>
      <c r="AY461" s="393"/>
    </row>
    <row r="462" spans="1:51" ht="50" customHeight="1" x14ac:dyDescent="0.3">
      <c r="A462" s="403" t="s">
        <v>1694</v>
      </c>
      <c r="B462" s="406" t="s">
        <v>163</v>
      </c>
      <c r="C462" s="409">
        <v>9</v>
      </c>
      <c r="D462" s="406" t="s">
        <v>312</v>
      </c>
      <c r="E462" s="406" t="s">
        <v>312</v>
      </c>
      <c r="F462" s="406" t="s">
        <v>2032</v>
      </c>
      <c r="G462" s="400" t="str">
        <f>(CONCATENATE(F462," ","de"," ",D462," ","por"," ",J462," ","debido a"," ",I462))</f>
        <v>Pérdida de confidencialidad e integridad de Recurso Humano por Divulgación de información debido a Falta de cultura de seguridad</v>
      </c>
      <c r="H462" s="361" t="s">
        <v>2073</v>
      </c>
      <c r="I462" s="361" t="s">
        <v>2232</v>
      </c>
      <c r="J462" s="361" t="s">
        <v>2233</v>
      </c>
      <c r="K462" s="361" t="s">
        <v>2110</v>
      </c>
      <c r="L462" s="361" t="s">
        <v>2754</v>
      </c>
      <c r="M462" s="361" t="s">
        <v>2042</v>
      </c>
      <c r="N462" s="388">
        <f>VALUE(MID($M462,1,1))</f>
        <v>3</v>
      </c>
      <c r="O462" s="397">
        <f>IF(N462=5,100%,IF(N462=4,80%,IF(N462=3,60%,IF(N462=2,40%,IF(N462=1,20%,"")))))</f>
        <v>0.6</v>
      </c>
      <c r="P462" s="361" t="s">
        <v>2106</v>
      </c>
      <c r="Q462" s="388">
        <f>VALUE(MID($P462,1,1))</f>
        <v>3</v>
      </c>
      <c r="R462" s="397">
        <f>IF(Q462=5,100%,IF(Q462=4,80%,IF(Q462=3,60%,IF(Q462=2,40%,IF(Q462=1,20%,"")))))</f>
        <v>0.6</v>
      </c>
      <c r="S462" s="388" t="str">
        <f>CONCATENATE(M462,P462)</f>
        <v>3. Media3. Moderado</v>
      </c>
      <c r="T462" s="391" t="str">
        <f t="shared" ref="T462" si="251">IF(S462="5. Muy alta1. Leve","Alto",IF(S462="5. Muy alta2. Menor","Alto",IF(S462="5. Muy alta3. Moderado","Alto",IF(S462="5. Muy alta4. Mayor","Alto",IF(S462="5. Muy alta5. Catastrófico","Extremo",IF(S462="4. Alta1. Leve","Moderado",IF(S462="4. Alta2. Menor","Moderado",IF(S462="4. Alta3. Moderado","Alto",IF(S462="4. Alta4. Mayor","Alto",IF(S462="4. Alta5. Catastrófico","Extremo",IF(S462="3. Media1. Leve","Moderado",IF(S462="3. Media2. Menor","Moderado",IF(S462="3. Media3. Moderado","Moderado",IF(S462="3. Media4. Mayor","Alto",IF(S462="3. Media5. Catastrófico","Extremo",IF(S462="2. Baja1. Leve","Bajo",IF(S462="2. Baja2. Menor","Moderado",IF(S462="2. Baja3. Moderado","Moderado",IF(S462="2. Baja4. Mayor","Alto",IF(S462="2. Baja5. Catastrófico","Extremo",IF(S462="1. Muy baja1. Leve","Bajo",IF(S462="1. Muy baja2. Menor","Bajo",IF(S462="1. Muy baja3. Moderado","Moderado",IF(S462="1. Muy baja4. Mayor","Alto",IF(S462="1. Muy baja5. Catastrófico","Extremo","")))))))))))))))))))))))))</f>
        <v>Moderado</v>
      </c>
      <c r="U462" s="70" t="s">
        <v>419</v>
      </c>
      <c r="V462" s="70" t="s">
        <v>2789</v>
      </c>
      <c r="W462" s="70" t="s">
        <v>2046</v>
      </c>
      <c r="X462" s="71">
        <f t="shared" si="229"/>
        <v>0.25</v>
      </c>
      <c r="Y462" s="71" t="s">
        <v>2047</v>
      </c>
      <c r="Z462" s="71">
        <f t="shared" si="230"/>
        <v>0.05</v>
      </c>
      <c r="AA462" s="70" t="s">
        <v>419</v>
      </c>
      <c r="AB462" s="70" t="s">
        <v>2790</v>
      </c>
      <c r="AC462" s="72">
        <f t="shared" si="231"/>
        <v>0.1</v>
      </c>
      <c r="AD462" s="70" t="s">
        <v>419</v>
      </c>
      <c r="AE462" s="70" t="s">
        <v>193</v>
      </c>
      <c r="AF462" s="70" t="s">
        <v>824</v>
      </c>
      <c r="AG462" s="72">
        <f t="shared" si="232"/>
        <v>0.15</v>
      </c>
      <c r="AH462" s="70" t="s">
        <v>419</v>
      </c>
      <c r="AI462" s="70" t="s">
        <v>2049</v>
      </c>
      <c r="AJ462" s="72">
        <f t="shared" si="233"/>
        <v>0.1</v>
      </c>
      <c r="AK462" s="70" t="s">
        <v>419</v>
      </c>
      <c r="AL462" s="129" t="s">
        <v>2050</v>
      </c>
      <c r="AM462" s="72">
        <f t="shared" si="234"/>
        <v>0.15</v>
      </c>
      <c r="AN462" s="72" t="s">
        <v>2051</v>
      </c>
      <c r="AO462" s="130" t="s">
        <v>2052</v>
      </c>
      <c r="AP462" s="72">
        <f t="shared" si="235"/>
        <v>0.25</v>
      </c>
      <c r="AQ462" s="73">
        <f t="shared" si="236"/>
        <v>1.05</v>
      </c>
      <c r="AR462" s="394">
        <f>AVERAGE(AQ462,AQ463,AQ464)</f>
        <v>1.05</v>
      </c>
      <c r="AS462" s="361" t="s">
        <v>2053</v>
      </c>
      <c r="AT462" s="388">
        <f>VALUE(MID($AS462,1,1))</f>
        <v>1</v>
      </c>
      <c r="AU462" s="361" t="s">
        <v>2054</v>
      </c>
      <c r="AV462" s="388">
        <f>VALUE(MID($AU462,1,1))</f>
        <v>1</v>
      </c>
      <c r="AW462" s="388">
        <f>$AT462*$AV462</f>
        <v>1</v>
      </c>
      <c r="AX462" s="388" t="str">
        <f>CONCATENATE(AS462,AU462)</f>
        <v>1. Muy baja1. Leve</v>
      </c>
      <c r="AY462" s="391" t="str">
        <f t="shared" ref="AY462" si="252">IF(AX462="5. Muy alta1. Leve","Alto",IF(AX462="5. Muy alta2. Menor","Alto",IF(AX462="5. Muy alta3. Moderado","Alto",IF(AX462="5. Muy alta4. Mayor","Alto",IF(AX462="5. Muy alta5. Catastrófico","Extremo",IF(AX462="4. Alta1. Leve","Moderado",IF(AX462="4. Alta2. Menor","Moderado",IF(AX462="4. Alta3. Moderado","Alto",IF(AX462="4. Alta4. Mayor","Alto",IF(AX462="4. Alta5. Catastrófico","Extremo",IF(AX462="3. Media1. Leve","Moderado",IF(AX462="3. Media2. Menor","Moderado",IF(AX462="3. Media3. Moderado","Moderado",IF(AX462="3. Media4. Mayor","Alto",IF(AX462="3. Media5. Catastrófico","Extremo",IF(AX462="2. Baja1. Leve","Bajo",IF(AX462="2. Baja2. Menor","Moderado",IF(AX462="2. Baja3. Moderado","Moderado",IF(AX462="2. Baja4. Mayor","Alto",IF(AX462="2. Baja5. Catastrófico","Extremo",IF(AX462="1. Muy baja1. Leve","Bajo",IF(AX462="1. Muy baja2. Menor","Bajo",IF(AX462="1. Muy baja3. Moderado","Moderado",IF(AX462="1. Muy baja4. Mayor","Alto",IF(AX462="1. Muy baja5. Catastrófico","Extremo","")))))))))))))))))))))))))</f>
        <v>Bajo</v>
      </c>
    </row>
    <row r="463" spans="1:51" ht="50" customHeight="1" x14ac:dyDescent="0.3">
      <c r="A463" s="404"/>
      <c r="B463" s="407"/>
      <c r="C463" s="410"/>
      <c r="D463" s="407"/>
      <c r="E463" s="407"/>
      <c r="F463" s="407"/>
      <c r="G463" s="401"/>
      <c r="H463" s="362"/>
      <c r="I463" s="362"/>
      <c r="J463" s="362"/>
      <c r="K463" s="362"/>
      <c r="L463" s="362"/>
      <c r="M463" s="362"/>
      <c r="N463" s="389"/>
      <c r="O463" s="398"/>
      <c r="P463" s="362"/>
      <c r="Q463" s="389"/>
      <c r="R463" s="398"/>
      <c r="S463" s="389"/>
      <c r="T463" s="392"/>
      <c r="U463" s="70" t="s">
        <v>419</v>
      </c>
      <c r="V463" s="129" t="s">
        <v>2763</v>
      </c>
      <c r="W463" s="70" t="s">
        <v>2046</v>
      </c>
      <c r="X463" s="71">
        <f t="shared" si="229"/>
        <v>0.25</v>
      </c>
      <c r="Y463" s="71" t="s">
        <v>2047</v>
      </c>
      <c r="Z463" s="71">
        <f t="shared" si="230"/>
        <v>0.05</v>
      </c>
      <c r="AA463" s="70" t="s">
        <v>419</v>
      </c>
      <c r="AB463" s="129" t="s">
        <v>2791</v>
      </c>
      <c r="AC463" s="72">
        <f t="shared" si="231"/>
        <v>0.1</v>
      </c>
      <c r="AD463" s="70" t="s">
        <v>419</v>
      </c>
      <c r="AE463" s="70" t="s">
        <v>289</v>
      </c>
      <c r="AF463" s="129" t="s">
        <v>824</v>
      </c>
      <c r="AG463" s="72">
        <f t="shared" si="232"/>
        <v>0.15</v>
      </c>
      <c r="AH463" s="70" t="s">
        <v>419</v>
      </c>
      <c r="AI463" s="70" t="s">
        <v>2095</v>
      </c>
      <c r="AJ463" s="72">
        <f t="shared" si="233"/>
        <v>0.1</v>
      </c>
      <c r="AK463" s="70" t="s">
        <v>419</v>
      </c>
      <c r="AL463" s="129" t="s">
        <v>2050</v>
      </c>
      <c r="AM463" s="72">
        <f t="shared" si="234"/>
        <v>0.15</v>
      </c>
      <c r="AN463" s="72" t="s">
        <v>2051</v>
      </c>
      <c r="AO463" s="128" t="s">
        <v>2052</v>
      </c>
      <c r="AP463" s="72">
        <f t="shared" si="235"/>
        <v>0.25</v>
      </c>
      <c r="AQ463" s="73">
        <f t="shared" si="236"/>
        <v>1.05</v>
      </c>
      <c r="AR463" s="395"/>
      <c r="AS463" s="362"/>
      <c r="AT463" s="389"/>
      <c r="AU463" s="362"/>
      <c r="AV463" s="389"/>
      <c r="AW463" s="389"/>
      <c r="AX463" s="389"/>
      <c r="AY463" s="392"/>
    </row>
    <row r="464" spans="1:51" ht="50" customHeight="1" x14ac:dyDescent="0.3">
      <c r="A464" s="405"/>
      <c r="B464" s="408"/>
      <c r="C464" s="411"/>
      <c r="D464" s="408"/>
      <c r="E464" s="408"/>
      <c r="F464" s="408"/>
      <c r="G464" s="402"/>
      <c r="H464" s="363"/>
      <c r="I464" s="363"/>
      <c r="J464" s="363"/>
      <c r="K464" s="363"/>
      <c r="L464" s="363"/>
      <c r="M464" s="363"/>
      <c r="N464" s="390"/>
      <c r="O464" s="399"/>
      <c r="P464" s="363"/>
      <c r="Q464" s="390"/>
      <c r="R464" s="399"/>
      <c r="S464" s="390"/>
      <c r="T464" s="393"/>
      <c r="U464" s="70" t="s">
        <v>419</v>
      </c>
      <c r="V464" s="70" t="s">
        <v>2792</v>
      </c>
      <c r="W464" s="70" t="s">
        <v>2046</v>
      </c>
      <c r="X464" s="71">
        <f t="shared" si="229"/>
        <v>0.25</v>
      </c>
      <c r="Y464" s="71" t="s">
        <v>2047</v>
      </c>
      <c r="Z464" s="71">
        <f t="shared" si="230"/>
        <v>0.05</v>
      </c>
      <c r="AA464" s="70" t="s">
        <v>419</v>
      </c>
      <c r="AB464" s="129" t="s">
        <v>2793</v>
      </c>
      <c r="AC464" s="72">
        <f t="shared" si="231"/>
        <v>0.1</v>
      </c>
      <c r="AD464" s="70" t="s">
        <v>419</v>
      </c>
      <c r="AE464" s="70" t="s">
        <v>193</v>
      </c>
      <c r="AF464" s="70" t="s">
        <v>824</v>
      </c>
      <c r="AG464" s="72">
        <f t="shared" si="232"/>
        <v>0.15</v>
      </c>
      <c r="AH464" s="70" t="s">
        <v>419</v>
      </c>
      <c r="AI464" s="70" t="s">
        <v>2095</v>
      </c>
      <c r="AJ464" s="72">
        <f t="shared" si="233"/>
        <v>0.1</v>
      </c>
      <c r="AK464" s="70" t="s">
        <v>419</v>
      </c>
      <c r="AL464" s="70" t="s">
        <v>2050</v>
      </c>
      <c r="AM464" s="72">
        <f t="shared" si="234"/>
        <v>0.15</v>
      </c>
      <c r="AN464" s="72" t="s">
        <v>2051</v>
      </c>
      <c r="AO464" s="128" t="s">
        <v>2052</v>
      </c>
      <c r="AP464" s="72">
        <f t="shared" si="235"/>
        <v>0.25</v>
      </c>
      <c r="AQ464" s="73">
        <f t="shared" si="236"/>
        <v>1.05</v>
      </c>
      <c r="AR464" s="396"/>
      <c r="AS464" s="363"/>
      <c r="AT464" s="390"/>
      <c r="AU464" s="363"/>
      <c r="AV464" s="390"/>
      <c r="AW464" s="390"/>
      <c r="AX464" s="390"/>
      <c r="AY464" s="393"/>
    </row>
    <row r="465" spans="1:51" ht="50" customHeight="1" x14ac:dyDescent="0.3">
      <c r="A465" s="403" t="s">
        <v>1694</v>
      </c>
      <c r="B465" s="406" t="s">
        <v>163</v>
      </c>
      <c r="C465" s="409">
        <v>10</v>
      </c>
      <c r="D465" s="406" t="s">
        <v>312</v>
      </c>
      <c r="E465" s="406" t="s">
        <v>312</v>
      </c>
      <c r="F465" s="406" t="s">
        <v>2061</v>
      </c>
      <c r="G465" s="400" t="str">
        <f>(CONCATENATE(F465," ","de"," ",D465," ","por"," ",J465," ","debido a"," ",I465))</f>
        <v>Pérdida de Disponibilidad de Recurso Humano por Divulgación de información debido a Falta de cultura de seguridad</v>
      </c>
      <c r="H465" s="412" t="s">
        <v>2073</v>
      </c>
      <c r="I465" s="361" t="s">
        <v>2232</v>
      </c>
      <c r="J465" s="361" t="s">
        <v>2233</v>
      </c>
      <c r="K465" s="361" t="s">
        <v>2110</v>
      </c>
      <c r="L465" s="361" t="s">
        <v>2754</v>
      </c>
      <c r="M465" s="361" t="s">
        <v>2042</v>
      </c>
      <c r="N465" s="388">
        <f>VALUE(MID($M465,1,1))</f>
        <v>3</v>
      </c>
      <c r="O465" s="397">
        <f>IF(N465=5,100%,IF(N465=4,80%,IF(N465=3,60%,IF(N465=2,40%,IF(N465=1,20%,"")))))</f>
        <v>0.6</v>
      </c>
      <c r="P465" s="361" t="s">
        <v>2106</v>
      </c>
      <c r="Q465" s="388">
        <f>VALUE(MID($P465,1,1))</f>
        <v>3</v>
      </c>
      <c r="R465" s="397">
        <f>IF(Q465=5,100%,IF(Q465=4,80%,IF(Q465=3,60%,IF(Q465=2,40%,IF(Q465=1,20%,"")))))</f>
        <v>0.6</v>
      </c>
      <c r="S465" s="388" t="str">
        <f>CONCATENATE(M465,P465)</f>
        <v>3. Media3. Moderado</v>
      </c>
      <c r="T465" s="391" t="str">
        <f t="shared" ref="T465" si="253">IF(S465="5. Muy alta1. Leve","Alto",IF(S465="5. Muy alta2. Menor","Alto",IF(S465="5. Muy alta3. Moderado","Alto",IF(S465="5. Muy alta4. Mayor","Alto",IF(S465="5. Muy alta5. Catastrófico","Extremo",IF(S465="4. Alta1. Leve","Moderado",IF(S465="4. Alta2. Menor","Moderado",IF(S465="4. Alta3. Moderado","Alto",IF(S465="4. Alta4. Mayor","Alto",IF(S465="4. Alta5. Catastrófico","Extremo",IF(S465="3. Media1. Leve","Moderado",IF(S465="3. Media2. Menor","Moderado",IF(S465="3. Media3. Moderado","Moderado",IF(S465="3. Media4. Mayor","Alto",IF(S465="3. Media5. Catastrófico","Extremo",IF(S465="2. Baja1. Leve","Bajo",IF(S465="2. Baja2. Menor","Moderado",IF(S465="2. Baja3. Moderado","Moderado",IF(S465="2. Baja4. Mayor","Alto",IF(S465="2. Baja5. Catastrófico","Extremo",IF(S465="1. Muy baja1. Leve","Bajo",IF(S465="1. Muy baja2. Menor","Bajo",IF(S465="1. Muy baja3. Moderado","Moderado",IF(S465="1. Muy baja4. Mayor","Alto",IF(S465="1. Muy baja5. Catastrófico","Extremo","")))))))))))))))))))))))))</f>
        <v>Moderado</v>
      </c>
      <c r="U465" s="70" t="s">
        <v>419</v>
      </c>
      <c r="V465" s="129" t="s">
        <v>2794</v>
      </c>
      <c r="W465" s="70" t="s">
        <v>2046</v>
      </c>
      <c r="X465" s="71">
        <f t="shared" si="229"/>
        <v>0.25</v>
      </c>
      <c r="Y465" s="71" t="s">
        <v>2047</v>
      </c>
      <c r="Z465" s="71">
        <f t="shared" si="230"/>
        <v>0.05</v>
      </c>
      <c r="AA465" s="70" t="s">
        <v>419</v>
      </c>
      <c r="AB465" s="129" t="s">
        <v>2791</v>
      </c>
      <c r="AC465" s="72">
        <f t="shared" si="231"/>
        <v>0.1</v>
      </c>
      <c r="AD465" s="70" t="s">
        <v>419</v>
      </c>
      <c r="AE465" s="70" t="s">
        <v>193</v>
      </c>
      <c r="AF465" s="129" t="s">
        <v>824</v>
      </c>
      <c r="AG465" s="72">
        <f t="shared" si="232"/>
        <v>0.15</v>
      </c>
      <c r="AH465" s="70" t="s">
        <v>419</v>
      </c>
      <c r="AI465" s="70" t="s">
        <v>2095</v>
      </c>
      <c r="AJ465" s="72">
        <f t="shared" si="233"/>
        <v>0.1</v>
      </c>
      <c r="AK465" s="70" t="s">
        <v>419</v>
      </c>
      <c r="AL465" s="129" t="s">
        <v>2082</v>
      </c>
      <c r="AM465" s="72">
        <f t="shared" si="234"/>
        <v>0.15</v>
      </c>
      <c r="AN465" s="72" t="s">
        <v>2051</v>
      </c>
      <c r="AO465" s="128" t="s">
        <v>2052</v>
      </c>
      <c r="AP465" s="72">
        <f t="shared" si="235"/>
        <v>0.25</v>
      </c>
      <c r="AQ465" s="73">
        <f t="shared" si="236"/>
        <v>1.05</v>
      </c>
      <c r="AR465" s="394">
        <f>AVERAGE(AQ465,AQ466,AQ467)</f>
        <v>0.51666666666666672</v>
      </c>
      <c r="AS465" s="361" t="s">
        <v>2053</v>
      </c>
      <c r="AT465" s="388">
        <f>VALUE(MID($AS465,1,1))</f>
        <v>1</v>
      </c>
      <c r="AU465" s="361" t="s">
        <v>2054</v>
      </c>
      <c r="AV465" s="388">
        <f>VALUE(MID($AU465,1,1))</f>
        <v>1</v>
      </c>
      <c r="AW465" s="388">
        <f>$AT465*$AV465</f>
        <v>1</v>
      </c>
      <c r="AX465" s="388" t="str">
        <f>CONCATENATE(AS465,AU465)</f>
        <v>1. Muy baja1. Leve</v>
      </c>
      <c r="AY465" s="391" t="str">
        <f t="shared" ref="AY465" si="254">IF(AX465="5. Muy alta1. Leve","Alto",IF(AX465="5. Muy alta2. Menor","Alto",IF(AX465="5. Muy alta3. Moderado","Alto",IF(AX465="5. Muy alta4. Mayor","Alto",IF(AX465="5. Muy alta5. Catastrófico","Extremo",IF(AX465="4. Alta1. Leve","Moderado",IF(AX465="4. Alta2. Menor","Moderado",IF(AX465="4. Alta3. Moderado","Alto",IF(AX465="4. Alta4. Mayor","Alto",IF(AX465="4. Alta5. Catastrófico","Extremo",IF(AX465="3. Media1. Leve","Moderado",IF(AX465="3. Media2. Menor","Moderado",IF(AX465="3. Media3. Moderado","Moderado",IF(AX465="3. Media4. Mayor","Alto",IF(AX465="3. Media5. Catastrófico","Extremo",IF(AX465="2. Baja1. Leve","Bajo",IF(AX465="2. Baja2. Menor","Moderado",IF(AX465="2. Baja3. Moderado","Moderado",IF(AX465="2. Baja4. Mayor","Alto",IF(AX465="2. Baja5. Catastrófico","Extremo",IF(AX465="1. Muy baja1. Leve","Bajo",IF(AX465="1. Muy baja2. Menor","Bajo",IF(AX465="1. Muy baja3. Moderado","Moderado",IF(AX465="1. Muy baja4. Mayor","Alto",IF(AX465="1. Muy baja5. Catastrófico","Extremo","")))))))))))))))))))))))))</f>
        <v>Bajo</v>
      </c>
    </row>
    <row r="466" spans="1:51" ht="50" customHeight="1" x14ac:dyDescent="0.3">
      <c r="A466" s="404"/>
      <c r="B466" s="407"/>
      <c r="C466" s="410"/>
      <c r="D466" s="407"/>
      <c r="E466" s="407"/>
      <c r="F466" s="407"/>
      <c r="G466" s="401"/>
      <c r="H466" s="362"/>
      <c r="I466" s="362"/>
      <c r="J466" s="362"/>
      <c r="K466" s="362"/>
      <c r="L466" s="362"/>
      <c r="M466" s="362"/>
      <c r="N466" s="389"/>
      <c r="O466" s="398"/>
      <c r="P466" s="362"/>
      <c r="Q466" s="389"/>
      <c r="R466" s="398"/>
      <c r="S466" s="389"/>
      <c r="T466" s="392"/>
      <c r="U466" s="70" t="s">
        <v>419</v>
      </c>
      <c r="V466" s="129" t="s">
        <v>2795</v>
      </c>
      <c r="W466" s="70" t="s">
        <v>2046</v>
      </c>
      <c r="X466" s="71"/>
      <c r="Y466" s="71" t="s">
        <v>2047</v>
      </c>
      <c r="Z466" s="71"/>
      <c r="AA466" s="70" t="s">
        <v>419</v>
      </c>
      <c r="AB466" s="129" t="s">
        <v>2796</v>
      </c>
      <c r="AC466" s="72"/>
      <c r="AD466" s="70" t="s">
        <v>419</v>
      </c>
      <c r="AE466" s="70" t="s">
        <v>822</v>
      </c>
      <c r="AF466" s="129" t="s">
        <v>824</v>
      </c>
      <c r="AG466" s="72"/>
      <c r="AH466" s="70" t="s">
        <v>419</v>
      </c>
      <c r="AI466" s="70" t="s">
        <v>2145</v>
      </c>
      <c r="AJ466" s="72"/>
      <c r="AK466" s="70" t="s">
        <v>419</v>
      </c>
      <c r="AL466" s="70" t="s">
        <v>2082</v>
      </c>
      <c r="AM466" s="72"/>
      <c r="AN466" s="72" t="s">
        <v>2051</v>
      </c>
      <c r="AO466" s="72" t="s">
        <v>2183</v>
      </c>
      <c r="AP466" s="72">
        <f t="shared" si="235"/>
        <v>0.25</v>
      </c>
      <c r="AQ466" s="73">
        <f t="shared" si="236"/>
        <v>0.25</v>
      </c>
      <c r="AR466" s="395"/>
      <c r="AS466" s="362"/>
      <c r="AT466" s="389"/>
      <c r="AU466" s="362"/>
      <c r="AV466" s="389"/>
      <c r="AW466" s="389"/>
      <c r="AX466" s="389"/>
      <c r="AY466" s="392"/>
    </row>
    <row r="467" spans="1:51" ht="50" customHeight="1" x14ac:dyDescent="0.3">
      <c r="A467" s="405"/>
      <c r="B467" s="408"/>
      <c r="C467" s="411"/>
      <c r="D467" s="408"/>
      <c r="E467" s="408"/>
      <c r="F467" s="408"/>
      <c r="G467" s="402"/>
      <c r="H467" s="363"/>
      <c r="I467" s="363"/>
      <c r="J467" s="363"/>
      <c r="K467" s="363"/>
      <c r="L467" s="363"/>
      <c r="M467" s="363"/>
      <c r="N467" s="390"/>
      <c r="O467" s="399"/>
      <c r="P467" s="363"/>
      <c r="Q467" s="390"/>
      <c r="R467" s="399"/>
      <c r="S467" s="390"/>
      <c r="T467" s="393"/>
      <c r="U467" s="70" t="s">
        <v>419</v>
      </c>
      <c r="V467" s="129" t="s">
        <v>2797</v>
      </c>
      <c r="W467" s="70" t="s">
        <v>2046</v>
      </c>
      <c r="X467" s="71"/>
      <c r="Y467" s="71" t="s">
        <v>2047</v>
      </c>
      <c r="Z467" s="71"/>
      <c r="AA467" s="70" t="s">
        <v>419</v>
      </c>
      <c r="AB467" s="129" t="s">
        <v>2798</v>
      </c>
      <c r="AC467" s="72"/>
      <c r="AD467" s="70" t="s">
        <v>419</v>
      </c>
      <c r="AE467" s="130" t="s">
        <v>822</v>
      </c>
      <c r="AF467" s="130" t="s">
        <v>824</v>
      </c>
      <c r="AG467" s="72"/>
      <c r="AH467" s="70" t="s">
        <v>419</v>
      </c>
      <c r="AI467" s="130" t="s">
        <v>2145</v>
      </c>
      <c r="AJ467" s="72"/>
      <c r="AK467" s="70" t="s">
        <v>419</v>
      </c>
      <c r="AL467" s="130" t="s">
        <v>2082</v>
      </c>
      <c r="AM467" s="72"/>
      <c r="AN467" s="72" t="s">
        <v>2051</v>
      </c>
      <c r="AO467" s="131" t="s">
        <v>2052</v>
      </c>
      <c r="AP467" s="72">
        <f t="shared" si="235"/>
        <v>0.25</v>
      </c>
      <c r="AQ467" s="73">
        <f t="shared" si="236"/>
        <v>0.25</v>
      </c>
      <c r="AR467" s="396"/>
      <c r="AS467" s="363"/>
      <c r="AT467" s="390"/>
      <c r="AU467" s="363"/>
      <c r="AV467" s="390"/>
      <c r="AW467" s="390"/>
      <c r="AX467" s="390"/>
      <c r="AY467" s="393"/>
    </row>
    <row r="468" spans="1:51" ht="50" customHeight="1" x14ac:dyDescent="0.3">
      <c r="A468" s="403" t="s">
        <v>1464</v>
      </c>
      <c r="B468" s="406" t="s">
        <v>163</v>
      </c>
      <c r="C468" s="409">
        <v>1</v>
      </c>
      <c r="D468" s="406" t="s">
        <v>2329</v>
      </c>
      <c r="E468" s="406" t="s">
        <v>253</v>
      </c>
      <c r="F468" s="406" t="s">
        <v>2032</v>
      </c>
      <c r="G468" s="400" t="s">
        <v>2542</v>
      </c>
      <c r="H468" s="361" t="s">
        <v>2073</v>
      </c>
      <c r="I468" s="361" t="s">
        <v>2074</v>
      </c>
      <c r="J468" s="361" t="s">
        <v>2075</v>
      </c>
      <c r="K468" s="361" t="s">
        <v>2076</v>
      </c>
      <c r="L468" s="361" t="s">
        <v>2509</v>
      </c>
      <c r="M468" s="361" t="s">
        <v>2042</v>
      </c>
      <c r="N468" s="388">
        <f>VALUE(MID($M468,1,1))</f>
        <v>3</v>
      </c>
      <c r="O468" s="397">
        <f>IF(N468=5,100%,IF(N468=4,80%,IF(N468=3,60%,IF(N468=2,40%,IF(N468=1,20%,"")))))</f>
        <v>0.6</v>
      </c>
      <c r="P468" s="361" t="s">
        <v>2106</v>
      </c>
      <c r="Q468" s="388">
        <f>VALUE(MID($P468,1,1))</f>
        <v>3</v>
      </c>
      <c r="R468" s="397">
        <f>IF(Q468=5,100%,IF(Q468=4,80%,IF(Q468=3,60%,IF(Q468=2,40%,IF(Q468=1,20%,"")))))</f>
        <v>0.6</v>
      </c>
      <c r="S468" s="388" t="str">
        <f>CONCATENATE(M468,P468)</f>
        <v>3. Media3. Moderado</v>
      </c>
      <c r="T468" s="391" t="s">
        <v>2044</v>
      </c>
      <c r="U468" s="70" t="s">
        <v>419</v>
      </c>
      <c r="V468" s="70" t="s">
        <v>2806</v>
      </c>
      <c r="W468" s="70" t="s">
        <v>2046</v>
      </c>
      <c r="X468" s="71">
        <f>IF(W468="","0%",IF(W468="Preventivo",25%,IF(W468="Detectivo",15%,IF(W468="Correctivo",10%))))</f>
        <v>0.25</v>
      </c>
      <c r="Y468" s="71" t="s">
        <v>2047</v>
      </c>
      <c r="Z468" s="71">
        <f>IF(Y468="Automático",15%,IF(Y468="Manual",5%,"0%"))</f>
        <v>0.05</v>
      </c>
      <c r="AA468" s="70" t="s">
        <v>419</v>
      </c>
      <c r="AB468" s="70" t="s">
        <v>2807</v>
      </c>
      <c r="AC468" s="72">
        <f>IF($AA468="SI",10%,0%)</f>
        <v>0.1</v>
      </c>
      <c r="AD468" s="70" t="s">
        <v>419</v>
      </c>
      <c r="AE468" s="70" t="s">
        <v>411</v>
      </c>
      <c r="AF468" s="70" t="s">
        <v>195</v>
      </c>
      <c r="AG468" s="72">
        <f>IF($AD468="SI",15%,0%)</f>
        <v>0.15</v>
      </c>
      <c r="AH468" s="70" t="s">
        <v>419</v>
      </c>
      <c r="AI468" s="70" t="s">
        <v>2159</v>
      </c>
      <c r="AJ468" s="72">
        <f t="shared" ref="AJ468:AJ514" si="255">IF($AH468="SI",10%,0%)</f>
        <v>0.1</v>
      </c>
      <c r="AK468" s="70" t="s">
        <v>419</v>
      </c>
      <c r="AL468" s="70" t="s">
        <v>2079</v>
      </c>
      <c r="AM468" s="72">
        <f>IF(AK468="SI",15%,0%)</f>
        <v>0.15</v>
      </c>
      <c r="AN468" s="72" t="s">
        <v>2051</v>
      </c>
      <c r="AO468" s="72" t="s">
        <v>2183</v>
      </c>
      <c r="AP468" s="72">
        <f>IF(AN468="Positivos",25%,0%)</f>
        <v>0.25</v>
      </c>
      <c r="AQ468" s="73">
        <f>+AC468+AG468+AJ468+AM468+AP468+Z468+X468</f>
        <v>1.05</v>
      </c>
      <c r="AR468" s="394">
        <v>1.05</v>
      </c>
      <c r="AS468" s="361" t="s">
        <v>2053</v>
      </c>
      <c r="AT468" s="388">
        <f>VALUE(MID($AS468,1,1))</f>
        <v>1</v>
      </c>
      <c r="AU468" s="361" t="s">
        <v>2054</v>
      </c>
      <c r="AV468" s="388">
        <f>VALUE(MID($AU468,1,1))</f>
        <v>1</v>
      </c>
      <c r="AW468" s="388">
        <f>$AT468*$AV468</f>
        <v>1</v>
      </c>
      <c r="AX468" s="388" t="str">
        <f>CONCATENATE(AS468,AU468)</f>
        <v>1. Muy baja1. Leve</v>
      </c>
      <c r="AY468" s="391" t="s">
        <v>2055</v>
      </c>
    </row>
    <row r="469" spans="1:51" ht="50" customHeight="1" x14ac:dyDescent="0.3">
      <c r="A469" s="404"/>
      <c r="B469" s="407"/>
      <c r="C469" s="410"/>
      <c r="D469" s="407"/>
      <c r="E469" s="407"/>
      <c r="F469" s="407"/>
      <c r="G469" s="401"/>
      <c r="H469" s="362"/>
      <c r="I469" s="362"/>
      <c r="J469" s="362"/>
      <c r="K469" s="362"/>
      <c r="L469" s="362"/>
      <c r="M469" s="362"/>
      <c r="N469" s="389"/>
      <c r="O469" s="398"/>
      <c r="P469" s="362"/>
      <c r="Q469" s="389"/>
      <c r="R469" s="398"/>
      <c r="S469" s="389"/>
      <c r="T469" s="392"/>
      <c r="U469" s="70" t="s">
        <v>419</v>
      </c>
      <c r="V469" s="70" t="s">
        <v>2808</v>
      </c>
      <c r="W469" s="70" t="s">
        <v>2046</v>
      </c>
      <c r="X469" s="71">
        <f t="shared" ref="X469:X514" si="256">IF(W469="","0%",IF(W469="Preventivo",25%,IF(W469="Detectivo",15%,IF(W469="Correctivo",10%))))</f>
        <v>0.25</v>
      </c>
      <c r="Y469" s="71" t="s">
        <v>2047</v>
      </c>
      <c r="Z469" s="71">
        <f t="shared" ref="Z469:Z514" si="257">IF(Y469="Automático",15%,IF(Y469="Manual",5%,"0%"))</f>
        <v>0.05</v>
      </c>
      <c r="AA469" s="70" t="s">
        <v>419</v>
      </c>
      <c r="AB469" s="70" t="s">
        <v>2809</v>
      </c>
      <c r="AC469" s="72">
        <f t="shared" ref="AC469:AC514" si="258">IF($AA469="SI",10%,0%)</f>
        <v>0.1</v>
      </c>
      <c r="AD469" s="70" t="s">
        <v>419</v>
      </c>
      <c r="AE469" s="70" t="s">
        <v>324</v>
      </c>
      <c r="AF469" s="70" t="s">
        <v>195</v>
      </c>
      <c r="AG469" s="72">
        <f t="shared" ref="AG469:AG514" si="259">IF($AD469="SI",15%,0%)</f>
        <v>0.15</v>
      </c>
      <c r="AH469" s="70" t="s">
        <v>419</v>
      </c>
      <c r="AI469" s="70" t="s">
        <v>2049</v>
      </c>
      <c r="AJ469" s="72">
        <f t="shared" si="255"/>
        <v>0.1</v>
      </c>
      <c r="AK469" s="70" t="s">
        <v>419</v>
      </c>
      <c r="AL469" s="70" t="s">
        <v>2079</v>
      </c>
      <c r="AM469" s="72">
        <f t="shared" ref="AM469:AM499" si="260">IF(AK469="SI",15%,0%)</f>
        <v>0.15</v>
      </c>
      <c r="AN469" s="72" t="s">
        <v>2051</v>
      </c>
      <c r="AO469" s="72" t="s">
        <v>2052</v>
      </c>
      <c r="AP469" s="72">
        <f>IF(AN469="Positivos",25%,0%)</f>
        <v>0.25</v>
      </c>
      <c r="AQ469" s="73">
        <f>+AC469+AG469+AJ469+AM469+AP469+Z469+X469</f>
        <v>1.05</v>
      </c>
      <c r="AR469" s="395"/>
      <c r="AS469" s="362"/>
      <c r="AT469" s="389"/>
      <c r="AU469" s="362"/>
      <c r="AV469" s="389"/>
      <c r="AW469" s="389"/>
      <c r="AX469" s="389"/>
      <c r="AY469" s="392"/>
    </row>
    <row r="470" spans="1:51" ht="50" customHeight="1" x14ac:dyDescent="0.3">
      <c r="A470" s="405"/>
      <c r="B470" s="408"/>
      <c r="C470" s="411"/>
      <c r="D470" s="408"/>
      <c r="E470" s="408"/>
      <c r="F470" s="408"/>
      <c r="G470" s="402"/>
      <c r="H470" s="363"/>
      <c r="I470" s="363"/>
      <c r="J470" s="363"/>
      <c r="K470" s="363"/>
      <c r="L470" s="363"/>
      <c r="M470" s="363"/>
      <c r="N470" s="390"/>
      <c r="O470" s="399"/>
      <c r="P470" s="363"/>
      <c r="Q470" s="390"/>
      <c r="R470" s="399"/>
      <c r="S470" s="390"/>
      <c r="T470" s="393"/>
      <c r="U470" s="70" t="s">
        <v>419</v>
      </c>
      <c r="V470" s="70" t="s">
        <v>2080</v>
      </c>
      <c r="W470" s="70" t="s">
        <v>2046</v>
      </c>
      <c r="X470" s="71">
        <f t="shared" si="256"/>
        <v>0.25</v>
      </c>
      <c r="Y470" s="71" t="s">
        <v>2047</v>
      </c>
      <c r="Z470" s="71">
        <f t="shared" si="257"/>
        <v>0.05</v>
      </c>
      <c r="AA470" s="70" t="s">
        <v>419</v>
      </c>
      <c r="AB470" s="70" t="s">
        <v>2081</v>
      </c>
      <c r="AC470" s="72">
        <f t="shared" si="258"/>
        <v>0.1</v>
      </c>
      <c r="AD470" s="70" t="s">
        <v>419</v>
      </c>
      <c r="AE470" s="70" t="s">
        <v>324</v>
      </c>
      <c r="AF470" s="70" t="s">
        <v>195</v>
      </c>
      <c r="AG470" s="72">
        <f t="shared" si="259"/>
        <v>0.15</v>
      </c>
      <c r="AH470" s="70" t="s">
        <v>419</v>
      </c>
      <c r="AI470" s="70" t="s">
        <v>2049</v>
      </c>
      <c r="AJ470" s="72">
        <f t="shared" si="255"/>
        <v>0.1</v>
      </c>
      <c r="AK470" s="70" t="s">
        <v>419</v>
      </c>
      <c r="AL470" s="70" t="s">
        <v>2082</v>
      </c>
      <c r="AM470" s="72">
        <f t="shared" si="260"/>
        <v>0.15</v>
      </c>
      <c r="AN470" s="72" t="s">
        <v>2051</v>
      </c>
      <c r="AO470" s="72" t="s">
        <v>2052</v>
      </c>
      <c r="AP470" s="72">
        <f t="shared" ref="AP470:AP503" si="261">IF(AN470="Positivos",25%,0%)</f>
        <v>0.25</v>
      </c>
      <c r="AQ470" s="73">
        <f t="shared" ref="AQ470:AQ503" si="262">+AC470+AG470+AJ470+AM470+AP470+Z470+X470</f>
        <v>1.05</v>
      </c>
      <c r="AR470" s="396"/>
      <c r="AS470" s="363"/>
      <c r="AT470" s="390"/>
      <c r="AU470" s="363"/>
      <c r="AV470" s="390"/>
      <c r="AW470" s="390"/>
      <c r="AX470" s="390"/>
      <c r="AY470" s="393"/>
    </row>
    <row r="471" spans="1:51" ht="50" customHeight="1" x14ac:dyDescent="0.3">
      <c r="A471" s="403" t="s">
        <v>1464</v>
      </c>
      <c r="B471" s="406" t="s">
        <v>163</v>
      </c>
      <c r="C471" s="409">
        <v>2</v>
      </c>
      <c r="D471" s="406" t="s">
        <v>2329</v>
      </c>
      <c r="E471" s="406" t="s">
        <v>253</v>
      </c>
      <c r="F471" s="406" t="s">
        <v>2061</v>
      </c>
      <c r="G471" s="400" t="s">
        <v>2543</v>
      </c>
      <c r="H471" s="361" t="s">
        <v>2084</v>
      </c>
      <c r="I471" s="361" t="s">
        <v>2085</v>
      </c>
      <c r="J471" s="361" t="s">
        <v>2086</v>
      </c>
      <c r="K471" s="361" t="s">
        <v>2087</v>
      </c>
      <c r="L471" s="361" t="s">
        <v>2509</v>
      </c>
      <c r="M471" s="361" t="s">
        <v>2132</v>
      </c>
      <c r="N471" s="388">
        <f>VALUE(MID($M471,1,1))</f>
        <v>2</v>
      </c>
      <c r="O471" s="397">
        <f>IF(N471=5,100%,IF(N471=4,80%,IF(N471=3,60%,IF(N471=2,40%,IF(N471=1,20%,"")))))</f>
        <v>0.4</v>
      </c>
      <c r="P471" s="361" t="s">
        <v>2043</v>
      </c>
      <c r="Q471" s="388">
        <f>VALUE(MID($P471,1,1))</f>
        <v>2</v>
      </c>
      <c r="R471" s="397">
        <f>IF(Q471=5,100%,IF(Q471=4,80%,IF(Q471=3,60%,IF(Q471=2,40%,IF(Q471=1,20%,"")))))</f>
        <v>0.4</v>
      </c>
      <c r="S471" s="388" t="str">
        <f>CONCATENATE(M471,P471)</f>
        <v>2. Baja2. Menor</v>
      </c>
      <c r="T471" s="391" t="s">
        <v>2044</v>
      </c>
      <c r="U471" s="70" t="s">
        <v>419</v>
      </c>
      <c r="V471" s="70" t="s">
        <v>2810</v>
      </c>
      <c r="W471" s="70" t="s">
        <v>2046</v>
      </c>
      <c r="X471" s="71">
        <f t="shared" si="256"/>
        <v>0.25</v>
      </c>
      <c r="Y471" s="71" t="s">
        <v>2047</v>
      </c>
      <c r="Z471" s="71">
        <f t="shared" si="257"/>
        <v>0.05</v>
      </c>
      <c r="AA471" s="70" t="s">
        <v>419</v>
      </c>
      <c r="AB471" s="70" t="s">
        <v>2811</v>
      </c>
      <c r="AC471" s="72">
        <f t="shared" si="258"/>
        <v>0.1</v>
      </c>
      <c r="AD471" s="70" t="s">
        <v>419</v>
      </c>
      <c r="AE471" s="70" t="s">
        <v>194</v>
      </c>
      <c r="AF471" s="70" t="s">
        <v>1582</v>
      </c>
      <c r="AG471" s="72">
        <f t="shared" si="259"/>
        <v>0.15</v>
      </c>
      <c r="AH471" s="70" t="s">
        <v>419</v>
      </c>
      <c r="AI471" s="70" t="s">
        <v>2150</v>
      </c>
      <c r="AJ471" s="72">
        <f t="shared" si="255"/>
        <v>0.1</v>
      </c>
      <c r="AK471" s="70" t="s">
        <v>419</v>
      </c>
      <c r="AL471" s="70" t="s">
        <v>2482</v>
      </c>
      <c r="AM471" s="72">
        <f t="shared" si="260"/>
        <v>0.15</v>
      </c>
      <c r="AN471" s="72" t="s">
        <v>2051</v>
      </c>
      <c r="AO471" s="72" t="s">
        <v>2243</v>
      </c>
      <c r="AP471" s="72">
        <f t="shared" si="261"/>
        <v>0.25</v>
      </c>
      <c r="AQ471" s="73">
        <f t="shared" si="262"/>
        <v>1.05</v>
      </c>
      <c r="AR471" s="394">
        <v>1.05</v>
      </c>
      <c r="AS471" s="361" t="s">
        <v>2053</v>
      </c>
      <c r="AT471" s="388">
        <f>VALUE(MID($AS471,1,1))</f>
        <v>1</v>
      </c>
      <c r="AU471" s="361" t="s">
        <v>2054</v>
      </c>
      <c r="AV471" s="388">
        <f>VALUE(MID($AU471,1,1))</f>
        <v>1</v>
      </c>
      <c r="AW471" s="388">
        <f>$AT471*$AV471</f>
        <v>1</v>
      </c>
      <c r="AX471" s="388" t="str">
        <f>CONCATENATE(AS471,AU471)</f>
        <v>1. Muy baja1. Leve</v>
      </c>
      <c r="AY471" s="391" t="s">
        <v>2055</v>
      </c>
    </row>
    <row r="472" spans="1:51" ht="50" customHeight="1" x14ac:dyDescent="0.3">
      <c r="A472" s="404"/>
      <c r="B472" s="407"/>
      <c r="C472" s="410"/>
      <c r="D472" s="407"/>
      <c r="E472" s="407"/>
      <c r="F472" s="407"/>
      <c r="G472" s="401"/>
      <c r="H472" s="362"/>
      <c r="I472" s="362"/>
      <c r="J472" s="362"/>
      <c r="K472" s="362"/>
      <c r="L472" s="362"/>
      <c r="M472" s="362"/>
      <c r="N472" s="389"/>
      <c r="O472" s="398"/>
      <c r="P472" s="362"/>
      <c r="Q472" s="389"/>
      <c r="R472" s="398"/>
      <c r="S472" s="389"/>
      <c r="T472" s="392"/>
      <c r="U472" s="70" t="s">
        <v>419</v>
      </c>
      <c r="V472" s="70" t="s">
        <v>2808</v>
      </c>
      <c r="W472" s="70" t="s">
        <v>2046</v>
      </c>
      <c r="X472" s="71">
        <f t="shared" si="256"/>
        <v>0.25</v>
      </c>
      <c r="Y472" s="71" t="s">
        <v>2047</v>
      </c>
      <c r="Z472" s="71">
        <f t="shared" si="257"/>
        <v>0.05</v>
      </c>
      <c r="AA472" s="70" t="s">
        <v>419</v>
      </c>
      <c r="AB472" s="70" t="s">
        <v>2809</v>
      </c>
      <c r="AC472" s="72">
        <f t="shared" si="258"/>
        <v>0.1</v>
      </c>
      <c r="AD472" s="70" t="s">
        <v>419</v>
      </c>
      <c r="AE472" s="70" t="s">
        <v>324</v>
      </c>
      <c r="AF472" s="70" t="s">
        <v>195</v>
      </c>
      <c r="AG472" s="72">
        <f t="shared" si="259"/>
        <v>0.15</v>
      </c>
      <c r="AH472" s="70" t="s">
        <v>419</v>
      </c>
      <c r="AI472" s="70" t="s">
        <v>2049</v>
      </c>
      <c r="AJ472" s="72">
        <f t="shared" si="255"/>
        <v>0.1</v>
      </c>
      <c r="AK472" s="70" t="s">
        <v>419</v>
      </c>
      <c r="AL472" s="70" t="s">
        <v>2079</v>
      </c>
      <c r="AM472" s="72">
        <f t="shared" si="260"/>
        <v>0.15</v>
      </c>
      <c r="AN472" s="72" t="s">
        <v>2051</v>
      </c>
      <c r="AO472" s="72" t="s">
        <v>2052</v>
      </c>
      <c r="AP472" s="72">
        <f t="shared" si="261"/>
        <v>0.25</v>
      </c>
      <c r="AQ472" s="73">
        <f t="shared" si="262"/>
        <v>1.05</v>
      </c>
      <c r="AR472" s="395"/>
      <c r="AS472" s="362"/>
      <c r="AT472" s="389"/>
      <c r="AU472" s="362"/>
      <c r="AV472" s="389"/>
      <c r="AW472" s="389"/>
      <c r="AX472" s="389"/>
      <c r="AY472" s="392"/>
    </row>
    <row r="473" spans="1:51" ht="50" customHeight="1" x14ac:dyDescent="0.3">
      <c r="A473" s="405"/>
      <c r="B473" s="408"/>
      <c r="C473" s="411"/>
      <c r="D473" s="408"/>
      <c r="E473" s="408"/>
      <c r="F473" s="408"/>
      <c r="G473" s="402"/>
      <c r="H473" s="363"/>
      <c r="I473" s="363"/>
      <c r="J473" s="363"/>
      <c r="K473" s="363"/>
      <c r="L473" s="363"/>
      <c r="M473" s="363"/>
      <c r="N473" s="390"/>
      <c r="O473" s="399"/>
      <c r="P473" s="363"/>
      <c r="Q473" s="390"/>
      <c r="R473" s="399"/>
      <c r="S473" s="390"/>
      <c r="T473" s="393"/>
      <c r="U473" s="70" t="s">
        <v>419</v>
      </c>
      <c r="V473" s="70" t="s">
        <v>2080</v>
      </c>
      <c r="W473" s="70" t="s">
        <v>2046</v>
      </c>
      <c r="X473" s="71">
        <f t="shared" si="256"/>
        <v>0.25</v>
      </c>
      <c r="Y473" s="71" t="s">
        <v>2047</v>
      </c>
      <c r="Z473" s="71">
        <f t="shared" si="257"/>
        <v>0.05</v>
      </c>
      <c r="AA473" s="70" t="s">
        <v>419</v>
      </c>
      <c r="AB473" s="70" t="s">
        <v>2081</v>
      </c>
      <c r="AC473" s="72">
        <f t="shared" si="258"/>
        <v>0.1</v>
      </c>
      <c r="AD473" s="70" t="s">
        <v>419</v>
      </c>
      <c r="AE473" s="70" t="s">
        <v>324</v>
      </c>
      <c r="AF473" s="70" t="s">
        <v>195</v>
      </c>
      <c r="AG473" s="72">
        <f t="shared" si="259"/>
        <v>0.15</v>
      </c>
      <c r="AH473" s="70" t="s">
        <v>419</v>
      </c>
      <c r="AI473" s="70" t="s">
        <v>2049</v>
      </c>
      <c r="AJ473" s="72">
        <f t="shared" si="255"/>
        <v>0.1</v>
      </c>
      <c r="AK473" s="70" t="s">
        <v>419</v>
      </c>
      <c r="AL473" s="70" t="s">
        <v>2082</v>
      </c>
      <c r="AM473" s="72">
        <f t="shared" si="260"/>
        <v>0.15</v>
      </c>
      <c r="AN473" s="72" t="s">
        <v>2051</v>
      </c>
      <c r="AO473" s="72" t="s">
        <v>2052</v>
      </c>
      <c r="AP473" s="72">
        <f t="shared" si="261"/>
        <v>0.25</v>
      </c>
      <c r="AQ473" s="73">
        <f t="shared" si="262"/>
        <v>1.05</v>
      </c>
      <c r="AR473" s="396"/>
      <c r="AS473" s="363"/>
      <c r="AT473" s="390"/>
      <c r="AU473" s="363"/>
      <c r="AV473" s="390"/>
      <c r="AW473" s="390"/>
      <c r="AX473" s="390"/>
      <c r="AY473" s="393"/>
    </row>
    <row r="474" spans="1:51" ht="50" customHeight="1" x14ac:dyDescent="0.3">
      <c r="A474" s="403" t="s">
        <v>1464</v>
      </c>
      <c r="B474" s="406" t="s">
        <v>163</v>
      </c>
      <c r="C474" s="409">
        <v>3</v>
      </c>
      <c r="D474" s="406" t="s">
        <v>2342</v>
      </c>
      <c r="E474" s="406" t="s">
        <v>253</v>
      </c>
      <c r="F474" s="406" t="s">
        <v>2032</v>
      </c>
      <c r="G474" s="400" t="s">
        <v>2732</v>
      </c>
      <c r="H474" s="361" t="s">
        <v>2073</v>
      </c>
      <c r="I474" s="361" t="s">
        <v>2074</v>
      </c>
      <c r="J474" s="361" t="s">
        <v>2075</v>
      </c>
      <c r="K474" s="361" t="s">
        <v>2076</v>
      </c>
      <c r="L474" s="361" t="s">
        <v>2509</v>
      </c>
      <c r="M474" s="361" t="s">
        <v>2042</v>
      </c>
      <c r="N474" s="388">
        <f>VALUE(MID($M474,1,1))</f>
        <v>3</v>
      </c>
      <c r="O474" s="397">
        <f>IF(N474=5,100%,IF(N474=4,80%,IF(N474=3,60%,IF(N474=2,40%,IF(N474=1,20%,"")))))</f>
        <v>0.6</v>
      </c>
      <c r="P474" s="361" t="s">
        <v>2106</v>
      </c>
      <c r="Q474" s="388">
        <f>VALUE(MID($P474,1,1))</f>
        <v>3</v>
      </c>
      <c r="R474" s="397">
        <f>IF(Q474=5,100%,IF(Q474=4,80%,IF(Q474=3,60%,IF(Q474=2,40%,IF(Q474=1,20%,"")))))</f>
        <v>0.6</v>
      </c>
      <c r="S474" s="388" t="str">
        <f>CONCATENATE(M474,P474)</f>
        <v>3. Media3. Moderado</v>
      </c>
      <c r="T474" s="391" t="s">
        <v>2044</v>
      </c>
      <c r="U474" s="70" t="s">
        <v>419</v>
      </c>
      <c r="V474" s="70" t="s">
        <v>2806</v>
      </c>
      <c r="W474" s="70" t="s">
        <v>2046</v>
      </c>
      <c r="X474" s="71">
        <f>IF(W474="","0%",IF(W474="Preventivo",25%,IF(W474="Detectivo",15%,IF(W474="Correctivo",10%))))</f>
        <v>0.25</v>
      </c>
      <c r="Y474" s="71" t="s">
        <v>2047</v>
      </c>
      <c r="Z474" s="71">
        <f>IF(Y474="Automático",15%,IF(Y474="Manual",5%,"0%"))</f>
        <v>0.05</v>
      </c>
      <c r="AA474" s="70" t="s">
        <v>419</v>
      </c>
      <c r="AB474" s="70" t="s">
        <v>2807</v>
      </c>
      <c r="AC474" s="72">
        <f>IF($AA474="SI",10%,0%)</f>
        <v>0.1</v>
      </c>
      <c r="AD474" s="70" t="s">
        <v>419</v>
      </c>
      <c r="AE474" s="70" t="s">
        <v>411</v>
      </c>
      <c r="AF474" s="70" t="s">
        <v>195</v>
      </c>
      <c r="AG474" s="72">
        <f>IF($AD474="SI",15%,0%)</f>
        <v>0.15</v>
      </c>
      <c r="AH474" s="70" t="s">
        <v>419</v>
      </c>
      <c r="AI474" s="70" t="s">
        <v>2159</v>
      </c>
      <c r="AJ474" s="72">
        <f t="shared" si="255"/>
        <v>0.1</v>
      </c>
      <c r="AK474" s="70" t="s">
        <v>419</v>
      </c>
      <c r="AL474" s="70" t="s">
        <v>2079</v>
      </c>
      <c r="AM474" s="72">
        <f>IF(AK474="SI",15%,0%)</f>
        <v>0.15</v>
      </c>
      <c r="AN474" s="72" t="s">
        <v>2051</v>
      </c>
      <c r="AO474" s="72" t="s">
        <v>2183</v>
      </c>
      <c r="AP474" s="72">
        <f t="shared" si="261"/>
        <v>0.25</v>
      </c>
      <c r="AQ474" s="73">
        <f t="shared" si="262"/>
        <v>1.05</v>
      </c>
      <c r="AR474" s="394">
        <v>0.35000000000000003</v>
      </c>
      <c r="AS474" s="361" t="s">
        <v>2132</v>
      </c>
      <c r="AT474" s="388">
        <f>VALUE(MID($AS474,1,1))</f>
        <v>2</v>
      </c>
      <c r="AU474" s="361" t="s">
        <v>2043</v>
      </c>
      <c r="AV474" s="388">
        <f>VALUE(MID($AU474,1,1))</f>
        <v>2</v>
      </c>
      <c r="AW474" s="388">
        <f>$AT474*$AV474</f>
        <v>4</v>
      </c>
      <c r="AX474" s="388" t="str">
        <f>CONCATENATE(AS474,AU474)</f>
        <v>2. Baja2. Menor</v>
      </c>
      <c r="AY474" s="391" t="s">
        <v>2044</v>
      </c>
    </row>
    <row r="475" spans="1:51" ht="50" customHeight="1" x14ac:dyDescent="0.3">
      <c r="A475" s="404"/>
      <c r="B475" s="407"/>
      <c r="C475" s="410"/>
      <c r="D475" s="407"/>
      <c r="E475" s="407"/>
      <c r="F475" s="407"/>
      <c r="G475" s="401"/>
      <c r="H475" s="362"/>
      <c r="I475" s="362"/>
      <c r="J475" s="362"/>
      <c r="K475" s="362"/>
      <c r="L475" s="362"/>
      <c r="M475" s="362"/>
      <c r="N475" s="389"/>
      <c r="O475" s="398"/>
      <c r="P475" s="362"/>
      <c r="Q475" s="389"/>
      <c r="R475" s="398"/>
      <c r="S475" s="389"/>
      <c r="T475" s="392"/>
      <c r="U475" s="70"/>
      <c r="V475" s="70"/>
      <c r="W475" s="70"/>
      <c r="X475" s="71" t="str">
        <f t="shared" si="256"/>
        <v>0%</v>
      </c>
      <c r="Y475" s="71"/>
      <c r="Z475" s="71" t="str">
        <f t="shared" si="257"/>
        <v>0%</v>
      </c>
      <c r="AA475" s="70"/>
      <c r="AB475" s="70"/>
      <c r="AC475" s="72">
        <f t="shared" si="258"/>
        <v>0</v>
      </c>
      <c r="AD475" s="70"/>
      <c r="AE475" s="70"/>
      <c r="AF475" s="70"/>
      <c r="AG475" s="72">
        <f t="shared" si="259"/>
        <v>0</v>
      </c>
      <c r="AH475" s="70"/>
      <c r="AI475" s="70"/>
      <c r="AJ475" s="72">
        <f t="shared" si="255"/>
        <v>0</v>
      </c>
      <c r="AK475" s="70"/>
      <c r="AL475" s="70"/>
      <c r="AM475" s="72">
        <f t="shared" si="260"/>
        <v>0</v>
      </c>
      <c r="AN475" s="72"/>
      <c r="AO475" s="72"/>
      <c r="AP475" s="72">
        <f t="shared" si="261"/>
        <v>0</v>
      </c>
      <c r="AQ475" s="73">
        <f t="shared" si="262"/>
        <v>0</v>
      </c>
      <c r="AR475" s="395"/>
      <c r="AS475" s="362"/>
      <c r="AT475" s="389"/>
      <c r="AU475" s="362"/>
      <c r="AV475" s="389"/>
      <c r="AW475" s="389"/>
      <c r="AX475" s="389"/>
      <c r="AY475" s="392"/>
    </row>
    <row r="476" spans="1:51" ht="50" customHeight="1" x14ac:dyDescent="0.3">
      <c r="A476" s="405"/>
      <c r="B476" s="408"/>
      <c r="C476" s="411"/>
      <c r="D476" s="408"/>
      <c r="E476" s="408"/>
      <c r="F476" s="408"/>
      <c r="G476" s="402"/>
      <c r="H476" s="363"/>
      <c r="I476" s="363"/>
      <c r="J476" s="363"/>
      <c r="K476" s="363"/>
      <c r="L476" s="363"/>
      <c r="M476" s="363"/>
      <c r="N476" s="390"/>
      <c r="O476" s="399"/>
      <c r="P476" s="363"/>
      <c r="Q476" s="390"/>
      <c r="R476" s="399"/>
      <c r="S476" s="390"/>
      <c r="T476" s="393"/>
      <c r="U476" s="70"/>
      <c r="V476" s="70"/>
      <c r="W476" s="70"/>
      <c r="X476" s="71" t="str">
        <f t="shared" si="256"/>
        <v>0%</v>
      </c>
      <c r="Y476" s="71"/>
      <c r="Z476" s="71" t="str">
        <f t="shared" si="257"/>
        <v>0%</v>
      </c>
      <c r="AA476" s="70"/>
      <c r="AB476" s="70"/>
      <c r="AC476" s="72">
        <f t="shared" si="258"/>
        <v>0</v>
      </c>
      <c r="AD476" s="70"/>
      <c r="AE476" s="70"/>
      <c r="AF476" s="70"/>
      <c r="AG476" s="72">
        <f t="shared" si="259"/>
        <v>0</v>
      </c>
      <c r="AH476" s="70"/>
      <c r="AI476" s="70"/>
      <c r="AJ476" s="72">
        <f t="shared" si="255"/>
        <v>0</v>
      </c>
      <c r="AK476" s="70"/>
      <c r="AL476" s="70"/>
      <c r="AM476" s="72">
        <f t="shared" si="260"/>
        <v>0</v>
      </c>
      <c r="AN476" s="72"/>
      <c r="AO476" s="72"/>
      <c r="AP476" s="72">
        <f t="shared" si="261"/>
        <v>0</v>
      </c>
      <c r="AQ476" s="73">
        <f t="shared" si="262"/>
        <v>0</v>
      </c>
      <c r="AR476" s="396"/>
      <c r="AS476" s="363"/>
      <c r="AT476" s="390"/>
      <c r="AU476" s="363"/>
      <c r="AV476" s="390"/>
      <c r="AW476" s="390"/>
      <c r="AX476" s="390"/>
      <c r="AY476" s="393"/>
    </row>
    <row r="477" spans="1:51" ht="50" customHeight="1" x14ac:dyDescent="0.3">
      <c r="A477" s="403" t="s">
        <v>1464</v>
      </c>
      <c r="B477" s="406" t="s">
        <v>163</v>
      </c>
      <c r="C477" s="409">
        <v>4</v>
      </c>
      <c r="D477" s="406" t="s">
        <v>2342</v>
      </c>
      <c r="E477" s="406" t="s">
        <v>253</v>
      </c>
      <c r="F477" s="406" t="s">
        <v>2061</v>
      </c>
      <c r="G477" s="400" t="s">
        <v>2574</v>
      </c>
      <c r="H477" s="361" t="s">
        <v>2104</v>
      </c>
      <c r="I477" s="361" t="s">
        <v>2105</v>
      </c>
      <c r="J477" s="361" t="s">
        <v>2086</v>
      </c>
      <c r="K477" s="361" t="s">
        <v>2087</v>
      </c>
      <c r="L477" s="361" t="s">
        <v>2509</v>
      </c>
      <c r="M477" s="361" t="s">
        <v>2042</v>
      </c>
      <c r="N477" s="388">
        <f>VALUE(MID($M477,1,1))</f>
        <v>3</v>
      </c>
      <c r="O477" s="397">
        <f>IF(N477=5,100%,IF(N477=4,80%,IF(N477=3,60%,IF(N477=2,40%,IF(N477=1,20%,"")))))</f>
        <v>0.6</v>
      </c>
      <c r="P477" s="361" t="s">
        <v>2106</v>
      </c>
      <c r="Q477" s="388">
        <f>VALUE(MID($P477,1,1))</f>
        <v>3</v>
      </c>
      <c r="R477" s="397">
        <f>IF(Q477=5,100%,IF(Q477=4,80%,IF(Q477=3,60%,IF(Q477=2,40%,IF(Q477=1,20%,"")))))</f>
        <v>0.6</v>
      </c>
      <c r="S477" s="388" t="str">
        <f>CONCATENATE(M477,P477)</f>
        <v>3. Media3. Moderado</v>
      </c>
      <c r="T477" s="391" t="s">
        <v>2044</v>
      </c>
      <c r="U477" s="70" t="s">
        <v>419</v>
      </c>
      <c r="V477" s="70" t="s">
        <v>2806</v>
      </c>
      <c r="W477" s="70" t="s">
        <v>2046</v>
      </c>
      <c r="X477" s="71">
        <f>IF(W477="","0%",IF(W477="Preventivo",25%,IF(W477="Detectivo",15%,IF(W477="Correctivo",10%))))</f>
        <v>0.25</v>
      </c>
      <c r="Y477" s="71" t="s">
        <v>2047</v>
      </c>
      <c r="Z477" s="71">
        <f>IF(Y477="Automático",15%,IF(Y477="Manual",5%,"0%"))</f>
        <v>0.05</v>
      </c>
      <c r="AA477" s="70" t="s">
        <v>419</v>
      </c>
      <c r="AB477" s="70" t="s">
        <v>2807</v>
      </c>
      <c r="AC477" s="72">
        <f>IF($AA477="SI",10%,0%)</f>
        <v>0.1</v>
      </c>
      <c r="AD477" s="70" t="s">
        <v>419</v>
      </c>
      <c r="AE477" s="70" t="s">
        <v>411</v>
      </c>
      <c r="AF477" s="70" t="s">
        <v>195</v>
      </c>
      <c r="AG477" s="72">
        <f>IF($AD477="SI",15%,0%)</f>
        <v>0.15</v>
      </c>
      <c r="AH477" s="70" t="s">
        <v>419</v>
      </c>
      <c r="AI477" s="70" t="s">
        <v>2159</v>
      </c>
      <c r="AJ477" s="72">
        <f t="shared" si="255"/>
        <v>0.1</v>
      </c>
      <c r="AK477" s="70" t="s">
        <v>419</v>
      </c>
      <c r="AL477" s="70" t="s">
        <v>2079</v>
      </c>
      <c r="AM477" s="72">
        <f>IF(AK477="SI",15%,0%)</f>
        <v>0.15</v>
      </c>
      <c r="AN477" s="72" t="s">
        <v>2051</v>
      </c>
      <c r="AO477" s="72" t="s">
        <v>2183</v>
      </c>
      <c r="AP477" s="72">
        <f t="shared" si="261"/>
        <v>0.25</v>
      </c>
      <c r="AQ477" s="73">
        <f t="shared" si="262"/>
        <v>1.05</v>
      </c>
      <c r="AR477" s="394">
        <v>0.35000000000000003</v>
      </c>
      <c r="AS477" s="361" t="s">
        <v>2132</v>
      </c>
      <c r="AT477" s="388">
        <f>VALUE(MID($AS477,1,1))</f>
        <v>2</v>
      </c>
      <c r="AU477" s="361" t="s">
        <v>2043</v>
      </c>
      <c r="AV477" s="388">
        <f>VALUE(MID($AU477,1,1))</f>
        <v>2</v>
      </c>
      <c r="AW477" s="388">
        <f>$AT477*$AV477</f>
        <v>4</v>
      </c>
      <c r="AX477" s="388" t="str">
        <f>CONCATENATE(AS477,AU477)</f>
        <v>2. Baja2. Menor</v>
      </c>
      <c r="AY477" s="391" t="s">
        <v>2044</v>
      </c>
    </row>
    <row r="478" spans="1:51" ht="50" customHeight="1" x14ac:dyDescent="0.3">
      <c r="A478" s="404"/>
      <c r="B478" s="407"/>
      <c r="C478" s="410"/>
      <c r="D478" s="407"/>
      <c r="E478" s="407"/>
      <c r="F478" s="407"/>
      <c r="G478" s="401"/>
      <c r="H478" s="362"/>
      <c r="I478" s="362"/>
      <c r="J478" s="362"/>
      <c r="K478" s="362"/>
      <c r="L478" s="362"/>
      <c r="M478" s="362"/>
      <c r="N478" s="389"/>
      <c r="O478" s="398"/>
      <c r="P478" s="362"/>
      <c r="Q478" s="389"/>
      <c r="R478" s="398"/>
      <c r="S478" s="389"/>
      <c r="T478" s="392"/>
      <c r="U478" s="70"/>
      <c r="V478" s="70"/>
      <c r="W478" s="70"/>
      <c r="X478" s="71" t="str">
        <f t="shared" si="256"/>
        <v>0%</v>
      </c>
      <c r="Y478" s="71"/>
      <c r="Z478" s="71" t="str">
        <f t="shared" si="257"/>
        <v>0%</v>
      </c>
      <c r="AA478" s="70"/>
      <c r="AB478" s="70"/>
      <c r="AC478" s="72">
        <f t="shared" si="258"/>
        <v>0</v>
      </c>
      <c r="AD478" s="70"/>
      <c r="AE478" s="70"/>
      <c r="AF478" s="70"/>
      <c r="AG478" s="72">
        <f t="shared" si="259"/>
        <v>0</v>
      </c>
      <c r="AH478" s="70"/>
      <c r="AI478" s="70"/>
      <c r="AJ478" s="72">
        <f t="shared" si="255"/>
        <v>0</v>
      </c>
      <c r="AK478" s="70"/>
      <c r="AL478" s="70"/>
      <c r="AM478" s="72">
        <f t="shared" si="260"/>
        <v>0</v>
      </c>
      <c r="AN478" s="72"/>
      <c r="AO478" s="72"/>
      <c r="AP478" s="72">
        <f t="shared" si="261"/>
        <v>0</v>
      </c>
      <c r="AQ478" s="73">
        <f t="shared" si="262"/>
        <v>0</v>
      </c>
      <c r="AR478" s="395"/>
      <c r="AS478" s="362"/>
      <c r="AT478" s="389"/>
      <c r="AU478" s="362"/>
      <c r="AV478" s="389"/>
      <c r="AW478" s="389"/>
      <c r="AX478" s="389"/>
      <c r="AY478" s="392"/>
    </row>
    <row r="479" spans="1:51" ht="50" customHeight="1" x14ac:dyDescent="0.3">
      <c r="A479" s="405"/>
      <c r="B479" s="408"/>
      <c r="C479" s="411"/>
      <c r="D479" s="408"/>
      <c r="E479" s="408"/>
      <c r="F479" s="408"/>
      <c r="G479" s="402"/>
      <c r="H479" s="363"/>
      <c r="I479" s="363"/>
      <c r="J479" s="363"/>
      <c r="K479" s="363"/>
      <c r="L479" s="363"/>
      <c r="M479" s="363"/>
      <c r="N479" s="390"/>
      <c r="O479" s="399"/>
      <c r="P479" s="363"/>
      <c r="Q479" s="390"/>
      <c r="R479" s="399"/>
      <c r="S479" s="390"/>
      <c r="T479" s="393"/>
      <c r="U479" s="70"/>
      <c r="V479" s="70"/>
      <c r="W479" s="70"/>
      <c r="X479" s="71" t="str">
        <f t="shared" si="256"/>
        <v>0%</v>
      </c>
      <c r="Y479" s="71"/>
      <c r="Z479" s="71" t="str">
        <f t="shared" si="257"/>
        <v>0%</v>
      </c>
      <c r="AA479" s="70"/>
      <c r="AB479" s="70"/>
      <c r="AC479" s="72">
        <f t="shared" si="258"/>
        <v>0</v>
      </c>
      <c r="AD479" s="70"/>
      <c r="AE479" s="70"/>
      <c r="AF479" s="70"/>
      <c r="AG479" s="72">
        <f t="shared" si="259"/>
        <v>0</v>
      </c>
      <c r="AH479" s="70"/>
      <c r="AI479" s="70"/>
      <c r="AJ479" s="72">
        <f t="shared" si="255"/>
        <v>0</v>
      </c>
      <c r="AK479" s="70"/>
      <c r="AL479" s="70"/>
      <c r="AM479" s="72">
        <f t="shared" si="260"/>
        <v>0</v>
      </c>
      <c r="AN479" s="72"/>
      <c r="AO479" s="72"/>
      <c r="AP479" s="72">
        <f t="shared" si="261"/>
        <v>0</v>
      </c>
      <c r="AQ479" s="73">
        <f t="shared" si="262"/>
        <v>0</v>
      </c>
      <c r="AR479" s="396"/>
      <c r="AS479" s="363"/>
      <c r="AT479" s="390"/>
      <c r="AU479" s="363"/>
      <c r="AV479" s="390"/>
      <c r="AW479" s="390"/>
      <c r="AX479" s="390"/>
      <c r="AY479" s="393"/>
    </row>
    <row r="480" spans="1:51" ht="50" customHeight="1" x14ac:dyDescent="0.3">
      <c r="A480" s="403" t="s">
        <v>1464</v>
      </c>
      <c r="B480" s="406" t="s">
        <v>163</v>
      </c>
      <c r="C480" s="409">
        <v>5</v>
      </c>
      <c r="D480" s="406" t="s">
        <v>465</v>
      </c>
      <c r="E480" s="406" t="s">
        <v>175</v>
      </c>
      <c r="F480" s="406" t="s">
        <v>2032</v>
      </c>
      <c r="G480" s="400" t="s">
        <v>2550</v>
      </c>
      <c r="H480" s="361" t="s">
        <v>2104</v>
      </c>
      <c r="I480" s="361" t="s">
        <v>2033</v>
      </c>
      <c r="J480" s="361" t="s">
        <v>2174</v>
      </c>
      <c r="K480" s="361" t="s">
        <v>2175</v>
      </c>
      <c r="L480" s="361" t="s">
        <v>2509</v>
      </c>
      <c r="M480" s="361" t="s">
        <v>2132</v>
      </c>
      <c r="N480" s="388">
        <f>VALUE(MID($M480,1,1))</f>
        <v>2</v>
      </c>
      <c r="O480" s="397">
        <f>IF(N480=5,100%,IF(N480=4,80%,IF(N480=3,60%,IF(N480=2,40%,IF(N480=1,20%,"")))))</f>
        <v>0.4</v>
      </c>
      <c r="P480" s="361" t="s">
        <v>2043</v>
      </c>
      <c r="Q480" s="388">
        <f>VALUE(MID($P480,1,1))</f>
        <v>2</v>
      </c>
      <c r="R480" s="397">
        <f>IF(Q480=5,100%,IF(Q480=4,80%,IF(Q480=3,60%,IF(Q480=2,40%,IF(Q480=1,20%,"")))))</f>
        <v>0.4</v>
      </c>
      <c r="S480" s="388" t="str">
        <f>CONCATENATE(M480,P480)</f>
        <v>2. Baja2. Menor</v>
      </c>
      <c r="T480" s="391" t="s">
        <v>2044</v>
      </c>
      <c r="U480" s="70" t="s">
        <v>419</v>
      </c>
      <c r="V480" s="70" t="s">
        <v>2176</v>
      </c>
      <c r="W480" s="70" t="s">
        <v>2046</v>
      </c>
      <c r="X480" s="71">
        <f t="shared" si="256"/>
        <v>0.25</v>
      </c>
      <c r="Y480" s="71" t="s">
        <v>2047</v>
      </c>
      <c r="Z480" s="71">
        <f t="shared" si="257"/>
        <v>0.05</v>
      </c>
      <c r="AA480" s="70" t="s">
        <v>419</v>
      </c>
      <c r="AB480" s="70" t="s">
        <v>2177</v>
      </c>
      <c r="AC480" s="72">
        <f t="shared" si="258"/>
        <v>0.1</v>
      </c>
      <c r="AD480" s="70" t="s">
        <v>419</v>
      </c>
      <c r="AE480" s="70" t="s">
        <v>178</v>
      </c>
      <c r="AF480" s="70" t="s">
        <v>170</v>
      </c>
      <c r="AG480" s="72">
        <f t="shared" si="259"/>
        <v>0.15</v>
      </c>
      <c r="AH480" s="70" t="s">
        <v>419</v>
      </c>
      <c r="AI480" s="70" t="s">
        <v>2145</v>
      </c>
      <c r="AJ480" s="72">
        <f t="shared" si="255"/>
        <v>0.1</v>
      </c>
      <c r="AK480" s="70" t="s">
        <v>419</v>
      </c>
      <c r="AL480" s="70" t="s">
        <v>2050</v>
      </c>
      <c r="AM480" s="72">
        <f t="shared" si="260"/>
        <v>0.15</v>
      </c>
      <c r="AN480" s="72" t="s">
        <v>2051</v>
      </c>
      <c r="AO480" s="72" t="s">
        <v>2067</v>
      </c>
      <c r="AP480" s="72">
        <f t="shared" si="261"/>
        <v>0.25</v>
      </c>
      <c r="AQ480" s="73">
        <f t="shared" si="262"/>
        <v>1.05</v>
      </c>
      <c r="AR480" s="394">
        <v>0.70000000000000007</v>
      </c>
      <c r="AS480" s="361" t="s">
        <v>2053</v>
      </c>
      <c r="AT480" s="388">
        <f>VALUE(MID($AS480,1,1))</f>
        <v>1</v>
      </c>
      <c r="AU480" s="361" t="s">
        <v>2054</v>
      </c>
      <c r="AV480" s="388">
        <f>VALUE(MID($AU480,1,1))</f>
        <v>1</v>
      </c>
      <c r="AW480" s="388">
        <f>$AT480*$AV480</f>
        <v>1</v>
      </c>
      <c r="AX480" s="388" t="str">
        <f>CONCATENATE(AS480,AU480)</f>
        <v>1. Muy baja1. Leve</v>
      </c>
      <c r="AY480" s="391" t="s">
        <v>2055</v>
      </c>
    </row>
    <row r="481" spans="1:51" ht="50" customHeight="1" x14ac:dyDescent="0.3">
      <c r="A481" s="404"/>
      <c r="B481" s="407"/>
      <c r="C481" s="410"/>
      <c r="D481" s="407"/>
      <c r="E481" s="407"/>
      <c r="F481" s="407"/>
      <c r="G481" s="401"/>
      <c r="H481" s="362"/>
      <c r="I481" s="362"/>
      <c r="J481" s="362"/>
      <c r="K481" s="362"/>
      <c r="L481" s="362"/>
      <c r="M481" s="362"/>
      <c r="N481" s="389"/>
      <c r="O481" s="398"/>
      <c r="P481" s="362"/>
      <c r="Q481" s="389"/>
      <c r="R481" s="398"/>
      <c r="S481" s="389"/>
      <c r="T481" s="392"/>
      <c r="U481" s="70" t="s">
        <v>419</v>
      </c>
      <c r="V481" s="70" t="s">
        <v>2178</v>
      </c>
      <c r="W481" s="70" t="s">
        <v>2046</v>
      </c>
      <c r="X481" s="71">
        <f t="shared" si="256"/>
        <v>0.25</v>
      </c>
      <c r="Y481" s="71" t="s">
        <v>2047</v>
      </c>
      <c r="Z481" s="71">
        <f t="shared" si="257"/>
        <v>0.05</v>
      </c>
      <c r="AA481" s="70" t="s">
        <v>419</v>
      </c>
      <c r="AB481" s="70" t="s">
        <v>2179</v>
      </c>
      <c r="AC481" s="72">
        <f t="shared" si="258"/>
        <v>0.1</v>
      </c>
      <c r="AD481" s="70" t="s">
        <v>419</v>
      </c>
      <c r="AE481" s="70" t="s">
        <v>516</v>
      </c>
      <c r="AF481" s="70" t="s">
        <v>195</v>
      </c>
      <c r="AG481" s="72">
        <f t="shared" si="259"/>
        <v>0.15</v>
      </c>
      <c r="AH481" s="70" t="s">
        <v>419</v>
      </c>
      <c r="AI481" s="70" t="s">
        <v>2145</v>
      </c>
      <c r="AJ481" s="72">
        <f t="shared" si="255"/>
        <v>0.1</v>
      </c>
      <c r="AK481" s="70" t="s">
        <v>419</v>
      </c>
      <c r="AL481" s="70" t="s">
        <v>2050</v>
      </c>
      <c r="AM481" s="72">
        <f t="shared" si="260"/>
        <v>0.15</v>
      </c>
      <c r="AN481" s="72" t="s">
        <v>2051</v>
      </c>
      <c r="AO481" s="72" t="s">
        <v>2067</v>
      </c>
      <c r="AP481" s="72">
        <f t="shared" si="261"/>
        <v>0.25</v>
      </c>
      <c r="AQ481" s="73">
        <f t="shared" si="262"/>
        <v>1.05</v>
      </c>
      <c r="AR481" s="395"/>
      <c r="AS481" s="362"/>
      <c r="AT481" s="389"/>
      <c r="AU481" s="362"/>
      <c r="AV481" s="389"/>
      <c r="AW481" s="389"/>
      <c r="AX481" s="389"/>
      <c r="AY481" s="392"/>
    </row>
    <row r="482" spans="1:51" ht="50" customHeight="1" x14ac:dyDescent="0.3">
      <c r="A482" s="405"/>
      <c r="B482" s="408"/>
      <c r="C482" s="411"/>
      <c r="D482" s="408"/>
      <c r="E482" s="408"/>
      <c r="F482" s="408"/>
      <c r="G482" s="402"/>
      <c r="H482" s="363"/>
      <c r="I482" s="363"/>
      <c r="J482" s="363"/>
      <c r="K482" s="363"/>
      <c r="L482" s="363"/>
      <c r="M482" s="363"/>
      <c r="N482" s="390"/>
      <c r="O482" s="399"/>
      <c r="P482" s="363"/>
      <c r="Q482" s="390"/>
      <c r="R482" s="399"/>
      <c r="S482" s="390"/>
      <c r="T482" s="393"/>
      <c r="U482" s="70"/>
      <c r="V482" s="70"/>
      <c r="W482" s="70"/>
      <c r="X482" s="71" t="str">
        <f t="shared" si="256"/>
        <v>0%</v>
      </c>
      <c r="Y482" s="71"/>
      <c r="Z482" s="71" t="str">
        <f t="shared" si="257"/>
        <v>0%</v>
      </c>
      <c r="AA482" s="70"/>
      <c r="AB482" s="70"/>
      <c r="AC482" s="72">
        <f t="shared" si="258"/>
        <v>0</v>
      </c>
      <c r="AD482" s="70"/>
      <c r="AE482" s="70"/>
      <c r="AF482" s="70"/>
      <c r="AG482" s="72">
        <f t="shared" si="259"/>
        <v>0</v>
      </c>
      <c r="AH482" s="70"/>
      <c r="AI482" s="70"/>
      <c r="AJ482" s="72">
        <f t="shared" si="255"/>
        <v>0</v>
      </c>
      <c r="AK482" s="70"/>
      <c r="AL482" s="70"/>
      <c r="AM482" s="72">
        <f t="shared" si="260"/>
        <v>0</v>
      </c>
      <c r="AN482" s="72"/>
      <c r="AO482" s="72"/>
      <c r="AP482" s="72">
        <f t="shared" si="261"/>
        <v>0</v>
      </c>
      <c r="AQ482" s="73">
        <f t="shared" si="262"/>
        <v>0</v>
      </c>
      <c r="AR482" s="396"/>
      <c r="AS482" s="363"/>
      <c r="AT482" s="390"/>
      <c r="AU482" s="363"/>
      <c r="AV482" s="390"/>
      <c r="AW482" s="390"/>
      <c r="AX482" s="390"/>
      <c r="AY482" s="393"/>
    </row>
    <row r="483" spans="1:51" ht="50" customHeight="1" x14ac:dyDescent="0.3">
      <c r="A483" s="403" t="s">
        <v>1464</v>
      </c>
      <c r="B483" s="406" t="s">
        <v>163</v>
      </c>
      <c r="C483" s="409">
        <v>6</v>
      </c>
      <c r="D483" s="406" t="s">
        <v>465</v>
      </c>
      <c r="E483" s="406" t="s">
        <v>175</v>
      </c>
      <c r="F483" s="406" t="s">
        <v>2061</v>
      </c>
      <c r="G483" s="400" t="s">
        <v>2551</v>
      </c>
      <c r="H483" s="361" t="s">
        <v>2104</v>
      </c>
      <c r="I483" s="361" t="s">
        <v>2033</v>
      </c>
      <c r="J483" s="361" t="s">
        <v>2034</v>
      </c>
      <c r="K483" s="361" t="s">
        <v>2076</v>
      </c>
      <c r="L483" s="361" t="s">
        <v>2509</v>
      </c>
      <c r="M483" s="361" t="s">
        <v>2042</v>
      </c>
      <c r="N483" s="388">
        <f>VALUE(MID($M483,1,1))</f>
        <v>3</v>
      </c>
      <c r="O483" s="397">
        <f>IF(N483=5,100%,IF(N483=4,80%,IF(N483=3,60%,IF(N483=2,40%,IF(N483=1,20%,"")))))</f>
        <v>0.6</v>
      </c>
      <c r="P483" s="361" t="s">
        <v>2106</v>
      </c>
      <c r="Q483" s="388">
        <f>VALUE(MID($P483,1,1))</f>
        <v>3</v>
      </c>
      <c r="R483" s="397">
        <f>IF(Q483=5,100%,IF(Q483=4,80%,IF(Q483=3,60%,IF(Q483=2,40%,IF(Q483=1,20%,"")))))</f>
        <v>0.6</v>
      </c>
      <c r="S483" s="388" t="str">
        <f>CONCATENATE(M483,P483)</f>
        <v>3. Media3. Moderado</v>
      </c>
      <c r="T483" s="391" t="s">
        <v>2044</v>
      </c>
      <c r="U483" s="70" t="s">
        <v>419</v>
      </c>
      <c r="V483" s="70" t="s">
        <v>2181</v>
      </c>
      <c r="W483" s="70" t="s">
        <v>2046</v>
      </c>
      <c r="X483" s="71">
        <f t="shared" si="256"/>
        <v>0.25</v>
      </c>
      <c r="Y483" s="71" t="s">
        <v>2069</v>
      </c>
      <c r="Z483" s="71">
        <f t="shared" si="257"/>
        <v>0.15</v>
      </c>
      <c r="AA483" s="70" t="s">
        <v>419</v>
      </c>
      <c r="AB483" s="70" t="s">
        <v>2182</v>
      </c>
      <c r="AC483" s="72">
        <f t="shared" si="258"/>
        <v>0.1</v>
      </c>
      <c r="AD483" s="70" t="s">
        <v>419</v>
      </c>
      <c r="AE483" s="70" t="s">
        <v>289</v>
      </c>
      <c r="AF483" s="70" t="s">
        <v>170</v>
      </c>
      <c r="AG483" s="72">
        <f t="shared" si="259"/>
        <v>0.15</v>
      </c>
      <c r="AH483" s="70" t="s">
        <v>419</v>
      </c>
      <c r="AI483" s="70" t="s">
        <v>2066</v>
      </c>
      <c r="AJ483" s="72">
        <f t="shared" si="255"/>
        <v>0.1</v>
      </c>
      <c r="AK483" s="70" t="s">
        <v>419</v>
      </c>
      <c r="AL483" s="70" t="s">
        <v>2063</v>
      </c>
      <c r="AM483" s="72">
        <f t="shared" si="260"/>
        <v>0.15</v>
      </c>
      <c r="AN483" s="72" t="s">
        <v>2051</v>
      </c>
      <c r="AO483" s="72" t="s">
        <v>2183</v>
      </c>
      <c r="AP483" s="72">
        <f t="shared" si="261"/>
        <v>0.25</v>
      </c>
      <c r="AQ483" s="73">
        <f t="shared" si="262"/>
        <v>1.1499999999999999</v>
      </c>
      <c r="AR483" s="394">
        <v>1.0666666666666667</v>
      </c>
      <c r="AS483" s="361" t="s">
        <v>2053</v>
      </c>
      <c r="AT483" s="388">
        <f>VALUE(MID($AS483,1,1))</f>
        <v>1</v>
      </c>
      <c r="AU483" s="361" t="s">
        <v>2054</v>
      </c>
      <c r="AV483" s="388">
        <f>VALUE(MID($AU483,1,1))</f>
        <v>1</v>
      </c>
      <c r="AW483" s="388">
        <f>$AT483*$AV483</f>
        <v>1</v>
      </c>
      <c r="AX483" s="388" t="str">
        <f>CONCATENATE(AS483,AU483)</f>
        <v>1. Muy baja1. Leve</v>
      </c>
      <c r="AY483" s="391" t="s">
        <v>2055</v>
      </c>
    </row>
    <row r="484" spans="1:51" ht="50" customHeight="1" x14ac:dyDescent="0.3">
      <c r="A484" s="404"/>
      <c r="B484" s="407"/>
      <c r="C484" s="410"/>
      <c r="D484" s="407"/>
      <c r="E484" s="407"/>
      <c r="F484" s="407"/>
      <c r="G484" s="401"/>
      <c r="H484" s="362"/>
      <c r="I484" s="362"/>
      <c r="J484" s="362"/>
      <c r="K484" s="362"/>
      <c r="L484" s="362"/>
      <c r="M484" s="362"/>
      <c r="N484" s="389"/>
      <c r="O484" s="398"/>
      <c r="P484" s="362"/>
      <c r="Q484" s="389"/>
      <c r="R484" s="398"/>
      <c r="S484" s="389"/>
      <c r="T484" s="392"/>
      <c r="U484" s="70" t="s">
        <v>419</v>
      </c>
      <c r="V484" s="70" t="s">
        <v>2181</v>
      </c>
      <c r="W484" s="70" t="s">
        <v>2114</v>
      </c>
      <c r="X484" s="71">
        <f t="shared" si="256"/>
        <v>0.1</v>
      </c>
      <c r="Y484" s="71" t="s">
        <v>2069</v>
      </c>
      <c r="Z484" s="71">
        <f t="shared" si="257"/>
        <v>0.15</v>
      </c>
      <c r="AA484" s="70" t="s">
        <v>419</v>
      </c>
      <c r="AB484" s="70" t="s">
        <v>2182</v>
      </c>
      <c r="AC484" s="72">
        <f t="shared" si="258"/>
        <v>0.1</v>
      </c>
      <c r="AD484" s="70" t="s">
        <v>419</v>
      </c>
      <c r="AE484" s="70" t="s">
        <v>289</v>
      </c>
      <c r="AF484" s="70" t="s">
        <v>170</v>
      </c>
      <c r="AG484" s="72">
        <f t="shared" si="259"/>
        <v>0.15</v>
      </c>
      <c r="AH484" s="70" t="s">
        <v>419</v>
      </c>
      <c r="AI484" s="70" t="s">
        <v>2066</v>
      </c>
      <c r="AJ484" s="72">
        <f t="shared" si="255"/>
        <v>0.1</v>
      </c>
      <c r="AK484" s="70" t="s">
        <v>419</v>
      </c>
      <c r="AL484" s="70" t="s">
        <v>2063</v>
      </c>
      <c r="AM484" s="72">
        <f t="shared" si="260"/>
        <v>0.15</v>
      </c>
      <c r="AN484" s="72" t="s">
        <v>2051</v>
      </c>
      <c r="AO484" s="72" t="s">
        <v>2183</v>
      </c>
      <c r="AP484" s="72">
        <f t="shared" si="261"/>
        <v>0.25</v>
      </c>
      <c r="AQ484" s="73">
        <f t="shared" si="262"/>
        <v>1</v>
      </c>
      <c r="AR484" s="395"/>
      <c r="AS484" s="362"/>
      <c r="AT484" s="389"/>
      <c r="AU484" s="362"/>
      <c r="AV484" s="389"/>
      <c r="AW484" s="389"/>
      <c r="AX484" s="389"/>
      <c r="AY484" s="392"/>
    </row>
    <row r="485" spans="1:51" ht="50" customHeight="1" x14ac:dyDescent="0.3">
      <c r="A485" s="405"/>
      <c r="B485" s="408"/>
      <c r="C485" s="411"/>
      <c r="D485" s="408"/>
      <c r="E485" s="408"/>
      <c r="F485" s="408"/>
      <c r="G485" s="402"/>
      <c r="H485" s="363"/>
      <c r="I485" s="363"/>
      <c r="J485" s="363"/>
      <c r="K485" s="363"/>
      <c r="L485" s="363"/>
      <c r="M485" s="363"/>
      <c r="N485" s="390"/>
      <c r="O485" s="399"/>
      <c r="P485" s="363"/>
      <c r="Q485" s="390"/>
      <c r="R485" s="399"/>
      <c r="S485" s="390"/>
      <c r="T485" s="393"/>
      <c r="U485" s="70" t="s">
        <v>419</v>
      </c>
      <c r="V485" s="70" t="s">
        <v>2184</v>
      </c>
      <c r="W485" s="70" t="s">
        <v>2046</v>
      </c>
      <c r="X485" s="71">
        <f t="shared" si="256"/>
        <v>0.25</v>
      </c>
      <c r="Y485" s="71" t="s">
        <v>2047</v>
      </c>
      <c r="Z485" s="71">
        <f t="shared" si="257"/>
        <v>0.05</v>
      </c>
      <c r="AA485" s="70" t="s">
        <v>419</v>
      </c>
      <c r="AB485" s="70" t="s">
        <v>2185</v>
      </c>
      <c r="AC485" s="72">
        <f t="shared" si="258"/>
        <v>0.1</v>
      </c>
      <c r="AD485" s="70" t="s">
        <v>419</v>
      </c>
      <c r="AE485" s="70" t="s">
        <v>178</v>
      </c>
      <c r="AF485" s="70" t="s">
        <v>170</v>
      </c>
      <c r="AG485" s="72">
        <f t="shared" si="259"/>
        <v>0.15</v>
      </c>
      <c r="AH485" s="70" t="s">
        <v>419</v>
      </c>
      <c r="AI485" s="70" t="s">
        <v>2159</v>
      </c>
      <c r="AJ485" s="72">
        <f t="shared" si="255"/>
        <v>0.1</v>
      </c>
      <c r="AK485" s="70" t="s">
        <v>419</v>
      </c>
      <c r="AL485" s="70" t="s">
        <v>2063</v>
      </c>
      <c r="AM485" s="72">
        <f t="shared" si="260"/>
        <v>0.15</v>
      </c>
      <c r="AN485" s="72" t="s">
        <v>2051</v>
      </c>
      <c r="AO485" s="72" t="s">
        <v>2183</v>
      </c>
      <c r="AP485" s="72">
        <f t="shared" si="261"/>
        <v>0.25</v>
      </c>
      <c r="AQ485" s="73">
        <f t="shared" si="262"/>
        <v>1.05</v>
      </c>
      <c r="AR485" s="396"/>
      <c r="AS485" s="363"/>
      <c r="AT485" s="390"/>
      <c r="AU485" s="363"/>
      <c r="AV485" s="390"/>
      <c r="AW485" s="390"/>
      <c r="AX485" s="390"/>
      <c r="AY485" s="393"/>
    </row>
    <row r="486" spans="1:51" ht="50" customHeight="1" x14ac:dyDescent="0.3">
      <c r="A486" s="403" t="s">
        <v>1464</v>
      </c>
      <c r="B486" s="406" t="s">
        <v>163</v>
      </c>
      <c r="C486" s="409">
        <v>7</v>
      </c>
      <c r="D486" s="406" t="s">
        <v>1479</v>
      </c>
      <c r="E486" s="406" t="s">
        <v>312</v>
      </c>
      <c r="F486" s="406" t="s">
        <v>2032</v>
      </c>
      <c r="G486" s="400" t="s">
        <v>2812</v>
      </c>
      <c r="H486" s="361" t="s">
        <v>2073</v>
      </c>
      <c r="I486" s="361" t="s">
        <v>2232</v>
      </c>
      <c r="J486" s="361" t="s">
        <v>2233</v>
      </c>
      <c r="K486" s="361" t="s">
        <v>2110</v>
      </c>
      <c r="L486" s="361" t="s">
        <v>2509</v>
      </c>
      <c r="M486" s="361" t="s">
        <v>2132</v>
      </c>
      <c r="N486" s="388">
        <f>VALUE(MID($M486,1,1))</f>
        <v>2</v>
      </c>
      <c r="O486" s="397">
        <f>IF(N486=5,100%,IF(N486=4,80%,IF(N486=3,60%,IF(N486=2,40%,IF(N486=1,20%,"")))))</f>
        <v>0.4</v>
      </c>
      <c r="P486" s="361" t="s">
        <v>2043</v>
      </c>
      <c r="Q486" s="388">
        <f>VALUE(MID($P486,1,1))</f>
        <v>2</v>
      </c>
      <c r="R486" s="397">
        <f>IF(Q486=5,100%,IF(Q486=4,80%,IF(Q486=3,60%,IF(Q486=2,40%,IF(Q486=1,20%,"")))))</f>
        <v>0.4</v>
      </c>
      <c r="S486" s="388" t="str">
        <f>CONCATENATE(M486,P486)</f>
        <v>2. Baja2. Menor</v>
      </c>
      <c r="T486" s="391" t="s">
        <v>2044</v>
      </c>
      <c r="U486" s="70"/>
      <c r="V486" s="70"/>
      <c r="W486" s="70"/>
      <c r="X486" s="71"/>
      <c r="Y486" s="71"/>
      <c r="Z486" s="71"/>
      <c r="AA486" s="70"/>
      <c r="AB486" s="70"/>
      <c r="AC486" s="72"/>
      <c r="AD486" s="70"/>
      <c r="AE486" s="70"/>
      <c r="AF486" s="70"/>
      <c r="AG486" s="72"/>
      <c r="AH486" s="70"/>
      <c r="AI486" s="70"/>
      <c r="AJ486" s="72"/>
      <c r="AK486" s="70"/>
      <c r="AL486" s="70"/>
      <c r="AM486" s="72"/>
      <c r="AN486" s="72"/>
      <c r="AO486" s="72"/>
      <c r="AP486" s="72">
        <f t="shared" si="261"/>
        <v>0</v>
      </c>
      <c r="AQ486" s="73">
        <f t="shared" si="262"/>
        <v>0</v>
      </c>
      <c r="AR486" s="394">
        <v>0</v>
      </c>
      <c r="AS486" s="361" t="s">
        <v>2132</v>
      </c>
      <c r="AT486" s="388">
        <f>VALUE(MID($AS486,1,1))</f>
        <v>2</v>
      </c>
      <c r="AU486" s="361" t="s">
        <v>2043</v>
      </c>
      <c r="AV486" s="388">
        <f>VALUE(MID($AU486,1,1))</f>
        <v>2</v>
      </c>
      <c r="AW486" s="388">
        <f>$AT486*$AV486</f>
        <v>4</v>
      </c>
      <c r="AX486" s="388" t="str">
        <f>CONCATENATE(AS486,AU486)</f>
        <v>2. Baja2. Menor</v>
      </c>
      <c r="AY486" s="391" t="s">
        <v>2044</v>
      </c>
    </row>
    <row r="487" spans="1:51" ht="50" customHeight="1" x14ac:dyDescent="0.3">
      <c r="A487" s="404"/>
      <c r="B487" s="407"/>
      <c r="C487" s="410"/>
      <c r="D487" s="407"/>
      <c r="E487" s="407"/>
      <c r="F487" s="407"/>
      <c r="G487" s="401"/>
      <c r="H487" s="362"/>
      <c r="I487" s="362"/>
      <c r="J487" s="362"/>
      <c r="K487" s="362"/>
      <c r="L487" s="362"/>
      <c r="M487" s="362"/>
      <c r="N487" s="389"/>
      <c r="O487" s="398"/>
      <c r="P487" s="362"/>
      <c r="Q487" s="389"/>
      <c r="R487" s="398"/>
      <c r="S487" s="389"/>
      <c r="T487" s="392"/>
      <c r="U487" s="70"/>
      <c r="V487" s="70"/>
      <c r="W487" s="70"/>
      <c r="X487" s="71"/>
      <c r="Y487" s="71"/>
      <c r="Z487" s="71"/>
      <c r="AA487" s="70"/>
      <c r="AB487" s="70"/>
      <c r="AC487" s="72"/>
      <c r="AD487" s="70"/>
      <c r="AE487" s="70"/>
      <c r="AF487" s="70"/>
      <c r="AG487" s="72"/>
      <c r="AH487" s="70"/>
      <c r="AI487" s="70"/>
      <c r="AJ487" s="72"/>
      <c r="AK487" s="70"/>
      <c r="AL487" s="70"/>
      <c r="AM487" s="72"/>
      <c r="AN487" s="72"/>
      <c r="AO487" s="72"/>
      <c r="AP487" s="72">
        <f t="shared" si="261"/>
        <v>0</v>
      </c>
      <c r="AQ487" s="73">
        <f t="shared" si="262"/>
        <v>0</v>
      </c>
      <c r="AR487" s="395"/>
      <c r="AS487" s="362"/>
      <c r="AT487" s="389"/>
      <c r="AU487" s="362"/>
      <c r="AV487" s="389"/>
      <c r="AW487" s="389"/>
      <c r="AX487" s="389"/>
      <c r="AY487" s="392"/>
    </row>
    <row r="488" spans="1:51" ht="50" customHeight="1" x14ac:dyDescent="0.3">
      <c r="A488" s="405"/>
      <c r="B488" s="408"/>
      <c r="C488" s="411"/>
      <c r="D488" s="408"/>
      <c r="E488" s="408"/>
      <c r="F488" s="408"/>
      <c r="G488" s="402"/>
      <c r="H488" s="363"/>
      <c r="I488" s="363"/>
      <c r="J488" s="363"/>
      <c r="K488" s="363"/>
      <c r="L488" s="363"/>
      <c r="M488" s="363"/>
      <c r="N488" s="390"/>
      <c r="O488" s="399"/>
      <c r="P488" s="363"/>
      <c r="Q488" s="390"/>
      <c r="R488" s="399"/>
      <c r="S488" s="390"/>
      <c r="T488" s="393"/>
      <c r="U488" s="70"/>
      <c r="V488" s="70"/>
      <c r="W488" s="70"/>
      <c r="X488" s="71"/>
      <c r="Y488" s="71"/>
      <c r="Z488" s="71"/>
      <c r="AA488" s="70"/>
      <c r="AB488" s="70"/>
      <c r="AC488" s="72"/>
      <c r="AD488" s="70"/>
      <c r="AE488" s="70"/>
      <c r="AF488" s="70"/>
      <c r="AG488" s="72"/>
      <c r="AH488" s="70"/>
      <c r="AI488" s="70"/>
      <c r="AJ488" s="72"/>
      <c r="AK488" s="70"/>
      <c r="AL488" s="70"/>
      <c r="AM488" s="72"/>
      <c r="AN488" s="72"/>
      <c r="AO488" s="72"/>
      <c r="AP488" s="72">
        <f t="shared" si="261"/>
        <v>0</v>
      </c>
      <c r="AQ488" s="73">
        <f t="shared" si="262"/>
        <v>0</v>
      </c>
      <c r="AR488" s="396"/>
      <c r="AS488" s="363"/>
      <c r="AT488" s="390"/>
      <c r="AU488" s="363"/>
      <c r="AV488" s="390"/>
      <c r="AW488" s="390"/>
      <c r="AX488" s="390"/>
      <c r="AY488" s="393"/>
    </row>
    <row r="489" spans="1:51" ht="50" customHeight="1" x14ac:dyDescent="0.3">
      <c r="A489" s="403" t="s">
        <v>1464</v>
      </c>
      <c r="B489" s="406" t="s">
        <v>163</v>
      </c>
      <c r="C489" s="409">
        <v>8</v>
      </c>
      <c r="D489" s="406" t="s">
        <v>1479</v>
      </c>
      <c r="E489" s="406" t="s">
        <v>312</v>
      </c>
      <c r="F489" s="406" t="s">
        <v>2061</v>
      </c>
      <c r="G489" s="400" t="s">
        <v>2813</v>
      </c>
      <c r="H489" s="361" t="s">
        <v>2073</v>
      </c>
      <c r="I489" s="361" t="s">
        <v>2237</v>
      </c>
      <c r="J489" s="361" t="s">
        <v>2238</v>
      </c>
      <c r="K489" s="361" t="s">
        <v>2239</v>
      </c>
      <c r="L489" s="361" t="s">
        <v>2509</v>
      </c>
      <c r="M489" s="361" t="s">
        <v>2132</v>
      </c>
      <c r="N489" s="388">
        <f>VALUE(MID($M489,1,1))</f>
        <v>2</v>
      </c>
      <c r="O489" s="397">
        <f>IF(N489=5,100%,IF(N489=4,80%,IF(N489=3,60%,IF(N489=2,40%,IF(N489=1,20%,"")))))</f>
        <v>0.4</v>
      </c>
      <c r="P489" s="361" t="s">
        <v>2043</v>
      </c>
      <c r="Q489" s="388">
        <f>VALUE(MID($P489,1,1))</f>
        <v>2</v>
      </c>
      <c r="R489" s="397">
        <f>IF(Q489=5,100%,IF(Q489=4,80%,IF(Q489=3,60%,IF(Q489=2,40%,IF(Q489=1,20%,"")))))</f>
        <v>0.4</v>
      </c>
      <c r="S489" s="388" t="str">
        <f>CONCATENATE(M489,P489)</f>
        <v>2. Baja2. Menor</v>
      </c>
      <c r="T489" s="391" t="s">
        <v>2044</v>
      </c>
      <c r="U489" s="70"/>
      <c r="V489" s="70"/>
      <c r="W489" s="70"/>
      <c r="X489" s="71"/>
      <c r="Y489" s="71"/>
      <c r="Z489" s="71"/>
      <c r="AA489" s="70"/>
      <c r="AB489" s="70"/>
      <c r="AC489" s="72"/>
      <c r="AD489" s="70"/>
      <c r="AE489" s="70"/>
      <c r="AF489" s="70"/>
      <c r="AG489" s="72"/>
      <c r="AH489" s="70"/>
      <c r="AI489" s="70"/>
      <c r="AJ489" s="72"/>
      <c r="AK489" s="70"/>
      <c r="AL489" s="70"/>
      <c r="AM489" s="72"/>
      <c r="AN489" s="72"/>
      <c r="AO489" s="72"/>
      <c r="AP489" s="72">
        <f t="shared" si="261"/>
        <v>0</v>
      </c>
      <c r="AQ489" s="73">
        <f t="shared" si="262"/>
        <v>0</v>
      </c>
      <c r="AR489" s="394">
        <v>0</v>
      </c>
      <c r="AS489" s="361" t="s">
        <v>2132</v>
      </c>
      <c r="AT489" s="388">
        <f>VALUE(MID($AS489,1,1))</f>
        <v>2</v>
      </c>
      <c r="AU489" s="361" t="s">
        <v>2043</v>
      </c>
      <c r="AV489" s="388">
        <f>VALUE(MID($AU489,1,1))</f>
        <v>2</v>
      </c>
      <c r="AW489" s="388">
        <f>$AT489*$AV489</f>
        <v>4</v>
      </c>
      <c r="AX489" s="388" t="str">
        <f>CONCATENATE(AS489,AU489)</f>
        <v>2. Baja2. Menor</v>
      </c>
      <c r="AY489" s="391" t="s">
        <v>2044</v>
      </c>
    </row>
    <row r="490" spans="1:51" ht="50" customHeight="1" x14ac:dyDescent="0.3">
      <c r="A490" s="404"/>
      <c r="B490" s="407"/>
      <c r="C490" s="410"/>
      <c r="D490" s="407"/>
      <c r="E490" s="407"/>
      <c r="F490" s="407"/>
      <c r="G490" s="401"/>
      <c r="H490" s="362"/>
      <c r="I490" s="362"/>
      <c r="J490" s="362"/>
      <c r="K490" s="362"/>
      <c r="L490" s="362"/>
      <c r="M490" s="362"/>
      <c r="N490" s="389"/>
      <c r="O490" s="398"/>
      <c r="P490" s="362"/>
      <c r="Q490" s="389"/>
      <c r="R490" s="398"/>
      <c r="S490" s="389"/>
      <c r="T490" s="392"/>
      <c r="U490" s="70"/>
      <c r="V490" s="70"/>
      <c r="W490" s="70"/>
      <c r="X490" s="71" t="str">
        <f t="shared" si="256"/>
        <v>0%</v>
      </c>
      <c r="Y490" s="71"/>
      <c r="Z490" s="71" t="str">
        <f t="shared" si="257"/>
        <v>0%</v>
      </c>
      <c r="AA490" s="70"/>
      <c r="AB490" s="70"/>
      <c r="AC490" s="72">
        <f t="shared" si="258"/>
        <v>0</v>
      </c>
      <c r="AD490" s="70"/>
      <c r="AE490" s="70"/>
      <c r="AF490" s="70"/>
      <c r="AG490" s="72">
        <f t="shared" si="259"/>
        <v>0</v>
      </c>
      <c r="AH490" s="70"/>
      <c r="AI490" s="70"/>
      <c r="AJ490" s="72">
        <f t="shared" si="255"/>
        <v>0</v>
      </c>
      <c r="AK490" s="70"/>
      <c r="AL490" s="70"/>
      <c r="AM490" s="72">
        <f t="shared" si="260"/>
        <v>0</v>
      </c>
      <c r="AN490" s="72"/>
      <c r="AO490" s="72"/>
      <c r="AP490" s="72">
        <f t="shared" si="261"/>
        <v>0</v>
      </c>
      <c r="AQ490" s="73">
        <f t="shared" si="262"/>
        <v>0</v>
      </c>
      <c r="AR490" s="395"/>
      <c r="AS490" s="362"/>
      <c r="AT490" s="389"/>
      <c r="AU490" s="362"/>
      <c r="AV490" s="389"/>
      <c r="AW490" s="389"/>
      <c r="AX490" s="389"/>
      <c r="AY490" s="392"/>
    </row>
    <row r="491" spans="1:51" ht="50" customHeight="1" x14ac:dyDescent="0.3">
      <c r="A491" s="405"/>
      <c r="B491" s="408"/>
      <c r="C491" s="411"/>
      <c r="D491" s="408"/>
      <c r="E491" s="408"/>
      <c r="F491" s="408"/>
      <c r="G491" s="402"/>
      <c r="H491" s="363"/>
      <c r="I491" s="363"/>
      <c r="J491" s="363"/>
      <c r="K491" s="363"/>
      <c r="L491" s="363"/>
      <c r="M491" s="363"/>
      <c r="N491" s="390"/>
      <c r="O491" s="399"/>
      <c r="P491" s="363"/>
      <c r="Q491" s="390"/>
      <c r="R491" s="399"/>
      <c r="S491" s="390"/>
      <c r="T491" s="393"/>
      <c r="U491" s="70"/>
      <c r="V491" s="70"/>
      <c r="W491" s="70"/>
      <c r="X491" s="71" t="str">
        <f t="shared" si="256"/>
        <v>0%</v>
      </c>
      <c r="Y491" s="71"/>
      <c r="Z491" s="71" t="str">
        <f t="shared" si="257"/>
        <v>0%</v>
      </c>
      <c r="AA491" s="70"/>
      <c r="AB491" s="70"/>
      <c r="AC491" s="72">
        <f t="shared" si="258"/>
        <v>0</v>
      </c>
      <c r="AD491" s="70"/>
      <c r="AE491" s="70"/>
      <c r="AF491" s="70"/>
      <c r="AG491" s="72">
        <f t="shared" si="259"/>
        <v>0</v>
      </c>
      <c r="AH491" s="70"/>
      <c r="AI491" s="70"/>
      <c r="AJ491" s="72">
        <f t="shared" si="255"/>
        <v>0</v>
      </c>
      <c r="AK491" s="70"/>
      <c r="AL491" s="70"/>
      <c r="AM491" s="72">
        <f t="shared" si="260"/>
        <v>0</v>
      </c>
      <c r="AN491" s="72"/>
      <c r="AO491" s="72"/>
      <c r="AP491" s="72">
        <f t="shared" si="261"/>
        <v>0</v>
      </c>
      <c r="AQ491" s="73">
        <f t="shared" si="262"/>
        <v>0</v>
      </c>
      <c r="AR491" s="396"/>
      <c r="AS491" s="363"/>
      <c r="AT491" s="390"/>
      <c r="AU491" s="363"/>
      <c r="AV491" s="390"/>
      <c r="AW491" s="390"/>
      <c r="AX491" s="390"/>
      <c r="AY491" s="393"/>
    </row>
    <row r="492" spans="1:51" ht="50" customHeight="1" x14ac:dyDescent="0.3">
      <c r="A492" s="403" t="s">
        <v>1464</v>
      </c>
      <c r="B492" s="406" t="s">
        <v>163</v>
      </c>
      <c r="C492" s="409">
        <v>9</v>
      </c>
      <c r="D492" s="406" t="s">
        <v>1472</v>
      </c>
      <c r="E492" s="406" t="s">
        <v>247</v>
      </c>
      <c r="F492" s="406" t="s">
        <v>2032</v>
      </c>
      <c r="G492" s="400" t="s">
        <v>2814</v>
      </c>
      <c r="H492" s="361" t="s">
        <v>2073</v>
      </c>
      <c r="I492" s="361" t="s">
        <v>2038</v>
      </c>
      <c r="J492" s="361" t="s">
        <v>2109</v>
      </c>
      <c r="K492" s="361" t="s">
        <v>2140</v>
      </c>
      <c r="L492" s="361" t="s">
        <v>2509</v>
      </c>
      <c r="M492" s="361" t="s">
        <v>2141</v>
      </c>
      <c r="N492" s="388">
        <f>VALUE(MID($M492,1,1))</f>
        <v>4</v>
      </c>
      <c r="O492" s="397">
        <f>IF(N492=5,100%,IF(N492=4,80%,IF(N492=3,60%,IF(N492=2,40%,IF(N492=1,20%,"")))))</f>
        <v>0.8</v>
      </c>
      <c r="P492" s="361" t="s">
        <v>2054</v>
      </c>
      <c r="Q492" s="388">
        <f>VALUE(MID($P492,1,1))</f>
        <v>1</v>
      </c>
      <c r="R492" s="397">
        <f>IF(Q492=5,100%,IF(Q492=4,80%,IF(Q492=3,60%,IF(Q492=2,40%,IF(Q492=1,20%,"")))))</f>
        <v>0.2</v>
      </c>
      <c r="S492" s="388" t="str">
        <f>CONCATENATE(M492,P492)</f>
        <v>4. Alta1. Leve</v>
      </c>
      <c r="T492" s="391" t="s">
        <v>2044</v>
      </c>
      <c r="U492" s="70" t="s">
        <v>419</v>
      </c>
      <c r="V492" s="70" t="s">
        <v>2101</v>
      </c>
      <c r="W492" s="70" t="s">
        <v>2046</v>
      </c>
      <c r="X492" s="71">
        <f t="shared" si="256"/>
        <v>0.25</v>
      </c>
      <c r="Y492" s="71" t="s">
        <v>2047</v>
      </c>
      <c r="Z492" s="71">
        <f t="shared" si="257"/>
        <v>0.05</v>
      </c>
      <c r="AA492" s="70" t="s">
        <v>419</v>
      </c>
      <c r="AB492" s="70" t="s">
        <v>2260</v>
      </c>
      <c r="AC492" s="72">
        <f t="shared" si="258"/>
        <v>0.1</v>
      </c>
      <c r="AD492" s="70" t="s">
        <v>419</v>
      </c>
      <c r="AE492" s="70" t="s">
        <v>178</v>
      </c>
      <c r="AF492" s="70" t="s">
        <v>170</v>
      </c>
      <c r="AG492" s="72">
        <f t="shared" si="259"/>
        <v>0.15</v>
      </c>
      <c r="AH492" s="70" t="s">
        <v>419</v>
      </c>
      <c r="AI492" s="70" t="s">
        <v>2145</v>
      </c>
      <c r="AJ492" s="72">
        <f t="shared" si="255"/>
        <v>0.1</v>
      </c>
      <c r="AK492" s="70" t="s">
        <v>419</v>
      </c>
      <c r="AL492" s="70" t="s">
        <v>2050</v>
      </c>
      <c r="AM492" s="72">
        <f t="shared" si="260"/>
        <v>0.15</v>
      </c>
      <c r="AN492" s="72" t="s">
        <v>2051</v>
      </c>
      <c r="AO492" s="72" t="s">
        <v>2052</v>
      </c>
      <c r="AP492" s="72">
        <f t="shared" si="261"/>
        <v>0.25</v>
      </c>
      <c r="AQ492" s="73">
        <f t="shared" si="262"/>
        <v>1.05</v>
      </c>
      <c r="AR492" s="394">
        <v>1</v>
      </c>
      <c r="AS492" s="361" t="s">
        <v>2132</v>
      </c>
      <c r="AT492" s="388">
        <f>VALUE(MID($AS492,1,1))</f>
        <v>2</v>
      </c>
      <c r="AU492" s="361" t="s">
        <v>2054</v>
      </c>
      <c r="AV492" s="388">
        <f>VALUE(MID($AU492,1,1))</f>
        <v>1</v>
      </c>
      <c r="AW492" s="388">
        <f>$AT492*$AV492</f>
        <v>2</v>
      </c>
      <c r="AX492" s="388" t="str">
        <f>CONCATENATE(AS492,AU492)</f>
        <v>2. Baja1. Leve</v>
      </c>
      <c r="AY492" s="391" t="s">
        <v>2055</v>
      </c>
    </row>
    <row r="493" spans="1:51" ht="50" customHeight="1" x14ac:dyDescent="0.3">
      <c r="A493" s="404"/>
      <c r="B493" s="407"/>
      <c r="C493" s="410"/>
      <c r="D493" s="407"/>
      <c r="E493" s="407"/>
      <c r="F493" s="407"/>
      <c r="G493" s="401"/>
      <c r="H493" s="362"/>
      <c r="I493" s="362"/>
      <c r="J493" s="362"/>
      <c r="K493" s="362"/>
      <c r="L493" s="362"/>
      <c r="M493" s="362"/>
      <c r="N493" s="389"/>
      <c r="O493" s="398"/>
      <c r="P493" s="362"/>
      <c r="Q493" s="389"/>
      <c r="R493" s="398"/>
      <c r="S493" s="389"/>
      <c r="T493" s="392"/>
      <c r="U493" s="70" t="s">
        <v>419</v>
      </c>
      <c r="V493" s="70" t="s">
        <v>2261</v>
      </c>
      <c r="W493" s="70" t="s">
        <v>2046</v>
      </c>
      <c r="X493" s="71">
        <f t="shared" si="256"/>
        <v>0.25</v>
      </c>
      <c r="Y493" s="71" t="s">
        <v>2047</v>
      </c>
      <c r="Z493" s="71">
        <f t="shared" si="257"/>
        <v>0.05</v>
      </c>
      <c r="AA493" s="70" t="s">
        <v>419</v>
      </c>
      <c r="AB493" s="70" t="s">
        <v>2262</v>
      </c>
      <c r="AC493" s="72">
        <f t="shared" si="258"/>
        <v>0.1</v>
      </c>
      <c r="AD493" s="70" t="s">
        <v>419</v>
      </c>
      <c r="AE493" s="70" t="s">
        <v>178</v>
      </c>
      <c r="AF493" s="70" t="s">
        <v>170</v>
      </c>
      <c r="AG493" s="72">
        <f t="shared" si="259"/>
        <v>0.15</v>
      </c>
      <c r="AH493" s="70" t="s">
        <v>419</v>
      </c>
      <c r="AI493" s="70" t="s">
        <v>2066</v>
      </c>
      <c r="AJ493" s="72">
        <f t="shared" si="255"/>
        <v>0.1</v>
      </c>
      <c r="AK493" s="70" t="s">
        <v>419</v>
      </c>
      <c r="AL493" s="70" t="s">
        <v>2050</v>
      </c>
      <c r="AM493" s="72">
        <f t="shared" si="260"/>
        <v>0.15</v>
      </c>
      <c r="AN493" s="72" t="s">
        <v>2051</v>
      </c>
      <c r="AO493" s="72" t="s">
        <v>2120</v>
      </c>
      <c r="AP493" s="72">
        <f t="shared" si="261"/>
        <v>0.25</v>
      </c>
      <c r="AQ493" s="73">
        <f t="shared" si="262"/>
        <v>1.05</v>
      </c>
      <c r="AR493" s="395"/>
      <c r="AS493" s="362"/>
      <c r="AT493" s="389"/>
      <c r="AU493" s="362"/>
      <c r="AV493" s="389"/>
      <c r="AW493" s="389"/>
      <c r="AX493" s="389"/>
      <c r="AY493" s="392"/>
    </row>
    <row r="494" spans="1:51" ht="50" customHeight="1" x14ac:dyDescent="0.3">
      <c r="A494" s="405"/>
      <c r="B494" s="408"/>
      <c r="C494" s="411"/>
      <c r="D494" s="408"/>
      <c r="E494" s="408"/>
      <c r="F494" s="408"/>
      <c r="G494" s="402"/>
      <c r="H494" s="363"/>
      <c r="I494" s="363"/>
      <c r="J494" s="363"/>
      <c r="K494" s="363"/>
      <c r="L494" s="363"/>
      <c r="M494" s="363"/>
      <c r="N494" s="390"/>
      <c r="O494" s="399"/>
      <c r="P494" s="363"/>
      <c r="Q494" s="390"/>
      <c r="R494" s="399"/>
      <c r="S494" s="390"/>
      <c r="T494" s="393"/>
      <c r="U494" s="70" t="s">
        <v>419</v>
      </c>
      <c r="V494" s="70" t="s">
        <v>2263</v>
      </c>
      <c r="W494" s="70" t="s">
        <v>2114</v>
      </c>
      <c r="X494" s="71">
        <f t="shared" si="256"/>
        <v>0.1</v>
      </c>
      <c r="Y494" s="71" t="s">
        <v>2047</v>
      </c>
      <c r="Z494" s="71">
        <f t="shared" si="257"/>
        <v>0.05</v>
      </c>
      <c r="AA494" s="70" t="s">
        <v>419</v>
      </c>
      <c r="AB494" s="70" t="s">
        <v>2264</v>
      </c>
      <c r="AC494" s="72">
        <f t="shared" si="258"/>
        <v>0.1</v>
      </c>
      <c r="AD494" s="70" t="s">
        <v>419</v>
      </c>
      <c r="AE494" s="70" t="s">
        <v>178</v>
      </c>
      <c r="AF494" s="70" t="s">
        <v>170</v>
      </c>
      <c r="AG494" s="72">
        <f t="shared" si="259"/>
        <v>0.15</v>
      </c>
      <c r="AH494" s="70" t="s">
        <v>419</v>
      </c>
      <c r="AI494" s="70" t="s">
        <v>2049</v>
      </c>
      <c r="AJ494" s="72">
        <f t="shared" si="255"/>
        <v>0.1</v>
      </c>
      <c r="AK494" s="70" t="s">
        <v>419</v>
      </c>
      <c r="AL494" s="70" t="s">
        <v>2050</v>
      </c>
      <c r="AM494" s="72">
        <f t="shared" si="260"/>
        <v>0.15</v>
      </c>
      <c r="AN494" s="72" t="s">
        <v>2051</v>
      </c>
      <c r="AO494" s="72" t="s">
        <v>2067</v>
      </c>
      <c r="AP494" s="72">
        <f t="shared" si="261"/>
        <v>0.25</v>
      </c>
      <c r="AQ494" s="73">
        <f t="shared" si="262"/>
        <v>0.9</v>
      </c>
      <c r="AR494" s="396"/>
      <c r="AS494" s="363"/>
      <c r="AT494" s="390"/>
      <c r="AU494" s="363"/>
      <c r="AV494" s="390"/>
      <c r="AW494" s="390"/>
      <c r="AX494" s="390"/>
      <c r="AY494" s="393"/>
    </row>
    <row r="495" spans="1:51" ht="50" customHeight="1" x14ac:dyDescent="0.3">
      <c r="A495" s="403" t="s">
        <v>1464</v>
      </c>
      <c r="B495" s="406" t="s">
        <v>163</v>
      </c>
      <c r="C495" s="409">
        <v>10</v>
      </c>
      <c r="D495" s="406" t="s">
        <v>1472</v>
      </c>
      <c r="E495" s="406" t="s">
        <v>247</v>
      </c>
      <c r="F495" s="406" t="s">
        <v>2061</v>
      </c>
      <c r="G495" s="400" t="s">
        <v>2815</v>
      </c>
      <c r="H495" s="361" t="s">
        <v>2104</v>
      </c>
      <c r="I495" s="361" t="s">
        <v>2253</v>
      </c>
      <c r="J495" s="361" t="s">
        <v>2212</v>
      </c>
      <c r="K495" s="361" t="s">
        <v>2140</v>
      </c>
      <c r="L495" s="361" t="s">
        <v>2509</v>
      </c>
      <c r="M495" s="361" t="s">
        <v>2042</v>
      </c>
      <c r="N495" s="388">
        <f>VALUE(MID($M495,1,1))</f>
        <v>3</v>
      </c>
      <c r="O495" s="397">
        <f>IF(N495=5,100%,IF(N495=4,80%,IF(N495=3,60%,IF(N495=2,40%,IF(N495=1,20%,"")))))</f>
        <v>0.6</v>
      </c>
      <c r="P495" s="361" t="s">
        <v>2091</v>
      </c>
      <c r="Q495" s="388">
        <f>VALUE(MID($P495,1,1))</f>
        <v>4</v>
      </c>
      <c r="R495" s="397">
        <f>IF(Q495=5,100%,IF(Q495=4,80%,IF(Q495=3,60%,IF(Q495=2,40%,IF(Q495=1,20%,"")))))</f>
        <v>0.8</v>
      </c>
      <c r="S495" s="388" t="str">
        <f>CONCATENATE(M495,P495)</f>
        <v>3. Media4. Mayor</v>
      </c>
      <c r="T495" s="391" t="s">
        <v>2092</v>
      </c>
      <c r="U495" s="70" t="s">
        <v>419</v>
      </c>
      <c r="V495" s="70" t="s">
        <v>2266</v>
      </c>
      <c r="W495" s="70" t="s">
        <v>2046</v>
      </c>
      <c r="X495" s="71">
        <f t="shared" si="256"/>
        <v>0.25</v>
      </c>
      <c r="Y495" s="71" t="s">
        <v>2047</v>
      </c>
      <c r="Z495" s="71">
        <f t="shared" si="257"/>
        <v>0.05</v>
      </c>
      <c r="AA495" s="70" t="s">
        <v>419</v>
      </c>
      <c r="AB495" s="70" t="s">
        <v>2267</v>
      </c>
      <c r="AC495" s="72">
        <f t="shared" si="258"/>
        <v>0.1</v>
      </c>
      <c r="AD495" s="70" t="s">
        <v>419</v>
      </c>
      <c r="AE495" s="70" t="s">
        <v>178</v>
      </c>
      <c r="AF495" s="70" t="s">
        <v>170</v>
      </c>
      <c r="AG495" s="72">
        <f t="shared" si="259"/>
        <v>0.15</v>
      </c>
      <c r="AH495" s="70" t="s">
        <v>419</v>
      </c>
      <c r="AI495" s="70" t="s">
        <v>2145</v>
      </c>
      <c r="AJ495" s="72">
        <f t="shared" si="255"/>
        <v>0.1</v>
      </c>
      <c r="AK495" s="70" t="s">
        <v>419</v>
      </c>
      <c r="AL495" s="70" t="s">
        <v>2050</v>
      </c>
      <c r="AM495" s="72">
        <f t="shared" si="260"/>
        <v>0.15</v>
      </c>
      <c r="AN495" s="72" t="s">
        <v>2051</v>
      </c>
      <c r="AO495" s="72" t="s">
        <v>2052</v>
      </c>
      <c r="AP495" s="72">
        <f t="shared" si="261"/>
        <v>0.25</v>
      </c>
      <c r="AQ495" s="73">
        <f t="shared" si="262"/>
        <v>1.05</v>
      </c>
      <c r="AR495" s="394">
        <v>1</v>
      </c>
      <c r="AS495" s="361" t="s">
        <v>2053</v>
      </c>
      <c r="AT495" s="388">
        <f>VALUE(MID($AS495,1,1))</f>
        <v>1</v>
      </c>
      <c r="AU495" s="361" t="s">
        <v>2043</v>
      </c>
      <c r="AV495" s="388">
        <f>VALUE(MID($AU495,1,1))</f>
        <v>2</v>
      </c>
      <c r="AW495" s="388">
        <f>$AT495*$AV495</f>
        <v>2</v>
      </c>
      <c r="AX495" s="388" t="str">
        <f>CONCATENATE(AS495,AU495)</f>
        <v>1. Muy baja2. Menor</v>
      </c>
      <c r="AY495" s="391" t="s">
        <v>2055</v>
      </c>
    </row>
    <row r="496" spans="1:51" ht="50" customHeight="1" x14ac:dyDescent="0.3">
      <c r="A496" s="404"/>
      <c r="B496" s="407"/>
      <c r="C496" s="410"/>
      <c r="D496" s="407"/>
      <c r="E496" s="407"/>
      <c r="F496" s="407"/>
      <c r="G496" s="401"/>
      <c r="H496" s="362"/>
      <c r="I496" s="362"/>
      <c r="J496" s="362"/>
      <c r="K496" s="362"/>
      <c r="L496" s="362"/>
      <c r="M496" s="362"/>
      <c r="N496" s="389"/>
      <c r="O496" s="398"/>
      <c r="P496" s="362"/>
      <c r="Q496" s="389"/>
      <c r="R496" s="398"/>
      <c r="S496" s="389"/>
      <c r="T496" s="392"/>
      <c r="U496" s="70" t="s">
        <v>419</v>
      </c>
      <c r="V496" s="70" t="s">
        <v>2268</v>
      </c>
      <c r="W496" s="70" t="s">
        <v>2046</v>
      </c>
      <c r="X496" s="71">
        <f t="shared" si="256"/>
        <v>0.25</v>
      </c>
      <c r="Y496" s="71" t="s">
        <v>2047</v>
      </c>
      <c r="Z496" s="71">
        <f t="shared" si="257"/>
        <v>0.05</v>
      </c>
      <c r="AA496" s="70" t="s">
        <v>419</v>
      </c>
      <c r="AB496" s="70" t="s">
        <v>2816</v>
      </c>
      <c r="AC496" s="72">
        <f t="shared" si="258"/>
        <v>0.1</v>
      </c>
      <c r="AD496" s="70" t="s">
        <v>419</v>
      </c>
      <c r="AE496" s="70" t="s">
        <v>177</v>
      </c>
      <c r="AF496" s="70" t="s">
        <v>170</v>
      </c>
      <c r="AG496" s="72">
        <f t="shared" si="259"/>
        <v>0.15</v>
      </c>
      <c r="AH496" s="70" t="s">
        <v>419</v>
      </c>
      <c r="AI496" s="70" t="s">
        <v>2171</v>
      </c>
      <c r="AJ496" s="72">
        <f t="shared" si="255"/>
        <v>0.1</v>
      </c>
      <c r="AK496" s="70" t="s">
        <v>419</v>
      </c>
      <c r="AL496" s="70" t="s">
        <v>2050</v>
      </c>
      <c r="AM496" s="72">
        <f t="shared" si="260"/>
        <v>0.15</v>
      </c>
      <c r="AN496" s="72" t="s">
        <v>2051</v>
      </c>
      <c r="AO496" s="72" t="s">
        <v>2120</v>
      </c>
      <c r="AP496" s="72">
        <f t="shared" si="261"/>
        <v>0.25</v>
      </c>
      <c r="AQ496" s="73">
        <f t="shared" si="262"/>
        <v>1.05</v>
      </c>
      <c r="AR496" s="395"/>
      <c r="AS496" s="362"/>
      <c r="AT496" s="389"/>
      <c r="AU496" s="362"/>
      <c r="AV496" s="389"/>
      <c r="AW496" s="389"/>
      <c r="AX496" s="389"/>
      <c r="AY496" s="392"/>
    </row>
    <row r="497" spans="1:51" ht="50" customHeight="1" x14ac:dyDescent="0.3">
      <c r="A497" s="405"/>
      <c r="B497" s="408"/>
      <c r="C497" s="411"/>
      <c r="D497" s="408"/>
      <c r="E497" s="408"/>
      <c r="F497" s="408"/>
      <c r="G497" s="402"/>
      <c r="H497" s="363"/>
      <c r="I497" s="363"/>
      <c r="J497" s="363"/>
      <c r="K497" s="363"/>
      <c r="L497" s="363"/>
      <c r="M497" s="363"/>
      <c r="N497" s="390"/>
      <c r="O497" s="399"/>
      <c r="P497" s="363"/>
      <c r="Q497" s="390"/>
      <c r="R497" s="399"/>
      <c r="S497" s="390"/>
      <c r="T497" s="393"/>
      <c r="U497" s="70" t="s">
        <v>419</v>
      </c>
      <c r="V497" s="70" t="s">
        <v>2263</v>
      </c>
      <c r="W497" s="70" t="s">
        <v>2114</v>
      </c>
      <c r="X497" s="71">
        <f t="shared" si="256"/>
        <v>0.1</v>
      </c>
      <c r="Y497" s="71" t="s">
        <v>2047</v>
      </c>
      <c r="Z497" s="71">
        <f t="shared" si="257"/>
        <v>0.05</v>
      </c>
      <c r="AA497" s="70" t="s">
        <v>419</v>
      </c>
      <c r="AB497" s="70" t="s">
        <v>2264</v>
      </c>
      <c r="AC497" s="72">
        <f t="shared" si="258"/>
        <v>0.1</v>
      </c>
      <c r="AD497" s="70" t="s">
        <v>419</v>
      </c>
      <c r="AE497" s="70" t="s">
        <v>178</v>
      </c>
      <c r="AF497" s="70" t="s">
        <v>170</v>
      </c>
      <c r="AG497" s="72">
        <f t="shared" si="259"/>
        <v>0.15</v>
      </c>
      <c r="AH497" s="70" t="s">
        <v>419</v>
      </c>
      <c r="AI497" s="70" t="s">
        <v>2049</v>
      </c>
      <c r="AJ497" s="72">
        <f t="shared" si="255"/>
        <v>0.1</v>
      </c>
      <c r="AK497" s="70" t="s">
        <v>419</v>
      </c>
      <c r="AL497" s="70" t="s">
        <v>2050</v>
      </c>
      <c r="AM497" s="72">
        <f t="shared" si="260"/>
        <v>0.15</v>
      </c>
      <c r="AN497" s="72" t="s">
        <v>2051</v>
      </c>
      <c r="AO497" s="72" t="s">
        <v>2067</v>
      </c>
      <c r="AP497" s="72">
        <f t="shared" si="261"/>
        <v>0.25</v>
      </c>
      <c r="AQ497" s="73">
        <f t="shared" si="262"/>
        <v>0.9</v>
      </c>
      <c r="AR497" s="396"/>
      <c r="AS497" s="363"/>
      <c r="AT497" s="390"/>
      <c r="AU497" s="363"/>
      <c r="AV497" s="390"/>
      <c r="AW497" s="390"/>
      <c r="AX497" s="390"/>
      <c r="AY497" s="393"/>
    </row>
    <row r="498" spans="1:51" ht="50" customHeight="1" x14ac:dyDescent="0.3">
      <c r="A498" s="403" t="s">
        <v>1464</v>
      </c>
      <c r="B498" s="406" t="s">
        <v>163</v>
      </c>
      <c r="C498" s="409">
        <v>11</v>
      </c>
      <c r="D498" s="406" t="s">
        <v>2817</v>
      </c>
      <c r="E498" s="406" t="s">
        <v>247</v>
      </c>
      <c r="F498" s="406" t="s">
        <v>2032</v>
      </c>
      <c r="G498" s="400" t="s">
        <v>2818</v>
      </c>
      <c r="H498" s="361" t="s">
        <v>2073</v>
      </c>
      <c r="I498" s="361" t="s">
        <v>2611</v>
      </c>
      <c r="J498" s="361" t="s">
        <v>2039</v>
      </c>
      <c r="K498" s="361" t="s">
        <v>2612</v>
      </c>
      <c r="L498" s="361" t="s">
        <v>2509</v>
      </c>
      <c r="M498" s="361" t="s">
        <v>2042</v>
      </c>
      <c r="N498" s="388">
        <f>VALUE(MID($M498,1,1))</f>
        <v>3</v>
      </c>
      <c r="O498" s="397">
        <f>IF(N498=5,100%,IF(N498=4,80%,IF(N498=3,60%,IF(N498=2,40%,IF(N498=1,20%,"")))))</f>
        <v>0.6</v>
      </c>
      <c r="P498" s="361" t="s">
        <v>2091</v>
      </c>
      <c r="Q498" s="388">
        <f>VALUE(MID($P498,1,1))</f>
        <v>4</v>
      </c>
      <c r="R498" s="397">
        <f>IF(Q498=5,100%,IF(Q498=4,80%,IF(Q498=3,60%,IF(Q498=2,40%,IF(Q498=1,20%,"")))))</f>
        <v>0.8</v>
      </c>
      <c r="S498" s="388" t="str">
        <f>CONCATENATE(M498,P498)</f>
        <v>3. Media4. Mayor</v>
      </c>
      <c r="T498" s="391" t="s">
        <v>2092</v>
      </c>
      <c r="U498" s="70" t="s">
        <v>419</v>
      </c>
      <c r="V498" s="70" t="s">
        <v>2613</v>
      </c>
      <c r="W498" s="70" t="s">
        <v>2046</v>
      </c>
      <c r="X498" s="71">
        <f t="shared" si="256"/>
        <v>0.25</v>
      </c>
      <c r="Y498" s="71" t="s">
        <v>2047</v>
      </c>
      <c r="Z498" s="71">
        <f t="shared" si="257"/>
        <v>0.05</v>
      </c>
      <c r="AA498" s="70" t="s">
        <v>419</v>
      </c>
      <c r="AB498" s="70" t="s">
        <v>2819</v>
      </c>
      <c r="AC498" s="72">
        <f t="shared" si="258"/>
        <v>0.1</v>
      </c>
      <c r="AD498" s="70" t="s">
        <v>419</v>
      </c>
      <c r="AE498" s="70" t="s">
        <v>178</v>
      </c>
      <c r="AF498" s="70" t="s">
        <v>195</v>
      </c>
      <c r="AG498" s="72">
        <f t="shared" si="259"/>
        <v>0.15</v>
      </c>
      <c r="AH498" s="70" t="s">
        <v>419</v>
      </c>
      <c r="AI498" s="70" t="s">
        <v>2145</v>
      </c>
      <c r="AJ498" s="72">
        <f t="shared" si="255"/>
        <v>0.1</v>
      </c>
      <c r="AK498" s="70" t="s">
        <v>419</v>
      </c>
      <c r="AL498" s="70" t="s">
        <v>2050</v>
      </c>
      <c r="AM498" s="72">
        <f t="shared" si="260"/>
        <v>0.15</v>
      </c>
      <c r="AN498" s="72" t="s">
        <v>2051</v>
      </c>
      <c r="AO498" s="72" t="s">
        <v>2052</v>
      </c>
      <c r="AP498" s="72">
        <f t="shared" si="261"/>
        <v>0.25</v>
      </c>
      <c r="AQ498" s="73">
        <f t="shared" si="262"/>
        <v>1.05</v>
      </c>
      <c r="AR498" s="394">
        <v>0.70000000000000007</v>
      </c>
      <c r="AS498" s="361" t="s">
        <v>2132</v>
      </c>
      <c r="AT498" s="388">
        <f>VALUE(MID($AS498,1,1))</f>
        <v>2</v>
      </c>
      <c r="AU498" s="361" t="s">
        <v>2106</v>
      </c>
      <c r="AV498" s="388">
        <f>VALUE(MID($AU498,1,1))</f>
        <v>3</v>
      </c>
      <c r="AW498" s="388">
        <f>$AT498*$AV498</f>
        <v>6</v>
      </c>
      <c r="AX498" s="388" t="str">
        <f>CONCATENATE(AS498,AU498)</f>
        <v>2. Baja3. Moderado</v>
      </c>
      <c r="AY498" s="391" t="s">
        <v>2044</v>
      </c>
    </row>
    <row r="499" spans="1:51" ht="50" customHeight="1" x14ac:dyDescent="0.3">
      <c r="A499" s="404"/>
      <c r="B499" s="407"/>
      <c r="C499" s="410"/>
      <c r="D499" s="407"/>
      <c r="E499" s="407"/>
      <c r="F499" s="407"/>
      <c r="G499" s="401"/>
      <c r="H499" s="362"/>
      <c r="I499" s="362"/>
      <c r="J499" s="362"/>
      <c r="K499" s="362"/>
      <c r="L499" s="362"/>
      <c r="M499" s="362"/>
      <c r="N499" s="389"/>
      <c r="O499" s="398"/>
      <c r="P499" s="362"/>
      <c r="Q499" s="389"/>
      <c r="R499" s="398"/>
      <c r="S499" s="389"/>
      <c r="T499" s="392"/>
      <c r="U499" s="70" t="s">
        <v>419</v>
      </c>
      <c r="V499" s="70" t="s">
        <v>2820</v>
      </c>
      <c r="W499" s="70" t="s">
        <v>2046</v>
      </c>
      <c r="X499" s="71">
        <f t="shared" si="256"/>
        <v>0.25</v>
      </c>
      <c r="Y499" s="71" t="s">
        <v>2047</v>
      </c>
      <c r="Z499" s="71">
        <f t="shared" si="257"/>
        <v>0.05</v>
      </c>
      <c r="AA499" s="70" t="s">
        <v>419</v>
      </c>
      <c r="AB499" s="70" t="s">
        <v>2821</v>
      </c>
      <c r="AC499" s="72">
        <f t="shared" si="258"/>
        <v>0.1</v>
      </c>
      <c r="AD499" s="70" t="s">
        <v>419</v>
      </c>
      <c r="AE499" s="70" t="s">
        <v>289</v>
      </c>
      <c r="AF499" s="70" t="s">
        <v>195</v>
      </c>
      <c r="AG499" s="72">
        <f t="shared" si="259"/>
        <v>0.15</v>
      </c>
      <c r="AH499" s="70" t="s">
        <v>419</v>
      </c>
      <c r="AI499" s="70" t="s">
        <v>2215</v>
      </c>
      <c r="AJ499" s="72">
        <f t="shared" si="255"/>
        <v>0.1</v>
      </c>
      <c r="AK499" s="70" t="s">
        <v>419</v>
      </c>
      <c r="AL499" s="70" t="s">
        <v>2050</v>
      </c>
      <c r="AM499" s="72">
        <f t="shared" si="260"/>
        <v>0.15</v>
      </c>
      <c r="AN499" s="72" t="s">
        <v>2051</v>
      </c>
      <c r="AO499" s="72" t="s">
        <v>2243</v>
      </c>
      <c r="AP499" s="72">
        <f t="shared" si="261"/>
        <v>0.25</v>
      </c>
      <c r="AQ499" s="73">
        <f t="shared" si="262"/>
        <v>1.05</v>
      </c>
      <c r="AR499" s="395"/>
      <c r="AS499" s="362"/>
      <c r="AT499" s="389"/>
      <c r="AU499" s="362"/>
      <c r="AV499" s="389"/>
      <c r="AW499" s="389"/>
      <c r="AX499" s="389"/>
      <c r="AY499" s="392"/>
    </row>
    <row r="500" spans="1:51" ht="50" customHeight="1" x14ac:dyDescent="0.3">
      <c r="A500" s="405"/>
      <c r="B500" s="408"/>
      <c r="C500" s="411"/>
      <c r="D500" s="408"/>
      <c r="E500" s="408"/>
      <c r="F500" s="408"/>
      <c r="G500" s="402"/>
      <c r="H500" s="363"/>
      <c r="I500" s="363"/>
      <c r="J500" s="363"/>
      <c r="K500" s="363"/>
      <c r="L500" s="363"/>
      <c r="M500" s="363"/>
      <c r="N500" s="390"/>
      <c r="O500" s="399"/>
      <c r="P500" s="363"/>
      <c r="Q500" s="390"/>
      <c r="R500" s="399"/>
      <c r="S500" s="390"/>
      <c r="T500" s="393"/>
      <c r="U500" s="70"/>
      <c r="V500" s="70"/>
      <c r="W500" s="70"/>
      <c r="X500" s="71"/>
      <c r="Y500" s="71"/>
      <c r="Z500" s="71"/>
      <c r="AA500" s="70"/>
      <c r="AB500" s="70"/>
      <c r="AC500" s="72"/>
      <c r="AD500" s="70"/>
      <c r="AE500" s="70"/>
      <c r="AF500" s="70"/>
      <c r="AG500" s="72"/>
      <c r="AH500" s="70"/>
      <c r="AI500" s="70"/>
      <c r="AJ500" s="72"/>
      <c r="AK500" s="70"/>
      <c r="AL500" s="70"/>
      <c r="AM500" s="72"/>
      <c r="AN500" s="72"/>
      <c r="AO500" s="72"/>
      <c r="AP500" s="72">
        <f t="shared" si="261"/>
        <v>0</v>
      </c>
      <c r="AQ500" s="73">
        <f t="shared" si="262"/>
        <v>0</v>
      </c>
      <c r="AR500" s="396"/>
      <c r="AS500" s="363"/>
      <c r="AT500" s="390"/>
      <c r="AU500" s="363"/>
      <c r="AV500" s="390"/>
      <c r="AW500" s="390"/>
      <c r="AX500" s="390"/>
      <c r="AY500" s="393"/>
    </row>
    <row r="501" spans="1:51" ht="50" customHeight="1" x14ac:dyDescent="0.3">
      <c r="A501" s="403" t="s">
        <v>1464</v>
      </c>
      <c r="B501" s="406" t="s">
        <v>163</v>
      </c>
      <c r="C501" s="409">
        <v>12</v>
      </c>
      <c r="D501" s="406" t="s">
        <v>2817</v>
      </c>
      <c r="E501" s="406" t="s">
        <v>247</v>
      </c>
      <c r="F501" s="406" t="s">
        <v>2061</v>
      </c>
      <c r="G501" s="400" t="s">
        <v>2822</v>
      </c>
      <c r="H501" s="361" t="s">
        <v>2073</v>
      </c>
      <c r="I501" s="361" t="s">
        <v>2611</v>
      </c>
      <c r="J501" s="361" t="s">
        <v>2174</v>
      </c>
      <c r="K501" s="361" t="s">
        <v>2612</v>
      </c>
      <c r="L501" s="361" t="s">
        <v>2509</v>
      </c>
      <c r="M501" s="361" t="s">
        <v>2042</v>
      </c>
      <c r="N501" s="388">
        <f>VALUE(MID($M501,1,1))</f>
        <v>3</v>
      </c>
      <c r="O501" s="397">
        <f>IF(N501=5,100%,IF(N501=4,80%,IF(N501=3,60%,IF(N501=2,40%,IF(N501=1,20%,"")))))</f>
        <v>0.6</v>
      </c>
      <c r="P501" s="361" t="s">
        <v>2106</v>
      </c>
      <c r="Q501" s="388">
        <f>VALUE(MID($P501,1,1))</f>
        <v>3</v>
      </c>
      <c r="R501" s="397">
        <f>IF(Q501=5,100%,IF(Q501=4,80%,IF(Q501=3,60%,IF(Q501=2,40%,IF(Q501=1,20%,"")))))</f>
        <v>0.6</v>
      </c>
      <c r="S501" s="388" t="str">
        <f>CONCATENATE(M501,P501)</f>
        <v>3. Media3. Moderado</v>
      </c>
      <c r="T501" s="391" t="s">
        <v>2044</v>
      </c>
      <c r="U501" s="70" t="s">
        <v>419</v>
      </c>
      <c r="V501" s="70" t="s">
        <v>2613</v>
      </c>
      <c r="W501" s="70" t="s">
        <v>2046</v>
      </c>
      <c r="X501" s="71">
        <f t="shared" ref="X501" si="263">IF(W501="","0%",IF(W501="Preventivo",25%,IF(W501="Detectivo",15%,IF(W501="Correctivo",10%))))</f>
        <v>0.25</v>
      </c>
      <c r="Y501" s="71" t="s">
        <v>2047</v>
      </c>
      <c r="Z501" s="71">
        <f t="shared" ref="Z501" si="264">IF(Y501="Automático",15%,IF(Y501="Manual",5%,"0%"))</f>
        <v>0.05</v>
      </c>
      <c r="AA501" s="70" t="s">
        <v>419</v>
      </c>
      <c r="AB501" s="70" t="s">
        <v>2819</v>
      </c>
      <c r="AC501" s="72">
        <f t="shared" si="258"/>
        <v>0.1</v>
      </c>
      <c r="AD501" s="70" t="s">
        <v>419</v>
      </c>
      <c r="AE501" s="70" t="s">
        <v>178</v>
      </c>
      <c r="AF501" s="70" t="s">
        <v>195</v>
      </c>
      <c r="AG501" s="72">
        <f t="shared" si="259"/>
        <v>0.15</v>
      </c>
      <c r="AH501" s="70" t="s">
        <v>419</v>
      </c>
      <c r="AI501" s="70" t="s">
        <v>2145</v>
      </c>
      <c r="AJ501" s="72">
        <f t="shared" si="255"/>
        <v>0.1</v>
      </c>
      <c r="AK501" s="70" t="s">
        <v>419</v>
      </c>
      <c r="AL501" s="70" t="s">
        <v>2050</v>
      </c>
      <c r="AM501" s="72">
        <f t="shared" ref="AM501" si="265">IF(AK501="SI",15%,0%)</f>
        <v>0.15</v>
      </c>
      <c r="AN501" s="72" t="s">
        <v>2051</v>
      </c>
      <c r="AO501" s="72" t="s">
        <v>2052</v>
      </c>
      <c r="AP501" s="72">
        <f t="shared" si="261"/>
        <v>0.25</v>
      </c>
      <c r="AQ501" s="73">
        <f t="shared" si="262"/>
        <v>1.05</v>
      </c>
      <c r="AR501" s="394">
        <v>0.35000000000000003</v>
      </c>
      <c r="AS501" s="361" t="s">
        <v>2132</v>
      </c>
      <c r="AT501" s="388">
        <f>VALUE(MID($AS501,1,1))</f>
        <v>2</v>
      </c>
      <c r="AU501" s="361" t="s">
        <v>2043</v>
      </c>
      <c r="AV501" s="388">
        <f>VALUE(MID($AU501,1,1))</f>
        <v>2</v>
      </c>
      <c r="AW501" s="388">
        <f>$AT501*$AV501</f>
        <v>4</v>
      </c>
      <c r="AX501" s="388" t="str">
        <f>CONCATENATE(AS501,AU501)</f>
        <v>2. Baja2. Menor</v>
      </c>
      <c r="AY501" s="391" t="s">
        <v>2044</v>
      </c>
    </row>
    <row r="502" spans="1:51" ht="50" customHeight="1" x14ac:dyDescent="0.3">
      <c r="A502" s="404"/>
      <c r="B502" s="407"/>
      <c r="C502" s="410"/>
      <c r="D502" s="407"/>
      <c r="E502" s="407"/>
      <c r="F502" s="407"/>
      <c r="G502" s="401"/>
      <c r="H502" s="362"/>
      <c r="I502" s="362"/>
      <c r="J502" s="362"/>
      <c r="K502" s="362"/>
      <c r="L502" s="362"/>
      <c r="M502" s="362"/>
      <c r="N502" s="389"/>
      <c r="O502" s="398"/>
      <c r="P502" s="362"/>
      <c r="Q502" s="389"/>
      <c r="R502" s="398"/>
      <c r="S502" s="389"/>
      <c r="T502" s="392"/>
      <c r="U502" s="70"/>
      <c r="V502" s="70"/>
      <c r="W502" s="70"/>
      <c r="X502" s="71"/>
      <c r="Y502" s="71"/>
      <c r="Z502" s="71"/>
      <c r="AA502" s="70"/>
      <c r="AB502" s="70"/>
      <c r="AC502" s="72"/>
      <c r="AD502" s="70"/>
      <c r="AE502" s="70"/>
      <c r="AF502" s="70"/>
      <c r="AG502" s="72"/>
      <c r="AH502" s="70"/>
      <c r="AI502" s="70"/>
      <c r="AJ502" s="72">
        <f t="shared" si="255"/>
        <v>0</v>
      </c>
      <c r="AK502" s="70"/>
      <c r="AL502" s="70"/>
      <c r="AM502" s="72"/>
      <c r="AN502" s="72"/>
      <c r="AO502" s="72"/>
      <c r="AP502" s="72">
        <f t="shared" si="261"/>
        <v>0</v>
      </c>
      <c r="AQ502" s="73">
        <f t="shared" si="262"/>
        <v>0</v>
      </c>
      <c r="AR502" s="395"/>
      <c r="AS502" s="362"/>
      <c r="AT502" s="389"/>
      <c r="AU502" s="362"/>
      <c r="AV502" s="389"/>
      <c r="AW502" s="389"/>
      <c r="AX502" s="389"/>
      <c r="AY502" s="392"/>
    </row>
    <row r="503" spans="1:51" ht="50" customHeight="1" x14ac:dyDescent="0.3">
      <c r="A503" s="405"/>
      <c r="B503" s="408"/>
      <c r="C503" s="411"/>
      <c r="D503" s="408"/>
      <c r="E503" s="408"/>
      <c r="F503" s="408"/>
      <c r="G503" s="402"/>
      <c r="H503" s="363"/>
      <c r="I503" s="363"/>
      <c r="J503" s="363"/>
      <c r="K503" s="363"/>
      <c r="L503" s="363"/>
      <c r="M503" s="363"/>
      <c r="N503" s="390"/>
      <c r="O503" s="399"/>
      <c r="P503" s="363"/>
      <c r="Q503" s="390"/>
      <c r="R503" s="399"/>
      <c r="S503" s="390"/>
      <c r="T503" s="393"/>
      <c r="U503" s="70"/>
      <c r="V503" s="70"/>
      <c r="W503" s="70"/>
      <c r="X503" s="71" t="str">
        <f t="shared" si="256"/>
        <v>0%</v>
      </c>
      <c r="Y503" s="71"/>
      <c r="Z503" s="71" t="str">
        <f t="shared" si="257"/>
        <v>0%</v>
      </c>
      <c r="AA503" s="70"/>
      <c r="AB503" s="70"/>
      <c r="AC503" s="72">
        <f t="shared" si="258"/>
        <v>0</v>
      </c>
      <c r="AD503" s="70"/>
      <c r="AE503" s="70"/>
      <c r="AF503" s="70"/>
      <c r="AG503" s="72">
        <f t="shared" si="259"/>
        <v>0</v>
      </c>
      <c r="AH503" s="70"/>
      <c r="AI503" s="70"/>
      <c r="AJ503" s="72">
        <f t="shared" si="255"/>
        <v>0</v>
      </c>
      <c r="AK503" s="70"/>
      <c r="AL503" s="70"/>
      <c r="AM503" s="72">
        <f t="shared" ref="AM503:AM514" si="266">IF(AK503="SI",15%,0%)</f>
        <v>0</v>
      </c>
      <c r="AN503" s="72"/>
      <c r="AO503" s="72"/>
      <c r="AP503" s="72">
        <f t="shared" si="261"/>
        <v>0</v>
      </c>
      <c r="AQ503" s="73">
        <f t="shared" si="262"/>
        <v>0</v>
      </c>
      <c r="AR503" s="396"/>
      <c r="AS503" s="363"/>
      <c r="AT503" s="390"/>
      <c r="AU503" s="363"/>
      <c r="AV503" s="390"/>
      <c r="AW503" s="390"/>
      <c r="AX503" s="390"/>
      <c r="AY503" s="393"/>
    </row>
    <row r="504" spans="1:51" ht="50" customHeight="1" x14ac:dyDescent="0.3">
      <c r="A504" s="403" t="s">
        <v>1464</v>
      </c>
      <c r="B504" s="406" t="s">
        <v>163</v>
      </c>
      <c r="C504" s="409">
        <v>1</v>
      </c>
      <c r="D504" s="406" t="s">
        <v>2839</v>
      </c>
      <c r="E504" s="406" t="s">
        <v>253</v>
      </c>
      <c r="F504" s="406" t="s">
        <v>2032</v>
      </c>
      <c r="G504" s="400" t="str">
        <f>(CONCATENATE(F504," ","de"," ",D504," ","por"," ",J504," ","debido a"," ",I504))</f>
        <v>Pérdida de confidencialidad e integridad de Información Física  por Uso indebido de la Información debido a Falta de capacitación al personal</v>
      </c>
      <c r="H504" s="385" t="s">
        <v>2073</v>
      </c>
      <c r="I504" s="385" t="s">
        <v>2074</v>
      </c>
      <c r="J504" s="385" t="s">
        <v>2075</v>
      </c>
      <c r="K504" s="385" t="s">
        <v>2076</v>
      </c>
      <c r="L504" s="385" t="s">
        <v>2509</v>
      </c>
      <c r="M504" s="361" t="s">
        <v>2042</v>
      </c>
      <c r="N504" s="388">
        <f>VALUE(MID($M504,1,1))</f>
        <v>3</v>
      </c>
      <c r="O504" s="397">
        <f>IF(N504=5,100%,IF(N504=4,80%,IF(N504=3,60%,IF(N504=2,40%,IF(N504=1,20%,"")))))</f>
        <v>0.6</v>
      </c>
      <c r="P504" s="361" t="s">
        <v>2043</v>
      </c>
      <c r="Q504" s="388">
        <f>VALUE(MID($P504,1,1))</f>
        <v>2</v>
      </c>
      <c r="R504" s="397">
        <f>IF(Q504=5,100%,IF(Q504=4,80%,IF(Q504=3,60%,IF(Q504=2,40%,IF(Q504=1,20%,"")))))</f>
        <v>0.4</v>
      </c>
      <c r="S504" s="388" t="str">
        <f>CONCATENATE(M504,P504)</f>
        <v>3. Media2. Menor</v>
      </c>
      <c r="T504" s="391" t="str">
        <f>IF(S504="5. Muy alta1. Leve","Alto",IF(S504="5. Muy alta2. Menor","Alto",IF(S504="5. Muy alta3. Moderado","Alto",IF(S504="5. Muy alta4. Mayor","Alto",IF(S504="5. Muy alta5. Catastrófico","Extremo",IF(S504="4. Alta1. Leve","Moderado",IF(S504="4. Alta2. Menor","Moderado",IF(S504="4. Alta3. Moderado","Alto",IF(S504="4. Alta4. Mayor","Alto",IF(S504="4. Alta5. Catastrófico","Extremo",IF(S504="3. Media1. Leve","Moderado",IF(S504="3. Media2. Menor","Moderado",IF(S504="3. Media3. Moderado","Moderado",IF(S504="3. Media4. Mayor","Alto",IF(S504="3. Media5. Catastrófico","Extremo",IF(S504="2. Baja1. Leve","Bajo",IF(S504="2. Baja2. Menor","Moderado",IF(S504="2. Baja3. Moderado","Moderado",IF(S504="2. Baja4. Mayor","Alto",IF(S504="2. Baja5. Catastrófico","Extremo",IF(S504="1. Muy baja1. Leve","Bajo",IF(S504="1. Muy baja2. Menor","Bajo",IF(S504="1. Muy baja3. Moderado","Moderado",IF(S504="1. Muy baja4. Mayor","Alto",IF(S504="1. Muy baja5. Catastrófico","Extremo","")))))))))))))))))))))))))</f>
        <v>Moderado</v>
      </c>
      <c r="U504" s="95" t="s">
        <v>419</v>
      </c>
      <c r="V504" s="95" t="s">
        <v>2077</v>
      </c>
      <c r="W504" s="95" t="s">
        <v>2046</v>
      </c>
      <c r="X504" s="71">
        <f t="shared" si="256"/>
        <v>0.25</v>
      </c>
      <c r="Y504" s="71" t="s">
        <v>2047</v>
      </c>
      <c r="Z504" s="71">
        <f t="shared" si="257"/>
        <v>0.05</v>
      </c>
      <c r="AA504" s="95" t="s">
        <v>419</v>
      </c>
      <c r="AB504" s="95" t="s">
        <v>2078</v>
      </c>
      <c r="AC504" s="72">
        <f t="shared" si="258"/>
        <v>0.1</v>
      </c>
      <c r="AD504" s="95" t="s">
        <v>419</v>
      </c>
      <c r="AE504" s="70" t="s">
        <v>324</v>
      </c>
      <c r="AF504" s="95" t="s">
        <v>1491</v>
      </c>
      <c r="AG504" s="72">
        <f t="shared" si="259"/>
        <v>0.15</v>
      </c>
      <c r="AH504" s="95" t="s">
        <v>419</v>
      </c>
      <c r="AI504" s="92" t="s">
        <v>2049</v>
      </c>
      <c r="AJ504" s="72">
        <f t="shared" si="255"/>
        <v>0.1</v>
      </c>
      <c r="AK504" s="95" t="s">
        <v>419</v>
      </c>
      <c r="AL504" s="92" t="s">
        <v>2079</v>
      </c>
      <c r="AM504" s="72">
        <f t="shared" si="266"/>
        <v>0.15</v>
      </c>
      <c r="AN504" s="72" t="s">
        <v>2051</v>
      </c>
      <c r="AO504" s="72" t="s">
        <v>2052</v>
      </c>
      <c r="AP504" s="72">
        <f>IF(AN504="Positivos",25%,0%)</f>
        <v>0.25</v>
      </c>
      <c r="AQ504" s="73">
        <f>+AC504+AG504+AJ504+AM504+AP504+Z504+X504</f>
        <v>1.05</v>
      </c>
      <c r="AR504" s="394">
        <f>AVERAGE(AQ504,AQ505,AQ506)</f>
        <v>1.05</v>
      </c>
      <c r="AS504" s="361" t="s">
        <v>2053</v>
      </c>
      <c r="AT504" s="388">
        <f>VALUE(MID($AS504,1,1))</f>
        <v>1</v>
      </c>
      <c r="AU504" s="361" t="s">
        <v>2054</v>
      </c>
      <c r="AV504" s="388">
        <f>VALUE(MID($AU504,1,1))</f>
        <v>1</v>
      </c>
      <c r="AW504" s="388">
        <f>$AT504*$AV504</f>
        <v>1</v>
      </c>
      <c r="AX504" s="388" t="str">
        <f>CONCATENATE(AS504,AU504)</f>
        <v>1. Muy baja1. Leve</v>
      </c>
      <c r="AY504" s="391" t="str">
        <f>IF(AX504="5. Muy alta1. Leve","Alto",IF(AX504="5. Muy alta2. Menor","Alto",IF(AX504="5. Muy alta3. Moderado","Alto",IF(AX504="5. Muy alta4. Mayor","Alto",IF(AX504="5. Muy alta5. Catastrófico","Extremo",IF(AX504="4. Alta1. Leve","Moderado",IF(AX504="4. Alta2. Menor","Moderado",IF(AX504="4. Alta3. Moderado","Alto",IF(AX504="4. Alta4. Mayor","Alto",IF(AX504="4. Alta5. Catastrófico","Extremo",IF(AX504="3. Media1. Leve","Moderado",IF(AX504="3. Media2. Menor","Moderado",IF(AX504="3. Media3. Moderado","Moderado",IF(AX504="3. Media4. Mayor","Alto",IF(AX504="3. Media5. Catastrófico","Extremo",IF(AX504="2. Baja1. Leve","Bajo",IF(AX504="2. Baja2. Menor","Moderado",IF(AX504="2. Baja3. Moderado","Moderado",IF(AX504="2. Baja4. Mayor","Alto",IF(AX504="2. Baja5. Catastrófico","Extremo",IF(AX504="1. Muy baja1. Leve","Bajo",IF(AX504="1. Muy baja2. Menor","Bajo",IF(AX504="1. Muy baja3. Moderado","Moderado",IF(AX504="1. Muy baja4. Mayor","Alto",IF(AX504="1. Muy baja5. Catastrófico","Extremo","")))))))))))))))))))))))))</f>
        <v>Bajo</v>
      </c>
    </row>
    <row r="505" spans="1:51" ht="50" customHeight="1" x14ac:dyDescent="0.3">
      <c r="A505" s="404"/>
      <c r="B505" s="407"/>
      <c r="C505" s="410"/>
      <c r="D505" s="407"/>
      <c r="E505" s="407"/>
      <c r="F505" s="407"/>
      <c r="G505" s="401"/>
      <c r="H505" s="386"/>
      <c r="I505" s="386"/>
      <c r="J505" s="386"/>
      <c r="K505" s="386"/>
      <c r="L505" s="386"/>
      <c r="M505" s="362"/>
      <c r="N505" s="389"/>
      <c r="O505" s="398"/>
      <c r="P505" s="362"/>
      <c r="Q505" s="389"/>
      <c r="R505" s="398"/>
      <c r="S505" s="389"/>
      <c r="T505" s="392"/>
      <c r="U505" s="95" t="s">
        <v>419</v>
      </c>
      <c r="V505" s="95" t="s">
        <v>2080</v>
      </c>
      <c r="W505" s="95" t="s">
        <v>2046</v>
      </c>
      <c r="X505" s="71">
        <f t="shared" si="256"/>
        <v>0.25</v>
      </c>
      <c r="Y505" s="71" t="s">
        <v>2047</v>
      </c>
      <c r="Z505" s="71">
        <f t="shared" si="257"/>
        <v>0.05</v>
      </c>
      <c r="AA505" s="95" t="s">
        <v>419</v>
      </c>
      <c r="AB505" s="95" t="s">
        <v>2081</v>
      </c>
      <c r="AC505" s="72">
        <f t="shared" si="258"/>
        <v>0.1</v>
      </c>
      <c r="AD505" s="95" t="s">
        <v>419</v>
      </c>
      <c r="AE505" s="70" t="s">
        <v>324</v>
      </c>
      <c r="AF505" s="95" t="s">
        <v>1491</v>
      </c>
      <c r="AG505" s="72">
        <f t="shared" si="259"/>
        <v>0.15</v>
      </c>
      <c r="AH505" s="95" t="s">
        <v>419</v>
      </c>
      <c r="AI505" s="92" t="s">
        <v>2049</v>
      </c>
      <c r="AJ505" s="72">
        <f t="shared" si="255"/>
        <v>0.1</v>
      </c>
      <c r="AK505" s="95" t="s">
        <v>419</v>
      </c>
      <c r="AL505" s="95" t="s">
        <v>2082</v>
      </c>
      <c r="AM505" s="72">
        <f t="shared" si="266"/>
        <v>0.15</v>
      </c>
      <c r="AN505" s="72" t="s">
        <v>2051</v>
      </c>
      <c r="AO505" s="72" t="s">
        <v>2052</v>
      </c>
      <c r="AP505" s="72">
        <f>IF(AN505="Positivos",25%,0%)</f>
        <v>0.25</v>
      </c>
      <c r="AQ505" s="73">
        <f>+AC505+AG505+AJ505+AM505+AP505+Z505+X505</f>
        <v>1.05</v>
      </c>
      <c r="AR505" s="395"/>
      <c r="AS505" s="362"/>
      <c r="AT505" s="389"/>
      <c r="AU505" s="362"/>
      <c r="AV505" s="389"/>
      <c r="AW505" s="389"/>
      <c r="AX505" s="389"/>
      <c r="AY505" s="392"/>
    </row>
    <row r="506" spans="1:51" ht="50" customHeight="1" x14ac:dyDescent="0.3">
      <c r="A506" s="405"/>
      <c r="B506" s="408"/>
      <c r="C506" s="411"/>
      <c r="D506" s="408"/>
      <c r="E506" s="408"/>
      <c r="F506" s="408"/>
      <c r="G506" s="402"/>
      <c r="H506" s="387"/>
      <c r="I506" s="387"/>
      <c r="J506" s="387"/>
      <c r="K506" s="387"/>
      <c r="L506" s="387"/>
      <c r="M506" s="363"/>
      <c r="N506" s="390"/>
      <c r="O506" s="399"/>
      <c r="P506" s="363"/>
      <c r="Q506" s="390"/>
      <c r="R506" s="399"/>
      <c r="S506" s="390"/>
      <c r="T506" s="393"/>
      <c r="U506" s="95" t="s">
        <v>419</v>
      </c>
      <c r="V506" s="95" t="s">
        <v>2840</v>
      </c>
      <c r="W506" s="95" t="s">
        <v>2046</v>
      </c>
      <c r="X506" s="71">
        <f t="shared" si="256"/>
        <v>0.25</v>
      </c>
      <c r="Y506" s="71" t="s">
        <v>2047</v>
      </c>
      <c r="Z506" s="71">
        <f t="shared" si="257"/>
        <v>0.05</v>
      </c>
      <c r="AA506" s="95" t="s">
        <v>419</v>
      </c>
      <c r="AB506" s="95" t="s">
        <v>2841</v>
      </c>
      <c r="AC506" s="72">
        <f t="shared" si="258"/>
        <v>0.1</v>
      </c>
      <c r="AD506" s="95" t="s">
        <v>419</v>
      </c>
      <c r="AE506" s="70" t="s">
        <v>324</v>
      </c>
      <c r="AF506" s="95" t="s">
        <v>1491</v>
      </c>
      <c r="AG506" s="72">
        <f t="shared" si="259"/>
        <v>0.15</v>
      </c>
      <c r="AH506" s="95" t="s">
        <v>419</v>
      </c>
      <c r="AI506" s="92" t="s">
        <v>2049</v>
      </c>
      <c r="AJ506" s="72">
        <f t="shared" si="255"/>
        <v>0.1</v>
      </c>
      <c r="AK506" s="95" t="s">
        <v>419</v>
      </c>
      <c r="AL506" s="95" t="s">
        <v>2082</v>
      </c>
      <c r="AM506" s="72">
        <f t="shared" si="266"/>
        <v>0.15</v>
      </c>
      <c r="AN506" s="72" t="s">
        <v>2051</v>
      </c>
      <c r="AO506" s="72" t="s">
        <v>2052</v>
      </c>
      <c r="AP506" s="72">
        <f t="shared" ref="AP506:AP533" si="267">IF(AN506="Positivos",25%,0%)</f>
        <v>0.25</v>
      </c>
      <c r="AQ506" s="73">
        <f t="shared" ref="AQ506:AQ533" si="268">+AC506+AG506+AJ506+AM506+AP506+Z506+X506</f>
        <v>1.05</v>
      </c>
      <c r="AR506" s="396"/>
      <c r="AS506" s="363"/>
      <c r="AT506" s="390"/>
      <c r="AU506" s="363"/>
      <c r="AV506" s="390"/>
      <c r="AW506" s="390"/>
      <c r="AX506" s="390"/>
      <c r="AY506" s="393"/>
    </row>
    <row r="507" spans="1:51" ht="50" customHeight="1" x14ac:dyDescent="0.3">
      <c r="A507" s="403" t="s">
        <v>1464</v>
      </c>
      <c r="B507" s="406" t="s">
        <v>163</v>
      </c>
      <c r="C507" s="409">
        <v>2</v>
      </c>
      <c r="D507" s="406" t="s">
        <v>2839</v>
      </c>
      <c r="E507" s="406" t="s">
        <v>253</v>
      </c>
      <c r="F507" s="406" t="s">
        <v>2061</v>
      </c>
      <c r="G507" s="400" t="str">
        <f>(CONCATENATE(F507," ","de"," ",D507," ","por"," ",J507," ","debido a"," ",I507))</f>
        <v>Pérdida de Disponibilidad de Información Física  por Degradación de los soportes de almacenamiento de la información debido a Ausencia de sitios para el almacenamiento de archivos de respaldo</v>
      </c>
      <c r="H507" s="385" t="s">
        <v>2084</v>
      </c>
      <c r="I507" s="385" t="s">
        <v>2085</v>
      </c>
      <c r="J507" s="385" t="s">
        <v>2086</v>
      </c>
      <c r="K507" s="385" t="s">
        <v>2087</v>
      </c>
      <c r="L507" s="385" t="s">
        <v>2509</v>
      </c>
      <c r="M507" s="361" t="s">
        <v>2042</v>
      </c>
      <c r="N507" s="388">
        <f>VALUE(MID($M507,1,1))</f>
        <v>3</v>
      </c>
      <c r="O507" s="397">
        <f>IF(N507=5,100%,IF(N507=4,80%,IF(N507=3,60%,IF(N507=2,40%,IF(N507=1,20%,"")))))</f>
        <v>0.6</v>
      </c>
      <c r="P507" s="361" t="s">
        <v>2043</v>
      </c>
      <c r="Q507" s="388">
        <f>VALUE(MID($P507,1,1))</f>
        <v>2</v>
      </c>
      <c r="R507" s="397">
        <f>IF(Q507=5,100%,IF(Q507=4,80%,IF(Q507=3,60%,IF(Q507=2,40%,IF(Q507=1,20%,"")))))</f>
        <v>0.4</v>
      </c>
      <c r="S507" s="388" t="str">
        <f>CONCATENATE(M507,P507)</f>
        <v>3. Media2. Menor</v>
      </c>
      <c r="T507" s="391" t="str">
        <f t="shared" ref="T507" si="269">IF(S507="5. Muy alta1. Leve","Alto",IF(S507="5. Muy alta2. Menor","Alto",IF(S507="5. Muy alta3. Moderado","Alto",IF(S507="5. Muy alta4. Mayor","Alto",IF(S507="5. Muy alta5. Catastrófico","Extremo",IF(S507="4. Alta1. Leve","Moderado",IF(S507="4. Alta2. Menor","Moderado",IF(S507="4. Alta3. Moderado","Alto",IF(S507="4. Alta4. Mayor","Alto",IF(S507="4. Alta5. Catastrófico","Extremo",IF(S507="3. Media1. Leve","Moderado",IF(S507="3. Media2. Menor","Moderado",IF(S507="3. Media3. Moderado","Moderado",IF(S507="3. Media4. Mayor","Alto",IF(S507="3. Media5. Catastrófico","Extremo",IF(S507="2. Baja1. Leve","Bajo",IF(S507="2. Baja2. Menor","Moderado",IF(S507="2. Baja3. Moderado","Moderado",IF(S507="2. Baja4. Mayor","Alto",IF(S507="2. Baja5. Catastrófico","Extremo",IF(S507="1. Muy baja1. Leve","Bajo",IF(S507="1. Muy baja2. Menor","Bajo",IF(S507="1. Muy baja3. Moderado","Moderado",IF(S507="1. Muy baja4. Mayor","Alto",IF(S507="1. Muy baja5. Catastrófico","Extremo","")))))))))))))))))))))))))</f>
        <v>Moderado</v>
      </c>
      <c r="U507" s="95" t="s">
        <v>419</v>
      </c>
      <c r="V507" s="95" t="s">
        <v>2077</v>
      </c>
      <c r="W507" s="95" t="s">
        <v>2046</v>
      </c>
      <c r="X507" s="71">
        <f t="shared" si="256"/>
        <v>0.25</v>
      </c>
      <c r="Y507" s="71" t="s">
        <v>2047</v>
      </c>
      <c r="Z507" s="71">
        <f t="shared" si="257"/>
        <v>0.05</v>
      </c>
      <c r="AA507" s="95" t="s">
        <v>419</v>
      </c>
      <c r="AB507" s="95" t="s">
        <v>2078</v>
      </c>
      <c r="AC507" s="72">
        <f t="shared" si="258"/>
        <v>0.1</v>
      </c>
      <c r="AD507" s="95" t="s">
        <v>419</v>
      </c>
      <c r="AE507" s="70" t="s">
        <v>324</v>
      </c>
      <c r="AF507" s="95" t="s">
        <v>1491</v>
      </c>
      <c r="AG507" s="72">
        <f t="shared" si="259"/>
        <v>0.15</v>
      </c>
      <c r="AH507" s="95" t="s">
        <v>419</v>
      </c>
      <c r="AI507" s="92" t="s">
        <v>2049</v>
      </c>
      <c r="AJ507" s="72">
        <f t="shared" si="255"/>
        <v>0.1</v>
      </c>
      <c r="AK507" s="95" t="s">
        <v>419</v>
      </c>
      <c r="AL507" s="92" t="s">
        <v>2079</v>
      </c>
      <c r="AM507" s="72">
        <f t="shared" si="266"/>
        <v>0.15</v>
      </c>
      <c r="AN507" s="72" t="s">
        <v>2051</v>
      </c>
      <c r="AO507" s="72" t="s">
        <v>2052</v>
      </c>
      <c r="AP507" s="72">
        <f t="shared" si="267"/>
        <v>0.25</v>
      </c>
      <c r="AQ507" s="73">
        <f t="shared" si="268"/>
        <v>1.05</v>
      </c>
      <c r="AR507" s="394">
        <f>AVERAGE(AQ507,AQ508,AQ509)</f>
        <v>1.05</v>
      </c>
      <c r="AS507" s="361" t="s">
        <v>2053</v>
      </c>
      <c r="AT507" s="388">
        <f>VALUE(MID($AS507,1,1))</f>
        <v>1</v>
      </c>
      <c r="AU507" s="361" t="s">
        <v>2054</v>
      </c>
      <c r="AV507" s="388">
        <f>VALUE(MID($AU507,1,1))</f>
        <v>1</v>
      </c>
      <c r="AW507" s="388">
        <f>$AT507*$AV507</f>
        <v>1</v>
      </c>
      <c r="AX507" s="388" t="str">
        <f>CONCATENATE(AS507,AU507)</f>
        <v>1. Muy baja1. Leve</v>
      </c>
      <c r="AY507" s="391" t="str">
        <f t="shared" ref="AY507" si="270">IF(AX507="5. Muy alta1. Leve","Alto",IF(AX507="5. Muy alta2. Menor","Alto",IF(AX507="5. Muy alta3. Moderado","Alto",IF(AX507="5. Muy alta4. Mayor","Alto",IF(AX507="5. Muy alta5. Catastrófico","Extremo",IF(AX507="4. Alta1. Leve","Moderado",IF(AX507="4. Alta2. Menor","Moderado",IF(AX507="4. Alta3. Moderado","Alto",IF(AX507="4. Alta4. Mayor","Alto",IF(AX507="4. Alta5. Catastrófico","Extremo",IF(AX507="3. Media1. Leve","Moderado",IF(AX507="3. Media2. Menor","Moderado",IF(AX507="3. Media3. Moderado","Moderado",IF(AX507="3. Media4. Mayor","Alto",IF(AX507="3. Media5. Catastrófico","Extremo",IF(AX507="2. Baja1. Leve","Bajo",IF(AX507="2. Baja2. Menor","Moderado",IF(AX507="2. Baja3. Moderado","Moderado",IF(AX507="2. Baja4. Mayor","Alto",IF(AX507="2. Baja5. Catastrófico","Extremo",IF(AX507="1. Muy baja1. Leve","Bajo",IF(AX507="1. Muy baja2. Menor","Bajo",IF(AX507="1. Muy baja3. Moderado","Moderado",IF(AX507="1. Muy baja4. Mayor","Alto",IF(AX507="1. Muy baja5. Catastrófico","Extremo","")))))))))))))))))))))))))</f>
        <v>Bajo</v>
      </c>
    </row>
    <row r="508" spans="1:51" ht="50" customHeight="1" x14ac:dyDescent="0.3">
      <c r="A508" s="404"/>
      <c r="B508" s="407"/>
      <c r="C508" s="410"/>
      <c r="D508" s="407"/>
      <c r="E508" s="407"/>
      <c r="F508" s="407"/>
      <c r="G508" s="401"/>
      <c r="H508" s="386"/>
      <c r="I508" s="386"/>
      <c r="J508" s="386"/>
      <c r="K508" s="386"/>
      <c r="L508" s="386"/>
      <c r="M508" s="362"/>
      <c r="N508" s="389"/>
      <c r="O508" s="398"/>
      <c r="P508" s="362"/>
      <c r="Q508" s="389"/>
      <c r="R508" s="398"/>
      <c r="S508" s="389"/>
      <c r="T508" s="392"/>
      <c r="U508" s="95" t="s">
        <v>419</v>
      </c>
      <c r="V508" s="95" t="s">
        <v>2840</v>
      </c>
      <c r="W508" s="95" t="s">
        <v>2046</v>
      </c>
      <c r="X508" s="71">
        <f t="shared" si="256"/>
        <v>0.25</v>
      </c>
      <c r="Y508" s="71" t="s">
        <v>2047</v>
      </c>
      <c r="Z508" s="71">
        <f t="shared" si="257"/>
        <v>0.05</v>
      </c>
      <c r="AA508" s="95" t="s">
        <v>419</v>
      </c>
      <c r="AB508" s="95" t="s">
        <v>2841</v>
      </c>
      <c r="AC508" s="72">
        <f t="shared" si="258"/>
        <v>0.1</v>
      </c>
      <c r="AD508" s="95" t="s">
        <v>419</v>
      </c>
      <c r="AE508" s="70" t="s">
        <v>324</v>
      </c>
      <c r="AF508" s="95" t="s">
        <v>1491</v>
      </c>
      <c r="AG508" s="72">
        <f t="shared" si="259"/>
        <v>0.15</v>
      </c>
      <c r="AH508" s="95" t="s">
        <v>419</v>
      </c>
      <c r="AI508" s="92" t="s">
        <v>2049</v>
      </c>
      <c r="AJ508" s="72">
        <f t="shared" si="255"/>
        <v>0.1</v>
      </c>
      <c r="AK508" s="95" t="s">
        <v>419</v>
      </c>
      <c r="AL508" s="95" t="s">
        <v>2082</v>
      </c>
      <c r="AM508" s="72">
        <f t="shared" si="266"/>
        <v>0.15</v>
      </c>
      <c r="AN508" s="72" t="s">
        <v>2051</v>
      </c>
      <c r="AO508" s="72" t="s">
        <v>2052</v>
      </c>
      <c r="AP508" s="72">
        <f t="shared" si="267"/>
        <v>0.25</v>
      </c>
      <c r="AQ508" s="73">
        <f t="shared" si="268"/>
        <v>1.05</v>
      </c>
      <c r="AR508" s="395"/>
      <c r="AS508" s="362"/>
      <c r="AT508" s="389"/>
      <c r="AU508" s="362"/>
      <c r="AV508" s="389"/>
      <c r="AW508" s="389"/>
      <c r="AX508" s="389"/>
      <c r="AY508" s="392"/>
    </row>
    <row r="509" spans="1:51" ht="50" customHeight="1" x14ac:dyDescent="0.3">
      <c r="A509" s="405"/>
      <c r="B509" s="408"/>
      <c r="C509" s="411"/>
      <c r="D509" s="408"/>
      <c r="E509" s="408"/>
      <c r="F509" s="408"/>
      <c r="G509" s="402"/>
      <c r="H509" s="387"/>
      <c r="I509" s="387"/>
      <c r="J509" s="387"/>
      <c r="K509" s="387"/>
      <c r="L509" s="387"/>
      <c r="M509" s="363"/>
      <c r="N509" s="390"/>
      <c r="O509" s="399"/>
      <c r="P509" s="363"/>
      <c r="Q509" s="390"/>
      <c r="R509" s="399"/>
      <c r="S509" s="390"/>
      <c r="T509" s="393"/>
      <c r="U509" s="95" t="s">
        <v>419</v>
      </c>
      <c r="V509" s="95" t="s">
        <v>2080</v>
      </c>
      <c r="W509" s="95" t="s">
        <v>2046</v>
      </c>
      <c r="X509" s="71">
        <f t="shared" si="256"/>
        <v>0.25</v>
      </c>
      <c r="Y509" s="71" t="s">
        <v>2047</v>
      </c>
      <c r="Z509" s="71">
        <f t="shared" si="257"/>
        <v>0.05</v>
      </c>
      <c r="AA509" s="95" t="s">
        <v>419</v>
      </c>
      <c r="AB509" s="95" t="s">
        <v>2081</v>
      </c>
      <c r="AC509" s="72">
        <f t="shared" si="258"/>
        <v>0.1</v>
      </c>
      <c r="AD509" s="95" t="s">
        <v>419</v>
      </c>
      <c r="AE509" s="70" t="s">
        <v>324</v>
      </c>
      <c r="AF509" s="95" t="s">
        <v>1491</v>
      </c>
      <c r="AG509" s="72">
        <f t="shared" si="259"/>
        <v>0.15</v>
      </c>
      <c r="AH509" s="95" t="s">
        <v>419</v>
      </c>
      <c r="AI509" s="92" t="s">
        <v>2049</v>
      </c>
      <c r="AJ509" s="72">
        <f t="shared" si="255"/>
        <v>0.1</v>
      </c>
      <c r="AK509" s="95" t="s">
        <v>419</v>
      </c>
      <c r="AL509" s="95" t="s">
        <v>2082</v>
      </c>
      <c r="AM509" s="72">
        <f t="shared" si="266"/>
        <v>0.15</v>
      </c>
      <c r="AN509" s="72" t="s">
        <v>2051</v>
      </c>
      <c r="AO509" s="72" t="s">
        <v>2052</v>
      </c>
      <c r="AP509" s="72">
        <f t="shared" si="267"/>
        <v>0.25</v>
      </c>
      <c r="AQ509" s="73">
        <f t="shared" si="268"/>
        <v>1.05</v>
      </c>
      <c r="AR509" s="396"/>
      <c r="AS509" s="363"/>
      <c r="AT509" s="390"/>
      <c r="AU509" s="363"/>
      <c r="AV509" s="390"/>
      <c r="AW509" s="390"/>
      <c r="AX509" s="390"/>
      <c r="AY509" s="393"/>
    </row>
    <row r="510" spans="1:51" ht="50" customHeight="1" x14ac:dyDescent="0.3">
      <c r="A510" s="403" t="s">
        <v>1464</v>
      </c>
      <c r="B510" s="406" t="s">
        <v>163</v>
      </c>
      <c r="C510" s="409">
        <v>3</v>
      </c>
      <c r="D510" s="406" t="s">
        <v>2342</v>
      </c>
      <c r="E510" s="406" t="s">
        <v>253</v>
      </c>
      <c r="F510" s="406" t="s">
        <v>2032</v>
      </c>
      <c r="G510" s="400" t="str">
        <f>(CONCATENATE(F510," ","de"," ",D510," ","por"," ",J510," ","debido a"," ",I510))</f>
        <v>Pérdida de confidencialidad e integridad de Información Digital / Electrónica por Uso indebido de la Información debido a Falta de capacitación al personal</v>
      </c>
      <c r="H510" s="385" t="s">
        <v>2073</v>
      </c>
      <c r="I510" s="385" t="s">
        <v>2074</v>
      </c>
      <c r="J510" s="385" t="s">
        <v>2075</v>
      </c>
      <c r="K510" s="385" t="s">
        <v>2076</v>
      </c>
      <c r="L510" s="385" t="s">
        <v>2509</v>
      </c>
      <c r="M510" s="361" t="s">
        <v>2141</v>
      </c>
      <c r="N510" s="388">
        <f>VALUE(MID($M510,1,1))</f>
        <v>4</v>
      </c>
      <c r="O510" s="397">
        <f>IF(N510=5,100%,IF(N510=4,80%,IF(N510=3,60%,IF(N510=2,40%,IF(N510=1,20%,"")))))</f>
        <v>0.8</v>
      </c>
      <c r="P510" s="361" t="s">
        <v>2043</v>
      </c>
      <c r="Q510" s="388">
        <f>VALUE(MID($P510,1,1))</f>
        <v>2</v>
      </c>
      <c r="R510" s="397">
        <f>IF(Q510=5,100%,IF(Q510=4,80%,IF(Q510=3,60%,IF(Q510=2,40%,IF(Q510=1,20%,"")))))</f>
        <v>0.4</v>
      </c>
      <c r="S510" s="388" t="str">
        <f>CONCATENATE(M510,P510)</f>
        <v>4. Alta2. Menor</v>
      </c>
      <c r="T510" s="391" t="str">
        <f t="shared" ref="T510" si="271">IF(S510="5. Muy alta1. Leve","Alto",IF(S510="5. Muy alta2. Menor","Alto",IF(S510="5. Muy alta3. Moderado","Alto",IF(S510="5. Muy alta4. Mayor","Alto",IF(S510="5. Muy alta5. Catastrófico","Extremo",IF(S510="4. Alta1. Leve","Moderado",IF(S510="4. Alta2. Menor","Moderado",IF(S510="4. Alta3. Moderado","Alto",IF(S510="4. Alta4. Mayor","Alto",IF(S510="4. Alta5. Catastrófico","Extremo",IF(S510="3. Media1. Leve","Moderado",IF(S510="3. Media2. Menor","Moderado",IF(S510="3. Media3. Moderado","Moderado",IF(S510="3. Media4. Mayor","Alto",IF(S510="3. Media5. Catastrófico","Extremo",IF(S510="2. Baja1. Leve","Bajo",IF(S510="2. Baja2. Menor","Moderado",IF(S510="2. Baja3. Moderado","Moderado",IF(S510="2. Baja4. Mayor","Alto",IF(S510="2. Baja5. Catastrófico","Extremo",IF(S510="1. Muy baja1. Leve","Bajo",IF(S510="1. Muy baja2. Menor","Bajo",IF(S510="1. Muy baja3. Moderado","Moderado",IF(S510="1. Muy baja4. Mayor","Alto",IF(S510="1. Muy baja5. Catastrófico","Extremo","")))))))))))))))))))))))))</f>
        <v>Moderado</v>
      </c>
      <c r="U510" s="95" t="s">
        <v>419</v>
      </c>
      <c r="V510" s="95" t="s">
        <v>2093</v>
      </c>
      <c r="W510" s="95" t="s">
        <v>2046</v>
      </c>
      <c r="X510" s="71">
        <f t="shared" si="256"/>
        <v>0.25</v>
      </c>
      <c r="Y510" s="71" t="s">
        <v>2069</v>
      </c>
      <c r="Z510" s="71">
        <f t="shared" si="257"/>
        <v>0.15</v>
      </c>
      <c r="AA510" s="95" t="s">
        <v>419</v>
      </c>
      <c r="AB510" s="95" t="s">
        <v>2842</v>
      </c>
      <c r="AC510" s="72">
        <f t="shared" si="258"/>
        <v>0.1</v>
      </c>
      <c r="AD510" s="95" t="s">
        <v>419</v>
      </c>
      <c r="AE510" s="94" t="s">
        <v>516</v>
      </c>
      <c r="AF510" s="95" t="s">
        <v>1491</v>
      </c>
      <c r="AG510" s="72">
        <f t="shared" si="259"/>
        <v>0.15</v>
      </c>
      <c r="AH510" s="95" t="s">
        <v>419</v>
      </c>
      <c r="AI510" s="95" t="s">
        <v>2099</v>
      </c>
      <c r="AJ510" s="72">
        <f t="shared" si="255"/>
        <v>0.1</v>
      </c>
      <c r="AK510" s="95" t="s">
        <v>419</v>
      </c>
      <c r="AL510" s="95" t="s">
        <v>2096</v>
      </c>
      <c r="AM510" s="72">
        <f t="shared" si="266"/>
        <v>0.15</v>
      </c>
      <c r="AN510" s="72" t="s">
        <v>2051</v>
      </c>
      <c r="AO510" s="72" t="s">
        <v>2052</v>
      </c>
      <c r="AP510" s="72">
        <f t="shared" si="267"/>
        <v>0.25</v>
      </c>
      <c r="AQ510" s="73">
        <f t="shared" si="268"/>
        <v>1.1499999999999999</v>
      </c>
      <c r="AR510" s="394">
        <f>AVERAGE(AQ510,AQ511,AQ512)</f>
        <v>1.0833333333333333</v>
      </c>
      <c r="AS510" s="361" t="s">
        <v>2132</v>
      </c>
      <c r="AT510" s="388">
        <f>VALUE(MID($AS510,1,1))</f>
        <v>2</v>
      </c>
      <c r="AU510" s="361" t="s">
        <v>2054</v>
      </c>
      <c r="AV510" s="388">
        <f>VALUE(MID($AU510,1,1))</f>
        <v>1</v>
      </c>
      <c r="AW510" s="388">
        <f>$AT510*$AV510</f>
        <v>2</v>
      </c>
      <c r="AX510" s="388" t="str">
        <f>CONCATENATE(AS510,AU510)</f>
        <v>2. Baja1. Leve</v>
      </c>
      <c r="AY510" s="391" t="str">
        <f t="shared" ref="AY510" si="272">IF(AX510="5. Muy alta1. Leve","Alto",IF(AX510="5. Muy alta2. Menor","Alto",IF(AX510="5. Muy alta3. Moderado","Alto",IF(AX510="5. Muy alta4. Mayor","Alto",IF(AX510="5. Muy alta5. Catastrófico","Extremo",IF(AX510="4. Alta1. Leve","Moderado",IF(AX510="4. Alta2. Menor","Moderado",IF(AX510="4. Alta3. Moderado","Alto",IF(AX510="4. Alta4. Mayor","Alto",IF(AX510="4. Alta5. Catastrófico","Extremo",IF(AX510="3. Media1. Leve","Moderado",IF(AX510="3. Media2. Menor","Moderado",IF(AX510="3. Media3. Moderado","Moderado",IF(AX510="3. Media4. Mayor","Alto",IF(AX510="3. Media5. Catastrófico","Extremo",IF(AX510="2. Baja1. Leve","Bajo",IF(AX510="2. Baja2. Menor","Moderado",IF(AX510="2. Baja3. Moderado","Moderado",IF(AX510="2. Baja4. Mayor","Alto",IF(AX510="2. Baja5. Catastrófico","Extremo",IF(AX510="1. Muy baja1. Leve","Bajo",IF(AX510="1. Muy baja2. Menor","Bajo",IF(AX510="1. Muy baja3. Moderado","Moderado",IF(AX510="1. Muy baja4. Mayor","Alto",IF(AX510="1. Muy baja5. Catastrófico","Extremo","")))))))))))))))))))))))))</f>
        <v>Bajo</v>
      </c>
    </row>
    <row r="511" spans="1:51" ht="50" customHeight="1" x14ac:dyDescent="0.3">
      <c r="A511" s="404"/>
      <c r="B511" s="407"/>
      <c r="C511" s="410"/>
      <c r="D511" s="407"/>
      <c r="E511" s="407"/>
      <c r="F511" s="407"/>
      <c r="G511" s="401"/>
      <c r="H511" s="386"/>
      <c r="I511" s="386"/>
      <c r="J511" s="386"/>
      <c r="K511" s="386"/>
      <c r="L511" s="386"/>
      <c r="M511" s="362"/>
      <c r="N511" s="389"/>
      <c r="O511" s="398"/>
      <c r="P511" s="362"/>
      <c r="Q511" s="389"/>
      <c r="R511" s="398"/>
      <c r="S511" s="389"/>
      <c r="T511" s="392"/>
      <c r="U511" s="95" t="s">
        <v>419</v>
      </c>
      <c r="V511" s="95" t="s">
        <v>2101</v>
      </c>
      <c r="W511" s="95" t="s">
        <v>2046</v>
      </c>
      <c r="X511" s="71">
        <f t="shared" si="256"/>
        <v>0.25</v>
      </c>
      <c r="Y511" s="71" t="s">
        <v>2047</v>
      </c>
      <c r="Z511" s="71">
        <f t="shared" si="257"/>
        <v>0.05</v>
      </c>
      <c r="AA511" s="95" t="s">
        <v>419</v>
      </c>
      <c r="AB511" s="95" t="s">
        <v>2102</v>
      </c>
      <c r="AC511" s="72">
        <f t="shared" si="258"/>
        <v>0.1</v>
      </c>
      <c r="AD511" s="95" t="s">
        <v>419</v>
      </c>
      <c r="AE511" s="94" t="s">
        <v>516</v>
      </c>
      <c r="AF511" s="95" t="s">
        <v>1491</v>
      </c>
      <c r="AG511" s="72">
        <f t="shared" si="259"/>
        <v>0.15</v>
      </c>
      <c r="AH511" s="95" t="s">
        <v>419</v>
      </c>
      <c r="AI511" s="92" t="s">
        <v>2049</v>
      </c>
      <c r="AJ511" s="72">
        <f t="shared" si="255"/>
        <v>0.1</v>
      </c>
      <c r="AK511" s="95" t="s">
        <v>419</v>
      </c>
      <c r="AL511" s="95" t="s">
        <v>2082</v>
      </c>
      <c r="AM511" s="72">
        <f t="shared" si="266"/>
        <v>0.15</v>
      </c>
      <c r="AN511" s="72" t="s">
        <v>2051</v>
      </c>
      <c r="AO511" s="72" t="s">
        <v>2067</v>
      </c>
      <c r="AP511" s="72">
        <f t="shared" si="267"/>
        <v>0.25</v>
      </c>
      <c r="AQ511" s="73">
        <f t="shared" si="268"/>
        <v>1.05</v>
      </c>
      <c r="AR511" s="395"/>
      <c r="AS511" s="362"/>
      <c r="AT511" s="389"/>
      <c r="AU511" s="362"/>
      <c r="AV511" s="389"/>
      <c r="AW511" s="389"/>
      <c r="AX511" s="389"/>
      <c r="AY511" s="392"/>
    </row>
    <row r="512" spans="1:51" ht="50" customHeight="1" x14ac:dyDescent="0.3">
      <c r="A512" s="405"/>
      <c r="B512" s="408"/>
      <c r="C512" s="411"/>
      <c r="D512" s="408"/>
      <c r="E512" s="408"/>
      <c r="F512" s="408"/>
      <c r="G512" s="402"/>
      <c r="H512" s="387"/>
      <c r="I512" s="387"/>
      <c r="J512" s="387"/>
      <c r="K512" s="387"/>
      <c r="L512" s="387"/>
      <c r="M512" s="363"/>
      <c r="N512" s="390"/>
      <c r="O512" s="399"/>
      <c r="P512" s="363"/>
      <c r="Q512" s="390"/>
      <c r="R512" s="399"/>
      <c r="S512" s="390"/>
      <c r="T512" s="393"/>
      <c r="U512" s="95" t="s">
        <v>419</v>
      </c>
      <c r="V512" s="95" t="s">
        <v>2097</v>
      </c>
      <c r="W512" s="95" t="s">
        <v>2046</v>
      </c>
      <c r="X512" s="71">
        <v>0.25</v>
      </c>
      <c r="Y512" s="71" t="s">
        <v>2047</v>
      </c>
      <c r="Z512" s="71">
        <v>0.05</v>
      </c>
      <c r="AA512" s="95" t="s">
        <v>419</v>
      </c>
      <c r="AB512" s="95" t="s">
        <v>2098</v>
      </c>
      <c r="AC512" s="72">
        <v>0.1</v>
      </c>
      <c r="AD512" s="95" t="s">
        <v>419</v>
      </c>
      <c r="AE512" s="95" t="s">
        <v>178</v>
      </c>
      <c r="AF512" s="95" t="s">
        <v>170</v>
      </c>
      <c r="AG512" s="72">
        <v>0.15</v>
      </c>
      <c r="AH512" s="95" t="s">
        <v>419</v>
      </c>
      <c r="AI512" s="95" t="s">
        <v>2099</v>
      </c>
      <c r="AJ512" s="72">
        <v>0.1</v>
      </c>
      <c r="AK512" s="95" t="s">
        <v>419</v>
      </c>
      <c r="AL512" s="95" t="s">
        <v>2100</v>
      </c>
      <c r="AM512" s="72">
        <v>0.15</v>
      </c>
      <c r="AN512" s="72" t="s">
        <v>2051</v>
      </c>
      <c r="AO512" s="72" t="s">
        <v>2067</v>
      </c>
      <c r="AP512" s="72">
        <f t="shared" si="267"/>
        <v>0.25</v>
      </c>
      <c r="AQ512" s="73">
        <f t="shared" si="268"/>
        <v>1.05</v>
      </c>
      <c r="AR512" s="396"/>
      <c r="AS512" s="363"/>
      <c r="AT512" s="390"/>
      <c r="AU512" s="363"/>
      <c r="AV512" s="390"/>
      <c r="AW512" s="390"/>
      <c r="AX512" s="390"/>
      <c r="AY512" s="393"/>
    </row>
    <row r="513" spans="1:51" ht="50" customHeight="1" x14ac:dyDescent="0.3">
      <c r="A513" s="403" t="s">
        <v>1464</v>
      </c>
      <c r="B513" s="406" t="s">
        <v>163</v>
      </c>
      <c r="C513" s="409">
        <v>4</v>
      </c>
      <c r="D513" s="406" t="s">
        <v>2342</v>
      </c>
      <c r="E513" s="406" t="s">
        <v>253</v>
      </c>
      <c r="F513" s="406" t="s">
        <v>2061</v>
      </c>
      <c r="G513" s="400" t="str">
        <f>(CONCATENATE(F513," ","de"," ",D513," ","por"," ",J513," ","debido a"," ",I513))</f>
        <v>Pérdida de Disponibilidad de Información Digital / Electrónica por Degradación de los soportes de almacenamiento de la información debido a No se cuenta con documentación</v>
      </c>
      <c r="H513" s="385" t="s">
        <v>2104</v>
      </c>
      <c r="I513" s="385" t="s">
        <v>2105</v>
      </c>
      <c r="J513" s="385" t="s">
        <v>2086</v>
      </c>
      <c r="K513" s="385" t="s">
        <v>2087</v>
      </c>
      <c r="L513" s="385" t="s">
        <v>2509</v>
      </c>
      <c r="M513" s="361" t="s">
        <v>2141</v>
      </c>
      <c r="N513" s="388">
        <f>VALUE(MID($M513,1,1))</f>
        <v>4</v>
      </c>
      <c r="O513" s="397">
        <f>IF(N513=5,100%,IF(N513=4,80%,IF(N513=3,60%,IF(N513=2,40%,IF(N513=1,20%,"")))))</f>
        <v>0.8</v>
      </c>
      <c r="P513" s="361" t="s">
        <v>2043</v>
      </c>
      <c r="Q513" s="388">
        <f>VALUE(MID($P513,1,1))</f>
        <v>2</v>
      </c>
      <c r="R513" s="397">
        <f>IF(Q513=5,100%,IF(Q513=4,80%,IF(Q513=3,60%,IF(Q513=2,40%,IF(Q513=1,20%,"")))))</f>
        <v>0.4</v>
      </c>
      <c r="S513" s="388" t="str">
        <f>CONCATENATE(M513,P513)</f>
        <v>4. Alta2. Menor</v>
      </c>
      <c r="T513" s="391" t="str">
        <f t="shared" ref="T513" si="273">IF(S513="5. Muy alta1. Leve","Alto",IF(S513="5. Muy alta2. Menor","Alto",IF(S513="5. Muy alta3. Moderado","Alto",IF(S513="5. Muy alta4. Mayor","Alto",IF(S513="5. Muy alta5. Catastrófico","Extremo",IF(S513="4. Alta1. Leve","Moderado",IF(S513="4. Alta2. Menor","Moderado",IF(S513="4. Alta3. Moderado","Alto",IF(S513="4. Alta4. Mayor","Alto",IF(S513="4. Alta5. Catastrófico","Extremo",IF(S513="3. Media1. Leve","Moderado",IF(S513="3. Media2. Menor","Moderado",IF(S513="3. Media3. Moderado","Moderado",IF(S513="3. Media4. Mayor","Alto",IF(S513="3. Media5. Catastrófico","Extremo",IF(S513="2. Baja1. Leve","Bajo",IF(S513="2. Baja2. Menor","Moderado",IF(S513="2. Baja3. Moderado","Moderado",IF(S513="2. Baja4. Mayor","Alto",IF(S513="2. Baja5. Catastrófico","Extremo",IF(S513="1. Muy baja1. Leve","Bajo",IF(S513="1. Muy baja2. Menor","Bajo",IF(S513="1. Muy baja3. Moderado","Moderado",IF(S513="1. Muy baja4. Mayor","Alto",IF(S513="1. Muy baja5. Catastrófico","Extremo","")))))))))))))))))))))))))</f>
        <v>Moderado</v>
      </c>
      <c r="U513" s="95" t="s">
        <v>419</v>
      </c>
      <c r="V513" s="95" t="s">
        <v>2093</v>
      </c>
      <c r="W513" s="95" t="s">
        <v>2046</v>
      </c>
      <c r="X513" s="71">
        <f t="shared" si="256"/>
        <v>0.25</v>
      </c>
      <c r="Y513" s="71" t="s">
        <v>2069</v>
      </c>
      <c r="Z513" s="71">
        <f t="shared" si="257"/>
        <v>0.15</v>
      </c>
      <c r="AA513" s="95" t="s">
        <v>419</v>
      </c>
      <c r="AB513" s="95" t="s">
        <v>2842</v>
      </c>
      <c r="AC513" s="72">
        <f t="shared" si="258"/>
        <v>0.1</v>
      </c>
      <c r="AD513" s="95" t="s">
        <v>419</v>
      </c>
      <c r="AE513" s="94" t="s">
        <v>516</v>
      </c>
      <c r="AF513" s="95" t="s">
        <v>1491</v>
      </c>
      <c r="AG513" s="72">
        <f t="shared" si="259"/>
        <v>0.15</v>
      </c>
      <c r="AH513" s="95" t="s">
        <v>419</v>
      </c>
      <c r="AI513" s="95" t="s">
        <v>2099</v>
      </c>
      <c r="AJ513" s="72">
        <f t="shared" si="255"/>
        <v>0.1</v>
      </c>
      <c r="AK513" s="95" t="s">
        <v>419</v>
      </c>
      <c r="AL513" s="95" t="s">
        <v>2096</v>
      </c>
      <c r="AM513" s="72">
        <f t="shared" si="266"/>
        <v>0.15</v>
      </c>
      <c r="AN513" s="72" t="s">
        <v>2051</v>
      </c>
      <c r="AO513" s="72" t="s">
        <v>2052</v>
      </c>
      <c r="AP513" s="72">
        <f t="shared" si="267"/>
        <v>0.25</v>
      </c>
      <c r="AQ513" s="73">
        <f t="shared" si="268"/>
        <v>1.1499999999999999</v>
      </c>
      <c r="AR513" s="394">
        <f>AVERAGE(AQ513,AQ514,AQ515)</f>
        <v>1.0833333333333333</v>
      </c>
      <c r="AS513" s="361" t="s">
        <v>2132</v>
      </c>
      <c r="AT513" s="388">
        <f>VALUE(MID($AS513,1,1))</f>
        <v>2</v>
      </c>
      <c r="AU513" s="361" t="s">
        <v>2054</v>
      </c>
      <c r="AV513" s="388">
        <f>VALUE(MID($AU513,1,1))</f>
        <v>1</v>
      </c>
      <c r="AW513" s="388">
        <f>$AT513*$AV513</f>
        <v>2</v>
      </c>
      <c r="AX513" s="388" t="str">
        <f>CONCATENATE(AS513,AU513)</f>
        <v>2. Baja1. Leve</v>
      </c>
      <c r="AY513" s="391" t="str">
        <f t="shared" ref="AY513" si="274">IF(AX513="5. Muy alta1. Leve","Alto",IF(AX513="5. Muy alta2. Menor","Alto",IF(AX513="5. Muy alta3. Moderado","Alto",IF(AX513="5. Muy alta4. Mayor","Alto",IF(AX513="5. Muy alta5. Catastrófico","Extremo",IF(AX513="4. Alta1. Leve","Moderado",IF(AX513="4. Alta2. Menor","Moderado",IF(AX513="4. Alta3. Moderado","Alto",IF(AX513="4. Alta4. Mayor","Alto",IF(AX513="4. Alta5. Catastrófico","Extremo",IF(AX513="3. Media1. Leve","Moderado",IF(AX513="3. Media2. Menor","Moderado",IF(AX513="3. Media3. Moderado","Moderado",IF(AX513="3. Media4. Mayor","Alto",IF(AX513="3. Media5. Catastrófico","Extremo",IF(AX513="2. Baja1. Leve","Bajo",IF(AX513="2. Baja2. Menor","Moderado",IF(AX513="2. Baja3. Moderado","Moderado",IF(AX513="2. Baja4. Mayor","Alto",IF(AX513="2. Baja5. Catastrófico","Extremo",IF(AX513="1. Muy baja1. Leve","Bajo",IF(AX513="1. Muy baja2. Menor","Bajo",IF(AX513="1. Muy baja3. Moderado","Moderado",IF(AX513="1. Muy baja4. Mayor","Alto",IF(AX513="1. Muy baja5. Catastrófico","Extremo","")))))))))))))))))))))))))</f>
        <v>Bajo</v>
      </c>
    </row>
    <row r="514" spans="1:51" ht="50" customHeight="1" x14ac:dyDescent="0.3">
      <c r="A514" s="404"/>
      <c r="B514" s="407"/>
      <c r="C514" s="410"/>
      <c r="D514" s="407"/>
      <c r="E514" s="407"/>
      <c r="F514" s="407"/>
      <c r="G514" s="401"/>
      <c r="H514" s="386"/>
      <c r="I514" s="386"/>
      <c r="J514" s="386"/>
      <c r="K514" s="386"/>
      <c r="L514" s="386"/>
      <c r="M514" s="362"/>
      <c r="N514" s="389"/>
      <c r="O514" s="398"/>
      <c r="P514" s="362"/>
      <c r="Q514" s="389"/>
      <c r="R514" s="398"/>
      <c r="S514" s="389"/>
      <c r="T514" s="392"/>
      <c r="U514" s="95" t="s">
        <v>419</v>
      </c>
      <c r="V514" s="95" t="s">
        <v>2101</v>
      </c>
      <c r="W514" s="95" t="s">
        <v>2046</v>
      </c>
      <c r="X514" s="71">
        <f t="shared" si="256"/>
        <v>0.25</v>
      </c>
      <c r="Y514" s="71" t="s">
        <v>2047</v>
      </c>
      <c r="Z514" s="71">
        <f t="shared" si="257"/>
        <v>0.05</v>
      </c>
      <c r="AA514" s="95" t="s">
        <v>419</v>
      </c>
      <c r="AB514" s="95" t="s">
        <v>2102</v>
      </c>
      <c r="AC514" s="72">
        <f t="shared" si="258"/>
        <v>0.1</v>
      </c>
      <c r="AD514" s="95" t="s">
        <v>419</v>
      </c>
      <c r="AE514" s="94" t="s">
        <v>516</v>
      </c>
      <c r="AF514" s="95" t="s">
        <v>1491</v>
      </c>
      <c r="AG514" s="72">
        <f t="shared" si="259"/>
        <v>0.15</v>
      </c>
      <c r="AH514" s="95" t="s">
        <v>419</v>
      </c>
      <c r="AI514" s="92" t="s">
        <v>2049</v>
      </c>
      <c r="AJ514" s="72">
        <f t="shared" si="255"/>
        <v>0.1</v>
      </c>
      <c r="AK514" s="95" t="s">
        <v>419</v>
      </c>
      <c r="AL514" s="95" t="s">
        <v>2082</v>
      </c>
      <c r="AM514" s="72">
        <f t="shared" si="266"/>
        <v>0.15</v>
      </c>
      <c r="AN514" s="72" t="s">
        <v>2051</v>
      </c>
      <c r="AO514" s="72" t="s">
        <v>2052</v>
      </c>
      <c r="AP514" s="72">
        <f t="shared" si="267"/>
        <v>0.25</v>
      </c>
      <c r="AQ514" s="73">
        <f t="shared" si="268"/>
        <v>1.05</v>
      </c>
      <c r="AR514" s="395"/>
      <c r="AS514" s="362"/>
      <c r="AT514" s="389"/>
      <c r="AU514" s="362"/>
      <c r="AV514" s="389"/>
      <c r="AW514" s="389"/>
      <c r="AX514" s="389"/>
      <c r="AY514" s="392"/>
    </row>
    <row r="515" spans="1:51" ht="50" customHeight="1" x14ac:dyDescent="0.3">
      <c r="A515" s="405"/>
      <c r="B515" s="408"/>
      <c r="C515" s="411"/>
      <c r="D515" s="408"/>
      <c r="E515" s="408"/>
      <c r="F515" s="408"/>
      <c r="G515" s="402"/>
      <c r="H515" s="387"/>
      <c r="I515" s="387"/>
      <c r="J515" s="387"/>
      <c r="K515" s="387"/>
      <c r="L515" s="387"/>
      <c r="M515" s="363"/>
      <c r="N515" s="390"/>
      <c r="O515" s="399"/>
      <c r="P515" s="363"/>
      <c r="Q515" s="390"/>
      <c r="R515" s="399"/>
      <c r="S515" s="390"/>
      <c r="T515" s="393"/>
      <c r="U515" s="95" t="s">
        <v>419</v>
      </c>
      <c r="V515" s="95" t="s">
        <v>2097</v>
      </c>
      <c r="W515" s="95" t="s">
        <v>2046</v>
      </c>
      <c r="X515" s="71">
        <v>0.25</v>
      </c>
      <c r="Y515" s="71" t="s">
        <v>2047</v>
      </c>
      <c r="Z515" s="71">
        <v>0.05</v>
      </c>
      <c r="AA515" s="95" t="s">
        <v>419</v>
      </c>
      <c r="AB515" s="95" t="s">
        <v>2098</v>
      </c>
      <c r="AC515" s="72">
        <v>0.1</v>
      </c>
      <c r="AD515" s="95" t="s">
        <v>419</v>
      </c>
      <c r="AE515" s="95" t="s">
        <v>178</v>
      </c>
      <c r="AF515" s="95" t="s">
        <v>170</v>
      </c>
      <c r="AG515" s="72">
        <v>0.15</v>
      </c>
      <c r="AH515" s="95" t="s">
        <v>419</v>
      </c>
      <c r="AI515" s="95" t="s">
        <v>2099</v>
      </c>
      <c r="AJ515" s="72">
        <v>0.1</v>
      </c>
      <c r="AK515" s="95" t="s">
        <v>419</v>
      </c>
      <c r="AL515" s="95" t="s">
        <v>2100</v>
      </c>
      <c r="AM515" s="72">
        <v>0.15</v>
      </c>
      <c r="AN515" s="72" t="s">
        <v>2051</v>
      </c>
      <c r="AO515" s="72" t="s">
        <v>2067</v>
      </c>
      <c r="AP515" s="72">
        <f t="shared" si="267"/>
        <v>0.25</v>
      </c>
      <c r="AQ515" s="73">
        <f t="shared" si="268"/>
        <v>1.05</v>
      </c>
      <c r="AR515" s="396"/>
      <c r="AS515" s="363"/>
      <c r="AT515" s="390"/>
      <c r="AU515" s="363"/>
      <c r="AV515" s="390"/>
      <c r="AW515" s="390"/>
      <c r="AX515" s="390"/>
      <c r="AY515" s="393"/>
    </row>
    <row r="516" spans="1:51" ht="50" customHeight="1" x14ac:dyDescent="0.3">
      <c r="A516" s="403" t="s">
        <v>1464</v>
      </c>
      <c r="B516" s="406" t="s">
        <v>163</v>
      </c>
      <c r="C516" s="409">
        <v>5</v>
      </c>
      <c r="D516" s="406" t="s">
        <v>2843</v>
      </c>
      <c r="E516" s="406" t="s">
        <v>175</v>
      </c>
      <c r="F516" s="406" t="s">
        <v>2032</v>
      </c>
      <c r="G516" s="400" t="str">
        <f>(CONCATENATE(F516," ","de"," ",D516," ","por"," ",J516," ","debido a"," ",I516))</f>
        <v>Pérdida de confidencialidad e integridad de Equipos de Cómputo por Alteración de la información / Modificación de la Información debido a Acceso a los equipos de cómputo sin controles</v>
      </c>
      <c r="H516" s="385" t="s">
        <v>2104</v>
      </c>
      <c r="I516" s="385" t="s">
        <v>2033</v>
      </c>
      <c r="J516" s="385" t="s">
        <v>2174</v>
      </c>
      <c r="K516" s="385" t="s">
        <v>2175</v>
      </c>
      <c r="L516" s="385" t="s">
        <v>2509</v>
      </c>
      <c r="M516" s="361" t="s">
        <v>2042</v>
      </c>
      <c r="N516" s="388">
        <f>VALUE(MID($M516,1,1))</f>
        <v>3</v>
      </c>
      <c r="O516" s="397">
        <f>IF(N516=5,100%,IF(N516=4,80%,IF(N516=3,60%,IF(N516=2,40%,IF(N516=1,20%,"")))))</f>
        <v>0.6</v>
      </c>
      <c r="P516" s="361" t="s">
        <v>2043</v>
      </c>
      <c r="Q516" s="388">
        <f>VALUE(MID($P516,1,1))</f>
        <v>2</v>
      </c>
      <c r="R516" s="397">
        <f>IF(Q516=5,100%,IF(Q516=4,80%,IF(Q516=3,60%,IF(Q516=2,40%,IF(Q516=1,20%,"")))))</f>
        <v>0.4</v>
      </c>
      <c r="S516" s="388" t="str">
        <f>CONCATENATE(M516,P516)</f>
        <v>3. Media2. Menor</v>
      </c>
      <c r="T516" s="391" t="str">
        <f t="shared" ref="T516" si="275">IF(S516="5. Muy alta1. Leve","Alto",IF(S516="5. Muy alta2. Menor","Alto",IF(S516="5. Muy alta3. Moderado","Alto",IF(S516="5. Muy alta4. Mayor","Alto",IF(S516="5. Muy alta5. Catastrófico","Extremo",IF(S516="4. Alta1. Leve","Moderado",IF(S516="4. Alta2. Menor","Moderado",IF(S516="4. Alta3. Moderado","Alto",IF(S516="4. Alta4. Mayor","Alto",IF(S516="4. Alta5. Catastrófico","Extremo",IF(S516="3. Media1. Leve","Moderado",IF(S516="3. Media2. Menor","Moderado",IF(S516="3. Media3. Moderado","Moderado",IF(S516="3. Media4. Mayor","Alto",IF(S516="3. Media5. Catastrófico","Extremo",IF(S516="2. Baja1. Leve","Bajo",IF(S516="2. Baja2. Menor","Moderado",IF(S516="2. Baja3. Moderado","Moderado",IF(S516="2. Baja4. Mayor","Alto",IF(S516="2. Baja5. Catastrófico","Extremo",IF(S516="1. Muy baja1. Leve","Bajo",IF(S516="1. Muy baja2. Menor","Bajo",IF(S516="1. Muy baja3. Moderado","Moderado",IF(S516="1. Muy baja4. Mayor","Alto",IF(S516="1. Muy baja5. Catastrófico","Extremo","")))))))))))))))))))))))))</f>
        <v>Moderado</v>
      </c>
      <c r="U516" s="95" t="s">
        <v>419</v>
      </c>
      <c r="V516" s="95" t="s">
        <v>2176</v>
      </c>
      <c r="W516" s="95" t="s">
        <v>2046</v>
      </c>
      <c r="X516" s="71">
        <f t="shared" ref="X516:X532" si="276">IF(W516="","0%",IF(W516="Preventivo",25%,IF(W516="Detectivo",15%,IF(W516="Correctivo",10%))))</f>
        <v>0.25</v>
      </c>
      <c r="Y516" s="71" t="s">
        <v>2047</v>
      </c>
      <c r="Z516" s="71">
        <f t="shared" ref="Z516:Z532" si="277">IF(Y516="Automático",15%,IF(Y516="Manual",5%,"0%"))</f>
        <v>0.05</v>
      </c>
      <c r="AA516" s="95" t="s">
        <v>419</v>
      </c>
      <c r="AB516" s="95" t="s">
        <v>2177</v>
      </c>
      <c r="AC516" s="72">
        <f t="shared" ref="AC516:AC532" si="278">IF($AA516="SI",10%,0%)</f>
        <v>0.1</v>
      </c>
      <c r="AD516" s="95" t="s">
        <v>419</v>
      </c>
      <c r="AE516" s="70" t="s">
        <v>178</v>
      </c>
      <c r="AF516" s="95" t="s">
        <v>170</v>
      </c>
      <c r="AG516" s="72">
        <f t="shared" ref="AG516:AG532" si="279">IF($AD516="SI",15%,0%)</f>
        <v>0.15</v>
      </c>
      <c r="AH516" s="95" t="s">
        <v>419</v>
      </c>
      <c r="AI516" s="95" t="s">
        <v>2145</v>
      </c>
      <c r="AJ516" s="72">
        <f t="shared" ref="AJ516:AJ532" si="280">IF($AH516="SI",10%,0%)</f>
        <v>0.1</v>
      </c>
      <c r="AK516" s="95" t="s">
        <v>419</v>
      </c>
      <c r="AL516" s="95" t="s">
        <v>2050</v>
      </c>
      <c r="AM516" s="72">
        <f t="shared" ref="AM516:AM529" si="281">IF(AK516="SI",15%,0%)</f>
        <v>0.15</v>
      </c>
      <c r="AN516" s="72" t="s">
        <v>2051</v>
      </c>
      <c r="AO516" s="72" t="s">
        <v>2067</v>
      </c>
      <c r="AP516" s="72">
        <f t="shared" si="267"/>
        <v>0.25</v>
      </c>
      <c r="AQ516" s="73">
        <f t="shared" si="268"/>
        <v>1.05</v>
      </c>
      <c r="AR516" s="394">
        <f>AVERAGE(AQ516,AQ517,AQ518)</f>
        <v>0.70000000000000007</v>
      </c>
      <c r="AS516" s="361" t="s">
        <v>2132</v>
      </c>
      <c r="AT516" s="388">
        <f>VALUE(MID($AS516,1,1))</f>
        <v>2</v>
      </c>
      <c r="AU516" s="361" t="s">
        <v>2054</v>
      </c>
      <c r="AV516" s="388">
        <f>VALUE(MID($AU516,1,1))</f>
        <v>1</v>
      </c>
      <c r="AW516" s="388">
        <f>$AT516*$AV516</f>
        <v>2</v>
      </c>
      <c r="AX516" s="388" t="str">
        <f>CONCATENATE(AS516,AU516)</f>
        <v>2. Baja1. Leve</v>
      </c>
      <c r="AY516" s="391" t="str">
        <f t="shared" ref="AY516" si="282">IF(AX516="5. Muy alta1. Leve","Alto",IF(AX516="5. Muy alta2. Menor","Alto",IF(AX516="5. Muy alta3. Moderado","Alto",IF(AX516="5. Muy alta4. Mayor","Alto",IF(AX516="5. Muy alta5. Catastrófico","Extremo",IF(AX516="4. Alta1. Leve","Moderado",IF(AX516="4. Alta2. Menor","Moderado",IF(AX516="4. Alta3. Moderado","Alto",IF(AX516="4. Alta4. Mayor","Alto",IF(AX516="4. Alta5. Catastrófico","Extremo",IF(AX516="3. Media1. Leve","Moderado",IF(AX516="3. Media2. Menor","Moderado",IF(AX516="3. Media3. Moderado","Moderado",IF(AX516="3. Media4. Mayor","Alto",IF(AX516="3. Media5. Catastrófico","Extremo",IF(AX516="2. Baja1. Leve","Bajo",IF(AX516="2. Baja2. Menor","Moderado",IF(AX516="2. Baja3. Moderado","Moderado",IF(AX516="2. Baja4. Mayor","Alto",IF(AX516="2. Baja5. Catastrófico","Extremo",IF(AX516="1. Muy baja1. Leve","Bajo",IF(AX516="1. Muy baja2. Menor","Bajo",IF(AX516="1. Muy baja3. Moderado","Moderado",IF(AX516="1. Muy baja4. Mayor","Alto",IF(AX516="1. Muy baja5. Catastrófico","Extremo","")))))))))))))))))))))))))</f>
        <v>Bajo</v>
      </c>
    </row>
    <row r="517" spans="1:51" ht="50" customHeight="1" x14ac:dyDescent="0.3">
      <c r="A517" s="404"/>
      <c r="B517" s="407"/>
      <c r="C517" s="410"/>
      <c r="D517" s="407"/>
      <c r="E517" s="407"/>
      <c r="F517" s="407"/>
      <c r="G517" s="401"/>
      <c r="H517" s="386"/>
      <c r="I517" s="386"/>
      <c r="J517" s="386"/>
      <c r="K517" s="386"/>
      <c r="L517" s="386"/>
      <c r="M517" s="362"/>
      <c r="N517" s="389"/>
      <c r="O517" s="398"/>
      <c r="P517" s="362"/>
      <c r="Q517" s="389"/>
      <c r="R517" s="398"/>
      <c r="S517" s="389"/>
      <c r="T517" s="392"/>
      <c r="U517" s="95" t="s">
        <v>419</v>
      </c>
      <c r="V517" s="95" t="s">
        <v>2178</v>
      </c>
      <c r="W517" s="95" t="s">
        <v>2046</v>
      </c>
      <c r="X517" s="71">
        <f t="shared" si="276"/>
        <v>0.25</v>
      </c>
      <c r="Y517" s="71" t="s">
        <v>2047</v>
      </c>
      <c r="Z517" s="71">
        <f t="shared" si="277"/>
        <v>0.05</v>
      </c>
      <c r="AA517" s="95" t="s">
        <v>419</v>
      </c>
      <c r="AB517" s="95" t="s">
        <v>2179</v>
      </c>
      <c r="AC517" s="72">
        <f t="shared" si="278"/>
        <v>0.1</v>
      </c>
      <c r="AD517" s="95" t="s">
        <v>419</v>
      </c>
      <c r="AE517" s="94" t="s">
        <v>516</v>
      </c>
      <c r="AF517" s="95" t="s">
        <v>170</v>
      </c>
      <c r="AG517" s="72">
        <f t="shared" si="279"/>
        <v>0.15</v>
      </c>
      <c r="AH517" s="95" t="s">
        <v>419</v>
      </c>
      <c r="AI517" s="95" t="s">
        <v>2145</v>
      </c>
      <c r="AJ517" s="72">
        <f t="shared" si="280"/>
        <v>0.1</v>
      </c>
      <c r="AK517" s="95" t="s">
        <v>419</v>
      </c>
      <c r="AL517" s="95" t="s">
        <v>2050</v>
      </c>
      <c r="AM517" s="72">
        <f t="shared" si="281"/>
        <v>0.15</v>
      </c>
      <c r="AN517" s="72" t="s">
        <v>2051</v>
      </c>
      <c r="AO517" s="72" t="s">
        <v>2067</v>
      </c>
      <c r="AP517" s="72">
        <f t="shared" si="267"/>
        <v>0.25</v>
      </c>
      <c r="AQ517" s="73">
        <f t="shared" si="268"/>
        <v>1.05</v>
      </c>
      <c r="AR517" s="395"/>
      <c r="AS517" s="362"/>
      <c r="AT517" s="389"/>
      <c r="AU517" s="362"/>
      <c r="AV517" s="389"/>
      <c r="AW517" s="389"/>
      <c r="AX517" s="389"/>
      <c r="AY517" s="392"/>
    </row>
    <row r="518" spans="1:51" ht="50" customHeight="1" x14ac:dyDescent="0.3">
      <c r="A518" s="405"/>
      <c r="B518" s="408"/>
      <c r="C518" s="411"/>
      <c r="D518" s="408"/>
      <c r="E518" s="408"/>
      <c r="F518" s="408"/>
      <c r="G518" s="402"/>
      <c r="H518" s="387"/>
      <c r="I518" s="387"/>
      <c r="J518" s="387"/>
      <c r="K518" s="387"/>
      <c r="L518" s="387"/>
      <c r="M518" s="363"/>
      <c r="N518" s="390"/>
      <c r="O518" s="399"/>
      <c r="P518" s="363"/>
      <c r="Q518" s="390"/>
      <c r="R518" s="399"/>
      <c r="S518" s="390"/>
      <c r="T518" s="393"/>
      <c r="U518" s="95"/>
      <c r="V518" s="95"/>
      <c r="W518" s="95"/>
      <c r="X518" s="71" t="str">
        <f t="shared" si="276"/>
        <v>0%</v>
      </c>
      <c r="Y518" s="71"/>
      <c r="Z518" s="71" t="str">
        <f t="shared" si="277"/>
        <v>0%</v>
      </c>
      <c r="AA518" s="95"/>
      <c r="AB518" s="95"/>
      <c r="AC518" s="72">
        <f t="shared" si="278"/>
        <v>0</v>
      </c>
      <c r="AD518" s="95"/>
      <c r="AE518" s="95"/>
      <c r="AF518" s="95"/>
      <c r="AG518" s="72">
        <f t="shared" si="279"/>
        <v>0</v>
      </c>
      <c r="AH518" s="95"/>
      <c r="AI518" s="95"/>
      <c r="AJ518" s="72">
        <f t="shared" si="280"/>
        <v>0</v>
      </c>
      <c r="AK518" s="95"/>
      <c r="AL518" s="95"/>
      <c r="AM518" s="72">
        <f t="shared" si="281"/>
        <v>0</v>
      </c>
      <c r="AN518" s="72"/>
      <c r="AO518" s="72"/>
      <c r="AP518" s="72">
        <f t="shared" si="267"/>
        <v>0</v>
      </c>
      <c r="AQ518" s="73">
        <f t="shared" si="268"/>
        <v>0</v>
      </c>
      <c r="AR518" s="396"/>
      <c r="AS518" s="363"/>
      <c r="AT518" s="390"/>
      <c r="AU518" s="363"/>
      <c r="AV518" s="390"/>
      <c r="AW518" s="390"/>
      <c r="AX518" s="390"/>
      <c r="AY518" s="393"/>
    </row>
    <row r="519" spans="1:51" ht="50" customHeight="1" x14ac:dyDescent="0.3">
      <c r="A519" s="403" t="s">
        <v>1464</v>
      </c>
      <c r="B519" s="406" t="s">
        <v>163</v>
      </c>
      <c r="C519" s="409">
        <v>6</v>
      </c>
      <c r="D519" s="406" t="s">
        <v>2843</v>
      </c>
      <c r="E519" s="406" t="s">
        <v>175</v>
      </c>
      <c r="F519" s="406" t="s">
        <v>2061</v>
      </c>
      <c r="G519" s="400" t="str">
        <f>(CONCATENATE(F519," ","de"," ",D519," ","por"," ",J519," ","debido a"," ",I519))</f>
        <v>Pérdida de Disponibilidad de Equipos de Cómputo por Ataque de virus sofisticados debido a Acceso a los equipos de cómputo sin controles</v>
      </c>
      <c r="H519" s="385" t="s">
        <v>2104</v>
      </c>
      <c r="I519" s="385" t="s">
        <v>2033</v>
      </c>
      <c r="J519" s="385" t="s">
        <v>2034</v>
      </c>
      <c r="K519" s="385" t="s">
        <v>2076</v>
      </c>
      <c r="L519" s="385" t="s">
        <v>2509</v>
      </c>
      <c r="M519" s="361" t="s">
        <v>2042</v>
      </c>
      <c r="N519" s="388">
        <f>VALUE(MID($M519,1,1))</f>
        <v>3</v>
      </c>
      <c r="O519" s="397">
        <f>IF(N519=5,100%,IF(N519=4,80%,IF(N519=3,60%,IF(N519=2,40%,IF(N519=1,20%,"")))))</f>
        <v>0.6</v>
      </c>
      <c r="P519" s="361" t="s">
        <v>2043</v>
      </c>
      <c r="Q519" s="388">
        <f>VALUE(MID($P519,1,1))</f>
        <v>2</v>
      </c>
      <c r="R519" s="397">
        <f>IF(Q519=5,100%,IF(Q519=4,80%,IF(Q519=3,60%,IF(Q519=2,40%,IF(Q519=1,20%,"")))))</f>
        <v>0.4</v>
      </c>
      <c r="S519" s="388" t="str">
        <f>CONCATENATE(M519,P519)</f>
        <v>3. Media2. Menor</v>
      </c>
      <c r="T519" s="391" t="str">
        <f t="shared" ref="T519" si="283">IF(S519="5. Muy alta1. Leve","Alto",IF(S519="5. Muy alta2. Menor","Alto",IF(S519="5. Muy alta3. Moderado","Alto",IF(S519="5. Muy alta4. Mayor","Alto",IF(S519="5. Muy alta5. Catastrófico","Extremo",IF(S519="4. Alta1. Leve","Moderado",IF(S519="4. Alta2. Menor","Moderado",IF(S519="4. Alta3. Moderado","Alto",IF(S519="4. Alta4. Mayor","Alto",IF(S519="4. Alta5. Catastrófico","Extremo",IF(S519="3. Media1. Leve","Moderado",IF(S519="3. Media2. Menor","Moderado",IF(S519="3. Media3. Moderado","Moderado",IF(S519="3. Media4. Mayor","Alto",IF(S519="3. Media5. Catastrófico","Extremo",IF(S519="2. Baja1. Leve","Bajo",IF(S519="2. Baja2. Menor","Moderado",IF(S519="2. Baja3. Moderado","Moderado",IF(S519="2. Baja4. Mayor","Alto",IF(S519="2. Baja5. Catastrófico","Extremo",IF(S519="1. Muy baja1. Leve","Bajo",IF(S519="1. Muy baja2. Menor","Bajo",IF(S519="1. Muy baja3. Moderado","Moderado",IF(S519="1. Muy baja4. Mayor","Alto",IF(S519="1. Muy baja5. Catastrófico","Extremo","")))))))))))))))))))))))))</f>
        <v>Moderado</v>
      </c>
      <c r="U519" s="95" t="s">
        <v>419</v>
      </c>
      <c r="V519" s="95" t="s">
        <v>2181</v>
      </c>
      <c r="W519" s="95" t="s">
        <v>2046</v>
      </c>
      <c r="X519" s="71">
        <f t="shared" si="276"/>
        <v>0.25</v>
      </c>
      <c r="Y519" s="71" t="s">
        <v>2069</v>
      </c>
      <c r="Z519" s="71">
        <f t="shared" si="277"/>
        <v>0.15</v>
      </c>
      <c r="AA519" s="95" t="s">
        <v>419</v>
      </c>
      <c r="AB519" s="95" t="s">
        <v>2182</v>
      </c>
      <c r="AC519" s="72">
        <f t="shared" si="278"/>
        <v>0.1</v>
      </c>
      <c r="AD519" s="95" t="s">
        <v>419</v>
      </c>
      <c r="AE519" s="95" t="s">
        <v>289</v>
      </c>
      <c r="AF519" s="95" t="s">
        <v>170</v>
      </c>
      <c r="AG519" s="72">
        <f t="shared" si="279"/>
        <v>0.15</v>
      </c>
      <c r="AH519" s="95" t="s">
        <v>419</v>
      </c>
      <c r="AI519" s="95" t="s">
        <v>2066</v>
      </c>
      <c r="AJ519" s="72">
        <f t="shared" si="280"/>
        <v>0.1</v>
      </c>
      <c r="AK519" s="95" t="s">
        <v>419</v>
      </c>
      <c r="AL519" s="95" t="s">
        <v>2063</v>
      </c>
      <c r="AM519" s="72">
        <f t="shared" si="281"/>
        <v>0.15</v>
      </c>
      <c r="AN519" s="72" t="s">
        <v>2051</v>
      </c>
      <c r="AO519" s="72" t="s">
        <v>2183</v>
      </c>
      <c r="AP519" s="72">
        <f t="shared" si="267"/>
        <v>0.25</v>
      </c>
      <c r="AQ519" s="73">
        <f t="shared" si="268"/>
        <v>1.1499999999999999</v>
      </c>
      <c r="AR519" s="394">
        <f>AVERAGE(AQ519,AQ520,AQ521)</f>
        <v>1.0666666666666667</v>
      </c>
      <c r="AS519" s="361" t="s">
        <v>2053</v>
      </c>
      <c r="AT519" s="388">
        <f>VALUE(MID($AS519,1,1))</f>
        <v>1</v>
      </c>
      <c r="AU519" s="361" t="s">
        <v>2054</v>
      </c>
      <c r="AV519" s="388">
        <f>VALUE(MID($AU519,1,1))</f>
        <v>1</v>
      </c>
      <c r="AW519" s="388">
        <f>$AT519*$AV519</f>
        <v>1</v>
      </c>
      <c r="AX519" s="388" t="str">
        <f>CONCATENATE(AS519,AU519)</f>
        <v>1. Muy baja1. Leve</v>
      </c>
      <c r="AY519" s="391" t="str">
        <f t="shared" ref="AY519" si="284">IF(AX519="5. Muy alta1. Leve","Alto",IF(AX519="5. Muy alta2. Menor","Alto",IF(AX519="5. Muy alta3. Moderado","Alto",IF(AX519="5. Muy alta4. Mayor","Alto",IF(AX519="5. Muy alta5. Catastrófico","Extremo",IF(AX519="4. Alta1. Leve","Moderado",IF(AX519="4. Alta2. Menor","Moderado",IF(AX519="4. Alta3. Moderado","Alto",IF(AX519="4. Alta4. Mayor","Alto",IF(AX519="4. Alta5. Catastrófico","Extremo",IF(AX519="3. Media1. Leve","Moderado",IF(AX519="3. Media2. Menor","Moderado",IF(AX519="3. Media3. Moderado","Moderado",IF(AX519="3. Media4. Mayor","Alto",IF(AX519="3. Media5. Catastrófico","Extremo",IF(AX519="2. Baja1. Leve","Bajo",IF(AX519="2. Baja2. Menor","Moderado",IF(AX519="2. Baja3. Moderado","Moderado",IF(AX519="2. Baja4. Mayor","Alto",IF(AX519="2. Baja5. Catastrófico","Extremo",IF(AX519="1. Muy baja1. Leve","Bajo",IF(AX519="1. Muy baja2. Menor","Bajo",IF(AX519="1. Muy baja3. Moderado","Moderado",IF(AX519="1. Muy baja4. Mayor","Alto",IF(AX519="1. Muy baja5. Catastrófico","Extremo","")))))))))))))))))))))))))</f>
        <v>Bajo</v>
      </c>
    </row>
    <row r="520" spans="1:51" ht="50" customHeight="1" x14ac:dyDescent="0.3">
      <c r="A520" s="404"/>
      <c r="B520" s="407"/>
      <c r="C520" s="410"/>
      <c r="D520" s="407"/>
      <c r="E520" s="407"/>
      <c r="F520" s="407"/>
      <c r="G520" s="401"/>
      <c r="H520" s="386"/>
      <c r="I520" s="386"/>
      <c r="J520" s="386"/>
      <c r="K520" s="386"/>
      <c r="L520" s="386"/>
      <c r="M520" s="362"/>
      <c r="N520" s="389"/>
      <c r="O520" s="398"/>
      <c r="P520" s="362"/>
      <c r="Q520" s="389"/>
      <c r="R520" s="398"/>
      <c r="S520" s="389"/>
      <c r="T520" s="392"/>
      <c r="U520" s="95" t="s">
        <v>419</v>
      </c>
      <c r="V520" s="95" t="s">
        <v>2181</v>
      </c>
      <c r="W520" s="95" t="s">
        <v>2114</v>
      </c>
      <c r="X520" s="71">
        <f t="shared" si="276"/>
        <v>0.1</v>
      </c>
      <c r="Y520" s="71" t="s">
        <v>2069</v>
      </c>
      <c r="Z520" s="71">
        <f t="shared" si="277"/>
        <v>0.15</v>
      </c>
      <c r="AA520" s="95" t="s">
        <v>419</v>
      </c>
      <c r="AB520" s="95" t="s">
        <v>2182</v>
      </c>
      <c r="AC520" s="72">
        <f t="shared" si="278"/>
        <v>0.1</v>
      </c>
      <c r="AD520" s="95" t="s">
        <v>419</v>
      </c>
      <c r="AE520" s="70" t="s">
        <v>289</v>
      </c>
      <c r="AF520" s="95" t="s">
        <v>170</v>
      </c>
      <c r="AG520" s="72">
        <f t="shared" si="279"/>
        <v>0.15</v>
      </c>
      <c r="AH520" s="95" t="s">
        <v>419</v>
      </c>
      <c r="AI520" s="95" t="s">
        <v>2066</v>
      </c>
      <c r="AJ520" s="72">
        <f t="shared" si="280"/>
        <v>0.1</v>
      </c>
      <c r="AK520" s="95" t="s">
        <v>419</v>
      </c>
      <c r="AL520" s="95" t="s">
        <v>2063</v>
      </c>
      <c r="AM520" s="72">
        <f t="shared" si="281"/>
        <v>0.15</v>
      </c>
      <c r="AN520" s="72" t="s">
        <v>2051</v>
      </c>
      <c r="AO520" s="72" t="s">
        <v>2183</v>
      </c>
      <c r="AP520" s="72">
        <f t="shared" si="267"/>
        <v>0.25</v>
      </c>
      <c r="AQ520" s="73">
        <f t="shared" si="268"/>
        <v>1</v>
      </c>
      <c r="AR520" s="395"/>
      <c r="AS520" s="362"/>
      <c r="AT520" s="389"/>
      <c r="AU520" s="362"/>
      <c r="AV520" s="389"/>
      <c r="AW520" s="389"/>
      <c r="AX520" s="389"/>
      <c r="AY520" s="392"/>
    </row>
    <row r="521" spans="1:51" ht="50" customHeight="1" x14ac:dyDescent="0.3">
      <c r="A521" s="405"/>
      <c r="B521" s="408"/>
      <c r="C521" s="411"/>
      <c r="D521" s="408"/>
      <c r="E521" s="408"/>
      <c r="F521" s="408"/>
      <c r="G521" s="402"/>
      <c r="H521" s="387"/>
      <c r="I521" s="387"/>
      <c r="J521" s="387"/>
      <c r="K521" s="387"/>
      <c r="L521" s="387"/>
      <c r="M521" s="363"/>
      <c r="N521" s="390"/>
      <c r="O521" s="399"/>
      <c r="P521" s="363"/>
      <c r="Q521" s="390"/>
      <c r="R521" s="399"/>
      <c r="S521" s="390"/>
      <c r="T521" s="393"/>
      <c r="U521" s="95" t="s">
        <v>419</v>
      </c>
      <c r="V521" s="95" t="s">
        <v>2184</v>
      </c>
      <c r="W521" s="95" t="s">
        <v>2046</v>
      </c>
      <c r="X521" s="71">
        <f t="shared" si="276"/>
        <v>0.25</v>
      </c>
      <c r="Y521" s="71" t="s">
        <v>2047</v>
      </c>
      <c r="Z521" s="71">
        <f t="shared" si="277"/>
        <v>0.05</v>
      </c>
      <c r="AA521" s="95" t="s">
        <v>419</v>
      </c>
      <c r="AB521" s="95" t="s">
        <v>2185</v>
      </c>
      <c r="AC521" s="72">
        <f t="shared" si="278"/>
        <v>0.1</v>
      </c>
      <c r="AD521" s="95" t="s">
        <v>419</v>
      </c>
      <c r="AE521" s="70" t="s">
        <v>178</v>
      </c>
      <c r="AF521" s="95" t="s">
        <v>170</v>
      </c>
      <c r="AG521" s="72">
        <f t="shared" si="279"/>
        <v>0.15</v>
      </c>
      <c r="AH521" s="95" t="s">
        <v>419</v>
      </c>
      <c r="AI521" s="95" t="s">
        <v>2159</v>
      </c>
      <c r="AJ521" s="72">
        <f t="shared" si="280"/>
        <v>0.1</v>
      </c>
      <c r="AK521" s="95" t="s">
        <v>419</v>
      </c>
      <c r="AL521" s="95" t="s">
        <v>2063</v>
      </c>
      <c r="AM521" s="72">
        <f t="shared" si="281"/>
        <v>0.15</v>
      </c>
      <c r="AN521" s="72" t="s">
        <v>2051</v>
      </c>
      <c r="AO521" s="72" t="s">
        <v>2183</v>
      </c>
      <c r="AP521" s="72">
        <f t="shared" si="267"/>
        <v>0.25</v>
      </c>
      <c r="AQ521" s="73">
        <f t="shared" si="268"/>
        <v>1.05</v>
      </c>
      <c r="AR521" s="396"/>
      <c r="AS521" s="363"/>
      <c r="AT521" s="390"/>
      <c r="AU521" s="363"/>
      <c r="AV521" s="390"/>
      <c r="AW521" s="390"/>
      <c r="AX521" s="390"/>
      <c r="AY521" s="393"/>
    </row>
    <row r="522" spans="1:51" ht="50" customHeight="1" x14ac:dyDescent="0.3">
      <c r="A522" s="403" t="s">
        <v>1464</v>
      </c>
      <c r="B522" s="406" t="s">
        <v>163</v>
      </c>
      <c r="C522" s="409">
        <v>7</v>
      </c>
      <c r="D522" s="406" t="s">
        <v>1373</v>
      </c>
      <c r="E522" s="406" t="s">
        <v>695</v>
      </c>
      <c r="F522" s="406" t="s">
        <v>2032</v>
      </c>
      <c r="G522" s="400" t="str">
        <f>(CONCATENATE(F522," ","de"," ",D522," ","por"," ",J522," ","debido a"," ",I522))</f>
        <v>Pérdida de confidencialidad e integridad de Archivo de Gestión  por Acceso no Autorizado debido a Acceso irrestricto al lugar de trabajo</v>
      </c>
      <c r="H522" s="361" t="s">
        <v>2084</v>
      </c>
      <c r="I522" s="385" t="s">
        <v>2844</v>
      </c>
      <c r="J522" s="385" t="s">
        <v>2039</v>
      </c>
      <c r="K522" s="385" t="s">
        <v>2076</v>
      </c>
      <c r="L522" s="385" t="s">
        <v>2509</v>
      </c>
      <c r="M522" s="361" t="s">
        <v>2042</v>
      </c>
      <c r="N522" s="388">
        <f>VALUE(MID($M522,1,1))</f>
        <v>3</v>
      </c>
      <c r="O522" s="397">
        <f>IF(N522=5,100%,IF(N522=4,80%,IF(N522=3,60%,IF(N522=2,40%,IF(N522=1,20%,"")))))</f>
        <v>0.6</v>
      </c>
      <c r="P522" s="361" t="s">
        <v>2043</v>
      </c>
      <c r="Q522" s="388">
        <f>VALUE(MID($P522,1,1))</f>
        <v>2</v>
      </c>
      <c r="R522" s="397">
        <f>IF(Q522=5,100%,IF(Q522=4,80%,IF(Q522=3,60%,IF(Q522=2,40%,IF(Q522=1,20%,"")))))</f>
        <v>0.4</v>
      </c>
      <c r="S522" s="388" t="str">
        <f>CONCATENATE(M522,P522)</f>
        <v>3. Media2. Menor</v>
      </c>
      <c r="T522" s="391" t="str">
        <f t="shared" ref="T522" si="285">IF(S522="5. Muy alta1. Leve","Alto",IF(S522="5. Muy alta2. Menor","Alto",IF(S522="5. Muy alta3. Moderado","Alto",IF(S522="5. Muy alta4. Mayor","Alto",IF(S522="5. Muy alta5. Catastrófico","Extremo",IF(S522="4. Alta1. Leve","Moderado",IF(S522="4. Alta2. Menor","Moderado",IF(S522="4. Alta3. Moderado","Alto",IF(S522="4. Alta4. Mayor","Alto",IF(S522="4. Alta5. Catastrófico","Extremo",IF(S522="3. Media1. Leve","Moderado",IF(S522="3. Media2. Menor","Moderado",IF(S522="3. Media3. Moderado","Moderado",IF(S522="3. Media4. Mayor","Alto",IF(S522="3. Media5. Catastrófico","Extremo",IF(S522="2. Baja1. Leve","Bajo",IF(S522="2. Baja2. Menor","Moderado",IF(S522="2. Baja3. Moderado","Moderado",IF(S522="2. Baja4. Mayor","Alto",IF(S522="2. Baja5. Catastrófico","Extremo",IF(S522="1. Muy baja1. Leve","Bajo",IF(S522="1. Muy baja2. Menor","Bajo",IF(S522="1. Muy baja3. Moderado","Moderado",IF(S522="1. Muy baja4. Mayor","Alto",IF(S522="1. Muy baja5. Catastrófico","Extremo","")))))))))))))))))))))))))</f>
        <v>Moderado</v>
      </c>
      <c r="U522" s="95" t="s">
        <v>419</v>
      </c>
      <c r="V522" s="95" t="s">
        <v>2077</v>
      </c>
      <c r="W522" s="95" t="s">
        <v>2046</v>
      </c>
      <c r="X522" s="71">
        <f t="shared" si="276"/>
        <v>0.25</v>
      </c>
      <c r="Y522" s="71" t="s">
        <v>2047</v>
      </c>
      <c r="Z522" s="71">
        <f t="shared" si="277"/>
        <v>0.05</v>
      </c>
      <c r="AA522" s="95" t="s">
        <v>419</v>
      </c>
      <c r="AB522" s="95" t="s">
        <v>2078</v>
      </c>
      <c r="AC522" s="72">
        <f t="shared" si="278"/>
        <v>0.1</v>
      </c>
      <c r="AD522" s="95" t="s">
        <v>419</v>
      </c>
      <c r="AE522" s="70" t="s">
        <v>324</v>
      </c>
      <c r="AF522" s="95" t="s">
        <v>1491</v>
      </c>
      <c r="AG522" s="72">
        <f t="shared" si="279"/>
        <v>0.15</v>
      </c>
      <c r="AH522" s="95" t="s">
        <v>419</v>
      </c>
      <c r="AI522" s="92" t="s">
        <v>2049</v>
      </c>
      <c r="AJ522" s="72">
        <f t="shared" si="280"/>
        <v>0.1</v>
      </c>
      <c r="AK522" s="95" t="s">
        <v>419</v>
      </c>
      <c r="AL522" s="92" t="s">
        <v>2079</v>
      </c>
      <c r="AM522" s="72">
        <f t="shared" si="281"/>
        <v>0.15</v>
      </c>
      <c r="AN522" s="72" t="s">
        <v>2051</v>
      </c>
      <c r="AO522" s="72" t="s">
        <v>2052</v>
      </c>
      <c r="AP522" s="72">
        <f t="shared" si="267"/>
        <v>0.25</v>
      </c>
      <c r="AQ522" s="73">
        <f t="shared" si="268"/>
        <v>1.05</v>
      </c>
      <c r="AR522" s="394">
        <f>AVERAGE(AQ522,AQ523,AQ524)</f>
        <v>1.05</v>
      </c>
      <c r="AS522" s="361" t="s">
        <v>2053</v>
      </c>
      <c r="AT522" s="388">
        <f>VALUE(MID($AS522,1,1))</f>
        <v>1</v>
      </c>
      <c r="AU522" s="361" t="s">
        <v>2054</v>
      </c>
      <c r="AV522" s="388">
        <f>VALUE(MID($AU522,1,1))</f>
        <v>1</v>
      </c>
      <c r="AW522" s="388">
        <f>$AT522*$AV522</f>
        <v>1</v>
      </c>
      <c r="AX522" s="388" t="str">
        <f>CONCATENATE(AS522,AU522)</f>
        <v>1. Muy baja1. Leve</v>
      </c>
      <c r="AY522" s="391" t="str">
        <f t="shared" ref="AY522" si="286">IF(AX522="5. Muy alta1. Leve","Alto",IF(AX522="5. Muy alta2. Menor","Alto",IF(AX522="5. Muy alta3. Moderado","Alto",IF(AX522="5. Muy alta4. Mayor","Alto",IF(AX522="5. Muy alta5. Catastrófico","Extremo",IF(AX522="4. Alta1. Leve","Moderado",IF(AX522="4. Alta2. Menor","Moderado",IF(AX522="4. Alta3. Moderado","Alto",IF(AX522="4. Alta4. Mayor","Alto",IF(AX522="4. Alta5. Catastrófico","Extremo",IF(AX522="3. Media1. Leve","Moderado",IF(AX522="3. Media2. Menor","Moderado",IF(AX522="3. Media3. Moderado","Moderado",IF(AX522="3. Media4. Mayor","Alto",IF(AX522="3. Media5. Catastrófico","Extremo",IF(AX522="2. Baja1. Leve","Bajo",IF(AX522="2. Baja2. Menor","Moderado",IF(AX522="2. Baja3. Moderado","Moderado",IF(AX522="2. Baja4. Mayor","Alto",IF(AX522="2. Baja5. Catastrófico","Extremo",IF(AX522="1. Muy baja1. Leve","Bajo",IF(AX522="1. Muy baja2. Menor","Bajo",IF(AX522="1. Muy baja3. Moderado","Moderado",IF(AX522="1. Muy baja4. Mayor","Alto",IF(AX522="1. Muy baja5. Catastrófico","Extremo","")))))))))))))))))))))))))</f>
        <v>Bajo</v>
      </c>
    </row>
    <row r="523" spans="1:51" ht="50" customHeight="1" x14ac:dyDescent="0.3">
      <c r="A523" s="404"/>
      <c r="B523" s="407"/>
      <c r="C523" s="410"/>
      <c r="D523" s="407"/>
      <c r="E523" s="407"/>
      <c r="F523" s="407"/>
      <c r="G523" s="401"/>
      <c r="H523" s="362"/>
      <c r="I523" s="386"/>
      <c r="J523" s="386"/>
      <c r="K523" s="386"/>
      <c r="L523" s="386"/>
      <c r="M523" s="362"/>
      <c r="N523" s="389"/>
      <c r="O523" s="398"/>
      <c r="P523" s="362"/>
      <c r="Q523" s="389"/>
      <c r="R523" s="398"/>
      <c r="S523" s="389"/>
      <c r="T523" s="392"/>
      <c r="U523" s="95" t="s">
        <v>419</v>
      </c>
      <c r="V523" s="95" t="s">
        <v>2080</v>
      </c>
      <c r="W523" s="95" t="s">
        <v>2046</v>
      </c>
      <c r="X523" s="71">
        <f t="shared" si="276"/>
        <v>0.25</v>
      </c>
      <c r="Y523" s="71" t="s">
        <v>2047</v>
      </c>
      <c r="Z523" s="71">
        <f t="shared" si="277"/>
        <v>0.05</v>
      </c>
      <c r="AA523" s="95" t="s">
        <v>419</v>
      </c>
      <c r="AB523" s="95" t="s">
        <v>2081</v>
      </c>
      <c r="AC523" s="72">
        <f t="shared" si="278"/>
        <v>0.1</v>
      </c>
      <c r="AD523" s="95" t="s">
        <v>419</v>
      </c>
      <c r="AE523" s="70" t="s">
        <v>324</v>
      </c>
      <c r="AF523" s="95" t="s">
        <v>1491</v>
      </c>
      <c r="AG523" s="72">
        <f t="shared" si="279"/>
        <v>0.15</v>
      </c>
      <c r="AH523" s="95" t="s">
        <v>419</v>
      </c>
      <c r="AI523" s="92" t="s">
        <v>2049</v>
      </c>
      <c r="AJ523" s="72">
        <f t="shared" si="280"/>
        <v>0.1</v>
      </c>
      <c r="AK523" s="95" t="s">
        <v>419</v>
      </c>
      <c r="AL523" s="95" t="s">
        <v>2082</v>
      </c>
      <c r="AM523" s="72">
        <f t="shared" si="281"/>
        <v>0.15</v>
      </c>
      <c r="AN523" s="72" t="s">
        <v>2051</v>
      </c>
      <c r="AO523" s="72" t="s">
        <v>2052</v>
      </c>
      <c r="AP523" s="72">
        <f t="shared" si="267"/>
        <v>0.25</v>
      </c>
      <c r="AQ523" s="73">
        <f t="shared" si="268"/>
        <v>1.05</v>
      </c>
      <c r="AR523" s="395"/>
      <c r="AS523" s="362"/>
      <c r="AT523" s="389"/>
      <c r="AU523" s="362"/>
      <c r="AV523" s="389"/>
      <c r="AW523" s="389"/>
      <c r="AX523" s="389"/>
      <c r="AY523" s="392"/>
    </row>
    <row r="524" spans="1:51" ht="50" customHeight="1" x14ac:dyDescent="0.3">
      <c r="A524" s="405"/>
      <c r="B524" s="408"/>
      <c r="C524" s="411"/>
      <c r="D524" s="408"/>
      <c r="E524" s="408"/>
      <c r="F524" s="408"/>
      <c r="G524" s="402"/>
      <c r="H524" s="363"/>
      <c r="I524" s="387"/>
      <c r="J524" s="387"/>
      <c r="K524" s="387"/>
      <c r="L524" s="387"/>
      <c r="M524" s="363"/>
      <c r="N524" s="390"/>
      <c r="O524" s="399"/>
      <c r="P524" s="363"/>
      <c r="Q524" s="390"/>
      <c r="R524" s="399"/>
      <c r="S524" s="390"/>
      <c r="T524" s="393"/>
      <c r="U524" s="95" t="s">
        <v>419</v>
      </c>
      <c r="V524" s="95" t="s">
        <v>2840</v>
      </c>
      <c r="W524" s="95" t="s">
        <v>2046</v>
      </c>
      <c r="X524" s="71">
        <f t="shared" si="276"/>
        <v>0.25</v>
      </c>
      <c r="Y524" s="71" t="s">
        <v>2047</v>
      </c>
      <c r="Z524" s="71">
        <f t="shared" si="277"/>
        <v>0.05</v>
      </c>
      <c r="AA524" s="95" t="s">
        <v>419</v>
      </c>
      <c r="AB524" s="95" t="s">
        <v>2841</v>
      </c>
      <c r="AC524" s="72">
        <f t="shared" si="278"/>
        <v>0.1</v>
      </c>
      <c r="AD524" s="95" t="s">
        <v>419</v>
      </c>
      <c r="AE524" s="70" t="s">
        <v>324</v>
      </c>
      <c r="AF524" s="95" t="s">
        <v>1491</v>
      </c>
      <c r="AG524" s="72">
        <f t="shared" si="279"/>
        <v>0.15</v>
      </c>
      <c r="AH524" s="95" t="s">
        <v>419</v>
      </c>
      <c r="AI524" s="92" t="s">
        <v>2049</v>
      </c>
      <c r="AJ524" s="72">
        <f t="shared" si="280"/>
        <v>0.1</v>
      </c>
      <c r="AK524" s="95" t="s">
        <v>419</v>
      </c>
      <c r="AL524" s="95" t="s">
        <v>2082</v>
      </c>
      <c r="AM524" s="72">
        <f t="shared" si="281"/>
        <v>0.15</v>
      </c>
      <c r="AN524" s="72" t="s">
        <v>2051</v>
      </c>
      <c r="AO524" s="72" t="s">
        <v>2052</v>
      </c>
      <c r="AP524" s="72">
        <f t="shared" si="267"/>
        <v>0.25</v>
      </c>
      <c r="AQ524" s="73">
        <f t="shared" si="268"/>
        <v>1.05</v>
      </c>
      <c r="AR524" s="396"/>
      <c r="AS524" s="363"/>
      <c r="AT524" s="390"/>
      <c r="AU524" s="363"/>
      <c r="AV524" s="390"/>
      <c r="AW524" s="390"/>
      <c r="AX524" s="390"/>
      <c r="AY524" s="393"/>
    </row>
    <row r="525" spans="1:51" ht="50" customHeight="1" x14ac:dyDescent="0.3">
      <c r="A525" s="403" t="s">
        <v>1464</v>
      </c>
      <c r="B525" s="406" t="s">
        <v>163</v>
      </c>
      <c r="C525" s="409">
        <v>8</v>
      </c>
      <c r="D525" s="406" t="s">
        <v>1373</v>
      </c>
      <c r="E525" s="406" t="s">
        <v>695</v>
      </c>
      <c r="F525" s="406" t="s">
        <v>2061</v>
      </c>
      <c r="G525" s="400" t="str">
        <f>(CONCATENATE(F525," ","de"," ",D525," ","por"," ",J525," ","debido a"," ",I525))</f>
        <v>Pérdida de Disponibilidad de Archivo de Gestión  por Contaminación mecanica debido a Falta de mantenimiento en las instalaciones</v>
      </c>
      <c r="H525" s="361" t="s">
        <v>2084</v>
      </c>
      <c r="I525" s="385" t="s">
        <v>2785</v>
      </c>
      <c r="J525" s="385" t="s">
        <v>2845</v>
      </c>
      <c r="K525" s="385" t="s">
        <v>2846</v>
      </c>
      <c r="L525" s="385" t="s">
        <v>2509</v>
      </c>
      <c r="M525" s="361" t="s">
        <v>2042</v>
      </c>
      <c r="N525" s="388">
        <f>VALUE(MID($M525,1,1))</f>
        <v>3</v>
      </c>
      <c r="O525" s="397">
        <f>IF(N525=5,100%,IF(N525=4,80%,IF(N525=3,60%,IF(N525=2,40%,IF(N525=1,20%,"")))))</f>
        <v>0.6</v>
      </c>
      <c r="P525" s="361" t="s">
        <v>2043</v>
      </c>
      <c r="Q525" s="388">
        <f>VALUE(MID($P525,1,1))</f>
        <v>2</v>
      </c>
      <c r="R525" s="397">
        <f>IF(Q525=5,100%,IF(Q525=4,80%,IF(Q525=3,60%,IF(Q525=2,40%,IF(Q525=1,20%,"")))))</f>
        <v>0.4</v>
      </c>
      <c r="S525" s="388" t="str">
        <f>CONCATENATE(M525,P525)</f>
        <v>3. Media2. Menor</v>
      </c>
      <c r="T525" s="391" t="str">
        <f t="shared" ref="T525" si="287">IF(S525="5. Muy alta1. Leve","Alto",IF(S525="5. Muy alta2. Menor","Alto",IF(S525="5. Muy alta3. Moderado","Alto",IF(S525="5. Muy alta4. Mayor","Alto",IF(S525="5. Muy alta5. Catastrófico","Extremo",IF(S525="4. Alta1. Leve","Moderado",IF(S525="4. Alta2. Menor","Moderado",IF(S525="4. Alta3. Moderado","Alto",IF(S525="4. Alta4. Mayor","Alto",IF(S525="4. Alta5. Catastrófico","Extremo",IF(S525="3. Media1. Leve","Moderado",IF(S525="3. Media2. Menor","Moderado",IF(S525="3. Media3. Moderado","Moderado",IF(S525="3. Media4. Mayor","Alto",IF(S525="3. Media5. Catastrófico","Extremo",IF(S525="2. Baja1. Leve","Bajo",IF(S525="2. Baja2. Menor","Moderado",IF(S525="2. Baja3. Moderado","Moderado",IF(S525="2. Baja4. Mayor","Alto",IF(S525="2. Baja5. Catastrófico","Extremo",IF(S525="1. Muy baja1. Leve","Bajo",IF(S525="1. Muy baja2. Menor","Bajo",IF(S525="1. Muy baja3. Moderado","Moderado",IF(S525="1. Muy baja4. Mayor","Alto",IF(S525="1. Muy baja5. Catastrófico","Extremo","")))))))))))))))))))))))))</f>
        <v>Moderado</v>
      </c>
      <c r="U525" s="95" t="s">
        <v>419</v>
      </c>
      <c r="V525" s="95" t="s">
        <v>2077</v>
      </c>
      <c r="W525" s="95" t="s">
        <v>2046</v>
      </c>
      <c r="X525" s="71">
        <f t="shared" si="276"/>
        <v>0.25</v>
      </c>
      <c r="Y525" s="71" t="s">
        <v>2047</v>
      </c>
      <c r="Z525" s="71">
        <f t="shared" si="277"/>
        <v>0.05</v>
      </c>
      <c r="AA525" s="95" t="s">
        <v>419</v>
      </c>
      <c r="AB525" s="95" t="s">
        <v>2078</v>
      </c>
      <c r="AC525" s="72">
        <f t="shared" si="278"/>
        <v>0.1</v>
      </c>
      <c r="AD525" s="95" t="s">
        <v>419</v>
      </c>
      <c r="AE525" s="70" t="s">
        <v>324</v>
      </c>
      <c r="AF525" s="95" t="s">
        <v>1491</v>
      </c>
      <c r="AG525" s="72">
        <f t="shared" si="279"/>
        <v>0.15</v>
      </c>
      <c r="AH525" s="95" t="s">
        <v>419</v>
      </c>
      <c r="AI525" s="92" t="s">
        <v>2049</v>
      </c>
      <c r="AJ525" s="72">
        <f t="shared" si="280"/>
        <v>0.1</v>
      </c>
      <c r="AK525" s="95" t="s">
        <v>419</v>
      </c>
      <c r="AL525" s="92" t="s">
        <v>2079</v>
      </c>
      <c r="AM525" s="72">
        <f t="shared" si="281"/>
        <v>0.15</v>
      </c>
      <c r="AN525" s="72" t="s">
        <v>2051</v>
      </c>
      <c r="AO525" s="72" t="s">
        <v>2052</v>
      </c>
      <c r="AP525" s="72">
        <f t="shared" si="267"/>
        <v>0.25</v>
      </c>
      <c r="AQ525" s="73">
        <f t="shared" si="268"/>
        <v>1.05</v>
      </c>
      <c r="AR525" s="394">
        <f>AVERAGE(AQ525,AQ526,AQ527)</f>
        <v>1.05</v>
      </c>
      <c r="AS525" s="361" t="s">
        <v>2053</v>
      </c>
      <c r="AT525" s="388">
        <f>VALUE(MID($AS525,1,1))</f>
        <v>1</v>
      </c>
      <c r="AU525" s="361" t="s">
        <v>2054</v>
      </c>
      <c r="AV525" s="388">
        <f>VALUE(MID($AU525,1,1))</f>
        <v>1</v>
      </c>
      <c r="AW525" s="388">
        <f>$AT525*$AV525</f>
        <v>1</v>
      </c>
      <c r="AX525" s="388" t="str">
        <f>CONCATENATE(AS525,AU525)</f>
        <v>1. Muy baja1. Leve</v>
      </c>
      <c r="AY525" s="391" t="str">
        <f t="shared" ref="AY525" si="288">IF(AX525="5. Muy alta1. Leve","Alto",IF(AX525="5. Muy alta2. Menor","Alto",IF(AX525="5. Muy alta3. Moderado","Alto",IF(AX525="5. Muy alta4. Mayor","Alto",IF(AX525="5. Muy alta5. Catastrófico","Extremo",IF(AX525="4. Alta1. Leve","Moderado",IF(AX525="4. Alta2. Menor","Moderado",IF(AX525="4. Alta3. Moderado","Alto",IF(AX525="4. Alta4. Mayor","Alto",IF(AX525="4. Alta5. Catastrófico","Extremo",IF(AX525="3. Media1. Leve","Moderado",IF(AX525="3. Media2. Menor","Moderado",IF(AX525="3. Media3. Moderado","Moderado",IF(AX525="3. Media4. Mayor","Alto",IF(AX525="3. Media5. Catastrófico","Extremo",IF(AX525="2. Baja1. Leve","Bajo",IF(AX525="2. Baja2. Menor","Moderado",IF(AX525="2. Baja3. Moderado","Moderado",IF(AX525="2. Baja4. Mayor","Alto",IF(AX525="2. Baja5. Catastrófico","Extremo",IF(AX525="1. Muy baja1. Leve","Bajo",IF(AX525="1. Muy baja2. Menor","Bajo",IF(AX525="1. Muy baja3. Moderado","Moderado",IF(AX525="1. Muy baja4. Mayor","Alto",IF(AX525="1. Muy baja5. Catastrófico","Extremo","")))))))))))))))))))))))))</f>
        <v>Bajo</v>
      </c>
    </row>
    <row r="526" spans="1:51" ht="50" customHeight="1" x14ac:dyDescent="0.3">
      <c r="A526" s="404"/>
      <c r="B526" s="407"/>
      <c r="C526" s="410"/>
      <c r="D526" s="407"/>
      <c r="E526" s="407"/>
      <c r="F526" s="407"/>
      <c r="G526" s="401"/>
      <c r="H526" s="362"/>
      <c r="I526" s="386"/>
      <c r="J526" s="386"/>
      <c r="K526" s="386"/>
      <c r="L526" s="386"/>
      <c r="M526" s="362"/>
      <c r="N526" s="389"/>
      <c r="O526" s="398"/>
      <c r="P526" s="362"/>
      <c r="Q526" s="389"/>
      <c r="R526" s="398"/>
      <c r="S526" s="389"/>
      <c r="T526" s="392"/>
      <c r="U526" s="70" t="s">
        <v>419</v>
      </c>
      <c r="V526" s="70" t="s">
        <v>2847</v>
      </c>
      <c r="W526" s="95" t="s">
        <v>2046</v>
      </c>
      <c r="X526" s="71">
        <f t="shared" si="276"/>
        <v>0.25</v>
      </c>
      <c r="Y526" s="71" t="s">
        <v>2047</v>
      </c>
      <c r="Z526" s="71">
        <f t="shared" si="277"/>
        <v>0.05</v>
      </c>
      <c r="AA526" s="95" t="s">
        <v>419</v>
      </c>
      <c r="AB526" s="70" t="s">
        <v>2848</v>
      </c>
      <c r="AC526" s="72">
        <f t="shared" si="278"/>
        <v>0.1</v>
      </c>
      <c r="AD526" s="70" t="s">
        <v>419</v>
      </c>
      <c r="AE526" s="70" t="s">
        <v>194</v>
      </c>
      <c r="AF526" s="70" t="s">
        <v>1549</v>
      </c>
      <c r="AG526" s="72">
        <f t="shared" si="279"/>
        <v>0.15</v>
      </c>
      <c r="AH526" s="95" t="s">
        <v>419</v>
      </c>
      <c r="AI526" s="92" t="s">
        <v>2049</v>
      </c>
      <c r="AJ526" s="72">
        <f t="shared" si="280"/>
        <v>0.1</v>
      </c>
      <c r="AK526" s="95" t="s">
        <v>419</v>
      </c>
      <c r="AL526" s="95" t="s">
        <v>2082</v>
      </c>
      <c r="AM526" s="72">
        <f t="shared" si="281"/>
        <v>0.15</v>
      </c>
      <c r="AN526" s="72" t="s">
        <v>2051</v>
      </c>
      <c r="AO526" s="72" t="s">
        <v>2052</v>
      </c>
      <c r="AP526" s="72">
        <f t="shared" si="267"/>
        <v>0.25</v>
      </c>
      <c r="AQ526" s="73">
        <f t="shared" si="268"/>
        <v>1.05</v>
      </c>
      <c r="AR526" s="395"/>
      <c r="AS526" s="362"/>
      <c r="AT526" s="389"/>
      <c r="AU526" s="362"/>
      <c r="AV526" s="389"/>
      <c r="AW526" s="389"/>
      <c r="AX526" s="389"/>
      <c r="AY526" s="392"/>
    </row>
    <row r="527" spans="1:51" ht="50" customHeight="1" x14ac:dyDescent="0.3">
      <c r="A527" s="405"/>
      <c r="B527" s="408"/>
      <c r="C527" s="411"/>
      <c r="D527" s="408"/>
      <c r="E527" s="408"/>
      <c r="F527" s="408"/>
      <c r="G527" s="402"/>
      <c r="H527" s="363"/>
      <c r="I527" s="387"/>
      <c r="J527" s="387"/>
      <c r="K527" s="387"/>
      <c r="L527" s="387"/>
      <c r="M527" s="363"/>
      <c r="N527" s="390"/>
      <c r="O527" s="399"/>
      <c r="P527" s="363"/>
      <c r="Q527" s="390"/>
      <c r="R527" s="399"/>
      <c r="S527" s="390"/>
      <c r="T527" s="393"/>
      <c r="U527" s="95" t="s">
        <v>419</v>
      </c>
      <c r="V527" s="95" t="s">
        <v>2840</v>
      </c>
      <c r="W527" s="95" t="s">
        <v>2046</v>
      </c>
      <c r="X527" s="71">
        <f t="shared" si="276"/>
        <v>0.25</v>
      </c>
      <c r="Y527" s="71" t="s">
        <v>2047</v>
      </c>
      <c r="Z527" s="71">
        <f t="shared" si="277"/>
        <v>0.05</v>
      </c>
      <c r="AA527" s="95" t="s">
        <v>419</v>
      </c>
      <c r="AB527" s="95" t="s">
        <v>2841</v>
      </c>
      <c r="AC527" s="72">
        <f t="shared" si="278"/>
        <v>0.1</v>
      </c>
      <c r="AD527" s="95" t="s">
        <v>419</v>
      </c>
      <c r="AE527" s="70" t="s">
        <v>324</v>
      </c>
      <c r="AF527" s="95" t="s">
        <v>1491</v>
      </c>
      <c r="AG527" s="72">
        <f t="shared" si="279"/>
        <v>0.15</v>
      </c>
      <c r="AH527" s="95" t="s">
        <v>419</v>
      </c>
      <c r="AI527" s="92" t="s">
        <v>2049</v>
      </c>
      <c r="AJ527" s="72">
        <f t="shared" si="280"/>
        <v>0.1</v>
      </c>
      <c r="AK527" s="95" t="s">
        <v>419</v>
      </c>
      <c r="AL527" s="95" t="s">
        <v>2082</v>
      </c>
      <c r="AM527" s="72">
        <f t="shared" si="281"/>
        <v>0.15</v>
      </c>
      <c r="AN527" s="72" t="s">
        <v>2051</v>
      </c>
      <c r="AO527" s="72" t="s">
        <v>2052</v>
      </c>
      <c r="AP527" s="72">
        <f t="shared" si="267"/>
        <v>0.25</v>
      </c>
      <c r="AQ527" s="73">
        <f t="shared" si="268"/>
        <v>1.05</v>
      </c>
      <c r="AR527" s="396"/>
      <c r="AS527" s="363"/>
      <c r="AT527" s="390"/>
      <c r="AU527" s="363"/>
      <c r="AV527" s="390"/>
      <c r="AW527" s="390"/>
      <c r="AX527" s="390"/>
      <c r="AY527" s="393"/>
    </row>
    <row r="528" spans="1:51" ht="50" customHeight="1" x14ac:dyDescent="0.3">
      <c r="A528" s="403" t="s">
        <v>1464</v>
      </c>
      <c r="B528" s="406" t="s">
        <v>163</v>
      </c>
      <c r="C528" s="409">
        <v>9</v>
      </c>
      <c r="D528" s="406" t="s">
        <v>312</v>
      </c>
      <c r="E528" s="406" t="s">
        <v>312</v>
      </c>
      <c r="F528" s="406" t="s">
        <v>2032</v>
      </c>
      <c r="G528" s="400" t="str">
        <f>(CONCATENATE(F528," ","de"," ",D528," ","por"," ",J528," ","debido a"," ",I528))</f>
        <v>Pérdida de confidencialidad e integridad de Recurso Humano por Divulgación de información debido a Falta de cultura de seguridad</v>
      </c>
      <c r="H528" s="385" t="s">
        <v>2073</v>
      </c>
      <c r="I528" s="385" t="s">
        <v>2232</v>
      </c>
      <c r="J528" s="385" t="s">
        <v>2233</v>
      </c>
      <c r="K528" s="385" t="s">
        <v>2110</v>
      </c>
      <c r="L528" s="385" t="s">
        <v>2509</v>
      </c>
      <c r="M528" s="361" t="s">
        <v>2042</v>
      </c>
      <c r="N528" s="388">
        <f>VALUE(MID($M528,1,1))</f>
        <v>3</v>
      </c>
      <c r="O528" s="397">
        <f>IF(N528=5,100%,IF(N528=4,80%,IF(N528=3,60%,IF(N528=2,40%,IF(N528=1,20%,"")))))</f>
        <v>0.6</v>
      </c>
      <c r="P528" s="361" t="s">
        <v>2043</v>
      </c>
      <c r="Q528" s="388">
        <f>VALUE(MID($P528,1,1))</f>
        <v>2</v>
      </c>
      <c r="R528" s="397">
        <f>IF(Q528=5,100%,IF(Q528=4,80%,IF(Q528=3,60%,IF(Q528=2,40%,IF(Q528=1,20%,"")))))</f>
        <v>0.4</v>
      </c>
      <c r="S528" s="388" t="str">
        <f>CONCATENATE(M528,P528)</f>
        <v>3. Media2. Menor</v>
      </c>
      <c r="T528" s="391" t="str">
        <f t="shared" ref="T528" si="289">IF(S528="5. Muy alta1. Leve","Alto",IF(S528="5. Muy alta2. Menor","Alto",IF(S528="5. Muy alta3. Moderado","Alto",IF(S528="5. Muy alta4. Mayor","Alto",IF(S528="5. Muy alta5. Catastrófico","Extremo",IF(S528="4. Alta1. Leve","Moderado",IF(S528="4. Alta2. Menor","Moderado",IF(S528="4. Alta3. Moderado","Alto",IF(S528="4. Alta4. Mayor","Alto",IF(S528="4. Alta5. Catastrófico","Extremo",IF(S528="3. Media1. Leve","Moderado",IF(S528="3. Media2. Menor","Moderado",IF(S528="3. Media3. Moderado","Moderado",IF(S528="3. Media4. Mayor","Alto",IF(S528="3. Media5. Catastrófico","Extremo",IF(S528="2. Baja1. Leve","Bajo",IF(S528="2. Baja2. Menor","Moderado",IF(S528="2. Baja3. Moderado","Moderado",IF(S528="2. Baja4. Mayor","Alto",IF(S528="2. Baja5. Catastrófico","Extremo",IF(S528="1. Muy baja1. Leve","Bajo",IF(S528="1. Muy baja2. Menor","Bajo",IF(S528="1. Muy baja3. Moderado","Moderado",IF(S528="1. Muy baja4. Mayor","Alto",IF(S528="1. Muy baja5. Catastrófico","Extremo","")))))))))))))))))))))))))</f>
        <v>Moderado</v>
      </c>
      <c r="U528" s="95" t="s">
        <v>419</v>
      </c>
      <c r="V528" s="95" t="s">
        <v>2849</v>
      </c>
      <c r="W528" s="95" t="s">
        <v>2046</v>
      </c>
      <c r="X528" s="71">
        <f t="shared" si="276"/>
        <v>0.25</v>
      </c>
      <c r="Y528" s="71" t="s">
        <v>2047</v>
      </c>
      <c r="Z528" s="71">
        <f t="shared" si="277"/>
        <v>0.05</v>
      </c>
      <c r="AA528" s="95" t="s">
        <v>419</v>
      </c>
      <c r="AB528" s="95" t="s">
        <v>2850</v>
      </c>
      <c r="AC528" s="72">
        <f t="shared" si="278"/>
        <v>0.1</v>
      </c>
      <c r="AD528" s="95" t="s">
        <v>419</v>
      </c>
      <c r="AE528" s="95" t="s">
        <v>516</v>
      </c>
      <c r="AF528" s="70" t="s">
        <v>1491</v>
      </c>
      <c r="AG528" s="72">
        <f t="shared" si="279"/>
        <v>0.15</v>
      </c>
      <c r="AH528" s="95" t="s">
        <v>419</v>
      </c>
      <c r="AI528" s="95" t="s">
        <v>2145</v>
      </c>
      <c r="AJ528" s="72">
        <f t="shared" si="280"/>
        <v>0.1</v>
      </c>
      <c r="AK528" s="95" t="s">
        <v>419</v>
      </c>
      <c r="AL528" s="95" t="s">
        <v>2050</v>
      </c>
      <c r="AM528" s="72">
        <f t="shared" si="281"/>
        <v>0.15</v>
      </c>
      <c r="AN528" s="72" t="s">
        <v>2051</v>
      </c>
      <c r="AO528" s="72" t="s">
        <v>2067</v>
      </c>
      <c r="AP528" s="72">
        <f t="shared" si="267"/>
        <v>0.25</v>
      </c>
      <c r="AQ528" s="73">
        <f t="shared" si="268"/>
        <v>1.05</v>
      </c>
      <c r="AR528" s="394">
        <f>AVERAGE(AQ528,AQ529,AQ530)</f>
        <v>0.70000000000000007</v>
      </c>
      <c r="AS528" s="361" t="s">
        <v>2132</v>
      </c>
      <c r="AT528" s="388">
        <f>VALUE(MID($AS528,1,1))</f>
        <v>2</v>
      </c>
      <c r="AU528" s="361" t="s">
        <v>2054</v>
      </c>
      <c r="AV528" s="388">
        <f>VALUE(MID($AU528,1,1))</f>
        <v>1</v>
      </c>
      <c r="AW528" s="388">
        <f>$AT528*$AV528</f>
        <v>2</v>
      </c>
      <c r="AX528" s="388" t="str">
        <f>CONCATENATE(AS528,AU528)</f>
        <v>2. Baja1. Leve</v>
      </c>
      <c r="AY528" s="391" t="str">
        <f t="shared" ref="AY528" si="290">IF(AX528="5. Muy alta1. Leve","Alto",IF(AX528="5. Muy alta2. Menor","Alto",IF(AX528="5. Muy alta3. Moderado","Alto",IF(AX528="5. Muy alta4. Mayor","Alto",IF(AX528="5. Muy alta5. Catastrófico","Extremo",IF(AX528="4. Alta1. Leve","Moderado",IF(AX528="4. Alta2. Menor","Moderado",IF(AX528="4. Alta3. Moderado","Alto",IF(AX528="4. Alta4. Mayor","Alto",IF(AX528="4. Alta5. Catastrófico","Extremo",IF(AX528="3. Media1. Leve","Moderado",IF(AX528="3. Media2. Menor","Moderado",IF(AX528="3. Media3. Moderado","Moderado",IF(AX528="3. Media4. Mayor","Alto",IF(AX528="3. Media5. Catastrófico","Extremo",IF(AX528="2. Baja1. Leve","Bajo",IF(AX528="2. Baja2. Menor","Moderado",IF(AX528="2. Baja3. Moderado","Moderado",IF(AX528="2. Baja4. Mayor","Alto",IF(AX528="2. Baja5. Catastrófico","Extremo",IF(AX528="1. Muy baja1. Leve","Bajo",IF(AX528="1. Muy baja2. Menor","Bajo",IF(AX528="1. Muy baja3. Moderado","Moderado",IF(AX528="1. Muy baja4. Mayor","Alto",IF(AX528="1. Muy baja5. Catastrófico","Extremo","")))))))))))))))))))))))))</f>
        <v>Bajo</v>
      </c>
    </row>
    <row r="529" spans="1:51" ht="50" customHeight="1" x14ac:dyDescent="0.3">
      <c r="A529" s="404"/>
      <c r="B529" s="407"/>
      <c r="C529" s="410"/>
      <c r="D529" s="407"/>
      <c r="E529" s="407"/>
      <c r="F529" s="407"/>
      <c r="G529" s="401"/>
      <c r="H529" s="386"/>
      <c r="I529" s="386"/>
      <c r="J529" s="386"/>
      <c r="K529" s="386"/>
      <c r="L529" s="386"/>
      <c r="M529" s="362"/>
      <c r="N529" s="389"/>
      <c r="O529" s="398"/>
      <c r="P529" s="362"/>
      <c r="Q529" s="389"/>
      <c r="R529" s="398"/>
      <c r="S529" s="389"/>
      <c r="T529" s="392"/>
      <c r="U529" s="95" t="s">
        <v>419</v>
      </c>
      <c r="V529" s="95" t="s">
        <v>2851</v>
      </c>
      <c r="W529" s="95" t="s">
        <v>2046</v>
      </c>
      <c r="X529" s="71">
        <f t="shared" si="276"/>
        <v>0.25</v>
      </c>
      <c r="Y529" s="71" t="s">
        <v>2047</v>
      </c>
      <c r="Z529" s="71">
        <f t="shared" si="277"/>
        <v>0.05</v>
      </c>
      <c r="AA529" s="95" t="s">
        <v>419</v>
      </c>
      <c r="AB529" s="95" t="s">
        <v>2852</v>
      </c>
      <c r="AC529" s="72">
        <f t="shared" si="278"/>
        <v>0.1</v>
      </c>
      <c r="AD529" s="95" t="s">
        <v>419</v>
      </c>
      <c r="AE529" s="95" t="s">
        <v>516</v>
      </c>
      <c r="AF529" s="70" t="s">
        <v>1491</v>
      </c>
      <c r="AG529" s="72">
        <f t="shared" si="279"/>
        <v>0.15</v>
      </c>
      <c r="AH529" s="95" t="s">
        <v>419</v>
      </c>
      <c r="AI529" s="95" t="s">
        <v>2145</v>
      </c>
      <c r="AJ529" s="72">
        <f t="shared" si="280"/>
        <v>0.1</v>
      </c>
      <c r="AK529" s="95" t="s">
        <v>419</v>
      </c>
      <c r="AL529" s="95" t="s">
        <v>2050</v>
      </c>
      <c r="AM529" s="72">
        <f t="shared" si="281"/>
        <v>0.15</v>
      </c>
      <c r="AN529" s="72" t="s">
        <v>2051</v>
      </c>
      <c r="AO529" s="72" t="s">
        <v>2067</v>
      </c>
      <c r="AP529" s="72">
        <f t="shared" si="267"/>
        <v>0.25</v>
      </c>
      <c r="AQ529" s="73">
        <f t="shared" si="268"/>
        <v>1.05</v>
      </c>
      <c r="AR529" s="395"/>
      <c r="AS529" s="362"/>
      <c r="AT529" s="389"/>
      <c r="AU529" s="362"/>
      <c r="AV529" s="389"/>
      <c r="AW529" s="389"/>
      <c r="AX529" s="389"/>
      <c r="AY529" s="392"/>
    </row>
    <row r="530" spans="1:51" ht="50" customHeight="1" x14ac:dyDescent="0.3">
      <c r="A530" s="405"/>
      <c r="B530" s="408"/>
      <c r="C530" s="411"/>
      <c r="D530" s="408"/>
      <c r="E530" s="408"/>
      <c r="F530" s="408"/>
      <c r="G530" s="402"/>
      <c r="H530" s="387"/>
      <c r="I530" s="387"/>
      <c r="J530" s="387"/>
      <c r="K530" s="387"/>
      <c r="L530" s="387"/>
      <c r="M530" s="363"/>
      <c r="N530" s="390"/>
      <c r="O530" s="399"/>
      <c r="P530" s="363"/>
      <c r="Q530" s="390"/>
      <c r="R530" s="399"/>
      <c r="S530" s="390"/>
      <c r="T530" s="393"/>
      <c r="U530" s="95"/>
      <c r="V530" s="95"/>
      <c r="W530" s="95"/>
      <c r="X530" s="71"/>
      <c r="Y530" s="71"/>
      <c r="Z530" s="71"/>
      <c r="AA530" s="95"/>
      <c r="AB530" s="95"/>
      <c r="AC530" s="72"/>
      <c r="AD530" s="95"/>
      <c r="AE530" s="95"/>
      <c r="AF530" s="70"/>
      <c r="AG530" s="72"/>
      <c r="AH530" s="95"/>
      <c r="AI530" s="95"/>
      <c r="AJ530" s="72"/>
      <c r="AK530" s="95"/>
      <c r="AL530" s="95"/>
      <c r="AM530" s="72"/>
      <c r="AN530" s="72"/>
      <c r="AO530" s="72"/>
      <c r="AP530" s="72">
        <f t="shared" si="267"/>
        <v>0</v>
      </c>
      <c r="AQ530" s="73">
        <f t="shared" si="268"/>
        <v>0</v>
      </c>
      <c r="AR530" s="396"/>
      <c r="AS530" s="363"/>
      <c r="AT530" s="390"/>
      <c r="AU530" s="363"/>
      <c r="AV530" s="390"/>
      <c r="AW530" s="390"/>
      <c r="AX530" s="390"/>
      <c r="AY530" s="393"/>
    </row>
    <row r="531" spans="1:51" ht="50" customHeight="1" x14ac:dyDescent="0.3">
      <c r="A531" s="403" t="s">
        <v>1464</v>
      </c>
      <c r="B531" s="406" t="s">
        <v>163</v>
      </c>
      <c r="C531" s="409">
        <v>10</v>
      </c>
      <c r="D531" s="406" t="s">
        <v>312</v>
      </c>
      <c r="E531" s="406" t="s">
        <v>312</v>
      </c>
      <c r="F531" s="406" t="s">
        <v>2061</v>
      </c>
      <c r="G531" s="400" t="str">
        <f>(CONCATENATE(F531," ","de"," ",D531," ","por"," ",J531," ","debido a"," ",I531))</f>
        <v>Pérdida de Disponibilidad de Recurso Humano por Indisponibilidad del personal debido a Falta de personal capacitado</v>
      </c>
      <c r="H531" s="385" t="s">
        <v>2073</v>
      </c>
      <c r="I531" s="385" t="s">
        <v>2237</v>
      </c>
      <c r="J531" s="385" t="s">
        <v>2238</v>
      </c>
      <c r="K531" s="385" t="s">
        <v>2239</v>
      </c>
      <c r="L531" s="385" t="s">
        <v>2509</v>
      </c>
      <c r="M531" s="361" t="s">
        <v>2042</v>
      </c>
      <c r="N531" s="388">
        <f>VALUE(MID($M531,1,1))</f>
        <v>3</v>
      </c>
      <c r="O531" s="397">
        <f>IF(N531=5,100%,IF(N531=4,80%,IF(N531=3,60%,IF(N531=2,40%,IF(N531=1,20%,"")))))</f>
        <v>0.6</v>
      </c>
      <c r="P531" s="361" t="s">
        <v>2043</v>
      </c>
      <c r="Q531" s="388">
        <f>VALUE(MID($P531,1,1))</f>
        <v>2</v>
      </c>
      <c r="R531" s="397">
        <f>IF(Q531=5,100%,IF(Q531=4,80%,IF(Q531=3,60%,IF(Q531=2,40%,IF(Q531=1,20%,"")))))</f>
        <v>0.4</v>
      </c>
      <c r="S531" s="388" t="str">
        <f>CONCATENATE(M531,P531)</f>
        <v>3. Media2. Menor</v>
      </c>
      <c r="T531" s="391" t="str">
        <f t="shared" ref="T531" si="291">IF(S531="5. Muy alta1. Leve","Alto",IF(S531="5. Muy alta2. Menor","Alto",IF(S531="5. Muy alta3. Moderado","Alto",IF(S531="5. Muy alta4. Mayor","Alto",IF(S531="5. Muy alta5. Catastrófico","Extremo",IF(S531="4. Alta1. Leve","Moderado",IF(S531="4. Alta2. Menor","Moderado",IF(S531="4. Alta3. Moderado","Alto",IF(S531="4. Alta4. Mayor","Alto",IF(S531="4. Alta5. Catastrófico","Extremo",IF(S531="3. Media1. Leve","Moderado",IF(S531="3. Media2. Menor","Moderado",IF(S531="3. Media3. Moderado","Moderado",IF(S531="3. Media4. Mayor","Alto",IF(S531="3. Media5. Catastrófico","Extremo",IF(S531="2. Baja1. Leve","Bajo",IF(S531="2. Baja2. Menor","Moderado",IF(S531="2. Baja3. Moderado","Moderado",IF(S531="2. Baja4. Mayor","Alto",IF(S531="2. Baja5. Catastrófico","Extremo",IF(S531="1. Muy baja1. Leve","Bajo",IF(S531="1. Muy baja2. Menor","Bajo",IF(S531="1. Muy baja3. Moderado","Moderado",IF(S531="1. Muy baja4. Mayor","Alto",IF(S531="1. Muy baja5. Catastrófico","Extremo","")))))))))))))))))))))))))</f>
        <v>Moderado</v>
      </c>
      <c r="U531" s="95" t="s">
        <v>419</v>
      </c>
      <c r="V531" s="95" t="s">
        <v>2853</v>
      </c>
      <c r="W531" s="95" t="s">
        <v>2046</v>
      </c>
      <c r="X531" s="71">
        <f t="shared" si="276"/>
        <v>0.25</v>
      </c>
      <c r="Y531" s="71" t="s">
        <v>2047</v>
      </c>
      <c r="Z531" s="71">
        <f t="shared" si="277"/>
        <v>0.05</v>
      </c>
      <c r="AA531" s="95" t="s">
        <v>419</v>
      </c>
      <c r="AB531" s="95" t="s">
        <v>2854</v>
      </c>
      <c r="AC531" s="72">
        <f t="shared" si="278"/>
        <v>0.1</v>
      </c>
      <c r="AD531" s="95" t="s">
        <v>419</v>
      </c>
      <c r="AE531" s="95" t="s">
        <v>516</v>
      </c>
      <c r="AF531" s="70" t="s">
        <v>1491</v>
      </c>
      <c r="AG531" s="72">
        <f t="shared" si="279"/>
        <v>0.15</v>
      </c>
      <c r="AH531" s="95" t="s">
        <v>419</v>
      </c>
      <c r="AI531" s="95" t="s">
        <v>2145</v>
      </c>
      <c r="AJ531" s="72">
        <f t="shared" si="280"/>
        <v>0.1</v>
      </c>
      <c r="AK531" s="95" t="s">
        <v>419</v>
      </c>
      <c r="AL531" s="95" t="s">
        <v>2050</v>
      </c>
      <c r="AM531" s="72">
        <f t="shared" ref="AM531:AM532" si="292">IF(AK531="SI",15%,0%)</f>
        <v>0.15</v>
      </c>
      <c r="AN531" s="72" t="s">
        <v>2051</v>
      </c>
      <c r="AO531" s="72" t="s">
        <v>2067</v>
      </c>
      <c r="AP531" s="72">
        <f t="shared" si="267"/>
        <v>0.25</v>
      </c>
      <c r="AQ531" s="73">
        <f t="shared" si="268"/>
        <v>1.05</v>
      </c>
      <c r="AR531" s="394">
        <f>AVERAGE(AQ531,AQ532,AQ533)</f>
        <v>0.70000000000000007</v>
      </c>
      <c r="AS531" s="361" t="s">
        <v>2132</v>
      </c>
      <c r="AT531" s="388">
        <f>VALUE(MID($AS531,1,1))</f>
        <v>2</v>
      </c>
      <c r="AU531" s="361" t="s">
        <v>2054</v>
      </c>
      <c r="AV531" s="388">
        <f>VALUE(MID($AU531,1,1))</f>
        <v>1</v>
      </c>
      <c r="AW531" s="388">
        <f>$AT531*$AV531</f>
        <v>2</v>
      </c>
      <c r="AX531" s="388" t="str">
        <f>CONCATENATE(AS531,AU531)</f>
        <v>2. Baja1. Leve</v>
      </c>
      <c r="AY531" s="391" t="str">
        <f t="shared" ref="AY531" si="293">IF(AX531="5. Muy alta1. Leve","Alto",IF(AX531="5. Muy alta2. Menor","Alto",IF(AX531="5. Muy alta3. Moderado","Alto",IF(AX531="5. Muy alta4. Mayor","Alto",IF(AX531="5. Muy alta5. Catastrófico","Extremo",IF(AX531="4. Alta1. Leve","Moderado",IF(AX531="4. Alta2. Menor","Moderado",IF(AX531="4. Alta3. Moderado","Alto",IF(AX531="4. Alta4. Mayor","Alto",IF(AX531="4. Alta5. Catastrófico","Extremo",IF(AX531="3. Media1. Leve","Moderado",IF(AX531="3. Media2. Menor","Moderado",IF(AX531="3. Media3. Moderado","Moderado",IF(AX531="3. Media4. Mayor","Alto",IF(AX531="3. Media5. Catastrófico","Extremo",IF(AX531="2. Baja1. Leve","Bajo",IF(AX531="2. Baja2. Menor","Moderado",IF(AX531="2. Baja3. Moderado","Moderado",IF(AX531="2. Baja4. Mayor","Alto",IF(AX531="2. Baja5. Catastrófico","Extremo",IF(AX531="1. Muy baja1. Leve","Bajo",IF(AX531="1. Muy baja2. Menor","Bajo",IF(AX531="1. Muy baja3. Moderado","Moderado",IF(AX531="1. Muy baja4. Mayor","Alto",IF(AX531="1. Muy baja5. Catastrófico","Extremo","")))))))))))))))))))))))))</f>
        <v>Bajo</v>
      </c>
    </row>
    <row r="532" spans="1:51" ht="50" customHeight="1" x14ac:dyDescent="0.3">
      <c r="A532" s="404"/>
      <c r="B532" s="407"/>
      <c r="C532" s="410"/>
      <c r="D532" s="407"/>
      <c r="E532" s="407"/>
      <c r="F532" s="407"/>
      <c r="G532" s="401"/>
      <c r="H532" s="386"/>
      <c r="I532" s="386"/>
      <c r="J532" s="386"/>
      <c r="K532" s="386"/>
      <c r="L532" s="386"/>
      <c r="M532" s="362"/>
      <c r="N532" s="389"/>
      <c r="O532" s="398"/>
      <c r="P532" s="362"/>
      <c r="Q532" s="389"/>
      <c r="R532" s="398"/>
      <c r="S532" s="389"/>
      <c r="T532" s="392"/>
      <c r="U532" s="95" t="s">
        <v>419</v>
      </c>
      <c r="V532" s="95" t="s">
        <v>2855</v>
      </c>
      <c r="W532" s="95" t="s">
        <v>2046</v>
      </c>
      <c r="X532" s="71">
        <f t="shared" si="276"/>
        <v>0.25</v>
      </c>
      <c r="Y532" s="71" t="s">
        <v>2047</v>
      </c>
      <c r="Z532" s="71">
        <f t="shared" si="277"/>
        <v>0.05</v>
      </c>
      <c r="AA532" s="95" t="s">
        <v>419</v>
      </c>
      <c r="AB532" s="95" t="s">
        <v>2856</v>
      </c>
      <c r="AC532" s="72">
        <f t="shared" si="278"/>
        <v>0.1</v>
      </c>
      <c r="AD532" s="95" t="s">
        <v>419</v>
      </c>
      <c r="AE532" s="95" t="s">
        <v>516</v>
      </c>
      <c r="AF532" s="70" t="s">
        <v>1491</v>
      </c>
      <c r="AG532" s="72">
        <f t="shared" si="279"/>
        <v>0.15</v>
      </c>
      <c r="AH532" s="95" t="s">
        <v>419</v>
      </c>
      <c r="AI532" s="95" t="s">
        <v>2145</v>
      </c>
      <c r="AJ532" s="72">
        <f t="shared" si="280"/>
        <v>0.1</v>
      </c>
      <c r="AK532" s="95" t="s">
        <v>419</v>
      </c>
      <c r="AL532" s="95" t="s">
        <v>2050</v>
      </c>
      <c r="AM532" s="72">
        <f t="shared" si="292"/>
        <v>0.15</v>
      </c>
      <c r="AN532" s="72" t="s">
        <v>2051</v>
      </c>
      <c r="AO532" s="72" t="s">
        <v>2067</v>
      </c>
      <c r="AP532" s="72">
        <f t="shared" si="267"/>
        <v>0.25</v>
      </c>
      <c r="AQ532" s="73">
        <f t="shared" si="268"/>
        <v>1.05</v>
      </c>
      <c r="AR532" s="395"/>
      <c r="AS532" s="362"/>
      <c r="AT532" s="389"/>
      <c r="AU532" s="362"/>
      <c r="AV532" s="389"/>
      <c r="AW532" s="389"/>
      <c r="AX532" s="389"/>
      <c r="AY532" s="392"/>
    </row>
    <row r="533" spans="1:51" ht="50" customHeight="1" x14ac:dyDescent="0.3">
      <c r="A533" s="405"/>
      <c r="B533" s="408"/>
      <c r="C533" s="411"/>
      <c r="D533" s="408"/>
      <c r="E533" s="408"/>
      <c r="F533" s="408"/>
      <c r="G533" s="402"/>
      <c r="H533" s="387"/>
      <c r="I533" s="387"/>
      <c r="J533" s="387"/>
      <c r="K533" s="387"/>
      <c r="L533" s="387"/>
      <c r="M533" s="363"/>
      <c r="N533" s="390"/>
      <c r="O533" s="399"/>
      <c r="P533" s="363"/>
      <c r="Q533" s="390"/>
      <c r="R533" s="399"/>
      <c r="S533" s="390"/>
      <c r="T533" s="393"/>
      <c r="U533" s="95"/>
      <c r="V533" s="95"/>
      <c r="W533" s="95"/>
      <c r="X533" s="71"/>
      <c r="Y533" s="71"/>
      <c r="Z533" s="71"/>
      <c r="AA533" s="95"/>
      <c r="AB533" s="95"/>
      <c r="AC533" s="72"/>
      <c r="AD533" s="95"/>
      <c r="AE533" s="70"/>
      <c r="AF533" s="70"/>
      <c r="AG533" s="72"/>
      <c r="AH533" s="95"/>
      <c r="AI533" s="95"/>
      <c r="AJ533" s="72"/>
      <c r="AK533" s="95"/>
      <c r="AL533" s="95"/>
      <c r="AM533" s="72"/>
      <c r="AN533" s="72"/>
      <c r="AO533" s="72"/>
      <c r="AP533" s="72">
        <f t="shared" si="267"/>
        <v>0</v>
      </c>
      <c r="AQ533" s="73">
        <f t="shared" si="268"/>
        <v>0</v>
      </c>
      <c r="AR533" s="396"/>
      <c r="AS533" s="363"/>
      <c r="AT533" s="390"/>
      <c r="AU533" s="363"/>
      <c r="AV533" s="390"/>
      <c r="AW533" s="390"/>
      <c r="AX533" s="390"/>
      <c r="AY533" s="393"/>
    </row>
    <row r="534" spans="1:51" ht="50" customHeight="1" x14ac:dyDescent="0.3">
      <c r="A534" s="403" t="s">
        <v>1464</v>
      </c>
      <c r="B534" s="406" t="s">
        <v>163</v>
      </c>
      <c r="C534" s="409">
        <v>1</v>
      </c>
      <c r="D534" s="406" t="s">
        <v>2329</v>
      </c>
      <c r="E534" s="406" t="s">
        <v>253</v>
      </c>
      <c r="F534" s="406" t="s">
        <v>2061</v>
      </c>
      <c r="G534" s="400" t="s">
        <v>2863</v>
      </c>
      <c r="H534" s="361" t="s">
        <v>2073</v>
      </c>
      <c r="I534" s="361" t="s">
        <v>2074</v>
      </c>
      <c r="J534" s="361" t="s">
        <v>2864</v>
      </c>
      <c r="K534" s="361" t="s">
        <v>2087</v>
      </c>
      <c r="L534" s="361" t="s">
        <v>2509</v>
      </c>
      <c r="M534" s="361" t="s">
        <v>2132</v>
      </c>
      <c r="N534" s="388">
        <f>VALUE(MID($M534,1,1))</f>
        <v>2</v>
      </c>
      <c r="O534" s="397">
        <f>IF(N534=5,100%,IF(N534=4,80%,IF(N534=3,60%,IF(N534=2,40%,IF(N534=1,20%,"")))))</f>
        <v>0.4</v>
      </c>
      <c r="P534" s="361" t="s">
        <v>2043</v>
      </c>
      <c r="Q534" s="388">
        <f>VALUE(MID($P534,1,1))</f>
        <v>2</v>
      </c>
      <c r="R534" s="397">
        <f>IF(Q534=5,100%,IF(Q534=4,80%,IF(Q534=3,60%,IF(Q534=2,40%,IF(Q534=1,20%,"")))))</f>
        <v>0.4</v>
      </c>
      <c r="S534" s="388" t="str">
        <f>CONCATENATE(M534,P534)</f>
        <v>2. Baja2. Menor</v>
      </c>
      <c r="T534" s="391" t="s">
        <v>2044</v>
      </c>
      <c r="U534" s="70" t="s">
        <v>419</v>
      </c>
      <c r="V534" s="70" t="s">
        <v>2077</v>
      </c>
      <c r="W534" s="70" t="s">
        <v>2046</v>
      </c>
      <c r="X534" s="71">
        <f t="shared" ref="X534:X563" si="294">IF(W534="","0%",IF(W534="Preventivo",25%,IF(W534="Detectivo",15%,IF(W534="Correctivo",10%))))</f>
        <v>0.25</v>
      </c>
      <c r="Y534" s="71" t="s">
        <v>2047</v>
      </c>
      <c r="Z534" s="71">
        <f t="shared" ref="Z534:Z563" si="295">IF(Y534="Automático",15%,IF(Y534="Manual",5%,"0%"))</f>
        <v>0.05</v>
      </c>
      <c r="AA534" s="70" t="s">
        <v>419</v>
      </c>
      <c r="AB534" s="70" t="s">
        <v>2078</v>
      </c>
      <c r="AC534" s="72">
        <f t="shared" ref="AC534:AC563" si="296">IF($AA534="SI",10%,0%)</f>
        <v>0.1</v>
      </c>
      <c r="AD534" s="70" t="s">
        <v>419</v>
      </c>
      <c r="AE534" s="70" t="s">
        <v>324</v>
      </c>
      <c r="AF534" s="70" t="s">
        <v>1495</v>
      </c>
      <c r="AG534" s="72">
        <f t="shared" ref="AG534:AG563" si="297">IF($AD534="SI",15%,0%)</f>
        <v>0.15</v>
      </c>
      <c r="AH534" s="70" t="s">
        <v>419</v>
      </c>
      <c r="AI534" s="70" t="s">
        <v>2049</v>
      </c>
      <c r="AJ534" s="72">
        <f t="shared" ref="AJ534:AJ597" si="298">IF($AH534="SI",10%,0%)</f>
        <v>0.1</v>
      </c>
      <c r="AK534" s="70" t="s">
        <v>419</v>
      </c>
      <c r="AL534" s="70" t="s">
        <v>2079</v>
      </c>
      <c r="AM534" s="72">
        <f t="shared" ref="AM534:AM563" si="299">IF(AK534="SI",15%,0%)</f>
        <v>0.15</v>
      </c>
      <c r="AN534" s="72" t="s">
        <v>2051</v>
      </c>
      <c r="AO534" s="72" t="s">
        <v>2052</v>
      </c>
      <c r="AP534" s="72">
        <f>IF(AN534="Positivos",25%,0%)</f>
        <v>0.25</v>
      </c>
      <c r="AQ534" s="73">
        <f>+AC534+AG534+AJ534+AM534+AP534+Z534+X534</f>
        <v>1.05</v>
      </c>
      <c r="AR534" s="394">
        <v>0.70000000000000007</v>
      </c>
      <c r="AS534" s="361" t="s">
        <v>2053</v>
      </c>
      <c r="AT534" s="388">
        <f>VALUE(MID($AS534,1,1))</f>
        <v>1</v>
      </c>
      <c r="AU534" s="361" t="s">
        <v>2054</v>
      </c>
      <c r="AV534" s="388">
        <f>VALUE(MID($AU534,1,1))</f>
        <v>1</v>
      </c>
      <c r="AW534" s="388">
        <f>$AT534*$AV534</f>
        <v>1</v>
      </c>
      <c r="AX534" s="388" t="str">
        <f>CONCATENATE(AS534,AU534)</f>
        <v>1. Muy baja1. Leve</v>
      </c>
      <c r="AY534" s="391" t="s">
        <v>2055</v>
      </c>
    </row>
    <row r="535" spans="1:51" ht="50" customHeight="1" x14ac:dyDescent="0.3">
      <c r="A535" s="404"/>
      <c r="B535" s="407"/>
      <c r="C535" s="410"/>
      <c r="D535" s="407"/>
      <c r="E535" s="407"/>
      <c r="F535" s="407"/>
      <c r="G535" s="401"/>
      <c r="H535" s="362"/>
      <c r="I535" s="362"/>
      <c r="J535" s="362"/>
      <c r="K535" s="362"/>
      <c r="L535" s="362"/>
      <c r="M535" s="362"/>
      <c r="N535" s="389"/>
      <c r="O535" s="398"/>
      <c r="P535" s="362"/>
      <c r="Q535" s="389"/>
      <c r="R535" s="398"/>
      <c r="S535" s="389"/>
      <c r="T535" s="392"/>
      <c r="U535" s="70" t="s">
        <v>419</v>
      </c>
      <c r="V535" s="70" t="s">
        <v>2080</v>
      </c>
      <c r="W535" s="70" t="s">
        <v>2046</v>
      </c>
      <c r="X535" s="71">
        <f t="shared" si="294"/>
        <v>0.25</v>
      </c>
      <c r="Y535" s="71" t="s">
        <v>2047</v>
      </c>
      <c r="Z535" s="71">
        <f t="shared" si="295"/>
        <v>0.05</v>
      </c>
      <c r="AA535" s="70" t="s">
        <v>419</v>
      </c>
      <c r="AB535" s="70" t="s">
        <v>2081</v>
      </c>
      <c r="AC535" s="72">
        <f t="shared" si="296"/>
        <v>0.1</v>
      </c>
      <c r="AD535" s="70" t="s">
        <v>419</v>
      </c>
      <c r="AE535" s="70" t="s">
        <v>324</v>
      </c>
      <c r="AF535" s="70" t="s">
        <v>1495</v>
      </c>
      <c r="AG535" s="72">
        <f t="shared" si="297"/>
        <v>0.15</v>
      </c>
      <c r="AH535" s="70" t="s">
        <v>419</v>
      </c>
      <c r="AI535" s="70" t="s">
        <v>2049</v>
      </c>
      <c r="AJ535" s="72">
        <f t="shared" si="298"/>
        <v>0.1</v>
      </c>
      <c r="AK535" s="70" t="s">
        <v>419</v>
      </c>
      <c r="AL535" s="70" t="s">
        <v>2082</v>
      </c>
      <c r="AM535" s="72">
        <f t="shared" si="299"/>
        <v>0.15</v>
      </c>
      <c r="AN535" s="72" t="s">
        <v>2051</v>
      </c>
      <c r="AO535" s="72" t="s">
        <v>2052</v>
      </c>
      <c r="AP535" s="72">
        <f>IF(AN535="Positivos",25%,0%)</f>
        <v>0.25</v>
      </c>
      <c r="AQ535" s="73">
        <f>+AC535+AG535+AJ535+AM535+AP535+Z535+X535</f>
        <v>1.05</v>
      </c>
      <c r="AR535" s="395"/>
      <c r="AS535" s="362"/>
      <c r="AT535" s="389"/>
      <c r="AU535" s="362"/>
      <c r="AV535" s="389"/>
      <c r="AW535" s="389"/>
      <c r="AX535" s="389"/>
      <c r="AY535" s="392"/>
    </row>
    <row r="536" spans="1:51" ht="50" customHeight="1" x14ac:dyDescent="0.3">
      <c r="A536" s="405"/>
      <c r="B536" s="408"/>
      <c r="C536" s="411"/>
      <c r="D536" s="408"/>
      <c r="E536" s="408"/>
      <c r="F536" s="408"/>
      <c r="G536" s="402"/>
      <c r="H536" s="363"/>
      <c r="I536" s="363"/>
      <c r="J536" s="363"/>
      <c r="K536" s="363"/>
      <c r="L536" s="363"/>
      <c r="M536" s="363"/>
      <c r="N536" s="390"/>
      <c r="O536" s="399"/>
      <c r="P536" s="363"/>
      <c r="Q536" s="390"/>
      <c r="R536" s="399"/>
      <c r="S536" s="390"/>
      <c r="T536" s="393"/>
      <c r="U536" s="70"/>
      <c r="V536" s="70"/>
      <c r="W536" s="70"/>
      <c r="X536" s="71" t="str">
        <f t="shared" si="294"/>
        <v>0%</v>
      </c>
      <c r="Y536" s="71"/>
      <c r="Z536" s="71" t="str">
        <f t="shared" si="295"/>
        <v>0%</v>
      </c>
      <c r="AA536" s="70"/>
      <c r="AB536" s="70"/>
      <c r="AC536" s="72">
        <f t="shared" si="296"/>
        <v>0</v>
      </c>
      <c r="AD536" s="70"/>
      <c r="AE536" s="70"/>
      <c r="AF536" s="70"/>
      <c r="AG536" s="72">
        <f t="shared" si="297"/>
        <v>0</v>
      </c>
      <c r="AH536" s="70"/>
      <c r="AI536" s="70"/>
      <c r="AJ536" s="72">
        <f t="shared" si="298"/>
        <v>0</v>
      </c>
      <c r="AK536" s="70"/>
      <c r="AL536" s="70"/>
      <c r="AM536" s="72">
        <f t="shared" si="299"/>
        <v>0</v>
      </c>
      <c r="AN536" s="72"/>
      <c r="AO536" s="72"/>
      <c r="AP536" s="72">
        <f t="shared" ref="AP536:AP563" si="300">IF(AN536="Positivos",25%,0%)</f>
        <v>0</v>
      </c>
      <c r="AQ536" s="73">
        <f t="shared" ref="AQ536:AQ563" si="301">+AC536+AG536+AJ536+AM536+AP536+Z536+X536</f>
        <v>0</v>
      </c>
      <c r="AR536" s="396"/>
      <c r="AS536" s="363"/>
      <c r="AT536" s="390"/>
      <c r="AU536" s="363"/>
      <c r="AV536" s="390"/>
      <c r="AW536" s="390"/>
      <c r="AX536" s="390"/>
      <c r="AY536" s="393"/>
    </row>
    <row r="537" spans="1:51" ht="50" customHeight="1" x14ac:dyDescent="0.3">
      <c r="A537" s="403" t="s">
        <v>1464</v>
      </c>
      <c r="B537" s="406" t="s">
        <v>163</v>
      </c>
      <c r="C537" s="409">
        <v>2</v>
      </c>
      <c r="D537" s="406" t="s">
        <v>2329</v>
      </c>
      <c r="E537" s="406" t="s">
        <v>253</v>
      </c>
      <c r="F537" s="406" t="s">
        <v>2061</v>
      </c>
      <c r="G537" s="400" t="s">
        <v>2865</v>
      </c>
      <c r="H537" s="361" t="s">
        <v>2084</v>
      </c>
      <c r="I537" s="361" t="s">
        <v>2785</v>
      </c>
      <c r="J537" s="361" t="s">
        <v>2786</v>
      </c>
      <c r="K537" s="361" t="s">
        <v>2239</v>
      </c>
      <c r="L537" s="361" t="s">
        <v>2509</v>
      </c>
      <c r="M537" s="361" t="s">
        <v>2132</v>
      </c>
      <c r="N537" s="388">
        <f>VALUE(MID($M537,1,1))</f>
        <v>2</v>
      </c>
      <c r="O537" s="397">
        <f>IF(N537=5,100%,IF(N537=4,80%,IF(N537=3,60%,IF(N537=2,40%,IF(N537=1,20%,"")))))</f>
        <v>0.4</v>
      </c>
      <c r="P537" s="361" t="s">
        <v>2043</v>
      </c>
      <c r="Q537" s="388">
        <f>VALUE(MID($P537,1,1))</f>
        <v>2</v>
      </c>
      <c r="R537" s="397">
        <f>IF(Q537=5,100%,IF(Q537=4,80%,IF(Q537=3,60%,IF(Q537=2,40%,IF(Q537=1,20%,"")))))</f>
        <v>0.4</v>
      </c>
      <c r="S537" s="388" t="str">
        <f>CONCATENATE(M537,P537)</f>
        <v>2. Baja2. Menor</v>
      </c>
      <c r="T537" s="391" t="s">
        <v>2044</v>
      </c>
      <c r="U537" s="70" t="s">
        <v>419</v>
      </c>
      <c r="V537" s="70" t="s">
        <v>2077</v>
      </c>
      <c r="W537" s="70" t="s">
        <v>2046</v>
      </c>
      <c r="X537" s="71">
        <f t="shared" si="294"/>
        <v>0.25</v>
      </c>
      <c r="Y537" s="71" t="s">
        <v>2047</v>
      </c>
      <c r="Z537" s="71">
        <f t="shared" si="295"/>
        <v>0.05</v>
      </c>
      <c r="AA537" s="70" t="s">
        <v>419</v>
      </c>
      <c r="AB537" s="70" t="s">
        <v>2078</v>
      </c>
      <c r="AC537" s="72">
        <f t="shared" si="296"/>
        <v>0.1</v>
      </c>
      <c r="AD537" s="70" t="s">
        <v>419</v>
      </c>
      <c r="AE537" s="70" t="s">
        <v>324</v>
      </c>
      <c r="AF537" s="70" t="s">
        <v>1495</v>
      </c>
      <c r="AG537" s="72">
        <f t="shared" si="297"/>
        <v>0.15</v>
      </c>
      <c r="AH537" s="70" t="s">
        <v>419</v>
      </c>
      <c r="AI537" s="70" t="s">
        <v>2049</v>
      </c>
      <c r="AJ537" s="72">
        <f t="shared" si="298"/>
        <v>0.1</v>
      </c>
      <c r="AK537" s="70" t="s">
        <v>419</v>
      </c>
      <c r="AL537" s="70" t="s">
        <v>2079</v>
      </c>
      <c r="AM537" s="72">
        <f t="shared" si="299"/>
        <v>0.15</v>
      </c>
      <c r="AN537" s="72" t="s">
        <v>2051</v>
      </c>
      <c r="AO537" s="72" t="s">
        <v>2052</v>
      </c>
      <c r="AP537" s="72">
        <f t="shared" si="300"/>
        <v>0.25</v>
      </c>
      <c r="AQ537" s="73">
        <f t="shared" si="301"/>
        <v>1.05</v>
      </c>
      <c r="AR537" s="394">
        <v>0.70000000000000007</v>
      </c>
      <c r="AS537" s="361" t="s">
        <v>2053</v>
      </c>
      <c r="AT537" s="388">
        <f>VALUE(MID($AS537,1,1))</f>
        <v>1</v>
      </c>
      <c r="AU537" s="361" t="s">
        <v>2054</v>
      </c>
      <c r="AV537" s="388">
        <f>VALUE(MID($AU537,1,1))</f>
        <v>1</v>
      </c>
      <c r="AW537" s="388">
        <f>$AT537*$AV537</f>
        <v>1</v>
      </c>
      <c r="AX537" s="388" t="str">
        <f>CONCATENATE(AS537,AU537)</f>
        <v>1. Muy baja1. Leve</v>
      </c>
      <c r="AY537" s="391" t="s">
        <v>2055</v>
      </c>
    </row>
    <row r="538" spans="1:51" ht="50" customHeight="1" x14ac:dyDescent="0.3">
      <c r="A538" s="404"/>
      <c r="B538" s="407"/>
      <c r="C538" s="410"/>
      <c r="D538" s="407"/>
      <c r="E538" s="407"/>
      <c r="F538" s="407"/>
      <c r="G538" s="401"/>
      <c r="H538" s="362"/>
      <c r="I538" s="362"/>
      <c r="J538" s="362"/>
      <c r="K538" s="362"/>
      <c r="L538" s="362"/>
      <c r="M538" s="362"/>
      <c r="N538" s="389"/>
      <c r="O538" s="398"/>
      <c r="P538" s="362"/>
      <c r="Q538" s="389"/>
      <c r="R538" s="398"/>
      <c r="S538" s="389"/>
      <c r="T538" s="392"/>
      <c r="U538" s="70" t="s">
        <v>419</v>
      </c>
      <c r="V538" s="70" t="s">
        <v>2080</v>
      </c>
      <c r="W538" s="70" t="s">
        <v>2046</v>
      </c>
      <c r="X538" s="71">
        <f t="shared" si="294"/>
        <v>0.25</v>
      </c>
      <c r="Y538" s="71" t="s">
        <v>2047</v>
      </c>
      <c r="Z538" s="71">
        <f t="shared" si="295"/>
        <v>0.05</v>
      </c>
      <c r="AA538" s="70" t="s">
        <v>419</v>
      </c>
      <c r="AB538" s="70" t="s">
        <v>2081</v>
      </c>
      <c r="AC538" s="72">
        <f t="shared" si="296"/>
        <v>0.1</v>
      </c>
      <c r="AD538" s="70" t="s">
        <v>419</v>
      </c>
      <c r="AE538" s="70" t="s">
        <v>324</v>
      </c>
      <c r="AF538" s="70" t="s">
        <v>1495</v>
      </c>
      <c r="AG538" s="72">
        <f t="shared" si="297"/>
        <v>0.15</v>
      </c>
      <c r="AH538" s="70" t="s">
        <v>419</v>
      </c>
      <c r="AI538" s="70" t="s">
        <v>2049</v>
      </c>
      <c r="AJ538" s="72">
        <f t="shared" si="298"/>
        <v>0.1</v>
      </c>
      <c r="AK538" s="70" t="s">
        <v>419</v>
      </c>
      <c r="AL538" s="70" t="s">
        <v>2082</v>
      </c>
      <c r="AM538" s="72">
        <f t="shared" si="299"/>
        <v>0.15</v>
      </c>
      <c r="AN538" s="72" t="s">
        <v>2051</v>
      </c>
      <c r="AO538" s="72" t="s">
        <v>2052</v>
      </c>
      <c r="AP538" s="72">
        <f t="shared" si="300"/>
        <v>0.25</v>
      </c>
      <c r="AQ538" s="73">
        <f t="shared" si="301"/>
        <v>1.05</v>
      </c>
      <c r="AR538" s="395"/>
      <c r="AS538" s="362"/>
      <c r="AT538" s="389"/>
      <c r="AU538" s="362"/>
      <c r="AV538" s="389"/>
      <c r="AW538" s="389"/>
      <c r="AX538" s="389"/>
      <c r="AY538" s="392"/>
    </row>
    <row r="539" spans="1:51" ht="50" customHeight="1" x14ac:dyDescent="0.3">
      <c r="A539" s="405"/>
      <c r="B539" s="408"/>
      <c r="C539" s="411"/>
      <c r="D539" s="408"/>
      <c r="E539" s="408"/>
      <c r="F539" s="408"/>
      <c r="G539" s="402"/>
      <c r="H539" s="363"/>
      <c r="I539" s="363"/>
      <c r="J539" s="363"/>
      <c r="K539" s="363"/>
      <c r="L539" s="363"/>
      <c r="M539" s="363"/>
      <c r="N539" s="390"/>
      <c r="O539" s="399"/>
      <c r="P539" s="363"/>
      <c r="Q539" s="390"/>
      <c r="R539" s="399"/>
      <c r="S539" s="390"/>
      <c r="T539" s="393"/>
      <c r="U539" s="70"/>
      <c r="V539" s="70"/>
      <c r="W539" s="70"/>
      <c r="X539" s="71" t="str">
        <f t="shared" si="294"/>
        <v>0%</v>
      </c>
      <c r="Y539" s="71"/>
      <c r="Z539" s="71" t="str">
        <f t="shared" si="295"/>
        <v>0%</v>
      </c>
      <c r="AA539" s="70"/>
      <c r="AB539" s="70"/>
      <c r="AC539" s="72">
        <f t="shared" si="296"/>
        <v>0</v>
      </c>
      <c r="AD539" s="70"/>
      <c r="AE539" s="70"/>
      <c r="AF539" s="70"/>
      <c r="AG539" s="72">
        <f t="shared" si="297"/>
        <v>0</v>
      </c>
      <c r="AH539" s="70"/>
      <c r="AI539" s="70"/>
      <c r="AJ539" s="72">
        <f t="shared" si="298"/>
        <v>0</v>
      </c>
      <c r="AK539" s="70"/>
      <c r="AL539" s="70"/>
      <c r="AM539" s="72">
        <f t="shared" si="299"/>
        <v>0</v>
      </c>
      <c r="AN539" s="72"/>
      <c r="AO539" s="72"/>
      <c r="AP539" s="72">
        <f t="shared" si="300"/>
        <v>0</v>
      </c>
      <c r="AQ539" s="73">
        <f t="shared" si="301"/>
        <v>0</v>
      </c>
      <c r="AR539" s="396"/>
      <c r="AS539" s="363"/>
      <c r="AT539" s="390"/>
      <c r="AU539" s="363"/>
      <c r="AV539" s="390"/>
      <c r="AW539" s="390"/>
      <c r="AX539" s="390"/>
      <c r="AY539" s="393"/>
    </row>
    <row r="540" spans="1:51" ht="50" customHeight="1" x14ac:dyDescent="0.3">
      <c r="A540" s="403" t="s">
        <v>1464</v>
      </c>
      <c r="B540" s="406" t="s">
        <v>163</v>
      </c>
      <c r="C540" s="409">
        <v>3</v>
      </c>
      <c r="D540" s="406" t="s">
        <v>2342</v>
      </c>
      <c r="E540" s="406" t="s">
        <v>253</v>
      </c>
      <c r="F540" s="406" t="s">
        <v>2032</v>
      </c>
      <c r="G540" s="400" t="s">
        <v>2866</v>
      </c>
      <c r="H540" s="361" t="s">
        <v>2073</v>
      </c>
      <c r="I540" s="361" t="s">
        <v>2232</v>
      </c>
      <c r="J540" s="361" t="s">
        <v>2075</v>
      </c>
      <c r="K540" s="361" t="s">
        <v>2110</v>
      </c>
      <c r="L540" s="361" t="s">
        <v>2509</v>
      </c>
      <c r="M540" s="361" t="s">
        <v>2042</v>
      </c>
      <c r="N540" s="388">
        <f>VALUE(MID($M540,1,1))</f>
        <v>3</v>
      </c>
      <c r="O540" s="397">
        <f>IF(N540=5,100%,IF(N540=4,80%,IF(N540=3,60%,IF(N540=2,40%,IF(N540=1,20%,"")))))</f>
        <v>0.6</v>
      </c>
      <c r="P540" s="361" t="s">
        <v>2043</v>
      </c>
      <c r="Q540" s="388">
        <f>VALUE(MID($P540,1,1))</f>
        <v>2</v>
      </c>
      <c r="R540" s="397">
        <f>IF(Q540=5,100%,IF(Q540=4,80%,IF(Q540=3,60%,IF(Q540=2,40%,IF(Q540=1,20%,"")))))</f>
        <v>0.4</v>
      </c>
      <c r="S540" s="388" t="str">
        <f>CONCATENATE(M540,P540)</f>
        <v>3. Media2. Menor</v>
      </c>
      <c r="T540" s="391" t="s">
        <v>2044</v>
      </c>
      <c r="U540" s="70" t="s">
        <v>419</v>
      </c>
      <c r="V540" s="70" t="s">
        <v>2093</v>
      </c>
      <c r="W540" s="70" t="s">
        <v>2046</v>
      </c>
      <c r="X540" s="71">
        <f t="shared" si="294"/>
        <v>0.25</v>
      </c>
      <c r="Y540" s="71" t="s">
        <v>2069</v>
      </c>
      <c r="Z540" s="71">
        <f t="shared" si="295"/>
        <v>0.15</v>
      </c>
      <c r="AA540" s="70" t="s">
        <v>419</v>
      </c>
      <c r="AB540" s="70" t="s">
        <v>2867</v>
      </c>
      <c r="AC540" s="72">
        <f t="shared" si="296"/>
        <v>0.1</v>
      </c>
      <c r="AD540" s="70" t="s">
        <v>419</v>
      </c>
      <c r="AE540" s="70" t="s">
        <v>516</v>
      </c>
      <c r="AF540" s="70" t="s">
        <v>1495</v>
      </c>
      <c r="AG540" s="72">
        <f t="shared" si="297"/>
        <v>0.15</v>
      </c>
      <c r="AH540" s="70" t="s">
        <v>419</v>
      </c>
      <c r="AI540" s="70" t="s">
        <v>2049</v>
      </c>
      <c r="AJ540" s="72">
        <f t="shared" si="298"/>
        <v>0.1</v>
      </c>
      <c r="AK540" s="70" t="s">
        <v>419</v>
      </c>
      <c r="AL540" s="70" t="s">
        <v>2096</v>
      </c>
      <c r="AM540" s="72">
        <f t="shared" si="299"/>
        <v>0.15</v>
      </c>
      <c r="AN540" s="72" t="s">
        <v>2051</v>
      </c>
      <c r="AO540" s="72" t="s">
        <v>2052</v>
      </c>
      <c r="AP540" s="72">
        <f t="shared" si="300"/>
        <v>0.25</v>
      </c>
      <c r="AQ540" s="73">
        <f t="shared" si="301"/>
        <v>1.1499999999999999</v>
      </c>
      <c r="AR540" s="394">
        <v>0.73333333333333339</v>
      </c>
      <c r="AS540" s="361" t="s">
        <v>2053</v>
      </c>
      <c r="AT540" s="388">
        <f>VALUE(MID($AS540,1,1))</f>
        <v>1</v>
      </c>
      <c r="AU540" s="361" t="s">
        <v>2054</v>
      </c>
      <c r="AV540" s="388">
        <f>VALUE(MID($AU540,1,1))</f>
        <v>1</v>
      </c>
      <c r="AW540" s="388">
        <f>$AT540*$AV540</f>
        <v>1</v>
      </c>
      <c r="AX540" s="388" t="str">
        <f>CONCATENATE(AS540,AU540)</f>
        <v>1. Muy baja1. Leve</v>
      </c>
      <c r="AY540" s="391" t="s">
        <v>2055</v>
      </c>
    </row>
    <row r="541" spans="1:51" ht="50" customHeight="1" x14ac:dyDescent="0.3">
      <c r="A541" s="404"/>
      <c r="B541" s="407"/>
      <c r="C541" s="410"/>
      <c r="D541" s="407"/>
      <c r="E541" s="407"/>
      <c r="F541" s="407"/>
      <c r="G541" s="401"/>
      <c r="H541" s="362"/>
      <c r="I541" s="362"/>
      <c r="J541" s="362"/>
      <c r="K541" s="362"/>
      <c r="L541" s="362"/>
      <c r="M541" s="362"/>
      <c r="N541" s="389"/>
      <c r="O541" s="398"/>
      <c r="P541" s="362"/>
      <c r="Q541" s="389"/>
      <c r="R541" s="398"/>
      <c r="S541" s="389"/>
      <c r="T541" s="392"/>
      <c r="U541" s="70" t="s">
        <v>419</v>
      </c>
      <c r="V541" s="70" t="s">
        <v>2101</v>
      </c>
      <c r="W541" s="70" t="s">
        <v>2046</v>
      </c>
      <c r="X541" s="71">
        <f t="shared" si="294"/>
        <v>0.25</v>
      </c>
      <c r="Y541" s="71" t="s">
        <v>2047</v>
      </c>
      <c r="Z541" s="71">
        <f t="shared" si="295"/>
        <v>0.05</v>
      </c>
      <c r="AA541" s="70" t="s">
        <v>419</v>
      </c>
      <c r="AB541" s="70" t="s">
        <v>2868</v>
      </c>
      <c r="AC541" s="72">
        <f t="shared" si="296"/>
        <v>0.1</v>
      </c>
      <c r="AD541" s="70" t="s">
        <v>419</v>
      </c>
      <c r="AE541" s="70" t="s">
        <v>178</v>
      </c>
      <c r="AF541" s="70" t="s">
        <v>1495</v>
      </c>
      <c r="AG541" s="72">
        <f t="shared" si="297"/>
        <v>0.15</v>
      </c>
      <c r="AH541" s="70" t="s">
        <v>419</v>
      </c>
      <c r="AI541" s="70" t="s">
        <v>2049</v>
      </c>
      <c r="AJ541" s="72">
        <f t="shared" si="298"/>
        <v>0.1</v>
      </c>
      <c r="AK541" s="70" t="s">
        <v>419</v>
      </c>
      <c r="AL541" s="70" t="s">
        <v>2082</v>
      </c>
      <c r="AM541" s="72">
        <f t="shared" si="299"/>
        <v>0.15</v>
      </c>
      <c r="AN541" s="72" t="s">
        <v>2051</v>
      </c>
      <c r="AO541" s="72" t="s">
        <v>2052</v>
      </c>
      <c r="AP541" s="72">
        <f t="shared" si="300"/>
        <v>0.25</v>
      </c>
      <c r="AQ541" s="73">
        <f t="shared" si="301"/>
        <v>1.05</v>
      </c>
      <c r="AR541" s="395"/>
      <c r="AS541" s="362"/>
      <c r="AT541" s="389"/>
      <c r="AU541" s="362"/>
      <c r="AV541" s="389"/>
      <c r="AW541" s="389"/>
      <c r="AX541" s="389"/>
      <c r="AY541" s="392"/>
    </row>
    <row r="542" spans="1:51" ht="50" customHeight="1" x14ac:dyDescent="0.3">
      <c r="A542" s="405"/>
      <c r="B542" s="408"/>
      <c r="C542" s="411"/>
      <c r="D542" s="408"/>
      <c r="E542" s="408"/>
      <c r="F542" s="408"/>
      <c r="G542" s="402"/>
      <c r="H542" s="363"/>
      <c r="I542" s="363"/>
      <c r="J542" s="363"/>
      <c r="K542" s="363"/>
      <c r="L542" s="363"/>
      <c r="M542" s="363"/>
      <c r="N542" s="390"/>
      <c r="O542" s="399"/>
      <c r="P542" s="363"/>
      <c r="Q542" s="390"/>
      <c r="R542" s="399"/>
      <c r="S542" s="390"/>
      <c r="T542" s="393"/>
      <c r="U542" s="70"/>
      <c r="V542" s="70"/>
      <c r="W542" s="70"/>
      <c r="X542" s="71" t="str">
        <f t="shared" si="294"/>
        <v>0%</v>
      </c>
      <c r="Y542" s="71"/>
      <c r="Z542" s="71" t="str">
        <f t="shared" si="295"/>
        <v>0%</v>
      </c>
      <c r="AA542" s="70"/>
      <c r="AB542" s="70"/>
      <c r="AC542" s="72">
        <f t="shared" si="296"/>
        <v>0</v>
      </c>
      <c r="AD542" s="70"/>
      <c r="AE542" s="70"/>
      <c r="AF542" s="70"/>
      <c r="AG542" s="72">
        <f t="shared" si="297"/>
        <v>0</v>
      </c>
      <c r="AH542" s="70"/>
      <c r="AI542" s="70"/>
      <c r="AJ542" s="72">
        <f t="shared" si="298"/>
        <v>0</v>
      </c>
      <c r="AK542" s="70"/>
      <c r="AL542" s="70"/>
      <c r="AM542" s="72">
        <f t="shared" si="299"/>
        <v>0</v>
      </c>
      <c r="AN542" s="72"/>
      <c r="AO542" s="72"/>
      <c r="AP542" s="72">
        <f t="shared" si="300"/>
        <v>0</v>
      </c>
      <c r="AQ542" s="73">
        <f t="shared" si="301"/>
        <v>0</v>
      </c>
      <c r="AR542" s="396"/>
      <c r="AS542" s="363"/>
      <c r="AT542" s="390"/>
      <c r="AU542" s="363"/>
      <c r="AV542" s="390"/>
      <c r="AW542" s="390"/>
      <c r="AX542" s="390"/>
      <c r="AY542" s="393"/>
    </row>
    <row r="543" spans="1:51" ht="50" customHeight="1" x14ac:dyDescent="0.3">
      <c r="A543" s="403" t="s">
        <v>1464</v>
      </c>
      <c r="B543" s="406" t="s">
        <v>163</v>
      </c>
      <c r="C543" s="409">
        <v>4</v>
      </c>
      <c r="D543" s="406" t="s">
        <v>2342</v>
      </c>
      <c r="E543" s="406" t="s">
        <v>253</v>
      </c>
      <c r="F543" s="406" t="s">
        <v>2061</v>
      </c>
      <c r="G543" s="400" t="s">
        <v>2869</v>
      </c>
      <c r="H543" s="361" t="s">
        <v>2073</v>
      </c>
      <c r="I543" s="361" t="s">
        <v>2232</v>
      </c>
      <c r="J543" s="361" t="s">
        <v>2075</v>
      </c>
      <c r="K543" s="361" t="s">
        <v>2110</v>
      </c>
      <c r="L543" s="361" t="s">
        <v>2509</v>
      </c>
      <c r="M543" s="361" t="s">
        <v>2042</v>
      </c>
      <c r="N543" s="388">
        <f>VALUE(MID($M543,1,1))</f>
        <v>3</v>
      </c>
      <c r="O543" s="397">
        <f>IF(N543=5,100%,IF(N543=4,80%,IF(N543=3,60%,IF(N543=2,40%,IF(N543=1,20%,"")))))</f>
        <v>0.6</v>
      </c>
      <c r="P543" s="361" t="s">
        <v>2043</v>
      </c>
      <c r="Q543" s="388">
        <f>VALUE(MID($P543,1,1))</f>
        <v>2</v>
      </c>
      <c r="R543" s="397">
        <f>IF(Q543=5,100%,IF(Q543=4,80%,IF(Q543=3,60%,IF(Q543=2,40%,IF(Q543=1,20%,"")))))</f>
        <v>0.4</v>
      </c>
      <c r="S543" s="388" t="str">
        <f>CONCATENATE(M543,P543)</f>
        <v>3. Media2. Menor</v>
      </c>
      <c r="T543" s="391" t="s">
        <v>2044</v>
      </c>
      <c r="U543" s="70" t="s">
        <v>419</v>
      </c>
      <c r="V543" s="70" t="s">
        <v>2093</v>
      </c>
      <c r="W543" s="70" t="s">
        <v>2046</v>
      </c>
      <c r="X543" s="71">
        <f t="shared" si="294"/>
        <v>0.25</v>
      </c>
      <c r="Y543" s="71" t="s">
        <v>2069</v>
      </c>
      <c r="Z543" s="71">
        <f t="shared" si="295"/>
        <v>0.15</v>
      </c>
      <c r="AA543" s="70" t="s">
        <v>419</v>
      </c>
      <c r="AB543" s="70" t="s">
        <v>2867</v>
      </c>
      <c r="AC543" s="72">
        <f t="shared" si="296"/>
        <v>0.1</v>
      </c>
      <c r="AD543" s="70" t="s">
        <v>419</v>
      </c>
      <c r="AE543" s="70" t="s">
        <v>516</v>
      </c>
      <c r="AF543" s="70" t="s">
        <v>1495</v>
      </c>
      <c r="AG543" s="72">
        <f t="shared" si="297"/>
        <v>0.15</v>
      </c>
      <c r="AH543" s="70" t="s">
        <v>419</v>
      </c>
      <c r="AI543" s="70" t="s">
        <v>2049</v>
      </c>
      <c r="AJ543" s="72">
        <f t="shared" si="298"/>
        <v>0.1</v>
      </c>
      <c r="AK543" s="70" t="s">
        <v>419</v>
      </c>
      <c r="AL543" s="70" t="s">
        <v>2096</v>
      </c>
      <c r="AM543" s="72">
        <f t="shared" si="299"/>
        <v>0.15</v>
      </c>
      <c r="AN543" s="72" t="s">
        <v>2051</v>
      </c>
      <c r="AO543" s="72" t="s">
        <v>2052</v>
      </c>
      <c r="AP543" s="72">
        <f t="shared" si="300"/>
        <v>0.25</v>
      </c>
      <c r="AQ543" s="73">
        <f t="shared" si="301"/>
        <v>1.1499999999999999</v>
      </c>
      <c r="AR543" s="394">
        <v>0.73333333333333339</v>
      </c>
      <c r="AS543" s="361" t="s">
        <v>2053</v>
      </c>
      <c r="AT543" s="388">
        <f>VALUE(MID($AS543,1,1))</f>
        <v>1</v>
      </c>
      <c r="AU543" s="361" t="s">
        <v>2054</v>
      </c>
      <c r="AV543" s="388">
        <f>VALUE(MID($AU543,1,1))</f>
        <v>1</v>
      </c>
      <c r="AW543" s="388">
        <f>$AT543*$AV543</f>
        <v>1</v>
      </c>
      <c r="AX543" s="388" t="str">
        <f>CONCATENATE(AS543,AU543)</f>
        <v>1. Muy baja1. Leve</v>
      </c>
      <c r="AY543" s="391" t="s">
        <v>2055</v>
      </c>
    </row>
    <row r="544" spans="1:51" ht="50" customHeight="1" x14ac:dyDescent="0.3">
      <c r="A544" s="404"/>
      <c r="B544" s="407"/>
      <c r="C544" s="410"/>
      <c r="D544" s="407"/>
      <c r="E544" s="407"/>
      <c r="F544" s="407"/>
      <c r="G544" s="401"/>
      <c r="H544" s="362"/>
      <c r="I544" s="362"/>
      <c r="J544" s="362"/>
      <c r="K544" s="362"/>
      <c r="L544" s="362"/>
      <c r="M544" s="362"/>
      <c r="N544" s="389"/>
      <c r="O544" s="398"/>
      <c r="P544" s="362"/>
      <c r="Q544" s="389"/>
      <c r="R544" s="398"/>
      <c r="S544" s="389"/>
      <c r="T544" s="392"/>
      <c r="U544" s="70" t="s">
        <v>419</v>
      </c>
      <c r="V544" s="70" t="s">
        <v>2101</v>
      </c>
      <c r="W544" s="70" t="s">
        <v>2046</v>
      </c>
      <c r="X544" s="71">
        <f t="shared" si="294"/>
        <v>0.25</v>
      </c>
      <c r="Y544" s="71" t="s">
        <v>2047</v>
      </c>
      <c r="Z544" s="71">
        <f t="shared" si="295"/>
        <v>0.05</v>
      </c>
      <c r="AA544" s="70" t="s">
        <v>419</v>
      </c>
      <c r="AB544" s="70" t="s">
        <v>2868</v>
      </c>
      <c r="AC544" s="72">
        <f t="shared" si="296"/>
        <v>0.1</v>
      </c>
      <c r="AD544" s="70" t="s">
        <v>419</v>
      </c>
      <c r="AE544" s="70" t="s">
        <v>178</v>
      </c>
      <c r="AF544" s="70" t="s">
        <v>1495</v>
      </c>
      <c r="AG544" s="72">
        <f t="shared" si="297"/>
        <v>0.15</v>
      </c>
      <c r="AH544" s="70" t="s">
        <v>419</v>
      </c>
      <c r="AI544" s="70" t="s">
        <v>2049</v>
      </c>
      <c r="AJ544" s="72">
        <f t="shared" si="298"/>
        <v>0.1</v>
      </c>
      <c r="AK544" s="70" t="s">
        <v>419</v>
      </c>
      <c r="AL544" s="70" t="s">
        <v>2082</v>
      </c>
      <c r="AM544" s="72">
        <f t="shared" si="299"/>
        <v>0.15</v>
      </c>
      <c r="AN544" s="72" t="s">
        <v>2051</v>
      </c>
      <c r="AO544" s="72" t="s">
        <v>2052</v>
      </c>
      <c r="AP544" s="72">
        <f t="shared" si="300"/>
        <v>0.25</v>
      </c>
      <c r="AQ544" s="73">
        <f t="shared" si="301"/>
        <v>1.05</v>
      </c>
      <c r="AR544" s="395"/>
      <c r="AS544" s="362"/>
      <c r="AT544" s="389"/>
      <c r="AU544" s="362"/>
      <c r="AV544" s="389"/>
      <c r="AW544" s="389"/>
      <c r="AX544" s="389"/>
      <c r="AY544" s="392"/>
    </row>
    <row r="545" spans="1:51" ht="50" customHeight="1" x14ac:dyDescent="0.3">
      <c r="A545" s="405"/>
      <c r="B545" s="408"/>
      <c r="C545" s="411"/>
      <c r="D545" s="408"/>
      <c r="E545" s="408"/>
      <c r="F545" s="408"/>
      <c r="G545" s="402"/>
      <c r="H545" s="363"/>
      <c r="I545" s="363"/>
      <c r="J545" s="363"/>
      <c r="K545" s="363"/>
      <c r="L545" s="363"/>
      <c r="M545" s="363"/>
      <c r="N545" s="390"/>
      <c r="O545" s="399"/>
      <c r="P545" s="363"/>
      <c r="Q545" s="390"/>
      <c r="R545" s="399"/>
      <c r="S545" s="390"/>
      <c r="T545" s="393"/>
      <c r="U545" s="70"/>
      <c r="V545" s="70"/>
      <c r="W545" s="70"/>
      <c r="X545" s="71" t="str">
        <f t="shared" si="294"/>
        <v>0%</v>
      </c>
      <c r="Y545" s="71"/>
      <c r="Z545" s="71" t="str">
        <f t="shared" si="295"/>
        <v>0%</v>
      </c>
      <c r="AA545" s="70"/>
      <c r="AB545" s="70"/>
      <c r="AC545" s="72">
        <f t="shared" si="296"/>
        <v>0</v>
      </c>
      <c r="AD545" s="70"/>
      <c r="AE545" s="70"/>
      <c r="AF545" s="70"/>
      <c r="AG545" s="72">
        <f t="shared" si="297"/>
        <v>0</v>
      </c>
      <c r="AH545" s="70"/>
      <c r="AI545" s="70"/>
      <c r="AJ545" s="72">
        <f t="shared" si="298"/>
        <v>0</v>
      </c>
      <c r="AK545" s="70"/>
      <c r="AL545" s="70"/>
      <c r="AM545" s="72">
        <f t="shared" si="299"/>
        <v>0</v>
      </c>
      <c r="AN545" s="72"/>
      <c r="AO545" s="72"/>
      <c r="AP545" s="72">
        <f t="shared" si="300"/>
        <v>0</v>
      </c>
      <c r="AQ545" s="73">
        <f t="shared" si="301"/>
        <v>0</v>
      </c>
      <c r="AR545" s="396"/>
      <c r="AS545" s="363"/>
      <c r="AT545" s="390"/>
      <c r="AU545" s="363"/>
      <c r="AV545" s="390"/>
      <c r="AW545" s="390"/>
      <c r="AX545" s="390"/>
      <c r="AY545" s="393"/>
    </row>
    <row r="546" spans="1:51" ht="50" customHeight="1" x14ac:dyDescent="0.3">
      <c r="A546" s="403" t="s">
        <v>1464</v>
      </c>
      <c r="B546" s="406" t="s">
        <v>163</v>
      </c>
      <c r="C546" s="409">
        <v>5</v>
      </c>
      <c r="D546" s="406" t="s">
        <v>312</v>
      </c>
      <c r="E546" s="406" t="s">
        <v>312</v>
      </c>
      <c r="F546" s="406" t="s">
        <v>2032</v>
      </c>
      <c r="G546" s="400" t="s">
        <v>2552</v>
      </c>
      <c r="H546" s="361" t="s">
        <v>2073</v>
      </c>
      <c r="I546" s="361" t="s">
        <v>2232</v>
      </c>
      <c r="J546" s="361" t="s">
        <v>2233</v>
      </c>
      <c r="K546" s="361" t="s">
        <v>2110</v>
      </c>
      <c r="L546" s="361" t="s">
        <v>2509</v>
      </c>
      <c r="M546" s="361" t="s">
        <v>2132</v>
      </c>
      <c r="N546" s="388">
        <f>VALUE(MID($M546,1,1))</f>
        <v>2</v>
      </c>
      <c r="O546" s="397">
        <f>IF(N546=5,100%,IF(N546=4,80%,IF(N546=3,60%,IF(N546=2,40%,IF(N546=1,20%,"")))))</f>
        <v>0.4</v>
      </c>
      <c r="P546" s="361" t="s">
        <v>2043</v>
      </c>
      <c r="Q546" s="388">
        <f>VALUE(MID($P546,1,1))</f>
        <v>2</v>
      </c>
      <c r="R546" s="397">
        <f>IF(Q546=5,100%,IF(Q546=4,80%,IF(Q546=3,60%,IF(Q546=2,40%,IF(Q546=1,20%,"")))))</f>
        <v>0.4</v>
      </c>
      <c r="S546" s="388" t="str">
        <f>CONCATENATE(M546,P546)</f>
        <v>2. Baja2. Menor</v>
      </c>
      <c r="T546" s="391" t="s">
        <v>2044</v>
      </c>
      <c r="U546" s="70" t="s">
        <v>419</v>
      </c>
      <c r="V546" s="70" t="s">
        <v>2870</v>
      </c>
      <c r="W546" s="70" t="s">
        <v>2046</v>
      </c>
      <c r="X546" s="71">
        <f t="shared" si="294"/>
        <v>0.25</v>
      </c>
      <c r="Y546" s="71" t="s">
        <v>2047</v>
      </c>
      <c r="Z546" s="71">
        <f t="shared" si="295"/>
        <v>0.05</v>
      </c>
      <c r="AA546" s="70" t="s">
        <v>419</v>
      </c>
      <c r="AB546" s="70" t="s">
        <v>2871</v>
      </c>
      <c r="AC546" s="72">
        <f t="shared" si="296"/>
        <v>0.1</v>
      </c>
      <c r="AD546" s="70" t="s">
        <v>419</v>
      </c>
      <c r="AE546" s="70" t="s">
        <v>193</v>
      </c>
      <c r="AF546" s="70" t="s">
        <v>1495</v>
      </c>
      <c r="AG546" s="72">
        <f t="shared" si="297"/>
        <v>0.15</v>
      </c>
      <c r="AH546" s="70" t="s">
        <v>419</v>
      </c>
      <c r="AI546" s="70" t="s">
        <v>2049</v>
      </c>
      <c r="AJ546" s="72">
        <f t="shared" si="298"/>
        <v>0.1</v>
      </c>
      <c r="AK546" s="70" t="s">
        <v>419</v>
      </c>
      <c r="AL546" s="70" t="s">
        <v>2050</v>
      </c>
      <c r="AM546" s="72">
        <f>IF(AK546="SI",15%,0%)</f>
        <v>0.15</v>
      </c>
      <c r="AN546" s="72" t="s">
        <v>2051</v>
      </c>
      <c r="AO546" s="72" t="s">
        <v>2052</v>
      </c>
      <c r="AP546" s="72">
        <f t="shared" si="300"/>
        <v>0.25</v>
      </c>
      <c r="AQ546" s="73">
        <f t="shared" si="301"/>
        <v>1.05</v>
      </c>
      <c r="AR546" s="394">
        <v>0.35000000000000003</v>
      </c>
      <c r="AS546" s="361" t="s">
        <v>2053</v>
      </c>
      <c r="AT546" s="388">
        <f>VALUE(MID($AS546,1,1))</f>
        <v>1</v>
      </c>
      <c r="AU546" s="361" t="s">
        <v>2054</v>
      </c>
      <c r="AV546" s="388">
        <f>VALUE(MID($AU546,1,1))</f>
        <v>1</v>
      </c>
      <c r="AW546" s="388">
        <f>$AT546*$AV546</f>
        <v>1</v>
      </c>
      <c r="AX546" s="388" t="str">
        <f>CONCATENATE(AS546,AU546)</f>
        <v>1. Muy baja1. Leve</v>
      </c>
      <c r="AY546" s="391" t="s">
        <v>2055</v>
      </c>
    </row>
    <row r="547" spans="1:51" ht="50" customHeight="1" x14ac:dyDescent="0.3">
      <c r="A547" s="404"/>
      <c r="B547" s="407"/>
      <c r="C547" s="410"/>
      <c r="D547" s="407"/>
      <c r="E547" s="407"/>
      <c r="F547" s="407"/>
      <c r="G547" s="401"/>
      <c r="H547" s="362"/>
      <c r="I547" s="362"/>
      <c r="J547" s="362"/>
      <c r="K547" s="362"/>
      <c r="L547" s="362"/>
      <c r="M547" s="362"/>
      <c r="N547" s="389"/>
      <c r="O547" s="398"/>
      <c r="P547" s="362"/>
      <c r="Q547" s="389"/>
      <c r="R547" s="398"/>
      <c r="S547" s="389"/>
      <c r="T547" s="392"/>
      <c r="U547" s="70"/>
      <c r="V547" s="70"/>
      <c r="W547" s="70"/>
      <c r="X547" s="71" t="str">
        <f t="shared" si="294"/>
        <v>0%</v>
      </c>
      <c r="Y547" s="71"/>
      <c r="Z547" s="71" t="str">
        <f t="shared" si="295"/>
        <v>0%</v>
      </c>
      <c r="AA547" s="70"/>
      <c r="AB547" s="70"/>
      <c r="AC547" s="72">
        <f t="shared" si="296"/>
        <v>0</v>
      </c>
      <c r="AD547" s="70"/>
      <c r="AE547" s="70"/>
      <c r="AF547" s="70"/>
      <c r="AG547" s="72">
        <f t="shared" si="297"/>
        <v>0</v>
      </c>
      <c r="AH547" s="70"/>
      <c r="AI547" s="70"/>
      <c r="AJ547" s="72">
        <f t="shared" si="298"/>
        <v>0</v>
      </c>
      <c r="AK547" s="70"/>
      <c r="AL547" s="70"/>
      <c r="AM547" s="72">
        <f t="shared" si="299"/>
        <v>0</v>
      </c>
      <c r="AN547" s="72"/>
      <c r="AO547" s="72"/>
      <c r="AP547" s="72">
        <f t="shared" si="300"/>
        <v>0</v>
      </c>
      <c r="AQ547" s="73">
        <f t="shared" si="301"/>
        <v>0</v>
      </c>
      <c r="AR547" s="395"/>
      <c r="AS547" s="362"/>
      <c r="AT547" s="389"/>
      <c r="AU547" s="362"/>
      <c r="AV547" s="389"/>
      <c r="AW547" s="389"/>
      <c r="AX547" s="389"/>
      <c r="AY547" s="392"/>
    </row>
    <row r="548" spans="1:51" ht="50" customHeight="1" x14ac:dyDescent="0.3">
      <c r="A548" s="405"/>
      <c r="B548" s="408"/>
      <c r="C548" s="411"/>
      <c r="D548" s="408"/>
      <c r="E548" s="408"/>
      <c r="F548" s="408"/>
      <c r="G548" s="402"/>
      <c r="H548" s="363"/>
      <c r="I548" s="363"/>
      <c r="J548" s="363"/>
      <c r="K548" s="363"/>
      <c r="L548" s="363"/>
      <c r="M548" s="363"/>
      <c r="N548" s="390"/>
      <c r="O548" s="399"/>
      <c r="P548" s="363"/>
      <c r="Q548" s="390"/>
      <c r="R548" s="399"/>
      <c r="S548" s="390"/>
      <c r="T548" s="393"/>
      <c r="U548" s="70"/>
      <c r="V548" s="70"/>
      <c r="W548" s="70"/>
      <c r="X548" s="71" t="str">
        <f t="shared" si="294"/>
        <v>0%</v>
      </c>
      <c r="Y548" s="71"/>
      <c r="Z548" s="71" t="str">
        <f t="shared" si="295"/>
        <v>0%</v>
      </c>
      <c r="AA548" s="70"/>
      <c r="AB548" s="70"/>
      <c r="AC548" s="72">
        <f t="shared" si="296"/>
        <v>0</v>
      </c>
      <c r="AD548" s="70"/>
      <c r="AE548" s="70"/>
      <c r="AF548" s="70"/>
      <c r="AG548" s="72">
        <f t="shared" si="297"/>
        <v>0</v>
      </c>
      <c r="AH548" s="70"/>
      <c r="AI548" s="70"/>
      <c r="AJ548" s="72">
        <f t="shared" si="298"/>
        <v>0</v>
      </c>
      <c r="AK548" s="70"/>
      <c r="AL548" s="70"/>
      <c r="AM548" s="72">
        <f t="shared" si="299"/>
        <v>0</v>
      </c>
      <c r="AN548" s="72"/>
      <c r="AO548" s="72"/>
      <c r="AP548" s="72">
        <f t="shared" si="300"/>
        <v>0</v>
      </c>
      <c r="AQ548" s="73">
        <f t="shared" si="301"/>
        <v>0</v>
      </c>
      <c r="AR548" s="396"/>
      <c r="AS548" s="363"/>
      <c r="AT548" s="390"/>
      <c r="AU548" s="363"/>
      <c r="AV548" s="390"/>
      <c r="AW548" s="390"/>
      <c r="AX548" s="390"/>
      <c r="AY548" s="393"/>
    </row>
    <row r="549" spans="1:51" ht="50" customHeight="1" x14ac:dyDescent="0.3">
      <c r="A549" s="403" t="s">
        <v>1464</v>
      </c>
      <c r="B549" s="406" t="s">
        <v>163</v>
      </c>
      <c r="C549" s="409">
        <v>6</v>
      </c>
      <c r="D549" s="406" t="s">
        <v>312</v>
      </c>
      <c r="E549" s="406" t="s">
        <v>312</v>
      </c>
      <c r="F549" s="406" t="s">
        <v>2061</v>
      </c>
      <c r="G549" s="400" t="s">
        <v>2556</v>
      </c>
      <c r="H549" s="361" t="s">
        <v>2073</v>
      </c>
      <c r="I549" s="361" t="s">
        <v>2237</v>
      </c>
      <c r="J549" s="361" t="s">
        <v>2238</v>
      </c>
      <c r="K549" s="361" t="s">
        <v>2239</v>
      </c>
      <c r="L549" s="361" t="s">
        <v>2509</v>
      </c>
      <c r="M549" s="361" t="s">
        <v>2132</v>
      </c>
      <c r="N549" s="388">
        <f>VALUE(MID($M549,1,1))</f>
        <v>2</v>
      </c>
      <c r="O549" s="397">
        <f>IF(N549=5,100%,IF(N549=4,80%,IF(N549=3,60%,IF(N549=2,40%,IF(N549=1,20%,"")))))</f>
        <v>0.4</v>
      </c>
      <c r="P549" s="361" t="s">
        <v>2043</v>
      </c>
      <c r="Q549" s="388">
        <f>VALUE(MID($P549,1,1))</f>
        <v>2</v>
      </c>
      <c r="R549" s="397">
        <f>IF(Q549=5,100%,IF(Q549=4,80%,IF(Q549=3,60%,IF(Q549=2,40%,IF(Q549=1,20%,"")))))</f>
        <v>0.4</v>
      </c>
      <c r="S549" s="388" t="str">
        <f>CONCATENATE(M549,P549)</f>
        <v>2. Baja2. Menor</v>
      </c>
      <c r="T549" s="391" t="s">
        <v>2044</v>
      </c>
      <c r="U549" s="70"/>
      <c r="V549" s="70"/>
      <c r="W549" s="70"/>
      <c r="X549" s="71"/>
      <c r="Y549" s="71"/>
      <c r="Z549" s="71"/>
      <c r="AA549" s="70"/>
      <c r="AB549" s="70"/>
      <c r="AC549" s="72"/>
      <c r="AD549" s="70"/>
      <c r="AE549" s="70"/>
      <c r="AF549" s="70"/>
      <c r="AG549" s="72"/>
      <c r="AH549" s="70"/>
      <c r="AI549" s="70"/>
      <c r="AJ549" s="72"/>
      <c r="AK549" s="70"/>
      <c r="AL549" s="70"/>
      <c r="AM549" s="72"/>
      <c r="AN549" s="72"/>
      <c r="AO549" s="72"/>
      <c r="AP549" s="72">
        <f t="shared" si="300"/>
        <v>0</v>
      </c>
      <c r="AQ549" s="73">
        <f t="shared" si="301"/>
        <v>0</v>
      </c>
      <c r="AR549" s="394">
        <v>0</v>
      </c>
      <c r="AS549" s="361" t="s">
        <v>2132</v>
      </c>
      <c r="AT549" s="388">
        <f>VALUE(MID($AS549,1,1))</f>
        <v>2</v>
      </c>
      <c r="AU549" s="361" t="s">
        <v>2043</v>
      </c>
      <c r="AV549" s="388">
        <f>VALUE(MID($AU549,1,1))</f>
        <v>2</v>
      </c>
      <c r="AW549" s="388">
        <f>$AT549*$AV549</f>
        <v>4</v>
      </c>
      <c r="AX549" s="388" t="str">
        <f>CONCATENATE(AS549,AU549)</f>
        <v>2. Baja2. Menor</v>
      </c>
      <c r="AY549" s="391" t="s">
        <v>2044</v>
      </c>
    </row>
    <row r="550" spans="1:51" ht="50" customHeight="1" x14ac:dyDescent="0.3">
      <c r="A550" s="404"/>
      <c r="B550" s="407"/>
      <c r="C550" s="410"/>
      <c r="D550" s="407"/>
      <c r="E550" s="407"/>
      <c r="F550" s="407"/>
      <c r="G550" s="401"/>
      <c r="H550" s="362"/>
      <c r="I550" s="362"/>
      <c r="J550" s="362"/>
      <c r="K550" s="362"/>
      <c r="L550" s="362"/>
      <c r="M550" s="362"/>
      <c r="N550" s="389"/>
      <c r="O550" s="398"/>
      <c r="P550" s="362"/>
      <c r="Q550" s="389"/>
      <c r="R550" s="398"/>
      <c r="S550" s="389"/>
      <c r="T550" s="392"/>
      <c r="U550" s="70"/>
      <c r="V550" s="70"/>
      <c r="W550" s="70"/>
      <c r="X550" s="71"/>
      <c r="Y550" s="71"/>
      <c r="Z550" s="71"/>
      <c r="AA550" s="70"/>
      <c r="AB550" s="70"/>
      <c r="AC550" s="72"/>
      <c r="AD550" s="70"/>
      <c r="AE550" s="70"/>
      <c r="AF550" s="70"/>
      <c r="AG550" s="72"/>
      <c r="AH550" s="70"/>
      <c r="AI550" s="70"/>
      <c r="AJ550" s="72"/>
      <c r="AK550" s="70"/>
      <c r="AL550" s="70"/>
      <c r="AM550" s="72"/>
      <c r="AN550" s="72"/>
      <c r="AO550" s="72"/>
      <c r="AP550" s="72">
        <f t="shared" si="300"/>
        <v>0</v>
      </c>
      <c r="AQ550" s="73">
        <f t="shared" si="301"/>
        <v>0</v>
      </c>
      <c r="AR550" s="395"/>
      <c r="AS550" s="362"/>
      <c r="AT550" s="389"/>
      <c r="AU550" s="362"/>
      <c r="AV550" s="389"/>
      <c r="AW550" s="389"/>
      <c r="AX550" s="389"/>
      <c r="AY550" s="392"/>
    </row>
    <row r="551" spans="1:51" ht="50" customHeight="1" x14ac:dyDescent="0.3">
      <c r="A551" s="405"/>
      <c r="B551" s="408"/>
      <c r="C551" s="411"/>
      <c r="D551" s="408"/>
      <c r="E551" s="408"/>
      <c r="F551" s="408"/>
      <c r="G551" s="402"/>
      <c r="H551" s="363"/>
      <c r="I551" s="363"/>
      <c r="J551" s="363"/>
      <c r="K551" s="363"/>
      <c r="L551" s="363"/>
      <c r="M551" s="363"/>
      <c r="N551" s="390"/>
      <c r="O551" s="399"/>
      <c r="P551" s="363"/>
      <c r="Q551" s="390"/>
      <c r="R551" s="399"/>
      <c r="S551" s="390"/>
      <c r="T551" s="393"/>
      <c r="U551" s="70"/>
      <c r="V551" s="70"/>
      <c r="W551" s="70"/>
      <c r="X551" s="71" t="str">
        <f t="shared" si="294"/>
        <v>0%</v>
      </c>
      <c r="Y551" s="71"/>
      <c r="Z551" s="71" t="str">
        <f t="shared" si="295"/>
        <v>0%</v>
      </c>
      <c r="AA551" s="70"/>
      <c r="AB551" s="70"/>
      <c r="AC551" s="72">
        <f t="shared" si="296"/>
        <v>0</v>
      </c>
      <c r="AD551" s="70"/>
      <c r="AE551" s="70"/>
      <c r="AF551" s="70"/>
      <c r="AG551" s="72">
        <f t="shared" si="297"/>
        <v>0</v>
      </c>
      <c r="AH551" s="70"/>
      <c r="AI551" s="70"/>
      <c r="AJ551" s="72">
        <f t="shared" si="298"/>
        <v>0</v>
      </c>
      <c r="AK551" s="70"/>
      <c r="AL551" s="70"/>
      <c r="AM551" s="72">
        <f t="shared" si="299"/>
        <v>0</v>
      </c>
      <c r="AN551" s="72"/>
      <c r="AO551" s="72"/>
      <c r="AP551" s="72">
        <f t="shared" si="300"/>
        <v>0</v>
      </c>
      <c r="AQ551" s="73">
        <f t="shared" si="301"/>
        <v>0</v>
      </c>
      <c r="AR551" s="396"/>
      <c r="AS551" s="363"/>
      <c r="AT551" s="390"/>
      <c r="AU551" s="363"/>
      <c r="AV551" s="390"/>
      <c r="AW551" s="390"/>
      <c r="AX551" s="390"/>
      <c r="AY551" s="393"/>
    </row>
    <row r="552" spans="1:51" ht="50" customHeight="1" x14ac:dyDescent="0.3">
      <c r="A552" s="403" t="s">
        <v>1464</v>
      </c>
      <c r="B552" s="406" t="s">
        <v>163</v>
      </c>
      <c r="C552" s="409">
        <v>7</v>
      </c>
      <c r="D552" s="406" t="s">
        <v>451</v>
      </c>
      <c r="E552" s="406" t="s">
        <v>695</v>
      </c>
      <c r="F552" s="406" t="s">
        <v>2032</v>
      </c>
      <c r="G552" s="400" t="s">
        <v>2872</v>
      </c>
      <c r="H552" s="361" t="s">
        <v>2084</v>
      </c>
      <c r="I552" s="361" t="s">
        <v>2163</v>
      </c>
      <c r="J552" s="361" t="s">
        <v>2778</v>
      </c>
      <c r="K552" s="361" t="s">
        <v>2140</v>
      </c>
      <c r="L552" s="361" t="s">
        <v>2509</v>
      </c>
      <c r="M552" s="361" t="s">
        <v>2132</v>
      </c>
      <c r="N552" s="388">
        <f>VALUE(MID($M552,1,1))</f>
        <v>2</v>
      </c>
      <c r="O552" s="397">
        <f>IF(N552=5,100%,IF(N552=4,80%,IF(N552=3,60%,IF(N552=2,40%,IF(N552=1,20%,"")))))</f>
        <v>0.4</v>
      </c>
      <c r="P552" s="361" t="s">
        <v>2043</v>
      </c>
      <c r="Q552" s="388">
        <f>VALUE(MID($P552,1,1))</f>
        <v>2</v>
      </c>
      <c r="R552" s="397">
        <f>IF(Q552=5,100%,IF(Q552=4,80%,IF(Q552=3,60%,IF(Q552=2,40%,IF(Q552=1,20%,"")))))</f>
        <v>0.4</v>
      </c>
      <c r="S552" s="388" t="str">
        <f>CONCATENATE(M552,P552)</f>
        <v>2. Baja2. Menor</v>
      </c>
      <c r="T552" s="391" t="s">
        <v>2044</v>
      </c>
      <c r="U552" s="70" t="s">
        <v>419</v>
      </c>
      <c r="V552" s="70" t="s">
        <v>2077</v>
      </c>
      <c r="W552" s="70" t="s">
        <v>2046</v>
      </c>
      <c r="X552" s="71">
        <f t="shared" si="294"/>
        <v>0.25</v>
      </c>
      <c r="Y552" s="71" t="s">
        <v>2047</v>
      </c>
      <c r="Z552" s="71">
        <f t="shared" si="295"/>
        <v>0.05</v>
      </c>
      <c r="AA552" s="70" t="s">
        <v>419</v>
      </c>
      <c r="AB552" s="70" t="s">
        <v>2078</v>
      </c>
      <c r="AC552" s="72">
        <f t="shared" si="296"/>
        <v>0.1</v>
      </c>
      <c r="AD552" s="70" t="s">
        <v>419</v>
      </c>
      <c r="AE552" s="70" t="s">
        <v>324</v>
      </c>
      <c r="AF552" s="70" t="s">
        <v>1495</v>
      </c>
      <c r="AG552" s="72">
        <f t="shared" si="297"/>
        <v>0.15</v>
      </c>
      <c r="AH552" s="70" t="s">
        <v>419</v>
      </c>
      <c r="AI552" s="70" t="s">
        <v>2049</v>
      </c>
      <c r="AJ552" s="72">
        <f t="shared" si="298"/>
        <v>0.1</v>
      </c>
      <c r="AK552" s="70" t="s">
        <v>419</v>
      </c>
      <c r="AL552" s="70" t="s">
        <v>2079</v>
      </c>
      <c r="AM552" s="72">
        <f t="shared" si="299"/>
        <v>0.15</v>
      </c>
      <c r="AN552" s="72" t="s">
        <v>2051</v>
      </c>
      <c r="AO552" s="72" t="s">
        <v>2052</v>
      </c>
      <c r="AP552" s="72">
        <f t="shared" si="300"/>
        <v>0.25</v>
      </c>
      <c r="AQ552" s="73">
        <f t="shared" si="301"/>
        <v>1.05</v>
      </c>
      <c r="AR552" s="394">
        <v>0.70000000000000007</v>
      </c>
      <c r="AS552" s="361" t="s">
        <v>2053</v>
      </c>
      <c r="AT552" s="388">
        <f>VALUE(MID($AS552,1,1))</f>
        <v>1</v>
      </c>
      <c r="AU552" s="361" t="s">
        <v>2054</v>
      </c>
      <c r="AV552" s="388">
        <f>VALUE(MID($AU552,1,1))</f>
        <v>1</v>
      </c>
      <c r="AW552" s="388">
        <f>$AT552*$AV552</f>
        <v>1</v>
      </c>
      <c r="AX552" s="388" t="str">
        <f>CONCATENATE(AS552,AU552)</f>
        <v>1. Muy baja1. Leve</v>
      </c>
      <c r="AY552" s="391" t="s">
        <v>2055</v>
      </c>
    </row>
    <row r="553" spans="1:51" ht="50" customHeight="1" x14ac:dyDescent="0.3">
      <c r="A553" s="404"/>
      <c r="B553" s="407"/>
      <c r="C553" s="410"/>
      <c r="D553" s="407"/>
      <c r="E553" s="407"/>
      <c r="F553" s="407"/>
      <c r="G553" s="401"/>
      <c r="H553" s="362"/>
      <c r="I553" s="362"/>
      <c r="J553" s="362"/>
      <c r="K553" s="362"/>
      <c r="L553" s="362"/>
      <c r="M553" s="362"/>
      <c r="N553" s="389"/>
      <c r="O553" s="398"/>
      <c r="P553" s="362"/>
      <c r="Q553" s="389"/>
      <c r="R553" s="398"/>
      <c r="S553" s="389"/>
      <c r="T553" s="392"/>
      <c r="U553" s="70" t="s">
        <v>419</v>
      </c>
      <c r="V553" s="70" t="s">
        <v>2080</v>
      </c>
      <c r="W553" s="70" t="s">
        <v>2046</v>
      </c>
      <c r="X553" s="71">
        <f t="shared" si="294"/>
        <v>0.25</v>
      </c>
      <c r="Y553" s="71" t="s">
        <v>2047</v>
      </c>
      <c r="Z553" s="71">
        <f t="shared" si="295"/>
        <v>0.05</v>
      </c>
      <c r="AA553" s="70" t="s">
        <v>419</v>
      </c>
      <c r="AB553" s="70" t="s">
        <v>2081</v>
      </c>
      <c r="AC553" s="72">
        <f t="shared" si="296"/>
        <v>0.1</v>
      </c>
      <c r="AD553" s="70" t="s">
        <v>419</v>
      </c>
      <c r="AE553" s="70" t="s">
        <v>324</v>
      </c>
      <c r="AF553" s="70" t="s">
        <v>1495</v>
      </c>
      <c r="AG553" s="72">
        <f t="shared" si="297"/>
        <v>0.15</v>
      </c>
      <c r="AH553" s="70" t="s">
        <v>419</v>
      </c>
      <c r="AI553" s="70" t="s">
        <v>2049</v>
      </c>
      <c r="AJ553" s="72">
        <f t="shared" si="298"/>
        <v>0.1</v>
      </c>
      <c r="AK553" s="70" t="s">
        <v>419</v>
      </c>
      <c r="AL553" s="70" t="s">
        <v>2082</v>
      </c>
      <c r="AM553" s="72">
        <f t="shared" si="299"/>
        <v>0.15</v>
      </c>
      <c r="AN553" s="72" t="s">
        <v>2051</v>
      </c>
      <c r="AO553" s="72" t="s">
        <v>2052</v>
      </c>
      <c r="AP553" s="72">
        <f t="shared" si="300"/>
        <v>0.25</v>
      </c>
      <c r="AQ553" s="73">
        <f t="shared" si="301"/>
        <v>1.05</v>
      </c>
      <c r="AR553" s="395"/>
      <c r="AS553" s="362"/>
      <c r="AT553" s="389"/>
      <c r="AU553" s="362"/>
      <c r="AV553" s="389"/>
      <c r="AW553" s="389"/>
      <c r="AX553" s="389"/>
      <c r="AY553" s="392"/>
    </row>
    <row r="554" spans="1:51" ht="50" customHeight="1" x14ac:dyDescent="0.3">
      <c r="A554" s="405"/>
      <c r="B554" s="408"/>
      <c r="C554" s="411"/>
      <c r="D554" s="408"/>
      <c r="E554" s="408"/>
      <c r="F554" s="408"/>
      <c r="G554" s="402"/>
      <c r="H554" s="363"/>
      <c r="I554" s="363"/>
      <c r="J554" s="363"/>
      <c r="K554" s="363"/>
      <c r="L554" s="363"/>
      <c r="M554" s="363"/>
      <c r="N554" s="390"/>
      <c r="O554" s="399"/>
      <c r="P554" s="363"/>
      <c r="Q554" s="390"/>
      <c r="R554" s="399"/>
      <c r="S554" s="390"/>
      <c r="T554" s="393"/>
      <c r="U554" s="70"/>
      <c r="V554" s="70"/>
      <c r="W554" s="70"/>
      <c r="X554" s="71" t="str">
        <f t="shared" si="294"/>
        <v>0%</v>
      </c>
      <c r="Y554" s="71"/>
      <c r="Z554" s="71" t="str">
        <f t="shared" si="295"/>
        <v>0%</v>
      </c>
      <c r="AA554" s="70"/>
      <c r="AB554" s="70"/>
      <c r="AC554" s="72">
        <f t="shared" si="296"/>
        <v>0</v>
      </c>
      <c r="AD554" s="70"/>
      <c r="AE554" s="70"/>
      <c r="AF554" s="70"/>
      <c r="AG554" s="72">
        <f t="shared" si="297"/>
        <v>0</v>
      </c>
      <c r="AH554" s="70"/>
      <c r="AI554" s="70"/>
      <c r="AJ554" s="72">
        <f t="shared" si="298"/>
        <v>0</v>
      </c>
      <c r="AK554" s="70"/>
      <c r="AL554" s="70"/>
      <c r="AM554" s="72">
        <f t="shared" si="299"/>
        <v>0</v>
      </c>
      <c r="AN554" s="72"/>
      <c r="AO554" s="72"/>
      <c r="AP554" s="72">
        <f t="shared" si="300"/>
        <v>0</v>
      </c>
      <c r="AQ554" s="73">
        <f t="shared" si="301"/>
        <v>0</v>
      </c>
      <c r="AR554" s="396"/>
      <c r="AS554" s="363"/>
      <c r="AT554" s="390"/>
      <c r="AU554" s="363"/>
      <c r="AV554" s="390"/>
      <c r="AW554" s="390"/>
      <c r="AX554" s="390"/>
      <c r="AY554" s="393"/>
    </row>
    <row r="555" spans="1:51" ht="50" customHeight="1" x14ac:dyDescent="0.3">
      <c r="A555" s="403" t="s">
        <v>1464</v>
      </c>
      <c r="B555" s="406" t="s">
        <v>163</v>
      </c>
      <c r="C555" s="409">
        <v>8</v>
      </c>
      <c r="D555" s="406" t="s">
        <v>451</v>
      </c>
      <c r="E555" s="406" t="s">
        <v>695</v>
      </c>
      <c r="F555" s="406" t="s">
        <v>2061</v>
      </c>
      <c r="G555" s="400" t="s">
        <v>2873</v>
      </c>
      <c r="H555" s="361" t="s">
        <v>2084</v>
      </c>
      <c r="I555" s="361" t="s">
        <v>2785</v>
      </c>
      <c r="J555" s="361" t="s">
        <v>2786</v>
      </c>
      <c r="K555" s="361" t="s">
        <v>2140</v>
      </c>
      <c r="L555" s="361" t="s">
        <v>2509</v>
      </c>
      <c r="M555" s="361" t="s">
        <v>2132</v>
      </c>
      <c r="N555" s="388">
        <f>VALUE(MID($M555,1,1))</f>
        <v>2</v>
      </c>
      <c r="O555" s="397">
        <f>IF(N555=5,100%,IF(N555=4,80%,IF(N555=3,60%,IF(N555=2,40%,IF(N555=1,20%,"")))))</f>
        <v>0.4</v>
      </c>
      <c r="P555" s="361" t="s">
        <v>2043</v>
      </c>
      <c r="Q555" s="388">
        <f>VALUE(MID($P555,1,1))</f>
        <v>2</v>
      </c>
      <c r="R555" s="397">
        <f>IF(Q555=5,100%,IF(Q555=4,80%,IF(Q555=3,60%,IF(Q555=2,40%,IF(Q555=1,20%,"")))))</f>
        <v>0.4</v>
      </c>
      <c r="S555" s="388" t="str">
        <f>CONCATENATE(M555,P555)</f>
        <v>2. Baja2. Menor</v>
      </c>
      <c r="T555" s="391" t="s">
        <v>2044</v>
      </c>
      <c r="U555" s="70" t="s">
        <v>419</v>
      </c>
      <c r="V555" s="70" t="s">
        <v>2077</v>
      </c>
      <c r="W555" s="70" t="s">
        <v>2046</v>
      </c>
      <c r="X555" s="71">
        <f t="shared" si="294"/>
        <v>0.25</v>
      </c>
      <c r="Y555" s="71" t="s">
        <v>2047</v>
      </c>
      <c r="Z555" s="71">
        <f t="shared" si="295"/>
        <v>0.05</v>
      </c>
      <c r="AA555" s="70" t="s">
        <v>419</v>
      </c>
      <c r="AB555" s="70" t="s">
        <v>2078</v>
      </c>
      <c r="AC555" s="72">
        <f t="shared" si="296"/>
        <v>0.1</v>
      </c>
      <c r="AD555" s="70" t="s">
        <v>419</v>
      </c>
      <c r="AE555" s="70" t="s">
        <v>324</v>
      </c>
      <c r="AF555" s="70" t="s">
        <v>1495</v>
      </c>
      <c r="AG555" s="72">
        <f t="shared" si="297"/>
        <v>0.15</v>
      </c>
      <c r="AH555" s="70" t="s">
        <v>419</v>
      </c>
      <c r="AI555" s="70" t="s">
        <v>2049</v>
      </c>
      <c r="AJ555" s="72">
        <f t="shared" si="298"/>
        <v>0.1</v>
      </c>
      <c r="AK555" s="70" t="s">
        <v>419</v>
      </c>
      <c r="AL555" s="70" t="s">
        <v>2079</v>
      </c>
      <c r="AM555" s="72">
        <f t="shared" si="299"/>
        <v>0.15</v>
      </c>
      <c r="AN555" s="72" t="s">
        <v>2051</v>
      </c>
      <c r="AO555" s="72" t="s">
        <v>2052</v>
      </c>
      <c r="AP555" s="72">
        <f t="shared" si="300"/>
        <v>0.25</v>
      </c>
      <c r="AQ555" s="73">
        <f t="shared" si="301"/>
        <v>1.05</v>
      </c>
      <c r="AR555" s="394">
        <v>0.70000000000000007</v>
      </c>
      <c r="AS555" s="361" t="s">
        <v>2053</v>
      </c>
      <c r="AT555" s="388">
        <f>VALUE(MID($AS555,1,1))</f>
        <v>1</v>
      </c>
      <c r="AU555" s="361" t="s">
        <v>2054</v>
      </c>
      <c r="AV555" s="388">
        <f>VALUE(MID($AU555,1,1))</f>
        <v>1</v>
      </c>
      <c r="AW555" s="388">
        <f>$AT555*$AV555</f>
        <v>1</v>
      </c>
      <c r="AX555" s="388" t="str">
        <f>CONCATENATE(AS555,AU555)</f>
        <v>1. Muy baja1. Leve</v>
      </c>
      <c r="AY555" s="391" t="s">
        <v>2055</v>
      </c>
    </row>
    <row r="556" spans="1:51" ht="50" customHeight="1" x14ac:dyDescent="0.3">
      <c r="A556" s="404"/>
      <c r="B556" s="407"/>
      <c r="C556" s="410"/>
      <c r="D556" s="407"/>
      <c r="E556" s="407"/>
      <c r="F556" s="407"/>
      <c r="G556" s="401"/>
      <c r="H556" s="362"/>
      <c r="I556" s="362"/>
      <c r="J556" s="362"/>
      <c r="K556" s="362"/>
      <c r="L556" s="362"/>
      <c r="M556" s="362"/>
      <c r="N556" s="389"/>
      <c r="O556" s="398"/>
      <c r="P556" s="362"/>
      <c r="Q556" s="389"/>
      <c r="R556" s="398"/>
      <c r="S556" s="389"/>
      <c r="T556" s="392"/>
      <c r="U556" s="70" t="s">
        <v>419</v>
      </c>
      <c r="V556" s="70" t="s">
        <v>2080</v>
      </c>
      <c r="W556" s="70" t="s">
        <v>2046</v>
      </c>
      <c r="X556" s="71">
        <f t="shared" si="294"/>
        <v>0.25</v>
      </c>
      <c r="Y556" s="71" t="s">
        <v>2047</v>
      </c>
      <c r="Z556" s="71">
        <f t="shared" si="295"/>
        <v>0.05</v>
      </c>
      <c r="AA556" s="70" t="s">
        <v>419</v>
      </c>
      <c r="AB556" s="70" t="s">
        <v>2081</v>
      </c>
      <c r="AC556" s="72">
        <f t="shared" si="296"/>
        <v>0.1</v>
      </c>
      <c r="AD556" s="70" t="s">
        <v>419</v>
      </c>
      <c r="AE556" s="70" t="s">
        <v>324</v>
      </c>
      <c r="AF556" s="70" t="s">
        <v>1495</v>
      </c>
      <c r="AG556" s="72">
        <f t="shared" si="297"/>
        <v>0.15</v>
      </c>
      <c r="AH556" s="70" t="s">
        <v>419</v>
      </c>
      <c r="AI556" s="70" t="s">
        <v>2049</v>
      </c>
      <c r="AJ556" s="72">
        <f t="shared" si="298"/>
        <v>0.1</v>
      </c>
      <c r="AK556" s="70" t="s">
        <v>419</v>
      </c>
      <c r="AL556" s="70" t="s">
        <v>2082</v>
      </c>
      <c r="AM556" s="72">
        <f t="shared" si="299"/>
        <v>0.15</v>
      </c>
      <c r="AN556" s="72" t="s">
        <v>2051</v>
      </c>
      <c r="AO556" s="72" t="s">
        <v>2052</v>
      </c>
      <c r="AP556" s="72">
        <f t="shared" si="300"/>
        <v>0.25</v>
      </c>
      <c r="AQ556" s="73">
        <f t="shared" si="301"/>
        <v>1.05</v>
      </c>
      <c r="AR556" s="395"/>
      <c r="AS556" s="362"/>
      <c r="AT556" s="389"/>
      <c r="AU556" s="362"/>
      <c r="AV556" s="389"/>
      <c r="AW556" s="389"/>
      <c r="AX556" s="389"/>
      <c r="AY556" s="392"/>
    </row>
    <row r="557" spans="1:51" ht="50" customHeight="1" x14ac:dyDescent="0.3">
      <c r="A557" s="405"/>
      <c r="B557" s="408"/>
      <c r="C557" s="411"/>
      <c r="D557" s="408"/>
      <c r="E557" s="408"/>
      <c r="F557" s="408"/>
      <c r="G557" s="402"/>
      <c r="H557" s="363"/>
      <c r="I557" s="363"/>
      <c r="J557" s="363"/>
      <c r="K557" s="363"/>
      <c r="L557" s="363"/>
      <c r="M557" s="363"/>
      <c r="N557" s="390"/>
      <c r="O557" s="399"/>
      <c r="P557" s="363"/>
      <c r="Q557" s="390"/>
      <c r="R557" s="399"/>
      <c r="S557" s="390"/>
      <c r="T557" s="393"/>
      <c r="U557" s="70"/>
      <c r="V557" s="70"/>
      <c r="W557" s="70"/>
      <c r="X557" s="71" t="str">
        <f t="shared" si="294"/>
        <v>0%</v>
      </c>
      <c r="Y557" s="71"/>
      <c r="Z557" s="71" t="str">
        <f t="shared" si="295"/>
        <v>0%</v>
      </c>
      <c r="AA557" s="70"/>
      <c r="AB557" s="70"/>
      <c r="AC557" s="72">
        <f t="shared" si="296"/>
        <v>0</v>
      </c>
      <c r="AD557" s="70"/>
      <c r="AE557" s="70"/>
      <c r="AF557" s="70"/>
      <c r="AG557" s="72">
        <f t="shared" si="297"/>
        <v>0</v>
      </c>
      <c r="AH557" s="70"/>
      <c r="AI557" s="70"/>
      <c r="AJ557" s="72">
        <f t="shared" si="298"/>
        <v>0</v>
      </c>
      <c r="AK557" s="70"/>
      <c r="AL557" s="70"/>
      <c r="AM557" s="72">
        <f t="shared" si="299"/>
        <v>0</v>
      </c>
      <c r="AN557" s="72"/>
      <c r="AO557" s="72"/>
      <c r="AP557" s="72">
        <f t="shared" si="300"/>
        <v>0</v>
      </c>
      <c r="AQ557" s="73">
        <f t="shared" si="301"/>
        <v>0</v>
      </c>
      <c r="AR557" s="396"/>
      <c r="AS557" s="363"/>
      <c r="AT557" s="390"/>
      <c r="AU557" s="363"/>
      <c r="AV557" s="390"/>
      <c r="AW557" s="390"/>
      <c r="AX557" s="390"/>
      <c r="AY557" s="393"/>
    </row>
    <row r="558" spans="1:51" ht="50" customHeight="1" x14ac:dyDescent="0.3">
      <c r="A558" s="403" t="s">
        <v>1464</v>
      </c>
      <c r="B558" s="406" t="s">
        <v>163</v>
      </c>
      <c r="C558" s="409">
        <v>9</v>
      </c>
      <c r="D558" s="406" t="s">
        <v>465</v>
      </c>
      <c r="E558" s="406" t="s">
        <v>175</v>
      </c>
      <c r="F558" s="406" t="s">
        <v>2032</v>
      </c>
      <c r="G558" s="400" t="s">
        <v>2550</v>
      </c>
      <c r="H558" s="361" t="s">
        <v>2104</v>
      </c>
      <c r="I558" s="361" t="s">
        <v>2033</v>
      </c>
      <c r="J558" s="361" t="s">
        <v>2174</v>
      </c>
      <c r="K558" s="361" t="s">
        <v>2175</v>
      </c>
      <c r="L558" s="361" t="s">
        <v>2509</v>
      </c>
      <c r="M558" s="361" t="s">
        <v>2042</v>
      </c>
      <c r="N558" s="388">
        <f>VALUE(MID($M558,1,1))</f>
        <v>3</v>
      </c>
      <c r="O558" s="397">
        <f>IF(N558=5,100%,IF(N558=4,80%,IF(N558=3,60%,IF(N558=2,40%,IF(N558=1,20%,"")))))</f>
        <v>0.6</v>
      </c>
      <c r="P558" s="361" t="s">
        <v>2043</v>
      </c>
      <c r="Q558" s="388">
        <f>VALUE(MID($P558,1,1))</f>
        <v>2</v>
      </c>
      <c r="R558" s="397">
        <f>IF(Q558=5,100%,IF(Q558=4,80%,IF(Q558=3,60%,IF(Q558=2,40%,IF(Q558=1,20%,"")))))</f>
        <v>0.4</v>
      </c>
      <c r="S558" s="388" t="str">
        <f>CONCATENATE(M558,P558)</f>
        <v>3. Media2. Menor</v>
      </c>
      <c r="T558" s="391" t="s">
        <v>2044</v>
      </c>
      <c r="U558" s="70" t="s">
        <v>419</v>
      </c>
      <c r="V558" s="70" t="s">
        <v>2176</v>
      </c>
      <c r="W558" s="70" t="s">
        <v>2046</v>
      </c>
      <c r="X558" s="71">
        <f t="shared" si="294"/>
        <v>0.25</v>
      </c>
      <c r="Y558" s="71" t="s">
        <v>2047</v>
      </c>
      <c r="Z558" s="71">
        <f t="shared" si="295"/>
        <v>0.05</v>
      </c>
      <c r="AA558" s="70" t="s">
        <v>419</v>
      </c>
      <c r="AB558" s="70" t="s">
        <v>2177</v>
      </c>
      <c r="AC558" s="72">
        <f t="shared" si="296"/>
        <v>0.1</v>
      </c>
      <c r="AD558" s="70" t="s">
        <v>419</v>
      </c>
      <c r="AE558" s="70" t="s">
        <v>178</v>
      </c>
      <c r="AF558" s="70" t="s">
        <v>170</v>
      </c>
      <c r="AG558" s="72">
        <f t="shared" si="297"/>
        <v>0.15</v>
      </c>
      <c r="AH558" s="70" t="s">
        <v>419</v>
      </c>
      <c r="AI558" s="70" t="s">
        <v>2145</v>
      </c>
      <c r="AJ558" s="72">
        <f t="shared" si="298"/>
        <v>0.1</v>
      </c>
      <c r="AK558" s="70" t="s">
        <v>419</v>
      </c>
      <c r="AL558" s="70" t="s">
        <v>2050</v>
      </c>
      <c r="AM558" s="72">
        <f t="shared" si="299"/>
        <v>0.15</v>
      </c>
      <c r="AN558" s="72" t="s">
        <v>2051</v>
      </c>
      <c r="AO558" s="72" t="s">
        <v>2067</v>
      </c>
      <c r="AP558" s="72">
        <f t="shared" si="300"/>
        <v>0.25</v>
      </c>
      <c r="AQ558" s="73">
        <f t="shared" si="301"/>
        <v>1.05</v>
      </c>
      <c r="AR558" s="394">
        <v>0.70000000000000007</v>
      </c>
      <c r="AS558" s="361" t="s">
        <v>2132</v>
      </c>
      <c r="AT558" s="388">
        <f>VALUE(MID($AS558,1,1))</f>
        <v>2</v>
      </c>
      <c r="AU558" s="361" t="s">
        <v>2054</v>
      </c>
      <c r="AV558" s="388">
        <f>VALUE(MID($AU558,1,1))</f>
        <v>1</v>
      </c>
      <c r="AW558" s="388">
        <f>$AT558*$AV558</f>
        <v>2</v>
      </c>
      <c r="AX558" s="388" t="str">
        <f>CONCATENATE(AS558,AU558)</f>
        <v>2. Baja1. Leve</v>
      </c>
      <c r="AY558" s="391" t="s">
        <v>2055</v>
      </c>
    </row>
    <row r="559" spans="1:51" ht="50" customHeight="1" x14ac:dyDescent="0.3">
      <c r="A559" s="404"/>
      <c r="B559" s="407"/>
      <c r="C559" s="410"/>
      <c r="D559" s="407"/>
      <c r="E559" s="407"/>
      <c r="F559" s="407"/>
      <c r="G559" s="401"/>
      <c r="H559" s="362"/>
      <c r="I559" s="362"/>
      <c r="J559" s="362"/>
      <c r="K559" s="362"/>
      <c r="L559" s="362"/>
      <c r="M559" s="362"/>
      <c r="N559" s="389"/>
      <c r="O559" s="398"/>
      <c r="P559" s="362"/>
      <c r="Q559" s="389"/>
      <c r="R559" s="398"/>
      <c r="S559" s="389"/>
      <c r="T559" s="392"/>
      <c r="U559" s="70" t="s">
        <v>419</v>
      </c>
      <c r="V559" s="70" t="s">
        <v>2178</v>
      </c>
      <c r="W559" s="70" t="s">
        <v>2046</v>
      </c>
      <c r="X559" s="71">
        <f t="shared" si="294"/>
        <v>0.25</v>
      </c>
      <c r="Y559" s="71" t="s">
        <v>2047</v>
      </c>
      <c r="Z559" s="71">
        <f t="shared" si="295"/>
        <v>0.05</v>
      </c>
      <c r="AA559" s="70" t="s">
        <v>419</v>
      </c>
      <c r="AB559" s="70" t="s">
        <v>2179</v>
      </c>
      <c r="AC559" s="72">
        <f t="shared" si="296"/>
        <v>0.1</v>
      </c>
      <c r="AD559" s="70" t="s">
        <v>419</v>
      </c>
      <c r="AE559" s="70" t="s">
        <v>516</v>
      </c>
      <c r="AF559" s="70" t="s">
        <v>1495</v>
      </c>
      <c r="AG559" s="72">
        <f t="shared" si="297"/>
        <v>0.15</v>
      </c>
      <c r="AH559" s="70" t="s">
        <v>419</v>
      </c>
      <c r="AI559" s="70" t="s">
        <v>2145</v>
      </c>
      <c r="AJ559" s="72">
        <f t="shared" si="298"/>
        <v>0.1</v>
      </c>
      <c r="AK559" s="70" t="s">
        <v>419</v>
      </c>
      <c r="AL559" s="70" t="s">
        <v>2050</v>
      </c>
      <c r="AM559" s="72">
        <f t="shared" si="299"/>
        <v>0.15</v>
      </c>
      <c r="AN559" s="72" t="s">
        <v>2051</v>
      </c>
      <c r="AO559" s="72" t="s">
        <v>2067</v>
      </c>
      <c r="AP559" s="72">
        <f t="shared" si="300"/>
        <v>0.25</v>
      </c>
      <c r="AQ559" s="73">
        <f t="shared" si="301"/>
        <v>1.05</v>
      </c>
      <c r="AR559" s="395"/>
      <c r="AS559" s="362"/>
      <c r="AT559" s="389"/>
      <c r="AU559" s="362"/>
      <c r="AV559" s="389"/>
      <c r="AW559" s="389"/>
      <c r="AX559" s="389"/>
      <c r="AY559" s="392"/>
    </row>
    <row r="560" spans="1:51" ht="50" customHeight="1" x14ac:dyDescent="0.3">
      <c r="A560" s="405"/>
      <c r="B560" s="408"/>
      <c r="C560" s="411"/>
      <c r="D560" s="408"/>
      <c r="E560" s="408"/>
      <c r="F560" s="408"/>
      <c r="G560" s="402"/>
      <c r="H560" s="363"/>
      <c r="I560" s="363"/>
      <c r="J560" s="363"/>
      <c r="K560" s="363"/>
      <c r="L560" s="363"/>
      <c r="M560" s="363"/>
      <c r="N560" s="390"/>
      <c r="O560" s="399"/>
      <c r="P560" s="363"/>
      <c r="Q560" s="390"/>
      <c r="R560" s="399"/>
      <c r="S560" s="390"/>
      <c r="T560" s="393"/>
      <c r="U560" s="70"/>
      <c r="V560" s="70"/>
      <c r="W560" s="70"/>
      <c r="X560" s="71" t="str">
        <f t="shared" si="294"/>
        <v>0%</v>
      </c>
      <c r="Y560" s="71"/>
      <c r="Z560" s="71" t="str">
        <f t="shared" si="295"/>
        <v>0%</v>
      </c>
      <c r="AA560" s="70"/>
      <c r="AB560" s="70"/>
      <c r="AC560" s="72">
        <f t="shared" si="296"/>
        <v>0</v>
      </c>
      <c r="AD560" s="70"/>
      <c r="AE560" s="70"/>
      <c r="AF560" s="70"/>
      <c r="AG560" s="72">
        <f t="shared" si="297"/>
        <v>0</v>
      </c>
      <c r="AH560" s="70"/>
      <c r="AI560" s="70"/>
      <c r="AJ560" s="72">
        <f t="shared" si="298"/>
        <v>0</v>
      </c>
      <c r="AK560" s="70"/>
      <c r="AL560" s="70"/>
      <c r="AM560" s="72">
        <f t="shared" si="299"/>
        <v>0</v>
      </c>
      <c r="AN560" s="72"/>
      <c r="AO560" s="72"/>
      <c r="AP560" s="72">
        <f t="shared" si="300"/>
        <v>0</v>
      </c>
      <c r="AQ560" s="73">
        <f t="shared" si="301"/>
        <v>0</v>
      </c>
      <c r="AR560" s="396"/>
      <c r="AS560" s="363"/>
      <c r="AT560" s="390"/>
      <c r="AU560" s="363"/>
      <c r="AV560" s="390"/>
      <c r="AW560" s="390"/>
      <c r="AX560" s="390"/>
      <c r="AY560" s="393"/>
    </row>
    <row r="561" spans="1:51" ht="50" customHeight="1" x14ac:dyDescent="0.3">
      <c r="A561" s="403" t="s">
        <v>1464</v>
      </c>
      <c r="B561" s="406" t="s">
        <v>163</v>
      </c>
      <c r="C561" s="409">
        <v>10</v>
      </c>
      <c r="D561" s="406" t="s">
        <v>465</v>
      </c>
      <c r="E561" s="406" t="s">
        <v>175</v>
      </c>
      <c r="F561" s="406" t="s">
        <v>2061</v>
      </c>
      <c r="G561" s="400" t="s">
        <v>2551</v>
      </c>
      <c r="H561" s="361" t="s">
        <v>2104</v>
      </c>
      <c r="I561" s="361" t="s">
        <v>2033</v>
      </c>
      <c r="J561" s="361" t="s">
        <v>2034</v>
      </c>
      <c r="K561" s="361" t="s">
        <v>2076</v>
      </c>
      <c r="L561" s="361" t="s">
        <v>2509</v>
      </c>
      <c r="M561" s="361" t="s">
        <v>2042</v>
      </c>
      <c r="N561" s="388">
        <f>VALUE(MID($M561,1,1))</f>
        <v>3</v>
      </c>
      <c r="O561" s="397">
        <f>IF(N561=5,100%,IF(N561=4,80%,IF(N561=3,60%,IF(N561=2,40%,IF(N561=1,20%,"")))))</f>
        <v>0.6</v>
      </c>
      <c r="P561" s="361" t="s">
        <v>2043</v>
      </c>
      <c r="Q561" s="388">
        <f>VALUE(MID($P561,1,1))</f>
        <v>2</v>
      </c>
      <c r="R561" s="397">
        <f>IF(Q561=5,100%,IF(Q561=4,80%,IF(Q561=3,60%,IF(Q561=2,40%,IF(Q561=1,20%,"")))))</f>
        <v>0.4</v>
      </c>
      <c r="S561" s="388" t="str">
        <f>CONCATENATE(M561,P561)</f>
        <v>3. Media2. Menor</v>
      </c>
      <c r="T561" s="391" t="s">
        <v>2044</v>
      </c>
      <c r="U561" s="70" t="s">
        <v>419</v>
      </c>
      <c r="V561" s="70" t="s">
        <v>2181</v>
      </c>
      <c r="W561" s="70" t="s">
        <v>2046</v>
      </c>
      <c r="X561" s="71">
        <f t="shared" si="294"/>
        <v>0.25</v>
      </c>
      <c r="Y561" s="71" t="s">
        <v>2069</v>
      </c>
      <c r="Z561" s="71">
        <f t="shared" si="295"/>
        <v>0.15</v>
      </c>
      <c r="AA561" s="70" t="s">
        <v>419</v>
      </c>
      <c r="AB561" s="70" t="s">
        <v>2182</v>
      </c>
      <c r="AC561" s="72">
        <f t="shared" si="296"/>
        <v>0.1</v>
      </c>
      <c r="AD561" s="70" t="s">
        <v>419</v>
      </c>
      <c r="AE561" s="70" t="s">
        <v>289</v>
      </c>
      <c r="AF561" s="70" t="s">
        <v>170</v>
      </c>
      <c r="AG561" s="72">
        <f t="shared" si="297"/>
        <v>0.15</v>
      </c>
      <c r="AH561" s="70" t="s">
        <v>419</v>
      </c>
      <c r="AI561" s="70" t="s">
        <v>2066</v>
      </c>
      <c r="AJ561" s="72">
        <f t="shared" si="298"/>
        <v>0.1</v>
      </c>
      <c r="AK561" s="70" t="s">
        <v>419</v>
      </c>
      <c r="AL561" s="70" t="s">
        <v>2063</v>
      </c>
      <c r="AM561" s="72">
        <f t="shared" si="299"/>
        <v>0.15</v>
      </c>
      <c r="AN561" s="72" t="s">
        <v>2051</v>
      </c>
      <c r="AO561" s="72" t="s">
        <v>2183</v>
      </c>
      <c r="AP561" s="72">
        <f t="shared" si="300"/>
        <v>0.25</v>
      </c>
      <c r="AQ561" s="73">
        <f t="shared" si="301"/>
        <v>1.1499999999999999</v>
      </c>
      <c r="AR561" s="394">
        <v>1.0666666666666667</v>
      </c>
      <c r="AS561" s="361" t="s">
        <v>2053</v>
      </c>
      <c r="AT561" s="388">
        <f>VALUE(MID($AS561,1,1))</f>
        <v>1</v>
      </c>
      <c r="AU561" s="361" t="s">
        <v>2054</v>
      </c>
      <c r="AV561" s="388">
        <f>VALUE(MID($AU561,1,1))</f>
        <v>1</v>
      </c>
      <c r="AW561" s="388">
        <f>$AT561*$AV561</f>
        <v>1</v>
      </c>
      <c r="AX561" s="388" t="str">
        <f>CONCATENATE(AS561,AU561)</f>
        <v>1. Muy baja1. Leve</v>
      </c>
      <c r="AY561" s="391" t="s">
        <v>2055</v>
      </c>
    </row>
    <row r="562" spans="1:51" ht="50" customHeight="1" x14ac:dyDescent="0.3">
      <c r="A562" s="404"/>
      <c r="B562" s="407"/>
      <c r="C562" s="410"/>
      <c r="D562" s="407"/>
      <c r="E562" s="407"/>
      <c r="F562" s="407"/>
      <c r="G562" s="401"/>
      <c r="H562" s="362"/>
      <c r="I562" s="362"/>
      <c r="J562" s="362"/>
      <c r="K562" s="362"/>
      <c r="L562" s="362"/>
      <c r="M562" s="362"/>
      <c r="N562" s="389"/>
      <c r="O562" s="398"/>
      <c r="P562" s="362"/>
      <c r="Q562" s="389"/>
      <c r="R562" s="398"/>
      <c r="S562" s="389"/>
      <c r="T562" s="392"/>
      <c r="U562" s="70" t="s">
        <v>419</v>
      </c>
      <c r="V562" s="70" t="s">
        <v>2181</v>
      </c>
      <c r="W562" s="70" t="s">
        <v>2114</v>
      </c>
      <c r="X562" s="71">
        <f t="shared" si="294"/>
        <v>0.1</v>
      </c>
      <c r="Y562" s="71" t="s">
        <v>2069</v>
      </c>
      <c r="Z562" s="71">
        <f t="shared" si="295"/>
        <v>0.15</v>
      </c>
      <c r="AA562" s="70" t="s">
        <v>419</v>
      </c>
      <c r="AB562" s="70" t="s">
        <v>2182</v>
      </c>
      <c r="AC562" s="72">
        <f t="shared" si="296"/>
        <v>0.1</v>
      </c>
      <c r="AD562" s="70" t="s">
        <v>419</v>
      </c>
      <c r="AE562" s="70" t="s">
        <v>289</v>
      </c>
      <c r="AF562" s="70" t="s">
        <v>170</v>
      </c>
      <c r="AG562" s="72">
        <f t="shared" si="297"/>
        <v>0.15</v>
      </c>
      <c r="AH562" s="70" t="s">
        <v>419</v>
      </c>
      <c r="AI562" s="70" t="s">
        <v>2066</v>
      </c>
      <c r="AJ562" s="72">
        <f t="shared" si="298"/>
        <v>0.1</v>
      </c>
      <c r="AK562" s="70" t="s">
        <v>419</v>
      </c>
      <c r="AL562" s="70" t="s">
        <v>2063</v>
      </c>
      <c r="AM562" s="72">
        <f t="shared" si="299"/>
        <v>0.15</v>
      </c>
      <c r="AN562" s="72" t="s">
        <v>2051</v>
      </c>
      <c r="AO562" s="72" t="s">
        <v>2183</v>
      </c>
      <c r="AP562" s="72">
        <f t="shared" si="300"/>
        <v>0.25</v>
      </c>
      <c r="AQ562" s="73">
        <f t="shared" si="301"/>
        <v>1</v>
      </c>
      <c r="AR562" s="395"/>
      <c r="AS562" s="362"/>
      <c r="AT562" s="389"/>
      <c r="AU562" s="362"/>
      <c r="AV562" s="389"/>
      <c r="AW562" s="389"/>
      <c r="AX562" s="389"/>
      <c r="AY562" s="392"/>
    </row>
    <row r="563" spans="1:51" ht="50" customHeight="1" x14ac:dyDescent="0.3">
      <c r="A563" s="405"/>
      <c r="B563" s="408"/>
      <c r="C563" s="411"/>
      <c r="D563" s="408"/>
      <c r="E563" s="408"/>
      <c r="F563" s="408"/>
      <c r="G563" s="402"/>
      <c r="H563" s="363"/>
      <c r="I563" s="363"/>
      <c r="J563" s="363"/>
      <c r="K563" s="363"/>
      <c r="L563" s="363"/>
      <c r="M563" s="363"/>
      <c r="N563" s="390"/>
      <c r="O563" s="399"/>
      <c r="P563" s="363"/>
      <c r="Q563" s="390"/>
      <c r="R563" s="399"/>
      <c r="S563" s="390"/>
      <c r="T563" s="393"/>
      <c r="U563" s="70" t="s">
        <v>419</v>
      </c>
      <c r="V563" s="70" t="s">
        <v>2184</v>
      </c>
      <c r="W563" s="70" t="s">
        <v>2046</v>
      </c>
      <c r="X563" s="71">
        <f t="shared" si="294"/>
        <v>0.25</v>
      </c>
      <c r="Y563" s="71" t="s">
        <v>2047</v>
      </c>
      <c r="Z563" s="71">
        <f t="shared" si="295"/>
        <v>0.05</v>
      </c>
      <c r="AA563" s="70" t="s">
        <v>419</v>
      </c>
      <c r="AB563" s="70" t="s">
        <v>2185</v>
      </c>
      <c r="AC563" s="72">
        <f t="shared" si="296"/>
        <v>0.1</v>
      </c>
      <c r="AD563" s="70" t="s">
        <v>419</v>
      </c>
      <c r="AE563" s="70" t="s">
        <v>178</v>
      </c>
      <c r="AF563" s="70" t="s">
        <v>170</v>
      </c>
      <c r="AG563" s="72">
        <f t="shared" si="297"/>
        <v>0.15</v>
      </c>
      <c r="AH563" s="70" t="s">
        <v>419</v>
      </c>
      <c r="AI563" s="70" t="s">
        <v>2159</v>
      </c>
      <c r="AJ563" s="72">
        <f t="shared" si="298"/>
        <v>0.1</v>
      </c>
      <c r="AK563" s="70" t="s">
        <v>419</v>
      </c>
      <c r="AL563" s="70" t="s">
        <v>2063</v>
      </c>
      <c r="AM563" s="72">
        <f t="shared" si="299"/>
        <v>0.15</v>
      </c>
      <c r="AN563" s="72" t="s">
        <v>2051</v>
      </c>
      <c r="AO563" s="72" t="s">
        <v>2183</v>
      </c>
      <c r="AP563" s="72">
        <f t="shared" si="300"/>
        <v>0.25</v>
      </c>
      <c r="AQ563" s="73">
        <f t="shared" si="301"/>
        <v>1.05</v>
      </c>
      <c r="AR563" s="396"/>
      <c r="AS563" s="363"/>
      <c r="AT563" s="390"/>
      <c r="AU563" s="363"/>
      <c r="AV563" s="390"/>
      <c r="AW563" s="390"/>
      <c r="AX563" s="390"/>
      <c r="AY563" s="393"/>
    </row>
    <row r="564" spans="1:51" ht="50" customHeight="1" x14ac:dyDescent="0.3">
      <c r="A564" s="403" t="s">
        <v>1464</v>
      </c>
      <c r="B564" s="406" t="s">
        <v>163</v>
      </c>
      <c r="C564" s="409">
        <v>1</v>
      </c>
      <c r="D564" s="406" t="s">
        <v>2875</v>
      </c>
      <c r="E564" s="406" t="s">
        <v>227</v>
      </c>
      <c r="F564" s="406" t="s">
        <v>2032</v>
      </c>
      <c r="G564" s="400" t="s">
        <v>2876</v>
      </c>
      <c r="H564" s="361" t="s">
        <v>2073</v>
      </c>
      <c r="I564" s="361" t="s">
        <v>2232</v>
      </c>
      <c r="J564" s="361" t="s">
        <v>2075</v>
      </c>
      <c r="K564" s="361" t="s">
        <v>2087</v>
      </c>
      <c r="L564" s="361" t="s">
        <v>2509</v>
      </c>
      <c r="M564" s="361" t="s">
        <v>2132</v>
      </c>
      <c r="N564" s="388">
        <f>VALUE(MID($M564,1,1))</f>
        <v>2</v>
      </c>
      <c r="O564" s="397">
        <f>IF(N564=5,100%,IF(N564=4,80%,IF(N564=3,60%,IF(N564=2,40%,IF(N564=1,20%,"")))))</f>
        <v>0.4</v>
      </c>
      <c r="P564" s="361" t="s">
        <v>2054</v>
      </c>
      <c r="Q564" s="388">
        <f>VALUE(MID($P564,1,1))</f>
        <v>1</v>
      </c>
      <c r="R564" s="397">
        <f>IF(Q564=5,100%,IF(Q564=4,80%,IF(Q564=3,60%,IF(Q564=2,40%,IF(Q564=1,20%,"")))))</f>
        <v>0.2</v>
      </c>
      <c r="S564" s="388" t="str">
        <f>CONCATENATE(M564,P564)</f>
        <v>2. Baja1. Leve</v>
      </c>
      <c r="T564" s="391" t="s">
        <v>2055</v>
      </c>
      <c r="U564" s="70" t="s">
        <v>419</v>
      </c>
      <c r="V564" s="70" t="s">
        <v>2877</v>
      </c>
      <c r="W564" s="70" t="s">
        <v>2046</v>
      </c>
      <c r="X564" s="71">
        <f>IF(W564="","0%",IF(W564="Preventivo",25%,IF(W564="Detectivo",15%,IF(W564="Correctivo",10%))))</f>
        <v>0.25</v>
      </c>
      <c r="Y564" s="71" t="s">
        <v>2047</v>
      </c>
      <c r="Z564" s="71">
        <f>IF(Y564="Automático",15%,IF(Y564="Manual",5%,"0%"))</f>
        <v>0.05</v>
      </c>
      <c r="AA564" s="70" t="s">
        <v>419</v>
      </c>
      <c r="AB564" s="70" t="s">
        <v>2878</v>
      </c>
      <c r="AC564" s="72">
        <f>IF($AA564="SI",10%,0%)</f>
        <v>0.1</v>
      </c>
      <c r="AD564" s="70" t="s">
        <v>419</v>
      </c>
      <c r="AE564" s="70" t="s">
        <v>177</v>
      </c>
      <c r="AF564" s="70" t="s">
        <v>1582</v>
      </c>
      <c r="AG564" s="72">
        <f>IF($AD564="SI",15%,0%)</f>
        <v>0.15</v>
      </c>
      <c r="AH564" s="70" t="s">
        <v>419</v>
      </c>
      <c r="AI564" s="70" t="s">
        <v>2131</v>
      </c>
      <c r="AJ564" s="72">
        <f t="shared" si="298"/>
        <v>0.1</v>
      </c>
      <c r="AK564" s="70" t="s">
        <v>419</v>
      </c>
      <c r="AL564" s="70" t="s">
        <v>2050</v>
      </c>
      <c r="AM564" s="72">
        <f>IF(AK564="SI",15%,0%)</f>
        <v>0.15</v>
      </c>
      <c r="AN564" s="72" t="s">
        <v>2051</v>
      </c>
      <c r="AO564" s="72" t="s">
        <v>2067</v>
      </c>
      <c r="AP564" s="72">
        <f>IF(AN564="Positivos",25%,0%)</f>
        <v>0.25</v>
      </c>
      <c r="AQ564" s="73">
        <f>+AC564+AG564+AJ564+AM564+AP564+Z564+X564</f>
        <v>1.05</v>
      </c>
      <c r="AR564" s="394">
        <v>0.73333333333333339</v>
      </c>
      <c r="AS564" s="361" t="s">
        <v>2053</v>
      </c>
      <c r="AT564" s="388">
        <f>VALUE(MID($AS564,1,1))</f>
        <v>1</v>
      </c>
      <c r="AU564" s="361" t="s">
        <v>2054</v>
      </c>
      <c r="AV564" s="388">
        <f>VALUE(MID($AU564,1,1))</f>
        <v>1</v>
      </c>
      <c r="AW564" s="388">
        <f>$AT564*$AV564</f>
        <v>1</v>
      </c>
      <c r="AX564" s="388" t="str">
        <f>CONCATENATE(AS564,AU564)</f>
        <v>1. Muy baja1. Leve</v>
      </c>
      <c r="AY564" s="391" t="s">
        <v>2055</v>
      </c>
    </row>
    <row r="565" spans="1:51" ht="50" customHeight="1" x14ac:dyDescent="0.3">
      <c r="A565" s="404"/>
      <c r="B565" s="407"/>
      <c r="C565" s="410"/>
      <c r="D565" s="407"/>
      <c r="E565" s="407"/>
      <c r="F565" s="407"/>
      <c r="G565" s="401"/>
      <c r="H565" s="362"/>
      <c r="I565" s="362"/>
      <c r="J565" s="362"/>
      <c r="K565" s="362"/>
      <c r="L565" s="362"/>
      <c r="M565" s="362"/>
      <c r="N565" s="389"/>
      <c r="O565" s="398"/>
      <c r="P565" s="362"/>
      <c r="Q565" s="389"/>
      <c r="R565" s="398"/>
      <c r="S565" s="389"/>
      <c r="T565" s="392"/>
      <c r="U565" s="70" t="s">
        <v>419</v>
      </c>
      <c r="V565" s="70" t="s">
        <v>2093</v>
      </c>
      <c r="W565" s="70" t="s">
        <v>2046</v>
      </c>
      <c r="X565" s="71">
        <f t="shared" ref="X565:X605" si="302">IF(W565="","0%",IF(W565="Preventivo",25%,IF(W565="Detectivo",15%,IF(W565="Correctivo",10%))))</f>
        <v>0.25</v>
      </c>
      <c r="Y565" s="71" t="s">
        <v>2069</v>
      </c>
      <c r="Z565" s="71">
        <f t="shared" ref="Z565:Z605" si="303">IF(Y565="Automático",15%,IF(Y565="Manual",5%,"0%"))</f>
        <v>0.15</v>
      </c>
      <c r="AA565" s="70" t="s">
        <v>419</v>
      </c>
      <c r="AB565" s="70" t="s">
        <v>2879</v>
      </c>
      <c r="AC565" s="72">
        <f t="shared" ref="AC565:AC605" si="304">IF($AA565="SI",10%,0%)</f>
        <v>0.1</v>
      </c>
      <c r="AD565" s="70" t="s">
        <v>419</v>
      </c>
      <c r="AE565" s="70" t="s">
        <v>516</v>
      </c>
      <c r="AF565" s="70" t="s">
        <v>1582</v>
      </c>
      <c r="AG565" s="72">
        <f t="shared" ref="AG565:AG605" si="305">IF($AD565="SI",15%,0%)</f>
        <v>0.15</v>
      </c>
      <c r="AH565" s="70" t="s">
        <v>419</v>
      </c>
      <c r="AI565" s="70" t="s">
        <v>2095</v>
      </c>
      <c r="AJ565" s="72">
        <f t="shared" si="298"/>
        <v>0.1</v>
      </c>
      <c r="AK565" s="70" t="s">
        <v>419</v>
      </c>
      <c r="AL565" s="70" t="s">
        <v>2096</v>
      </c>
      <c r="AM565" s="72">
        <f t="shared" ref="AM565:AM605" si="306">IF(AK565="SI",15%,0%)</f>
        <v>0.15</v>
      </c>
      <c r="AN565" s="72" t="s">
        <v>2051</v>
      </c>
      <c r="AO565" s="72" t="s">
        <v>2052</v>
      </c>
      <c r="AP565" s="72">
        <f>IF(AN565="Positivos",25%,0%)</f>
        <v>0.25</v>
      </c>
      <c r="AQ565" s="73">
        <f>+AC565+AG565+AJ565+AM565+AP565+Z565+X565</f>
        <v>1.1499999999999999</v>
      </c>
      <c r="AR565" s="395"/>
      <c r="AS565" s="362"/>
      <c r="AT565" s="389"/>
      <c r="AU565" s="362"/>
      <c r="AV565" s="389"/>
      <c r="AW565" s="389"/>
      <c r="AX565" s="389"/>
      <c r="AY565" s="392"/>
    </row>
    <row r="566" spans="1:51" ht="50" customHeight="1" x14ac:dyDescent="0.3">
      <c r="A566" s="405"/>
      <c r="B566" s="408"/>
      <c r="C566" s="411"/>
      <c r="D566" s="408"/>
      <c r="E566" s="408"/>
      <c r="F566" s="408"/>
      <c r="G566" s="402"/>
      <c r="H566" s="363"/>
      <c r="I566" s="363"/>
      <c r="J566" s="363"/>
      <c r="K566" s="363"/>
      <c r="L566" s="363"/>
      <c r="M566" s="363"/>
      <c r="N566" s="390"/>
      <c r="O566" s="399"/>
      <c r="P566" s="363"/>
      <c r="Q566" s="390"/>
      <c r="R566" s="399"/>
      <c r="S566" s="390"/>
      <c r="T566" s="393"/>
      <c r="U566" s="70"/>
      <c r="V566" s="70"/>
      <c r="W566" s="70"/>
      <c r="X566" s="71" t="str">
        <f t="shared" si="302"/>
        <v>0%</v>
      </c>
      <c r="Y566" s="71"/>
      <c r="Z566" s="71" t="str">
        <f t="shared" si="303"/>
        <v>0%</v>
      </c>
      <c r="AA566" s="70"/>
      <c r="AB566" s="70"/>
      <c r="AC566" s="72">
        <f t="shared" si="304"/>
        <v>0</v>
      </c>
      <c r="AD566" s="70"/>
      <c r="AE566" s="70"/>
      <c r="AF566" s="70"/>
      <c r="AG566" s="72">
        <f t="shared" si="305"/>
        <v>0</v>
      </c>
      <c r="AH566" s="70"/>
      <c r="AI566" s="70"/>
      <c r="AJ566" s="72">
        <f t="shared" si="298"/>
        <v>0</v>
      </c>
      <c r="AK566" s="70"/>
      <c r="AL566" s="70"/>
      <c r="AM566" s="72">
        <f t="shared" si="306"/>
        <v>0</v>
      </c>
      <c r="AN566" s="72"/>
      <c r="AO566" s="72"/>
      <c r="AP566" s="72">
        <f t="shared" ref="AP566:AP605" si="307">IF(AN566="Positivos",25%,0%)</f>
        <v>0</v>
      </c>
      <c r="AQ566" s="73">
        <f t="shared" ref="AQ566:AQ605" si="308">+AC566+AG566+AJ566+AM566+AP566+Z566+X566</f>
        <v>0</v>
      </c>
      <c r="AR566" s="396"/>
      <c r="AS566" s="363"/>
      <c r="AT566" s="390"/>
      <c r="AU566" s="363"/>
      <c r="AV566" s="390"/>
      <c r="AW566" s="390"/>
      <c r="AX566" s="390"/>
      <c r="AY566" s="393"/>
    </row>
    <row r="567" spans="1:51" ht="50" customHeight="1" x14ac:dyDescent="0.3">
      <c r="A567" s="403" t="s">
        <v>1464</v>
      </c>
      <c r="B567" s="406" t="s">
        <v>163</v>
      </c>
      <c r="C567" s="409">
        <v>2</v>
      </c>
      <c r="D567" s="406" t="s">
        <v>2875</v>
      </c>
      <c r="E567" s="406" t="s">
        <v>227</v>
      </c>
      <c r="F567" s="406" t="s">
        <v>2061</v>
      </c>
      <c r="G567" s="400" t="s">
        <v>2880</v>
      </c>
      <c r="H567" s="361" t="s">
        <v>2104</v>
      </c>
      <c r="I567" s="361" t="s">
        <v>2881</v>
      </c>
      <c r="J567" s="361" t="s">
        <v>2086</v>
      </c>
      <c r="K567" s="361" t="s">
        <v>2087</v>
      </c>
      <c r="L567" s="361" t="s">
        <v>2509</v>
      </c>
      <c r="M567" s="361" t="s">
        <v>2132</v>
      </c>
      <c r="N567" s="388">
        <f>VALUE(MID($M567,1,1))</f>
        <v>2</v>
      </c>
      <c r="O567" s="397">
        <f>IF(N567=5,100%,IF(N567=4,80%,IF(N567=3,60%,IF(N567=2,40%,IF(N567=1,20%,"")))))</f>
        <v>0.4</v>
      </c>
      <c r="P567" s="361" t="s">
        <v>2054</v>
      </c>
      <c r="Q567" s="388">
        <f>VALUE(MID($P567,1,1))</f>
        <v>1</v>
      </c>
      <c r="R567" s="397">
        <f>IF(Q567=5,100%,IF(Q567=4,80%,IF(Q567=3,60%,IF(Q567=2,40%,IF(Q567=1,20%,"")))))</f>
        <v>0.2</v>
      </c>
      <c r="S567" s="388" t="str">
        <f>CONCATENATE(M567,P567)</f>
        <v>2. Baja1. Leve</v>
      </c>
      <c r="T567" s="391" t="s">
        <v>2055</v>
      </c>
      <c r="U567" s="70" t="s">
        <v>419</v>
      </c>
      <c r="V567" s="70" t="s">
        <v>2877</v>
      </c>
      <c r="W567" s="70" t="s">
        <v>2046</v>
      </c>
      <c r="X567" s="71">
        <f>IF(W567="","0%",IF(W567="Preventivo",25%,IF(W567="Detectivo",15%,IF(W567="Correctivo",10%))))</f>
        <v>0.25</v>
      </c>
      <c r="Y567" s="71" t="s">
        <v>2047</v>
      </c>
      <c r="Z567" s="71">
        <f>IF(Y567="Automático",15%,IF(Y567="Manual",5%,"0%"))</f>
        <v>0.05</v>
      </c>
      <c r="AA567" s="70" t="s">
        <v>419</v>
      </c>
      <c r="AB567" s="70" t="s">
        <v>2878</v>
      </c>
      <c r="AC567" s="72">
        <f>IF($AA567="SI",10%,0%)</f>
        <v>0.1</v>
      </c>
      <c r="AD567" s="70" t="s">
        <v>419</v>
      </c>
      <c r="AE567" s="70" t="s">
        <v>177</v>
      </c>
      <c r="AF567" s="70" t="s">
        <v>1582</v>
      </c>
      <c r="AG567" s="72">
        <f>IF($AD567="SI",15%,0%)</f>
        <v>0.15</v>
      </c>
      <c r="AH567" s="70" t="s">
        <v>419</v>
      </c>
      <c r="AI567" s="70" t="s">
        <v>2131</v>
      </c>
      <c r="AJ567" s="72">
        <f t="shared" si="298"/>
        <v>0.1</v>
      </c>
      <c r="AK567" s="70" t="s">
        <v>419</v>
      </c>
      <c r="AL567" s="70" t="s">
        <v>2050</v>
      </c>
      <c r="AM567" s="72">
        <f>IF(AK567="SI",15%,0%)</f>
        <v>0.15</v>
      </c>
      <c r="AN567" s="72" t="s">
        <v>2051</v>
      </c>
      <c r="AO567" s="72" t="s">
        <v>2067</v>
      </c>
      <c r="AP567" s="72">
        <f t="shared" si="307"/>
        <v>0.25</v>
      </c>
      <c r="AQ567" s="73">
        <f t="shared" si="308"/>
        <v>1.05</v>
      </c>
      <c r="AR567" s="394">
        <v>0.73333333333333339</v>
      </c>
      <c r="AS567" s="361" t="s">
        <v>2053</v>
      </c>
      <c r="AT567" s="388">
        <f>VALUE(MID($AS567,1,1))</f>
        <v>1</v>
      </c>
      <c r="AU567" s="361" t="s">
        <v>2054</v>
      </c>
      <c r="AV567" s="388">
        <f>VALUE(MID($AU567,1,1))</f>
        <v>1</v>
      </c>
      <c r="AW567" s="388">
        <f>$AT567*$AV567</f>
        <v>1</v>
      </c>
      <c r="AX567" s="388" t="str">
        <f>CONCATENATE(AS567,AU567)</f>
        <v>1. Muy baja1. Leve</v>
      </c>
      <c r="AY567" s="391" t="s">
        <v>2055</v>
      </c>
    </row>
    <row r="568" spans="1:51" ht="50" customHeight="1" x14ac:dyDescent="0.3">
      <c r="A568" s="404"/>
      <c r="B568" s="407"/>
      <c r="C568" s="410"/>
      <c r="D568" s="407"/>
      <c r="E568" s="407"/>
      <c r="F568" s="407"/>
      <c r="G568" s="401"/>
      <c r="H568" s="362"/>
      <c r="I568" s="362"/>
      <c r="J568" s="362"/>
      <c r="K568" s="362"/>
      <c r="L568" s="362"/>
      <c r="M568" s="362"/>
      <c r="N568" s="389"/>
      <c r="O568" s="398"/>
      <c r="P568" s="362"/>
      <c r="Q568" s="389"/>
      <c r="R568" s="398"/>
      <c r="S568" s="389"/>
      <c r="T568" s="392"/>
      <c r="U568" s="70" t="s">
        <v>419</v>
      </c>
      <c r="V568" s="70" t="s">
        <v>2093</v>
      </c>
      <c r="W568" s="70" t="s">
        <v>2046</v>
      </c>
      <c r="X568" s="71">
        <f t="shared" ref="X568" si="309">IF(W568="","0%",IF(W568="Preventivo",25%,IF(W568="Detectivo",15%,IF(W568="Correctivo",10%))))</f>
        <v>0.25</v>
      </c>
      <c r="Y568" s="71" t="s">
        <v>2069</v>
      </c>
      <c r="Z568" s="71">
        <f t="shared" ref="Z568" si="310">IF(Y568="Automático",15%,IF(Y568="Manual",5%,"0%"))</f>
        <v>0.15</v>
      </c>
      <c r="AA568" s="70" t="s">
        <v>419</v>
      </c>
      <c r="AB568" s="70" t="s">
        <v>2879</v>
      </c>
      <c r="AC568" s="72">
        <f t="shared" ref="AC568" si="311">IF($AA568="SI",10%,0%)</f>
        <v>0.1</v>
      </c>
      <c r="AD568" s="70" t="s">
        <v>419</v>
      </c>
      <c r="AE568" s="70" t="s">
        <v>516</v>
      </c>
      <c r="AF568" s="70" t="s">
        <v>1582</v>
      </c>
      <c r="AG568" s="72">
        <f t="shared" ref="AG568" si="312">IF($AD568="SI",15%,0%)</f>
        <v>0.15</v>
      </c>
      <c r="AH568" s="70" t="s">
        <v>419</v>
      </c>
      <c r="AI568" s="70" t="s">
        <v>2095</v>
      </c>
      <c r="AJ568" s="72">
        <f t="shared" si="298"/>
        <v>0.1</v>
      </c>
      <c r="AK568" s="70" t="s">
        <v>419</v>
      </c>
      <c r="AL568" s="70" t="s">
        <v>2096</v>
      </c>
      <c r="AM568" s="72">
        <f t="shared" ref="AM568" si="313">IF(AK568="SI",15%,0%)</f>
        <v>0.15</v>
      </c>
      <c r="AN568" s="72" t="s">
        <v>2051</v>
      </c>
      <c r="AO568" s="72" t="s">
        <v>2052</v>
      </c>
      <c r="AP568" s="72">
        <f t="shared" si="307"/>
        <v>0.25</v>
      </c>
      <c r="AQ568" s="73">
        <f t="shared" si="308"/>
        <v>1.1499999999999999</v>
      </c>
      <c r="AR568" s="395"/>
      <c r="AS568" s="362"/>
      <c r="AT568" s="389"/>
      <c r="AU568" s="362"/>
      <c r="AV568" s="389"/>
      <c r="AW568" s="389"/>
      <c r="AX568" s="389"/>
      <c r="AY568" s="392"/>
    </row>
    <row r="569" spans="1:51" ht="50" customHeight="1" x14ac:dyDescent="0.3">
      <c r="A569" s="405"/>
      <c r="B569" s="408"/>
      <c r="C569" s="411"/>
      <c r="D569" s="408"/>
      <c r="E569" s="408"/>
      <c r="F569" s="408"/>
      <c r="G569" s="402"/>
      <c r="H569" s="363"/>
      <c r="I569" s="363"/>
      <c r="J569" s="363"/>
      <c r="K569" s="363"/>
      <c r="L569" s="363"/>
      <c r="M569" s="363"/>
      <c r="N569" s="390"/>
      <c r="O569" s="399"/>
      <c r="P569" s="363"/>
      <c r="Q569" s="390"/>
      <c r="R569" s="399"/>
      <c r="S569" s="390"/>
      <c r="T569" s="393"/>
      <c r="U569" s="70"/>
      <c r="V569" s="70"/>
      <c r="W569" s="70"/>
      <c r="X569" s="71" t="str">
        <f t="shared" si="302"/>
        <v>0%</v>
      </c>
      <c r="Y569" s="71"/>
      <c r="Z569" s="71" t="str">
        <f t="shared" si="303"/>
        <v>0%</v>
      </c>
      <c r="AA569" s="70"/>
      <c r="AB569" s="70"/>
      <c r="AC569" s="72">
        <f t="shared" si="304"/>
        <v>0</v>
      </c>
      <c r="AD569" s="70"/>
      <c r="AE569" s="70"/>
      <c r="AF569" s="70"/>
      <c r="AG569" s="72">
        <f t="shared" si="305"/>
        <v>0</v>
      </c>
      <c r="AH569" s="70"/>
      <c r="AI569" s="70"/>
      <c r="AJ569" s="72">
        <f t="shared" si="298"/>
        <v>0</v>
      </c>
      <c r="AK569" s="70"/>
      <c r="AL569" s="70"/>
      <c r="AM569" s="72">
        <f t="shared" si="306"/>
        <v>0</v>
      </c>
      <c r="AN569" s="72"/>
      <c r="AO569" s="72"/>
      <c r="AP569" s="72">
        <f t="shared" si="307"/>
        <v>0</v>
      </c>
      <c r="AQ569" s="73">
        <f t="shared" si="308"/>
        <v>0</v>
      </c>
      <c r="AR569" s="396"/>
      <c r="AS569" s="363"/>
      <c r="AT569" s="390"/>
      <c r="AU569" s="363"/>
      <c r="AV569" s="390"/>
      <c r="AW569" s="390"/>
      <c r="AX569" s="390"/>
      <c r="AY569" s="393"/>
    </row>
    <row r="570" spans="1:51" ht="50" hidden="1" customHeight="1" x14ac:dyDescent="0.3">
      <c r="A570" s="403" t="s">
        <v>1464</v>
      </c>
      <c r="B570" s="406" t="s">
        <v>163</v>
      </c>
      <c r="C570" s="409">
        <v>3</v>
      </c>
      <c r="D570" s="406" t="s">
        <v>2882</v>
      </c>
      <c r="E570" s="406" t="s">
        <v>227</v>
      </c>
      <c r="F570" s="406" t="s">
        <v>2032</v>
      </c>
      <c r="G570" s="400" t="s">
        <v>2883</v>
      </c>
      <c r="H570" s="361" t="s">
        <v>2037</v>
      </c>
      <c r="I570" s="361" t="s">
        <v>2038</v>
      </c>
      <c r="J570" s="361" t="s">
        <v>2039</v>
      </c>
      <c r="K570" s="361" t="s">
        <v>2040</v>
      </c>
      <c r="L570" s="361" t="s">
        <v>2509</v>
      </c>
      <c r="M570" s="361" t="s">
        <v>2042</v>
      </c>
      <c r="N570" s="388">
        <f>VALUE(MID($M570,1,1))</f>
        <v>3</v>
      </c>
      <c r="O570" s="397">
        <f>IF(N570=5,100%,IF(N570=4,80%,IF(N570=3,60%,IF(N570=2,40%,IF(N570=1,20%,"")))))</f>
        <v>0.6</v>
      </c>
      <c r="P570" s="361" t="s">
        <v>2043</v>
      </c>
      <c r="Q570" s="388">
        <f>VALUE(MID($P570,1,1))</f>
        <v>2</v>
      </c>
      <c r="R570" s="397">
        <f>IF(Q570=5,100%,IF(Q570=4,80%,IF(Q570=3,60%,IF(Q570=2,40%,IF(Q570=1,20%,"")))))</f>
        <v>0.4</v>
      </c>
      <c r="S570" s="388" t="str">
        <f>CONCATENATE(M570,P570)</f>
        <v>3. Media2. Menor</v>
      </c>
      <c r="T570" s="391" t="s">
        <v>2044</v>
      </c>
      <c r="U570" s="70" t="s">
        <v>419</v>
      </c>
      <c r="V570" s="70" t="s">
        <v>2045</v>
      </c>
      <c r="W570" s="70" t="s">
        <v>2046</v>
      </c>
      <c r="X570" s="71">
        <f>IF(W570="","0%",IF(W570="Preventivo",25%,IF(W570="Detectivo",15%,IF(W570="Correctivo",10%))))</f>
        <v>0.25</v>
      </c>
      <c r="Y570" s="71" t="s">
        <v>2047</v>
      </c>
      <c r="Z570" s="71">
        <f>IF(Y570="Automático",15%,IF(Y570="Manual",5%,"0%"))</f>
        <v>0.05</v>
      </c>
      <c r="AA570" s="70" t="s">
        <v>419</v>
      </c>
      <c r="AB570" s="70" t="s">
        <v>2048</v>
      </c>
      <c r="AC570" s="72">
        <f>IF($AA570="SI",10%,0%)</f>
        <v>0.1</v>
      </c>
      <c r="AD570" s="70" t="s">
        <v>419</v>
      </c>
      <c r="AE570" s="70" t="s">
        <v>194</v>
      </c>
      <c r="AF570" s="70" t="s">
        <v>170</v>
      </c>
      <c r="AG570" s="72">
        <f>IF($AD570="SI",15%,0%)</f>
        <v>0.15</v>
      </c>
      <c r="AH570" s="70" t="s">
        <v>419</v>
      </c>
      <c r="AI570" s="70" t="s">
        <v>2049</v>
      </c>
      <c r="AJ570" s="72">
        <f t="shared" si="298"/>
        <v>0.1</v>
      </c>
      <c r="AK570" s="70" t="s">
        <v>419</v>
      </c>
      <c r="AL570" s="70" t="s">
        <v>2050</v>
      </c>
      <c r="AM570" s="72">
        <f>IF(AK570="SI",15%,0%)</f>
        <v>0.15</v>
      </c>
      <c r="AN570" s="72" t="s">
        <v>2051</v>
      </c>
      <c r="AO570" s="72" t="s">
        <v>2052</v>
      </c>
      <c r="AP570" s="72">
        <f t="shared" si="307"/>
        <v>0.25</v>
      </c>
      <c r="AQ570" s="73">
        <f t="shared" si="308"/>
        <v>1.05</v>
      </c>
      <c r="AR570" s="394">
        <v>1.05</v>
      </c>
      <c r="AS570" s="361" t="s">
        <v>2053</v>
      </c>
      <c r="AT570" s="388">
        <f>VALUE(MID($AS570,1,1))</f>
        <v>1</v>
      </c>
      <c r="AU570" s="361" t="s">
        <v>2054</v>
      </c>
      <c r="AV570" s="388">
        <f>VALUE(MID($AU570,1,1))</f>
        <v>1</v>
      </c>
      <c r="AW570" s="388">
        <f>$AT570*$AV570</f>
        <v>1</v>
      </c>
      <c r="AX570" s="388" t="str">
        <f>CONCATENATE(AS570,AU570)</f>
        <v>1. Muy baja1. Leve</v>
      </c>
      <c r="AY570" s="391" t="s">
        <v>2055</v>
      </c>
    </row>
    <row r="571" spans="1:51" ht="50" hidden="1" customHeight="1" x14ac:dyDescent="0.3">
      <c r="A571" s="404"/>
      <c r="B571" s="407"/>
      <c r="C571" s="410"/>
      <c r="D571" s="407"/>
      <c r="E571" s="407"/>
      <c r="F571" s="407"/>
      <c r="G571" s="401"/>
      <c r="H571" s="362"/>
      <c r="I571" s="362"/>
      <c r="J571" s="362"/>
      <c r="K571" s="362"/>
      <c r="L571" s="362"/>
      <c r="M571" s="362"/>
      <c r="N571" s="389"/>
      <c r="O571" s="398"/>
      <c r="P571" s="362"/>
      <c r="Q571" s="389"/>
      <c r="R571" s="398"/>
      <c r="S571" s="389"/>
      <c r="T571" s="392"/>
      <c r="U571" s="70" t="s">
        <v>419</v>
      </c>
      <c r="V571" s="70" t="s">
        <v>2056</v>
      </c>
      <c r="W571" s="70" t="s">
        <v>2046</v>
      </c>
      <c r="X571" s="71">
        <f t="shared" ref="X571:X572" si="314">IF(W571="","0%",IF(W571="Preventivo",25%,IF(W571="Detectivo",15%,IF(W571="Correctivo",10%))))</f>
        <v>0.25</v>
      </c>
      <c r="Y571" s="71" t="s">
        <v>2047</v>
      </c>
      <c r="Z571" s="71">
        <f t="shared" ref="Z571:Z572" si="315">IF(Y571="Automático",15%,IF(Y571="Manual",5%,"0%"))</f>
        <v>0.05</v>
      </c>
      <c r="AA571" s="70" t="s">
        <v>419</v>
      </c>
      <c r="AB571" s="70" t="s">
        <v>2057</v>
      </c>
      <c r="AC571" s="72">
        <f t="shared" ref="AC571:AC572" si="316">IF($AA571="SI",10%,0%)</f>
        <v>0.1</v>
      </c>
      <c r="AD571" s="70" t="s">
        <v>419</v>
      </c>
      <c r="AE571" s="70" t="s">
        <v>194</v>
      </c>
      <c r="AF571" s="70" t="s">
        <v>170</v>
      </c>
      <c r="AG571" s="72">
        <f>IF($AD571="SI",15%,0%)</f>
        <v>0.15</v>
      </c>
      <c r="AH571" s="70" t="s">
        <v>419</v>
      </c>
      <c r="AI571" s="70" t="s">
        <v>2058</v>
      </c>
      <c r="AJ571" s="72">
        <f t="shared" si="298"/>
        <v>0.1</v>
      </c>
      <c r="AK571" s="70" t="s">
        <v>419</v>
      </c>
      <c r="AL571" s="70" t="s">
        <v>2050</v>
      </c>
      <c r="AM571" s="72">
        <f>IF(AK571="SI",15%,0%)</f>
        <v>0.15</v>
      </c>
      <c r="AN571" s="72" t="s">
        <v>2051</v>
      </c>
      <c r="AO571" s="72" t="s">
        <v>2052</v>
      </c>
      <c r="AP571" s="72">
        <f t="shared" si="307"/>
        <v>0.25</v>
      </c>
      <c r="AQ571" s="73">
        <f t="shared" si="308"/>
        <v>1.05</v>
      </c>
      <c r="AR571" s="395"/>
      <c r="AS571" s="362"/>
      <c r="AT571" s="389"/>
      <c r="AU571" s="362"/>
      <c r="AV571" s="389"/>
      <c r="AW571" s="389"/>
      <c r="AX571" s="389"/>
      <c r="AY571" s="392"/>
    </row>
    <row r="572" spans="1:51" ht="50" hidden="1" customHeight="1" x14ac:dyDescent="0.3">
      <c r="A572" s="405"/>
      <c r="B572" s="408"/>
      <c r="C572" s="411"/>
      <c r="D572" s="408"/>
      <c r="E572" s="408"/>
      <c r="F572" s="408"/>
      <c r="G572" s="402"/>
      <c r="H572" s="363"/>
      <c r="I572" s="363"/>
      <c r="J572" s="363"/>
      <c r="K572" s="363"/>
      <c r="L572" s="363"/>
      <c r="M572" s="363"/>
      <c r="N572" s="390"/>
      <c r="O572" s="399"/>
      <c r="P572" s="363"/>
      <c r="Q572" s="390"/>
      <c r="R572" s="399"/>
      <c r="S572" s="390"/>
      <c r="T572" s="393"/>
      <c r="U572" s="70" t="s">
        <v>419</v>
      </c>
      <c r="V572" s="70" t="s">
        <v>2059</v>
      </c>
      <c r="W572" s="70" t="s">
        <v>2046</v>
      </c>
      <c r="X572" s="71">
        <f t="shared" si="314"/>
        <v>0.25</v>
      </c>
      <c r="Y572" s="71" t="s">
        <v>2047</v>
      </c>
      <c r="Z572" s="71">
        <f t="shared" si="315"/>
        <v>0.05</v>
      </c>
      <c r="AA572" s="70" t="s">
        <v>419</v>
      </c>
      <c r="AB572" s="70" t="s">
        <v>2060</v>
      </c>
      <c r="AC572" s="72">
        <f t="shared" si="316"/>
        <v>0.1</v>
      </c>
      <c r="AD572" s="70" t="s">
        <v>419</v>
      </c>
      <c r="AE572" s="70" t="s">
        <v>177</v>
      </c>
      <c r="AF572" s="70" t="s">
        <v>170</v>
      </c>
      <c r="AG572" s="72">
        <f t="shared" ref="AG572" si="317">IF($AD572="SI",15%,0%)</f>
        <v>0.15</v>
      </c>
      <c r="AH572" s="70" t="s">
        <v>419</v>
      </c>
      <c r="AI572" s="70" t="s">
        <v>2049</v>
      </c>
      <c r="AJ572" s="72">
        <f t="shared" si="298"/>
        <v>0.1</v>
      </c>
      <c r="AK572" s="70" t="s">
        <v>419</v>
      </c>
      <c r="AL572" s="70" t="s">
        <v>2050</v>
      </c>
      <c r="AM572" s="72">
        <f>IF(AK572="SI",15%,0%)</f>
        <v>0.15</v>
      </c>
      <c r="AN572" s="72" t="s">
        <v>2051</v>
      </c>
      <c r="AO572" s="72" t="s">
        <v>2052</v>
      </c>
      <c r="AP572" s="72">
        <f t="shared" si="307"/>
        <v>0.25</v>
      </c>
      <c r="AQ572" s="73">
        <f t="shared" si="308"/>
        <v>1.05</v>
      </c>
      <c r="AR572" s="396"/>
      <c r="AS572" s="363"/>
      <c r="AT572" s="390"/>
      <c r="AU572" s="363"/>
      <c r="AV572" s="390"/>
      <c r="AW572" s="390"/>
      <c r="AX572" s="390"/>
      <c r="AY572" s="393"/>
    </row>
    <row r="573" spans="1:51" ht="50" hidden="1" customHeight="1" x14ac:dyDescent="0.3">
      <c r="A573" s="403" t="s">
        <v>1464</v>
      </c>
      <c r="B573" s="406" t="s">
        <v>163</v>
      </c>
      <c r="C573" s="409">
        <v>4</v>
      </c>
      <c r="D573" s="406" t="s">
        <v>2882</v>
      </c>
      <c r="E573" s="406" t="s">
        <v>227</v>
      </c>
      <c r="F573" s="406" t="s">
        <v>2061</v>
      </c>
      <c r="G573" s="400" t="s">
        <v>2884</v>
      </c>
      <c r="H573" s="361" t="s">
        <v>2104</v>
      </c>
      <c r="I573" s="361" t="s">
        <v>2191</v>
      </c>
      <c r="J573" s="361" t="s">
        <v>2199</v>
      </c>
      <c r="K573" s="361" t="s">
        <v>2140</v>
      </c>
      <c r="L573" s="361" t="s">
        <v>2509</v>
      </c>
      <c r="M573" s="361" t="s">
        <v>2042</v>
      </c>
      <c r="N573" s="388">
        <f>VALUE(MID($M573,1,1))</f>
        <v>3</v>
      </c>
      <c r="O573" s="397">
        <f>IF(N573=5,100%,IF(N573=4,80%,IF(N573=3,60%,IF(N573=2,40%,IF(N573=1,20%,"")))))</f>
        <v>0.6</v>
      </c>
      <c r="P573" s="361" t="s">
        <v>2106</v>
      </c>
      <c r="Q573" s="388">
        <f>VALUE(MID($P573,1,1))</f>
        <v>3</v>
      </c>
      <c r="R573" s="397">
        <f>IF(Q573=5,100%,IF(Q573=4,80%,IF(Q573=3,60%,IF(Q573=2,40%,IF(Q573=1,20%,"")))))</f>
        <v>0.6</v>
      </c>
      <c r="S573" s="388" t="str">
        <f>CONCATENATE(M573,P573)</f>
        <v>3. Media3. Moderado</v>
      </c>
      <c r="T573" s="391" t="s">
        <v>2044</v>
      </c>
      <c r="U573" s="70" t="s">
        <v>419</v>
      </c>
      <c r="V573" s="70" t="s">
        <v>2045</v>
      </c>
      <c r="W573" s="70" t="s">
        <v>2046</v>
      </c>
      <c r="X573" s="71">
        <f>IF(W573="","0%",IF(W573="Preventivo",25%,IF(W573="Detectivo",15%,IF(W573="Correctivo",10%))))</f>
        <v>0.25</v>
      </c>
      <c r="Y573" s="71" t="s">
        <v>2047</v>
      </c>
      <c r="Z573" s="71">
        <f>IF(Y573="Automático",15%,IF(Y573="Manual",5%,"0%"))</f>
        <v>0.05</v>
      </c>
      <c r="AA573" s="70" t="s">
        <v>419</v>
      </c>
      <c r="AB573" s="70" t="s">
        <v>2048</v>
      </c>
      <c r="AC573" s="72">
        <f>IF($AA573="SI",10%,0%)</f>
        <v>0.1</v>
      </c>
      <c r="AD573" s="70" t="s">
        <v>419</v>
      </c>
      <c r="AE573" s="70" t="s">
        <v>194</v>
      </c>
      <c r="AF573" s="70" t="s">
        <v>170</v>
      </c>
      <c r="AG573" s="72">
        <f>IF($AD573="SI",15%,0%)</f>
        <v>0.15</v>
      </c>
      <c r="AH573" s="70" t="s">
        <v>419</v>
      </c>
      <c r="AI573" s="70" t="s">
        <v>2049</v>
      </c>
      <c r="AJ573" s="72">
        <f t="shared" si="298"/>
        <v>0.1</v>
      </c>
      <c r="AK573" s="70" t="s">
        <v>419</v>
      </c>
      <c r="AL573" s="70" t="s">
        <v>2063</v>
      </c>
      <c r="AM573" s="72">
        <f>IF(AK573="SI",15%,0%)</f>
        <v>0.15</v>
      </c>
      <c r="AN573" s="72" t="s">
        <v>2051</v>
      </c>
      <c r="AO573" s="72" t="s">
        <v>2052</v>
      </c>
      <c r="AP573" s="72">
        <f t="shared" si="307"/>
        <v>0.25</v>
      </c>
      <c r="AQ573" s="73">
        <f t="shared" si="308"/>
        <v>1.05</v>
      </c>
      <c r="AR573" s="394">
        <v>1.0833333333333333</v>
      </c>
      <c r="AS573" s="361" t="s">
        <v>2053</v>
      </c>
      <c r="AT573" s="388">
        <f>VALUE(MID($AS573,1,1))</f>
        <v>1</v>
      </c>
      <c r="AU573" s="361" t="s">
        <v>2054</v>
      </c>
      <c r="AV573" s="388">
        <f>VALUE(MID($AU573,1,1))</f>
        <v>1</v>
      </c>
      <c r="AW573" s="388">
        <f>$AT573*$AV573</f>
        <v>1</v>
      </c>
      <c r="AX573" s="388" t="str">
        <f>CONCATENATE(AS573,AU573)</f>
        <v>1. Muy baja1. Leve</v>
      </c>
      <c r="AY573" s="391" t="s">
        <v>2055</v>
      </c>
    </row>
    <row r="574" spans="1:51" ht="50" hidden="1" customHeight="1" x14ac:dyDescent="0.3">
      <c r="A574" s="404"/>
      <c r="B574" s="407"/>
      <c r="C574" s="410"/>
      <c r="D574" s="407"/>
      <c r="E574" s="407"/>
      <c r="F574" s="407"/>
      <c r="G574" s="401"/>
      <c r="H574" s="362"/>
      <c r="I574" s="362"/>
      <c r="J574" s="362"/>
      <c r="K574" s="362"/>
      <c r="L574" s="362"/>
      <c r="M574" s="362"/>
      <c r="N574" s="389"/>
      <c r="O574" s="398"/>
      <c r="P574" s="362"/>
      <c r="Q574" s="389"/>
      <c r="R574" s="398"/>
      <c r="S574" s="389"/>
      <c r="T574" s="392"/>
      <c r="U574" s="70" t="s">
        <v>419</v>
      </c>
      <c r="V574" s="70" t="s">
        <v>2064</v>
      </c>
      <c r="W574" s="70" t="s">
        <v>2046</v>
      </c>
      <c r="X574" s="71">
        <f t="shared" ref="X574:X575" si="318">IF(W574="","0%",IF(W574="Preventivo",25%,IF(W574="Detectivo",15%,IF(W574="Correctivo",10%))))</f>
        <v>0.25</v>
      </c>
      <c r="Y574" s="71" t="s">
        <v>2047</v>
      </c>
      <c r="Z574" s="71">
        <f t="shared" ref="Z574:Z575" si="319">IF(Y574="Automático",15%,IF(Y574="Manual",5%,"0%"))</f>
        <v>0.05</v>
      </c>
      <c r="AA574" s="70" t="s">
        <v>419</v>
      </c>
      <c r="AB574" s="70" t="s">
        <v>2065</v>
      </c>
      <c r="AC574" s="72">
        <f t="shared" ref="AC574:AC575" si="320">IF($AA574="SI",10%,0%)</f>
        <v>0.1</v>
      </c>
      <c r="AD574" s="70" t="s">
        <v>419</v>
      </c>
      <c r="AE574" s="70" t="s">
        <v>194</v>
      </c>
      <c r="AF574" s="70" t="s">
        <v>170</v>
      </c>
      <c r="AG574" s="72">
        <f t="shared" ref="AG574:AG575" si="321">IF($AD574="SI",15%,0%)</f>
        <v>0.15</v>
      </c>
      <c r="AH574" s="70" t="s">
        <v>419</v>
      </c>
      <c r="AI574" s="70" t="s">
        <v>2066</v>
      </c>
      <c r="AJ574" s="72">
        <f t="shared" si="298"/>
        <v>0.1</v>
      </c>
      <c r="AK574" s="70" t="s">
        <v>419</v>
      </c>
      <c r="AL574" s="70" t="s">
        <v>2063</v>
      </c>
      <c r="AM574" s="72">
        <f t="shared" ref="AM574:AM575" si="322">IF(AK574="SI",15%,0%)</f>
        <v>0.15</v>
      </c>
      <c r="AN574" s="72" t="s">
        <v>2051</v>
      </c>
      <c r="AO574" s="72" t="s">
        <v>2067</v>
      </c>
      <c r="AP574" s="72">
        <f t="shared" si="307"/>
        <v>0.25</v>
      </c>
      <c r="AQ574" s="73">
        <f t="shared" si="308"/>
        <v>1.05</v>
      </c>
      <c r="AR574" s="395"/>
      <c r="AS574" s="362"/>
      <c r="AT574" s="389"/>
      <c r="AU574" s="362"/>
      <c r="AV574" s="389"/>
      <c r="AW574" s="389"/>
      <c r="AX574" s="389"/>
      <c r="AY574" s="392"/>
    </row>
    <row r="575" spans="1:51" ht="50" hidden="1" customHeight="1" x14ac:dyDescent="0.3">
      <c r="A575" s="405"/>
      <c r="B575" s="408"/>
      <c r="C575" s="411"/>
      <c r="D575" s="408"/>
      <c r="E575" s="408"/>
      <c r="F575" s="408"/>
      <c r="G575" s="402"/>
      <c r="H575" s="363"/>
      <c r="I575" s="363"/>
      <c r="J575" s="363"/>
      <c r="K575" s="363"/>
      <c r="L575" s="363"/>
      <c r="M575" s="363"/>
      <c r="N575" s="390"/>
      <c r="O575" s="399"/>
      <c r="P575" s="363"/>
      <c r="Q575" s="390"/>
      <c r="R575" s="399"/>
      <c r="S575" s="390"/>
      <c r="T575" s="393"/>
      <c r="U575" s="70" t="s">
        <v>419</v>
      </c>
      <c r="V575" s="70" t="s">
        <v>2068</v>
      </c>
      <c r="W575" s="70" t="s">
        <v>2046</v>
      </c>
      <c r="X575" s="71">
        <f t="shared" si="318"/>
        <v>0.25</v>
      </c>
      <c r="Y575" s="71" t="s">
        <v>2069</v>
      </c>
      <c r="Z575" s="71">
        <f t="shared" si="319"/>
        <v>0.15</v>
      </c>
      <c r="AA575" s="70" t="s">
        <v>419</v>
      </c>
      <c r="AB575" s="70" t="s">
        <v>2070</v>
      </c>
      <c r="AC575" s="72">
        <f t="shared" si="320"/>
        <v>0.1</v>
      </c>
      <c r="AD575" s="70" t="s">
        <v>419</v>
      </c>
      <c r="AE575" s="70" t="s">
        <v>194</v>
      </c>
      <c r="AF575" s="70" t="s">
        <v>170</v>
      </c>
      <c r="AG575" s="72">
        <f t="shared" si="321"/>
        <v>0.15</v>
      </c>
      <c r="AH575" s="70" t="s">
        <v>419</v>
      </c>
      <c r="AI575" s="70" t="s">
        <v>2066</v>
      </c>
      <c r="AJ575" s="72">
        <f t="shared" si="298"/>
        <v>0.1</v>
      </c>
      <c r="AK575" s="70" t="s">
        <v>419</v>
      </c>
      <c r="AL575" s="70" t="s">
        <v>2063</v>
      </c>
      <c r="AM575" s="72">
        <f t="shared" si="322"/>
        <v>0.15</v>
      </c>
      <c r="AN575" s="72" t="s">
        <v>2051</v>
      </c>
      <c r="AO575" s="72" t="s">
        <v>2067</v>
      </c>
      <c r="AP575" s="72">
        <f t="shared" si="307"/>
        <v>0.25</v>
      </c>
      <c r="AQ575" s="73">
        <f t="shared" si="308"/>
        <v>1.1499999999999999</v>
      </c>
      <c r="AR575" s="396"/>
      <c r="AS575" s="363"/>
      <c r="AT575" s="390"/>
      <c r="AU575" s="363"/>
      <c r="AV575" s="390"/>
      <c r="AW575" s="390"/>
      <c r="AX575" s="390"/>
      <c r="AY575" s="393"/>
    </row>
    <row r="576" spans="1:51" ht="50" customHeight="1" x14ac:dyDescent="0.3">
      <c r="A576" s="403" t="s">
        <v>1464</v>
      </c>
      <c r="B576" s="406" t="s">
        <v>163</v>
      </c>
      <c r="C576" s="409">
        <v>5</v>
      </c>
      <c r="D576" s="406" t="s">
        <v>2885</v>
      </c>
      <c r="E576" s="406" t="s">
        <v>253</v>
      </c>
      <c r="F576" s="406" t="s">
        <v>2032</v>
      </c>
      <c r="G576" s="400" t="s">
        <v>2886</v>
      </c>
      <c r="H576" s="361" t="s">
        <v>2073</v>
      </c>
      <c r="I576" s="361" t="s">
        <v>2074</v>
      </c>
      <c r="J576" s="361" t="s">
        <v>2075</v>
      </c>
      <c r="K576" s="361" t="s">
        <v>2076</v>
      </c>
      <c r="L576" s="361" t="s">
        <v>2509</v>
      </c>
      <c r="M576" s="361" t="s">
        <v>2042</v>
      </c>
      <c r="N576" s="388">
        <f>VALUE(MID($M576,1,1))</f>
        <v>3</v>
      </c>
      <c r="O576" s="397">
        <f>IF(N576=5,100%,IF(N576=4,80%,IF(N576=3,60%,IF(N576=2,40%,IF(N576=1,20%,"")))))</f>
        <v>0.6</v>
      </c>
      <c r="P576" s="361" t="s">
        <v>2106</v>
      </c>
      <c r="Q576" s="388">
        <f>VALUE(MID($P576,1,1))</f>
        <v>3</v>
      </c>
      <c r="R576" s="397">
        <f>IF(Q576=5,100%,IF(Q576=4,80%,IF(Q576=3,60%,IF(Q576=2,40%,IF(Q576=1,20%,"")))))</f>
        <v>0.6</v>
      </c>
      <c r="S576" s="388" t="str">
        <f>CONCATENATE(M576,P576)</f>
        <v>3. Media3. Moderado</v>
      </c>
      <c r="T576" s="391" t="s">
        <v>2044</v>
      </c>
      <c r="U576" s="70" t="s">
        <v>419</v>
      </c>
      <c r="V576" s="70" t="s">
        <v>2887</v>
      </c>
      <c r="W576" s="70" t="s">
        <v>2046</v>
      </c>
      <c r="X576" s="71">
        <f t="shared" si="302"/>
        <v>0.25</v>
      </c>
      <c r="Y576" s="71" t="s">
        <v>2047</v>
      </c>
      <c r="Z576" s="71">
        <f t="shared" si="303"/>
        <v>0.05</v>
      </c>
      <c r="AA576" s="70" t="s">
        <v>419</v>
      </c>
      <c r="AB576" s="70" t="s">
        <v>2888</v>
      </c>
      <c r="AC576" s="72">
        <f t="shared" si="304"/>
        <v>0.1</v>
      </c>
      <c r="AD576" s="70" t="s">
        <v>419</v>
      </c>
      <c r="AE576" s="70" t="s">
        <v>2889</v>
      </c>
      <c r="AF576" s="70" t="s">
        <v>1582</v>
      </c>
      <c r="AG576" s="72">
        <f t="shared" si="305"/>
        <v>0.15</v>
      </c>
      <c r="AH576" s="70" t="s">
        <v>419</v>
      </c>
      <c r="AI576" s="70" t="s">
        <v>2049</v>
      </c>
      <c r="AJ576" s="72">
        <f t="shared" si="298"/>
        <v>0.1</v>
      </c>
      <c r="AK576" s="70" t="s">
        <v>419</v>
      </c>
      <c r="AL576" s="70" t="s">
        <v>2050</v>
      </c>
      <c r="AM576" s="72">
        <f t="shared" si="306"/>
        <v>0.15</v>
      </c>
      <c r="AN576" s="72" t="s">
        <v>2051</v>
      </c>
      <c r="AO576" s="72" t="s">
        <v>2052</v>
      </c>
      <c r="AP576" s="72">
        <f t="shared" si="307"/>
        <v>0.25</v>
      </c>
      <c r="AQ576" s="73">
        <f t="shared" si="308"/>
        <v>1.05</v>
      </c>
      <c r="AR576" s="394">
        <v>1.05</v>
      </c>
      <c r="AS576" s="361" t="s">
        <v>2053</v>
      </c>
      <c r="AT576" s="388">
        <f>VALUE(MID($AS576,1,1))</f>
        <v>1</v>
      </c>
      <c r="AU576" s="361" t="s">
        <v>2054</v>
      </c>
      <c r="AV576" s="388">
        <f>VALUE(MID($AU576,1,1))</f>
        <v>1</v>
      </c>
      <c r="AW576" s="388">
        <f>$AT576*$AV576</f>
        <v>1</v>
      </c>
      <c r="AX576" s="388" t="str">
        <f>CONCATENATE(AS576,AU576)</f>
        <v>1. Muy baja1. Leve</v>
      </c>
      <c r="AY576" s="391" t="s">
        <v>2055</v>
      </c>
    </row>
    <row r="577" spans="1:51" ht="50" customHeight="1" x14ac:dyDescent="0.3">
      <c r="A577" s="404"/>
      <c r="B577" s="407"/>
      <c r="C577" s="410"/>
      <c r="D577" s="407"/>
      <c r="E577" s="407"/>
      <c r="F577" s="407"/>
      <c r="G577" s="401"/>
      <c r="H577" s="362"/>
      <c r="I577" s="362"/>
      <c r="J577" s="362"/>
      <c r="K577" s="362"/>
      <c r="L577" s="362"/>
      <c r="M577" s="362"/>
      <c r="N577" s="389"/>
      <c r="O577" s="398"/>
      <c r="P577" s="362"/>
      <c r="Q577" s="389"/>
      <c r="R577" s="398"/>
      <c r="S577" s="389"/>
      <c r="T577" s="392"/>
      <c r="U577" s="70" t="s">
        <v>419</v>
      </c>
      <c r="V577" s="70" t="s">
        <v>2890</v>
      </c>
      <c r="W577" s="70" t="s">
        <v>2046</v>
      </c>
      <c r="X577" s="71">
        <f t="shared" si="302"/>
        <v>0.25</v>
      </c>
      <c r="Y577" s="71" t="s">
        <v>2047</v>
      </c>
      <c r="Z577" s="71">
        <f t="shared" si="303"/>
        <v>0.05</v>
      </c>
      <c r="AA577" s="70" t="s">
        <v>419</v>
      </c>
      <c r="AB577" s="70" t="s">
        <v>2891</v>
      </c>
      <c r="AC577" s="72">
        <f t="shared" si="304"/>
        <v>0.1</v>
      </c>
      <c r="AD577" s="70" t="s">
        <v>419</v>
      </c>
      <c r="AE577" s="70" t="s">
        <v>2889</v>
      </c>
      <c r="AF577" s="70" t="s">
        <v>1582</v>
      </c>
      <c r="AG577" s="72">
        <f t="shared" si="305"/>
        <v>0.15</v>
      </c>
      <c r="AH577" s="70" t="s">
        <v>419</v>
      </c>
      <c r="AI577" s="70" t="s">
        <v>2049</v>
      </c>
      <c r="AJ577" s="72">
        <f t="shared" si="298"/>
        <v>0.1</v>
      </c>
      <c r="AK577" s="70" t="s">
        <v>419</v>
      </c>
      <c r="AL577" s="70" t="s">
        <v>2050</v>
      </c>
      <c r="AM577" s="72">
        <f t="shared" si="306"/>
        <v>0.15</v>
      </c>
      <c r="AN577" s="72" t="s">
        <v>2051</v>
      </c>
      <c r="AO577" s="72" t="s">
        <v>2052</v>
      </c>
      <c r="AP577" s="72">
        <f t="shared" si="307"/>
        <v>0.25</v>
      </c>
      <c r="AQ577" s="73">
        <f t="shared" si="308"/>
        <v>1.05</v>
      </c>
      <c r="AR577" s="395"/>
      <c r="AS577" s="362"/>
      <c r="AT577" s="389"/>
      <c r="AU577" s="362"/>
      <c r="AV577" s="389"/>
      <c r="AW577" s="389"/>
      <c r="AX577" s="389"/>
      <c r="AY577" s="392"/>
    </row>
    <row r="578" spans="1:51" ht="50" customHeight="1" x14ac:dyDescent="0.3">
      <c r="A578" s="405"/>
      <c r="B578" s="408"/>
      <c r="C578" s="411"/>
      <c r="D578" s="408"/>
      <c r="E578" s="408"/>
      <c r="F578" s="408"/>
      <c r="G578" s="402"/>
      <c r="H578" s="363"/>
      <c r="I578" s="363"/>
      <c r="J578" s="363"/>
      <c r="K578" s="363"/>
      <c r="L578" s="363"/>
      <c r="M578" s="363"/>
      <c r="N578" s="390"/>
      <c r="O578" s="399"/>
      <c r="P578" s="363"/>
      <c r="Q578" s="390"/>
      <c r="R578" s="399"/>
      <c r="S578" s="390"/>
      <c r="T578" s="393"/>
      <c r="U578" s="70" t="s">
        <v>419</v>
      </c>
      <c r="V578" s="70" t="s">
        <v>2892</v>
      </c>
      <c r="W578" s="70" t="s">
        <v>2046</v>
      </c>
      <c r="X578" s="71">
        <f t="shared" si="302"/>
        <v>0.25</v>
      </c>
      <c r="Y578" s="71" t="s">
        <v>2047</v>
      </c>
      <c r="Z578" s="71">
        <f t="shared" si="303"/>
        <v>0.05</v>
      </c>
      <c r="AA578" s="70" t="s">
        <v>419</v>
      </c>
      <c r="AB578" s="70" t="s">
        <v>2893</v>
      </c>
      <c r="AC578" s="72">
        <f t="shared" si="304"/>
        <v>0.1</v>
      </c>
      <c r="AD578" s="70" t="s">
        <v>419</v>
      </c>
      <c r="AE578" s="70" t="s">
        <v>2889</v>
      </c>
      <c r="AF578" s="70" t="s">
        <v>1582</v>
      </c>
      <c r="AG578" s="72">
        <f t="shared" si="305"/>
        <v>0.15</v>
      </c>
      <c r="AH578" s="70" t="s">
        <v>419</v>
      </c>
      <c r="AI578" s="70" t="s">
        <v>2049</v>
      </c>
      <c r="AJ578" s="72">
        <f t="shared" si="298"/>
        <v>0.1</v>
      </c>
      <c r="AK578" s="70" t="s">
        <v>419</v>
      </c>
      <c r="AL578" s="70" t="s">
        <v>2050</v>
      </c>
      <c r="AM578" s="72">
        <f t="shared" si="306"/>
        <v>0.15</v>
      </c>
      <c r="AN578" s="72" t="s">
        <v>2051</v>
      </c>
      <c r="AO578" s="72" t="s">
        <v>2052</v>
      </c>
      <c r="AP578" s="72">
        <f t="shared" si="307"/>
        <v>0.25</v>
      </c>
      <c r="AQ578" s="73">
        <f t="shared" si="308"/>
        <v>1.05</v>
      </c>
      <c r="AR578" s="396"/>
      <c r="AS578" s="363"/>
      <c r="AT578" s="390"/>
      <c r="AU578" s="363"/>
      <c r="AV578" s="390"/>
      <c r="AW578" s="390"/>
      <c r="AX578" s="390"/>
      <c r="AY578" s="393"/>
    </row>
    <row r="579" spans="1:51" ht="50" customHeight="1" x14ac:dyDescent="0.3">
      <c r="A579" s="403" t="s">
        <v>1464</v>
      </c>
      <c r="B579" s="406" t="s">
        <v>163</v>
      </c>
      <c r="C579" s="409">
        <v>6</v>
      </c>
      <c r="D579" s="406" t="s">
        <v>2885</v>
      </c>
      <c r="E579" s="406" t="s">
        <v>253</v>
      </c>
      <c r="F579" s="406" t="s">
        <v>2061</v>
      </c>
      <c r="G579" s="400" t="s">
        <v>2894</v>
      </c>
      <c r="H579" s="361" t="s">
        <v>2084</v>
      </c>
      <c r="I579" s="361" t="s">
        <v>2085</v>
      </c>
      <c r="J579" s="361" t="s">
        <v>2086</v>
      </c>
      <c r="K579" s="361" t="s">
        <v>2087</v>
      </c>
      <c r="L579" s="361" t="s">
        <v>2509</v>
      </c>
      <c r="M579" s="361" t="s">
        <v>2042</v>
      </c>
      <c r="N579" s="388">
        <f>VALUE(MID($M579,1,1))</f>
        <v>3</v>
      </c>
      <c r="O579" s="397">
        <f>IF(N579=5,100%,IF(N579=4,80%,IF(N579=3,60%,IF(N579=2,40%,IF(N579=1,20%,"")))))</f>
        <v>0.6</v>
      </c>
      <c r="P579" s="361" t="s">
        <v>2106</v>
      </c>
      <c r="Q579" s="388">
        <f>VALUE(MID($P579,1,1))</f>
        <v>3</v>
      </c>
      <c r="R579" s="397">
        <f>IF(Q579=5,100%,IF(Q579=4,80%,IF(Q579=3,60%,IF(Q579=2,40%,IF(Q579=1,20%,"")))))</f>
        <v>0.6</v>
      </c>
      <c r="S579" s="388" t="str">
        <f>CONCATENATE(M579,P579)</f>
        <v>3. Media3. Moderado</v>
      </c>
      <c r="T579" s="391" t="s">
        <v>2044</v>
      </c>
      <c r="U579" s="70" t="s">
        <v>419</v>
      </c>
      <c r="V579" s="70" t="s">
        <v>2887</v>
      </c>
      <c r="W579" s="70" t="s">
        <v>2046</v>
      </c>
      <c r="X579" s="71">
        <f t="shared" si="302"/>
        <v>0.25</v>
      </c>
      <c r="Y579" s="71" t="s">
        <v>2047</v>
      </c>
      <c r="Z579" s="71">
        <f t="shared" si="303"/>
        <v>0.05</v>
      </c>
      <c r="AA579" s="70" t="s">
        <v>419</v>
      </c>
      <c r="AB579" s="70" t="s">
        <v>2888</v>
      </c>
      <c r="AC579" s="72">
        <f t="shared" si="304"/>
        <v>0.1</v>
      </c>
      <c r="AD579" s="70" t="s">
        <v>419</v>
      </c>
      <c r="AE579" s="70" t="s">
        <v>2889</v>
      </c>
      <c r="AF579" s="70" t="s">
        <v>1582</v>
      </c>
      <c r="AG579" s="72">
        <f t="shared" si="305"/>
        <v>0.15</v>
      </c>
      <c r="AH579" s="70" t="s">
        <v>419</v>
      </c>
      <c r="AI579" s="70" t="s">
        <v>2049</v>
      </c>
      <c r="AJ579" s="72">
        <f t="shared" si="298"/>
        <v>0.1</v>
      </c>
      <c r="AK579" s="70" t="s">
        <v>419</v>
      </c>
      <c r="AL579" s="70" t="s">
        <v>2063</v>
      </c>
      <c r="AM579" s="72">
        <f t="shared" si="306"/>
        <v>0.15</v>
      </c>
      <c r="AN579" s="72" t="s">
        <v>2051</v>
      </c>
      <c r="AO579" s="72" t="s">
        <v>2052</v>
      </c>
      <c r="AP579" s="72">
        <f t="shared" si="307"/>
        <v>0.25</v>
      </c>
      <c r="AQ579" s="73">
        <f t="shared" si="308"/>
        <v>1.05</v>
      </c>
      <c r="AR579" s="394">
        <v>1.05</v>
      </c>
      <c r="AS579" s="361" t="s">
        <v>2053</v>
      </c>
      <c r="AT579" s="388">
        <f>VALUE(MID($AS579,1,1))</f>
        <v>1</v>
      </c>
      <c r="AU579" s="361" t="s">
        <v>2054</v>
      </c>
      <c r="AV579" s="388">
        <f>VALUE(MID($AU579,1,1))</f>
        <v>1</v>
      </c>
      <c r="AW579" s="388">
        <f>$AT579*$AV579</f>
        <v>1</v>
      </c>
      <c r="AX579" s="388" t="str">
        <f>CONCATENATE(AS579,AU579)</f>
        <v>1. Muy baja1. Leve</v>
      </c>
      <c r="AY579" s="391" t="s">
        <v>2055</v>
      </c>
    </row>
    <row r="580" spans="1:51" ht="50" customHeight="1" x14ac:dyDescent="0.3">
      <c r="A580" s="404"/>
      <c r="B580" s="407"/>
      <c r="C580" s="410"/>
      <c r="D580" s="407"/>
      <c r="E580" s="407"/>
      <c r="F580" s="407"/>
      <c r="G580" s="401"/>
      <c r="H580" s="362"/>
      <c r="I580" s="362"/>
      <c r="J580" s="362"/>
      <c r="K580" s="362"/>
      <c r="L580" s="362"/>
      <c r="M580" s="362"/>
      <c r="N580" s="389"/>
      <c r="O580" s="398"/>
      <c r="P580" s="362"/>
      <c r="Q580" s="389"/>
      <c r="R580" s="398"/>
      <c r="S580" s="389"/>
      <c r="T580" s="392"/>
      <c r="U580" s="70" t="s">
        <v>419</v>
      </c>
      <c r="V580" s="70" t="s">
        <v>2890</v>
      </c>
      <c r="W580" s="70" t="s">
        <v>2046</v>
      </c>
      <c r="X580" s="71">
        <f t="shared" si="302"/>
        <v>0.25</v>
      </c>
      <c r="Y580" s="71" t="s">
        <v>2047</v>
      </c>
      <c r="Z580" s="71">
        <f t="shared" si="303"/>
        <v>0.05</v>
      </c>
      <c r="AA580" s="70" t="s">
        <v>419</v>
      </c>
      <c r="AB580" s="70" t="s">
        <v>2891</v>
      </c>
      <c r="AC580" s="72">
        <f t="shared" si="304"/>
        <v>0.1</v>
      </c>
      <c r="AD580" s="70" t="s">
        <v>419</v>
      </c>
      <c r="AE580" s="70" t="s">
        <v>2889</v>
      </c>
      <c r="AF580" s="70" t="s">
        <v>1582</v>
      </c>
      <c r="AG580" s="72">
        <f t="shared" si="305"/>
        <v>0.15</v>
      </c>
      <c r="AH580" s="70" t="s">
        <v>419</v>
      </c>
      <c r="AI580" s="70" t="s">
        <v>2049</v>
      </c>
      <c r="AJ580" s="72">
        <f t="shared" si="298"/>
        <v>0.1</v>
      </c>
      <c r="AK580" s="70" t="s">
        <v>419</v>
      </c>
      <c r="AL580" s="70" t="s">
        <v>2063</v>
      </c>
      <c r="AM580" s="72">
        <f t="shared" si="306"/>
        <v>0.15</v>
      </c>
      <c r="AN580" s="72" t="s">
        <v>2051</v>
      </c>
      <c r="AO580" s="72" t="s">
        <v>2052</v>
      </c>
      <c r="AP580" s="72">
        <f t="shared" si="307"/>
        <v>0.25</v>
      </c>
      <c r="AQ580" s="73">
        <f t="shared" si="308"/>
        <v>1.05</v>
      </c>
      <c r="AR580" s="395"/>
      <c r="AS580" s="362"/>
      <c r="AT580" s="389"/>
      <c r="AU580" s="362"/>
      <c r="AV580" s="389"/>
      <c r="AW580" s="389"/>
      <c r="AX580" s="389"/>
      <c r="AY580" s="392"/>
    </row>
    <row r="581" spans="1:51" ht="50" customHeight="1" x14ac:dyDescent="0.3">
      <c r="A581" s="405"/>
      <c r="B581" s="408"/>
      <c r="C581" s="411"/>
      <c r="D581" s="408"/>
      <c r="E581" s="408"/>
      <c r="F581" s="408"/>
      <c r="G581" s="402"/>
      <c r="H581" s="363"/>
      <c r="I581" s="363"/>
      <c r="J581" s="363"/>
      <c r="K581" s="363"/>
      <c r="L581" s="363"/>
      <c r="M581" s="363"/>
      <c r="N581" s="390"/>
      <c r="O581" s="399"/>
      <c r="P581" s="363"/>
      <c r="Q581" s="390"/>
      <c r="R581" s="399"/>
      <c r="S581" s="390"/>
      <c r="T581" s="393"/>
      <c r="U581" s="70" t="s">
        <v>419</v>
      </c>
      <c r="V581" s="70" t="s">
        <v>2892</v>
      </c>
      <c r="W581" s="70" t="s">
        <v>2046</v>
      </c>
      <c r="X581" s="71">
        <f t="shared" si="302"/>
        <v>0.25</v>
      </c>
      <c r="Y581" s="71" t="s">
        <v>2047</v>
      </c>
      <c r="Z581" s="71">
        <f t="shared" si="303"/>
        <v>0.05</v>
      </c>
      <c r="AA581" s="70" t="s">
        <v>419</v>
      </c>
      <c r="AB581" s="70" t="s">
        <v>2893</v>
      </c>
      <c r="AC581" s="72">
        <f t="shared" si="304"/>
        <v>0.1</v>
      </c>
      <c r="AD581" s="70" t="s">
        <v>419</v>
      </c>
      <c r="AE581" s="70" t="s">
        <v>2889</v>
      </c>
      <c r="AF581" s="70" t="s">
        <v>1582</v>
      </c>
      <c r="AG581" s="72">
        <f t="shared" si="305"/>
        <v>0.15</v>
      </c>
      <c r="AH581" s="70" t="s">
        <v>419</v>
      </c>
      <c r="AI581" s="70" t="s">
        <v>2049</v>
      </c>
      <c r="AJ581" s="72">
        <f t="shared" si="298"/>
        <v>0.1</v>
      </c>
      <c r="AK581" s="70" t="s">
        <v>419</v>
      </c>
      <c r="AL581" s="70" t="s">
        <v>2063</v>
      </c>
      <c r="AM581" s="72">
        <f t="shared" si="306"/>
        <v>0.15</v>
      </c>
      <c r="AN581" s="72" t="s">
        <v>2051</v>
      </c>
      <c r="AO581" s="72" t="s">
        <v>2052</v>
      </c>
      <c r="AP581" s="72">
        <f t="shared" si="307"/>
        <v>0.25</v>
      </c>
      <c r="AQ581" s="73">
        <f t="shared" si="308"/>
        <v>1.05</v>
      </c>
      <c r="AR581" s="396"/>
      <c r="AS581" s="363"/>
      <c r="AT581" s="390"/>
      <c r="AU581" s="363"/>
      <c r="AV581" s="390"/>
      <c r="AW581" s="390"/>
      <c r="AX581" s="390"/>
      <c r="AY581" s="393"/>
    </row>
    <row r="582" spans="1:51" ht="50" customHeight="1" x14ac:dyDescent="0.3">
      <c r="A582" s="403" t="s">
        <v>1464</v>
      </c>
      <c r="B582" s="406" t="s">
        <v>163</v>
      </c>
      <c r="C582" s="409">
        <v>7</v>
      </c>
      <c r="D582" s="406" t="s">
        <v>1598</v>
      </c>
      <c r="E582" s="406" t="s">
        <v>175</v>
      </c>
      <c r="F582" s="406" t="s">
        <v>2032</v>
      </c>
      <c r="G582" s="400" t="s">
        <v>2895</v>
      </c>
      <c r="H582" s="361" t="s">
        <v>2037</v>
      </c>
      <c r="I582" s="361" t="s">
        <v>2038</v>
      </c>
      <c r="J582" s="361" t="s">
        <v>2039</v>
      </c>
      <c r="K582" s="361" t="s">
        <v>2040</v>
      </c>
      <c r="L582" s="361" t="s">
        <v>2509</v>
      </c>
      <c r="M582" s="361" t="s">
        <v>2132</v>
      </c>
      <c r="N582" s="388">
        <f>VALUE(MID($M582,1,1))</f>
        <v>2</v>
      </c>
      <c r="O582" s="397">
        <f>IF(N582=5,100%,IF(N582=4,80%,IF(N582=3,60%,IF(N582=2,40%,IF(N582=1,20%,"")))))</f>
        <v>0.4</v>
      </c>
      <c r="P582" s="361" t="s">
        <v>2043</v>
      </c>
      <c r="Q582" s="388">
        <f>VALUE(MID($P582,1,1))</f>
        <v>2</v>
      </c>
      <c r="R582" s="397">
        <f>IF(Q582=5,100%,IF(Q582=4,80%,IF(Q582=3,60%,IF(Q582=2,40%,IF(Q582=1,20%,"")))))</f>
        <v>0.4</v>
      </c>
      <c r="S582" s="388" t="str">
        <f>CONCATENATE(M582,P582)</f>
        <v>2. Baja2. Menor</v>
      </c>
      <c r="T582" s="391" t="s">
        <v>2044</v>
      </c>
      <c r="U582" s="70" t="s">
        <v>419</v>
      </c>
      <c r="V582" s="70" t="s">
        <v>2157</v>
      </c>
      <c r="W582" s="70" t="s">
        <v>2046</v>
      </c>
      <c r="X582" s="71">
        <f t="shared" si="302"/>
        <v>0.25</v>
      </c>
      <c r="Y582" s="71" t="s">
        <v>2047</v>
      </c>
      <c r="Z582" s="71">
        <f t="shared" si="303"/>
        <v>0.05</v>
      </c>
      <c r="AA582" s="70" t="s">
        <v>419</v>
      </c>
      <c r="AB582" s="70" t="s">
        <v>2158</v>
      </c>
      <c r="AC582" s="72">
        <f t="shared" si="304"/>
        <v>0.1</v>
      </c>
      <c r="AD582" s="70" t="s">
        <v>419</v>
      </c>
      <c r="AE582" s="70" t="s">
        <v>178</v>
      </c>
      <c r="AF582" s="70" t="s">
        <v>170</v>
      </c>
      <c r="AG582" s="72">
        <f t="shared" si="305"/>
        <v>0.15</v>
      </c>
      <c r="AH582" s="70" t="s">
        <v>419</v>
      </c>
      <c r="AI582" s="70" t="s">
        <v>2215</v>
      </c>
      <c r="AJ582" s="72">
        <f t="shared" si="298"/>
        <v>0.1</v>
      </c>
      <c r="AK582" s="70" t="s">
        <v>419</v>
      </c>
      <c r="AL582" s="70" t="s">
        <v>2050</v>
      </c>
      <c r="AM582" s="72">
        <f t="shared" si="306"/>
        <v>0.15</v>
      </c>
      <c r="AN582" s="72" t="s">
        <v>2051</v>
      </c>
      <c r="AO582" s="72" t="s">
        <v>2052</v>
      </c>
      <c r="AP582" s="72">
        <f t="shared" si="307"/>
        <v>0.25</v>
      </c>
      <c r="AQ582" s="73">
        <f t="shared" si="308"/>
        <v>1.05</v>
      </c>
      <c r="AR582" s="394">
        <v>0.35000000000000003</v>
      </c>
      <c r="AS582" s="361" t="s">
        <v>2053</v>
      </c>
      <c r="AT582" s="388">
        <f>VALUE(MID($AS582,1,1))</f>
        <v>1</v>
      </c>
      <c r="AU582" s="361" t="s">
        <v>2054</v>
      </c>
      <c r="AV582" s="388">
        <f>VALUE(MID($AU582,1,1))</f>
        <v>1</v>
      </c>
      <c r="AW582" s="388">
        <f>$AT582*$AV582</f>
        <v>1</v>
      </c>
      <c r="AX582" s="388" t="str">
        <f>CONCATENATE(AS582,AU582)</f>
        <v>1. Muy baja1. Leve</v>
      </c>
      <c r="AY582" s="391" t="s">
        <v>2055</v>
      </c>
    </row>
    <row r="583" spans="1:51" ht="50" customHeight="1" x14ac:dyDescent="0.3">
      <c r="A583" s="404"/>
      <c r="B583" s="407"/>
      <c r="C583" s="410"/>
      <c r="D583" s="407"/>
      <c r="E583" s="407"/>
      <c r="F583" s="407"/>
      <c r="G583" s="401"/>
      <c r="H583" s="362"/>
      <c r="I583" s="362"/>
      <c r="J583" s="362"/>
      <c r="K583" s="362"/>
      <c r="L583" s="362"/>
      <c r="M583" s="362"/>
      <c r="N583" s="389"/>
      <c r="O583" s="398"/>
      <c r="P583" s="362"/>
      <c r="Q583" s="389"/>
      <c r="R583" s="398"/>
      <c r="S583" s="389"/>
      <c r="T583" s="392"/>
      <c r="U583" s="70"/>
      <c r="V583" s="70"/>
      <c r="W583" s="70"/>
      <c r="X583" s="71"/>
      <c r="Y583" s="71"/>
      <c r="Z583" s="71"/>
      <c r="AA583" s="70"/>
      <c r="AB583" s="70"/>
      <c r="AC583" s="72"/>
      <c r="AD583" s="70"/>
      <c r="AE583" s="70"/>
      <c r="AF583" s="70"/>
      <c r="AG583" s="72"/>
      <c r="AH583" s="70"/>
      <c r="AI583" s="70"/>
      <c r="AJ583" s="72"/>
      <c r="AK583" s="70"/>
      <c r="AL583" s="70"/>
      <c r="AM583" s="72"/>
      <c r="AN583" s="72"/>
      <c r="AO583" s="72"/>
      <c r="AP583" s="72">
        <f t="shared" si="307"/>
        <v>0</v>
      </c>
      <c r="AQ583" s="73">
        <f t="shared" si="308"/>
        <v>0</v>
      </c>
      <c r="AR583" s="395"/>
      <c r="AS583" s="362"/>
      <c r="AT583" s="389"/>
      <c r="AU583" s="362"/>
      <c r="AV583" s="389"/>
      <c r="AW583" s="389"/>
      <c r="AX583" s="389"/>
      <c r="AY583" s="392"/>
    </row>
    <row r="584" spans="1:51" ht="50" customHeight="1" x14ac:dyDescent="0.3">
      <c r="A584" s="405"/>
      <c r="B584" s="408"/>
      <c r="C584" s="411"/>
      <c r="D584" s="408"/>
      <c r="E584" s="408"/>
      <c r="F584" s="408"/>
      <c r="G584" s="402"/>
      <c r="H584" s="363"/>
      <c r="I584" s="363"/>
      <c r="J584" s="363"/>
      <c r="K584" s="363"/>
      <c r="L584" s="363"/>
      <c r="M584" s="363"/>
      <c r="N584" s="390"/>
      <c r="O584" s="399"/>
      <c r="P584" s="363"/>
      <c r="Q584" s="390"/>
      <c r="R584" s="399"/>
      <c r="S584" s="390"/>
      <c r="T584" s="393"/>
      <c r="U584" s="70"/>
      <c r="V584" s="70"/>
      <c r="W584" s="70"/>
      <c r="X584" s="71" t="str">
        <f t="shared" si="302"/>
        <v>0%</v>
      </c>
      <c r="Y584" s="71"/>
      <c r="Z584" s="71" t="str">
        <f t="shared" si="303"/>
        <v>0%</v>
      </c>
      <c r="AA584" s="70"/>
      <c r="AB584" s="70"/>
      <c r="AC584" s="72">
        <f t="shared" si="304"/>
        <v>0</v>
      </c>
      <c r="AD584" s="70"/>
      <c r="AE584" s="70"/>
      <c r="AF584" s="70"/>
      <c r="AG584" s="72">
        <f t="shared" si="305"/>
        <v>0</v>
      </c>
      <c r="AH584" s="70"/>
      <c r="AI584" s="70"/>
      <c r="AJ584" s="72">
        <f t="shared" si="298"/>
        <v>0</v>
      </c>
      <c r="AK584" s="70"/>
      <c r="AL584" s="70"/>
      <c r="AM584" s="72">
        <f t="shared" si="306"/>
        <v>0</v>
      </c>
      <c r="AN584" s="72"/>
      <c r="AO584" s="72"/>
      <c r="AP584" s="72">
        <f t="shared" si="307"/>
        <v>0</v>
      </c>
      <c r="AQ584" s="73">
        <f t="shared" si="308"/>
        <v>0</v>
      </c>
      <c r="AR584" s="396"/>
      <c r="AS584" s="363"/>
      <c r="AT584" s="390"/>
      <c r="AU584" s="363"/>
      <c r="AV584" s="390"/>
      <c r="AW584" s="390"/>
      <c r="AX584" s="390"/>
      <c r="AY584" s="393"/>
    </row>
    <row r="585" spans="1:51" ht="50" customHeight="1" x14ac:dyDescent="0.3">
      <c r="A585" s="403" t="s">
        <v>1464</v>
      </c>
      <c r="B585" s="406" t="s">
        <v>163</v>
      </c>
      <c r="C585" s="409">
        <v>8</v>
      </c>
      <c r="D585" s="406" t="s">
        <v>1598</v>
      </c>
      <c r="E585" s="406" t="s">
        <v>175</v>
      </c>
      <c r="F585" s="406" t="s">
        <v>2061</v>
      </c>
      <c r="G585" s="400" t="s">
        <v>2896</v>
      </c>
      <c r="H585" s="361" t="s">
        <v>2104</v>
      </c>
      <c r="I585" s="361" t="s">
        <v>2191</v>
      </c>
      <c r="J585" s="361" t="s">
        <v>2199</v>
      </c>
      <c r="K585" s="361" t="s">
        <v>2140</v>
      </c>
      <c r="L585" s="361" t="s">
        <v>2509</v>
      </c>
      <c r="M585" s="361" t="s">
        <v>2132</v>
      </c>
      <c r="N585" s="388">
        <f>VALUE(MID($M585,1,1))</f>
        <v>2</v>
      </c>
      <c r="O585" s="397">
        <f>IF(N585=5,100%,IF(N585=4,80%,IF(N585=3,60%,IF(N585=2,40%,IF(N585=1,20%,"")))))</f>
        <v>0.4</v>
      </c>
      <c r="P585" s="361" t="s">
        <v>2091</v>
      </c>
      <c r="Q585" s="388">
        <f>VALUE(MID($P585,1,1))</f>
        <v>4</v>
      </c>
      <c r="R585" s="397">
        <f>IF(Q585=5,100%,IF(Q585=4,80%,IF(Q585=3,60%,IF(Q585=2,40%,IF(Q585=1,20%,"")))))</f>
        <v>0.8</v>
      </c>
      <c r="S585" s="388" t="str">
        <f>CONCATENATE(M585,P585)</f>
        <v>2. Baja4. Mayor</v>
      </c>
      <c r="T585" s="391" t="s">
        <v>2092</v>
      </c>
      <c r="U585" s="70" t="s">
        <v>419</v>
      </c>
      <c r="V585" s="70" t="s">
        <v>2169</v>
      </c>
      <c r="W585" s="70" t="s">
        <v>2046</v>
      </c>
      <c r="X585" s="71">
        <f t="shared" si="302"/>
        <v>0.25</v>
      </c>
      <c r="Y585" s="71" t="s">
        <v>2069</v>
      </c>
      <c r="Z585" s="71">
        <f t="shared" si="303"/>
        <v>0.15</v>
      </c>
      <c r="AA585" s="70" t="s">
        <v>419</v>
      </c>
      <c r="AB585" s="70" t="s">
        <v>2170</v>
      </c>
      <c r="AC585" s="72">
        <f t="shared" si="304"/>
        <v>0.1</v>
      </c>
      <c r="AD585" s="70" t="s">
        <v>419</v>
      </c>
      <c r="AE585" s="70" t="s">
        <v>2144</v>
      </c>
      <c r="AF585" s="70" t="s">
        <v>170</v>
      </c>
      <c r="AG585" s="72">
        <f t="shared" si="305"/>
        <v>0.15</v>
      </c>
      <c r="AH585" s="70" t="s">
        <v>419</v>
      </c>
      <c r="AI585" s="70" t="s">
        <v>2171</v>
      </c>
      <c r="AJ585" s="72">
        <f t="shared" si="298"/>
        <v>0.1</v>
      </c>
      <c r="AK585" s="70" t="s">
        <v>419</v>
      </c>
      <c r="AL585" s="70" t="s">
        <v>2063</v>
      </c>
      <c r="AM585" s="72">
        <f t="shared" si="306"/>
        <v>0.15</v>
      </c>
      <c r="AN585" s="72" t="s">
        <v>2051</v>
      </c>
      <c r="AO585" s="72" t="s">
        <v>2067</v>
      </c>
      <c r="AP585" s="72">
        <f t="shared" si="307"/>
        <v>0.25</v>
      </c>
      <c r="AQ585" s="73">
        <f t="shared" si="308"/>
        <v>1.1499999999999999</v>
      </c>
      <c r="AR585" s="394">
        <v>0.65</v>
      </c>
      <c r="AS585" s="361" t="s">
        <v>2053</v>
      </c>
      <c r="AT585" s="388">
        <f>VALUE(MID($AS585,1,1))</f>
        <v>1</v>
      </c>
      <c r="AU585" s="361" t="s">
        <v>2106</v>
      </c>
      <c r="AV585" s="388">
        <f>VALUE(MID($AU585,1,1))</f>
        <v>3</v>
      </c>
      <c r="AW585" s="388">
        <f>$AT585*$AV585</f>
        <v>3</v>
      </c>
      <c r="AX585" s="388" t="str">
        <f>CONCATENATE(AS585,AU585)</f>
        <v>1. Muy baja3. Moderado</v>
      </c>
      <c r="AY585" s="391" t="s">
        <v>2044</v>
      </c>
    </row>
    <row r="586" spans="1:51" ht="50" customHeight="1" x14ac:dyDescent="0.3">
      <c r="A586" s="404"/>
      <c r="B586" s="407"/>
      <c r="C586" s="410"/>
      <c r="D586" s="407"/>
      <c r="E586" s="407"/>
      <c r="F586" s="407"/>
      <c r="G586" s="401"/>
      <c r="H586" s="362"/>
      <c r="I586" s="362"/>
      <c r="J586" s="362"/>
      <c r="K586" s="362"/>
      <c r="L586" s="362"/>
      <c r="M586" s="362"/>
      <c r="N586" s="389"/>
      <c r="O586" s="398"/>
      <c r="P586" s="362"/>
      <c r="Q586" s="389"/>
      <c r="R586" s="398"/>
      <c r="S586" s="389"/>
      <c r="T586" s="392"/>
      <c r="U586" s="70" t="s">
        <v>419</v>
      </c>
      <c r="V586" s="70" t="s">
        <v>2897</v>
      </c>
      <c r="W586" s="70" t="s">
        <v>2046</v>
      </c>
      <c r="X586" s="71">
        <f t="shared" si="302"/>
        <v>0.25</v>
      </c>
      <c r="Y586" s="71" t="s">
        <v>2047</v>
      </c>
      <c r="Z586" s="71">
        <f t="shared" si="303"/>
        <v>0.05</v>
      </c>
      <c r="AA586" s="70" t="s">
        <v>419</v>
      </c>
      <c r="AB586" s="70" t="s">
        <v>2898</v>
      </c>
      <c r="AC586" s="72">
        <f t="shared" si="304"/>
        <v>0.1</v>
      </c>
      <c r="AD586" s="70" t="s">
        <v>419</v>
      </c>
      <c r="AE586" s="70" t="s">
        <v>178</v>
      </c>
      <c r="AF586" s="70" t="s">
        <v>170</v>
      </c>
      <c r="AG586" s="72">
        <f t="shared" si="305"/>
        <v>0.15</v>
      </c>
      <c r="AH586" s="70" t="s">
        <v>419</v>
      </c>
      <c r="AI586" s="70" t="s">
        <v>2215</v>
      </c>
      <c r="AJ586" s="72"/>
      <c r="AK586" s="70" t="s">
        <v>419</v>
      </c>
      <c r="AL586" s="70" t="s">
        <v>2063</v>
      </c>
      <c r="AM586" s="72"/>
      <c r="AN586" s="72" t="s">
        <v>2051</v>
      </c>
      <c r="AO586" s="72" t="s">
        <v>2067</v>
      </c>
      <c r="AP586" s="72">
        <f t="shared" si="307"/>
        <v>0.25</v>
      </c>
      <c r="AQ586" s="73">
        <f t="shared" si="308"/>
        <v>0.8</v>
      </c>
      <c r="AR586" s="395"/>
      <c r="AS586" s="362"/>
      <c r="AT586" s="389"/>
      <c r="AU586" s="362"/>
      <c r="AV586" s="389"/>
      <c r="AW586" s="389"/>
      <c r="AX586" s="389"/>
      <c r="AY586" s="392"/>
    </row>
    <row r="587" spans="1:51" ht="50" customHeight="1" x14ac:dyDescent="0.3">
      <c r="A587" s="405"/>
      <c r="B587" s="408"/>
      <c r="C587" s="411"/>
      <c r="D587" s="408"/>
      <c r="E587" s="408"/>
      <c r="F587" s="408"/>
      <c r="G587" s="402"/>
      <c r="H587" s="363"/>
      <c r="I587" s="363"/>
      <c r="J587" s="363"/>
      <c r="K587" s="363"/>
      <c r="L587" s="363"/>
      <c r="M587" s="363"/>
      <c r="N587" s="390"/>
      <c r="O587" s="399"/>
      <c r="P587" s="363"/>
      <c r="Q587" s="390"/>
      <c r="R587" s="399"/>
      <c r="S587" s="390"/>
      <c r="T587" s="393"/>
      <c r="U587" s="70"/>
      <c r="V587" s="70"/>
      <c r="W587" s="70"/>
      <c r="X587" s="71"/>
      <c r="Y587" s="71"/>
      <c r="Z587" s="71"/>
      <c r="AA587" s="70"/>
      <c r="AB587" s="70"/>
      <c r="AC587" s="72"/>
      <c r="AD587" s="70"/>
      <c r="AE587" s="70"/>
      <c r="AF587" s="70"/>
      <c r="AG587" s="72"/>
      <c r="AH587" s="70"/>
      <c r="AI587" s="70"/>
      <c r="AJ587" s="72"/>
      <c r="AK587" s="70"/>
      <c r="AL587" s="70"/>
      <c r="AM587" s="72"/>
      <c r="AN587" s="72"/>
      <c r="AO587" s="72"/>
      <c r="AP587" s="72">
        <f t="shared" si="307"/>
        <v>0</v>
      </c>
      <c r="AQ587" s="73">
        <f t="shared" si="308"/>
        <v>0</v>
      </c>
      <c r="AR587" s="396"/>
      <c r="AS587" s="363"/>
      <c r="AT587" s="390"/>
      <c r="AU587" s="363"/>
      <c r="AV587" s="390"/>
      <c r="AW587" s="390"/>
      <c r="AX587" s="390"/>
      <c r="AY587" s="393"/>
    </row>
    <row r="588" spans="1:51" ht="50" customHeight="1" x14ac:dyDescent="0.3">
      <c r="A588" s="403" t="s">
        <v>1464</v>
      </c>
      <c r="B588" s="406" t="s">
        <v>163</v>
      </c>
      <c r="C588" s="409">
        <v>9</v>
      </c>
      <c r="D588" s="406" t="s">
        <v>1600</v>
      </c>
      <c r="E588" s="406" t="s">
        <v>695</v>
      </c>
      <c r="F588" s="406" t="s">
        <v>2032</v>
      </c>
      <c r="G588" s="400" t="s">
        <v>2899</v>
      </c>
      <c r="H588" s="361" t="s">
        <v>2084</v>
      </c>
      <c r="I588" s="361" t="s">
        <v>2163</v>
      </c>
      <c r="J588" s="361" t="s">
        <v>2900</v>
      </c>
      <c r="K588" s="361" t="s">
        <v>2140</v>
      </c>
      <c r="L588" s="361" t="s">
        <v>2509</v>
      </c>
      <c r="M588" s="361" t="s">
        <v>2132</v>
      </c>
      <c r="N588" s="388">
        <f>VALUE(MID($M588,1,1))</f>
        <v>2</v>
      </c>
      <c r="O588" s="397">
        <f>IF(N588=5,100%,IF(N588=4,80%,IF(N588=3,60%,IF(N588=2,40%,IF(N588=1,20%,"")))))</f>
        <v>0.4</v>
      </c>
      <c r="P588" s="361" t="s">
        <v>2106</v>
      </c>
      <c r="Q588" s="388">
        <f>VALUE(MID($P588,1,1))</f>
        <v>3</v>
      </c>
      <c r="R588" s="397">
        <f>IF(Q588=5,100%,IF(Q588=4,80%,IF(Q588=3,60%,IF(Q588=2,40%,IF(Q588=1,20%,"")))))</f>
        <v>0.6</v>
      </c>
      <c r="S588" s="388" t="str">
        <f>CONCATENATE(M588,P588)</f>
        <v>2. Baja3. Moderado</v>
      </c>
      <c r="T588" s="391" t="s">
        <v>2044</v>
      </c>
      <c r="U588" s="70" t="s">
        <v>419</v>
      </c>
      <c r="V588" s="70" t="s">
        <v>2901</v>
      </c>
      <c r="W588" s="70" t="s">
        <v>2046</v>
      </c>
      <c r="X588" s="71">
        <f t="shared" ref="X588:X593" si="323">IF(W588="","0%",IF(W588="Preventivo",25%,IF(W588="Detectivo",15%,IF(W588="Correctivo",10%))))</f>
        <v>0.25</v>
      </c>
      <c r="Y588" s="71" t="s">
        <v>2047</v>
      </c>
      <c r="Z588" s="71">
        <f t="shared" ref="Z588:Z593" si="324">IF(Y588="Automático",15%,IF(Y588="Manual",5%,"0%"))</f>
        <v>0.05</v>
      </c>
      <c r="AA588" s="70" t="s">
        <v>419</v>
      </c>
      <c r="AB588" s="70" t="s">
        <v>2902</v>
      </c>
      <c r="AC588" s="72">
        <f t="shared" si="304"/>
        <v>0.1</v>
      </c>
      <c r="AD588" s="70" t="s">
        <v>419</v>
      </c>
      <c r="AE588" s="70" t="s">
        <v>2889</v>
      </c>
      <c r="AF588" s="70" t="s">
        <v>1582</v>
      </c>
      <c r="AG588" s="72">
        <f t="shared" si="305"/>
        <v>0.15</v>
      </c>
      <c r="AH588" s="70" t="s">
        <v>419</v>
      </c>
      <c r="AI588" s="70" t="s">
        <v>2049</v>
      </c>
      <c r="AJ588" s="72">
        <f t="shared" si="298"/>
        <v>0.1</v>
      </c>
      <c r="AK588" s="70" t="s">
        <v>419</v>
      </c>
      <c r="AL588" s="70" t="s">
        <v>2050</v>
      </c>
      <c r="AM588" s="72">
        <f t="shared" ref="AM588:AM593" si="325">IF(AK588="SI",15%,0%)</f>
        <v>0.15</v>
      </c>
      <c r="AN588" s="72" t="s">
        <v>2051</v>
      </c>
      <c r="AO588" s="72" t="s">
        <v>2052</v>
      </c>
      <c r="AP588" s="72">
        <f t="shared" si="307"/>
        <v>0.25</v>
      </c>
      <c r="AQ588" s="73">
        <f t="shared" si="308"/>
        <v>1.05</v>
      </c>
      <c r="AR588" s="394">
        <v>1.05</v>
      </c>
      <c r="AS588" s="361" t="s">
        <v>2053</v>
      </c>
      <c r="AT588" s="388">
        <f>VALUE(MID($AS588,1,1))</f>
        <v>1</v>
      </c>
      <c r="AU588" s="361" t="s">
        <v>2054</v>
      </c>
      <c r="AV588" s="388">
        <f>VALUE(MID($AU588,1,1))</f>
        <v>1</v>
      </c>
      <c r="AW588" s="388">
        <f>$AT588*$AV588</f>
        <v>1</v>
      </c>
      <c r="AX588" s="388" t="str">
        <f>CONCATENATE(AS588,AU588)</f>
        <v>1. Muy baja1. Leve</v>
      </c>
      <c r="AY588" s="391" t="s">
        <v>2055</v>
      </c>
    </row>
    <row r="589" spans="1:51" ht="50" customHeight="1" x14ac:dyDescent="0.3">
      <c r="A589" s="404"/>
      <c r="B589" s="407"/>
      <c r="C589" s="410"/>
      <c r="D589" s="407"/>
      <c r="E589" s="407"/>
      <c r="F589" s="407"/>
      <c r="G589" s="401"/>
      <c r="H589" s="362"/>
      <c r="I589" s="362"/>
      <c r="J589" s="362"/>
      <c r="K589" s="362"/>
      <c r="L589" s="362"/>
      <c r="M589" s="362"/>
      <c r="N589" s="389"/>
      <c r="O589" s="398"/>
      <c r="P589" s="362"/>
      <c r="Q589" s="389"/>
      <c r="R589" s="398"/>
      <c r="S589" s="389"/>
      <c r="T589" s="392"/>
      <c r="U589" s="70" t="s">
        <v>419</v>
      </c>
      <c r="V589" s="70" t="s">
        <v>2903</v>
      </c>
      <c r="W589" s="70" t="s">
        <v>2046</v>
      </c>
      <c r="X589" s="71">
        <f t="shared" si="323"/>
        <v>0.25</v>
      </c>
      <c r="Y589" s="71" t="s">
        <v>2047</v>
      </c>
      <c r="Z589" s="71">
        <f t="shared" si="324"/>
        <v>0.05</v>
      </c>
      <c r="AA589" s="70" t="s">
        <v>419</v>
      </c>
      <c r="AB589" s="70" t="s">
        <v>2904</v>
      </c>
      <c r="AC589" s="72">
        <f t="shared" si="304"/>
        <v>0.1</v>
      </c>
      <c r="AD589" s="70" t="s">
        <v>419</v>
      </c>
      <c r="AE589" s="70" t="s">
        <v>2889</v>
      </c>
      <c r="AF589" s="70" t="s">
        <v>1582</v>
      </c>
      <c r="AG589" s="72">
        <f t="shared" si="305"/>
        <v>0.15</v>
      </c>
      <c r="AH589" s="70" t="s">
        <v>419</v>
      </c>
      <c r="AI589" s="70" t="s">
        <v>2049</v>
      </c>
      <c r="AJ589" s="72">
        <f t="shared" si="298"/>
        <v>0.1</v>
      </c>
      <c r="AK589" s="70" t="s">
        <v>419</v>
      </c>
      <c r="AL589" s="70" t="s">
        <v>2050</v>
      </c>
      <c r="AM589" s="72">
        <f t="shared" si="325"/>
        <v>0.15</v>
      </c>
      <c r="AN589" s="72" t="s">
        <v>2051</v>
      </c>
      <c r="AO589" s="72" t="s">
        <v>2052</v>
      </c>
      <c r="AP589" s="72">
        <f t="shared" si="307"/>
        <v>0.25</v>
      </c>
      <c r="AQ589" s="73">
        <f t="shared" si="308"/>
        <v>1.05</v>
      </c>
      <c r="AR589" s="395"/>
      <c r="AS589" s="362"/>
      <c r="AT589" s="389"/>
      <c r="AU589" s="362"/>
      <c r="AV589" s="389"/>
      <c r="AW589" s="389"/>
      <c r="AX589" s="389"/>
      <c r="AY589" s="392"/>
    </row>
    <row r="590" spans="1:51" ht="50" customHeight="1" x14ac:dyDescent="0.3">
      <c r="A590" s="405"/>
      <c r="B590" s="408"/>
      <c r="C590" s="411"/>
      <c r="D590" s="408"/>
      <c r="E590" s="408"/>
      <c r="F590" s="408"/>
      <c r="G590" s="402"/>
      <c r="H590" s="363"/>
      <c r="I590" s="363"/>
      <c r="J590" s="363"/>
      <c r="K590" s="363"/>
      <c r="L590" s="363"/>
      <c r="M590" s="363"/>
      <c r="N590" s="390"/>
      <c r="O590" s="399"/>
      <c r="P590" s="363"/>
      <c r="Q590" s="390"/>
      <c r="R590" s="399"/>
      <c r="S590" s="390"/>
      <c r="T590" s="393"/>
      <c r="U590" s="70" t="s">
        <v>419</v>
      </c>
      <c r="V590" s="70" t="s">
        <v>2905</v>
      </c>
      <c r="W590" s="70" t="s">
        <v>2046</v>
      </c>
      <c r="X590" s="71">
        <f t="shared" si="323"/>
        <v>0.25</v>
      </c>
      <c r="Y590" s="71" t="s">
        <v>2047</v>
      </c>
      <c r="Z590" s="71">
        <f t="shared" si="324"/>
        <v>0.05</v>
      </c>
      <c r="AA590" s="70" t="s">
        <v>419</v>
      </c>
      <c r="AB590" s="70" t="s">
        <v>2906</v>
      </c>
      <c r="AC590" s="72">
        <f t="shared" si="304"/>
        <v>0.1</v>
      </c>
      <c r="AD590" s="70" t="s">
        <v>419</v>
      </c>
      <c r="AE590" s="70" t="s">
        <v>2889</v>
      </c>
      <c r="AF590" s="70" t="s">
        <v>1582</v>
      </c>
      <c r="AG590" s="72">
        <f t="shared" si="305"/>
        <v>0.15</v>
      </c>
      <c r="AH590" s="70" t="s">
        <v>419</v>
      </c>
      <c r="AI590" s="70" t="s">
        <v>2049</v>
      </c>
      <c r="AJ590" s="72">
        <f t="shared" si="298"/>
        <v>0.1</v>
      </c>
      <c r="AK590" s="70" t="s">
        <v>419</v>
      </c>
      <c r="AL590" s="70" t="s">
        <v>2050</v>
      </c>
      <c r="AM590" s="72">
        <f t="shared" si="325"/>
        <v>0.15</v>
      </c>
      <c r="AN590" s="72" t="s">
        <v>2051</v>
      </c>
      <c r="AO590" s="72" t="s">
        <v>2052</v>
      </c>
      <c r="AP590" s="72">
        <f t="shared" si="307"/>
        <v>0.25</v>
      </c>
      <c r="AQ590" s="73">
        <f t="shared" si="308"/>
        <v>1.05</v>
      </c>
      <c r="AR590" s="396"/>
      <c r="AS590" s="363"/>
      <c r="AT590" s="390"/>
      <c r="AU590" s="363"/>
      <c r="AV590" s="390"/>
      <c r="AW590" s="390"/>
      <c r="AX590" s="390"/>
      <c r="AY590" s="393"/>
    </row>
    <row r="591" spans="1:51" ht="50" customHeight="1" x14ac:dyDescent="0.3">
      <c r="A591" s="403" t="s">
        <v>1464</v>
      </c>
      <c r="B591" s="406" t="s">
        <v>163</v>
      </c>
      <c r="C591" s="409">
        <v>10</v>
      </c>
      <c r="D591" s="406" t="s">
        <v>1600</v>
      </c>
      <c r="E591" s="406" t="s">
        <v>695</v>
      </c>
      <c r="F591" s="406" t="s">
        <v>2061</v>
      </c>
      <c r="G591" s="400" t="s">
        <v>2907</v>
      </c>
      <c r="H591" s="361" t="s">
        <v>2084</v>
      </c>
      <c r="I591" s="361" t="s">
        <v>2785</v>
      </c>
      <c r="J591" s="361" t="s">
        <v>2786</v>
      </c>
      <c r="K591" s="361" t="s">
        <v>2140</v>
      </c>
      <c r="L591" s="361" t="s">
        <v>2509</v>
      </c>
      <c r="M591" s="361" t="s">
        <v>2132</v>
      </c>
      <c r="N591" s="388">
        <f>VALUE(MID($M591,1,1))</f>
        <v>2</v>
      </c>
      <c r="O591" s="397">
        <f>IF(N591=5,100%,IF(N591=4,80%,IF(N591=3,60%,IF(N591=2,40%,IF(N591=1,20%,"")))))</f>
        <v>0.4</v>
      </c>
      <c r="P591" s="361" t="s">
        <v>2043</v>
      </c>
      <c r="Q591" s="388">
        <f>VALUE(MID($P591,1,1))</f>
        <v>2</v>
      </c>
      <c r="R591" s="397">
        <f>IF(Q591=5,100%,IF(Q591=4,80%,IF(Q591=3,60%,IF(Q591=2,40%,IF(Q591=1,20%,"")))))</f>
        <v>0.4</v>
      </c>
      <c r="S591" s="388" t="str">
        <f>CONCATENATE(M591,P591)</f>
        <v>2. Baja2. Menor</v>
      </c>
      <c r="T591" s="391" t="s">
        <v>2044</v>
      </c>
      <c r="U591" s="70" t="s">
        <v>419</v>
      </c>
      <c r="V591" s="70" t="s">
        <v>2901</v>
      </c>
      <c r="W591" s="70" t="s">
        <v>2046</v>
      </c>
      <c r="X591" s="71">
        <f t="shared" si="323"/>
        <v>0.25</v>
      </c>
      <c r="Y591" s="71" t="s">
        <v>2047</v>
      </c>
      <c r="Z591" s="71">
        <f t="shared" si="324"/>
        <v>0.05</v>
      </c>
      <c r="AA591" s="70" t="s">
        <v>419</v>
      </c>
      <c r="AB591" s="70" t="s">
        <v>2902</v>
      </c>
      <c r="AC591" s="72">
        <f t="shared" si="304"/>
        <v>0.1</v>
      </c>
      <c r="AD591" s="70" t="s">
        <v>419</v>
      </c>
      <c r="AE591" s="70" t="s">
        <v>2889</v>
      </c>
      <c r="AF591" s="70" t="s">
        <v>1582</v>
      </c>
      <c r="AG591" s="72">
        <f t="shared" si="305"/>
        <v>0.15</v>
      </c>
      <c r="AH591" s="70" t="s">
        <v>419</v>
      </c>
      <c r="AI591" s="70" t="s">
        <v>2049</v>
      </c>
      <c r="AJ591" s="72">
        <f t="shared" si="298"/>
        <v>0.1</v>
      </c>
      <c r="AK591" s="70" t="s">
        <v>419</v>
      </c>
      <c r="AL591" s="70" t="s">
        <v>2063</v>
      </c>
      <c r="AM591" s="72">
        <f t="shared" si="325"/>
        <v>0.15</v>
      </c>
      <c r="AN591" s="72" t="s">
        <v>2051</v>
      </c>
      <c r="AO591" s="72" t="s">
        <v>2052</v>
      </c>
      <c r="AP591" s="72">
        <f t="shared" si="307"/>
        <v>0.25</v>
      </c>
      <c r="AQ591" s="73">
        <f t="shared" si="308"/>
        <v>1.05</v>
      </c>
      <c r="AR591" s="394">
        <v>1.05</v>
      </c>
      <c r="AS591" s="361" t="s">
        <v>2053</v>
      </c>
      <c r="AT591" s="388">
        <f>VALUE(MID($AS591,1,1))</f>
        <v>1</v>
      </c>
      <c r="AU591" s="361" t="s">
        <v>2054</v>
      </c>
      <c r="AV591" s="388">
        <f>VALUE(MID($AU591,1,1))</f>
        <v>1</v>
      </c>
      <c r="AW591" s="388">
        <f>$AT591*$AV591</f>
        <v>1</v>
      </c>
      <c r="AX591" s="388" t="str">
        <f>CONCATENATE(AS591,AU591)</f>
        <v>1. Muy baja1. Leve</v>
      </c>
      <c r="AY591" s="391" t="s">
        <v>2055</v>
      </c>
    </row>
    <row r="592" spans="1:51" ht="50" customHeight="1" x14ac:dyDescent="0.3">
      <c r="A592" s="404"/>
      <c r="B592" s="407"/>
      <c r="C592" s="410"/>
      <c r="D592" s="407"/>
      <c r="E592" s="407"/>
      <c r="F592" s="407"/>
      <c r="G592" s="401"/>
      <c r="H592" s="362"/>
      <c r="I592" s="362"/>
      <c r="J592" s="362"/>
      <c r="K592" s="362"/>
      <c r="L592" s="362"/>
      <c r="M592" s="362"/>
      <c r="N592" s="389"/>
      <c r="O592" s="398"/>
      <c r="P592" s="362"/>
      <c r="Q592" s="389"/>
      <c r="R592" s="398"/>
      <c r="S592" s="389"/>
      <c r="T592" s="392"/>
      <c r="U592" s="70" t="s">
        <v>419</v>
      </c>
      <c r="V592" s="70" t="s">
        <v>2903</v>
      </c>
      <c r="W592" s="70" t="s">
        <v>2046</v>
      </c>
      <c r="X592" s="71">
        <f t="shared" si="323"/>
        <v>0.25</v>
      </c>
      <c r="Y592" s="71" t="s">
        <v>2047</v>
      </c>
      <c r="Z592" s="71">
        <f t="shared" si="324"/>
        <v>0.05</v>
      </c>
      <c r="AA592" s="70" t="s">
        <v>419</v>
      </c>
      <c r="AB592" s="70" t="s">
        <v>2904</v>
      </c>
      <c r="AC592" s="72">
        <f t="shared" si="304"/>
        <v>0.1</v>
      </c>
      <c r="AD592" s="70" t="s">
        <v>419</v>
      </c>
      <c r="AE592" s="70" t="s">
        <v>2889</v>
      </c>
      <c r="AF592" s="70" t="s">
        <v>1582</v>
      </c>
      <c r="AG592" s="72">
        <f t="shared" si="305"/>
        <v>0.15</v>
      </c>
      <c r="AH592" s="70" t="s">
        <v>419</v>
      </c>
      <c r="AI592" s="70" t="s">
        <v>2049</v>
      </c>
      <c r="AJ592" s="72">
        <f t="shared" si="298"/>
        <v>0.1</v>
      </c>
      <c r="AK592" s="70" t="s">
        <v>419</v>
      </c>
      <c r="AL592" s="70" t="s">
        <v>2063</v>
      </c>
      <c r="AM592" s="72">
        <f t="shared" si="325"/>
        <v>0.15</v>
      </c>
      <c r="AN592" s="72" t="s">
        <v>2051</v>
      </c>
      <c r="AO592" s="72" t="s">
        <v>2052</v>
      </c>
      <c r="AP592" s="72">
        <f t="shared" si="307"/>
        <v>0.25</v>
      </c>
      <c r="AQ592" s="73">
        <f t="shared" si="308"/>
        <v>1.05</v>
      </c>
      <c r="AR592" s="395"/>
      <c r="AS592" s="362"/>
      <c r="AT592" s="389"/>
      <c r="AU592" s="362"/>
      <c r="AV592" s="389"/>
      <c r="AW592" s="389"/>
      <c r="AX592" s="389"/>
      <c r="AY592" s="392"/>
    </row>
    <row r="593" spans="1:51" ht="50" customHeight="1" x14ac:dyDescent="0.3">
      <c r="A593" s="405"/>
      <c r="B593" s="408"/>
      <c r="C593" s="411"/>
      <c r="D593" s="408"/>
      <c r="E593" s="408"/>
      <c r="F593" s="408"/>
      <c r="G593" s="402"/>
      <c r="H593" s="363"/>
      <c r="I593" s="363"/>
      <c r="J593" s="363"/>
      <c r="K593" s="363"/>
      <c r="L593" s="363"/>
      <c r="M593" s="363"/>
      <c r="N593" s="390"/>
      <c r="O593" s="399"/>
      <c r="P593" s="363"/>
      <c r="Q593" s="390"/>
      <c r="R593" s="399"/>
      <c r="S593" s="390"/>
      <c r="T593" s="393"/>
      <c r="U593" s="70" t="s">
        <v>419</v>
      </c>
      <c r="V593" s="70" t="s">
        <v>2905</v>
      </c>
      <c r="W593" s="70" t="s">
        <v>2046</v>
      </c>
      <c r="X593" s="71">
        <f t="shared" si="323"/>
        <v>0.25</v>
      </c>
      <c r="Y593" s="71" t="s">
        <v>2047</v>
      </c>
      <c r="Z593" s="71">
        <f t="shared" si="324"/>
        <v>0.05</v>
      </c>
      <c r="AA593" s="70" t="s">
        <v>419</v>
      </c>
      <c r="AB593" s="70" t="s">
        <v>2906</v>
      </c>
      <c r="AC593" s="72">
        <f t="shared" si="304"/>
        <v>0.1</v>
      </c>
      <c r="AD593" s="70" t="s">
        <v>419</v>
      </c>
      <c r="AE593" s="70" t="s">
        <v>2889</v>
      </c>
      <c r="AF593" s="70" t="s">
        <v>1582</v>
      </c>
      <c r="AG593" s="72">
        <f t="shared" si="305"/>
        <v>0.15</v>
      </c>
      <c r="AH593" s="70" t="s">
        <v>419</v>
      </c>
      <c r="AI593" s="70" t="s">
        <v>2049</v>
      </c>
      <c r="AJ593" s="72">
        <f t="shared" si="298"/>
        <v>0.1</v>
      </c>
      <c r="AK593" s="70" t="s">
        <v>419</v>
      </c>
      <c r="AL593" s="70" t="s">
        <v>2063</v>
      </c>
      <c r="AM593" s="72">
        <f t="shared" si="325"/>
        <v>0.15</v>
      </c>
      <c r="AN593" s="72" t="s">
        <v>2051</v>
      </c>
      <c r="AO593" s="72" t="s">
        <v>2052</v>
      </c>
      <c r="AP593" s="72">
        <f t="shared" si="307"/>
        <v>0.25</v>
      </c>
      <c r="AQ593" s="73">
        <f t="shared" si="308"/>
        <v>1.05</v>
      </c>
      <c r="AR593" s="396"/>
      <c r="AS593" s="363"/>
      <c r="AT593" s="390"/>
      <c r="AU593" s="363"/>
      <c r="AV593" s="390"/>
      <c r="AW593" s="390"/>
      <c r="AX593" s="390"/>
      <c r="AY593" s="393"/>
    </row>
    <row r="594" spans="1:51" ht="50" customHeight="1" x14ac:dyDescent="0.3">
      <c r="A594" s="403" t="s">
        <v>1464</v>
      </c>
      <c r="B594" s="406" t="s">
        <v>163</v>
      </c>
      <c r="C594" s="409">
        <v>11</v>
      </c>
      <c r="D594" s="406" t="s">
        <v>1588</v>
      </c>
      <c r="E594" s="406" t="s">
        <v>243</v>
      </c>
      <c r="F594" s="406" t="s">
        <v>2032</v>
      </c>
      <c r="G594" s="400" t="s">
        <v>2908</v>
      </c>
      <c r="H594" s="361" t="s">
        <v>2073</v>
      </c>
      <c r="I594" s="361" t="s">
        <v>2038</v>
      </c>
      <c r="J594" s="361" t="s">
        <v>2109</v>
      </c>
      <c r="K594" s="361" t="s">
        <v>2110</v>
      </c>
      <c r="L594" s="361" t="s">
        <v>2509</v>
      </c>
      <c r="M594" s="361" t="s">
        <v>2042</v>
      </c>
      <c r="N594" s="388">
        <f>VALUE(MID($M594,1,1))</f>
        <v>3</v>
      </c>
      <c r="O594" s="397">
        <f>IF(N594=5,100%,IF(N594=4,80%,IF(N594=3,60%,IF(N594=2,40%,IF(N594=1,20%,"")))))</f>
        <v>0.6</v>
      </c>
      <c r="P594" s="361" t="s">
        <v>2043</v>
      </c>
      <c r="Q594" s="388">
        <f>VALUE(MID($P594,1,1))</f>
        <v>2</v>
      </c>
      <c r="R594" s="397">
        <f>IF(Q594=5,100%,IF(Q594=4,80%,IF(Q594=3,60%,IF(Q594=2,40%,IF(Q594=1,20%,"")))))</f>
        <v>0.4</v>
      </c>
      <c r="S594" s="388" t="str">
        <f>CONCATENATE(M594,P594)</f>
        <v>3. Media2. Menor</v>
      </c>
      <c r="T594" s="391" t="s">
        <v>2044</v>
      </c>
      <c r="U594" s="70" t="s">
        <v>419</v>
      </c>
      <c r="V594" s="70" t="s">
        <v>2111</v>
      </c>
      <c r="W594" s="70" t="s">
        <v>2046</v>
      </c>
      <c r="X594" s="71">
        <f t="shared" si="302"/>
        <v>0.25</v>
      </c>
      <c r="Y594" s="71" t="s">
        <v>2069</v>
      </c>
      <c r="Z594" s="71">
        <f t="shared" si="303"/>
        <v>0.15</v>
      </c>
      <c r="AA594" s="70" t="s">
        <v>419</v>
      </c>
      <c r="AB594" s="70" t="s">
        <v>2112</v>
      </c>
      <c r="AC594" s="72">
        <f t="shared" si="304"/>
        <v>0.1</v>
      </c>
      <c r="AD594" s="70" t="s">
        <v>419</v>
      </c>
      <c r="AE594" s="70" t="s">
        <v>2909</v>
      </c>
      <c r="AF594" s="70" t="s">
        <v>2910</v>
      </c>
      <c r="AG594" s="72">
        <f t="shared" si="305"/>
        <v>0.15</v>
      </c>
      <c r="AH594" s="70" t="s">
        <v>419</v>
      </c>
      <c r="AI594" s="70" t="s">
        <v>2049</v>
      </c>
      <c r="AJ594" s="72">
        <f t="shared" si="298"/>
        <v>0.1</v>
      </c>
      <c r="AK594" s="70" t="s">
        <v>419</v>
      </c>
      <c r="AL594" s="70" t="s">
        <v>2050</v>
      </c>
      <c r="AM594" s="72">
        <f t="shared" si="306"/>
        <v>0.15</v>
      </c>
      <c r="AN594" s="72" t="s">
        <v>2051</v>
      </c>
      <c r="AO594" s="72" t="s">
        <v>2052</v>
      </c>
      <c r="AP594" s="72">
        <f t="shared" si="307"/>
        <v>0.25</v>
      </c>
      <c r="AQ594" s="73">
        <f t="shared" si="308"/>
        <v>1.1499999999999999</v>
      </c>
      <c r="AR594" s="394">
        <v>0.68333333333333324</v>
      </c>
      <c r="AS594" s="361" t="s">
        <v>2132</v>
      </c>
      <c r="AT594" s="388">
        <f>VALUE(MID($AS594,1,1))</f>
        <v>2</v>
      </c>
      <c r="AU594" s="361" t="s">
        <v>2054</v>
      </c>
      <c r="AV594" s="388">
        <f>VALUE(MID($AU594,1,1))</f>
        <v>1</v>
      </c>
      <c r="AW594" s="388">
        <f>$AT594*$AV594</f>
        <v>2</v>
      </c>
      <c r="AX594" s="388" t="str">
        <f>CONCATENATE(AS594,AU594)</f>
        <v>2. Baja1. Leve</v>
      </c>
      <c r="AY594" s="391" t="s">
        <v>2055</v>
      </c>
    </row>
    <row r="595" spans="1:51" ht="50" customHeight="1" x14ac:dyDescent="0.3">
      <c r="A595" s="404"/>
      <c r="B595" s="407"/>
      <c r="C595" s="410"/>
      <c r="D595" s="407"/>
      <c r="E595" s="407"/>
      <c r="F595" s="407"/>
      <c r="G595" s="401"/>
      <c r="H595" s="362"/>
      <c r="I595" s="362"/>
      <c r="J595" s="362"/>
      <c r="K595" s="362"/>
      <c r="L595" s="362"/>
      <c r="M595" s="362"/>
      <c r="N595" s="389"/>
      <c r="O595" s="398"/>
      <c r="P595" s="362"/>
      <c r="Q595" s="389"/>
      <c r="R595" s="398"/>
      <c r="S595" s="389"/>
      <c r="T595" s="392"/>
      <c r="U595" s="70" t="s">
        <v>419</v>
      </c>
      <c r="V595" s="70" t="s">
        <v>2113</v>
      </c>
      <c r="W595" s="70" t="s">
        <v>2114</v>
      </c>
      <c r="X595" s="71">
        <f t="shared" si="302"/>
        <v>0.1</v>
      </c>
      <c r="Y595" s="71" t="s">
        <v>2047</v>
      </c>
      <c r="Z595" s="71">
        <f t="shared" si="303"/>
        <v>0.05</v>
      </c>
      <c r="AA595" s="70" t="s">
        <v>419</v>
      </c>
      <c r="AB595" s="70" t="s">
        <v>2115</v>
      </c>
      <c r="AC595" s="72">
        <f t="shared" si="304"/>
        <v>0.1</v>
      </c>
      <c r="AD595" s="70" t="s">
        <v>419</v>
      </c>
      <c r="AE595" s="70" t="s">
        <v>516</v>
      </c>
      <c r="AF595" s="70" t="s">
        <v>170</v>
      </c>
      <c r="AG595" s="72">
        <f t="shared" si="305"/>
        <v>0.15</v>
      </c>
      <c r="AH595" s="70" t="s">
        <v>419</v>
      </c>
      <c r="AI595" s="70" t="s">
        <v>2049</v>
      </c>
      <c r="AJ595" s="72">
        <f t="shared" si="298"/>
        <v>0.1</v>
      </c>
      <c r="AK595" s="70" t="s">
        <v>419</v>
      </c>
      <c r="AL595" s="70" t="s">
        <v>2050</v>
      </c>
      <c r="AM595" s="72">
        <f t="shared" si="306"/>
        <v>0.15</v>
      </c>
      <c r="AN595" s="72" t="s">
        <v>2051</v>
      </c>
      <c r="AO595" s="72" t="s">
        <v>2067</v>
      </c>
      <c r="AP595" s="72">
        <f t="shared" si="307"/>
        <v>0.25</v>
      </c>
      <c r="AQ595" s="73">
        <f t="shared" si="308"/>
        <v>0.9</v>
      </c>
      <c r="AR595" s="395"/>
      <c r="AS595" s="362"/>
      <c r="AT595" s="389"/>
      <c r="AU595" s="362"/>
      <c r="AV595" s="389"/>
      <c r="AW595" s="389"/>
      <c r="AX595" s="389"/>
      <c r="AY595" s="392"/>
    </row>
    <row r="596" spans="1:51" ht="50" customHeight="1" x14ac:dyDescent="0.3">
      <c r="A596" s="405"/>
      <c r="B596" s="408"/>
      <c r="C596" s="411"/>
      <c r="D596" s="408"/>
      <c r="E596" s="408"/>
      <c r="F596" s="408"/>
      <c r="G596" s="402"/>
      <c r="H596" s="363"/>
      <c r="I596" s="363"/>
      <c r="J596" s="363"/>
      <c r="K596" s="363"/>
      <c r="L596" s="363"/>
      <c r="M596" s="363"/>
      <c r="N596" s="390"/>
      <c r="O596" s="399"/>
      <c r="P596" s="363"/>
      <c r="Q596" s="390"/>
      <c r="R596" s="399"/>
      <c r="S596" s="390"/>
      <c r="T596" s="393"/>
      <c r="U596" s="70"/>
      <c r="V596" s="70"/>
      <c r="W596" s="70"/>
      <c r="X596" s="71" t="str">
        <f t="shared" si="302"/>
        <v>0%</v>
      </c>
      <c r="Y596" s="71"/>
      <c r="Z596" s="71" t="str">
        <f t="shared" si="303"/>
        <v>0%</v>
      </c>
      <c r="AA596" s="70"/>
      <c r="AB596" s="70"/>
      <c r="AC596" s="72">
        <f t="shared" si="304"/>
        <v>0</v>
      </c>
      <c r="AD596" s="70"/>
      <c r="AE596" s="70"/>
      <c r="AF596" s="70"/>
      <c r="AG596" s="72">
        <f t="shared" si="305"/>
        <v>0</v>
      </c>
      <c r="AH596" s="70"/>
      <c r="AI596" s="70"/>
      <c r="AJ596" s="72">
        <f t="shared" si="298"/>
        <v>0</v>
      </c>
      <c r="AK596" s="70"/>
      <c r="AL596" s="70"/>
      <c r="AM596" s="72">
        <f t="shared" si="306"/>
        <v>0</v>
      </c>
      <c r="AN596" s="72"/>
      <c r="AO596" s="72"/>
      <c r="AP596" s="72">
        <f t="shared" si="307"/>
        <v>0</v>
      </c>
      <c r="AQ596" s="73">
        <f t="shared" si="308"/>
        <v>0</v>
      </c>
      <c r="AR596" s="396"/>
      <c r="AS596" s="363"/>
      <c r="AT596" s="390"/>
      <c r="AU596" s="363"/>
      <c r="AV596" s="390"/>
      <c r="AW596" s="390"/>
      <c r="AX596" s="390"/>
      <c r="AY596" s="393"/>
    </row>
    <row r="597" spans="1:51" ht="50" customHeight="1" x14ac:dyDescent="0.3">
      <c r="A597" s="403" t="s">
        <v>1464</v>
      </c>
      <c r="B597" s="406" t="s">
        <v>163</v>
      </c>
      <c r="C597" s="409">
        <v>12</v>
      </c>
      <c r="D597" s="406" t="s">
        <v>1588</v>
      </c>
      <c r="E597" s="406" t="s">
        <v>243</v>
      </c>
      <c r="F597" s="406" t="s">
        <v>2061</v>
      </c>
      <c r="G597" s="400" t="s">
        <v>2911</v>
      </c>
      <c r="H597" s="361" t="s">
        <v>2104</v>
      </c>
      <c r="I597" s="361" t="s">
        <v>2191</v>
      </c>
      <c r="J597" s="361" t="s">
        <v>2199</v>
      </c>
      <c r="K597" s="361" t="s">
        <v>2140</v>
      </c>
      <c r="L597" s="361" t="s">
        <v>2509</v>
      </c>
      <c r="M597" s="361" t="s">
        <v>2042</v>
      </c>
      <c r="N597" s="388">
        <f>VALUE(MID($M597,1,1))</f>
        <v>3</v>
      </c>
      <c r="O597" s="397">
        <f>IF(N597=5,100%,IF(N597=4,80%,IF(N597=3,60%,IF(N597=2,40%,IF(N597=1,20%,"")))))</f>
        <v>0.6</v>
      </c>
      <c r="P597" s="361" t="s">
        <v>2106</v>
      </c>
      <c r="Q597" s="388">
        <f>VALUE(MID($P597,1,1))</f>
        <v>3</v>
      </c>
      <c r="R597" s="397">
        <f>IF(Q597=5,100%,IF(Q597=4,80%,IF(Q597=3,60%,IF(Q597=2,40%,IF(Q597=1,20%,"")))))</f>
        <v>0.6</v>
      </c>
      <c r="S597" s="388" t="str">
        <f>CONCATENATE(M597,P597)</f>
        <v>3. Media3. Moderado</v>
      </c>
      <c r="T597" s="391" t="s">
        <v>2044</v>
      </c>
      <c r="U597" s="70" t="s">
        <v>419</v>
      </c>
      <c r="V597" s="70" t="s">
        <v>2111</v>
      </c>
      <c r="W597" s="70" t="s">
        <v>2046</v>
      </c>
      <c r="X597" s="71">
        <f t="shared" si="302"/>
        <v>0.25</v>
      </c>
      <c r="Y597" s="71" t="s">
        <v>2069</v>
      </c>
      <c r="Z597" s="71">
        <f t="shared" si="303"/>
        <v>0.15</v>
      </c>
      <c r="AA597" s="70" t="s">
        <v>419</v>
      </c>
      <c r="AB597" s="70" t="s">
        <v>2112</v>
      </c>
      <c r="AC597" s="72">
        <f t="shared" si="304"/>
        <v>0.1</v>
      </c>
      <c r="AD597" s="70" t="s">
        <v>419</v>
      </c>
      <c r="AE597" s="70" t="s">
        <v>2909</v>
      </c>
      <c r="AF597" s="70" t="s">
        <v>2910</v>
      </c>
      <c r="AG597" s="72">
        <f t="shared" si="305"/>
        <v>0.15</v>
      </c>
      <c r="AH597" s="70" t="s">
        <v>419</v>
      </c>
      <c r="AI597" s="70" t="s">
        <v>2049</v>
      </c>
      <c r="AJ597" s="72">
        <f t="shared" si="298"/>
        <v>0.1</v>
      </c>
      <c r="AK597" s="70" t="s">
        <v>419</v>
      </c>
      <c r="AL597" s="70" t="s">
        <v>2063</v>
      </c>
      <c r="AM597" s="72">
        <f t="shared" si="306"/>
        <v>0.15</v>
      </c>
      <c r="AN597" s="72" t="s">
        <v>2051</v>
      </c>
      <c r="AO597" s="72" t="s">
        <v>2052</v>
      </c>
      <c r="AP597" s="72">
        <f t="shared" si="307"/>
        <v>0.25</v>
      </c>
      <c r="AQ597" s="73">
        <f t="shared" si="308"/>
        <v>1.1499999999999999</v>
      </c>
      <c r="AR597" s="394">
        <v>1.0333333333333334</v>
      </c>
      <c r="AS597" s="361" t="s">
        <v>2053</v>
      </c>
      <c r="AT597" s="388">
        <f>VALUE(MID($AS597,1,1))</f>
        <v>1</v>
      </c>
      <c r="AU597" s="361" t="s">
        <v>2054</v>
      </c>
      <c r="AV597" s="388">
        <f>VALUE(MID($AU597,1,1))</f>
        <v>1</v>
      </c>
      <c r="AW597" s="388">
        <f>$AT597*$AV597</f>
        <v>1</v>
      </c>
      <c r="AX597" s="388" t="str">
        <f>CONCATENATE(AS597,AU597)</f>
        <v>1. Muy baja1. Leve</v>
      </c>
      <c r="AY597" s="391" t="s">
        <v>2055</v>
      </c>
    </row>
    <row r="598" spans="1:51" ht="50" customHeight="1" x14ac:dyDescent="0.3">
      <c r="A598" s="404"/>
      <c r="B598" s="407"/>
      <c r="C598" s="410"/>
      <c r="D598" s="407"/>
      <c r="E598" s="407"/>
      <c r="F598" s="407"/>
      <c r="G598" s="401"/>
      <c r="H598" s="362"/>
      <c r="I598" s="362"/>
      <c r="J598" s="362"/>
      <c r="K598" s="362"/>
      <c r="L598" s="362"/>
      <c r="M598" s="362"/>
      <c r="N598" s="389"/>
      <c r="O598" s="398"/>
      <c r="P598" s="362"/>
      <c r="Q598" s="389"/>
      <c r="R598" s="398"/>
      <c r="S598" s="389"/>
      <c r="T598" s="392"/>
      <c r="U598" s="70" t="s">
        <v>419</v>
      </c>
      <c r="V598" s="70" t="s">
        <v>2118</v>
      </c>
      <c r="W598" s="70" t="s">
        <v>2046</v>
      </c>
      <c r="X598" s="71">
        <f t="shared" si="302"/>
        <v>0.25</v>
      </c>
      <c r="Y598" s="71" t="s">
        <v>2047</v>
      </c>
      <c r="Z598" s="71">
        <f t="shared" si="303"/>
        <v>0.05</v>
      </c>
      <c r="AA598" s="70" t="s">
        <v>419</v>
      </c>
      <c r="AB598" s="70" t="s">
        <v>2119</v>
      </c>
      <c r="AC598" s="72">
        <f t="shared" si="304"/>
        <v>0.1</v>
      </c>
      <c r="AD598" s="70" t="s">
        <v>419</v>
      </c>
      <c r="AE598" s="70" t="s">
        <v>194</v>
      </c>
      <c r="AF598" s="70" t="s">
        <v>170</v>
      </c>
      <c r="AG598" s="72">
        <f t="shared" si="305"/>
        <v>0.15</v>
      </c>
      <c r="AH598" s="70" t="s">
        <v>419</v>
      </c>
      <c r="AI598" s="70" t="s">
        <v>2049</v>
      </c>
      <c r="AJ598" s="72">
        <f t="shared" ref="AJ598:AJ661" si="326">IF($AH598="SI",10%,0%)</f>
        <v>0.1</v>
      </c>
      <c r="AK598" s="70" t="s">
        <v>419</v>
      </c>
      <c r="AL598" s="70" t="s">
        <v>2050</v>
      </c>
      <c r="AM598" s="72">
        <f t="shared" si="306"/>
        <v>0.15</v>
      </c>
      <c r="AN598" s="72" t="s">
        <v>2051</v>
      </c>
      <c r="AO598" s="72" t="s">
        <v>2120</v>
      </c>
      <c r="AP598" s="72">
        <f t="shared" si="307"/>
        <v>0.25</v>
      </c>
      <c r="AQ598" s="73">
        <f t="shared" si="308"/>
        <v>1.05</v>
      </c>
      <c r="AR598" s="395"/>
      <c r="AS598" s="362"/>
      <c r="AT598" s="389"/>
      <c r="AU598" s="362"/>
      <c r="AV598" s="389"/>
      <c r="AW598" s="389"/>
      <c r="AX598" s="389"/>
      <c r="AY598" s="392"/>
    </row>
    <row r="599" spans="1:51" ht="50" customHeight="1" x14ac:dyDescent="0.3">
      <c r="A599" s="405"/>
      <c r="B599" s="408"/>
      <c r="C599" s="411"/>
      <c r="D599" s="408"/>
      <c r="E599" s="408"/>
      <c r="F599" s="408"/>
      <c r="G599" s="402"/>
      <c r="H599" s="363"/>
      <c r="I599" s="363"/>
      <c r="J599" s="363"/>
      <c r="K599" s="363"/>
      <c r="L599" s="363"/>
      <c r="M599" s="363"/>
      <c r="N599" s="390"/>
      <c r="O599" s="399"/>
      <c r="P599" s="363"/>
      <c r="Q599" s="390"/>
      <c r="R599" s="399"/>
      <c r="S599" s="390"/>
      <c r="T599" s="393"/>
      <c r="U599" s="70" t="s">
        <v>419</v>
      </c>
      <c r="V599" s="70" t="s">
        <v>2113</v>
      </c>
      <c r="W599" s="70" t="s">
        <v>2114</v>
      </c>
      <c r="X599" s="71">
        <f t="shared" si="302"/>
        <v>0.1</v>
      </c>
      <c r="Y599" s="71" t="s">
        <v>2047</v>
      </c>
      <c r="Z599" s="71">
        <f t="shared" si="303"/>
        <v>0.05</v>
      </c>
      <c r="AA599" s="70" t="s">
        <v>419</v>
      </c>
      <c r="AB599" s="70" t="s">
        <v>2121</v>
      </c>
      <c r="AC599" s="72">
        <f t="shared" si="304"/>
        <v>0.1</v>
      </c>
      <c r="AD599" s="70" t="s">
        <v>419</v>
      </c>
      <c r="AE599" s="70" t="s">
        <v>194</v>
      </c>
      <c r="AF599" s="70" t="s">
        <v>170</v>
      </c>
      <c r="AG599" s="72">
        <f t="shared" si="305"/>
        <v>0.15</v>
      </c>
      <c r="AH599" s="70" t="s">
        <v>419</v>
      </c>
      <c r="AI599" s="70" t="s">
        <v>2049</v>
      </c>
      <c r="AJ599" s="72">
        <f t="shared" si="326"/>
        <v>0.1</v>
      </c>
      <c r="AK599" s="70" t="s">
        <v>419</v>
      </c>
      <c r="AL599" s="70" t="s">
        <v>2050</v>
      </c>
      <c r="AM599" s="72">
        <f t="shared" si="306"/>
        <v>0.15</v>
      </c>
      <c r="AN599" s="72" t="s">
        <v>2051</v>
      </c>
      <c r="AO599" s="72" t="s">
        <v>2067</v>
      </c>
      <c r="AP599" s="72">
        <f t="shared" si="307"/>
        <v>0.25</v>
      </c>
      <c r="AQ599" s="73">
        <f t="shared" si="308"/>
        <v>0.9</v>
      </c>
      <c r="AR599" s="396"/>
      <c r="AS599" s="363"/>
      <c r="AT599" s="390"/>
      <c r="AU599" s="363"/>
      <c r="AV599" s="390"/>
      <c r="AW599" s="390"/>
      <c r="AX599" s="390"/>
      <c r="AY599" s="393"/>
    </row>
    <row r="600" spans="1:51" ht="50" customHeight="1" x14ac:dyDescent="0.3">
      <c r="A600" s="403" t="s">
        <v>1464</v>
      </c>
      <c r="B600" s="406" t="s">
        <v>163</v>
      </c>
      <c r="C600" s="409">
        <v>13</v>
      </c>
      <c r="D600" s="406" t="s">
        <v>2912</v>
      </c>
      <c r="E600" s="406" t="s">
        <v>253</v>
      </c>
      <c r="F600" s="406" t="s">
        <v>2032</v>
      </c>
      <c r="G600" s="400" t="s">
        <v>2913</v>
      </c>
      <c r="H600" s="361" t="s">
        <v>2073</v>
      </c>
      <c r="I600" s="361" t="s">
        <v>2232</v>
      </c>
      <c r="J600" s="361" t="s">
        <v>2075</v>
      </c>
      <c r="K600" s="361" t="s">
        <v>2087</v>
      </c>
      <c r="L600" s="361" t="s">
        <v>2509</v>
      </c>
      <c r="M600" s="361" t="s">
        <v>2042</v>
      </c>
      <c r="N600" s="388">
        <f>VALUE(MID($M600,1,1))</f>
        <v>3</v>
      </c>
      <c r="O600" s="397">
        <f>IF(N600=5,100%,IF(N600=4,80%,IF(N600=3,60%,IF(N600=2,40%,IF(N600=1,20%,"")))))</f>
        <v>0.6</v>
      </c>
      <c r="P600" s="361" t="s">
        <v>2043</v>
      </c>
      <c r="Q600" s="388">
        <f>VALUE(MID($P600,1,1))</f>
        <v>2</v>
      </c>
      <c r="R600" s="397">
        <f>IF(Q600=5,100%,IF(Q600=4,80%,IF(Q600=3,60%,IF(Q600=2,40%,IF(Q600=1,20%,"")))))</f>
        <v>0.4</v>
      </c>
      <c r="S600" s="388" t="str">
        <f>CONCATENATE(M600,P600)</f>
        <v>3. Media2. Menor</v>
      </c>
      <c r="T600" s="391" t="s">
        <v>2044</v>
      </c>
      <c r="U600" s="70" t="s">
        <v>419</v>
      </c>
      <c r="V600" s="70" t="s">
        <v>2157</v>
      </c>
      <c r="W600" s="70" t="s">
        <v>2046</v>
      </c>
      <c r="X600" s="71">
        <f t="shared" si="302"/>
        <v>0.25</v>
      </c>
      <c r="Y600" s="71" t="s">
        <v>2047</v>
      </c>
      <c r="Z600" s="71">
        <f t="shared" si="303"/>
        <v>0.05</v>
      </c>
      <c r="AA600" s="70" t="s">
        <v>419</v>
      </c>
      <c r="AB600" s="70" t="s">
        <v>2158</v>
      </c>
      <c r="AC600" s="72">
        <f t="shared" si="304"/>
        <v>0.1</v>
      </c>
      <c r="AD600" s="70" t="s">
        <v>419</v>
      </c>
      <c r="AE600" s="70" t="s">
        <v>2909</v>
      </c>
      <c r="AF600" s="70" t="s">
        <v>1582</v>
      </c>
      <c r="AG600" s="72">
        <f t="shared" si="305"/>
        <v>0.15</v>
      </c>
      <c r="AH600" s="70" t="s">
        <v>419</v>
      </c>
      <c r="AI600" s="70" t="s">
        <v>2049</v>
      </c>
      <c r="AJ600" s="72">
        <f t="shared" si="326"/>
        <v>0.1</v>
      </c>
      <c r="AK600" s="70" t="s">
        <v>419</v>
      </c>
      <c r="AL600" s="70" t="s">
        <v>2050</v>
      </c>
      <c r="AM600" s="72">
        <f t="shared" si="306"/>
        <v>0.15</v>
      </c>
      <c r="AN600" s="72" t="s">
        <v>2051</v>
      </c>
      <c r="AO600" s="72" t="s">
        <v>2052</v>
      </c>
      <c r="AP600" s="72">
        <f t="shared" si="307"/>
        <v>0.25</v>
      </c>
      <c r="AQ600" s="73">
        <f t="shared" si="308"/>
        <v>1.05</v>
      </c>
      <c r="AR600" s="394">
        <v>0.35000000000000003</v>
      </c>
      <c r="AS600" s="361" t="s">
        <v>2132</v>
      </c>
      <c r="AT600" s="388">
        <f>VALUE(MID($AS600,1,1))</f>
        <v>2</v>
      </c>
      <c r="AU600" s="361" t="s">
        <v>2054</v>
      </c>
      <c r="AV600" s="388">
        <f>VALUE(MID($AU600,1,1))</f>
        <v>1</v>
      </c>
      <c r="AW600" s="388">
        <f>$AT600*$AV600</f>
        <v>2</v>
      </c>
      <c r="AX600" s="388" t="str">
        <f>CONCATENATE(AS600,AU600)</f>
        <v>2. Baja1. Leve</v>
      </c>
      <c r="AY600" s="391" t="s">
        <v>2055</v>
      </c>
    </row>
    <row r="601" spans="1:51" ht="50" customHeight="1" x14ac:dyDescent="0.3">
      <c r="A601" s="404"/>
      <c r="B601" s="407"/>
      <c r="C601" s="410"/>
      <c r="D601" s="407"/>
      <c r="E601" s="407"/>
      <c r="F601" s="407"/>
      <c r="G601" s="401"/>
      <c r="H601" s="362"/>
      <c r="I601" s="362"/>
      <c r="J601" s="362"/>
      <c r="K601" s="362"/>
      <c r="L601" s="362"/>
      <c r="M601" s="362"/>
      <c r="N601" s="389"/>
      <c r="O601" s="398"/>
      <c r="P601" s="362"/>
      <c r="Q601" s="389"/>
      <c r="R601" s="398"/>
      <c r="S601" s="389"/>
      <c r="T601" s="392"/>
      <c r="U601" s="70"/>
      <c r="V601" s="70"/>
      <c r="W601" s="70"/>
      <c r="X601" s="71" t="str">
        <f t="shared" si="302"/>
        <v>0%</v>
      </c>
      <c r="Y601" s="71"/>
      <c r="Z601" s="71" t="str">
        <f t="shared" si="303"/>
        <v>0%</v>
      </c>
      <c r="AA601" s="70"/>
      <c r="AB601" s="70"/>
      <c r="AC601" s="72">
        <f t="shared" si="304"/>
        <v>0</v>
      </c>
      <c r="AD601" s="70"/>
      <c r="AE601" s="70"/>
      <c r="AF601" s="70"/>
      <c r="AG601" s="72">
        <f t="shared" si="305"/>
        <v>0</v>
      </c>
      <c r="AH601" s="70"/>
      <c r="AI601" s="70"/>
      <c r="AJ601" s="72">
        <f t="shared" si="326"/>
        <v>0</v>
      </c>
      <c r="AK601" s="70"/>
      <c r="AL601" s="70"/>
      <c r="AM601" s="72">
        <f t="shared" si="306"/>
        <v>0</v>
      </c>
      <c r="AN601" s="72"/>
      <c r="AO601" s="72"/>
      <c r="AP601" s="72">
        <f t="shared" si="307"/>
        <v>0</v>
      </c>
      <c r="AQ601" s="73">
        <f t="shared" si="308"/>
        <v>0</v>
      </c>
      <c r="AR601" s="395"/>
      <c r="AS601" s="362"/>
      <c r="AT601" s="389"/>
      <c r="AU601" s="362"/>
      <c r="AV601" s="389"/>
      <c r="AW601" s="389"/>
      <c r="AX601" s="389"/>
      <c r="AY601" s="392"/>
    </row>
    <row r="602" spans="1:51" ht="50" customHeight="1" x14ac:dyDescent="0.3">
      <c r="A602" s="405"/>
      <c r="B602" s="408"/>
      <c r="C602" s="411"/>
      <c r="D602" s="408"/>
      <c r="E602" s="408"/>
      <c r="F602" s="408"/>
      <c r="G602" s="402"/>
      <c r="H602" s="363"/>
      <c r="I602" s="363"/>
      <c r="J602" s="363"/>
      <c r="K602" s="363"/>
      <c r="L602" s="363"/>
      <c r="M602" s="363"/>
      <c r="N602" s="390"/>
      <c r="O602" s="399"/>
      <c r="P602" s="363"/>
      <c r="Q602" s="390"/>
      <c r="R602" s="399"/>
      <c r="S602" s="390"/>
      <c r="T602" s="393"/>
      <c r="U602" s="70"/>
      <c r="V602" s="70"/>
      <c r="W602" s="70"/>
      <c r="X602" s="71" t="str">
        <f t="shared" si="302"/>
        <v>0%</v>
      </c>
      <c r="Y602" s="71"/>
      <c r="Z602" s="71" t="str">
        <f t="shared" si="303"/>
        <v>0%</v>
      </c>
      <c r="AA602" s="70"/>
      <c r="AB602" s="70"/>
      <c r="AC602" s="72">
        <f t="shared" si="304"/>
        <v>0</v>
      </c>
      <c r="AD602" s="70"/>
      <c r="AE602" s="70"/>
      <c r="AF602" s="70"/>
      <c r="AG602" s="72">
        <f t="shared" si="305"/>
        <v>0</v>
      </c>
      <c r="AH602" s="70"/>
      <c r="AI602" s="70"/>
      <c r="AJ602" s="72">
        <f t="shared" si="326"/>
        <v>0</v>
      </c>
      <c r="AK602" s="70"/>
      <c r="AL602" s="70"/>
      <c r="AM602" s="72">
        <f t="shared" si="306"/>
        <v>0</v>
      </c>
      <c r="AN602" s="72"/>
      <c r="AO602" s="72"/>
      <c r="AP602" s="72">
        <f t="shared" si="307"/>
        <v>0</v>
      </c>
      <c r="AQ602" s="73">
        <f t="shared" si="308"/>
        <v>0</v>
      </c>
      <c r="AR602" s="396"/>
      <c r="AS602" s="363"/>
      <c r="AT602" s="390"/>
      <c r="AU602" s="363"/>
      <c r="AV602" s="390"/>
      <c r="AW602" s="390"/>
      <c r="AX602" s="390"/>
      <c r="AY602" s="393"/>
    </row>
    <row r="603" spans="1:51" ht="50" customHeight="1" x14ac:dyDescent="0.3">
      <c r="A603" s="403" t="s">
        <v>1464</v>
      </c>
      <c r="B603" s="406" t="s">
        <v>163</v>
      </c>
      <c r="C603" s="409">
        <v>14</v>
      </c>
      <c r="D603" s="406" t="s">
        <v>2912</v>
      </c>
      <c r="E603" s="406" t="s">
        <v>253</v>
      </c>
      <c r="F603" s="406" t="s">
        <v>2061</v>
      </c>
      <c r="G603" s="400" t="s">
        <v>2914</v>
      </c>
      <c r="H603" s="361" t="s">
        <v>2104</v>
      </c>
      <c r="I603" s="361" t="s">
        <v>2881</v>
      </c>
      <c r="J603" s="361" t="s">
        <v>2086</v>
      </c>
      <c r="K603" s="361" t="s">
        <v>2087</v>
      </c>
      <c r="L603" s="361" t="s">
        <v>2509</v>
      </c>
      <c r="M603" s="361" t="s">
        <v>2042</v>
      </c>
      <c r="N603" s="388">
        <f>VALUE(MID($M603,1,1))</f>
        <v>3</v>
      </c>
      <c r="O603" s="397">
        <f>IF(N603=5,100%,IF(N603=4,80%,IF(N603=3,60%,IF(N603=2,40%,IF(N603=1,20%,"")))))</f>
        <v>0.6</v>
      </c>
      <c r="P603" s="361" t="s">
        <v>2106</v>
      </c>
      <c r="Q603" s="388">
        <f>VALUE(MID($P603,1,1))</f>
        <v>3</v>
      </c>
      <c r="R603" s="397">
        <f>IF(Q603=5,100%,IF(Q603=4,80%,IF(Q603=3,60%,IF(Q603=2,40%,IF(Q603=1,20%,"")))))</f>
        <v>0.6</v>
      </c>
      <c r="S603" s="388" t="str">
        <f>CONCATENATE(M603,P603)</f>
        <v>3. Media3. Moderado</v>
      </c>
      <c r="T603" s="391" t="s">
        <v>2044</v>
      </c>
      <c r="U603" s="70" t="s">
        <v>419</v>
      </c>
      <c r="V603" s="70" t="s">
        <v>2169</v>
      </c>
      <c r="W603" s="70" t="s">
        <v>2046</v>
      </c>
      <c r="X603" s="71">
        <f t="shared" si="302"/>
        <v>0.25</v>
      </c>
      <c r="Y603" s="71" t="s">
        <v>2069</v>
      </c>
      <c r="Z603" s="71">
        <f t="shared" si="303"/>
        <v>0.15</v>
      </c>
      <c r="AA603" s="70" t="s">
        <v>419</v>
      </c>
      <c r="AB603" s="70" t="s">
        <v>2170</v>
      </c>
      <c r="AC603" s="72">
        <f t="shared" si="304"/>
        <v>0.1</v>
      </c>
      <c r="AD603" s="70" t="s">
        <v>419</v>
      </c>
      <c r="AE603" s="70" t="s">
        <v>2144</v>
      </c>
      <c r="AF603" s="70" t="s">
        <v>170</v>
      </c>
      <c r="AG603" s="72">
        <f t="shared" si="305"/>
        <v>0.15</v>
      </c>
      <c r="AH603" s="70" t="s">
        <v>419</v>
      </c>
      <c r="AI603" s="70" t="s">
        <v>2171</v>
      </c>
      <c r="AJ603" s="72">
        <f t="shared" si="326"/>
        <v>0.1</v>
      </c>
      <c r="AK603" s="70" t="s">
        <v>419</v>
      </c>
      <c r="AL603" s="70" t="s">
        <v>2063</v>
      </c>
      <c r="AM603" s="72">
        <f t="shared" si="306"/>
        <v>0.15</v>
      </c>
      <c r="AN603" s="72" t="s">
        <v>2051</v>
      </c>
      <c r="AO603" s="72" t="s">
        <v>2067</v>
      </c>
      <c r="AP603" s="72">
        <f t="shared" si="307"/>
        <v>0.25</v>
      </c>
      <c r="AQ603" s="73">
        <f t="shared" si="308"/>
        <v>1.1499999999999999</v>
      </c>
      <c r="AR603" s="394">
        <v>0.3833333333333333</v>
      </c>
      <c r="AS603" s="361" t="s">
        <v>2132</v>
      </c>
      <c r="AT603" s="388">
        <f>VALUE(MID($AS603,1,1))</f>
        <v>2</v>
      </c>
      <c r="AU603" s="361" t="s">
        <v>2043</v>
      </c>
      <c r="AV603" s="388">
        <f>VALUE(MID($AU603,1,1))</f>
        <v>2</v>
      </c>
      <c r="AW603" s="388">
        <f>$AT603*$AV603</f>
        <v>4</v>
      </c>
      <c r="AX603" s="388" t="str">
        <f>CONCATENATE(AS603,AU603)</f>
        <v>2. Baja2. Menor</v>
      </c>
      <c r="AY603" s="391" t="s">
        <v>2044</v>
      </c>
    </row>
    <row r="604" spans="1:51" ht="50" customHeight="1" x14ac:dyDescent="0.3">
      <c r="A604" s="404"/>
      <c r="B604" s="407"/>
      <c r="C604" s="410"/>
      <c r="D604" s="407"/>
      <c r="E604" s="407"/>
      <c r="F604" s="407"/>
      <c r="G604" s="401"/>
      <c r="H604" s="362"/>
      <c r="I604" s="362"/>
      <c r="J604" s="362"/>
      <c r="K604" s="362"/>
      <c r="L604" s="362"/>
      <c r="M604" s="362"/>
      <c r="N604" s="389"/>
      <c r="O604" s="398"/>
      <c r="P604" s="362"/>
      <c r="Q604" s="389"/>
      <c r="R604" s="398"/>
      <c r="S604" s="389"/>
      <c r="T604" s="392"/>
      <c r="U604" s="70"/>
      <c r="V604" s="70"/>
      <c r="W604" s="70"/>
      <c r="X604" s="71" t="str">
        <f t="shared" si="302"/>
        <v>0%</v>
      </c>
      <c r="Y604" s="71"/>
      <c r="Z604" s="71" t="str">
        <f t="shared" si="303"/>
        <v>0%</v>
      </c>
      <c r="AA604" s="70"/>
      <c r="AB604" s="70"/>
      <c r="AC604" s="72">
        <f t="shared" si="304"/>
        <v>0</v>
      </c>
      <c r="AD604" s="70"/>
      <c r="AE604" s="70"/>
      <c r="AF604" s="70"/>
      <c r="AG604" s="72">
        <f t="shared" si="305"/>
        <v>0</v>
      </c>
      <c r="AH604" s="70"/>
      <c r="AI604" s="70"/>
      <c r="AJ604" s="72">
        <f t="shared" si="326"/>
        <v>0</v>
      </c>
      <c r="AK604" s="70"/>
      <c r="AL604" s="70"/>
      <c r="AM604" s="72">
        <f t="shared" si="306"/>
        <v>0</v>
      </c>
      <c r="AN604" s="72"/>
      <c r="AO604" s="72"/>
      <c r="AP604" s="72">
        <f t="shared" si="307"/>
        <v>0</v>
      </c>
      <c r="AQ604" s="73">
        <f t="shared" si="308"/>
        <v>0</v>
      </c>
      <c r="AR604" s="395"/>
      <c r="AS604" s="362"/>
      <c r="AT604" s="389"/>
      <c r="AU604" s="362"/>
      <c r="AV604" s="389"/>
      <c r="AW604" s="389"/>
      <c r="AX604" s="389"/>
      <c r="AY604" s="392"/>
    </row>
    <row r="605" spans="1:51" ht="50" customHeight="1" x14ac:dyDescent="0.3">
      <c r="A605" s="405"/>
      <c r="B605" s="408"/>
      <c r="C605" s="411"/>
      <c r="D605" s="408"/>
      <c r="E605" s="408"/>
      <c r="F605" s="408"/>
      <c r="G605" s="402"/>
      <c r="H605" s="363"/>
      <c r="I605" s="363"/>
      <c r="J605" s="363"/>
      <c r="K605" s="363"/>
      <c r="L605" s="363"/>
      <c r="M605" s="363"/>
      <c r="N605" s="390"/>
      <c r="O605" s="399"/>
      <c r="P605" s="363"/>
      <c r="Q605" s="390"/>
      <c r="R605" s="399"/>
      <c r="S605" s="390"/>
      <c r="T605" s="393"/>
      <c r="U605" s="70"/>
      <c r="V605" s="70"/>
      <c r="W605" s="70"/>
      <c r="X605" s="71" t="str">
        <f t="shared" si="302"/>
        <v>0%</v>
      </c>
      <c r="Y605" s="71"/>
      <c r="Z605" s="71" t="str">
        <f t="shared" si="303"/>
        <v>0%</v>
      </c>
      <c r="AA605" s="70"/>
      <c r="AB605" s="70"/>
      <c r="AC605" s="72">
        <f t="shared" si="304"/>
        <v>0</v>
      </c>
      <c r="AD605" s="70"/>
      <c r="AE605" s="70"/>
      <c r="AF605" s="70"/>
      <c r="AG605" s="72">
        <f t="shared" si="305"/>
        <v>0</v>
      </c>
      <c r="AH605" s="70"/>
      <c r="AI605" s="70"/>
      <c r="AJ605" s="72">
        <f t="shared" si="326"/>
        <v>0</v>
      </c>
      <c r="AK605" s="70"/>
      <c r="AL605" s="70"/>
      <c r="AM605" s="72">
        <f t="shared" si="306"/>
        <v>0</v>
      </c>
      <c r="AN605" s="72"/>
      <c r="AO605" s="72"/>
      <c r="AP605" s="72">
        <f t="shared" si="307"/>
        <v>0</v>
      </c>
      <c r="AQ605" s="73">
        <f t="shared" si="308"/>
        <v>0</v>
      </c>
      <c r="AR605" s="396"/>
      <c r="AS605" s="363"/>
      <c r="AT605" s="390"/>
      <c r="AU605" s="363"/>
      <c r="AV605" s="390"/>
      <c r="AW605" s="390"/>
      <c r="AX605" s="390"/>
      <c r="AY605" s="393"/>
    </row>
    <row r="606" spans="1:51" ht="50" hidden="1" customHeight="1" x14ac:dyDescent="0.3">
      <c r="A606" s="403" t="s">
        <v>1464</v>
      </c>
      <c r="B606" s="406" t="s">
        <v>163</v>
      </c>
      <c r="C606" s="409">
        <v>1</v>
      </c>
      <c r="D606" s="406" t="s">
        <v>2921</v>
      </c>
      <c r="E606" s="406" t="s">
        <v>227</v>
      </c>
      <c r="F606" s="406" t="s">
        <v>2032</v>
      </c>
      <c r="G606" s="400" t="str">
        <f>(CONCATENATE(F606," ","de"," ",D606," ","por"," ",J606," ","debido a"," ",I606))</f>
        <v>Pérdida de confidencialidad e integridad de Base de datos MEDIA STORAGE - REGISTRO DISTRITAL (EXTRACTO DE CONTRATO)
 por Acceso no Autorizado debido a Acceso a los recursos e información del sistema</v>
      </c>
      <c r="H606" s="361" t="s">
        <v>2073</v>
      </c>
      <c r="I606" s="361" t="s">
        <v>2038</v>
      </c>
      <c r="J606" s="361" t="s">
        <v>2039</v>
      </c>
      <c r="K606" s="361" t="s">
        <v>2040</v>
      </c>
      <c r="L606" s="361" t="s">
        <v>2509</v>
      </c>
      <c r="M606" s="361" t="s">
        <v>2042</v>
      </c>
      <c r="N606" s="388">
        <f>VALUE(MID($M606,1,1))</f>
        <v>3</v>
      </c>
      <c r="O606" s="397">
        <f>IF(N606=5,100%,IF(N606=4,80%,IF(N606=3,60%,IF(N606=2,40%,IF(N606=1,20%,"")))))</f>
        <v>0.6</v>
      </c>
      <c r="P606" s="361" t="s">
        <v>2043</v>
      </c>
      <c r="Q606" s="388">
        <f>VALUE(MID($P606,1,1))</f>
        <v>2</v>
      </c>
      <c r="R606" s="397">
        <f>IF(Q606=5,100%,IF(Q606=4,80%,IF(Q606=3,60%,IF(Q606=2,40%,IF(Q606=1,20%,"")))))</f>
        <v>0.4</v>
      </c>
      <c r="S606" s="388" t="str">
        <f>CONCATENATE(M606,P606)</f>
        <v>3. Media2. Menor</v>
      </c>
      <c r="T606" s="391" t="str">
        <f>IF(S606="5. Muy alta1. Leve","Alto",IF(S606="5. Muy alta2. Menor","Alto",IF(S606="5. Muy alta3. Moderado","Alto",IF(S606="5. Muy alta4. Mayor","Alto",IF(S606="5. Muy alta5. Catastrófico","Extremo",IF(S606="4. Alta1. Leve","Moderado",IF(S606="4. Alta2. Menor","Moderado",IF(S606="4. Alta3. Moderado","Alto",IF(S606="4. Alta4. Mayor","Alto",IF(S606="4. Alta5. Catastrófico","Extremo",IF(S606="3. Media1. Leve","Moderado",IF(S606="3. Media2. Menor","Moderado",IF(S606="3. Media3. Moderado","Moderado",IF(S606="3. Media4. Mayor","Alto",IF(S606="3. Media5. Catastrófico","Extremo",IF(S606="2. Baja1. Leve","Bajo",IF(S606="2. Baja2. Menor","Moderado",IF(S606="2. Baja3. Moderado","Moderado",IF(S606="2. Baja4. Mayor","Alto",IF(S606="2. Baja5. Catastrófico","Extremo",IF(S606="1. Muy baja1. Leve","Bajo",IF(S606="1. Muy baja2. Menor","Bajo",IF(S606="1. Muy baja3. Moderado","Moderado",IF(S606="1. Muy baja4. Mayor","Alto",IF(S606="1. Muy baja5. Catastrófico","Extremo","")))))))))))))))))))))))))</f>
        <v>Moderado</v>
      </c>
      <c r="U606" s="70"/>
      <c r="V606" s="70"/>
      <c r="W606" s="70"/>
      <c r="X606" s="71" t="str">
        <f>IF(W606="","0%",IF(W606="Preventivo",25%,IF(W606="Detectivo",15%,IF(W606="Correctivo",10%))))</f>
        <v>0%</v>
      </c>
      <c r="Y606" s="71"/>
      <c r="Z606" s="71" t="str">
        <f>IF(Y606="Automático",15%,IF(Y606="Manual",5%,"0%"))</f>
        <v>0%</v>
      </c>
      <c r="AA606" s="70"/>
      <c r="AB606" s="70"/>
      <c r="AC606" s="72">
        <f>IF($AA606="SI",10%,0%)</f>
        <v>0</v>
      </c>
      <c r="AD606" s="70"/>
      <c r="AE606" s="70"/>
      <c r="AF606" s="70"/>
      <c r="AG606" s="72">
        <f>IF($AD606="SI",15%,0%)</f>
        <v>0</v>
      </c>
      <c r="AH606" s="70"/>
      <c r="AI606" s="70"/>
      <c r="AJ606" s="72">
        <f t="shared" si="326"/>
        <v>0</v>
      </c>
      <c r="AK606" s="70"/>
      <c r="AL606" s="70"/>
      <c r="AM606" s="72">
        <f>IF(AK606="SI",15%,0%)</f>
        <v>0</v>
      </c>
      <c r="AN606" s="72"/>
      <c r="AO606" s="72"/>
      <c r="AP606" s="72">
        <f>IF(AN606="Positivos",25%,0%)</f>
        <v>0</v>
      </c>
      <c r="AQ606" s="73">
        <f>+AC606+AG606+AJ606+AM606+AP606+Z606+X606</f>
        <v>0</v>
      </c>
      <c r="AR606" s="394">
        <f>AVERAGE(AQ606,AQ607,AQ608)</f>
        <v>0</v>
      </c>
      <c r="AS606" s="361" t="s">
        <v>2042</v>
      </c>
      <c r="AT606" s="388">
        <f>VALUE(MID($AS606,1,1))</f>
        <v>3</v>
      </c>
      <c r="AU606" s="361" t="s">
        <v>2043</v>
      </c>
      <c r="AV606" s="388">
        <f>VALUE(MID($AU606,1,1))</f>
        <v>2</v>
      </c>
      <c r="AW606" s="388">
        <f>$AT606*$AV606</f>
        <v>6</v>
      </c>
      <c r="AX606" s="388" t="str">
        <f>CONCATENATE(AS606,AU606)</f>
        <v>3. Media2. Menor</v>
      </c>
      <c r="AY606" s="391" t="str">
        <f>IF(AX606="5. Muy alta1. Leve","Alto",IF(AX606="5. Muy alta2. Menor","Alto",IF(AX606="5. Muy alta3. Moderado","Alto",IF(AX606="5. Muy alta4. Mayor","Alto",IF(AX606="5. Muy alta5. Catastrófico","Extremo",IF(AX606="4. Alta1. Leve","Moderado",IF(AX606="4. Alta2. Menor","Moderado",IF(AX606="4. Alta3. Moderado","Alto",IF(AX606="4. Alta4. Mayor","Alto",IF(AX606="4. Alta5. Catastrófico","Extremo",IF(AX606="3. Media1. Leve","Moderado",IF(AX606="3. Media2. Menor","Moderado",IF(AX606="3. Media3. Moderado","Moderado",IF(AX606="3. Media4. Mayor","Alto",IF(AX606="3. Media5. Catastrófico","Extremo",IF(AX606="2. Baja1. Leve","Bajo",IF(AX606="2. Baja2. Menor","Moderado",IF(AX606="2. Baja3. Moderado","Moderado",IF(AX606="2. Baja4. Mayor","Alto",IF(AX606="2. Baja5. Catastrófico","Extremo",IF(AX606="1. Muy baja1. Leve","Bajo",IF(AX606="1. Muy baja2. Menor","Bajo",IF(AX606="1. Muy baja3. Moderado","Moderado",IF(AX606="1. Muy baja4. Mayor","Alto",IF(AX606="1. Muy baja5. Catastrófico","Extremo","")))))))))))))))))))))))))</f>
        <v>Moderado</v>
      </c>
    </row>
    <row r="607" spans="1:51" ht="50" hidden="1" customHeight="1" x14ac:dyDescent="0.3">
      <c r="A607" s="404"/>
      <c r="B607" s="407"/>
      <c r="C607" s="410"/>
      <c r="D607" s="407"/>
      <c r="E607" s="407"/>
      <c r="F607" s="407"/>
      <c r="G607" s="401"/>
      <c r="H607" s="362"/>
      <c r="I607" s="362"/>
      <c r="J607" s="362"/>
      <c r="K607" s="362"/>
      <c r="L607" s="362"/>
      <c r="M607" s="362"/>
      <c r="N607" s="389"/>
      <c r="O607" s="398"/>
      <c r="P607" s="362"/>
      <c r="Q607" s="389"/>
      <c r="R607" s="398"/>
      <c r="S607" s="389"/>
      <c r="T607" s="392"/>
      <c r="U607" s="70"/>
      <c r="V607" s="70"/>
      <c r="W607" s="70"/>
      <c r="X607" s="71" t="str">
        <f t="shared" ref="X607:X670" si="327">IF(W607="","0%",IF(W607="Preventivo",25%,IF(W607="Detectivo",15%,IF(W607="Correctivo",10%))))</f>
        <v>0%</v>
      </c>
      <c r="Y607" s="71"/>
      <c r="Z607" s="71" t="str">
        <f t="shared" ref="Z607:Z670" si="328">IF(Y607="Automático",15%,IF(Y607="Manual",5%,"0%"))</f>
        <v>0%</v>
      </c>
      <c r="AA607" s="70"/>
      <c r="AB607" s="70"/>
      <c r="AC607" s="72">
        <f t="shared" ref="AC607:AC671" si="329">IF($AA607="SI",10%,0%)</f>
        <v>0</v>
      </c>
      <c r="AD607" s="70"/>
      <c r="AE607" s="70"/>
      <c r="AF607" s="70"/>
      <c r="AG607" s="72">
        <f t="shared" ref="AG607:AG671" si="330">IF($AD607="SI",15%,0%)</f>
        <v>0</v>
      </c>
      <c r="AH607" s="70"/>
      <c r="AI607" s="70"/>
      <c r="AJ607" s="72">
        <f t="shared" si="326"/>
        <v>0</v>
      </c>
      <c r="AK607" s="70"/>
      <c r="AL607" s="70"/>
      <c r="AM607" s="72">
        <f t="shared" ref="AM607:AM670" si="331">IF(AK607="SI",15%,0%)</f>
        <v>0</v>
      </c>
      <c r="AN607" s="72"/>
      <c r="AO607" s="72"/>
      <c r="AP607" s="72">
        <f>IF(AN607="Positivos",25%,0%)</f>
        <v>0</v>
      </c>
      <c r="AQ607" s="73">
        <f>+AC607+AG607+AJ607+AM607+AP607+Z607+X607</f>
        <v>0</v>
      </c>
      <c r="AR607" s="395"/>
      <c r="AS607" s="362"/>
      <c r="AT607" s="389"/>
      <c r="AU607" s="362"/>
      <c r="AV607" s="389"/>
      <c r="AW607" s="389"/>
      <c r="AX607" s="389"/>
      <c r="AY607" s="392"/>
    </row>
    <row r="608" spans="1:51" ht="50" hidden="1" customHeight="1" x14ac:dyDescent="0.3">
      <c r="A608" s="405"/>
      <c r="B608" s="408"/>
      <c r="C608" s="411"/>
      <c r="D608" s="408"/>
      <c r="E608" s="408"/>
      <c r="F608" s="408"/>
      <c r="G608" s="402"/>
      <c r="H608" s="363"/>
      <c r="I608" s="363"/>
      <c r="J608" s="363"/>
      <c r="K608" s="363"/>
      <c r="L608" s="363"/>
      <c r="M608" s="363"/>
      <c r="N608" s="390"/>
      <c r="O608" s="399"/>
      <c r="P608" s="363"/>
      <c r="Q608" s="390"/>
      <c r="R608" s="399"/>
      <c r="S608" s="390"/>
      <c r="T608" s="393"/>
      <c r="U608" s="70"/>
      <c r="V608" s="70"/>
      <c r="W608" s="70"/>
      <c r="X608" s="71" t="str">
        <f t="shared" si="327"/>
        <v>0%</v>
      </c>
      <c r="Y608" s="71"/>
      <c r="Z608" s="71" t="str">
        <f t="shared" si="328"/>
        <v>0%</v>
      </c>
      <c r="AA608" s="70"/>
      <c r="AB608" s="70"/>
      <c r="AC608" s="72">
        <f t="shared" si="329"/>
        <v>0</v>
      </c>
      <c r="AD608" s="70"/>
      <c r="AE608" s="70"/>
      <c r="AF608" s="70"/>
      <c r="AG608" s="72">
        <f t="shared" si="330"/>
        <v>0</v>
      </c>
      <c r="AH608" s="70"/>
      <c r="AI608" s="70"/>
      <c r="AJ608" s="72">
        <f t="shared" si="326"/>
        <v>0</v>
      </c>
      <c r="AK608" s="70"/>
      <c r="AL608" s="70"/>
      <c r="AM608" s="72">
        <f t="shared" si="331"/>
        <v>0</v>
      </c>
      <c r="AN608" s="72"/>
      <c r="AO608" s="72"/>
      <c r="AP608" s="72">
        <f t="shared" ref="AP608:AP671" si="332">IF(AN608="Positivos",25%,0%)</f>
        <v>0</v>
      </c>
      <c r="AQ608" s="73">
        <f t="shared" ref="AQ608:AQ671" si="333">+AC608+AG608+AJ608+AM608+AP608+Z608+X608</f>
        <v>0</v>
      </c>
      <c r="AR608" s="396"/>
      <c r="AS608" s="363"/>
      <c r="AT608" s="390"/>
      <c r="AU608" s="363"/>
      <c r="AV608" s="390"/>
      <c r="AW608" s="390"/>
      <c r="AX608" s="390"/>
      <c r="AY608" s="393"/>
    </row>
    <row r="609" spans="1:51" ht="50" hidden="1" customHeight="1" x14ac:dyDescent="0.3">
      <c r="A609" s="403" t="s">
        <v>1464</v>
      </c>
      <c r="B609" s="406" t="s">
        <v>163</v>
      </c>
      <c r="C609" s="409">
        <v>2</v>
      </c>
      <c r="D609" s="406" t="s">
        <v>2921</v>
      </c>
      <c r="E609" s="406" t="s">
        <v>227</v>
      </c>
      <c r="F609" s="406" t="s">
        <v>2061</v>
      </c>
      <c r="G609" s="400" t="str">
        <f>(CONCATENATE(F609," ","de"," ",D609," ","por"," ",J609," ","debido a"," ",I609))</f>
        <v>Pérdida de Disponibilidad de Base de datos MEDIA STORAGE - REGISTRO DISTRITAL (EXTRACTO DE CONTRATO)
 por Fallo de servicios de comunicaciones debido a Acceso a los recursos e información del sistema</v>
      </c>
      <c r="H609" s="361" t="s">
        <v>2104</v>
      </c>
      <c r="I609" s="361" t="s">
        <v>2038</v>
      </c>
      <c r="J609" s="361" t="s">
        <v>2199</v>
      </c>
      <c r="K609" s="361" t="s">
        <v>2140</v>
      </c>
      <c r="L609" s="361" t="s">
        <v>2509</v>
      </c>
      <c r="M609" s="361" t="s">
        <v>2042</v>
      </c>
      <c r="N609" s="388">
        <f>VALUE(MID($M609,1,1))</f>
        <v>3</v>
      </c>
      <c r="O609" s="397">
        <f>IF(N609=5,100%,IF(N609=4,80%,IF(N609=3,60%,IF(N609=2,40%,IF(N609=1,20%,"")))))</f>
        <v>0.6</v>
      </c>
      <c r="P609" s="361" t="s">
        <v>2043</v>
      </c>
      <c r="Q609" s="388">
        <f>VALUE(MID($P609,1,1))</f>
        <v>2</v>
      </c>
      <c r="R609" s="397">
        <f>IF(Q609=5,100%,IF(Q609=4,80%,IF(Q609=3,60%,IF(Q609=2,40%,IF(Q609=1,20%,"")))))</f>
        <v>0.4</v>
      </c>
      <c r="S609" s="388" t="str">
        <f>CONCATENATE(M609,P609)</f>
        <v>3. Media2. Menor</v>
      </c>
      <c r="T609" s="391" t="str">
        <f t="shared" ref="T609" si="334">IF(S609="5. Muy alta1. Leve","Alto",IF(S609="5. Muy alta2. Menor","Alto",IF(S609="5. Muy alta3. Moderado","Alto",IF(S609="5. Muy alta4. Mayor","Alto",IF(S609="5. Muy alta5. Catastrófico","Extremo",IF(S609="4. Alta1. Leve","Moderado",IF(S609="4. Alta2. Menor","Moderado",IF(S609="4. Alta3. Moderado","Alto",IF(S609="4. Alta4. Mayor","Alto",IF(S609="4. Alta5. Catastrófico","Extremo",IF(S609="3. Media1. Leve","Moderado",IF(S609="3. Media2. Menor","Moderado",IF(S609="3. Media3. Moderado","Moderado",IF(S609="3. Media4. Mayor","Alto",IF(S609="3. Media5. Catastrófico","Extremo",IF(S609="2. Baja1. Leve","Bajo",IF(S609="2. Baja2. Menor","Moderado",IF(S609="2. Baja3. Moderado","Moderado",IF(S609="2. Baja4. Mayor","Alto",IF(S609="2. Baja5. Catastrófico","Extremo",IF(S609="1. Muy baja1. Leve","Bajo",IF(S609="1. Muy baja2. Menor","Bajo",IF(S609="1. Muy baja3. Moderado","Moderado",IF(S609="1. Muy baja4. Mayor","Alto",IF(S609="1. Muy baja5. Catastrófico","Extremo","")))))))))))))))))))))))))</f>
        <v>Moderado</v>
      </c>
      <c r="U609" s="70"/>
      <c r="V609" s="70"/>
      <c r="W609" s="70"/>
      <c r="X609" s="71" t="str">
        <f t="shared" si="327"/>
        <v>0%</v>
      </c>
      <c r="Y609" s="71"/>
      <c r="Z609" s="71" t="str">
        <f t="shared" si="328"/>
        <v>0%</v>
      </c>
      <c r="AA609" s="70"/>
      <c r="AB609" s="70"/>
      <c r="AC609" s="72">
        <f t="shared" si="329"/>
        <v>0</v>
      </c>
      <c r="AD609" s="70"/>
      <c r="AE609" s="70"/>
      <c r="AF609" s="70"/>
      <c r="AG609" s="72">
        <f t="shared" si="330"/>
        <v>0</v>
      </c>
      <c r="AH609" s="70"/>
      <c r="AI609" s="70"/>
      <c r="AJ609" s="72">
        <f t="shared" si="326"/>
        <v>0</v>
      </c>
      <c r="AK609" s="70"/>
      <c r="AL609" s="70"/>
      <c r="AM609" s="72">
        <f t="shared" si="331"/>
        <v>0</v>
      </c>
      <c r="AN609" s="72"/>
      <c r="AO609" s="72"/>
      <c r="AP609" s="72">
        <f t="shared" si="332"/>
        <v>0</v>
      </c>
      <c r="AQ609" s="73">
        <f t="shared" si="333"/>
        <v>0</v>
      </c>
      <c r="AR609" s="394">
        <f>AVERAGE(AQ609,AQ610,AQ611)</f>
        <v>0</v>
      </c>
      <c r="AS609" s="361" t="s">
        <v>2042</v>
      </c>
      <c r="AT609" s="388">
        <f>VALUE(MID($AS609,1,1))</f>
        <v>3</v>
      </c>
      <c r="AU609" s="361" t="s">
        <v>2043</v>
      </c>
      <c r="AV609" s="388">
        <f>VALUE(MID($AU609,1,1))</f>
        <v>2</v>
      </c>
      <c r="AW609" s="388">
        <f>$AT609*$AV609</f>
        <v>6</v>
      </c>
      <c r="AX609" s="388" t="str">
        <f>CONCATENATE(AS609,AU609)</f>
        <v>3. Media2. Menor</v>
      </c>
      <c r="AY609" s="391" t="str">
        <f t="shared" ref="AY609" si="335">IF(AX609="5. Muy alta1. Leve","Alto",IF(AX609="5. Muy alta2. Menor","Alto",IF(AX609="5. Muy alta3. Moderado","Alto",IF(AX609="5. Muy alta4. Mayor","Alto",IF(AX609="5. Muy alta5. Catastrófico","Extremo",IF(AX609="4. Alta1. Leve","Moderado",IF(AX609="4. Alta2. Menor","Moderado",IF(AX609="4. Alta3. Moderado","Alto",IF(AX609="4. Alta4. Mayor","Alto",IF(AX609="4. Alta5. Catastrófico","Extremo",IF(AX609="3. Media1. Leve","Moderado",IF(AX609="3. Media2. Menor","Moderado",IF(AX609="3. Media3. Moderado","Moderado",IF(AX609="3. Media4. Mayor","Alto",IF(AX609="3. Media5. Catastrófico","Extremo",IF(AX609="2. Baja1. Leve","Bajo",IF(AX609="2. Baja2. Menor","Moderado",IF(AX609="2. Baja3. Moderado","Moderado",IF(AX609="2. Baja4. Mayor","Alto",IF(AX609="2. Baja5. Catastrófico","Extremo",IF(AX609="1. Muy baja1. Leve","Bajo",IF(AX609="1. Muy baja2. Menor","Bajo",IF(AX609="1. Muy baja3. Moderado","Moderado",IF(AX609="1. Muy baja4. Mayor","Alto",IF(AX609="1. Muy baja5. Catastrófico","Extremo","")))))))))))))))))))))))))</f>
        <v>Moderado</v>
      </c>
    </row>
    <row r="610" spans="1:51" ht="50" hidden="1" customHeight="1" x14ac:dyDescent="0.3">
      <c r="A610" s="404"/>
      <c r="B610" s="407"/>
      <c r="C610" s="410"/>
      <c r="D610" s="407"/>
      <c r="E610" s="407"/>
      <c r="F610" s="407"/>
      <c r="G610" s="401"/>
      <c r="H610" s="362"/>
      <c r="I610" s="362"/>
      <c r="J610" s="362"/>
      <c r="K610" s="362"/>
      <c r="L610" s="362"/>
      <c r="M610" s="362"/>
      <c r="N610" s="389"/>
      <c r="O610" s="398"/>
      <c r="P610" s="362"/>
      <c r="Q610" s="389"/>
      <c r="R610" s="398"/>
      <c r="S610" s="389"/>
      <c r="T610" s="392"/>
      <c r="U610" s="70"/>
      <c r="V610" s="70"/>
      <c r="W610" s="70"/>
      <c r="X610" s="71" t="str">
        <f t="shared" si="327"/>
        <v>0%</v>
      </c>
      <c r="Y610" s="71"/>
      <c r="Z610" s="71" t="str">
        <f t="shared" si="328"/>
        <v>0%</v>
      </c>
      <c r="AA610" s="70"/>
      <c r="AB610" s="70"/>
      <c r="AC610" s="72">
        <f t="shared" si="329"/>
        <v>0</v>
      </c>
      <c r="AD610" s="70"/>
      <c r="AE610" s="70"/>
      <c r="AF610" s="70"/>
      <c r="AG610" s="72">
        <f t="shared" si="330"/>
        <v>0</v>
      </c>
      <c r="AH610" s="70"/>
      <c r="AI610" s="70"/>
      <c r="AJ610" s="72">
        <f t="shared" si="326"/>
        <v>0</v>
      </c>
      <c r="AK610" s="70"/>
      <c r="AL610" s="70"/>
      <c r="AM610" s="72">
        <f t="shared" si="331"/>
        <v>0</v>
      </c>
      <c r="AN610" s="72"/>
      <c r="AO610" s="72"/>
      <c r="AP610" s="72">
        <f t="shared" si="332"/>
        <v>0</v>
      </c>
      <c r="AQ610" s="73">
        <f t="shared" si="333"/>
        <v>0</v>
      </c>
      <c r="AR610" s="395"/>
      <c r="AS610" s="362"/>
      <c r="AT610" s="389"/>
      <c r="AU610" s="362"/>
      <c r="AV610" s="389"/>
      <c r="AW610" s="389"/>
      <c r="AX610" s="389"/>
      <c r="AY610" s="392"/>
    </row>
    <row r="611" spans="1:51" ht="50" hidden="1" customHeight="1" x14ac:dyDescent="0.3">
      <c r="A611" s="405"/>
      <c r="B611" s="408"/>
      <c r="C611" s="411"/>
      <c r="D611" s="408"/>
      <c r="E611" s="408"/>
      <c r="F611" s="408"/>
      <c r="G611" s="402"/>
      <c r="H611" s="363"/>
      <c r="I611" s="363"/>
      <c r="J611" s="363"/>
      <c r="K611" s="363"/>
      <c r="L611" s="363"/>
      <c r="M611" s="363"/>
      <c r="N611" s="390"/>
      <c r="O611" s="399"/>
      <c r="P611" s="363"/>
      <c r="Q611" s="390"/>
      <c r="R611" s="399"/>
      <c r="S611" s="390"/>
      <c r="T611" s="393"/>
      <c r="U611" s="70"/>
      <c r="V611" s="70"/>
      <c r="W611" s="70"/>
      <c r="X611" s="71" t="str">
        <f t="shared" si="327"/>
        <v>0%</v>
      </c>
      <c r="Y611" s="71"/>
      <c r="Z611" s="71" t="str">
        <f t="shared" si="328"/>
        <v>0%</v>
      </c>
      <c r="AA611" s="70"/>
      <c r="AB611" s="70"/>
      <c r="AC611" s="72">
        <f t="shared" si="329"/>
        <v>0</v>
      </c>
      <c r="AD611" s="70"/>
      <c r="AE611" s="70"/>
      <c r="AF611" s="70"/>
      <c r="AG611" s="72">
        <f t="shared" si="330"/>
        <v>0</v>
      </c>
      <c r="AH611" s="70"/>
      <c r="AI611" s="70"/>
      <c r="AJ611" s="72">
        <f t="shared" si="326"/>
        <v>0</v>
      </c>
      <c r="AK611" s="70"/>
      <c r="AL611" s="70"/>
      <c r="AM611" s="72">
        <f t="shared" si="331"/>
        <v>0</v>
      </c>
      <c r="AN611" s="72"/>
      <c r="AO611" s="72"/>
      <c r="AP611" s="72">
        <f t="shared" si="332"/>
        <v>0</v>
      </c>
      <c r="AQ611" s="73">
        <f t="shared" si="333"/>
        <v>0</v>
      </c>
      <c r="AR611" s="396"/>
      <c r="AS611" s="363"/>
      <c r="AT611" s="390"/>
      <c r="AU611" s="363"/>
      <c r="AV611" s="390"/>
      <c r="AW611" s="390"/>
      <c r="AX611" s="390"/>
      <c r="AY611" s="393"/>
    </row>
    <row r="612" spans="1:51" ht="50" customHeight="1" x14ac:dyDescent="0.3">
      <c r="A612" s="403" t="s">
        <v>1464</v>
      </c>
      <c r="B612" s="406" t="s">
        <v>163</v>
      </c>
      <c r="C612" s="409">
        <v>3</v>
      </c>
      <c r="D612" s="406" t="s">
        <v>2329</v>
      </c>
      <c r="E612" s="406" t="s">
        <v>253</v>
      </c>
      <c r="F612" s="406" t="s">
        <v>2032</v>
      </c>
      <c r="G612" s="400" t="str">
        <f>(CONCATENATE(F612," ","de"," ",D612," ","por"," ",J612," ","debido a"," ",I612))</f>
        <v>Pérdida de confidencialidad e integridad de Información Física por Uso indebido de la Información debido a Falta de una Cultura de Seguridad</v>
      </c>
      <c r="H612" s="361" t="s">
        <v>2073</v>
      </c>
      <c r="I612" s="361" t="s">
        <v>2611</v>
      </c>
      <c r="J612" s="361" t="s">
        <v>2075</v>
      </c>
      <c r="K612" s="361" t="s">
        <v>2076</v>
      </c>
      <c r="L612" s="361" t="s">
        <v>2509</v>
      </c>
      <c r="M612" s="361" t="s">
        <v>2042</v>
      </c>
      <c r="N612" s="388">
        <f>VALUE(MID($M612,1,1))</f>
        <v>3</v>
      </c>
      <c r="O612" s="397">
        <f>IF(N612=5,100%,IF(N612=4,80%,IF(N612=3,60%,IF(N612=2,40%,IF(N612=1,20%,"")))))</f>
        <v>0.6</v>
      </c>
      <c r="P612" s="361" t="s">
        <v>2054</v>
      </c>
      <c r="Q612" s="388">
        <f>VALUE(MID($P612,1,1))</f>
        <v>1</v>
      </c>
      <c r="R612" s="397">
        <f>IF(Q612=5,100%,IF(Q612=4,80%,IF(Q612=3,60%,IF(Q612=2,40%,IF(Q612=1,20%,"")))))</f>
        <v>0.2</v>
      </c>
      <c r="S612" s="388" t="str">
        <f>CONCATENATE(M612,P612)</f>
        <v>3. Media1. Leve</v>
      </c>
      <c r="T612" s="391" t="str">
        <f t="shared" ref="T612" si="336">IF(S612="5. Muy alta1. Leve","Alto",IF(S612="5. Muy alta2. Menor","Alto",IF(S612="5. Muy alta3. Moderado","Alto",IF(S612="5. Muy alta4. Mayor","Alto",IF(S612="5. Muy alta5. Catastrófico","Extremo",IF(S612="4. Alta1. Leve","Moderado",IF(S612="4. Alta2. Menor","Moderado",IF(S612="4. Alta3. Moderado","Alto",IF(S612="4. Alta4. Mayor","Alto",IF(S612="4. Alta5. Catastrófico","Extremo",IF(S612="3. Media1. Leve","Moderado",IF(S612="3. Media2. Menor","Moderado",IF(S612="3. Media3. Moderado","Moderado",IF(S612="3. Media4. Mayor","Alto",IF(S612="3. Media5. Catastrófico","Extremo",IF(S612="2. Baja1. Leve","Bajo",IF(S612="2. Baja2. Menor","Moderado",IF(S612="2. Baja3. Moderado","Moderado",IF(S612="2. Baja4. Mayor","Alto",IF(S612="2. Baja5. Catastrófico","Extremo",IF(S612="1. Muy baja1. Leve","Bajo",IF(S612="1. Muy baja2. Menor","Bajo",IF(S612="1. Muy baja3. Moderado","Moderado",IF(S612="1. Muy baja4. Mayor","Alto",IF(S612="1. Muy baja5. Catastrófico","Extremo","")))))))))))))))))))))))))</f>
        <v>Moderado</v>
      </c>
      <c r="U612" s="70" t="s">
        <v>419</v>
      </c>
      <c r="V612" s="70" t="s">
        <v>2077</v>
      </c>
      <c r="W612" s="70" t="s">
        <v>2046</v>
      </c>
      <c r="X612" s="71">
        <v>0.25</v>
      </c>
      <c r="Y612" s="71" t="s">
        <v>2047</v>
      </c>
      <c r="Z612" s="71">
        <v>0.05</v>
      </c>
      <c r="AA612" s="70" t="s">
        <v>419</v>
      </c>
      <c r="AB612" s="70" t="s">
        <v>2922</v>
      </c>
      <c r="AC612" s="72">
        <v>0.1</v>
      </c>
      <c r="AD612" s="70" t="s">
        <v>419</v>
      </c>
      <c r="AE612" s="70" t="s">
        <v>2923</v>
      </c>
      <c r="AF612" s="70" t="s">
        <v>1607</v>
      </c>
      <c r="AG612" s="72">
        <v>0.15</v>
      </c>
      <c r="AH612" s="70" t="s">
        <v>419</v>
      </c>
      <c r="AI612" s="70" t="s">
        <v>2049</v>
      </c>
      <c r="AJ612" s="72">
        <v>0.1</v>
      </c>
      <c r="AK612" s="70" t="s">
        <v>419</v>
      </c>
      <c r="AL612" s="70" t="s">
        <v>2050</v>
      </c>
      <c r="AM612" s="72">
        <v>0.15</v>
      </c>
      <c r="AN612" s="72" t="s">
        <v>2051</v>
      </c>
      <c r="AO612" s="72" t="s">
        <v>2052</v>
      </c>
      <c r="AP612" s="72">
        <f t="shared" si="332"/>
        <v>0.25</v>
      </c>
      <c r="AQ612" s="73">
        <f t="shared" si="333"/>
        <v>1.05</v>
      </c>
      <c r="AR612" s="394">
        <f>AVERAGE(AQ612,AQ613,AQ614)</f>
        <v>0.70000000000000007</v>
      </c>
      <c r="AS612" s="361" t="s">
        <v>2132</v>
      </c>
      <c r="AT612" s="388">
        <f>VALUE(MID($AS612,1,1))</f>
        <v>2</v>
      </c>
      <c r="AU612" s="361" t="s">
        <v>2054</v>
      </c>
      <c r="AV612" s="388">
        <f>VALUE(MID($AU612,1,1))</f>
        <v>1</v>
      </c>
      <c r="AW612" s="388">
        <f>$AT612*$AV612</f>
        <v>2</v>
      </c>
      <c r="AX612" s="388" t="str">
        <f>CONCATENATE(AS612,AU612)</f>
        <v>2. Baja1. Leve</v>
      </c>
      <c r="AY612" s="391" t="str">
        <f t="shared" ref="AY612" si="337">IF(AX612="5. Muy alta1. Leve","Alto",IF(AX612="5. Muy alta2. Menor","Alto",IF(AX612="5. Muy alta3. Moderado","Alto",IF(AX612="5. Muy alta4. Mayor","Alto",IF(AX612="5. Muy alta5. Catastrófico","Extremo",IF(AX612="4. Alta1. Leve","Moderado",IF(AX612="4. Alta2. Menor","Moderado",IF(AX612="4. Alta3. Moderado","Alto",IF(AX612="4. Alta4. Mayor","Alto",IF(AX612="4. Alta5. Catastrófico","Extremo",IF(AX612="3. Media1. Leve","Moderado",IF(AX612="3. Media2. Menor","Moderado",IF(AX612="3. Media3. Moderado","Moderado",IF(AX612="3. Media4. Mayor","Alto",IF(AX612="3. Media5. Catastrófico","Extremo",IF(AX612="2. Baja1. Leve","Bajo",IF(AX612="2. Baja2. Menor","Moderado",IF(AX612="2. Baja3. Moderado","Moderado",IF(AX612="2. Baja4. Mayor","Alto",IF(AX612="2. Baja5. Catastrófico","Extremo",IF(AX612="1. Muy baja1. Leve","Bajo",IF(AX612="1. Muy baja2. Menor","Bajo",IF(AX612="1. Muy baja3. Moderado","Moderado",IF(AX612="1. Muy baja4. Mayor","Alto",IF(AX612="1. Muy baja5. Catastrófico","Extremo","")))))))))))))))))))))))))</f>
        <v>Bajo</v>
      </c>
    </row>
    <row r="613" spans="1:51" ht="50" customHeight="1" x14ac:dyDescent="0.3">
      <c r="A613" s="404"/>
      <c r="B613" s="407"/>
      <c r="C613" s="410"/>
      <c r="D613" s="407"/>
      <c r="E613" s="407"/>
      <c r="F613" s="407"/>
      <c r="G613" s="401"/>
      <c r="H613" s="362"/>
      <c r="I613" s="362"/>
      <c r="J613" s="362"/>
      <c r="K613" s="362"/>
      <c r="L613" s="362"/>
      <c r="M613" s="362"/>
      <c r="N613" s="389"/>
      <c r="O613" s="398"/>
      <c r="P613" s="362"/>
      <c r="Q613" s="389"/>
      <c r="R613" s="398"/>
      <c r="S613" s="389"/>
      <c r="T613" s="392"/>
      <c r="U613" s="70" t="s">
        <v>419</v>
      </c>
      <c r="V613" s="70" t="s">
        <v>2924</v>
      </c>
      <c r="W613" s="70" t="s">
        <v>2046</v>
      </c>
      <c r="X613" s="71">
        <v>0.25</v>
      </c>
      <c r="Y613" s="71" t="s">
        <v>2047</v>
      </c>
      <c r="Z613" s="71">
        <v>0.05</v>
      </c>
      <c r="AA613" s="70" t="s">
        <v>419</v>
      </c>
      <c r="AB613" s="70" t="s">
        <v>2925</v>
      </c>
      <c r="AC613" s="72">
        <v>0.1</v>
      </c>
      <c r="AD613" s="70" t="s">
        <v>419</v>
      </c>
      <c r="AE613" s="70" t="s">
        <v>324</v>
      </c>
      <c r="AF613" s="70" t="s">
        <v>1607</v>
      </c>
      <c r="AG613" s="72">
        <v>0.15</v>
      </c>
      <c r="AH613" s="70" t="s">
        <v>419</v>
      </c>
      <c r="AI613" s="70" t="s">
        <v>2049</v>
      </c>
      <c r="AJ613" s="72">
        <v>0.1</v>
      </c>
      <c r="AK613" s="70" t="s">
        <v>419</v>
      </c>
      <c r="AL613" s="70" t="s">
        <v>2050</v>
      </c>
      <c r="AM613" s="72">
        <v>0.15</v>
      </c>
      <c r="AN613" s="72" t="s">
        <v>2051</v>
      </c>
      <c r="AO613" s="72" t="s">
        <v>2052</v>
      </c>
      <c r="AP613" s="72">
        <f t="shared" si="332"/>
        <v>0.25</v>
      </c>
      <c r="AQ613" s="73">
        <f t="shared" si="333"/>
        <v>1.05</v>
      </c>
      <c r="AR613" s="395"/>
      <c r="AS613" s="362"/>
      <c r="AT613" s="389"/>
      <c r="AU613" s="362"/>
      <c r="AV613" s="389"/>
      <c r="AW613" s="389"/>
      <c r="AX613" s="389"/>
      <c r="AY613" s="392"/>
    </row>
    <row r="614" spans="1:51" ht="50" customHeight="1" x14ac:dyDescent="0.3">
      <c r="A614" s="405"/>
      <c r="B614" s="408"/>
      <c r="C614" s="411"/>
      <c r="D614" s="408"/>
      <c r="E614" s="408"/>
      <c r="F614" s="408"/>
      <c r="G614" s="402"/>
      <c r="H614" s="363"/>
      <c r="I614" s="363"/>
      <c r="J614" s="363"/>
      <c r="K614" s="363"/>
      <c r="L614" s="363"/>
      <c r="M614" s="363"/>
      <c r="N614" s="390"/>
      <c r="O614" s="399"/>
      <c r="P614" s="363"/>
      <c r="Q614" s="390"/>
      <c r="R614" s="399"/>
      <c r="S614" s="390"/>
      <c r="T614" s="393"/>
      <c r="U614" s="70"/>
      <c r="V614" s="70"/>
      <c r="W614" s="70"/>
      <c r="X614" s="71" t="str">
        <f t="shared" si="327"/>
        <v>0%</v>
      </c>
      <c r="Y614" s="71"/>
      <c r="Z614" s="71" t="str">
        <f t="shared" si="328"/>
        <v>0%</v>
      </c>
      <c r="AA614" s="70"/>
      <c r="AB614" s="70"/>
      <c r="AC614" s="72">
        <f t="shared" si="329"/>
        <v>0</v>
      </c>
      <c r="AD614" s="70"/>
      <c r="AE614" s="70"/>
      <c r="AF614" s="70"/>
      <c r="AG614" s="72">
        <f t="shared" si="330"/>
        <v>0</v>
      </c>
      <c r="AH614" s="70"/>
      <c r="AI614" s="70"/>
      <c r="AJ614" s="72">
        <f t="shared" si="326"/>
        <v>0</v>
      </c>
      <c r="AK614" s="70"/>
      <c r="AL614" s="70"/>
      <c r="AM614" s="72">
        <f t="shared" si="331"/>
        <v>0</v>
      </c>
      <c r="AN614" s="72"/>
      <c r="AO614" s="72"/>
      <c r="AP614" s="72">
        <f t="shared" si="332"/>
        <v>0</v>
      </c>
      <c r="AQ614" s="73">
        <f t="shared" si="333"/>
        <v>0</v>
      </c>
      <c r="AR614" s="396"/>
      <c r="AS614" s="363"/>
      <c r="AT614" s="390"/>
      <c r="AU614" s="363"/>
      <c r="AV614" s="390"/>
      <c r="AW614" s="390"/>
      <c r="AX614" s="390"/>
      <c r="AY614" s="393"/>
    </row>
    <row r="615" spans="1:51" ht="50" customHeight="1" x14ac:dyDescent="0.3">
      <c r="A615" s="403" t="s">
        <v>1464</v>
      </c>
      <c r="B615" s="406" t="s">
        <v>163</v>
      </c>
      <c r="C615" s="409">
        <v>4</v>
      </c>
      <c r="D615" s="406" t="s">
        <v>2329</v>
      </c>
      <c r="E615" s="406" t="s">
        <v>253</v>
      </c>
      <c r="F615" s="406" t="s">
        <v>2061</v>
      </c>
      <c r="G615" s="400" t="str">
        <f>(CONCATENATE(F615," ","de"," ",D615," ","por"," ",J615," ","debido a"," ",I615))</f>
        <v>Pérdida de Disponibilidad de Información Física por Acceso no Autorizado debido a Falta de mobiliario de oficina con llave</v>
      </c>
      <c r="H615" s="361" t="s">
        <v>2084</v>
      </c>
      <c r="I615" s="361" t="s">
        <v>2926</v>
      </c>
      <c r="J615" s="361" t="s">
        <v>2039</v>
      </c>
      <c r="K615" s="361" t="s">
        <v>2087</v>
      </c>
      <c r="L615" s="361" t="s">
        <v>2509</v>
      </c>
      <c r="M615" s="361" t="s">
        <v>2042</v>
      </c>
      <c r="N615" s="388">
        <f>VALUE(MID($M615,1,1))</f>
        <v>3</v>
      </c>
      <c r="O615" s="397">
        <f>IF(N615=5,100%,IF(N615=4,80%,IF(N615=3,60%,IF(N615=2,40%,IF(N615=1,20%,"")))))</f>
        <v>0.6</v>
      </c>
      <c r="P615" s="361" t="s">
        <v>2054</v>
      </c>
      <c r="Q615" s="388">
        <f>VALUE(MID($P615,1,1))</f>
        <v>1</v>
      </c>
      <c r="R615" s="397">
        <f>IF(Q615=5,100%,IF(Q615=4,80%,IF(Q615=3,60%,IF(Q615=2,40%,IF(Q615=1,20%,"")))))</f>
        <v>0.2</v>
      </c>
      <c r="S615" s="388" t="str">
        <f>CONCATENATE(M615,P615)</f>
        <v>3. Media1. Leve</v>
      </c>
      <c r="T615" s="391" t="str">
        <f t="shared" ref="T615" si="338">IF(S615="5. Muy alta1. Leve","Alto",IF(S615="5. Muy alta2. Menor","Alto",IF(S615="5. Muy alta3. Moderado","Alto",IF(S615="5. Muy alta4. Mayor","Alto",IF(S615="5. Muy alta5. Catastrófico","Extremo",IF(S615="4. Alta1. Leve","Moderado",IF(S615="4. Alta2. Menor","Moderado",IF(S615="4. Alta3. Moderado","Alto",IF(S615="4. Alta4. Mayor","Alto",IF(S615="4. Alta5. Catastrófico","Extremo",IF(S615="3. Media1. Leve","Moderado",IF(S615="3. Media2. Menor","Moderado",IF(S615="3. Media3. Moderado","Moderado",IF(S615="3. Media4. Mayor","Alto",IF(S615="3. Media5. Catastrófico","Extremo",IF(S615="2. Baja1. Leve","Bajo",IF(S615="2. Baja2. Menor","Moderado",IF(S615="2. Baja3. Moderado","Moderado",IF(S615="2. Baja4. Mayor","Alto",IF(S615="2. Baja5. Catastrófico","Extremo",IF(S615="1. Muy baja1. Leve","Bajo",IF(S615="1. Muy baja2. Menor","Bajo",IF(S615="1. Muy baja3. Moderado","Moderado",IF(S615="1. Muy baja4. Mayor","Alto",IF(S615="1. Muy baja5. Catastrófico","Extremo","")))))))))))))))))))))))))</f>
        <v>Moderado</v>
      </c>
      <c r="U615" s="70" t="s">
        <v>419</v>
      </c>
      <c r="V615" s="70" t="s">
        <v>2077</v>
      </c>
      <c r="W615" s="70" t="s">
        <v>2046</v>
      </c>
      <c r="X615" s="71">
        <v>0.25</v>
      </c>
      <c r="Y615" s="71" t="s">
        <v>2047</v>
      </c>
      <c r="Z615" s="71">
        <v>0.05</v>
      </c>
      <c r="AA615" s="70" t="s">
        <v>419</v>
      </c>
      <c r="AB615" s="70" t="s">
        <v>2922</v>
      </c>
      <c r="AC615" s="72">
        <v>0.1</v>
      </c>
      <c r="AD615" s="70" t="s">
        <v>419</v>
      </c>
      <c r="AE615" s="70" t="s">
        <v>2923</v>
      </c>
      <c r="AF615" s="70" t="s">
        <v>1607</v>
      </c>
      <c r="AG615" s="72">
        <v>0.15</v>
      </c>
      <c r="AH615" s="70" t="s">
        <v>419</v>
      </c>
      <c r="AI615" s="70" t="s">
        <v>2049</v>
      </c>
      <c r="AJ615" s="72">
        <v>0.1</v>
      </c>
      <c r="AK615" s="70" t="s">
        <v>419</v>
      </c>
      <c r="AL615" s="70" t="s">
        <v>2050</v>
      </c>
      <c r="AM615" s="72">
        <v>0.15</v>
      </c>
      <c r="AN615" s="72" t="s">
        <v>2051</v>
      </c>
      <c r="AO615" s="72" t="s">
        <v>2052</v>
      </c>
      <c r="AP615" s="72">
        <f t="shared" si="332"/>
        <v>0.25</v>
      </c>
      <c r="AQ615" s="73">
        <f t="shared" si="333"/>
        <v>1.05</v>
      </c>
      <c r="AR615" s="394">
        <f>AVERAGE(AQ615,AQ616,AQ617)</f>
        <v>0.70000000000000007</v>
      </c>
      <c r="AS615" s="361" t="s">
        <v>2132</v>
      </c>
      <c r="AT615" s="388">
        <f>VALUE(MID($AS615,1,1))</f>
        <v>2</v>
      </c>
      <c r="AU615" s="361" t="s">
        <v>2054</v>
      </c>
      <c r="AV615" s="388">
        <f>VALUE(MID($AU615,1,1))</f>
        <v>1</v>
      </c>
      <c r="AW615" s="388">
        <f>$AT615*$AV615</f>
        <v>2</v>
      </c>
      <c r="AX615" s="388" t="str">
        <f>CONCATENATE(AS615,AU615)</f>
        <v>2. Baja1. Leve</v>
      </c>
      <c r="AY615" s="391" t="str">
        <f t="shared" ref="AY615" si="339">IF(AX615="5. Muy alta1. Leve","Alto",IF(AX615="5. Muy alta2. Menor","Alto",IF(AX615="5. Muy alta3. Moderado","Alto",IF(AX615="5. Muy alta4. Mayor","Alto",IF(AX615="5. Muy alta5. Catastrófico","Extremo",IF(AX615="4. Alta1. Leve","Moderado",IF(AX615="4. Alta2. Menor","Moderado",IF(AX615="4. Alta3. Moderado","Alto",IF(AX615="4. Alta4. Mayor","Alto",IF(AX615="4. Alta5. Catastrófico","Extremo",IF(AX615="3. Media1. Leve","Moderado",IF(AX615="3. Media2. Menor","Moderado",IF(AX615="3. Media3. Moderado","Moderado",IF(AX615="3. Media4. Mayor","Alto",IF(AX615="3. Media5. Catastrófico","Extremo",IF(AX615="2. Baja1. Leve","Bajo",IF(AX615="2. Baja2. Menor","Moderado",IF(AX615="2. Baja3. Moderado","Moderado",IF(AX615="2. Baja4. Mayor","Alto",IF(AX615="2. Baja5. Catastrófico","Extremo",IF(AX615="1. Muy baja1. Leve","Bajo",IF(AX615="1. Muy baja2. Menor","Bajo",IF(AX615="1. Muy baja3. Moderado","Moderado",IF(AX615="1. Muy baja4. Mayor","Alto",IF(AX615="1. Muy baja5. Catastrófico","Extremo","")))))))))))))))))))))))))</f>
        <v>Bajo</v>
      </c>
    </row>
    <row r="616" spans="1:51" ht="50" customHeight="1" x14ac:dyDescent="0.3">
      <c r="A616" s="404"/>
      <c r="B616" s="407"/>
      <c r="C616" s="410"/>
      <c r="D616" s="407"/>
      <c r="E616" s="407"/>
      <c r="F616" s="407"/>
      <c r="G616" s="401"/>
      <c r="H616" s="362"/>
      <c r="I616" s="362"/>
      <c r="J616" s="362"/>
      <c r="K616" s="362"/>
      <c r="L616" s="362"/>
      <c r="M616" s="362"/>
      <c r="N616" s="389"/>
      <c r="O616" s="398"/>
      <c r="P616" s="362"/>
      <c r="Q616" s="389"/>
      <c r="R616" s="398"/>
      <c r="S616" s="389"/>
      <c r="T616" s="392"/>
      <c r="U616" s="70" t="s">
        <v>419</v>
      </c>
      <c r="V616" s="70" t="s">
        <v>2927</v>
      </c>
      <c r="W616" s="70" t="s">
        <v>2046</v>
      </c>
      <c r="X616" s="71">
        <v>0.25</v>
      </c>
      <c r="Y616" s="71" t="s">
        <v>2047</v>
      </c>
      <c r="Z616" s="71">
        <v>0.05</v>
      </c>
      <c r="AA616" s="70" t="s">
        <v>419</v>
      </c>
      <c r="AB616" s="70" t="s">
        <v>2925</v>
      </c>
      <c r="AC616" s="72">
        <v>0.1</v>
      </c>
      <c r="AD616" s="70" t="s">
        <v>419</v>
      </c>
      <c r="AE616" s="70" t="s">
        <v>324</v>
      </c>
      <c r="AF616" s="70" t="s">
        <v>1607</v>
      </c>
      <c r="AG616" s="72">
        <v>0.15</v>
      </c>
      <c r="AH616" s="70" t="s">
        <v>419</v>
      </c>
      <c r="AI616" s="70" t="s">
        <v>2049</v>
      </c>
      <c r="AJ616" s="72">
        <v>0.1</v>
      </c>
      <c r="AK616" s="70" t="s">
        <v>419</v>
      </c>
      <c r="AL616" s="70" t="s">
        <v>2050</v>
      </c>
      <c r="AM616" s="72">
        <v>0.15</v>
      </c>
      <c r="AN616" s="72" t="s">
        <v>2051</v>
      </c>
      <c r="AO616" s="72" t="s">
        <v>2052</v>
      </c>
      <c r="AP616" s="72">
        <f t="shared" si="332"/>
        <v>0.25</v>
      </c>
      <c r="AQ616" s="73">
        <f t="shared" si="333"/>
        <v>1.05</v>
      </c>
      <c r="AR616" s="395"/>
      <c r="AS616" s="362"/>
      <c r="AT616" s="389"/>
      <c r="AU616" s="362"/>
      <c r="AV616" s="389"/>
      <c r="AW616" s="389"/>
      <c r="AX616" s="389"/>
      <c r="AY616" s="392"/>
    </row>
    <row r="617" spans="1:51" ht="50" customHeight="1" x14ac:dyDescent="0.3">
      <c r="A617" s="405"/>
      <c r="B617" s="408"/>
      <c r="C617" s="411"/>
      <c r="D617" s="408"/>
      <c r="E617" s="408"/>
      <c r="F617" s="408"/>
      <c r="G617" s="402"/>
      <c r="H617" s="363"/>
      <c r="I617" s="363"/>
      <c r="J617" s="363"/>
      <c r="K617" s="363"/>
      <c r="L617" s="363"/>
      <c r="M617" s="363"/>
      <c r="N617" s="390"/>
      <c r="O617" s="399"/>
      <c r="P617" s="363"/>
      <c r="Q617" s="390"/>
      <c r="R617" s="399"/>
      <c r="S617" s="390"/>
      <c r="T617" s="393"/>
      <c r="U617" s="70"/>
      <c r="V617" s="70"/>
      <c r="W617" s="70"/>
      <c r="X617" s="71" t="str">
        <f t="shared" si="327"/>
        <v>0%</v>
      </c>
      <c r="Y617" s="71"/>
      <c r="Z617" s="71" t="str">
        <f t="shared" si="328"/>
        <v>0%</v>
      </c>
      <c r="AA617" s="70"/>
      <c r="AB617" s="70"/>
      <c r="AC617" s="72">
        <f t="shared" si="329"/>
        <v>0</v>
      </c>
      <c r="AD617" s="70"/>
      <c r="AE617" s="70"/>
      <c r="AF617" s="70"/>
      <c r="AG617" s="72">
        <f t="shared" si="330"/>
        <v>0</v>
      </c>
      <c r="AH617" s="70"/>
      <c r="AI617" s="70"/>
      <c r="AJ617" s="72">
        <f t="shared" si="326"/>
        <v>0</v>
      </c>
      <c r="AK617" s="70"/>
      <c r="AL617" s="70"/>
      <c r="AM617" s="72">
        <f t="shared" si="331"/>
        <v>0</v>
      </c>
      <c r="AN617" s="72"/>
      <c r="AO617" s="72"/>
      <c r="AP617" s="72">
        <f t="shared" si="332"/>
        <v>0</v>
      </c>
      <c r="AQ617" s="73">
        <f t="shared" si="333"/>
        <v>0</v>
      </c>
      <c r="AR617" s="396"/>
      <c r="AS617" s="363"/>
      <c r="AT617" s="390"/>
      <c r="AU617" s="363"/>
      <c r="AV617" s="390"/>
      <c r="AW617" s="390"/>
      <c r="AX617" s="390"/>
      <c r="AY617" s="393"/>
    </row>
    <row r="618" spans="1:51" ht="50" customHeight="1" x14ac:dyDescent="0.3">
      <c r="A618" s="403" t="s">
        <v>1464</v>
      </c>
      <c r="B618" s="406" t="s">
        <v>163</v>
      </c>
      <c r="C618" s="409">
        <v>5</v>
      </c>
      <c r="D618" s="406" t="s">
        <v>2342</v>
      </c>
      <c r="E618" s="406" t="s">
        <v>253</v>
      </c>
      <c r="F618" s="406" t="s">
        <v>2032</v>
      </c>
      <c r="G618" s="400" t="str">
        <f>(CONCATENATE(F618," ","de"," ",D618," ","por"," ",J618," ","debido a"," ",I618))</f>
        <v>Pérdida de confidencialidad e integridad de Información Digital / Electrónica por Acceso no Autorizado debido a Falta de cultura de seguridad</v>
      </c>
      <c r="H618" s="361" t="s">
        <v>2073</v>
      </c>
      <c r="I618" s="361" t="s">
        <v>2232</v>
      </c>
      <c r="J618" s="361" t="s">
        <v>2039</v>
      </c>
      <c r="K618" s="361" t="s">
        <v>2076</v>
      </c>
      <c r="L618" s="361" t="s">
        <v>2509</v>
      </c>
      <c r="M618" s="361" t="s">
        <v>2141</v>
      </c>
      <c r="N618" s="388">
        <f>VALUE(MID($M618,1,1))</f>
        <v>4</v>
      </c>
      <c r="O618" s="397">
        <f>IF(N618=5,100%,IF(N618=4,80%,IF(N618=3,60%,IF(N618=2,40%,IF(N618=1,20%,"")))))</f>
        <v>0.8</v>
      </c>
      <c r="P618" s="361" t="s">
        <v>2106</v>
      </c>
      <c r="Q618" s="388">
        <f>VALUE(MID($P618,1,1))</f>
        <v>3</v>
      </c>
      <c r="R618" s="397">
        <f>IF(Q618=5,100%,IF(Q618=4,80%,IF(Q618=3,60%,IF(Q618=2,40%,IF(Q618=1,20%,"")))))</f>
        <v>0.6</v>
      </c>
      <c r="S618" s="388" t="str">
        <f>CONCATENATE(M618,P618)</f>
        <v>4. Alta3. Moderado</v>
      </c>
      <c r="T618" s="391" t="str">
        <f t="shared" ref="T618" si="340">IF(S618="5. Muy alta1. Leve","Alto",IF(S618="5. Muy alta2. Menor","Alto",IF(S618="5. Muy alta3. Moderado","Alto",IF(S618="5. Muy alta4. Mayor","Alto",IF(S618="5. Muy alta5. Catastrófico","Extremo",IF(S618="4. Alta1. Leve","Moderado",IF(S618="4. Alta2. Menor","Moderado",IF(S618="4. Alta3. Moderado","Alto",IF(S618="4. Alta4. Mayor","Alto",IF(S618="4. Alta5. Catastrófico","Extremo",IF(S618="3. Media1. Leve","Moderado",IF(S618="3. Media2. Menor","Moderado",IF(S618="3. Media3. Moderado","Moderado",IF(S618="3. Media4. Mayor","Alto",IF(S618="3. Media5. Catastrófico","Extremo",IF(S618="2. Baja1. Leve","Bajo",IF(S618="2. Baja2. Menor","Moderado",IF(S618="2. Baja3. Moderado","Moderado",IF(S618="2. Baja4. Mayor","Alto",IF(S618="2. Baja5. Catastrófico","Extremo",IF(S618="1. Muy baja1. Leve","Bajo",IF(S618="1. Muy baja2. Menor","Bajo",IF(S618="1. Muy baja3. Moderado","Moderado",IF(S618="1. Muy baja4. Mayor","Alto",IF(S618="1. Muy baja5. Catastrófico","Extremo","")))))))))))))))))))))))))</f>
        <v>Alto</v>
      </c>
      <c r="U618" s="95" t="s">
        <v>419</v>
      </c>
      <c r="V618" s="95" t="s">
        <v>2928</v>
      </c>
      <c r="W618" s="95" t="s">
        <v>2046</v>
      </c>
      <c r="X618" s="71">
        <f t="shared" si="327"/>
        <v>0.25</v>
      </c>
      <c r="Y618" s="71" t="s">
        <v>2069</v>
      </c>
      <c r="Z618" s="71">
        <f t="shared" si="328"/>
        <v>0.15</v>
      </c>
      <c r="AA618" s="95" t="s">
        <v>419</v>
      </c>
      <c r="AB618" s="95" t="s">
        <v>2929</v>
      </c>
      <c r="AC618" s="72">
        <f t="shared" si="329"/>
        <v>0.1</v>
      </c>
      <c r="AD618" s="95" t="s">
        <v>419</v>
      </c>
      <c r="AE618" s="94" t="s">
        <v>516</v>
      </c>
      <c r="AF618" s="70" t="s">
        <v>1607</v>
      </c>
      <c r="AG618" s="72">
        <f t="shared" si="330"/>
        <v>0.15</v>
      </c>
      <c r="AH618" s="95" t="s">
        <v>419</v>
      </c>
      <c r="AI618" s="70" t="s">
        <v>2049</v>
      </c>
      <c r="AJ618" s="72">
        <f t="shared" si="326"/>
        <v>0.1</v>
      </c>
      <c r="AK618" s="95" t="s">
        <v>419</v>
      </c>
      <c r="AL618" s="70" t="s">
        <v>2533</v>
      </c>
      <c r="AM618" s="72">
        <f t="shared" si="331"/>
        <v>0.15</v>
      </c>
      <c r="AN618" s="72" t="s">
        <v>2051</v>
      </c>
      <c r="AO618" s="72" t="s">
        <v>2052</v>
      </c>
      <c r="AP618" s="72">
        <f t="shared" si="332"/>
        <v>0.25</v>
      </c>
      <c r="AQ618" s="73">
        <f t="shared" si="333"/>
        <v>1.1499999999999999</v>
      </c>
      <c r="AR618" s="394">
        <f>AVERAGE(AQ618,AQ619,AQ620)</f>
        <v>1.0833333333333333</v>
      </c>
      <c r="AS618" s="361" t="s">
        <v>2132</v>
      </c>
      <c r="AT618" s="388">
        <f>VALUE(MID($AS618,1,1))</f>
        <v>2</v>
      </c>
      <c r="AU618" s="361" t="s">
        <v>2054</v>
      </c>
      <c r="AV618" s="388">
        <f>VALUE(MID($AU618,1,1))</f>
        <v>1</v>
      </c>
      <c r="AW618" s="388">
        <f>$AT618*$AV618</f>
        <v>2</v>
      </c>
      <c r="AX618" s="388" t="str">
        <f>CONCATENATE(AS618,AU618)</f>
        <v>2. Baja1. Leve</v>
      </c>
      <c r="AY618" s="391" t="str">
        <f t="shared" ref="AY618" si="341">IF(AX618="5. Muy alta1. Leve","Alto",IF(AX618="5. Muy alta2. Menor","Alto",IF(AX618="5. Muy alta3. Moderado","Alto",IF(AX618="5. Muy alta4. Mayor","Alto",IF(AX618="5. Muy alta5. Catastrófico","Extremo",IF(AX618="4. Alta1. Leve","Moderado",IF(AX618="4. Alta2. Menor","Moderado",IF(AX618="4. Alta3. Moderado","Alto",IF(AX618="4. Alta4. Mayor","Alto",IF(AX618="4. Alta5. Catastrófico","Extremo",IF(AX618="3. Media1. Leve","Moderado",IF(AX618="3. Media2. Menor","Moderado",IF(AX618="3. Media3. Moderado","Moderado",IF(AX618="3. Media4. Mayor","Alto",IF(AX618="3. Media5. Catastrófico","Extremo",IF(AX618="2. Baja1. Leve","Bajo",IF(AX618="2. Baja2. Menor","Moderado",IF(AX618="2. Baja3. Moderado","Moderado",IF(AX618="2. Baja4. Mayor","Alto",IF(AX618="2. Baja5. Catastrófico","Extremo",IF(AX618="1. Muy baja1. Leve","Bajo",IF(AX618="1. Muy baja2. Menor","Bajo",IF(AX618="1. Muy baja3. Moderado","Moderado",IF(AX618="1. Muy baja4. Mayor","Alto",IF(AX618="1. Muy baja5. Catastrófico","Extremo","")))))))))))))))))))))))))</f>
        <v>Bajo</v>
      </c>
    </row>
    <row r="619" spans="1:51" ht="50" customHeight="1" x14ac:dyDescent="0.3">
      <c r="A619" s="404"/>
      <c r="B619" s="407"/>
      <c r="C619" s="410"/>
      <c r="D619" s="407"/>
      <c r="E619" s="407"/>
      <c r="F619" s="407"/>
      <c r="G619" s="401"/>
      <c r="H619" s="362"/>
      <c r="I619" s="362"/>
      <c r="J619" s="362"/>
      <c r="K619" s="362"/>
      <c r="L619" s="362"/>
      <c r="M619" s="362"/>
      <c r="N619" s="389"/>
      <c r="O619" s="398"/>
      <c r="P619" s="362"/>
      <c r="Q619" s="389"/>
      <c r="R619" s="398"/>
      <c r="S619" s="389"/>
      <c r="T619" s="392"/>
      <c r="U619" s="70" t="s">
        <v>419</v>
      </c>
      <c r="V619" s="70" t="s">
        <v>2930</v>
      </c>
      <c r="W619" s="70" t="s">
        <v>2046</v>
      </c>
      <c r="X619" s="71">
        <f t="shared" si="327"/>
        <v>0.25</v>
      </c>
      <c r="Y619" s="71" t="s">
        <v>2047</v>
      </c>
      <c r="Z619" s="71">
        <f t="shared" si="328"/>
        <v>0.05</v>
      </c>
      <c r="AA619" s="70" t="s">
        <v>419</v>
      </c>
      <c r="AB619" s="70" t="s">
        <v>2931</v>
      </c>
      <c r="AC619" s="72">
        <f t="shared" si="329"/>
        <v>0.1</v>
      </c>
      <c r="AD619" s="95" t="s">
        <v>419</v>
      </c>
      <c r="AE619" s="94" t="s">
        <v>516</v>
      </c>
      <c r="AF619" s="70" t="s">
        <v>1607</v>
      </c>
      <c r="AG619" s="72">
        <f t="shared" si="330"/>
        <v>0.15</v>
      </c>
      <c r="AH619" s="95" t="s">
        <v>419</v>
      </c>
      <c r="AI619" s="70" t="s">
        <v>2049</v>
      </c>
      <c r="AJ619" s="72">
        <f t="shared" si="326"/>
        <v>0.1</v>
      </c>
      <c r="AK619" s="95" t="s">
        <v>419</v>
      </c>
      <c r="AL619" s="70" t="s">
        <v>2533</v>
      </c>
      <c r="AM619" s="72">
        <f t="shared" si="331"/>
        <v>0.15</v>
      </c>
      <c r="AN619" s="72" t="s">
        <v>2051</v>
      </c>
      <c r="AO619" s="72" t="s">
        <v>2052</v>
      </c>
      <c r="AP619" s="72">
        <f t="shared" si="332"/>
        <v>0.25</v>
      </c>
      <c r="AQ619" s="73">
        <f t="shared" si="333"/>
        <v>1.05</v>
      </c>
      <c r="AR619" s="395"/>
      <c r="AS619" s="362"/>
      <c r="AT619" s="389"/>
      <c r="AU619" s="362"/>
      <c r="AV619" s="389"/>
      <c r="AW619" s="389"/>
      <c r="AX619" s="389"/>
      <c r="AY619" s="392"/>
    </row>
    <row r="620" spans="1:51" ht="50" customHeight="1" x14ac:dyDescent="0.3">
      <c r="A620" s="405"/>
      <c r="B620" s="408"/>
      <c r="C620" s="411"/>
      <c r="D620" s="408"/>
      <c r="E620" s="408"/>
      <c r="F620" s="408"/>
      <c r="G620" s="402"/>
      <c r="H620" s="363"/>
      <c r="I620" s="363"/>
      <c r="J620" s="363"/>
      <c r="K620" s="363"/>
      <c r="L620" s="363"/>
      <c r="M620" s="363"/>
      <c r="N620" s="390"/>
      <c r="O620" s="399"/>
      <c r="P620" s="363"/>
      <c r="Q620" s="390"/>
      <c r="R620" s="399"/>
      <c r="S620" s="390"/>
      <c r="T620" s="393"/>
      <c r="U620" s="70" t="s">
        <v>419</v>
      </c>
      <c r="V620" s="70" t="s">
        <v>2932</v>
      </c>
      <c r="W620" s="70" t="s">
        <v>2046</v>
      </c>
      <c r="X620" s="71">
        <f t="shared" si="327"/>
        <v>0.25</v>
      </c>
      <c r="Y620" s="71" t="s">
        <v>2047</v>
      </c>
      <c r="Z620" s="71">
        <f t="shared" si="328"/>
        <v>0.05</v>
      </c>
      <c r="AA620" s="70" t="s">
        <v>419</v>
      </c>
      <c r="AB620" s="70" t="s">
        <v>2933</v>
      </c>
      <c r="AC620" s="72">
        <f t="shared" si="329"/>
        <v>0.1</v>
      </c>
      <c r="AD620" s="70" t="s">
        <v>419</v>
      </c>
      <c r="AE620" s="94" t="s">
        <v>516</v>
      </c>
      <c r="AF620" s="70" t="s">
        <v>1607</v>
      </c>
      <c r="AG620" s="72">
        <f t="shared" si="330"/>
        <v>0.15</v>
      </c>
      <c r="AH620" s="95" t="s">
        <v>419</v>
      </c>
      <c r="AI620" s="70" t="s">
        <v>2049</v>
      </c>
      <c r="AJ620" s="72">
        <f t="shared" si="326"/>
        <v>0.1</v>
      </c>
      <c r="AK620" s="95" t="s">
        <v>419</v>
      </c>
      <c r="AL620" s="70" t="s">
        <v>2533</v>
      </c>
      <c r="AM620" s="72">
        <f t="shared" si="331"/>
        <v>0.15</v>
      </c>
      <c r="AN620" s="72" t="s">
        <v>2051</v>
      </c>
      <c r="AO620" s="72" t="s">
        <v>2052</v>
      </c>
      <c r="AP620" s="72">
        <f t="shared" si="332"/>
        <v>0.25</v>
      </c>
      <c r="AQ620" s="73">
        <f t="shared" si="333"/>
        <v>1.05</v>
      </c>
      <c r="AR620" s="396"/>
      <c r="AS620" s="363"/>
      <c r="AT620" s="390"/>
      <c r="AU620" s="363"/>
      <c r="AV620" s="390"/>
      <c r="AW620" s="390"/>
      <c r="AX620" s="390"/>
      <c r="AY620" s="393"/>
    </row>
    <row r="621" spans="1:51" ht="50" customHeight="1" x14ac:dyDescent="0.3">
      <c r="A621" s="403" t="s">
        <v>1464</v>
      </c>
      <c r="B621" s="406" t="s">
        <v>163</v>
      </c>
      <c r="C621" s="409">
        <v>6</v>
      </c>
      <c r="D621" s="406" t="s">
        <v>2342</v>
      </c>
      <c r="E621" s="406" t="s">
        <v>253</v>
      </c>
      <c r="F621" s="406" t="s">
        <v>2061</v>
      </c>
      <c r="G621" s="400" t="str">
        <f>(CONCATENATE(F621," ","de"," ",D621," ","por"," ",J621," ","debido a"," ",I621))</f>
        <v>Pérdida de Disponibilidad de Información Digital / Electrónica por Fallo de servicios de comunicaciones debido a Respaldos (backups) incompletos o inexistentes</v>
      </c>
      <c r="H621" s="361" t="s">
        <v>2104</v>
      </c>
      <c r="I621" s="361" t="s">
        <v>2881</v>
      </c>
      <c r="J621" s="361" t="s">
        <v>2199</v>
      </c>
      <c r="K621" s="361" t="s">
        <v>2087</v>
      </c>
      <c r="L621" s="361" t="s">
        <v>2509</v>
      </c>
      <c r="M621" s="361" t="s">
        <v>2141</v>
      </c>
      <c r="N621" s="388">
        <f>VALUE(MID($M621,1,1))</f>
        <v>4</v>
      </c>
      <c r="O621" s="397">
        <f>IF(N621=5,100%,IF(N621=4,80%,IF(N621=3,60%,IF(N621=2,40%,IF(N621=1,20%,"")))))</f>
        <v>0.8</v>
      </c>
      <c r="P621" s="361" t="s">
        <v>2106</v>
      </c>
      <c r="Q621" s="388">
        <f>VALUE(MID($P621,1,1))</f>
        <v>3</v>
      </c>
      <c r="R621" s="397">
        <f>IF(Q621=5,100%,IF(Q621=4,80%,IF(Q621=3,60%,IF(Q621=2,40%,IF(Q621=1,20%,"")))))</f>
        <v>0.6</v>
      </c>
      <c r="S621" s="388" t="str">
        <f>CONCATENATE(M621,P621)</f>
        <v>4. Alta3. Moderado</v>
      </c>
      <c r="T621" s="391" t="str">
        <f t="shared" ref="T621" si="342">IF(S621="5. Muy alta1. Leve","Alto",IF(S621="5. Muy alta2. Menor","Alto",IF(S621="5. Muy alta3. Moderado","Alto",IF(S621="5. Muy alta4. Mayor","Alto",IF(S621="5. Muy alta5. Catastrófico","Extremo",IF(S621="4. Alta1. Leve","Moderado",IF(S621="4. Alta2. Menor","Moderado",IF(S621="4. Alta3. Moderado","Alto",IF(S621="4. Alta4. Mayor","Alto",IF(S621="4. Alta5. Catastrófico","Extremo",IF(S621="3. Media1. Leve","Moderado",IF(S621="3. Media2. Menor","Moderado",IF(S621="3. Media3. Moderado","Moderado",IF(S621="3. Media4. Mayor","Alto",IF(S621="3. Media5. Catastrófico","Extremo",IF(S621="2. Baja1. Leve","Bajo",IF(S621="2. Baja2. Menor","Moderado",IF(S621="2. Baja3. Moderado","Moderado",IF(S621="2. Baja4. Mayor","Alto",IF(S621="2. Baja5. Catastrófico","Extremo",IF(S621="1. Muy baja1. Leve","Bajo",IF(S621="1. Muy baja2. Menor","Bajo",IF(S621="1. Muy baja3. Moderado","Moderado",IF(S621="1. Muy baja4. Mayor","Alto",IF(S621="1. Muy baja5. Catastrófico","Extremo","")))))))))))))))))))))))))</f>
        <v>Alto</v>
      </c>
      <c r="U621" s="95" t="s">
        <v>419</v>
      </c>
      <c r="V621" s="95" t="s">
        <v>2928</v>
      </c>
      <c r="W621" s="95" t="s">
        <v>2046</v>
      </c>
      <c r="X621" s="71">
        <f t="shared" si="327"/>
        <v>0.25</v>
      </c>
      <c r="Y621" s="71" t="s">
        <v>2069</v>
      </c>
      <c r="Z621" s="71">
        <f t="shared" si="328"/>
        <v>0.15</v>
      </c>
      <c r="AA621" s="95" t="s">
        <v>419</v>
      </c>
      <c r="AB621" s="95" t="s">
        <v>2929</v>
      </c>
      <c r="AC621" s="72">
        <f t="shared" si="329"/>
        <v>0.1</v>
      </c>
      <c r="AD621" s="95" t="s">
        <v>419</v>
      </c>
      <c r="AE621" s="94" t="s">
        <v>516</v>
      </c>
      <c r="AF621" s="70" t="s">
        <v>1607</v>
      </c>
      <c r="AG621" s="72">
        <f t="shared" si="330"/>
        <v>0.15</v>
      </c>
      <c r="AH621" s="95" t="s">
        <v>419</v>
      </c>
      <c r="AI621" s="70" t="s">
        <v>2049</v>
      </c>
      <c r="AJ621" s="72">
        <f t="shared" si="326"/>
        <v>0.1</v>
      </c>
      <c r="AK621" s="95" t="s">
        <v>419</v>
      </c>
      <c r="AL621" s="70" t="s">
        <v>2533</v>
      </c>
      <c r="AM621" s="72">
        <f t="shared" si="331"/>
        <v>0.15</v>
      </c>
      <c r="AN621" s="72" t="s">
        <v>2051</v>
      </c>
      <c r="AO621" s="72" t="s">
        <v>2052</v>
      </c>
      <c r="AP621" s="72">
        <f t="shared" si="332"/>
        <v>0.25</v>
      </c>
      <c r="AQ621" s="73">
        <f t="shared" si="333"/>
        <v>1.1499999999999999</v>
      </c>
      <c r="AR621" s="394">
        <f>AVERAGE(AQ621,AQ622,AQ623)</f>
        <v>1.0833333333333333</v>
      </c>
      <c r="AS621" s="361" t="s">
        <v>2132</v>
      </c>
      <c r="AT621" s="388">
        <f>VALUE(MID($AS621,1,1))</f>
        <v>2</v>
      </c>
      <c r="AU621" s="361" t="s">
        <v>2054</v>
      </c>
      <c r="AV621" s="388">
        <f>VALUE(MID($AU621,1,1))</f>
        <v>1</v>
      </c>
      <c r="AW621" s="388">
        <f>$AT621*$AV621</f>
        <v>2</v>
      </c>
      <c r="AX621" s="388" t="str">
        <f>CONCATENATE(AS621,AU621)</f>
        <v>2. Baja1. Leve</v>
      </c>
      <c r="AY621" s="391" t="str">
        <f t="shared" ref="AY621" si="343">IF(AX621="5. Muy alta1. Leve","Alto",IF(AX621="5. Muy alta2. Menor","Alto",IF(AX621="5. Muy alta3. Moderado","Alto",IF(AX621="5. Muy alta4. Mayor","Alto",IF(AX621="5. Muy alta5. Catastrófico","Extremo",IF(AX621="4. Alta1. Leve","Moderado",IF(AX621="4. Alta2. Menor","Moderado",IF(AX621="4. Alta3. Moderado","Alto",IF(AX621="4. Alta4. Mayor","Alto",IF(AX621="4. Alta5. Catastrófico","Extremo",IF(AX621="3. Media1. Leve","Moderado",IF(AX621="3. Media2. Menor","Moderado",IF(AX621="3. Media3. Moderado","Moderado",IF(AX621="3. Media4. Mayor","Alto",IF(AX621="3. Media5. Catastrófico","Extremo",IF(AX621="2. Baja1. Leve","Bajo",IF(AX621="2. Baja2. Menor","Moderado",IF(AX621="2. Baja3. Moderado","Moderado",IF(AX621="2. Baja4. Mayor","Alto",IF(AX621="2. Baja5. Catastrófico","Extremo",IF(AX621="1. Muy baja1. Leve","Bajo",IF(AX621="1. Muy baja2. Menor","Bajo",IF(AX621="1. Muy baja3. Moderado","Moderado",IF(AX621="1. Muy baja4. Mayor","Alto",IF(AX621="1. Muy baja5. Catastrófico","Extremo","")))))))))))))))))))))))))</f>
        <v>Bajo</v>
      </c>
    </row>
    <row r="622" spans="1:51" ht="50" customHeight="1" x14ac:dyDescent="0.3">
      <c r="A622" s="404"/>
      <c r="B622" s="407"/>
      <c r="C622" s="410"/>
      <c r="D622" s="407"/>
      <c r="E622" s="407"/>
      <c r="F622" s="407"/>
      <c r="G622" s="401"/>
      <c r="H622" s="362"/>
      <c r="I622" s="362"/>
      <c r="J622" s="362"/>
      <c r="K622" s="362"/>
      <c r="L622" s="362"/>
      <c r="M622" s="362"/>
      <c r="N622" s="389"/>
      <c r="O622" s="398"/>
      <c r="P622" s="362"/>
      <c r="Q622" s="389"/>
      <c r="R622" s="398"/>
      <c r="S622" s="389"/>
      <c r="T622" s="392"/>
      <c r="U622" s="70" t="s">
        <v>419</v>
      </c>
      <c r="V622" s="70" t="s">
        <v>2930</v>
      </c>
      <c r="W622" s="70" t="s">
        <v>2046</v>
      </c>
      <c r="X622" s="71">
        <f t="shared" si="327"/>
        <v>0.25</v>
      </c>
      <c r="Y622" s="71" t="s">
        <v>2047</v>
      </c>
      <c r="Z622" s="71">
        <f t="shared" si="328"/>
        <v>0.05</v>
      </c>
      <c r="AA622" s="70" t="s">
        <v>419</v>
      </c>
      <c r="AB622" s="70" t="s">
        <v>2931</v>
      </c>
      <c r="AC622" s="72">
        <f t="shared" si="329"/>
        <v>0.1</v>
      </c>
      <c r="AD622" s="95" t="s">
        <v>419</v>
      </c>
      <c r="AE622" s="94" t="s">
        <v>516</v>
      </c>
      <c r="AF622" s="70" t="s">
        <v>1607</v>
      </c>
      <c r="AG622" s="72">
        <f t="shared" si="330"/>
        <v>0.15</v>
      </c>
      <c r="AH622" s="95" t="s">
        <v>419</v>
      </c>
      <c r="AI622" s="70" t="s">
        <v>2049</v>
      </c>
      <c r="AJ622" s="72">
        <f t="shared" si="326"/>
        <v>0.1</v>
      </c>
      <c r="AK622" s="95" t="s">
        <v>419</v>
      </c>
      <c r="AL622" s="70" t="s">
        <v>2533</v>
      </c>
      <c r="AM622" s="72">
        <f t="shared" si="331"/>
        <v>0.15</v>
      </c>
      <c r="AN622" s="72" t="s">
        <v>2051</v>
      </c>
      <c r="AO622" s="72" t="s">
        <v>2052</v>
      </c>
      <c r="AP622" s="72">
        <f t="shared" si="332"/>
        <v>0.25</v>
      </c>
      <c r="AQ622" s="73">
        <f t="shared" si="333"/>
        <v>1.05</v>
      </c>
      <c r="AR622" s="395"/>
      <c r="AS622" s="362"/>
      <c r="AT622" s="389"/>
      <c r="AU622" s="362"/>
      <c r="AV622" s="389"/>
      <c r="AW622" s="389"/>
      <c r="AX622" s="389"/>
      <c r="AY622" s="392"/>
    </row>
    <row r="623" spans="1:51" ht="50" customHeight="1" x14ac:dyDescent="0.3">
      <c r="A623" s="405"/>
      <c r="B623" s="408"/>
      <c r="C623" s="411"/>
      <c r="D623" s="408"/>
      <c r="E623" s="408"/>
      <c r="F623" s="408"/>
      <c r="G623" s="402"/>
      <c r="H623" s="363"/>
      <c r="I623" s="363"/>
      <c r="J623" s="363"/>
      <c r="K623" s="363"/>
      <c r="L623" s="363"/>
      <c r="M623" s="363"/>
      <c r="N623" s="390"/>
      <c r="O623" s="399"/>
      <c r="P623" s="363"/>
      <c r="Q623" s="390"/>
      <c r="R623" s="399"/>
      <c r="S623" s="390"/>
      <c r="T623" s="393"/>
      <c r="U623" s="70" t="s">
        <v>419</v>
      </c>
      <c r="V623" s="70" t="s">
        <v>2934</v>
      </c>
      <c r="W623" s="70" t="s">
        <v>2046</v>
      </c>
      <c r="X623" s="71">
        <f t="shared" si="327"/>
        <v>0.25</v>
      </c>
      <c r="Y623" s="71" t="s">
        <v>2047</v>
      </c>
      <c r="Z623" s="71">
        <f t="shared" si="328"/>
        <v>0.05</v>
      </c>
      <c r="AA623" s="70" t="s">
        <v>419</v>
      </c>
      <c r="AB623" s="70" t="s">
        <v>2933</v>
      </c>
      <c r="AC623" s="72">
        <f t="shared" si="329"/>
        <v>0.1</v>
      </c>
      <c r="AD623" s="70" t="s">
        <v>419</v>
      </c>
      <c r="AE623" s="94" t="s">
        <v>516</v>
      </c>
      <c r="AF623" s="70" t="s">
        <v>1607</v>
      </c>
      <c r="AG623" s="72">
        <f t="shared" si="330"/>
        <v>0.15</v>
      </c>
      <c r="AH623" s="95" t="s">
        <v>419</v>
      </c>
      <c r="AI623" s="70" t="s">
        <v>2049</v>
      </c>
      <c r="AJ623" s="72">
        <f t="shared" si="326"/>
        <v>0.1</v>
      </c>
      <c r="AK623" s="95" t="s">
        <v>419</v>
      </c>
      <c r="AL623" s="70" t="s">
        <v>2533</v>
      </c>
      <c r="AM623" s="72">
        <f t="shared" si="331"/>
        <v>0.15</v>
      </c>
      <c r="AN623" s="72" t="s">
        <v>2051</v>
      </c>
      <c r="AO623" s="72" t="s">
        <v>2052</v>
      </c>
      <c r="AP623" s="72">
        <f t="shared" si="332"/>
        <v>0.25</v>
      </c>
      <c r="AQ623" s="73">
        <f t="shared" si="333"/>
        <v>1.05</v>
      </c>
      <c r="AR623" s="396"/>
      <c r="AS623" s="363"/>
      <c r="AT623" s="390"/>
      <c r="AU623" s="363"/>
      <c r="AV623" s="390"/>
      <c r="AW623" s="390"/>
      <c r="AX623" s="390"/>
      <c r="AY623" s="393"/>
    </row>
    <row r="624" spans="1:51" ht="50" customHeight="1" x14ac:dyDescent="0.3">
      <c r="A624" s="403" t="s">
        <v>1464</v>
      </c>
      <c r="B624" s="406" t="s">
        <v>163</v>
      </c>
      <c r="C624" s="409">
        <v>7</v>
      </c>
      <c r="D624" s="406" t="s">
        <v>2935</v>
      </c>
      <c r="E624" s="406" t="s">
        <v>175</v>
      </c>
      <c r="F624" s="406" t="s">
        <v>2032</v>
      </c>
      <c r="G624" s="400" t="str">
        <f>(CONCATENATE(F624," ","de"," ",D624," ","por"," ",J624," ","debido a"," ",I624))</f>
        <v>Pérdida de confidencialidad e integridad de Equipos de cómputo / Equipos portatiles por Alteración de la información / Modificación de la Información debido a Acceso a los equipos de cómputo sin controles</v>
      </c>
      <c r="H624" s="361" t="s">
        <v>2104</v>
      </c>
      <c r="I624" s="361" t="s">
        <v>2033</v>
      </c>
      <c r="J624" s="361" t="s">
        <v>2174</v>
      </c>
      <c r="K624" s="361" t="s">
        <v>2087</v>
      </c>
      <c r="L624" s="361" t="s">
        <v>2509</v>
      </c>
      <c r="M624" s="361" t="s">
        <v>2141</v>
      </c>
      <c r="N624" s="388">
        <f>VALUE(MID($M624,1,1))</f>
        <v>4</v>
      </c>
      <c r="O624" s="397">
        <f>IF(N624=5,100%,IF(N624=4,80%,IF(N624=3,60%,IF(N624=2,40%,IF(N624=1,20%,"")))))</f>
        <v>0.8</v>
      </c>
      <c r="P624" s="361" t="s">
        <v>2054</v>
      </c>
      <c r="Q624" s="388">
        <f>VALUE(MID($P624,1,1))</f>
        <v>1</v>
      </c>
      <c r="R624" s="397">
        <f>IF(Q624=5,100%,IF(Q624=4,80%,IF(Q624=3,60%,IF(Q624=2,40%,IF(Q624=1,20%,"")))))</f>
        <v>0.2</v>
      </c>
      <c r="S624" s="388" t="str">
        <f>CONCATENATE(M624,P624)</f>
        <v>4. Alta1. Leve</v>
      </c>
      <c r="T624" s="391" t="str">
        <f t="shared" ref="T624" si="344">IF(S624="5. Muy alta1. Leve","Alto",IF(S624="5. Muy alta2. Menor","Alto",IF(S624="5. Muy alta3. Moderado","Alto",IF(S624="5. Muy alta4. Mayor","Alto",IF(S624="5. Muy alta5. Catastrófico","Extremo",IF(S624="4. Alta1. Leve","Moderado",IF(S624="4. Alta2. Menor","Moderado",IF(S624="4. Alta3. Moderado","Alto",IF(S624="4. Alta4. Mayor","Alto",IF(S624="4. Alta5. Catastrófico","Extremo",IF(S624="3. Media1. Leve","Moderado",IF(S624="3. Media2. Menor","Moderado",IF(S624="3. Media3. Moderado","Moderado",IF(S624="3. Media4. Mayor","Alto",IF(S624="3. Media5. Catastrófico","Extremo",IF(S624="2. Baja1. Leve","Bajo",IF(S624="2. Baja2. Menor","Moderado",IF(S624="2. Baja3. Moderado","Moderado",IF(S624="2. Baja4. Mayor","Alto",IF(S624="2. Baja5. Catastrófico","Extremo",IF(S624="1. Muy baja1. Leve","Bajo",IF(S624="1. Muy baja2. Menor","Bajo",IF(S624="1. Muy baja3. Moderado","Moderado",IF(S624="1. Muy baja4. Mayor","Alto",IF(S624="1. Muy baja5. Catastrófico","Extremo","")))))))))))))))))))))))))</f>
        <v>Moderado</v>
      </c>
      <c r="U624" s="70" t="s">
        <v>419</v>
      </c>
      <c r="V624" s="70" t="s">
        <v>2176</v>
      </c>
      <c r="W624" s="70" t="s">
        <v>2046</v>
      </c>
      <c r="X624" s="71">
        <v>0.25</v>
      </c>
      <c r="Y624" s="71" t="s">
        <v>2047</v>
      </c>
      <c r="Z624" s="71">
        <v>0.05</v>
      </c>
      <c r="AA624" s="70" t="s">
        <v>419</v>
      </c>
      <c r="AB624" s="70" t="s">
        <v>2177</v>
      </c>
      <c r="AC624" s="72">
        <v>0.1</v>
      </c>
      <c r="AD624" s="70" t="s">
        <v>419</v>
      </c>
      <c r="AE624" s="70" t="s">
        <v>178</v>
      </c>
      <c r="AF624" s="70" t="s">
        <v>170</v>
      </c>
      <c r="AG624" s="72">
        <v>0.15</v>
      </c>
      <c r="AH624" s="70" t="s">
        <v>419</v>
      </c>
      <c r="AI624" s="70" t="s">
        <v>2145</v>
      </c>
      <c r="AJ624" s="72">
        <v>0.1</v>
      </c>
      <c r="AK624" s="70" t="s">
        <v>419</v>
      </c>
      <c r="AL624" s="70" t="s">
        <v>2050</v>
      </c>
      <c r="AM624" s="72">
        <v>0.15</v>
      </c>
      <c r="AN624" s="72" t="s">
        <v>2051</v>
      </c>
      <c r="AO624" s="72" t="s">
        <v>2067</v>
      </c>
      <c r="AP624" s="72">
        <f t="shared" si="332"/>
        <v>0.25</v>
      </c>
      <c r="AQ624" s="73">
        <f t="shared" si="333"/>
        <v>1.05</v>
      </c>
      <c r="AR624" s="394">
        <f>AVERAGE(AQ624,AQ625,AQ626)</f>
        <v>0.70000000000000007</v>
      </c>
      <c r="AS624" s="361" t="s">
        <v>2042</v>
      </c>
      <c r="AT624" s="388">
        <f>VALUE(MID($AS624,1,1))</f>
        <v>3</v>
      </c>
      <c r="AU624" s="361" t="s">
        <v>2054</v>
      </c>
      <c r="AV624" s="388">
        <f>VALUE(MID($AU624,1,1))</f>
        <v>1</v>
      </c>
      <c r="AW624" s="388">
        <f>$AT624*$AV624</f>
        <v>3</v>
      </c>
      <c r="AX624" s="388" t="str">
        <f>CONCATENATE(AS624,AU624)</f>
        <v>3. Media1. Leve</v>
      </c>
      <c r="AY624" s="391" t="str">
        <f t="shared" ref="AY624" si="345">IF(AX624="5. Muy alta1. Leve","Alto",IF(AX624="5. Muy alta2. Menor","Alto",IF(AX624="5. Muy alta3. Moderado","Alto",IF(AX624="5. Muy alta4. Mayor","Alto",IF(AX624="5. Muy alta5. Catastrófico","Extremo",IF(AX624="4. Alta1. Leve","Moderado",IF(AX624="4. Alta2. Menor","Moderado",IF(AX624="4. Alta3. Moderado","Alto",IF(AX624="4. Alta4. Mayor","Alto",IF(AX624="4. Alta5. Catastrófico","Extremo",IF(AX624="3. Media1. Leve","Moderado",IF(AX624="3. Media2. Menor","Moderado",IF(AX624="3. Media3. Moderado","Moderado",IF(AX624="3. Media4. Mayor","Alto",IF(AX624="3. Media5. Catastrófico","Extremo",IF(AX624="2. Baja1. Leve","Bajo",IF(AX624="2. Baja2. Menor","Moderado",IF(AX624="2. Baja3. Moderado","Moderado",IF(AX624="2. Baja4. Mayor","Alto",IF(AX624="2. Baja5. Catastrófico","Extremo",IF(AX624="1. Muy baja1. Leve","Bajo",IF(AX624="1. Muy baja2. Menor","Bajo",IF(AX624="1. Muy baja3. Moderado","Moderado",IF(AX624="1. Muy baja4. Mayor","Alto",IF(AX624="1. Muy baja5. Catastrófico","Extremo","")))))))))))))))))))))))))</f>
        <v>Moderado</v>
      </c>
    </row>
    <row r="625" spans="1:51" ht="50" customHeight="1" x14ac:dyDescent="0.3">
      <c r="A625" s="404"/>
      <c r="B625" s="407"/>
      <c r="C625" s="410"/>
      <c r="D625" s="407"/>
      <c r="E625" s="407"/>
      <c r="F625" s="407"/>
      <c r="G625" s="401"/>
      <c r="H625" s="362"/>
      <c r="I625" s="362"/>
      <c r="J625" s="362"/>
      <c r="K625" s="362"/>
      <c r="L625" s="362"/>
      <c r="M625" s="362"/>
      <c r="N625" s="389"/>
      <c r="O625" s="398"/>
      <c r="P625" s="362"/>
      <c r="Q625" s="389"/>
      <c r="R625" s="398"/>
      <c r="S625" s="389"/>
      <c r="T625" s="392"/>
      <c r="U625" s="70" t="s">
        <v>419</v>
      </c>
      <c r="V625" s="70" t="s">
        <v>2178</v>
      </c>
      <c r="W625" s="70" t="s">
        <v>2046</v>
      </c>
      <c r="X625" s="71">
        <v>0.25</v>
      </c>
      <c r="Y625" s="71" t="s">
        <v>2047</v>
      </c>
      <c r="Z625" s="71">
        <v>0.05</v>
      </c>
      <c r="AA625" s="70" t="s">
        <v>419</v>
      </c>
      <c r="AB625" s="70" t="s">
        <v>2179</v>
      </c>
      <c r="AC625" s="72">
        <v>0.1</v>
      </c>
      <c r="AD625" s="70" t="s">
        <v>419</v>
      </c>
      <c r="AE625" s="70" t="s">
        <v>516</v>
      </c>
      <c r="AF625" s="70" t="s">
        <v>1607</v>
      </c>
      <c r="AG625" s="72">
        <v>0.15</v>
      </c>
      <c r="AH625" s="70" t="s">
        <v>419</v>
      </c>
      <c r="AI625" s="70" t="s">
        <v>2145</v>
      </c>
      <c r="AJ625" s="72">
        <v>0.1</v>
      </c>
      <c r="AK625" s="70" t="s">
        <v>419</v>
      </c>
      <c r="AL625" s="70" t="s">
        <v>2050</v>
      </c>
      <c r="AM625" s="72">
        <v>0.15</v>
      </c>
      <c r="AN625" s="72" t="s">
        <v>2051</v>
      </c>
      <c r="AO625" s="72" t="s">
        <v>2067</v>
      </c>
      <c r="AP625" s="72">
        <f t="shared" si="332"/>
        <v>0.25</v>
      </c>
      <c r="AQ625" s="73">
        <f t="shared" si="333"/>
        <v>1.05</v>
      </c>
      <c r="AR625" s="395"/>
      <c r="AS625" s="362"/>
      <c r="AT625" s="389"/>
      <c r="AU625" s="362"/>
      <c r="AV625" s="389"/>
      <c r="AW625" s="389"/>
      <c r="AX625" s="389"/>
      <c r="AY625" s="392"/>
    </row>
    <row r="626" spans="1:51" ht="50" customHeight="1" x14ac:dyDescent="0.3">
      <c r="A626" s="405"/>
      <c r="B626" s="408"/>
      <c r="C626" s="411"/>
      <c r="D626" s="408"/>
      <c r="E626" s="408"/>
      <c r="F626" s="408"/>
      <c r="G626" s="402"/>
      <c r="H626" s="363"/>
      <c r="I626" s="363"/>
      <c r="J626" s="363"/>
      <c r="K626" s="363"/>
      <c r="L626" s="363"/>
      <c r="M626" s="363"/>
      <c r="N626" s="390"/>
      <c r="O626" s="399"/>
      <c r="P626" s="363"/>
      <c r="Q626" s="390"/>
      <c r="R626" s="399"/>
      <c r="S626" s="390"/>
      <c r="T626" s="393"/>
      <c r="U626" s="70"/>
      <c r="V626" s="70"/>
      <c r="W626" s="70"/>
      <c r="X626" s="71" t="s">
        <v>2936</v>
      </c>
      <c r="Y626" s="71"/>
      <c r="Z626" s="71" t="s">
        <v>2936</v>
      </c>
      <c r="AA626" s="70"/>
      <c r="AB626" s="70"/>
      <c r="AC626" s="72">
        <v>0</v>
      </c>
      <c r="AD626" s="70"/>
      <c r="AE626" s="70"/>
      <c r="AF626" s="70"/>
      <c r="AG626" s="72">
        <v>0</v>
      </c>
      <c r="AH626" s="70"/>
      <c r="AI626" s="70"/>
      <c r="AJ626" s="72">
        <v>0</v>
      </c>
      <c r="AK626" s="70"/>
      <c r="AL626" s="70"/>
      <c r="AM626" s="72">
        <v>0</v>
      </c>
      <c r="AN626" s="72"/>
      <c r="AO626" s="72"/>
      <c r="AP626" s="72">
        <f t="shared" si="332"/>
        <v>0</v>
      </c>
      <c r="AQ626" s="73">
        <f t="shared" si="333"/>
        <v>0</v>
      </c>
      <c r="AR626" s="396"/>
      <c r="AS626" s="363"/>
      <c r="AT626" s="390"/>
      <c r="AU626" s="363"/>
      <c r="AV626" s="390"/>
      <c r="AW626" s="390"/>
      <c r="AX626" s="390"/>
      <c r="AY626" s="393"/>
    </row>
    <row r="627" spans="1:51" ht="50" customHeight="1" x14ac:dyDescent="0.3">
      <c r="A627" s="403" t="s">
        <v>1464</v>
      </c>
      <c r="B627" s="406" t="s">
        <v>163</v>
      </c>
      <c r="C627" s="409">
        <v>8</v>
      </c>
      <c r="D627" s="406" t="s">
        <v>2935</v>
      </c>
      <c r="E627" s="406" t="s">
        <v>175</v>
      </c>
      <c r="F627" s="406" t="s">
        <v>2061</v>
      </c>
      <c r="G627" s="400" t="str">
        <f>(CONCATENATE(F627," ","de"," ",D627," ","por"," ",J627," ","debido a"," ",I627))</f>
        <v>Pérdida de Disponibilidad de Equipos de cómputo / Equipos portatiles por Ataque de virus sofisticados debido a Acceso a los equipos de cómputo sin controles</v>
      </c>
      <c r="H627" s="361" t="s">
        <v>2104</v>
      </c>
      <c r="I627" s="361" t="s">
        <v>2033</v>
      </c>
      <c r="J627" s="361" t="s">
        <v>2034</v>
      </c>
      <c r="K627" s="361" t="s">
        <v>2087</v>
      </c>
      <c r="L627" s="361" t="s">
        <v>2509</v>
      </c>
      <c r="M627" s="361" t="s">
        <v>2042</v>
      </c>
      <c r="N627" s="388">
        <f>VALUE(MID($M627,1,1))</f>
        <v>3</v>
      </c>
      <c r="O627" s="397">
        <f>IF(N627=5,100%,IF(N627=4,80%,IF(N627=3,60%,IF(N627=2,40%,IF(N627=1,20%,"")))))</f>
        <v>0.6</v>
      </c>
      <c r="P627" s="361" t="s">
        <v>2054</v>
      </c>
      <c r="Q627" s="388">
        <f>VALUE(MID($P627,1,1))</f>
        <v>1</v>
      </c>
      <c r="R627" s="397">
        <f>IF(Q627=5,100%,IF(Q627=4,80%,IF(Q627=3,60%,IF(Q627=2,40%,IF(Q627=1,20%,"")))))</f>
        <v>0.2</v>
      </c>
      <c r="S627" s="388" t="str">
        <f>CONCATENATE(M627,P627)</f>
        <v>3. Media1. Leve</v>
      </c>
      <c r="T627" s="391" t="str">
        <f t="shared" ref="T627" si="346">IF(S627="5. Muy alta1. Leve","Alto",IF(S627="5. Muy alta2. Menor","Alto",IF(S627="5. Muy alta3. Moderado","Alto",IF(S627="5. Muy alta4. Mayor","Alto",IF(S627="5. Muy alta5. Catastrófico","Extremo",IF(S627="4. Alta1. Leve","Moderado",IF(S627="4. Alta2. Menor","Moderado",IF(S627="4. Alta3. Moderado","Alto",IF(S627="4. Alta4. Mayor","Alto",IF(S627="4. Alta5. Catastrófico","Extremo",IF(S627="3. Media1. Leve","Moderado",IF(S627="3. Media2. Menor","Moderado",IF(S627="3. Media3. Moderado","Moderado",IF(S627="3. Media4. Mayor","Alto",IF(S627="3. Media5. Catastrófico","Extremo",IF(S627="2. Baja1. Leve","Bajo",IF(S627="2. Baja2. Menor","Moderado",IF(S627="2. Baja3. Moderado","Moderado",IF(S627="2. Baja4. Mayor","Alto",IF(S627="2. Baja5. Catastrófico","Extremo",IF(S627="1. Muy baja1. Leve","Bajo",IF(S627="1. Muy baja2. Menor","Bajo",IF(S627="1. Muy baja3. Moderado","Moderado",IF(S627="1. Muy baja4. Mayor","Alto",IF(S627="1. Muy baja5. Catastrófico","Extremo","")))))))))))))))))))))))))</f>
        <v>Moderado</v>
      </c>
      <c r="U627" s="70" t="s">
        <v>419</v>
      </c>
      <c r="V627" s="70" t="s">
        <v>2181</v>
      </c>
      <c r="W627" s="70" t="s">
        <v>2046</v>
      </c>
      <c r="X627" s="71">
        <v>0.25</v>
      </c>
      <c r="Y627" s="71" t="s">
        <v>2069</v>
      </c>
      <c r="Z627" s="71">
        <v>0.15</v>
      </c>
      <c r="AA627" s="70" t="s">
        <v>419</v>
      </c>
      <c r="AB627" s="70" t="s">
        <v>2182</v>
      </c>
      <c r="AC627" s="72">
        <v>0.1</v>
      </c>
      <c r="AD627" s="70" t="s">
        <v>419</v>
      </c>
      <c r="AE627" s="70" t="s">
        <v>289</v>
      </c>
      <c r="AF627" s="70" t="s">
        <v>170</v>
      </c>
      <c r="AG627" s="72">
        <v>0.15</v>
      </c>
      <c r="AH627" s="70" t="s">
        <v>419</v>
      </c>
      <c r="AI627" s="70" t="s">
        <v>2066</v>
      </c>
      <c r="AJ627" s="72">
        <v>0.1</v>
      </c>
      <c r="AK627" s="70" t="s">
        <v>419</v>
      </c>
      <c r="AL627" s="70" t="s">
        <v>2063</v>
      </c>
      <c r="AM627" s="72">
        <v>0.15</v>
      </c>
      <c r="AN627" s="72" t="s">
        <v>2051</v>
      </c>
      <c r="AO627" s="72" t="s">
        <v>2183</v>
      </c>
      <c r="AP627" s="72">
        <f t="shared" si="332"/>
        <v>0.25</v>
      </c>
      <c r="AQ627" s="73">
        <f t="shared" si="333"/>
        <v>1.1499999999999999</v>
      </c>
      <c r="AR627" s="394">
        <f>AVERAGE(AQ627,AQ628,AQ629)</f>
        <v>1.0666666666666667</v>
      </c>
      <c r="AS627" s="361" t="s">
        <v>2053</v>
      </c>
      <c r="AT627" s="388">
        <f>VALUE(MID($AS627,1,1))</f>
        <v>1</v>
      </c>
      <c r="AU627" s="361" t="s">
        <v>2054</v>
      </c>
      <c r="AV627" s="388">
        <f>VALUE(MID($AU627,1,1))</f>
        <v>1</v>
      </c>
      <c r="AW627" s="388">
        <f>$AT627*$AV627</f>
        <v>1</v>
      </c>
      <c r="AX627" s="388" t="str">
        <f>CONCATENATE(AS627,AU627)</f>
        <v>1. Muy baja1. Leve</v>
      </c>
      <c r="AY627" s="391" t="str">
        <f t="shared" ref="AY627" si="347">IF(AX627="5. Muy alta1. Leve","Alto",IF(AX627="5. Muy alta2. Menor","Alto",IF(AX627="5. Muy alta3. Moderado","Alto",IF(AX627="5. Muy alta4. Mayor","Alto",IF(AX627="5. Muy alta5. Catastrófico","Extremo",IF(AX627="4. Alta1. Leve","Moderado",IF(AX627="4. Alta2. Menor","Moderado",IF(AX627="4. Alta3. Moderado","Alto",IF(AX627="4. Alta4. Mayor","Alto",IF(AX627="4. Alta5. Catastrófico","Extremo",IF(AX627="3. Media1. Leve","Moderado",IF(AX627="3. Media2. Menor","Moderado",IF(AX627="3. Media3. Moderado","Moderado",IF(AX627="3. Media4. Mayor","Alto",IF(AX627="3. Media5. Catastrófico","Extremo",IF(AX627="2. Baja1. Leve","Bajo",IF(AX627="2. Baja2. Menor","Moderado",IF(AX627="2. Baja3. Moderado","Moderado",IF(AX627="2. Baja4. Mayor","Alto",IF(AX627="2. Baja5. Catastrófico","Extremo",IF(AX627="1. Muy baja1. Leve","Bajo",IF(AX627="1. Muy baja2. Menor","Bajo",IF(AX627="1. Muy baja3. Moderado","Moderado",IF(AX627="1. Muy baja4. Mayor","Alto",IF(AX627="1. Muy baja5. Catastrófico","Extremo","")))))))))))))))))))))))))</f>
        <v>Bajo</v>
      </c>
    </row>
    <row r="628" spans="1:51" ht="50" customHeight="1" x14ac:dyDescent="0.3">
      <c r="A628" s="404"/>
      <c r="B628" s="407"/>
      <c r="C628" s="410"/>
      <c r="D628" s="407"/>
      <c r="E628" s="407"/>
      <c r="F628" s="407"/>
      <c r="G628" s="401"/>
      <c r="H628" s="362"/>
      <c r="I628" s="362"/>
      <c r="J628" s="362"/>
      <c r="K628" s="362"/>
      <c r="L628" s="362"/>
      <c r="M628" s="362"/>
      <c r="N628" s="389"/>
      <c r="O628" s="398"/>
      <c r="P628" s="362"/>
      <c r="Q628" s="389"/>
      <c r="R628" s="398"/>
      <c r="S628" s="389"/>
      <c r="T628" s="392"/>
      <c r="U628" s="70" t="s">
        <v>419</v>
      </c>
      <c r="V628" s="70" t="s">
        <v>2181</v>
      </c>
      <c r="W628" s="70" t="s">
        <v>2114</v>
      </c>
      <c r="X628" s="71">
        <v>0.1</v>
      </c>
      <c r="Y628" s="71" t="s">
        <v>2069</v>
      </c>
      <c r="Z628" s="71">
        <v>0.15</v>
      </c>
      <c r="AA628" s="70" t="s">
        <v>419</v>
      </c>
      <c r="AB628" s="70" t="s">
        <v>2182</v>
      </c>
      <c r="AC628" s="72">
        <v>0.1</v>
      </c>
      <c r="AD628" s="70" t="s">
        <v>419</v>
      </c>
      <c r="AE628" s="70" t="s">
        <v>289</v>
      </c>
      <c r="AF628" s="70" t="s">
        <v>170</v>
      </c>
      <c r="AG628" s="72">
        <v>0.15</v>
      </c>
      <c r="AH628" s="70" t="s">
        <v>419</v>
      </c>
      <c r="AI628" s="70" t="s">
        <v>2066</v>
      </c>
      <c r="AJ628" s="72">
        <v>0.1</v>
      </c>
      <c r="AK628" s="70" t="s">
        <v>419</v>
      </c>
      <c r="AL628" s="70" t="s">
        <v>2063</v>
      </c>
      <c r="AM628" s="72">
        <v>0.15</v>
      </c>
      <c r="AN628" s="72" t="s">
        <v>2051</v>
      </c>
      <c r="AO628" s="72" t="s">
        <v>2183</v>
      </c>
      <c r="AP628" s="72">
        <f t="shared" si="332"/>
        <v>0.25</v>
      </c>
      <c r="AQ628" s="73">
        <f t="shared" si="333"/>
        <v>1</v>
      </c>
      <c r="AR628" s="395"/>
      <c r="AS628" s="362"/>
      <c r="AT628" s="389"/>
      <c r="AU628" s="362"/>
      <c r="AV628" s="389"/>
      <c r="AW628" s="389"/>
      <c r="AX628" s="389"/>
      <c r="AY628" s="392"/>
    </row>
    <row r="629" spans="1:51" ht="50" customHeight="1" x14ac:dyDescent="0.3">
      <c r="A629" s="405"/>
      <c r="B629" s="408"/>
      <c r="C629" s="411"/>
      <c r="D629" s="408"/>
      <c r="E629" s="408"/>
      <c r="F629" s="408"/>
      <c r="G629" s="402"/>
      <c r="H629" s="363"/>
      <c r="I629" s="363"/>
      <c r="J629" s="363"/>
      <c r="K629" s="363"/>
      <c r="L629" s="363"/>
      <c r="M629" s="363"/>
      <c r="N629" s="390"/>
      <c r="O629" s="399"/>
      <c r="P629" s="363"/>
      <c r="Q629" s="390"/>
      <c r="R629" s="399"/>
      <c r="S629" s="390"/>
      <c r="T629" s="393"/>
      <c r="U629" s="70" t="s">
        <v>419</v>
      </c>
      <c r="V629" s="70" t="s">
        <v>2184</v>
      </c>
      <c r="W629" s="70" t="s">
        <v>2046</v>
      </c>
      <c r="X629" s="71">
        <v>0.25</v>
      </c>
      <c r="Y629" s="71" t="s">
        <v>2047</v>
      </c>
      <c r="Z629" s="71">
        <v>0.05</v>
      </c>
      <c r="AA629" s="70" t="s">
        <v>419</v>
      </c>
      <c r="AB629" s="70" t="s">
        <v>2185</v>
      </c>
      <c r="AC629" s="72">
        <v>0.1</v>
      </c>
      <c r="AD629" s="70" t="s">
        <v>419</v>
      </c>
      <c r="AE629" s="70" t="s">
        <v>178</v>
      </c>
      <c r="AF629" s="70" t="s">
        <v>170</v>
      </c>
      <c r="AG629" s="72">
        <v>0.15</v>
      </c>
      <c r="AH629" s="70" t="s">
        <v>419</v>
      </c>
      <c r="AI629" s="70" t="s">
        <v>2159</v>
      </c>
      <c r="AJ629" s="72">
        <v>0.1</v>
      </c>
      <c r="AK629" s="70" t="s">
        <v>419</v>
      </c>
      <c r="AL629" s="70" t="s">
        <v>2063</v>
      </c>
      <c r="AM629" s="72">
        <v>0.15</v>
      </c>
      <c r="AN629" s="72" t="s">
        <v>2051</v>
      </c>
      <c r="AO629" s="72" t="s">
        <v>2183</v>
      </c>
      <c r="AP629" s="72">
        <f t="shared" si="332"/>
        <v>0.25</v>
      </c>
      <c r="AQ629" s="73">
        <f t="shared" si="333"/>
        <v>1.05</v>
      </c>
      <c r="AR629" s="396"/>
      <c r="AS629" s="363"/>
      <c r="AT629" s="390"/>
      <c r="AU629" s="363"/>
      <c r="AV629" s="390"/>
      <c r="AW629" s="390"/>
      <c r="AX629" s="390"/>
      <c r="AY629" s="393"/>
    </row>
    <row r="630" spans="1:51" ht="50" customHeight="1" x14ac:dyDescent="0.3">
      <c r="A630" s="403" t="s">
        <v>1464</v>
      </c>
      <c r="B630" s="406" t="s">
        <v>163</v>
      </c>
      <c r="C630" s="409">
        <v>9</v>
      </c>
      <c r="D630" s="406" t="s">
        <v>1670</v>
      </c>
      <c r="E630" s="406" t="s">
        <v>695</v>
      </c>
      <c r="F630" s="406" t="s">
        <v>2032</v>
      </c>
      <c r="G630" s="400" t="str">
        <f>(CONCATENATE(F630," ","de"," ",D630," ","por"," ",J630," ","debido a"," ",I630))</f>
        <v>Pérdida de confidencialidad e integridad de Archivo de gestion por Acceso no Autorizado debido a Falta de personal capacitado</v>
      </c>
      <c r="H630" s="361" t="s">
        <v>2073</v>
      </c>
      <c r="I630" s="361" t="s">
        <v>2237</v>
      </c>
      <c r="J630" s="361" t="s">
        <v>2039</v>
      </c>
      <c r="K630" s="361" t="s">
        <v>2140</v>
      </c>
      <c r="L630" s="361" t="s">
        <v>2509</v>
      </c>
      <c r="M630" s="361" t="s">
        <v>2042</v>
      </c>
      <c r="N630" s="388">
        <f>VALUE(MID($M630,1,1))</f>
        <v>3</v>
      </c>
      <c r="O630" s="397">
        <f>IF(N630=5,100%,IF(N630=4,80%,IF(N630=3,60%,IF(N630=2,40%,IF(N630=1,20%,"")))))</f>
        <v>0.6</v>
      </c>
      <c r="P630" s="361" t="s">
        <v>2043</v>
      </c>
      <c r="Q630" s="388">
        <f>VALUE(MID($P630,1,1))</f>
        <v>2</v>
      </c>
      <c r="R630" s="397">
        <f>IF(Q630=5,100%,IF(Q630=4,80%,IF(Q630=3,60%,IF(Q630=2,40%,IF(Q630=1,20%,"")))))</f>
        <v>0.4</v>
      </c>
      <c r="S630" s="388" t="str">
        <f>CONCATENATE(M630,P630)</f>
        <v>3. Media2. Menor</v>
      </c>
      <c r="T630" s="391" t="str">
        <f t="shared" ref="T630" si="348">IF(S630="5. Muy alta1. Leve","Alto",IF(S630="5. Muy alta2. Menor","Alto",IF(S630="5. Muy alta3. Moderado","Alto",IF(S630="5. Muy alta4. Mayor","Alto",IF(S630="5. Muy alta5. Catastrófico","Extremo",IF(S630="4. Alta1. Leve","Moderado",IF(S630="4. Alta2. Menor","Moderado",IF(S630="4. Alta3. Moderado","Alto",IF(S630="4. Alta4. Mayor","Alto",IF(S630="4. Alta5. Catastrófico","Extremo",IF(S630="3. Media1. Leve","Moderado",IF(S630="3. Media2. Menor","Moderado",IF(S630="3. Media3. Moderado","Moderado",IF(S630="3. Media4. Mayor","Alto",IF(S630="3. Media5. Catastrófico","Extremo",IF(S630="2. Baja1. Leve","Bajo",IF(S630="2. Baja2. Menor","Moderado",IF(S630="2. Baja3. Moderado","Moderado",IF(S630="2. Baja4. Mayor","Alto",IF(S630="2. Baja5. Catastrófico","Extremo",IF(S630="1. Muy baja1. Leve","Bajo",IF(S630="1. Muy baja2. Menor","Bajo",IF(S630="1. Muy baja3. Moderado","Moderado",IF(S630="1. Muy baja4. Mayor","Alto",IF(S630="1. Muy baja5. Catastrófico","Extremo","")))))))))))))))))))))))))</f>
        <v>Moderado</v>
      </c>
      <c r="U630" s="70" t="s">
        <v>419</v>
      </c>
      <c r="V630" s="70" t="s">
        <v>2937</v>
      </c>
      <c r="W630" s="70" t="s">
        <v>2046</v>
      </c>
      <c r="X630" s="71">
        <f t="shared" si="327"/>
        <v>0.25</v>
      </c>
      <c r="Y630" s="71" t="s">
        <v>2047</v>
      </c>
      <c r="Z630" s="71">
        <f t="shared" si="328"/>
        <v>0.05</v>
      </c>
      <c r="AA630" s="70" t="s">
        <v>419</v>
      </c>
      <c r="AB630" s="70" t="s">
        <v>2938</v>
      </c>
      <c r="AC630" s="72">
        <f t="shared" si="329"/>
        <v>0.1</v>
      </c>
      <c r="AD630" s="70" t="s">
        <v>419</v>
      </c>
      <c r="AE630" s="70" t="s">
        <v>324</v>
      </c>
      <c r="AF630" s="70" t="s">
        <v>1607</v>
      </c>
      <c r="AG630" s="72">
        <f t="shared" si="330"/>
        <v>0.15</v>
      </c>
      <c r="AH630" s="70" t="s">
        <v>419</v>
      </c>
      <c r="AI630" s="70" t="s">
        <v>2145</v>
      </c>
      <c r="AJ630" s="72">
        <f t="shared" si="326"/>
        <v>0.1</v>
      </c>
      <c r="AK630" s="70" t="s">
        <v>419</v>
      </c>
      <c r="AL630" s="70" t="s">
        <v>2533</v>
      </c>
      <c r="AM630" s="72">
        <f t="shared" si="331"/>
        <v>0.15</v>
      </c>
      <c r="AN630" s="72" t="s">
        <v>2051</v>
      </c>
      <c r="AO630" s="72" t="s">
        <v>2183</v>
      </c>
      <c r="AP630" s="72">
        <f t="shared" si="332"/>
        <v>0.25</v>
      </c>
      <c r="AQ630" s="73">
        <f t="shared" si="333"/>
        <v>1.05</v>
      </c>
      <c r="AR630" s="394">
        <f>AVERAGE(AQ630,AQ631,AQ632)</f>
        <v>1.05</v>
      </c>
      <c r="AS630" s="361" t="s">
        <v>2053</v>
      </c>
      <c r="AT630" s="388"/>
      <c r="AU630" s="361" t="s">
        <v>2054</v>
      </c>
      <c r="AV630" s="388">
        <f>VALUE(MID($AU630,1,1))</f>
        <v>1</v>
      </c>
      <c r="AW630" s="388">
        <f>$AT630*$AV630</f>
        <v>0</v>
      </c>
      <c r="AX630" s="388" t="str">
        <f>CONCATENATE(AS630,AU630)</f>
        <v>1. Muy baja1. Leve</v>
      </c>
      <c r="AY630" s="391" t="str">
        <f t="shared" ref="AY630" si="349">IF(AX630="5. Muy alta1. Leve","Alto",IF(AX630="5. Muy alta2. Menor","Alto",IF(AX630="5. Muy alta3. Moderado","Alto",IF(AX630="5. Muy alta4. Mayor","Alto",IF(AX630="5. Muy alta5. Catastrófico","Extremo",IF(AX630="4. Alta1. Leve","Moderado",IF(AX630="4. Alta2. Menor","Moderado",IF(AX630="4. Alta3. Moderado","Alto",IF(AX630="4. Alta4. Mayor","Alto",IF(AX630="4. Alta5. Catastrófico","Extremo",IF(AX630="3. Media1. Leve","Moderado",IF(AX630="3. Media2. Menor","Moderado",IF(AX630="3. Media3. Moderado","Moderado",IF(AX630="3. Media4. Mayor","Alto",IF(AX630="3. Media5. Catastrófico","Extremo",IF(AX630="2. Baja1. Leve","Bajo",IF(AX630="2. Baja2. Menor","Moderado",IF(AX630="2. Baja3. Moderado","Moderado",IF(AX630="2. Baja4. Mayor","Alto",IF(AX630="2. Baja5. Catastrófico","Extremo",IF(AX630="1. Muy baja1. Leve","Bajo",IF(AX630="1. Muy baja2. Menor","Bajo",IF(AX630="1. Muy baja3. Moderado","Moderado",IF(AX630="1. Muy baja4. Mayor","Alto",IF(AX630="1. Muy baja5. Catastrófico","Extremo","")))))))))))))))))))))))))</f>
        <v>Bajo</v>
      </c>
    </row>
    <row r="631" spans="1:51" ht="50" customHeight="1" x14ac:dyDescent="0.3">
      <c r="A631" s="404"/>
      <c r="B631" s="407"/>
      <c r="C631" s="410"/>
      <c r="D631" s="407"/>
      <c r="E631" s="407"/>
      <c r="F631" s="407"/>
      <c r="G631" s="401"/>
      <c r="H631" s="362"/>
      <c r="I631" s="362"/>
      <c r="J631" s="362"/>
      <c r="K631" s="362"/>
      <c r="L631" s="362"/>
      <c r="M631" s="362"/>
      <c r="N631" s="389"/>
      <c r="O631" s="398"/>
      <c r="P631" s="362"/>
      <c r="Q631" s="389"/>
      <c r="R631" s="398"/>
      <c r="S631" s="389"/>
      <c r="T631" s="392"/>
      <c r="U631" s="70" t="s">
        <v>419</v>
      </c>
      <c r="V631" s="70" t="s">
        <v>2939</v>
      </c>
      <c r="W631" s="70" t="s">
        <v>2046</v>
      </c>
      <c r="X631" s="71">
        <v>0.25</v>
      </c>
      <c r="Y631" s="71" t="s">
        <v>2047</v>
      </c>
      <c r="Z631" s="71">
        <v>0.05</v>
      </c>
      <c r="AA631" s="70" t="s">
        <v>419</v>
      </c>
      <c r="AB631" s="70" t="s">
        <v>2940</v>
      </c>
      <c r="AC631" s="72">
        <v>0.1</v>
      </c>
      <c r="AD631" s="70" t="s">
        <v>419</v>
      </c>
      <c r="AE631" s="70" t="s">
        <v>2923</v>
      </c>
      <c r="AF631" s="70" t="s">
        <v>1607</v>
      </c>
      <c r="AG631" s="72">
        <v>0.15</v>
      </c>
      <c r="AH631" s="70" t="s">
        <v>419</v>
      </c>
      <c r="AI631" s="70" t="s">
        <v>2049</v>
      </c>
      <c r="AJ631" s="72">
        <v>0.1</v>
      </c>
      <c r="AK631" s="70" t="s">
        <v>419</v>
      </c>
      <c r="AL631" s="70" t="s">
        <v>2050</v>
      </c>
      <c r="AM631" s="72">
        <v>0.15</v>
      </c>
      <c r="AN631" s="72" t="s">
        <v>2051</v>
      </c>
      <c r="AO631" s="72" t="s">
        <v>2052</v>
      </c>
      <c r="AP631" s="72">
        <f t="shared" si="332"/>
        <v>0.25</v>
      </c>
      <c r="AQ631" s="73">
        <f t="shared" si="333"/>
        <v>1.05</v>
      </c>
      <c r="AR631" s="395"/>
      <c r="AS631" s="362"/>
      <c r="AT631" s="389"/>
      <c r="AU631" s="362"/>
      <c r="AV631" s="389"/>
      <c r="AW631" s="389"/>
      <c r="AX631" s="389"/>
      <c r="AY631" s="392"/>
    </row>
    <row r="632" spans="1:51" ht="50" customHeight="1" x14ac:dyDescent="0.3">
      <c r="A632" s="405"/>
      <c r="B632" s="408"/>
      <c r="C632" s="411"/>
      <c r="D632" s="408"/>
      <c r="E632" s="408"/>
      <c r="F632" s="408"/>
      <c r="G632" s="402"/>
      <c r="H632" s="363"/>
      <c r="I632" s="363"/>
      <c r="J632" s="363"/>
      <c r="K632" s="363"/>
      <c r="L632" s="363"/>
      <c r="M632" s="363"/>
      <c r="N632" s="390"/>
      <c r="O632" s="399"/>
      <c r="P632" s="363"/>
      <c r="Q632" s="390"/>
      <c r="R632" s="399"/>
      <c r="S632" s="390"/>
      <c r="T632" s="393"/>
      <c r="U632" s="70" t="s">
        <v>419</v>
      </c>
      <c r="V632" s="70" t="s">
        <v>2941</v>
      </c>
      <c r="W632" s="70" t="s">
        <v>2046</v>
      </c>
      <c r="X632" s="71">
        <v>0.25</v>
      </c>
      <c r="Y632" s="71" t="s">
        <v>2047</v>
      </c>
      <c r="Z632" s="71">
        <v>0.05</v>
      </c>
      <c r="AA632" s="70" t="s">
        <v>419</v>
      </c>
      <c r="AB632" s="70" t="s">
        <v>2942</v>
      </c>
      <c r="AC632" s="72">
        <v>0.1</v>
      </c>
      <c r="AD632" s="70" t="s">
        <v>419</v>
      </c>
      <c r="AE632" s="70" t="s">
        <v>324</v>
      </c>
      <c r="AF632" s="70" t="s">
        <v>1607</v>
      </c>
      <c r="AG632" s="72">
        <v>0.15</v>
      </c>
      <c r="AH632" s="70" t="s">
        <v>419</v>
      </c>
      <c r="AI632" s="70" t="s">
        <v>2049</v>
      </c>
      <c r="AJ632" s="72">
        <v>0.1</v>
      </c>
      <c r="AK632" s="70" t="s">
        <v>419</v>
      </c>
      <c r="AL632" s="70" t="s">
        <v>2050</v>
      </c>
      <c r="AM632" s="72">
        <v>0.15</v>
      </c>
      <c r="AN632" s="72" t="s">
        <v>2051</v>
      </c>
      <c r="AO632" s="72" t="s">
        <v>2052</v>
      </c>
      <c r="AP632" s="72">
        <f t="shared" si="332"/>
        <v>0.25</v>
      </c>
      <c r="AQ632" s="73">
        <f t="shared" si="333"/>
        <v>1.05</v>
      </c>
      <c r="AR632" s="396"/>
      <c r="AS632" s="363"/>
      <c r="AT632" s="390"/>
      <c r="AU632" s="363"/>
      <c r="AV632" s="390"/>
      <c r="AW632" s="390"/>
      <c r="AX632" s="390"/>
      <c r="AY632" s="393"/>
    </row>
    <row r="633" spans="1:51" ht="50" customHeight="1" x14ac:dyDescent="0.3">
      <c r="A633" s="403" t="s">
        <v>1464</v>
      </c>
      <c r="B633" s="406" t="s">
        <v>163</v>
      </c>
      <c r="C633" s="409">
        <v>10</v>
      </c>
      <c r="D633" s="406" t="s">
        <v>1670</v>
      </c>
      <c r="E633" s="406" t="s">
        <v>695</v>
      </c>
      <c r="F633" s="406" t="s">
        <v>2061</v>
      </c>
      <c r="G633" s="400" t="str">
        <f>(CONCATENATE(F633," ","de"," ",D633," ","por"," ",J633," ","debido a"," ",I633))</f>
        <v>Pérdida de Disponibilidad de Archivo de gestion por Alteración de la información / Modificación de la Información debido a Instalaciones sin controles de acceso</v>
      </c>
      <c r="H633" s="361" t="s">
        <v>2084</v>
      </c>
      <c r="I633" s="361" t="s">
        <v>2330</v>
      </c>
      <c r="J633" s="361" t="s">
        <v>2174</v>
      </c>
      <c r="K633" s="361" t="s">
        <v>2140</v>
      </c>
      <c r="L633" s="361" t="s">
        <v>2509</v>
      </c>
      <c r="M633" s="361" t="s">
        <v>2042</v>
      </c>
      <c r="N633" s="388">
        <f>VALUE(MID($M633,1,1))</f>
        <v>3</v>
      </c>
      <c r="O633" s="397">
        <f>IF(N633=5,100%,IF(N633=4,80%,IF(N633=3,60%,IF(N633=2,40%,IF(N633=1,20%,"")))))</f>
        <v>0.6</v>
      </c>
      <c r="P633" s="361" t="s">
        <v>2043</v>
      </c>
      <c r="Q633" s="388">
        <f>VALUE(MID($P633,1,1))</f>
        <v>2</v>
      </c>
      <c r="R633" s="397">
        <f>IF(Q633=5,100%,IF(Q633=4,80%,IF(Q633=3,60%,IF(Q633=2,40%,IF(Q633=1,20%,"")))))</f>
        <v>0.4</v>
      </c>
      <c r="S633" s="388" t="str">
        <f>CONCATENATE(M633,P633)</f>
        <v>3. Media2. Menor</v>
      </c>
      <c r="T633" s="391" t="str">
        <f t="shared" ref="T633" si="350">IF(S633="5. Muy alta1. Leve","Alto",IF(S633="5. Muy alta2. Menor","Alto",IF(S633="5. Muy alta3. Moderado","Alto",IF(S633="5. Muy alta4. Mayor","Alto",IF(S633="5. Muy alta5. Catastrófico","Extremo",IF(S633="4. Alta1. Leve","Moderado",IF(S633="4. Alta2. Menor","Moderado",IF(S633="4. Alta3. Moderado","Alto",IF(S633="4. Alta4. Mayor","Alto",IF(S633="4. Alta5. Catastrófico","Extremo",IF(S633="3. Media1. Leve","Moderado",IF(S633="3. Media2. Menor","Moderado",IF(S633="3. Media3. Moderado","Moderado",IF(S633="3. Media4. Mayor","Alto",IF(S633="3. Media5. Catastrófico","Extremo",IF(S633="2. Baja1. Leve","Bajo",IF(S633="2. Baja2. Menor","Moderado",IF(S633="2. Baja3. Moderado","Moderado",IF(S633="2. Baja4. Mayor","Alto",IF(S633="2. Baja5. Catastrófico","Extremo",IF(S633="1. Muy baja1. Leve","Bajo",IF(S633="1. Muy baja2. Menor","Bajo",IF(S633="1. Muy baja3. Moderado","Moderado",IF(S633="1. Muy baja4. Mayor","Alto",IF(S633="1. Muy baja5. Catastrófico","Extremo","")))))))))))))))))))))))))</f>
        <v>Moderado</v>
      </c>
      <c r="U633" s="70" t="s">
        <v>419</v>
      </c>
      <c r="V633" s="70" t="s">
        <v>2943</v>
      </c>
      <c r="W633" s="70" t="s">
        <v>2046</v>
      </c>
      <c r="X633" s="71">
        <f t="shared" ref="X633" si="351">IF(W633="","0%",IF(W633="Preventivo",25%,IF(W633="Detectivo",15%,IF(W633="Correctivo",10%))))</f>
        <v>0.25</v>
      </c>
      <c r="Y633" s="71" t="s">
        <v>2047</v>
      </c>
      <c r="Z633" s="71">
        <f t="shared" ref="Z633" si="352">IF(Y633="Automático",15%,IF(Y633="Manual",5%,"0%"))</f>
        <v>0.05</v>
      </c>
      <c r="AA633" s="70" t="s">
        <v>419</v>
      </c>
      <c r="AB633" s="70" t="s">
        <v>2944</v>
      </c>
      <c r="AC633" s="72">
        <f t="shared" si="329"/>
        <v>0.1</v>
      </c>
      <c r="AD633" s="70" t="s">
        <v>419</v>
      </c>
      <c r="AE633" s="70" t="s">
        <v>324</v>
      </c>
      <c r="AF633" s="70" t="s">
        <v>1607</v>
      </c>
      <c r="AG633" s="72">
        <f t="shared" si="330"/>
        <v>0.15</v>
      </c>
      <c r="AH633" s="70" t="s">
        <v>419</v>
      </c>
      <c r="AI633" s="70" t="s">
        <v>2145</v>
      </c>
      <c r="AJ633" s="72">
        <f t="shared" si="326"/>
        <v>0.1</v>
      </c>
      <c r="AK633" s="70" t="s">
        <v>419</v>
      </c>
      <c r="AL633" s="70" t="s">
        <v>2533</v>
      </c>
      <c r="AM633" s="72">
        <f t="shared" ref="AM633" si="353">IF(AK633="SI",15%,0%)</f>
        <v>0.15</v>
      </c>
      <c r="AN633" s="72" t="s">
        <v>2051</v>
      </c>
      <c r="AO633" s="72" t="s">
        <v>2183</v>
      </c>
      <c r="AP633" s="72">
        <f t="shared" si="332"/>
        <v>0.25</v>
      </c>
      <c r="AQ633" s="73">
        <f t="shared" si="333"/>
        <v>1.05</v>
      </c>
      <c r="AR633" s="394">
        <f>AVERAGE(AQ633,AQ634,AQ635)</f>
        <v>0.70000000000000007</v>
      </c>
      <c r="AS633" s="361" t="s">
        <v>2132</v>
      </c>
      <c r="AT633" s="388"/>
      <c r="AU633" s="361" t="s">
        <v>2054</v>
      </c>
      <c r="AV633" s="388">
        <f>VALUE(MID($AU633,1,1))</f>
        <v>1</v>
      </c>
      <c r="AW633" s="388">
        <f>$AT633*$AV633</f>
        <v>0</v>
      </c>
      <c r="AX633" s="388" t="str">
        <f>CONCATENATE(AS633,AU633)</f>
        <v>2. Baja1. Leve</v>
      </c>
      <c r="AY633" s="391" t="str">
        <f t="shared" ref="AY633" si="354">IF(AX633="5. Muy alta1. Leve","Alto",IF(AX633="5. Muy alta2. Menor","Alto",IF(AX633="5. Muy alta3. Moderado","Alto",IF(AX633="5. Muy alta4. Mayor","Alto",IF(AX633="5. Muy alta5. Catastrófico","Extremo",IF(AX633="4. Alta1. Leve","Moderado",IF(AX633="4. Alta2. Menor","Moderado",IF(AX633="4. Alta3. Moderado","Alto",IF(AX633="4. Alta4. Mayor","Alto",IF(AX633="4. Alta5. Catastrófico","Extremo",IF(AX633="3. Media1. Leve","Moderado",IF(AX633="3. Media2. Menor","Moderado",IF(AX633="3. Media3. Moderado","Moderado",IF(AX633="3. Media4. Mayor","Alto",IF(AX633="3. Media5. Catastrófico","Extremo",IF(AX633="2. Baja1. Leve","Bajo",IF(AX633="2. Baja2. Menor","Moderado",IF(AX633="2. Baja3. Moderado","Moderado",IF(AX633="2. Baja4. Mayor","Alto",IF(AX633="2. Baja5. Catastrófico","Extremo",IF(AX633="1. Muy baja1. Leve","Bajo",IF(AX633="1. Muy baja2. Menor","Bajo",IF(AX633="1. Muy baja3. Moderado","Moderado",IF(AX633="1. Muy baja4. Mayor","Alto",IF(AX633="1. Muy baja5. Catastrófico","Extremo","")))))))))))))))))))))))))</f>
        <v>Bajo</v>
      </c>
    </row>
    <row r="634" spans="1:51" ht="50" customHeight="1" x14ac:dyDescent="0.3">
      <c r="A634" s="404"/>
      <c r="B634" s="407"/>
      <c r="C634" s="410"/>
      <c r="D634" s="407"/>
      <c r="E634" s="407"/>
      <c r="F634" s="407"/>
      <c r="G634" s="401"/>
      <c r="H634" s="362"/>
      <c r="I634" s="362"/>
      <c r="J634" s="362"/>
      <c r="K634" s="362"/>
      <c r="L634" s="362"/>
      <c r="M634" s="362"/>
      <c r="N634" s="389"/>
      <c r="O634" s="398"/>
      <c r="P634" s="362"/>
      <c r="Q634" s="389"/>
      <c r="R634" s="398"/>
      <c r="S634" s="389"/>
      <c r="T634" s="392"/>
      <c r="U634" s="70" t="s">
        <v>419</v>
      </c>
      <c r="V634" s="70" t="s">
        <v>2939</v>
      </c>
      <c r="W634" s="70" t="s">
        <v>2046</v>
      </c>
      <c r="X634" s="71">
        <v>0.25</v>
      </c>
      <c r="Y634" s="71" t="s">
        <v>2047</v>
      </c>
      <c r="Z634" s="71">
        <v>0.05</v>
      </c>
      <c r="AA634" s="70" t="s">
        <v>419</v>
      </c>
      <c r="AB634" s="70" t="s">
        <v>2940</v>
      </c>
      <c r="AC634" s="72">
        <v>0.1</v>
      </c>
      <c r="AD634" s="70" t="s">
        <v>419</v>
      </c>
      <c r="AE634" s="70" t="s">
        <v>2923</v>
      </c>
      <c r="AF634" s="70" t="s">
        <v>1607</v>
      </c>
      <c r="AG634" s="72">
        <v>0.15</v>
      </c>
      <c r="AH634" s="70" t="s">
        <v>419</v>
      </c>
      <c r="AI634" s="70" t="s">
        <v>2049</v>
      </c>
      <c r="AJ634" s="72">
        <v>0.1</v>
      </c>
      <c r="AK634" s="70" t="s">
        <v>419</v>
      </c>
      <c r="AL634" s="70" t="s">
        <v>2050</v>
      </c>
      <c r="AM634" s="72">
        <v>0.15</v>
      </c>
      <c r="AN634" s="72" t="s">
        <v>2051</v>
      </c>
      <c r="AO634" s="72" t="s">
        <v>2052</v>
      </c>
      <c r="AP634" s="72">
        <f t="shared" si="332"/>
        <v>0.25</v>
      </c>
      <c r="AQ634" s="73">
        <f t="shared" si="333"/>
        <v>1.05</v>
      </c>
      <c r="AR634" s="395"/>
      <c r="AS634" s="362"/>
      <c r="AT634" s="389"/>
      <c r="AU634" s="362"/>
      <c r="AV634" s="389"/>
      <c r="AW634" s="389"/>
      <c r="AX634" s="389"/>
      <c r="AY634" s="392"/>
    </row>
    <row r="635" spans="1:51" ht="50" customHeight="1" x14ac:dyDescent="0.3">
      <c r="A635" s="405"/>
      <c r="B635" s="408"/>
      <c r="C635" s="411"/>
      <c r="D635" s="408"/>
      <c r="E635" s="408"/>
      <c r="F635" s="408"/>
      <c r="G635" s="402"/>
      <c r="H635" s="363"/>
      <c r="I635" s="363"/>
      <c r="J635" s="363"/>
      <c r="K635" s="363"/>
      <c r="L635" s="363"/>
      <c r="M635" s="363"/>
      <c r="N635" s="390"/>
      <c r="O635" s="399"/>
      <c r="P635" s="363"/>
      <c r="Q635" s="390"/>
      <c r="R635" s="399"/>
      <c r="S635" s="390"/>
      <c r="T635" s="393"/>
      <c r="U635" s="70"/>
      <c r="V635" s="70"/>
      <c r="W635" s="70"/>
      <c r="X635" s="71" t="str">
        <f t="shared" si="327"/>
        <v>0%</v>
      </c>
      <c r="Y635" s="71"/>
      <c r="Z635" s="71" t="str">
        <f t="shared" si="328"/>
        <v>0%</v>
      </c>
      <c r="AA635" s="70"/>
      <c r="AB635" s="70"/>
      <c r="AC635" s="72">
        <f t="shared" si="329"/>
        <v>0</v>
      </c>
      <c r="AD635" s="70"/>
      <c r="AE635" s="70"/>
      <c r="AF635" s="70"/>
      <c r="AG635" s="72">
        <f t="shared" si="330"/>
        <v>0</v>
      </c>
      <c r="AH635" s="70"/>
      <c r="AI635" s="70"/>
      <c r="AJ635" s="72">
        <f t="shared" si="326"/>
        <v>0</v>
      </c>
      <c r="AK635" s="70"/>
      <c r="AL635" s="70"/>
      <c r="AM635" s="72">
        <f t="shared" si="331"/>
        <v>0</v>
      </c>
      <c r="AN635" s="72"/>
      <c r="AO635" s="72"/>
      <c r="AP635" s="72">
        <f t="shared" si="332"/>
        <v>0</v>
      </c>
      <c r="AQ635" s="73">
        <f t="shared" si="333"/>
        <v>0</v>
      </c>
      <c r="AR635" s="396"/>
      <c r="AS635" s="363"/>
      <c r="AT635" s="390"/>
      <c r="AU635" s="363"/>
      <c r="AV635" s="390"/>
      <c r="AW635" s="390"/>
      <c r="AX635" s="390"/>
      <c r="AY635" s="393"/>
    </row>
    <row r="636" spans="1:51" ht="50" customHeight="1" x14ac:dyDescent="0.3">
      <c r="A636" s="403" t="s">
        <v>1464</v>
      </c>
      <c r="B636" s="406" t="s">
        <v>163</v>
      </c>
      <c r="C636" s="409">
        <v>11</v>
      </c>
      <c r="D636" s="406" t="s">
        <v>2945</v>
      </c>
      <c r="E636" s="406" t="s">
        <v>312</v>
      </c>
      <c r="F636" s="406" t="s">
        <v>2032</v>
      </c>
      <c r="G636" s="400" t="str">
        <f>(CONCATENATE(F636," ","de"," ",D636," ","por"," ",J636," ","debido a"," ",I636))</f>
        <v>Pérdida de confidencialidad e integridad de Recurso Humano Directivo-Profesional
Recurso Humano Técnico, Operario y Auxiliar por Divulgación de información debido a Falta de cultura de seguridad</v>
      </c>
      <c r="H636" s="361" t="s">
        <v>2073</v>
      </c>
      <c r="I636" s="361" t="s">
        <v>2232</v>
      </c>
      <c r="J636" s="361" t="s">
        <v>2233</v>
      </c>
      <c r="K636" s="361" t="s">
        <v>2110</v>
      </c>
      <c r="L636" s="361" t="s">
        <v>2509</v>
      </c>
      <c r="M636" s="361" t="s">
        <v>2132</v>
      </c>
      <c r="N636" s="388">
        <f>VALUE(MID($M636,1,1))</f>
        <v>2</v>
      </c>
      <c r="O636" s="397">
        <f>IF(N636=5,100%,IF(N636=4,80%,IF(N636=3,60%,IF(N636=2,40%,IF(N636=1,20%,"")))))</f>
        <v>0.4</v>
      </c>
      <c r="P636" s="361" t="s">
        <v>2106</v>
      </c>
      <c r="Q636" s="388">
        <f>VALUE(MID($P636,1,1))</f>
        <v>3</v>
      </c>
      <c r="R636" s="397">
        <f>IF(Q636=5,100%,IF(Q636=4,80%,IF(Q636=3,60%,IF(Q636=2,40%,IF(Q636=1,20%,"")))))</f>
        <v>0.6</v>
      </c>
      <c r="S636" s="388" t="str">
        <f>CONCATENATE(M636,P636)</f>
        <v>2. Baja3. Moderado</v>
      </c>
      <c r="T636" s="391" t="str">
        <f t="shared" ref="T636" si="355">IF(S636="5. Muy alta1. Leve","Alto",IF(S636="5. Muy alta2. Menor","Alto",IF(S636="5. Muy alta3. Moderado","Alto",IF(S636="5. Muy alta4. Mayor","Alto",IF(S636="5. Muy alta5. Catastrófico","Extremo",IF(S636="4. Alta1. Leve","Moderado",IF(S636="4. Alta2. Menor","Moderado",IF(S636="4. Alta3. Moderado","Alto",IF(S636="4. Alta4. Mayor","Alto",IF(S636="4. Alta5. Catastrófico","Extremo",IF(S636="3. Media1. Leve","Moderado",IF(S636="3. Media2. Menor","Moderado",IF(S636="3. Media3. Moderado","Moderado",IF(S636="3. Media4. Mayor","Alto",IF(S636="3. Media5. Catastrófico","Extremo",IF(S636="2. Baja1. Leve","Bajo",IF(S636="2. Baja2. Menor","Moderado",IF(S636="2. Baja3. Moderado","Moderado",IF(S636="2. Baja4. Mayor","Alto",IF(S636="2. Baja5. Catastrófico","Extremo",IF(S636="1. Muy baja1. Leve","Bajo",IF(S636="1. Muy baja2. Menor","Bajo",IF(S636="1. Muy baja3. Moderado","Moderado",IF(S636="1. Muy baja4. Mayor","Alto",IF(S636="1. Muy baja5. Catastrófico","Extremo","")))))))))))))))))))))))))</f>
        <v>Moderado</v>
      </c>
      <c r="U636" s="70" t="s">
        <v>419</v>
      </c>
      <c r="V636" s="70" t="s">
        <v>2946</v>
      </c>
      <c r="W636" s="70" t="s">
        <v>2046</v>
      </c>
      <c r="X636" s="71">
        <f t="shared" si="327"/>
        <v>0.25</v>
      </c>
      <c r="Y636" s="71" t="s">
        <v>2047</v>
      </c>
      <c r="Z636" s="71">
        <f t="shared" si="328"/>
        <v>0.05</v>
      </c>
      <c r="AA636" s="70" t="s">
        <v>419</v>
      </c>
      <c r="AB636" s="70" t="s">
        <v>2947</v>
      </c>
      <c r="AC636" s="72">
        <f t="shared" si="329"/>
        <v>0.1</v>
      </c>
      <c r="AD636" s="70" t="s">
        <v>419</v>
      </c>
      <c r="AE636" s="70" t="s">
        <v>194</v>
      </c>
      <c r="AF636" s="70" t="s">
        <v>1607</v>
      </c>
      <c r="AG636" s="72">
        <f t="shared" si="330"/>
        <v>0.15</v>
      </c>
      <c r="AH636" s="70" t="s">
        <v>419</v>
      </c>
      <c r="AI636" s="70" t="s">
        <v>2145</v>
      </c>
      <c r="AJ636" s="72">
        <f t="shared" si="326"/>
        <v>0.1</v>
      </c>
      <c r="AK636" s="70" t="s">
        <v>419</v>
      </c>
      <c r="AL636" s="70" t="s">
        <v>2079</v>
      </c>
      <c r="AM636" s="72">
        <f t="shared" si="331"/>
        <v>0.15</v>
      </c>
      <c r="AN636" s="72" t="s">
        <v>2051</v>
      </c>
      <c r="AO636" s="72" t="s">
        <v>2243</v>
      </c>
      <c r="AP636" s="72">
        <f t="shared" si="332"/>
        <v>0.25</v>
      </c>
      <c r="AQ636" s="73">
        <f t="shared" si="333"/>
        <v>1.05</v>
      </c>
      <c r="AR636" s="394">
        <f>AVERAGE(AQ636,AQ637,AQ638)</f>
        <v>0.70000000000000007</v>
      </c>
      <c r="AS636" s="361" t="s">
        <v>2053</v>
      </c>
      <c r="AT636" s="388"/>
      <c r="AU636" s="361" t="s">
        <v>2043</v>
      </c>
      <c r="AV636" s="388">
        <f>VALUE(MID($AU636,1,1))</f>
        <v>2</v>
      </c>
      <c r="AW636" s="388">
        <f>$AT636*$AV636</f>
        <v>0</v>
      </c>
      <c r="AX636" s="388" t="str">
        <f>CONCATENATE(AS636,AU636)</f>
        <v>1. Muy baja2. Menor</v>
      </c>
      <c r="AY636" s="391" t="str">
        <f t="shared" ref="AY636" si="356">IF(AX636="5. Muy alta1. Leve","Alto",IF(AX636="5. Muy alta2. Menor","Alto",IF(AX636="5. Muy alta3. Moderado","Alto",IF(AX636="5. Muy alta4. Mayor","Alto",IF(AX636="5. Muy alta5. Catastrófico","Extremo",IF(AX636="4. Alta1. Leve","Moderado",IF(AX636="4. Alta2. Menor","Moderado",IF(AX636="4. Alta3. Moderado","Alto",IF(AX636="4. Alta4. Mayor","Alto",IF(AX636="4. Alta5. Catastrófico","Extremo",IF(AX636="3. Media1. Leve","Moderado",IF(AX636="3. Media2. Menor","Moderado",IF(AX636="3. Media3. Moderado","Moderado",IF(AX636="3. Media4. Mayor","Alto",IF(AX636="3. Media5. Catastrófico","Extremo",IF(AX636="2. Baja1. Leve","Bajo",IF(AX636="2. Baja2. Menor","Moderado",IF(AX636="2. Baja3. Moderado","Moderado",IF(AX636="2. Baja4. Mayor","Alto",IF(AX636="2. Baja5. Catastrófico","Extremo",IF(AX636="1. Muy baja1. Leve","Bajo",IF(AX636="1. Muy baja2. Menor","Bajo",IF(AX636="1. Muy baja3. Moderado","Moderado",IF(AX636="1. Muy baja4. Mayor","Alto",IF(AX636="1. Muy baja5. Catastrófico","Extremo","")))))))))))))))))))))))))</f>
        <v>Bajo</v>
      </c>
    </row>
    <row r="637" spans="1:51" ht="50" customHeight="1" x14ac:dyDescent="0.3">
      <c r="A637" s="404"/>
      <c r="B637" s="407"/>
      <c r="C637" s="410"/>
      <c r="D637" s="407"/>
      <c r="E637" s="407"/>
      <c r="F637" s="407"/>
      <c r="G637" s="401"/>
      <c r="H637" s="362"/>
      <c r="I637" s="362"/>
      <c r="J637" s="362"/>
      <c r="K637" s="362"/>
      <c r="L637" s="362"/>
      <c r="M637" s="362"/>
      <c r="N637" s="389"/>
      <c r="O637" s="398"/>
      <c r="P637" s="362"/>
      <c r="Q637" s="389"/>
      <c r="R637" s="398"/>
      <c r="S637" s="389"/>
      <c r="T637" s="392"/>
      <c r="U637" s="70" t="s">
        <v>419</v>
      </c>
      <c r="V637" s="96" t="s">
        <v>2948</v>
      </c>
      <c r="W637" s="70" t="s">
        <v>2046</v>
      </c>
      <c r="X637" s="71">
        <f t="shared" si="327"/>
        <v>0.25</v>
      </c>
      <c r="Y637" s="71" t="s">
        <v>2047</v>
      </c>
      <c r="Z637" s="71">
        <f t="shared" si="328"/>
        <v>0.05</v>
      </c>
      <c r="AA637" s="70" t="s">
        <v>419</v>
      </c>
      <c r="AB637" s="96" t="s">
        <v>2949</v>
      </c>
      <c r="AC637" s="72">
        <f t="shared" si="329"/>
        <v>0.1</v>
      </c>
      <c r="AD637" s="70" t="s">
        <v>419</v>
      </c>
      <c r="AE637" s="70" t="s">
        <v>178</v>
      </c>
      <c r="AF637" s="70" t="s">
        <v>1607</v>
      </c>
      <c r="AG637" s="72">
        <f t="shared" si="330"/>
        <v>0.15</v>
      </c>
      <c r="AH637" s="70" t="s">
        <v>419</v>
      </c>
      <c r="AI637" s="70" t="s">
        <v>2145</v>
      </c>
      <c r="AJ637" s="72">
        <f t="shared" si="326"/>
        <v>0.1</v>
      </c>
      <c r="AK637" s="70" t="s">
        <v>419</v>
      </c>
      <c r="AL637" s="70" t="s">
        <v>2533</v>
      </c>
      <c r="AM637" s="72">
        <f t="shared" si="331"/>
        <v>0.15</v>
      </c>
      <c r="AN637" s="72" t="s">
        <v>2051</v>
      </c>
      <c r="AO637" s="72" t="s">
        <v>2183</v>
      </c>
      <c r="AP637" s="72">
        <f t="shared" si="332"/>
        <v>0.25</v>
      </c>
      <c r="AQ637" s="73">
        <f t="shared" si="333"/>
        <v>1.05</v>
      </c>
      <c r="AR637" s="395"/>
      <c r="AS637" s="362"/>
      <c r="AT637" s="389"/>
      <c r="AU637" s="362"/>
      <c r="AV637" s="389"/>
      <c r="AW637" s="389"/>
      <c r="AX637" s="389"/>
      <c r="AY637" s="392"/>
    </row>
    <row r="638" spans="1:51" ht="50" customHeight="1" x14ac:dyDescent="0.3">
      <c r="A638" s="405"/>
      <c r="B638" s="408"/>
      <c r="C638" s="411"/>
      <c r="D638" s="408"/>
      <c r="E638" s="408"/>
      <c r="F638" s="408"/>
      <c r="G638" s="402"/>
      <c r="H638" s="363"/>
      <c r="I638" s="363"/>
      <c r="J638" s="363"/>
      <c r="K638" s="363"/>
      <c r="L638" s="363"/>
      <c r="M638" s="363"/>
      <c r="N638" s="390"/>
      <c r="O638" s="399"/>
      <c r="P638" s="363"/>
      <c r="Q638" s="390"/>
      <c r="R638" s="399"/>
      <c r="S638" s="390"/>
      <c r="T638" s="393"/>
      <c r="U638" s="70"/>
      <c r="V638" s="70"/>
      <c r="W638" s="70"/>
      <c r="X638" s="71" t="str">
        <f t="shared" si="327"/>
        <v>0%</v>
      </c>
      <c r="Y638" s="71"/>
      <c r="Z638" s="71" t="str">
        <f t="shared" si="328"/>
        <v>0%</v>
      </c>
      <c r="AA638" s="70"/>
      <c r="AB638" s="70"/>
      <c r="AC638" s="72">
        <f t="shared" si="329"/>
        <v>0</v>
      </c>
      <c r="AD638" s="70"/>
      <c r="AE638" s="70"/>
      <c r="AF638" s="70"/>
      <c r="AG638" s="72">
        <f t="shared" si="330"/>
        <v>0</v>
      </c>
      <c r="AH638" s="70"/>
      <c r="AI638" s="70"/>
      <c r="AJ638" s="72">
        <f t="shared" si="326"/>
        <v>0</v>
      </c>
      <c r="AK638" s="70"/>
      <c r="AL638" s="70"/>
      <c r="AM638" s="72">
        <f t="shared" si="331"/>
        <v>0</v>
      </c>
      <c r="AN638" s="72"/>
      <c r="AO638" s="72"/>
      <c r="AP638" s="72">
        <f t="shared" si="332"/>
        <v>0</v>
      </c>
      <c r="AQ638" s="73">
        <f t="shared" si="333"/>
        <v>0</v>
      </c>
      <c r="AR638" s="396"/>
      <c r="AS638" s="363"/>
      <c r="AT638" s="390"/>
      <c r="AU638" s="363"/>
      <c r="AV638" s="390"/>
      <c r="AW638" s="390"/>
      <c r="AX638" s="390"/>
      <c r="AY638" s="393"/>
    </row>
    <row r="639" spans="1:51" ht="50" customHeight="1" x14ac:dyDescent="0.3">
      <c r="A639" s="403" t="s">
        <v>1464</v>
      </c>
      <c r="B639" s="406" t="s">
        <v>163</v>
      </c>
      <c r="C639" s="409">
        <v>12</v>
      </c>
      <c r="D639" s="406" t="s">
        <v>2945</v>
      </c>
      <c r="E639" s="406" t="s">
        <v>312</v>
      </c>
      <c r="F639" s="406" t="s">
        <v>2061</v>
      </c>
      <c r="G639" s="400" t="str">
        <f>(CONCATENATE(F639," ","de"," ",D639," ","por"," ",J639," ","debido a"," ",I639))</f>
        <v>Pérdida de Disponibilidad de Recurso Humano Directivo-Profesional
Recurso Humano Técnico, Operario y Auxiliar por Indisponibilidad del personal debido a Falta de personal capacitado</v>
      </c>
      <c r="H639" s="361" t="s">
        <v>2073</v>
      </c>
      <c r="I639" s="361" t="s">
        <v>2237</v>
      </c>
      <c r="J639" s="361" t="s">
        <v>2238</v>
      </c>
      <c r="K639" s="361" t="s">
        <v>2239</v>
      </c>
      <c r="L639" s="361" t="s">
        <v>2509</v>
      </c>
      <c r="M639" s="361" t="s">
        <v>2042</v>
      </c>
      <c r="N639" s="388">
        <f>VALUE(MID($M639,1,1))</f>
        <v>3</v>
      </c>
      <c r="O639" s="397">
        <f>IF(N639=5,100%,IF(N639=4,80%,IF(N639=3,60%,IF(N639=2,40%,IF(N639=1,20%,"")))))</f>
        <v>0.6</v>
      </c>
      <c r="P639" s="361" t="s">
        <v>2106</v>
      </c>
      <c r="Q639" s="388">
        <f>VALUE(MID($P639,1,1))</f>
        <v>3</v>
      </c>
      <c r="R639" s="397">
        <f>IF(Q639=5,100%,IF(Q639=4,80%,IF(Q639=3,60%,IF(Q639=2,40%,IF(Q639=1,20%,"")))))</f>
        <v>0.6</v>
      </c>
      <c r="S639" s="388" t="str">
        <f>CONCATENATE(M639,P639)</f>
        <v>3. Media3. Moderado</v>
      </c>
      <c r="T639" s="391" t="str">
        <f t="shared" ref="T639" si="357">IF(S639="5. Muy alta1. Leve","Alto",IF(S639="5. Muy alta2. Menor","Alto",IF(S639="5. Muy alta3. Moderado","Alto",IF(S639="5. Muy alta4. Mayor","Alto",IF(S639="5. Muy alta5. Catastrófico","Extremo",IF(S639="4. Alta1. Leve","Moderado",IF(S639="4. Alta2. Menor","Moderado",IF(S639="4. Alta3. Moderado","Alto",IF(S639="4. Alta4. Mayor","Alto",IF(S639="4. Alta5. Catastrófico","Extremo",IF(S639="3. Media1. Leve","Moderado",IF(S639="3. Media2. Menor","Moderado",IF(S639="3. Media3. Moderado","Moderado",IF(S639="3. Media4. Mayor","Alto",IF(S639="3. Media5. Catastrófico","Extremo",IF(S639="2. Baja1. Leve","Bajo",IF(S639="2. Baja2. Menor","Moderado",IF(S639="2. Baja3. Moderado","Moderado",IF(S639="2. Baja4. Mayor","Alto",IF(S639="2. Baja5. Catastrófico","Extremo",IF(S639="1. Muy baja1. Leve","Bajo",IF(S639="1. Muy baja2. Menor","Bajo",IF(S639="1. Muy baja3. Moderado","Moderado",IF(S639="1. Muy baja4. Mayor","Alto",IF(S639="1. Muy baja5. Catastrófico","Extremo","")))))))))))))))))))))))))</f>
        <v>Moderado</v>
      </c>
      <c r="U639" s="70" t="s">
        <v>419</v>
      </c>
      <c r="V639" s="70" t="s">
        <v>2950</v>
      </c>
      <c r="W639" s="70" t="s">
        <v>2046</v>
      </c>
      <c r="X639" s="71">
        <f t="shared" si="327"/>
        <v>0.25</v>
      </c>
      <c r="Y639" s="71" t="s">
        <v>2047</v>
      </c>
      <c r="Z639" s="71">
        <f t="shared" si="328"/>
        <v>0.05</v>
      </c>
      <c r="AA639" s="70" t="s">
        <v>419</v>
      </c>
      <c r="AB639" s="70" t="s">
        <v>2951</v>
      </c>
      <c r="AC639" s="72">
        <f t="shared" si="329"/>
        <v>0.1</v>
      </c>
      <c r="AD639" s="70" t="s">
        <v>419</v>
      </c>
      <c r="AE639" s="70" t="s">
        <v>656</v>
      </c>
      <c r="AF639" s="70" t="s">
        <v>1607</v>
      </c>
      <c r="AG639" s="72">
        <f t="shared" si="330"/>
        <v>0.15</v>
      </c>
      <c r="AH639" s="70" t="s">
        <v>419</v>
      </c>
      <c r="AI639" s="70" t="s">
        <v>2145</v>
      </c>
      <c r="AJ639" s="72">
        <f t="shared" si="326"/>
        <v>0.1</v>
      </c>
      <c r="AK639" s="70" t="s">
        <v>419</v>
      </c>
      <c r="AL639" s="70" t="s">
        <v>2063</v>
      </c>
      <c r="AM639" s="72">
        <f t="shared" si="331"/>
        <v>0.15</v>
      </c>
      <c r="AN639" s="72" t="s">
        <v>2051</v>
      </c>
      <c r="AO639" s="72" t="s">
        <v>2243</v>
      </c>
      <c r="AP639" s="72">
        <f t="shared" si="332"/>
        <v>0.25</v>
      </c>
      <c r="AQ639" s="73">
        <f t="shared" si="333"/>
        <v>1.05</v>
      </c>
      <c r="AR639" s="394">
        <f>AVERAGE(AQ639,AQ640,AQ641)</f>
        <v>0.73333333333333339</v>
      </c>
      <c r="AS639" s="361" t="s">
        <v>2132</v>
      </c>
      <c r="AT639" s="388">
        <f>VALUE(MID($AS639,1,1))</f>
        <v>2</v>
      </c>
      <c r="AU639" s="361" t="s">
        <v>2043</v>
      </c>
      <c r="AV639" s="388">
        <f>VALUE(MID($AU639,1,1))</f>
        <v>2</v>
      </c>
      <c r="AW639" s="388">
        <f>$AT639*$AV639</f>
        <v>4</v>
      </c>
      <c r="AX639" s="388" t="str">
        <f>CONCATENATE(AS639,AU639)</f>
        <v>2. Baja2. Menor</v>
      </c>
      <c r="AY639" s="391" t="str">
        <f t="shared" ref="AY639" si="358">IF(AX639="5. Muy alta1. Leve","Alto",IF(AX639="5. Muy alta2. Menor","Alto",IF(AX639="5. Muy alta3. Moderado","Alto",IF(AX639="5. Muy alta4. Mayor","Alto",IF(AX639="5. Muy alta5. Catastrófico","Extremo",IF(AX639="4. Alta1. Leve","Moderado",IF(AX639="4. Alta2. Menor","Moderado",IF(AX639="4. Alta3. Moderado","Alto",IF(AX639="4. Alta4. Mayor","Alto",IF(AX639="4. Alta5. Catastrófico","Extremo",IF(AX639="3. Media1. Leve","Moderado",IF(AX639="3. Media2. Menor","Moderado",IF(AX639="3. Media3. Moderado","Moderado",IF(AX639="3. Media4. Mayor","Alto",IF(AX639="3. Media5. Catastrófico","Extremo",IF(AX639="2. Baja1. Leve","Bajo",IF(AX639="2. Baja2. Menor","Moderado",IF(AX639="2. Baja3. Moderado","Moderado",IF(AX639="2. Baja4. Mayor","Alto",IF(AX639="2. Baja5. Catastrófico","Extremo",IF(AX639="1. Muy baja1. Leve","Bajo",IF(AX639="1. Muy baja2. Menor","Bajo",IF(AX639="1. Muy baja3. Moderado","Moderado",IF(AX639="1. Muy baja4. Mayor","Alto",IF(AX639="1. Muy baja5. Catastrófico","Extremo","")))))))))))))))))))))))))</f>
        <v>Moderado</v>
      </c>
    </row>
    <row r="640" spans="1:51" ht="50" customHeight="1" x14ac:dyDescent="0.3">
      <c r="A640" s="404"/>
      <c r="B640" s="407"/>
      <c r="C640" s="410"/>
      <c r="D640" s="407"/>
      <c r="E640" s="407"/>
      <c r="F640" s="407"/>
      <c r="G640" s="401"/>
      <c r="H640" s="362"/>
      <c r="I640" s="362"/>
      <c r="J640" s="362"/>
      <c r="K640" s="362"/>
      <c r="L640" s="362"/>
      <c r="M640" s="362"/>
      <c r="N640" s="389"/>
      <c r="O640" s="398"/>
      <c r="P640" s="362"/>
      <c r="Q640" s="389"/>
      <c r="R640" s="398"/>
      <c r="S640" s="389"/>
      <c r="T640" s="392"/>
      <c r="U640" s="70" t="s">
        <v>419</v>
      </c>
      <c r="V640" s="70" t="s">
        <v>2952</v>
      </c>
      <c r="W640" s="70" t="s">
        <v>2046</v>
      </c>
      <c r="X640" s="71">
        <f t="shared" si="327"/>
        <v>0.25</v>
      </c>
      <c r="Y640" s="71" t="s">
        <v>2069</v>
      </c>
      <c r="Z640" s="71">
        <f t="shared" si="328"/>
        <v>0.15</v>
      </c>
      <c r="AA640" s="70" t="s">
        <v>419</v>
      </c>
      <c r="AB640" s="70" t="s">
        <v>2953</v>
      </c>
      <c r="AC640" s="72">
        <f t="shared" si="329"/>
        <v>0.1</v>
      </c>
      <c r="AD640" s="70" t="s">
        <v>419</v>
      </c>
      <c r="AE640" s="70" t="s">
        <v>289</v>
      </c>
      <c r="AF640" s="70" t="s">
        <v>1607</v>
      </c>
      <c r="AG640" s="72">
        <f t="shared" si="330"/>
        <v>0.15</v>
      </c>
      <c r="AH640" s="70" t="s">
        <v>419</v>
      </c>
      <c r="AI640" s="70" t="s">
        <v>2145</v>
      </c>
      <c r="AJ640" s="72">
        <f t="shared" si="326"/>
        <v>0.1</v>
      </c>
      <c r="AK640" s="70" t="s">
        <v>419</v>
      </c>
      <c r="AL640" s="70" t="s">
        <v>2243</v>
      </c>
      <c r="AM640" s="72">
        <f t="shared" si="331"/>
        <v>0.15</v>
      </c>
      <c r="AN640" s="72" t="s">
        <v>2051</v>
      </c>
      <c r="AO640" s="72" t="s">
        <v>2243</v>
      </c>
      <c r="AP640" s="72">
        <f t="shared" si="332"/>
        <v>0.25</v>
      </c>
      <c r="AQ640" s="73">
        <f t="shared" si="333"/>
        <v>1.1499999999999999</v>
      </c>
      <c r="AR640" s="395"/>
      <c r="AS640" s="362"/>
      <c r="AT640" s="389"/>
      <c r="AU640" s="362"/>
      <c r="AV640" s="389"/>
      <c r="AW640" s="389"/>
      <c r="AX640" s="389"/>
      <c r="AY640" s="392"/>
    </row>
    <row r="641" spans="1:51" ht="50" customHeight="1" x14ac:dyDescent="0.3">
      <c r="A641" s="405"/>
      <c r="B641" s="408"/>
      <c r="C641" s="411"/>
      <c r="D641" s="408"/>
      <c r="E641" s="408"/>
      <c r="F641" s="408"/>
      <c r="G641" s="402"/>
      <c r="H641" s="363"/>
      <c r="I641" s="363"/>
      <c r="J641" s="363"/>
      <c r="K641" s="363"/>
      <c r="L641" s="363"/>
      <c r="M641" s="363"/>
      <c r="N641" s="390"/>
      <c r="O641" s="399"/>
      <c r="P641" s="363"/>
      <c r="Q641" s="390"/>
      <c r="R641" s="399"/>
      <c r="S641" s="390"/>
      <c r="T641" s="393"/>
      <c r="U641" s="70"/>
      <c r="V641" s="70"/>
      <c r="W641" s="70"/>
      <c r="X641" s="71" t="str">
        <f t="shared" si="327"/>
        <v>0%</v>
      </c>
      <c r="Y641" s="71"/>
      <c r="Z641" s="71" t="str">
        <f t="shared" si="328"/>
        <v>0%</v>
      </c>
      <c r="AA641" s="70"/>
      <c r="AB641" s="70"/>
      <c r="AC641" s="72">
        <f t="shared" si="329"/>
        <v>0</v>
      </c>
      <c r="AD641" s="70"/>
      <c r="AE641" s="70"/>
      <c r="AF641" s="70"/>
      <c r="AG641" s="72">
        <f t="shared" si="330"/>
        <v>0</v>
      </c>
      <c r="AH641" s="70"/>
      <c r="AI641" s="70"/>
      <c r="AJ641" s="72">
        <f t="shared" si="326"/>
        <v>0</v>
      </c>
      <c r="AK641" s="70"/>
      <c r="AL641" s="70"/>
      <c r="AM641" s="72">
        <f t="shared" si="331"/>
        <v>0</v>
      </c>
      <c r="AN641" s="72"/>
      <c r="AO641" s="72"/>
      <c r="AP641" s="72">
        <f t="shared" si="332"/>
        <v>0</v>
      </c>
      <c r="AQ641" s="73">
        <f t="shared" si="333"/>
        <v>0</v>
      </c>
      <c r="AR641" s="396"/>
      <c r="AS641" s="363"/>
      <c r="AT641" s="390"/>
      <c r="AU641" s="363"/>
      <c r="AV641" s="390"/>
      <c r="AW641" s="390"/>
      <c r="AX641" s="390"/>
      <c r="AY641" s="393"/>
    </row>
    <row r="642" spans="1:51" ht="50" customHeight="1" x14ac:dyDescent="0.3">
      <c r="A642" s="403" t="s">
        <v>1464</v>
      </c>
      <c r="B642" s="406" t="s">
        <v>163</v>
      </c>
      <c r="C642" s="409">
        <v>13</v>
      </c>
      <c r="D642" s="406" t="s">
        <v>2954</v>
      </c>
      <c r="E642" s="406" t="s">
        <v>243</v>
      </c>
      <c r="F642" s="406" t="s">
        <v>2032</v>
      </c>
      <c r="G642" s="400" t="str">
        <f>(CONCATENATE(F642," ","de"," ",D642," ","por"," ",J642," ","debido a"," ",I642))</f>
        <v>Pérdida de confidencialidad e integridad de MEDIA STORAGE - REGISTRO DISTRITAL (EXTRACTO DE CONTRATO)
 por Abuso de privilegios de acceso debido a Acceso a los recursos e información del sistema</v>
      </c>
      <c r="H642" s="361" t="s">
        <v>2073</v>
      </c>
      <c r="I642" s="361" t="s">
        <v>2038</v>
      </c>
      <c r="J642" s="361" t="s">
        <v>2109</v>
      </c>
      <c r="K642" s="361" t="s">
        <v>2087</v>
      </c>
      <c r="L642" s="361" t="s">
        <v>2509</v>
      </c>
      <c r="M642" s="361" t="s">
        <v>2132</v>
      </c>
      <c r="N642" s="388">
        <f>VALUE(MID($M642,1,1))</f>
        <v>2</v>
      </c>
      <c r="O642" s="397">
        <f>IF(N642=5,100%,IF(N642=4,80%,IF(N642=3,60%,IF(N642=2,40%,IF(N642=1,20%,"")))))</f>
        <v>0.4</v>
      </c>
      <c r="P642" s="361" t="s">
        <v>2043</v>
      </c>
      <c r="Q642" s="388">
        <f>VALUE(MID($P642,1,1))</f>
        <v>2</v>
      </c>
      <c r="R642" s="397">
        <f>IF(Q642=5,100%,IF(Q642=4,80%,IF(Q642=3,60%,IF(Q642=2,40%,IF(Q642=1,20%,"")))))</f>
        <v>0.4</v>
      </c>
      <c r="S642" s="388" t="str">
        <f>CONCATENATE(M642,P642)</f>
        <v>2. Baja2. Menor</v>
      </c>
      <c r="T642" s="391" t="str">
        <f t="shared" ref="T642" si="359">IF(S642="5. Muy alta1. Leve","Alto",IF(S642="5. Muy alta2. Menor","Alto",IF(S642="5. Muy alta3. Moderado","Alto",IF(S642="5. Muy alta4. Mayor","Alto",IF(S642="5. Muy alta5. Catastrófico","Extremo",IF(S642="4. Alta1. Leve","Moderado",IF(S642="4. Alta2. Menor","Moderado",IF(S642="4. Alta3. Moderado","Alto",IF(S642="4. Alta4. Mayor","Alto",IF(S642="4. Alta5. Catastrófico","Extremo",IF(S642="3. Media1. Leve","Moderado",IF(S642="3. Media2. Menor","Moderado",IF(S642="3. Media3. Moderado","Moderado",IF(S642="3. Media4. Mayor","Alto",IF(S642="3. Media5. Catastrófico","Extremo",IF(S642="2. Baja1. Leve","Bajo",IF(S642="2. Baja2. Menor","Moderado",IF(S642="2. Baja3. Moderado","Moderado",IF(S642="2. Baja4. Mayor","Alto",IF(S642="2. Baja5. Catastrófico","Extremo",IF(S642="1. Muy baja1. Leve","Bajo",IF(S642="1. Muy baja2. Menor","Bajo",IF(S642="1. Muy baja3. Moderado","Moderado",IF(S642="1. Muy baja4. Mayor","Alto",IF(S642="1. Muy baja5. Catastrófico","Extremo","")))))))))))))))))))))))))</f>
        <v>Moderado</v>
      </c>
      <c r="U642" s="70"/>
      <c r="V642" s="70"/>
      <c r="W642" s="70"/>
      <c r="X642" s="71" t="str">
        <f t="shared" si="327"/>
        <v>0%</v>
      </c>
      <c r="Y642" s="71"/>
      <c r="Z642" s="71" t="str">
        <f t="shared" si="328"/>
        <v>0%</v>
      </c>
      <c r="AA642" s="70"/>
      <c r="AB642" s="70"/>
      <c r="AC642" s="72">
        <f t="shared" si="329"/>
        <v>0</v>
      </c>
      <c r="AD642" s="70"/>
      <c r="AE642" s="70"/>
      <c r="AF642" s="70"/>
      <c r="AG642" s="72">
        <f t="shared" si="330"/>
        <v>0</v>
      </c>
      <c r="AH642" s="70"/>
      <c r="AI642" s="70"/>
      <c r="AJ642" s="72">
        <f t="shared" si="326"/>
        <v>0</v>
      </c>
      <c r="AK642" s="70"/>
      <c r="AL642" s="70"/>
      <c r="AM642" s="72">
        <f t="shared" si="331"/>
        <v>0</v>
      </c>
      <c r="AN642" s="72"/>
      <c r="AO642" s="72"/>
      <c r="AP642" s="72">
        <f t="shared" si="332"/>
        <v>0</v>
      </c>
      <c r="AQ642" s="73">
        <f t="shared" si="333"/>
        <v>0</v>
      </c>
      <c r="AR642" s="394">
        <f>AVERAGE(AQ642,AQ643,AQ644)</f>
        <v>0</v>
      </c>
      <c r="AS642" s="361" t="s">
        <v>2132</v>
      </c>
      <c r="AT642" s="388">
        <f>VALUE(MID($AS642,1,1))</f>
        <v>2</v>
      </c>
      <c r="AU642" s="361" t="s">
        <v>2043</v>
      </c>
      <c r="AV642" s="388">
        <f>VALUE(MID($AU642,1,1))</f>
        <v>2</v>
      </c>
      <c r="AW642" s="388">
        <f>$AT642*$AV642</f>
        <v>4</v>
      </c>
      <c r="AX642" s="388" t="str">
        <f>CONCATENATE(AS642,AU642)</f>
        <v>2. Baja2. Menor</v>
      </c>
      <c r="AY642" s="391" t="str">
        <f t="shared" ref="AY642" si="360">IF(AX642="5. Muy alta1. Leve","Alto",IF(AX642="5. Muy alta2. Menor","Alto",IF(AX642="5. Muy alta3. Moderado","Alto",IF(AX642="5. Muy alta4. Mayor","Alto",IF(AX642="5. Muy alta5. Catastrófico","Extremo",IF(AX642="4. Alta1. Leve","Moderado",IF(AX642="4. Alta2. Menor","Moderado",IF(AX642="4. Alta3. Moderado","Alto",IF(AX642="4. Alta4. Mayor","Alto",IF(AX642="4. Alta5. Catastrófico","Extremo",IF(AX642="3. Media1. Leve","Moderado",IF(AX642="3. Media2. Menor","Moderado",IF(AX642="3. Media3. Moderado","Moderado",IF(AX642="3. Media4. Mayor","Alto",IF(AX642="3. Media5. Catastrófico","Extremo",IF(AX642="2. Baja1. Leve","Bajo",IF(AX642="2. Baja2. Menor","Moderado",IF(AX642="2. Baja3. Moderado","Moderado",IF(AX642="2. Baja4. Mayor","Alto",IF(AX642="2. Baja5. Catastrófico","Extremo",IF(AX642="1. Muy baja1. Leve","Bajo",IF(AX642="1. Muy baja2. Menor","Bajo",IF(AX642="1. Muy baja3. Moderado","Moderado",IF(AX642="1. Muy baja4. Mayor","Alto",IF(AX642="1. Muy baja5. Catastrófico","Extremo","")))))))))))))))))))))))))</f>
        <v>Moderado</v>
      </c>
    </row>
    <row r="643" spans="1:51" ht="50" customHeight="1" x14ac:dyDescent="0.3">
      <c r="A643" s="404"/>
      <c r="B643" s="407"/>
      <c r="C643" s="410"/>
      <c r="D643" s="407"/>
      <c r="E643" s="407"/>
      <c r="F643" s="407"/>
      <c r="G643" s="401"/>
      <c r="H643" s="362"/>
      <c r="I643" s="362"/>
      <c r="J643" s="362"/>
      <c r="K643" s="362"/>
      <c r="L643" s="362"/>
      <c r="M643" s="362"/>
      <c r="N643" s="389"/>
      <c r="O643" s="398"/>
      <c r="P643" s="362"/>
      <c r="Q643" s="389"/>
      <c r="R643" s="398"/>
      <c r="S643" s="389"/>
      <c r="T643" s="392"/>
      <c r="U643" s="70"/>
      <c r="V643" s="70"/>
      <c r="W643" s="70"/>
      <c r="X643" s="71" t="str">
        <f t="shared" si="327"/>
        <v>0%</v>
      </c>
      <c r="Y643" s="71"/>
      <c r="Z643" s="71" t="str">
        <f t="shared" si="328"/>
        <v>0%</v>
      </c>
      <c r="AA643" s="70"/>
      <c r="AB643" s="70"/>
      <c r="AC643" s="72">
        <f t="shared" si="329"/>
        <v>0</v>
      </c>
      <c r="AD643" s="70"/>
      <c r="AE643" s="70"/>
      <c r="AF643" s="70"/>
      <c r="AG643" s="72">
        <f t="shared" si="330"/>
        <v>0</v>
      </c>
      <c r="AH643" s="70"/>
      <c r="AI643" s="70"/>
      <c r="AJ643" s="72">
        <f t="shared" si="326"/>
        <v>0</v>
      </c>
      <c r="AK643" s="70"/>
      <c r="AL643" s="70"/>
      <c r="AM643" s="72">
        <f t="shared" si="331"/>
        <v>0</v>
      </c>
      <c r="AN643" s="72"/>
      <c r="AO643" s="72"/>
      <c r="AP643" s="72">
        <f t="shared" si="332"/>
        <v>0</v>
      </c>
      <c r="AQ643" s="73">
        <f t="shared" si="333"/>
        <v>0</v>
      </c>
      <c r="AR643" s="395"/>
      <c r="AS643" s="362"/>
      <c r="AT643" s="389"/>
      <c r="AU643" s="362"/>
      <c r="AV643" s="389"/>
      <c r="AW643" s="389"/>
      <c r="AX643" s="389"/>
      <c r="AY643" s="392"/>
    </row>
    <row r="644" spans="1:51" ht="50" customHeight="1" x14ac:dyDescent="0.3">
      <c r="A644" s="405"/>
      <c r="B644" s="408"/>
      <c r="C644" s="411"/>
      <c r="D644" s="408"/>
      <c r="E644" s="408"/>
      <c r="F644" s="408"/>
      <c r="G644" s="402"/>
      <c r="H644" s="363"/>
      <c r="I644" s="363"/>
      <c r="J644" s="363"/>
      <c r="K644" s="363"/>
      <c r="L644" s="363"/>
      <c r="M644" s="363"/>
      <c r="N644" s="390"/>
      <c r="O644" s="399"/>
      <c r="P644" s="363"/>
      <c r="Q644" s="390"/>
      <c r="R644" s="399"/>
      <c r="S644" s="390"/>
      <c r="T644" s="393"/>
      <c r="U644" s="70"/>
      <c r="V644" s="70"/>
      <c r="W644" s="70"/>
      <c r="X644" s="71" t="str">
        <f t="shared" si="327"/>
        <v>0%</v>
      </c>
      <c r="Y644" s="71"/>
      <c r="Z644" s="71" t="str">
        <f t="shared" si="328"/>
        <v>0%</v>
      </c>
      <c r="AA644" s="70"/>
      <c r="AB644" s="70"/>
      <c r="AC644" s="72">
        <f t="shared" si="329"/>
        <v>0</v>
      </c>
      <c r="AD644" s="70"/>
      <c r="AE644" s="70"/>
      <c r="AF644" s="70"/>
      <c r="AG644" s="72">
        <f t="shared" si="330"/>
        <v>0</v>
      </c>
      <c r="AH644" s="70"/>
      <c r="AI644" s="70"/>
      <c r="AJ644" s="72">
        <f t="shared" si="326"/>
        <v>0</v>
      </c>
      <c r="AK644" s="70"/>
      <c r="AL644" s="70"/>
      <c r="AM644" s="72">
        <f t="shared" si="331"/>
        <v>0</v>
      </c>
      <c r="AN644" s="72"/>
      <c r="AO644" s="72"/>
      <c r="AP644" s="72">
        <f t="shared" si="332"/>
        <v>0</v>
      </c>
      <c r="AQ644" s="73">
        <f t="shared" si="333"/>
        <v>0</v>
      </c>
      <c r="AR644" s="396"/>
      <c r="AS644" s="363"/>
      <c r="AT644" s="390"/>
      <c r="AU644" s="363"/>
      <c r="AV644" s="390"/>
      <c r="AW644" s="390"/>
      <c r="AX644" s="390"/>
      <c r="AY644" s="393"/>
    </row>
    <row r="645" spans="1:51" ht="50" customHeight="1" x14ac:dyDescent="0.3">
      <c r="A645" s="403" t="s">
        <v>1464</v>
      </c>
      <c r="B645" s="406" t="s">
        <v>163</v>
      </c>
      <c r="C645" s="409">
        <v>14</v>
      </c>
      <c r="D645" s="406" t="s">
        <v>2954</v>
      </c>
      <c r="E645" s="406" t="s">
        <v>243</v>
      </c>
      <c r="F645" s="406" t="s">
        <v>2061</v>
      </c>
      <c r="G645" s="400" t="str">
        <f>(CONCATENATE(F645," ","de"," ",D645," ","por"," ",J645," ","debido a"," ",I645))</f>
        <v>Pérdida de Disponibilidad de MEDIA STORAGE - REGISTRO DISTRITAL (EXTRACTO DE CONTRATO)
 por Fallo de servicios de comunicaciones debido a Acceso a los recursos e información del sistema</v>
      </c>
      <c r="H645" s="361" t="s">
        <v>2104</v>
      </c>
      <c r="I645" s="361" t="s">
        <v>2038</v>
      </c>
      <c r="J645" s="361" t="s">
        <v>2199</v>
      </c>
      <c r="K645" s="361" t="s">
        <v>2117</v>
      </c>
      <c r="L645" s="361" t="s">
        <v>2509</v>
      </c>
      <c r="M645" s="361" t="s">
        <v>2132</v>
      </c>
      <c r="N645" s="388">
        <f>VALUE(MID($M645,1,1))</f>
        <v>2</v>
      </c>
      <c r="O645" s="397">
        <f>IF(N645=5,100%,IF(N645=4,80%,IF(N645=3,60%,IF(N645=2,40%,IF(N645=1,20%,"")))))</f>
        <v>0.4</v>
      </c>
      <c r="P645" s="361" t="s">
        <v>2043</v>
      </c>
      <c r="Q645" s="388">
        <f>VALUE(MID($P645,1,1))</f>
        <v>2</v>
      </c>
      <c r="R645" s="397">
        <f>IF(Q645=5,100%,IF(Q645=4,80%,IF(Q645=3,60%,IF(Q645=2,40%,IF(Q645=1,20%,"")))))</f>
        <v>0.4</v>
      </c>
      <c r="S645" s="388" t="str">
        <f>CONCATENATE(M645,P645)</f>
        <v>2. Baja2. Menor</v>
      </c>
      <c r="T645" s="391" t="str">
        <f t="shared" ref="T645" si="361">IF(S645="5. Muy alta1. Leve","Alto",IF(S645="5. Muy alta2. Menor","Alto",IF(S645="5. Muy alta3. Moderado","Alto",IF(S645="5. Muy alta4. Mayor","Alto",IF(S645="5. Muy alta5. Catastrófico","Extremo",IF(S645="4. Alta1. Leve","Moderado",IF(S645="4. Alta2. Menor","Moderado",IF(S645="4. Alta3. Moderado","Alto",IF(S645="4. Alta4. Mayor","Alto",IF(S645="4. Alta5. Catastrófico","Extremo",IF(S645="3. Media1. Leve","Moderado",IF(S645="3. Media2. Menor","Moderado",IF(S645="3. Media3. Moderado","Moderado",IF(S645="3. Media4. Mayor","Alto",IF(S645="3. Media5. Catastrófico","Extremo",IF(S645="2. Baja1. Leve","Bajo",IF(S645="2. Baja2. Menor","Moderado",IF(S645="2. Baja3. Moderado","Moderado",IF(S645="2. Baja4. Mayor","Alto",IF(S645="2. Baja5. Catastrófico","Extremo",IF(S645="1. Muy baja1. Leve","Bajo",IF(S645="1. Muy baja2. Menor","Bajo",IF(S645="1. Muy baja3. Moderado","Moderado",IF(S645="1. Muy baja4. Mayor","Alto",IF(S645="1. Muy baja5. Catastrófico","Extremo","")))))))))))))))))))))))))</f>
        <v>Moderado</v>
      </c>
      <c r="U645" s="70"/>
      <c r="V645" s="70"/>
      <c r="W645" s="70"/>
      <c r="X645" s="71" t="str">
        <f t="shared" si="327"/>
        <v>0%</v>
      </c>
      <c r="Y645" s="71"/>
      <c r="Z645" s="71" t="str">
        <f t="shared" si="328"/>
        <v>0%</v>
      </c>
      <c r="AA645" s="70"/>
      <c r="AB645" s="70"/>
      <c r="AC645" s="72">
        <f t="shared" si="329"/>
        <v>0</v>
      </c>
      <c r="AD645" s="70"/>
      <c r="AE645" s="70"/>
      <c r="AF645" s="70"/>
      <c r="AG645" s="72">
        <f t="shared" si="330"/>
        <v>0</v>
      </c>
      <c r="AH645" s="70"/>
      <c r="AI645" s="70"/>
      <c r="AJ645" s="72">
        <f t="shared" si="326"/>
        <v>0</v>
      </c>
      <c r="AK645" s="70"/>
      <c r="AL645" s="70"/>
      <c r="AM645" s="72">
        <f t="shared" si="331"/>
        <v>0</v>
      </c>
      <c r="AN645" s="72"/>
      <c r="AO645" s="72"/>
      <c r="AP645" s="72">
        <f t="shared" si="332"/>
        <v>0</v>
      </c>
      <c r="AQ645" s="73">
        <f t="shared" si="333"/>
        <v>0</v>
      </c>
      <c r="AR645" s="394">
        <f>AVERAGE(AQ645,AQ646,AQ647)</f>
        <v>0</v>
      </c>
      <c r="AS645" s="361" t="s">
        <v>2132</v>
      </c>
      <c r="AT645" s="388">
        <f>VALUE(MID($AS645,1,1))</f>
        <v>2</v>
      </c>
      <c r="AU645" s="361" t="s">
        <v>2043</v>
      </c>
      <c r="AV645" s="388">
        <f>VALUE(MID($AU645,1,1))</f>
        <v>2</v>
      </c>
      <c r="AW645" s="388">
        <f>$AT645*$AV645</f>
        <v>4</v>
      </c>
      <c r="AX645" s="388" t="str">
        <f>CONCATENATE(AS645,AU645)</f>
        <v>2. Baja2. Menor</v>
      </c>
      <c r="AY645" s="391" t="str">
        <f t="shared" ref="AY645" si="362">IF(AX645="5. Muy alta1. Leve","Alto",IF(AX645="5. Muy alta2. Menor","Alto",IF(AX645="5. Muy alta3. Moderado","Alto",IF(AX645="5. Muy alta4. Mayor","Alto",IF(AX645="5. Muy alta5. Catastrófico","Extremo",IF(AX645="4. Alta1. Leve","Moderado",IF(AX645="4. Alta2. Menor","Moderado",IF(AX645="4. Alta3. Moderado","Alto",IF(AX645="4. Alta4. Mayor","Alto",IF(AX645="4. Alta5. Catastrófico","Extremo",IF(AX645="3. Media1. Leve","Moderado",IF(AX645="3. Media2. Menor","Moderado",IF(AX645="3. Media3. Moderado","Moderado",IF(AX645="3. Media4. Mayor","Alto",IF(AX645="3. Media5. Catastrófico","Extremo",IF(AX645="2. Baja1. Leve","Bajo",IF(AX645="2. Baja2. Menor","Moderado",IF(AX645="2. Baja3. Moderado","Moderado",IF(AX645="2. Baja4. Mayor","Alto",IF(AX645="2. Baja5. Catastrófico","Extremo",IF(AX645="1. Muy baja1. Leve","Bajo",IF(AX645="1. Muy baja2. Menor","Bajo",IF(AX645="1. Muy baja3. Moderado","Moderado",IF(AX645="1. Muy baja4. Mayor","Alto",IF(AX645="1. Muy baja5. Catastrófico","Extremo","")))))))))))))))))))))))))</f>
        <v>Moderado</v>
      </c>
    </row>
    <row r="646" spans="1:51" ht="50" customHeight="1" x14ac:dyDescent="0.3">
      <c r="A646" s="404"/>
      <c r="B646" s="407"/>
      <c r="C646" s="410"/>
      <c r="D646" s="407"/>
      <c r="E646" s="407"/>
      <c r="F646" s="407"/>
      <c r="G646" s="401"/>
      <c r="H646" s="362"/>
      <c r="I646" s="362"/>
      <c r="J646" s="362"/>
      <c r="K646" s="362"/>
      <c r="L646" s="362"/>
      <c r="M646" s="362"/>
      <c r="N646" s="389"/>
      <c r="O646" s="398"/>
      <c r="P646" s="362"/>
      <c r="Q646" s="389"/>
      <c r="R646" s="398"/>
      <c r="S646" s="389"/>
      <c r="T646" s="392"/>
      <c r="U646" s="70"/>
      <c r="V646" s="70"/>
      <c r="W646" s="70"/>
      <c r="X646" s="71" t="str">
        <f t="shared" si="327"/>
        <v>0%</v>
      </c>
      <c r="Y646" s="71"/>
      <c r="Z646" s="71" t="str">
        <f t="shared" si="328"/>
        <v>0%</v>
      </c>
      <c r="AA646" s="70"/>
      <c r="AB646" s="70"/>
      <c r="AC646" s="72">
        <f t="shared" si="329"/>
        <v>0</v>
      </c>
      <c r="AD646" s="70"/>
      <c r="AE646" s="70"/>
      <c r="AF646" s="70"/>
      <c r="AG646" s="72">
        <f t="shared" si="330"/>
        <v>0</v>
      </c>
      <c r="AH646" s="70"/>
      <c r="AI646" s="70"/>
      <c r="AJ646" s="72">
        <f t="shared" si="326"/>
        <v>0</v>
      </c>
      <c r="AK646" s="70"/>
      <c r="AL646" s="70"/>
      <c r="AM646" s="72">
        <f t="shared" si="331"/>
        <v>0</v>
      </c>
      <c r="AN646" s="72"/>
      <c r="AO646" s="72"/>
      <c r="AP646" s="72">
        <f t="shared" si="332"/>
        <v>0</v>
      </c>
      <c r="AQ646" s="73">
        <f t="shared" si="333"/>
        <v>0</v>
      </c>
      <c r="AR646" s="395"/>
      <c r="AS646" s="362"/>
      <c r="AT646" s="389"/>
      <c r="AU646" s="362"/>
      <c r="AV646" s="389"/>
      <c r="AW646" s="389"/>
      <c r="AX646" s="389"/>
      <c r="AY646" s="392"/>
    </row>
    <row r="647" spans="1:51" ht="50" customHeight="1" x14ac:dyDescent="0.3">
      <c r="A647" s="405"/>
      <c r="B647" s="408"/>
      <c r="C647" s="411"/>
      <c r="D647" s="408"/>
      <c r="E647" s="408"/>
      <c r="F647" s="408"/>
      <c r="G647" s="402"/>
      <c r="H647" s="363"/>
      <c r="I647" s="363"/>
      <c r="J647" s="363"/>
      <c r="K647" s="363"/>
      <c r="L647" s="363"/>
      <c r="M647" s="363"/>
      <c r="N647" s="390"/>
      <c r="O647" s="399"/>
      <c r="P647" s="363"/>
      <c r="Q647" s="390"/>
      <c r="R647" s="399"/>
      <c r="S647" s="390"/>
      <c r="T647" s="393"/>
      <c r="U647" s="70"/>
      <c r="V647" s="70"/>
      <c r="W647" s="70"/>
      <c r="X647" s="71" t="str">
        <f t="shared" si="327"/>
        <v>0%</v>
      </c>
      <c r="Y647" s="71"/>
      <c r="Z647" s="71" t="str">
        <f t="shared" si="328"/>
        <v>0%</v>
      </c>
      <c r="AA647" s="70"/>
      <c r="AB647" s="70"/>
      <c r="AC647" s="72">
        <f t="shared" si="329"/>
        <v>0</v>
      </c>
      <c r="AD647" s="70"/>
      <c r="AE647" s="70"/>
      <c r="AF647" s="70"/>
      <c r="AG647" s="72">
        <f t="shared" si="330"/>
        <v>0</v>
      </c>
      <c r="AH647" s="70"/>
      <c r="AI647" s="70"/>
      <c r="AJ647" s="72">
        <f t="shared" si="326"/>
        <v>0</v>
      </c>
      <c r="AK647" s="70"/>
      <c r="AL647" s="70"/>
      <c r="AM647" s="72">
        <f t="shared" si="331"/>
        <v>0</v>
      </c>
      <c r="AN647" s="72"/>
      <c r="AO647" s="72"/>
      <c r="AP647" s="72">
        <f t="shared" si="332"/>
        <v>0</v>
      </c>
      <c r="AQ647" s="73">
        <f t="shared" si="333"/>
        <v>0</v>
      </c>
      <c r="AR647" s="396"/>
      <c r="AS647" s="363"/>
      <c r="AT647" s="390"/>
      <c r="AU647" s="363"/>
      <c r="AV647" s="390"/>
      <c r="AW647" s="390"/>
      <c r="AX647" s="390"/>
      <c r="AY647" s="393"/>
    </row>
    <row r="648" spans="1:51" ht="50" customHeight="1" x14ac:dyDescent="0.3">
      <c r="A648" s="403" t="s">
        <v>1464</v>
      </c>
      <c r="B648" s="406" t="s">
        <v>163</v>
      </c>
      <c r="C648" s="409">
        <v>15</v>
      </c>
      <c r="D648" s="406" t="s">
        <v>2955</v>
      </c>
      <c r="E648" s="406" t="s">
        <v>243</v>
      </c>
      <c r="F648" s="406" t="s">
        <v>2032</v>
      </c>
      <c r="G648" s="400" t="str">
        <f>(CONCATENATE(F648," ","de"," ",D648," ","por"," ",J648," ","debido a"," ",I648))</f>
        <v>Pérdida de confidencialidad e integridad de Licencias de los Aplicativos de diseño Suite Adobe
Aplicativos imposición Kodak por Abuso de privilegios de acceso debido a Acceso a los recursos e información del sistema</v>
      </c>
      <c r="H648" s="361" t="s">
        <v>2073</v>
      </c>
      <c r="I648" s="361" t="s">
        <v>2038</v>
      </c>
      <c r="J648" s="361" t="s">
        <v>2109</v>
      </c>
      <c r="K648" s="361" t="s">
        <v>2087</v>
      </c>
      <c r="L648" s="361" t="s">
        <v>2509</v>
      </c>
      <c r="M648" s="361" t="s">
        <v>2042</v>
      </c>
      <c r="N648" s="388">
        <f>VALUE(MID($M648,1,1))</f>
        <v>3</v>
      </c>
      <c r="O648" s="397">
        <f>IF(N648=5,100%,IF(N648=4,80%,IF(N648=3,60%,IF(N648=2,40%,IF(N648=1,20%,"")))))</f>
        <v>0.6</v>
      </c>
      <c r="P648" s="361" t="s">
        <v>2043</v>
      </c>
      <c r="Q648" s="388">
        <f>VALUE(MID($P648,1,1))</f>
        <v>2</v>
      </c>
      <c r="R648" s="397">
        <f>IF(Q648=5,100%,IF(Q648=4,80%,IF(Q648=3,60%,IF(Q648=2,40%,IF(Q648=1,20%,"")))))</f>
        <v>0.4</v>
      </c>
      <c r="S648" s="388" t="str">
        <f>CONCATENATE(M648,P648)</f>
        <v>3. Media2. Menor</v>
      </c>
      <c r="T648" s="391" t="str">
        <f t="shared" ref="T648" si="363">IF(S648="5. Muy alta1. Leve","Alto",IF(S648="5. Muy alta2. Menor","Alto",IF(S648="5. Muy alta3. Moderado","Alto",IF(S648="5. Muy alta4. Mayor","Alto",IF(S648="5. Muy alta5. Catastrófico","Extremo",IF(S648="4. Alta1. Leve","Moderado",IF(S648="4. Alta2. Menor","Moderado",IF(S648="4. Alta3. Moderado","Alto",IF(S648="4. Alta4. Mayor","Alto",IF(S648="4. Alta5. Catastrófico","Extremo",IF(S648="3. Media1. Leve","Moderado",IF(S648="3. Media2. Menor","Moderado",IF(S648="3. Media3. Moderado","Moderado",IF(S648="3. Media4. Mayor","Alto",IF(S648="3. Media5. Catastrófico","Extremo",IF(S648="2. Baja1. Leve","Bajo",IF(S648="2. Baja2. Menor","Moderado",IF(S648="2. Baja3. Moderado","Moderado",IF(S648="2. Baja4. Mayor","Alto",IF(S648="2. Baja5. Catastrófico","Extremo",IF(S648="1. Muy baja1. Leve","Bajo",IF(S648="1. Muy baja2. Menor","Bajo",IF(S648="1. Muy baja3. Moderado","Moderado",IF(S648="1. Muy baja4. Mayor","Alto",IF(S648="1. Muy baja5. Catastrófico","Extremo","")))))))))))))))))))))))))</f>
        <v>Moderado</v>
      </c>
      <c r="U648" s="70" t="s">
        <v>419</v>
      </c>
      <c r="V648" s="96" t="s">
        <v>2956</v>
      </c>
      <c r="W648" s="70" t="s">
        <v>2046</v>
      </c>
      <c r="X648" s="71">
        <f t="shared" si="327"/>
        <v>0.25</v>
      </c>
      <c r="Y648" s="71" t="s">
        <v>2047</v>
      </c>
      <c r="Z648" s="71">
        <f t="shared" si="328"/>
        <v>0.05</v>
      </c>
      <c r="AA648" s="70" t="s">
        <v>419</v>
      </c>
      <c r="AB648" s="96" t="s">
        <v>2957</v>
      </c>
      <c r="AC648" s="72">
        <f t="shared" si="329"/>
        <v>0.1</v>
      </c>
      <c r="AD648" s="70" t="s">
        <v>419</v>
      </c>
      <c r="AE648" s="94" t="s">
        <v>516</v>
      </c>
      <c r="AF648" s="70" t="s">
        <v>170</v>
      </c>
      <c r="AG648" s="72">
        <f t="shared" si="330"/>
        <v>0.15</v>
      </c>
      <c r="AH648" s="70" t="s">
        <v>419</v>
      </c>
      <c r="AI648" s="70" t="s">
        <v>2145</v>
      </c>
      <c r="AJ648" s="72">
        <f t="shared" si="326"/>
        <v>0.1</v>
      </c>
      <c r="AK648" s="70" t="s">
        <v>419</v>
      </c>
      <c r="AL648" s="70" t="s">
        <v>2243</v>
      </c>
      <c r="AM648" s="72">
        <f t="shared" si="331"/>
        <v>0.15</v>
      </c>
      <c r="AN648" s="72" t="s">
        <v>2051</v>
      </c>
      <c r="AO648" s="72" t="s">
        <v>2243</v>
      </c>
      <c r="AP648" s="72">
        <f t="shared" si="332"/>
        <v>0.25</v>
      </c>
      <c r="AQ648" s="73">
        <f t="shared" si="333"/>
        <v>1.05</v>
      </c>
      <c r="AR648" s="394">
        <f>AVERAGE(AQ648,AQ649,AQ650)</f>
        <v>0.35000000000000003</v>
      </c>
      <c r="AS648" s="361" t="s">
        <v>2132</v>
      </c>
      <c r="AT648" s="388">
        <f>VALUE(MID($AS648,1,1))</f>
        <v>2</v>
      </c>
      <c r="AU648" s="361" t="s">
        <v>2054</v>
      </c>
      <c r="AV648" s="388">
        <f>VALUE(MID($AU648,1,1))</f>
        <v>1</v>
      </c>
      <c r="AW648" s="388">
        <f>$AT648*$AV648</f>
        <v>2</v>
      </c>
      <c r="AX648" s="388" t="str">
        <f>CONCATENATE(AS648,AU648)</f>
        <v>2. Baja1. Leve</v>
      </c>
      <c r="AY648" s="391" t="str">
        <f t="shared" ref="AY648" si="364">IF(AX648="5. Muy alta1. Leve","Alto",IF(AX648="5. Muy alta2. Menor","Alto",IF(AX648="5. Muy alta3. Moderado","Alto",IF(AX648="5. Muy alta4. Mayor","Alto",IF(AX648="5. Muy alta5. Catastrófico","Extremo",IF(AX648="4. Alta1. Leve","Moderado",IF(AX648="4. Alta2. Menor","Moderado",IF(AX648="4. Alta3. Moderado","Alto",IF(AX648="4. Alta4. Mayor","Alto",IF(AX648="4. Alta5. Catastrófico","Extremo",IF(AX648="3. Media1. Leve","Moderado",IF(AX648="3. Media2. Menor","Moderado",IF(AX648="3. Media3. Moderado","Moderado",IF(AX648="3. Media4. Mayor","Alto",IF(AX648="3. Media5. Catastrófico","Extremo",IF(AX648="2. Baja1. Leve","Bajo",IF(AX648="2. Baja2. Menor","Moderado",IF(AX648="2. Baja3. Moderado","Moderado",IF(AX648="2. Baja4. Mayor","Alto",IF(AX648="2. Baja5. Catastrófico","Extremo",IF(AX648="1. Muy baja1. Leve","Bajo",IF(AX648="1. Muy baja2. Menor","Bajo",IF(AX648="1. Muy baja3. Moderado","Moderado",IF(AX648="1. Muy baja4. Mayor","Alto",IF(AX648="1. Muy baja5. Catastrófico","Extremo","")))))))))))))))))))))))))</f>
        <v>Bajo</v>
      </c>
    </row>
    <row r="649" spans="1:51" ht="50" customHeight="1" x14ac:dyDescent="0.3">
      <c r="A649" s="404"/>
      <c r="B649" s="407"/>
      <c r="C649" s="410"/>
      <c r="D649" s="407"/>
      <c r="E649" s="407"/>
      <c r="F649" s="407"/>
      <c r="G649" s="401"/>
      <c r="H649" s="362"/>
      <c r="I649" s="362"/>
      <c r="J649" s="362"/>
      <c r="K649" s="362"/>
      <c r="L649" s="362"/>
      <c r="M649" s="362"/>
      <c r="N649" s="389"/>
      <c r="O649" s="398"/>
      <c r="P649" s="362"/>
      <c r="Q649" s="389"/>
      <c r="R649" s="398"/>
      <c r="S649" s="389"/>
      <c r="T649" s="392"/>
      <c r="U649" s="70"/>
      <c r="V649" s="97"/>
      <c r="W649" s="97"/>
      <c r="X649" s="108"/>
      <c r="Y649" s="108"/>
      <c r="Z649" s="108"/>
      <c r="AA649" s="97"/>
      <c r="AB649" s="97"/>
      <c r="AC649" s="109"/>
      <c r="AD649" s="97"/>
      <c r="AE649" s="27"/>
      <c r="AF649" s="97"/>
      <c r="AG649" s="109"/>
      <c r="AH649" s="97"/>
      <c r="AI649" s="97"/>
      <c r="AJ649" s="109"/>
      <c r="AK649" s="97"/>
      <c r="AL649" s="97"/>
      <c r="AM649" s="109"/>
      <c r="AN649" s="109"/>
      <c r="AO649" s="109"/>
      <c r="AP649" s="109">
        <f t="shared" si="332"/>
        <v>0</v>
      </c>
      <c r="AQ649" s="73">
        <f t="shared" si="333"/>
        <v>0</v>
      </c>
      <c r="AR649" s="395"/>
      <c r="AS649" s="362"/>
      <c r="AT649" s="389"/>
      <c r="AU649" s="362"/>
      <c r="AV649" s="389"/>
      <c r="AW649" s="389"/>
      <c r="AX649" s="389"/>
      <c r="AY649" s="392"/>
    </row>
    <row r="650" spans="1:51" ht="50" customHeight="1" x14ac:dyDescent="0.3">
      <c r="A650" s="405"/>
      <c r="B650" s="408"/>
      <c r="C650" s="411"/>
      <c r="D650" s="408"/>
      <c r="E650" s="408"/>
      <c r="F650" s="408"/>
      <c r="G650" s="402"/>
      <c r="H650" s="363"/>
      <c r="I650" s="363"/>
      <c r="J650" s="363"/>
      <c r="K650" s="363"/>
      <c r="L650" s="363"/>
      <c r="M650" s="363"/>
      <c r="N650" s="390"/>
      <c r="O650" s="399"/>
      <c r="P650" s="363"/>
      <c r="Q650" s="390"/>
      <c r="R650" s="399"/>
      <c r="S650" s="390"/>
      <c r="T650" s="393"/>
      <c r="U650" s="70"/>
      <c r="V650" s="70"/>
      <c r="W650" s="70"/>
      <c r="X650" s="71" t="str">
        <f t="shared" si="327"/>
        <v>0%</v>
      </c>
      <c r="Y650" s="71"/>
      <c r="Z650" s="71" t="str">
        <f t="shared" si="328"/>
        <v>0%</v>
      </c>
      <c r="AA650" s="70"/>
      <c r="AB650" s="70"/>
      <c r="AC650" s="72">
        <f t="shared" si="329"/>
        <v>0</v>
      </c>
      <c r="AD650" s="70"/>
      <c r="AE650" s="70"/>
      <c r="AF650" s="70"/>
      <c r="AG650" s="72">
        <f t="shared" si="330"/>
        <v>0</v>
      </c>
      <c r="AH650" s="70"/>
      <c r="AI650" s="70"/>
      <c r="AJ650" s="72">
        <f t="shared" si="326"/>
        <v>0</v>
      </c>
      <c r="AK650" s="70"/>
      <c r="AL650" s="70"/>
      <c r="AM650" s="72">
        <f t="shared" si="331"/>
        <v>0</v>
      </c>
      <c r="AN650" s="72"/>
      <c r="AO650" s="72"/>
      <c r="AP650" s="72">
        <f t="shared" si="332"/>
        <v>0</v>
      </c>
      <c r="AQ650" s="73">
        <f t="shared" si="333"/>
        <v>0</v>
      </c>
      <c r="AR650" s="396"/>
      <c r="AS650" s="363"/>
      <c r="AT650" s="390"/>
      <c r="AU650" s="363"/>
      <c r="AV650" s="390"/>
      <c r="AW650" s="390"/>
      <c r="AX650" s="390"/>
      <c r="AY650" s="393"/>
    </row>
    <row r="651" spans="1:51" ht="50" customHeight="1" x14ac:dyDescent="0.3">
      <c r="A651" s="403" t="s">
        <v>1464</v>
      </c>
      <c r="B651" s="406" t="s">
        <v>163</v>
      </c>
      <c r="C651" s="409">
        <v>16</v>
      </c>
      <c r="D651" s="406" t="s">
        <v>2955</v>
      </c>
      <c r="E651" s="406" t="s">
        <v>243</v>
      </c>
      <c r="F651" s="406" t="s">
        <v>2061</v>
      </c>
      <c r="G651" s="400" t="str">
        <f>(CONCATENATE(F651," ","de"," ",D651," ","por"," ",J651," ","debido a"," ",I651))</f>
        <v>Pérdida de Disponibilidad de Licencias de los Aplicativos de diseño Suite Adobe
Aplicativos imposición Kodak por Fallo de servicios de comunicaciones debido a Falta de disponibilidad de los servicios</v>
      </c>
      <c r="H651" s="361" t="s">
        <v>2104</v>
      </c>
      <c r="I651" s="361" t="s">
        <v>2191</v>
      </c>
      <c r="J651" s="361" t="s">
        <v>2199</v>
      </c>
      <c r="K651" s="361" t="s">
        <v>2140</v>
      </c>
      <c r="L651" s="361" t="s">
        <v>2509</v>
      </c>
      <c r="M651" s="361" t="s">
        <v>2042</v>
      </c>
      <c r="N651" s="388">
        <f>VALUE(MID($M651,1,1))</f>
        <v>3</v>
      </c>
      <c r="O651" s="397">
        <f>IF(N651=5,100%,IF(N651=4,80%,IF(N651=3,60%,IF(N651=2,40%,IF(N651=1,20%,"")))))</f>
        <v>0.6</v>
      </c>
      <c r="P651" s="361" t="s">
        <v>2106</v>
      </c>
      <c r="Q651" s="388">
        <f>VALUE(MID($P651,1,1))</f>
        <v>3</v>
      </c>
      <c r="R651" s="397">
        <f>IF(Q651=5,100%,IF(Q651=4,80%,IF(Q651=3,60%,IF(Q651=2,40%,IF(Q651=1,20%,"")))))</f>
        <v>0.6</v>
      </c>
      <c r="S651" s="388" t="str">
        <f>CONCATENATE(M651,P651)</f>
        <v>3. Media3. Moderado</v>
      </c>
      <c r="T651" s="391" t="str">
        <f t="shared" ref="T651" si="365">IF(S651="5. Muy alta1. Leve","Alto",IF(S651="5. Muy alta2. Menor","Alto",IF(S651="5. Muy alta3. Moderado","Alto",IF(S651="5. Muy alta4. Mayor","Alto",IF(S651="5. Muy alta5. Catastrófico","Extremo",IF(S651="4. Alta1. Leve","Moderado",IF(S651="4. Alta2. Menor","Moderado",IF(S651="4. Alta3. Moderado","Alto",IF(S651="4. Alta4. Mayor","Alto",IF(S651="4. Alta5. Catastrófico","Extremo",IF(S651="3. Media1. Leve","Moderado",IF(S651="3. Media2. Menor","Moderado",IF(S651="3. Media3. Moderado","Moderado",IF(S651="3. Media4. Mayor","Alto",IF(S651="3. Media5. Catastrófico","Extremo",IF(S651="2. Baja1. Leve","Bajo",IF(S651="2. Baja2. Menor","Moderado",IF(S651="2. Baja3. Moderado","Moderado",IF(S651="2. Baja4. Mayor","Alto",IF(S651="2. Baja5. Catastrófico","Extremo",IF(S651="1. Muy baja1. Leve","Bajo",IF(S651="1. Muy baja2. Menor","Bajo",IF(S651="1. Muy baja3. Moderado","Moderado",IF(S651="1. Muy baja4. Mayor","Alto",IF(S651="1. Muy baja5. Catastrófico","Extremo","")))))))))))))))))))))))))</f>
        <v>Moderado</v>
      </c>
      <c r="U651" s="70" t="s">
        <v>419</v>
      </c>
      <c r="V651" s="70" t="s">
        <v>2958</v>
      </c>
      <c r="W651" s="70" t="s">
        <v>2046</v>
      </c>
      <c r="X651" s="71">
        <f t="shared" si="327"/>
        <v>0.25</v>
      </c>
      <c r="Y651" s="71" t="s">
        <v>2047</v>
      </c>
      <c r="Z651" s="71">
        <f t="shared" si="328"/>
        <v>0.05</v>
      </c>
      <c r="AA651" s="70" t="s">
        <v>419</v>
      </c>
      <c r="AB651" s="70" t="s">
        <v>2957</v>
      </c>
      <c r="AC651" s="72">
        <f t="shared" si="329"/>
        <v>0.1</v>
      </c>
      <c r="AD651" s="70" t="s">
        <v>419</v>
      </c>
      <c r="AE651" s="94" t="s">
        <v>516</v>
      </c>
      <c r="AF651" s="70" t="s">
        <v>170</v>
      </c>
      <c r="AG651" s="72">
        <f t="shared" si="330"/>
        <v>0.15</v>
      </c>
      <c r="AH651" s="70" t="s">
        <v>419</v>
      </c>
      <c r="AI651" s="70" t="s">
        <v>2145</v>
      </c>
      <c r="AJ651" s="72">
        <f t="shared" si="326"/>
        <v>0.1</v>
      </c>
      <c r="AK651" s="70" t="s">
        <v>419</v>
      </c>
      <c r="AL651" s="70" t="s">
        <v>2243</v>
      </c>
      <c r="AM651" s="72">
        <f t="shared" si="331"/>
        <v>0.15</v>
      </c>
      <c r="AN651" s="72" t="s">
        <v>2051</v>
      </c>
      <c r="AO651" s="72" t="s">
        <v>2243</v>
      </c>
      <c r="AP651" s="72">
        <f t="shared" si="332"/>
        <v>0.25</v>
      </c>
      <c r="AQ651" s="73">
        <f t="shared" si="333"/>
        <v>1.05</v>
      </c>
      <c r="AR651" s="394">
        <f>AVERAGE(AQ651,AQ652,AQ653)</f>
        <v>0.35000000000000003</v>
      </c>
      <c r="AS651" s="361" t="s">
        <v>2132</v>
      </c>
      <c r="AT651" s="388">
        <f>VALUE(MID($AS651,1,1))</f>
        <v>2</v>
      </c>
      <c r="AU651" s="361" t="s">
        <v>2043</v>
      </c>
      <c r="AV651" s="388">
        <f>VALUE(MID($AU651,1,1))</f>
        <v>2</v>
      </c>
      <c r="AW651" s="388">
        <f>$AT651*$AV651</f>
        <v>4</v>
      </c>
      <c r="AX651" s="388" t="str">
        <f>CONCATENATE(AS651,AU651)</f>
        <v>2. Baja2. Menor</v>
      </c>
      <c r="AY651" s="391" t="str">
        <f t="shared" ref="AY651" si="366">IF(AX651="5. Muy alta1. Leve","Alto",IF(AX651="5. Muy alta2. Menor","Alto",IF(AX651="5. Muy alta3. Moderado","Alto",IF(AX651="5. Muy alta4. Mayor","Alto",IF(AX651="5. Muy alta5. Catastrófico","Extremo",IF(AX651="4. Alta1. Leve","Moderado",IF(AX651="4. Alta2. Menor","Moderado",IF(AX651="4. Alta3. Moderado","Alto",IF(AX651="4. Alta4. Mayor","Alto",IF(AX651="4. Alta5. Catastrófico","Extremo",IF(AX651="3. Media1. Leve","Moderado",IF(AX651="3. Media2. Menor","Moderado",IF(AX651="3. Media3. Moderado","Moderado",IF(AX651="3. Media4. Mayor","Alto",IF(AX651="3. Media5. Catastrófico","Extremo",IF(AX651="2. Baja1. Leve","Bajo",IF(AX651="2. Baja2. Menor","Moderado",IF(AX651="2. Baja3. Moderado","Moderado",IF(AX651="2. Baja4. Mayor","Alto",IF(AX651="2. Baja5. Catastrófico","Extremo",IF(AX651="1. Muy baja1. Leve","Bajo",IF(AX651="1. Muy baja2. Menor","Bajo",IF(AX651="1. Muy baja3. Moderado","Moderado",IF(AX651="1. Muy baja4. Mayor","Alto",IF(AX651="1. Muy baja5. Catastrófico","Extremo","")))))))))))))))))))))))))</f>
        <v>Moderado</v>
      </c>
    </row>
    <row r="652" spans="1:51" ht="50" customHeight="1" x14ac:dyDescent="0.3">
      <c r="A652" s="404"/>
      <c r="B652" s="407"/>
      <c r="C652" s="410"/>
      <c r="D652" s="407"/>
      <c r="E652" s="407"/>
      <c r="F652" s="407"/>
      <c r="G652" s="401"/>
      <c r="H652" s="362"/>
      <c r="I652" s="362"/>
      <c r="J652" s="362"/>
      <c r="K652" s="362"/>
      <c r="L652" s="362"/>
      <c r="M652" s="362"/>
      <c r="N652" s="389"/>
      <c r="O652" s="398"/>
      <c r="P652" s="362"/>
      <c r="Q652" s="389"/>
      <c r="R652" s="398"/>
      <c r="S652" s="389"/>
      <c r="T652" s="392"/>
      <c r="U652" s="70"/>
      <c r="V652" s="70"/>
      <c r="W652" s="70"/>
      <c r="X652" s="71" t="str">
        <f t="shared" si="327"/>
        <v>0%</v>
      </c>
      <c r="Y652" s="71"/>
      <c r="Z652" s="71" t="str">
        <f t="shared" si="328"/>
        <v>0%</v>
      </c>
      <c r="AA652" s="70"/>
      <c r="AB652" s="70"/>
      <c r="AC652" s="72">
        <f t="shared" si="329"/>
        <v>0</v>
      </c>
      <c r="AD652" s="70"/>
      <c r="AE652" s="70"/>
      <c r="AF652" s="70"/>
      <c r="AG652" s="72">
        <f t="shared" si="330"/>
        <v>0</v>
      </c>
      <c r="AH652" s="70"/>
      <c r="AI652" s="70"/>
      <c r="AJ652" s="72">
        <f t="shared" si="326"/>
        <v>0</v>
      </c>
      <c r="AK652" s="70"/>
      <c r="AL652" s="70"/>
      <c r="AM652" s="72">
        <f t="shared" si="331"/>
        <v>0</v>
      </c>
      <c r="AN652" s="72"/>
      <c r="AO652" s="72"/>
      <c r="AP652" s="72">
        <f t="shared" si="332"/>
        <v>0</v>
      </c>
      <c r="AQ652" s="73">
        <f t="shared" si="333"/>
        <v>0</v>
      </c>
      <c r="AR652" s="395"/>
      <c r="AS652" s="362"/>
      <c r="AT652" s="389"/>
      <c r="AU652" s="362"/>
      <c r="AV652" s="389"/>
      <c r="AW652" s="389"/>
      <c r="AX652" s="389"/>
      <c r="AY652" s="392"/>
    </row>
    <row r="653" spans="1:51" ht="50" customHeight="1" x14ac:dyDescent="0.3">
      <c r="A653" s="405"/>
      <c r="B653" s="408"/>
      <c r="C653" s="411"/>
      <c r="D653" s="408"/>
      <c r="E653" s="408"/>
      <c r="F653" s="408"/>
      <c r="G653" s="402"/>
      <c r="H653" s="363"/>
      <c r="I653" s="363"/>
      <c r="J653" s="363"/>
      <c r="K653" s="363"/>
      <c r="L653" s="363"/>
      <c r="M653" s="363"/>
      <c r="N653" s="390"/>
      <c r="O653" s="399"/>
      <c r="P653" s="363"/>
      <c r="Q653" s="390"/>
      <c r="R653" s="399"/>
      <c r="S653" s="390"/>
      <c r="T653" s="393"/>
      <c r="U653" s="70"/>
      <c r="V653" s="70"/>
      <c r="W653" s="70"/>
      <c r="X653" s="71" t="str">
        <f t="shared" si="327"/>
        <v>0%</v>
      </c>
      <c r="Y653" s="71"/>
      <c r="Z653" s="71" t="str">
        <f t="shared" si="328"/>
        <v>0%</v>
      </c>
      <c r="AA653" s="70"/>
      <c r="AB653" s="70"/>
      <c r="AC653" s="72">
        <f t="shared" si="329"/>
        <v>0</v>
      </c>
      <c r="AD653" s="70"/>
      <c r="AE653" s="70"/>
      <c r="AF653" s="70"/>
      <c r="AG653" s="72">
        <f t="shared" si="330"/>
        <v>0</v>
      </c>
      <c r="AH653" s="70"/>
      <c r="AI653" s="70"/>
      <c r="AJ653" s="72">
        <f t="shared" si="326"/>
        <v>0</v>
      </c>
      <c r="AK653" s="70"/>
      <c r="AL653" s="70"/>
      <c r="AM653" s="72">
        <f t="shared" si="331"/>
        <v>0</v>
      </c>
      <c r="AN653" s="72"/>
      <c r="AO653" s="72"/>
      <c r="AP653" s="72">
        <f t="shared" si="332"/>
        <v>0</v>
      </c>
      <c r="AQ653" s="73">
        <f t="shared" si="333"/>
        <v>0</v>
      </c>
      <c r="AR653" s="396"/>
      <c r="AS653" s="363"/>
      <c r="AT653" s="390"/>
      <c r="AU653" s="363"/>
      <c r="AV653" s="390"/>
      <c r="AW653" s="390"/>
      <c r="AX653" s="390"/>
      <c r="AY653" s="393"/>
    </row>
    <row r="654" spans="1:51" ht="50" hidden="1" customHeight="1" x14ac:dyDescent="0.3">
      <c r="A654" s="403" t="s">
        <v>1464</v>
      </c>
      <c r="B654" s="406" t="s">
        <v>163</v>
      </c>
      <c r="C654" s="409">
        <v>17</v>
      </c>
      <c r="D654" s="406" t="s">
        <v>2959</v>
      </c>
      <c r="E654" s="406" t="s">
        <v>227</v>
      </c>
      <c r="F654" s="406" t="s">
        <v>2032</v>
      </c>
      <c r="G654" s="400" t="str">
        <f>(CONCATENATE(F654," ","de"," ",D654," ","por"," ",J654," ","debido a"," ",I654))</f>
        <v>Pérdida de confidencialidad e integridad de Base de datos del SISTEMA DE INFORMACIÓN DEL REGISTRO DISTRITAL - SIRD
 por Abuso de privilegios de acceso debido a Acceso a los recursos e información del sistema</v>
      </c>
      <c r="H654" s="361" t="s">
        <v>2073</v>
      </c>
      <c r="I654" s="361" t="s">
        <v>2038</v>
      </c>
      <c r="J654" s="361" t="s">
        <v>2109</v>
      </c>
      <c r="K654" s="361" t="s">
        <v>2087</v>
      </c>
      <c r="L654" s="361" t="s">
        <v>2509</v>
      </c>
      <c r="M654" s="361" t="s">
        <v>2042</v>
      </c>
      <c r="N654" s="388">
        <f>VALUE(MID($M654,1,1))</f>
        <v>3</v>
      </c>
      <c r="O654" s="397">
        <f>IF(N654=5,100%,IF(N654=4,80%,IF(N654=3,60%,IF(N654=2,40%,IF(N654=1,20%,"")))))</f>
        <v>0.6</v>
      </c>
      <c r="P654" s="361" t="s">
        <v>2091</v>
      </c>
      <c r="Q654" s="388">
        <f>VALUE(MID($P654,1,1))</f>
        <v>4</v>
      </c>
      <c r="R654" s="397">
        <f>IF(Q654=5,100%,IF(Q654=4,80%,IF(Q654=3,60%,IF(Q654=2,40%,IF(Q654=1,20%,"")))))</f>
        <v>0.8</v>
      </c>
      <c r="S654" s="388" t="str">
        <f>CONCATENATE(M654,P654)</f>
        <v>3. Media4. Mayor</v>
      </c>
      <c r="T654" s="391" t="str">
        <f t="shared" ref="T654" si="367">IF(S654="5. Muy alta1. Leve","Alto",IF(S654="5. Muy alta2. Menor","Alto",IF(S654="5. Muy alta3. Moderado","Alto",IF(S654="5. Muy alta4. Mayor","Alto",IF(S654="5. Muy alta5. Catastrófico","Extremo",IF(S654="4. Alta1. Leve","Moderado",IF(S654="4. Alta2. Menor","Moderado",IF(S654="4. Alta3. Moderado","Alto",IF(S654="4. Alta4. Mayor","Alto",IF(S654="4. Alta5. Catastrófico","Extremo",IF(S654="3. Media1. Leve","Moderado",IF(S654="3. Media2. Menor","Moderado",IF(S654="3. Media3. Moderado","Moderado",IF(S654="3. Media4. Mayor","Alto",IF(S654="3. Media5. Catastrófico","Extremo",IF(S654="2. Baja1. Leve","Bajo",IF(S654="2. Baja2. Menor","Moderado",IF(S654="2. Baja3. Moderado","Moderado",IF(S654="2. Baja4. Mayor","Alto",IF(S654="2. Baja5. Catastrófico","Extremo",IF(S654="1. Muy baja1. Leve","Bajo",IF(S654="1. Muy baja2. Menor","Bajo",IF(S654="1. Muy baja3. Moderado","Moderado",IF(S654="1. Muy baja4. Mayor","Alto",IF(S654="1. Muy baja5. Catastrófico","Extremo","")))))))))))))))))))))))))</f>
        <v>Alto</v>
      </c>
      <c r="U654" s="95" t="s">
        <v>419</v>
      </c>
      <c r="V654" s="92" t="s">
        <v>2045</v>
      </c>
      <c r="W654" s="95" t="s">
        <v>2046</v>
      </c>
      <c r="X654" s="71">
        <f>IF(W654="","0%",IF(W654="Preventivo",25%,IF(W654="Detectivo",15%,IF(W654="Correctivo",10%))))</f>
        <v>0.25</v>
      </c>
      <c r="Y654" s="71" t="s">
        <v>2047</v>
      </c>
      <c r="Z654" s="71">
        <f>IF(Y654="Automático",15%,IF(Y654="Manual",5%,"0%"))</f>
        <v>0.05</v>
      </c>
      <c r="AA654" s="95" t="s">
        <v>419</v>
      </c>
      <c r="AB654" s="92" t="s">
        <v>2048</v>
      </c>
      <c r="AC654" s="72">
        <f>IF($AA654="SI",10%,0%)</f>
        <v>0.1</v>
      </c>
      <c r="AD654" s="95" t="s">
        <v>419</v>
      </c>
      <c r="AE654" s="95" t="s">
        <v>194</v>
      </c>
      <c r="AF654" s="95" t="s">
        <v>170</v>
      </c>
      <c r="AG654" s="72">
        <f>IF($AD654="SI",15%,0%)</f>
        <v>0.15</v>
      </c>
      <c r="AH654" s="95" t="s">
        <v>419</v>
      </c>
      <c r="AI654" s="92" t="s">
        <v>2049</v>
      </c>
      <c r="AJ654" s="72">
        <f t="shared" si="326"/>
        <v>0.1</v>
      </c>
      <c r="AK654" s="95" t="s">
        <v>419</v>
      </c>
      <c r="AL654" s="95" t="s">
        <v>2050</v>
      </c>
      <c r="AM654" s="72">
        <f>IF(AK654="SI",15%,0%)</f>
        <v>0.15</v>
      </c>
      <c r="AN654" s="72" t="s">
        <v>2051</v>
      </c>
      <c r="AO654" s="72" t="s">
        <v>2052</v>
      </c>
      <c r="AP654" s="72">
        <f t="shared" si="332"/>
        <v>0.25</v>
      </c>
      <c r="AQ654" s="73">
        <f t="shared" si="333"/>
        <v>1.05</v>
      </c>
      <c r="AR654" s="394">
        <f>AVERAGE(AQ654,AQ655,AQ656)</f>
        <v>1.0166666666666666</v>
      </c>
      <c r="AS654" s="361" t="s">
        <v>2053</v>
      </c>
      <c r="AT654" s="388">
        <f>VALUE(MID($AS654,1,1))</f>
        <v>1</v>
      </c>
      <c r="AU654" s="361" t="s">
        <v>2043</v>
      </c>
      <c r="AV654" s="388">
        <f>VALUE(MID($AU654,1,1))</f>
        <v>2</v>
      </c>
      <c r="AW654" s="388">
        <f>$AT654*$AV654</f>
        <v>2</v>
      </c>
      <c r="AX654" s="388" t="str">
        <f>CONCATENATE(AS654,AU654)</f>
        <v>1. Muy baja2. Menor</v>
      </c>
      <c r="AY654" s="391" t="str">
        <f t="shared" ref="AY654" si="368">IF(AX654="5. Muy alta1. Leve","Alto",IF(AX654="5. Muy alta2. Menor","Alto",IF(AX654="5. Muy alta3. Moderado","Alto",IF(AX654="5. Muy alta4. Mayor","Alto",IF(AX654="5. Muy alta5. Catastrófico","Extremo",IF(AX654="4. Alta1. Leve","Moderado",IF(AX654="4. Alta2. Menor","Moderado",IF(AX654="4. Alta3. Moderado","Alto",IF(AX654="4. Alta4. Mayor","Alto",IF(AX654="4. Alta5. Catastrófico","Extremo",IF(AX654="3. Media1. Leve","Moderado",IF(AX654="3. Media2. Menor","Moderado",IF(AX654="3. Media3. Moderado","Moderado",IF(AX654="3. Media4. Mayor","Alto",IF(AX654="3. Media5. Catastrófico","Extremo",IF(AX654="2. Baja1. Leve","Bajo",IF(AX654="2. Baja2. Menor","Moderado",IF(AX654="2. Baja3. Moderado","Moderado",IF(AX654="2. Baja4. Mayor","Alto",IF(AX654="2. Baja5. Catastrófico","Extremo",IF(AX654="1. Muy baja1. Leve","Bajo",IF(AX654="1. Muy baja2. Menor","Bajo",IF(AX654="1. Muy baja3. Moderado","Moderado",IF(AX654="1. Muy baja4. Mayor","Alto",IF(AX654="1. Muy baja5. Catastrófico","Extremo","")))))))))))))))))))))))))</f>
        <v>Bajo</v>
      </c>
    </row>
    <row r="655" spans="1:51" ht="50" hidden="1" customHeight="1" x14ac:dyDescent="0.3">
      <c r="A655" s="404"/>
      <c r="B655" s="407"/>
      <c r="C655" s="410"/>
      <c r="D655" s="407"/>
      <c r="E655" s="407"/>
      <c r="F655" s="407"/>
      <c r="G655" s="401"/>
      <c r="H655" s="362"/>
      <c r="I655" s="362"/>
      <c r="J655" s="362"/>
      <c r="K655" s="362"/>
      <c r="L655" s="362"/>
      <c r="M655" s="362"/>
      <c r="N655" s="389"/>
      <c r="O655" s="398"/>
      <c r="P655" s="362"/>
      <c r="Q655" s="389"/>
      <c r="R655" s="398"/>
      <c r="S655" s="389"/>
      <c r="T655" s="392"/>
      <c r="U655" s="95" t="s">
        <v>419</v>
      </c>
      <c r="V655" s="118" t="s">
        <v>2056</v>
      </c>
      <c r="W655" s="95" t="s">
        <v>2135</v>
      </c>
      <c r="X655" s="71">
        <f t="shared" ref="X655:X659" si="369">IF(W655="","0%",IF(W655="Preventivo",25%,IF(W655="Detectivo",15%,IF(W655="Correctivo",10%))))</f>
        <v>0.15</v>
      </c>
      <c r="Y655" s="71" t="s">
        <v>2047</v>
      </c>
      <c r="Z655" s="71">
        <f t="shared" ref="Z655:Z659" si="370">IF(Y655="Automático",15%,IF(Y655="Manual",5%,"0%"))</f>
        <v>0.05</v>
      </c>
      <c r="AA655" s="95" t="s">
        <v>419</v>
      </c>
      <c r="AB655" s="95" t="s">
        <v>2057</v>
      </c>
      <c r="AC655" s="72">
        <f t="shared" ref="AC655:AC667" si="371">IF($AA655="SI",10%,0%)</f>
        <v>0.1</v>
      </c>
      <c r="AD655" s="95" t="s">
        <v>419</v>
      </c>
      <c r="AE655" s="95" t="s">
        <v>194</v>
      </c>
      <c r="AF655" s="95" t="s">
        <v>170</v>
      </c>
      <c r="AG655" s="72">
        <f>IF($AD655="SI",15%,0%)</f>
        <v>0.15</v>
      </c>
      <c r="AH655" s="95" t="s">
        <v>419</v>
      </c>
      <c r="AI655" s="95" t="s">
        <v>2058</v>
      </c>
      <c r="AJ655" s="72">
        <f t="shared" si="326"/>
        <v>0.1</v>
      </c>
      <c r="AK655" s="95" t="s">
        <v>419</v>
      </c>
      <c r="AL655" s="95" t="s">
        <v>2050</v>
      </c>
      <c r="AM655" s="72">
        <f>IF(AK655="SI",15%,0%)</f>
        <v>0.15</v>
      </c>
      <c r="AN655" s="72" t="s">
        <v>2051</v>
      </c>
      <c r="AO655" s="72" t="s">
        <v>2052</v>
      </c>
      <c r="AP655" s="72">
        <f t="shared" si="332"/>
        <v>0.25</v>
      </c>
      <c r="AQ655" s="73">
        <f t="shared" si="333"/>
        <v>0.95000000000000007</v>
      </c>
      <c r="AR655" s="395"/>
      <c r="AS655" s="362"/>
      <c r="AT655" s="389"/>
      <c r="AU655" s="362"/>
      <c r="AV655" s="389"/>
      <c r="AW655" s="389"/>
      <c r="AX655" s="389"/>
      <c r="AY655" s="392"/>
    </row>
    <row r="656" spans="1:51" ht="50" hidden="1" customHeight="1" x14ac:dyDescent="0.3">
      <c r="A656" s="405"/>
      <c r="B656" s="408"/>
      <c r="C656" s="411"/>
      <c r="D656" s="408"/>
      <c r="E656" s="408"/>
      <c r="F656" s="408"/>
      <c r="G656" s="402"/>
      <c r="H656" s="363"/>
      <c r="I656" s="363"/>
      <c r="J656" s="363"/>
      <c r="K656" s="363"/>
      <c r="L656" s="363"/>
      <c r="M656" s="363"/>
      <c r="N656" s="390"/>
      <c r="O656" s="399"/>
      <c r="P656" s="363"/>
      <c r="Q656" s="390"/>
      <c r="R656" s="399"/>
      <c r="S656" s="390"/>
      <c r="T656" s="393"/>
      <c r="U656" s="95" t="s">
        <v>419</v>
      </c>
      <c r="V656" s="118" t="s">
        <v>2059</v>
      </c>
      <c r="W656" s="95" t="s">
        <v>2046</v>
      </c>
      <c r="X656" s="71">
        <f t="shared" si="369"/>
        <v>0.25</v>
      </c>
      <c r="Y656" s="71" t="s">
        <v>2047</v>
      </c>
      <c r="Z656" s="71">
        <f t="shared" si="370"/>
        <v>0.05</v>
      </c>
      <c r="AA656" s="95" t="s">
        <v>419</v>
      </c>
      <c r="AB656" s="95" t="s">
        <v>2060</v>
      </c>
      <c r="AC656" s="72">
        <f t="shared" si="371"/>
        <v>0.1</v>
      </c>
      <c r="AD656" s="95" t="s">
        <v>419</v>
      </c>
      <c r="AE656" s="95" t="s">
        <v>177</v>
      </c>
      <c r="AF656" s="95" t="s">
        <v>170</v>
      </c>
      <c r="AG656" s="72">
        <f t="shared" ref="AG656:AG659" si="372">IF($AD656="SI",15%,0%)</f>
        <v>0.15</v>
      </c>
      <c r="AH656" s="95" t="s">
        <v>419</v>
      </c>
      <c r="AI656" s="92" t="s">
        <v>2049</v>
      </c>
      <c r="AJ656" s="72">
        <f t="shared" si="326"/>
        <v>0.1</v>
      </c>
      <c r="AK656" s="95" t="s">
        <v>419</v>
      </c>
      <c r="AL656" s="95" t="s">
        <v>2050</v>
      </c>
      <c r="AM656" s="72">
        <f>IF(AK656="SI",15%,0%)</f>
        <v>0.15</v>
      </c>
      <c r="AN656" s="72" t="s">
        <v>2051</v>
      </c>
      <c r="AO656" s="72" t="s">
        <v>2052</v>
      </c>
      <c r="AP656" s="72">
        <f t="shared" si="332"/>
        <v>0.25</v>
      </c>
      <c r="AQ656" s="73">
        <f t="shared" si="333"/>
        <v>1.05</v>
      </c>
      <c r="AR656" s="396"/>
      <c r="AS656" s="363"/>
      <c r="AT656" s="390"/>
      <c r="AU656" s="363"/>
      <c r="AV656" s="390"/>
      <c r="AW656" s="390"/>
      <c r="AX656" s="390"/>
      <c r="AY656" s="393"/>
    </row>
    <row r="657" spans="1:51" ht="50" hidden="1" customHeight="1" x14ac:dyDescent="0.3">
      <c r="A657" s="403" t="s">
        <v>1464</v>
      </c>
      <c r="B657" s="406" t="s">
        <v>163</v>
      </c>
      <c r="C657" s="409">
        <v>18</v>
      </c>
      <c r="D657" s="406" t="s">
        <v>2959</v>
      </c>
      <c r="E657" s="406" t="s">
        <v>227</v>
      </c>
      <c r="F657" s="406" t="s">
        <v>2061</v>
      </c>
      <c r="G657" s="400" t="str">
        <f>(CONCATENATE(F657," ","de"," ",D657," ","por"," ",J657," ","debido a"," ",I657))</f>
        <v>Pérdida de Disponibilidad de Base de datos del SISTEMA DE INFORMACIÓN DEL REGISTRO DISTRITAL - SIRD
 por Fallo de servicios de comunicaciones debido a Falta de disponibilidad de los servicios</v>
      </c>
      <c r="H657" s="361" t="s">
        <v>2104</v>
      </c>
      <c r="I657" s="361" t="s">
        <v>2191</v>
      </c>
      <c r="J657" s="361" t="s">
        <v>2199</v>
      </c>
      <c r="K657" s="361" t="s">
        <v>2140</v>
      </c>
      <c r="L657" s="361" t="s">
        <v>2509</v>
      </c>
      <c r="M657" s="361" t="s">
        <v>2042</v>
      </c>
      <c r="N657" s="388">
        <f>VALUE(MID($M657,1,1))</f>
        <v>3</v>
      </c>
      <c r="O657" s="397">
        <f>IF(N657=5,100%,IF(N657=4,80%,IF(N657=3,60%,IF(N657=2,40%,IF(N657=1,20%,"")))))</f>
        <v>0.6</v>
      </c>
      <c r="P657" s="361" t="s">
        <v>2091</v>
      </c>
      <c r="Q657" s="388">
        <f>VALUE(MID($P657,1,1))</f>
        <v>4</v>
      </c>
      <c r="R657" s="397">
        <f>IF(Q657=5,100%,IF(Q657=4,80%,IF(Q657=3,60%,IF(Q657=2,40%,IF(Q657=1,20%,"")))))</f>
        <v>0.8</v>
      </c>
      <c r="S657" s="388" t="str">
        <f>CONCATENATE(M657,P657)</f>
        <v>3. Media4. Mayor</v>
      </c>
      <c r="T657" s="391" t="str">
        <f t="shared" ref="T657" si="373">IF(S657="5. Muy alta1. Leve","Alto",IF(S657="5. Muy alta2. Menor","Alto",IF(S657="5. Muy alta3. Moderado","Alto",IF(S657="5. Muy alta4. Mayor","Alto",IF(S657="5. Muy alta5. Catastrófico","Extremo",IF(S657="4. Alta1. Leve","Moderado",IF(S657="4. Alta2. Menor","Moderado",IF(S657="4. Alta3. Moderado","Alto",IF(S657="4. Alta4. Mayor","Alto",IF(S657="4. Alta5. Catastrófico","Extremo",IF(S657="3. Media1. Leve","Moderado",IF(S657="3. Media2. Menor","Moderado",IF(S657="3. Media3. Moderado","Moderado",IF(S657="3. Media4. Mayor","Alto",IF(S657="3. Media5. Catastrófico","Extremo",IF(S657="2. Baja1. Leve","Bajo",IF(S657="2. Baja2. Menor","Moderado",IF(S657="2. Baja3. Moderado","Moderado",IF(S657="2. Baja4. Mayor","Alto",IF(S657="2. Baja5. Catastrófico","Extremo",IF(S657="1. Muy baja1. Leve","Bajo",IF(S657="1. Muy baja2. Menor","Bajo",IF(S657="1. Muy baja3. Moderado","Moderado",IF(S657="1. Muy baja4. Mayor","Alto",IF(S657="1. Muy baja5. Catastrófico","Extremo","")))))))))))))))))))))))))</f>
        <v>Alto</v>
      </c>
      <c r="U657" s="95" t="s">
        <v>419</v>
      </c>
      <c r="V657" s="92" t="s">
        <v>2045</v>
      </c>
      <c r="W657" s="95" t="s">
        <v>2046</v>
      </c>
      <c r="X657" s="71">
        <f>IF(W657="","0%",IF(W657="Preventivo",25%,IF(W657="Detectivo",15%,IF(W657="Correctivo",10%))))</f>
        <v>0.25</v>
      </c>
      <c r="Y657" s="71" t="s">
        <v>2047</v>
      </c>
      <c r="Z657" s="71">
        <f>IF(Y657="Automático",15%,IF(Y657="Manual",5%,"0%"))</f>
        <v>0.05</v>
      </c>
      <c r="AA657" s="95" t="s">
        <v>419</v>
      </c>
      <c r="AB657" s="92" t="s">
        <v>2048</v>
      </c>
      <c r="AC657" s="72">
        <f>IF($AA657="SI",10%,0%)</f>
        <v>0.1</v>
      </c>
      <c r="AD657" s="95" t="s">
        <v>419</v>
      </c>
      <c r="AE657" s="95" t="s">
        <v>194</v>
      </c>
      <c r="AF657" s="95" t="s">
        <v>170</v>
      </c>
      <c r="AG657" s="72">
        <f>IF($AD657="SI",15%,0%)</f>
        <v>0.15</v>
      </c>
      <c r="AH657" s="95" t="s">
        <v>419</v>
      </c>
      <c r="AI657" s="92" t="s">
        <v>2049</v>
      </c>
      <c r="AJ657" s="72">
        <f t="shared" si="326"/>
        <v>0.1</v>
      </c>
      <c r="AK657" s="95" t="s">
        <v>419</v>
      </c>
      <c r="AL657" s="95" t="s">
        <v>2063</v>
      </c>
      <c r="AM657" s="72">
        <f>IF(AK657="SI",15%,0%)</f>
        <v>0.15</v>
      </c>
      <c r="AN657" s="72" t="s">
        <v>2051</v>
      </c>
      <c r="AO657" s="72" t="s">
        <v>2052</v>
      </c>
      <c r="AP657" s="72">
        <f t="shared" si="332"/>
        <v>0.25</v>
      </c>
      <c r="AQ657" s="73">
        <f t="shared" si="333"/>
        <v>1.05</v>
      </c>
      <c r="AR657" s="394">
        <f>AVERAGE(AQ657,AQ658,AQ659)</f>
        <v>1.0833333333333333</v>
      </c>
      <c r="AS657" s="361" t="s">
        <v>2053</v>
      </c>
      <c r="AT657" s="388">
        <f>VALUE(MID($AS657,1,1))</f>
        <v>1</v>
      </c>
      <c r="AU657" s="361" t="s">
        <v>2043</v>
      </c>
      <c r="AV657" s="388">
        <f>VALUE(MID($AU657,1,1))</f>
        <v>2</v>
      </c>
      <c r="AW657" s="388">
        <f>$AT657*$AV657</f>
        <v>2</v>
      </c>
      <c r="AX657" s="388" t="str">
        <f>CONCATENATE(AS657,AU657)</f>
        <v>1. Muy baja2. Menor</v>
      </c>
      <c r="AY657" s="391" t="str">
        <f t="shared" ref="AY657" si="374">IF(AX657="5. Muy alta1. Leve","Alto",IF(AX657="5. Muy alta2. Menor","Alto",IF(AX657="5. Muy alta3. Moderado","Alto",IF(AX657="5. Muy alta4. Mayor","Alto",IF(AX657="5. Muy alta5. Catastrófico","Extremo",IF(AX657="4. Alta1. Leve","Moderado",IF(AX657="4. Alta2. Menor","Moderado",IF(AX657="4. Alta3. Moderado","Alto",IF(AX657="4. Alta4. Mayor","Alto",IF(AX657="4. Alta5. Catastrófico","Extremo",IF(AX657="3. Media1. Leve","Moderado",IF(AX657="3. Media2. Menor","Moderado",IF(AX657="3. Media3. Moderado","Moderado",IF(AX657="3. Media4. Mayor","Alto",IF(AX657="3. Media5. Catastrófico","Extremo",IF(AX657="2. Baja1. Leve","Bajo",IF(AX657="2. Baja2. Menor","Moderado",IF(AX657="2. Baja3. Moderado","Moderado",IF(AX657="2. Baja4. Mayor","Alto",IF(AX657="2. Baja5. Catastrófico","Extremo",IF(AX657="1. Muy baja1. Leve","Bajo",IF(AX657="1. Muy baja2. Menor","Bajo",IF(AX657="1. Muy baja3. Moderado","Moderado",IF(AX657="1. Muy baja4. Mayor","Alto",IF(AX657="1. Muy baja5. Catastrófico","Extremo","")))))))))))))))))))))))))</f>
        <v>Bajo</v>
      </c>
    </row>
    <row r="658" spans="1:51" ht="50" hidden="1" customHeight="1" x14ac:dyDescent="0.3">
      <c r="A658" s="404"/>
      <c r="B658" s="407"/>
      <c r="C658" s="410"/>
      <c r="D658" s="407"/>
      <c r="E658" s="407"/>
      <c r="F658" s="407"/>
      <c r="G658" s="401"/>
      <c r="H658" s="362"/>
      <c r="I658" s="362"/>
      <c r="J658" s="362"/>
      <c r="K658" s="362"/>
      <c r="L658" s="362"/>
      <c r="M658" s="362"/>
      <c r="N658" s="389"/>
      <c r="O658" s="398"/>
      <c r="P658" s="362"/>
      <c r="Q658" s="389"/>
      <c r="R658" s="398"/>
      <c r="S658" s="389"/>
      <c r="T658" s="392"/>
      <c r="U658" s="95" t="s">
        <v>419</v>
      </c>
      <c r="V658" s="118" t="s">
        <v>2064</v>
      </c>
      <c r="W658" s="95" t="s">
        <v>2046</v>
      </c>
      <c r="X658" s="71">
        <f t="shared" si="369"/>
        <v>0.25</v>
      </c>
      <c r="Y658" s="71" t="s">
        <v>2047</v>
      </c>
      <c r="Z658" s="71">
        <f t="shared" si="370"/>
        <v>0.05</v>
      </c>
      <c r="AA658" s="95" t="s">
        <v>419</v>
      </c>
      <c r="AB658" s="95" t="s">
        <v>2065</v>
      </c>
      <c r="AC658" s="72">
        <f t="shared" si="371"/>
        <v>0.1</v>
      </c>
      <c r="AD658" s="95" t="s">
        <v>419</v>
      </c>
      <c r="AE658" s="95" t="s">
        <v>194</v>
      </c>
      <c r="AF658" s="95" t="s">
        <v>170</v>
      </c>
      <c r="AG658" s="72">
        <f t="shared" si="372"/>
        <v>0.15</v>
      </c>
      <c r="AH658" s="95" t="s">
        <v>419</v>
      </c>
      <c r="AI658" s="56" t="s">
        <v>2066</v>
      </c>
      <c r="AJ658" s="72">
        <f t="shared" si="326"/>
        <v>0.1</v>
      </c>
      <c r="AK658" s="95" t="s">
        <v>419</v>
      </c>
      <c r="AL658" s="95" t="s">
        <v>2063</v>
      </c>
      <c r="AM658" s="72">
        <f t="shared" ref="AM658:AM659" si="375">IF(AK658="SI",15%,0%)</f>
        <v>0.15</v>
      </c>
      <c r="AN658" s="72" t="s">
        <v>2051</v>
      </c>
      <c r="AO658" s="72" t="s">
        <v>2067</v>
      </c>
      <c r="AP658" s="72">
        <f t="shared" si="332"/>
        <v>0.25</v>
      </c>
      <c r="AQ658" s="73">
        <f t="shared" si="333"/>
        <v>1.05</v>
      </c>
      <c r="AR658" s="395"/>
      <c r="AS658" s="362"/>
      <c r="AT658" s="389"/>
      <c r="AU658" s="362"/>
      <c r="AV658" s="389"/>
      <c r="AW658" s="389"/>
      <c r="AX658" s="389"/>
      <c r="AY658" s="392"/>
    </row>
    <row r="659" spans="1:51" ht="50" hidden="1" customHeight="1" x14ac:dyDescent="0.3">
      <c r="A659" s="405"/>
      <c r="B659" s="408"/>
      <c r="C659" s="411"/>
      <c r="D659" s="408"/>
      <c r="E659" s="408"/>
      <c r="F659" s="408"/>
      <c r="G659" s="402"/>
      <c r="H659" s="363"/>
      <c r="I659" s="363"/>
      <c r="J659" s="363"/>
      <c r="K659" s="363"/>
      <c r="L659" s="363"/>
      <c r="M659" s="363"/>
      <c r="N659" s="390"/>
      <c r="O659" s="399"/>
      <c r="P659" s="363"/>
      <c r="Q659" s="390"/>
      <c r="R659" s="399"/>
      <c r="S659" s="390"/>
      <c r="T659" s="393"/>
      <c r="U659" s="95" t="s">
        <v>419</v>
      </c>
      <c r="V659" s="95" t="s">
        <v>2068</v>
      </c>
      <c r="W659" s="95" t="s">
        <v>2046</v>
      </c>
      <c r="X659" s="71">
        <f t="shared" si="369"/>
        <v>0.25</v>
      </c>
      <c r="Y659" s="71" t="s">
        <v>2069</v>
      </c>
      <c r="Z659" s="71">
        <f t="shared" si="370"/>
        <v>0.15</v>
      </c>
      <c r="AA659" s="95" t="s">
        <v>419</v>
      </c>
      <c r="AB659" s="95" t="s">
        <v>2070</v>
      </c>
      <c r="AC659" s="72">
        <f t="shared" si="371"/>
        <v>0.1</v>
      </c>
      <c r="AD659" s="95" t="s">
        <v>419</v>
      </c>
      <c r="AE659" s="95" t="s">
        <v>194</v>
      </c>
      <c r="AF659" s="95" t="s">
        <v>170</v>
      </c>
      <c r="AG659" s="72">
        <f t="shared" si="372"/>
        <v>0.15</v>
      </c>
      <c r="AH659" s="95" t="s">
        <v>419</v>
      </c>
      <c r="AI659" s="56" t="s">
        <v>2066</v>
      </c>
      <c r="AJ659" s="72">
        <f t="shared" si="326"/>
        <v>0.1</v>
      </c>
      <c r="AK659" s="95" t="s">
        <v>419</v>
      </c>
      <c r="AL659" s="95" t="s">
        <v>2063</v>
      </c>
      <c r="AM659" s="72">
        <f t="shared" si="375"/>
        <v>0.15</v>
      </c>
      <c r="AN659" s="72" t="s">
        <v>2051</v>
      </c>
      <c r="AO659" s="72" t="s">
        <v>2067</v>
      </c>
      <c r="AP659" s="72">
        <f t="shared" si="332"/>
        <v>0.25</v>
      </c>
      <c r="AQ659" s="73">
        <f t="shared" si="333"/>
        <v>1.1499999999999999</v>
      </c>
      <c r="AR659" s="396"/>
      <c r="AS659" s="363"/>
      <c r="AT659" s="390"/>
      <c r="AU659" s="363"/>
      <c r="AV659" s="390"/>
      <c r="AW659" s="390"/>
      <c r="AX659" s="390"/>
      <c r="AY659" s="393"/>
    </row>
    <row r="660" spans="1:51" ht="50" hidden="1" customHeight="1" x14ac:dyDescent="0.3">
      <c r="A660" s="403" t="s">
        <v>1464</v>
      </c>
      <c r="B660" s="406" t="s">
        <v>163</v>
      </c>
      <c r="C660" s="409">
        <v>19</v>
      </c>
      <c r="D660" s="406" t="s">
        <v>2960</v>
      </c>
      <c r="E660" s="406" t="s">
        <v>227</v>
      </c>
      <c r="F660" s="406" t="s">
        <v>2032</v>
      </c>
      <c r="G660" s="400" t="str">
        <f>(CONCATENATE(F660," ","de"," ",D660," ","por"," ",J660," ","debido a"," ",I660))</f>
        <v>Pérdida de confidencialidad e integridad de Base de Datos de EMLAZE ERP
 por Acceso no Autorizado debido a Acceso a los recursos e información del sistema</v>
      </c>
      <c r="H660" s="361" t="s">
        <v>2037</v>
      </c>
      <c r="I660" s="361" t="s">
        <v>2038</v>
      </c>
      <c r="J660" s="361" t="s">
        <v>2039</v>
      </c>
      <c r="K660" s="361" t="s">
        <v>2087</v>
      </c>
      <c r="L660" s="361" t="s">
        <v>2509</v>
      </c>
      <c r="M660" s="361" t="s">
        <v>2042</v>
      </c>
      <c r="N660" s="388">
        <f>VALUE(MID($M660,1,1))</f>
        <v>3</v>
      </c>
      <c r="O660" s="397">
        <f>IF(N660=5,100%,IF(N660=4,80%,IF(N660=3,60%,IF(N660=2,40%,IF(N660=1,20%,"")))))</f>
        <v>0.6</v>
      </c>
      <c r="P660" s="361" t="s">
        <v>2091</v>
      </c>
      <c r="Q660" s="388">
        <f>VALUE(MID($P660,1,1))</f>
        <v>4</v>
      </c>
      <c r="R660" s="397">
        <f>IF(Q660=5,100%,IF(Q660=4,80%,IF(Q660=3,60%,IF(Q660=2,40%,IF(Q660=1,20%,"")))))</f>
        <v>0.8</v>
      </c>
      <c r="S660" s="388" t="str">
        <f>CONCATENATE(M660,P660)</f>
        <v>3. Media4. Mayor</v>
      </c>
      <c r="T660" s="391" t="str">
        <f t="shared" ref="T660" si="376">IF(S660="5. Muy alta1. Leve","Alto",IF(S660="5. Muy alta2. Menor","Alto",IF(S660="5. Muy alta3. Moderado","Alto",IF(S660="5. Muy alta4. Mayor","Alto",IF(S660="5. Muy alta5. Catastrófico","Extremo",IF(S660="4. Alta1. Leve","Moderado",IF(S660="4. Alta2. Menor","Moderado",IF(S660="4. Alta3. Moderado","Alto",IF(S660="4. Alta4. Mayor","Alto",IF(S660="4. Alta5. Catastrófico","Extremo",IF(S660="3. Media1. Leve","Moderado",IF(S660="3. Media2. Menor","Moderado",IF(S660="3. Media3. Moderado","Moderado",IF(S660="3. Media4. Mayor","Alto",IF(S660="3. Media5. Catastrófico","Extremo",IF(S660="2. Baja1. Leve","Bajo",IF(S660="2. Baja2. Menor","Moderado",IF(S660="2. Baja3. Moderado","Moderado",IF(S660="2. Baja4. Mayor","Alto",IF(S660="2. Baja5. Catastrófico","Extremo",IF(S660="1. Muy baja1. Leve","Bajo",IF(S660="1. Muy baja2. Menor","Bajo",IF(S660="1. Muy baja3. Moderado","Moderado",IF(S660="1. Muy baja4. Mayor","Alto",IF(S660="1. Muy baja5. Catastrófico","Extremo","")))))))))))))))))))))))))</f>
        <v>Alto</v>
      </c>
      <c r="U660" s="134" t="s">
        <v>419</v>
      </c>
      <c r="V660" s="110" t="s">
        <v>2045</v>
      </c>
      <c r="W660" s="119" t="s">
        <v>2046</v>
      </c>
      <c r="X660" s="71">
        <f>IF(W660="","0%",IF(W660="Preventivo",25%,IF(W660="Detectivo",15%,IF(W660="Correctivo",10%))))</f>
        <v>0.25</v>
      </c>
      <c r="Y660" s="71" t="s">
        <v>2047</v>
      </c>
      <c r="Z660" s="71">
        <f>IF(Y660="Automático",15%,IF(Y660="Manual",5%,"0%"))</f>
        <v>0.05</v>
      </c>
      <c r="AA660" s="134" t="s">
        <v>419</v>
      </c>
      <c r="AB660" s="110" t="s">
        <v>2961</v>
      </c>
      <c r="AC660" s="111">
        <f>IF($AA660="SI",10%,0%)</f>
        <v>0.1</v>
      </c>
      <c r="AD660" s="134" t="s">
        <v>419</v>
      </c>
      <c r="AE660" s="119" t="s">
        <v>392</v>
      </c>
      <c r="AF660" s="119" t="s">
        <v>392</v>
      </c>
      <c r="AG660" s="111">
        <f>IF($AD660="SI",15%,0%)</f>
        <v>0.15</v>
      </c>
      <c r="AH660" s="134" t="s">
        <v>419</v>
      </c>
      <c r="AI660" s="110" t="s">
        <v>2049</v>
      </c>
      <c r="AJ660" s="111">
        <f t="shared" si="326"/>
        <v>0.1</v>
      </c>
      <c r="AK660" s="134" t="s">
        <v>419</v>
      </c>
      <c r="AL660" s="119" t="s">
        <v>2050</v>
      </c>
      <c r="AM660" s="111">
        <f>IF(AK660="SI",15%,0%)</f>
        <v>0.15</v>
      </c>
      <c r="AN660" s="109" t="s">
        <v>2051</v>
      </c>
      <c r="AO660" s="111" t="s">
        <v>2052</v>
      </c>
      <c r="AP660" s="72">
        <f t="shared" si="332"/>
        <v>0.25</v>
      </c>
      <c r="AQ660" s="73">
        <f t="shared" si="333"/>
        <v>1.05</v>
      </c>
      <c r="AR660" s="394">
        <f>AVERAGE(AQ660,AQ661,AQ662)</f>
        <v>0.70000000000000007</v>
      </c>
      <c r="AS660" s="361" t="s">
        <v>2132</v>
      </c>
      <c r="AT660" s="388">
        <f>VALUE(MID($AS660,1,1))</f>
        <v>2</v>
      </c>
      <c r="AU660" s="361" t="s">
        <v>2106</v>
      </c>
      <c r="AV660" s="388">
        <f>VALUE(MID($AU660,1,1))</f>
        <v>3</v>
      </c>
      <c r="AW660" s="388">
        <f>$AT660*$AV660</f>
        <v>6</v>
      </c>
      <c r="AX660" s="388" t="str">
        <f>CONCATENATE(AS660,AU660)</f>
        <v>2. Baja3. Moderado</v>
      </c>
      <c r="AY660" s="391" t="str">
        <f t="shared" ref="AY660" si="377">IF(AX660="5. Muy alta1. Leve","Alto",IF(AX660="5. Muy alta2. Menor","Alto",IF(AX660="5. Muy alta3. Moderado","Alto",IF(AX660="5. Muy alta4. Mayor","Alto",IF(AX660="5. Muy alta5. Catastrófico","Extremo",IF(AX660="4. Alta1. Leve","Moderado",IF(AX660="4. Alta2. Menor","Moderado",IF(AX660="4. Alta3. Moderado","Alto",IF(AX660="4. Alta4. Mayor","Alto",IF(AX660="4. Alta5. Catastrófico","Extremo",IF(AX660="3. Media1. Leve","Moderado",IF(AX660="3. Media2. Menor","Moderado",IF(AX660="3. Media3. Moderado","Moderado",IF(AX660="3. Media4. Mayor","Alto",IF(AX660="3. Media5. Catastrófico","Extremo",IF(AX660="2. Baja1. Leve","Bajo",IF(AX660="2. Baja2. Menor","Moderado",IF(AX660="2. Baja3. Moderado","Moderado",IF(AX660="2. Baja4. Mayor","Alto",IF(AX660="2. Baja5. Catastrófico","Extremo",IF(AX660="1. Muy baja1. Leve","Bajo",IF(AX660="1. Muy baja2. Menor","Bajo",IF(AX660="1. Muy baja3. Moderado","Moderado",IF(AX660="1. Muy baja4. Mayor","Alto",IF(AX660="1. Muy baja5. Catastrófico","Extremo","")))))))))))))))))))))))))</f>
        <v>Moderado</v>
      </c>
    </row>
    <row r="661" spans="1:51" ht="50" hidden="1" customHeight="1" x14ac:dyDescent="0.3">
      <c r="A661" s="404"/>
      <c r="B661" s="407"/>
      <c r="C661" s="410"/>
      <c r="D661" s="407"/>
      <c r="E661" s="407"/>
      <c r="F661" s="407"/>
      <c r="G661" s="401"/>
      <c r="H661" s="362"/>
      <c r="I661" s="362"/>
      <c r="J661" s="362"/>
      <c r="K661" s="362"/>
      <c r="L661" s="362"/>
      <c r="M661" s="362"/>
      <c r="N661" s="389"/>
      <c r="O661" s="398"/>
      <c r="P661" s="362"/>
      <c r="Q661" s="389"/>
      <c r="R661" s="398"/>
      <c r="S661" s="389"/>
      <c r="T661" s="392"/>
      <c r="U661" s="134" t="s">
        <v>419</v>
      </c>
      <c r="V661" s="119" t="s">
        <v>2962</v>
      </c>
      <c r="W661" s="119" t="s">
        <v>2046</v>
      </c>
      <c r="X661" s="71">
        <f t="shared" ref="X661" si="378">IF(W661="","0%",IF(W661="Preventivo",25%,IF(W661="Detectivo",15%,IF(W661="Correctivo",10%))))</f>
        <v>0.25</v>
      </c>
      <c r="Y661" s="71" t="s">
        <v>2047</v>
      </c>
      <c r="Z661" s="71">
        <f t="shared" ref="Z661" si="379">IF(Y661="Automático",15%,IF(Y661="Manual",5%,"0%"))</f>
        <v>0.05</v>
      </c>
      <c r="AA661" s="134" t="s">
        <v>419</v>
      </c>
      <c r="AB661" s="119" t="s">
        <v>2963</v>
      </c>
      <c r="AC661" s="111">
        <f t="shared" si="371"/>
        <v>0.1</v>
      </c>
      <c r="AD661" s="134" t="s">
        <v>419</v>
      </c>
      <c r="AE661" s="119" t="s">
        <v>194</v>
      </c>
      <c r="AF661" s="119" t="s">
        <v>1607</v>
      </c>
      <c r="AG661" s="111">
        <f>IF($AD661="SI",15%,0%)</f>
        <v>0.15</v>
      </c>
      <c r="AH661" s="134" t="s">
        <v>419</v>
      </c>
      <c r="AI661" s="110" t="s">
        <v>2049</v>
      </c>
      <c r="AJ661" s="111">
        <f t="shared" si="326"/>
        <v>0.1</v>
      </c>
      <c r="AK661" s="134" t="s">
        <v>419</v>
      </c>
      <c r="AL661" s="119" t="s">
        <v>2050</v>
      </c>
      <c r="AM661" s="111">
        <f>IF(AK661="SI",15%,0%)</f>
        <v>0.15</v>
      </c>
      <c r="AN661" s="109" t="s">
        <v>2051</v>
      </c>
      <c r="AO661" s="111" t="s">
        <v>2052</v>
      </c>
      <c r="AP661" s="72">
        <f t="shared" si="332"/>
        <v>0.25</v>
      </c>
      <c r="AQ661" s="73">
        <f t="shared" si="333"/>
        <v>1.05</v>
      </c>
      <c r="AR661" s="395"/>
      <c r="AS661" s="362"/>
      <c r="AT661" s="389"/>
      <c r="AU661" s="362"/>
      <c r="AV661" s="389"/>
      <c r="AW661" s="389"/>
      <c r="AX661" s="389"/>
      <c r="AY661" s="392"/>
    </row>
    <row r="662" spans="1:51" ht="50" hidden="1" customHeight="1" x14ac:dyDescent="0.3">
      <c r="A662" s="405"/>
      <c r="B662" s="408"/>
      <c r="C662" s="411"/>
      <c r="D662" s="408"/>
      <c r="E662" s="408"/>
      <c r="F662" s="408"/>
      <c r="G662" s="402"/>
      <c r="H662" s="363"/>
      <c r="I662" s="363"/>
      <c r="J662" s="363"/>
      <c r="K662" s="363"/>
      <c r="L662" s="363"/>
      <c r="M662" s="363"/>
      <c r="N662" s="390"/>
      <c r="O662" s="399"/>
      <c r="P662" s="363"/>
      <c r="Q662" s="390"/>
      <c r="R662" s="399"/>
      <c r="S662" s="390"/>
      <c r="T662" s="393"/>
      <c r="U662" s="134"/>
      <c r="V662" s="134"/>
      <c r="W662" s="134"/>
      <c r="X662" s="108"/>
      <c r="Y662" s="108"/>
      <c r="Z662" s="71"/>
      <c r="AA662" s="134"/>
      <c r="AB662" s="134"/>
      <c r="AC662" s="111"/>
      <c r="AD662" s="134"/>
      <c r="AE662" s="119"/>
      <c r="AF662" s="119"/>
      <c r="AG662" s="111"/>
      <c r="AH662" s="134"/>
      <c r="AI662" s="112"/>
      <c r="AJ662" s="111"/>
      <c r="AK662" s="134"/>
      <c r="AL662" s="134"/>
      <c r="AM662" s="111"/>
      <c r="AN662" s="109"/>
      <c r="AO662" s="109"/>
      <c r="AP662" s="72">
        <f t="shared" si="332"/>
        <v>0</v>
      </c>
      <c r="AQ662" s="73">
        <f t="shared" si="333"/>
        <v>0</v>
      </c>
      <c r="AR662" s="396"/>
      <c r="AS662" s="363"/>
      <c r="AT662" s="390"/>
      <c r="AU662" s="363"/>
      <c r="AV662" s="390"/>
      <c r="AW662" s="390"/>
      <c r="AX662" s="390"/>
      <c r="AY662" s="393"/>
    </row>
    <row r="663" spans="1:51" ht="50" hidden="1" customHeight="1" x14ac:dyDescent="0.3">
      <c r="A663" s="403" t="s">
        <v>1464</v>
      </c>
      <c r="B663" s="406" t="s">
        <v>163</v>
      </c>
      <c r="C663" s="409">
        <v>20</v>
      </c>
      <c r="D663" s="406" t="s">
        <v>2960</v>
      </c>
      <c r="E663" s="406" t="s">
        <v>227</v>
      </c>
      <c r="F663" s="406" t="s">
        <v>2061</v>
      </c>
      <c r="G663" s="400" t="str">
        <f>(CONCATENATE(F663," ","de"," ",D663," ","por"," ",J663," ","debido a"," ",I663))</f>
        <v>Pérdida de Disponibilidad de Base de Datos de EMLAZE ERP
 por Fallo de servicios de comunicaciones debido a Ausencia de copias de respaldo o copias incompletas</v>
      </c>
      <c r="H663" s="361" t="s">
        <v>2037</v>
      </c>
      <c r="I663" s="361" t="s">
        <v>2418</v>
      </c>
      <c r="J663" s="361" t="s">
        <v>2199</v>
      </c>
      <c r="K663" s="361" t="s">
        <v>2140</v>
      </c>
      <c r="L663" s="361" t="s">
        <v>2509</v>
      </c>
      <c r="M663" s="361" t="s">
        <v>2042</v>
      </c>
      <c r="N663" s="388">
        <f>VALUE(MID($M663,1,1))</f>
        <v>3</v>
      </c>
      <c r="O663" s="397">
        <f>IF(N663=5,100%,IF(N663=4,80%,IF(N663=3,60%,IF(N663=2,40%,IF(N663=1,20%,"")))))</f>
        <v>0.6</v>
      </c>
      <c r="P663" s="361" t="s">
        <v>2091</v>
      </c>
      <c r="Q663" s="388">
        <f>VALUE(MID($P663,1,1))</f>
        <v>4</v>
      </c>
      <c r="R663" s="397">
        <f>IF(Q663=5,100%,IF(Q663=4,80%,IF(Q663=3,60%,IF(Q663=2,40%,IF(Q663=1,20%,"")))))</f>
        <v>0.8</v>
      </c>
      <c r="S663" s="388" t="str">
        <f>CONCATENATE(M663,P663)</f>
        <v>3. Media4. Mayor</v>
      </c>
      <c r="T663" s="391" t="str">
        <f t="shared" ref="T663" si="380">IF(S663="5. Muy alta1. Leve","Alto",IF(S663="5. Muy alta2. Menor","Alto",IF(S663="5. Muy alta3. Moderado","Alto",IF(S663="5. Muy alta4. Mayor","Alto",IF(S663="5. Muy alta5. Catastrófico","Extremo",IF(S663="4. Alta1. Leve","Moderado",IF(S663="4. Alta2. Menor","Moderado",IF(S663="4. Alta3. Moderado","Alto",IF(S663="4. Alta4. Mayor","Alto",IF(S663="4. Alta5. Catastrófico","Extremo",IF(S663="3. Media1. Leve","Moderado",IF(S663="3. Media2. Menor","Moderado",IF(S663="3. Media3. Moderado","Moderado",IF(S663="3. Media4. Mayor","Alto",IF(S663="3. Media5. Catastrófico","Extremo",IF(S663="2. Baja1. Leve","Bajo",IF(S663="2. Baja2. Menor","Moderado",IF(S663="2. Baja3. Moderado","Moderado",IF(S663="2. Baja4. Mayor","Alto",IF(S663="2. Baja5. Catastrófico","Extremo",IF(S663="1. Muy baja1. Leve","Bajo",IF(S663="1. Muy baja2. Menor","Bajo",IF(S663="1. Muy baja3. Moderado","Moderado",IF(S663="1. Muy baja4. Mayor","Alto",IF(S663="1. Muy baja5. Catastrófico","Extremo","")))))))))))))))))))))))))</f>
        <v>Alto</v>
      </c>
      <c r="U663" s="134" t="s">
        <v>419</v>
      </c>
      <c r="V663" s="110" t="s">
        <v>2045</v>
      </c>
      <c r="W663" s="119" t="s">
        <v>2046</v>
      </c>
      <c r="X663" s="71">
        <f>IF(W663="","0%",IF(W663="Preventivo",25%,IF(W663="Detectivo",15%,IF(W663="Correctivo",10%))))</f>
        <v>0.25</v>
      </c>
      <c r="Y663" s="71" t="s">
        <v>2047</v>
      </c>
      <c r="Z663" s="71">
        <f>IF(Y663="Automático",15%,IF(Y663="Manual",5%,"0%"))</f>
        <v>0.05</v>
      </c>
      <c r="AA663" s="134" t="s">
        <v>419</v>
      </c>
      <c r="AB663" s="110" t="s">
        <v>2961</v>
      </c>
      <c r="AC663" s="111">
        <f>IF($AA663="SI",10%,0%)</f>
        <v>0.1</v>
      </c>
      <c r="AD663" s="134" t="s">
        <v>419</v>
      </c>
      <c r="AE663" s="119" t="s">
        <v>392</v>
      </c>
      <c r="AF663" s="119" t="s">
        <v>392</v>
      </c>
      <c r="AG663" s="111">
        <f>IF($AD663="SI",15%,0%)</f>
        <v>0.15</v>
      </c>
      <c r="AH663" s="134" t="s">
        <v>419</v>
      </c>
      <c r="AI663" s="110" t="s">
        <v>2049</v>
      </c>
      <c r="AJ663" s="111">
        <f t="shared" ref="AJ663:AJ695" si="381">IF($AH663="SI",10%,0%)</f>
        <v>0.1</v>
      </c>
      <c r="AK663" s="134" t="s">
        <v>419</v>
      </c>
      <c r="AL663" s="119" t="s">
        <v>2050</v>
      </c>
      <c r="AM663" s="111">
        <f>IF(AK663="SI",15%,0%)</f>
        <v>0.15</v>
      </c>
      <c r="AN663" s="109" t="s">
        <v>2051</v>
      </c>
      <c r="AO663" s="111" t="s">
        <v>2052</v>
      </c>
      <c r="AP663" s="72">
        <f t="shared" si="332"/>
        <v>0.25</v>
      </c>
      <c r="AQ663" s="73">
        <f t="shared" si="333"/>
        <v>1.05</v>
      </c>
      <c r="AR663" s="394">
        <f>AVERAGE(AQ663,AQ664,AQ665)</f>
        <v>0.73333333333333339</v>
      </c>
      <c r="AS663" s="361" t="s">
        <v>2132</v>
      </c>
      <c r="AT663" s="388">
        <f>VALUE(MID($AS663,1,1))</f>
        <v>2</v>
      </c>
      <c r="AU663" s="361" t="s">
        <v>2106</v>
      </c>
      <c r="AV663" s="388">
        <f>VALUE(MID($AU663,1,1))</f>
        <v>3</v>
      </c>
      <c r="AW663" s="388">
        <f>$AT663*$AV663</f>
        <v>6</v>
      </c>
      <c r="AX663" s="388" t="str">
        <f>CONCATENATE(AS663,AU663)</f>
        <v>2. Baja3. Moderado</v>
      </c>
      <c r="AY663" s="391" t="str">
        <f t="shared" ref="AY663" si="382">IF(AX663="5. Muy alta1. Leve","Alto",IF(AX663="5. Muy alta2. Menor","Alto",IF(AX663="5. Muy alta3. Moderado","Alto",IF(AX663="5. Muy alta4. Mayor","Alto",IF(AX663="5. Muy alta5. Catastrófico","Extremo",IF(AX663="4. Alta1. Leve","Moderado",IF(AX663="4. Alta2. Menor","Moderado",IF(AX663="4. Alta3. Moderado","Alto",IF(AX663="4. Alta4. Mayor","Alto",IF(AX663="4. Alta5. Catastrófico","Extremo",IF(AX663="3. Media1. Leve","Moderado",IF(AX663="3. Media2. Menor","Moderado",IF(AX663="3. Media3. Moderado","Moderado",IF(AX663="3. Media4. Mayor","Alto",IF(AX663="3. Media5. Catastrófico","Extremo",IF(AX663="2. Baja1. Leve","Bajo",IF(AX663="2. Baja2. Menor","Moderado",IF(AX663="2. Baja3. Moderado","Moderado",IF(AX663="2. Baja4. Mayor","Alto",IF(AX663="2. Baja5. Catastrófico","Extremo",IF(AX663="1. Muy baja1. Leve","Bajo",IF(AX663="1. Muy baja2. Menor","Bajo",IF(AX663="1. Muy baja3. Moderado","Moderado",IF(AX663="1. Muy baja4. Mayor","Alto",IF(AX663="1. Muy baja5. Catastrófico","Extremo","")))))))))))))))))))))))))</f>
        <v>Moderado</v>
      </c>
    </row>
    <row r="664" spans="1:51" ht="50" hidden="1" customHeight="1" x14ac:dyDescent="0.3">
      <c r="A664" s="404"/>
      <c r="B664" s="407"/>
      <c r="C664" s="410"/>
      <c r="D664" s="407"/>
      <c r="E664" s="407"/>
      <c r="F664" s="407"/>
      <c r="G664" s="401"/>
      <c r="H664" s="362"/>
      <c r="I664" s="362"/>
      <c r="J664" s="362"/>
      <c r="K664" s="362"/>
      <c r="L664" s="362"/>
      <c r="M664" s="362"/>
      <c r="N664" s="389"/>
      <c r="O664" s="398"/>
      <c r="P664" s="362"/>
      <c r="Q664" s="389"/>
      <c r="R664" s="398"/>
      <c r="S664" s="389"/>
      <c r="T664" s="392"/>
      <c r="U664" s="134" t="s">
        <v>419</v>
      </c>
      <c r="V664" s="119" t="s">
        <v>2964</v>
      </c>
      <c r="W664" s="119" t="s">
        <v>2046</v>
      </c>
      <c r="X664" s="71">
        <f t="shared" ref="X664:X667" si="383">IF(W664="","0%",IF(W664="Preventivo",25%,IF(W664="Detectivo",15%,IF(W664="Correctivo",10%))))</f>
        <v>0.25</v>
      </c>
      <c r="Y664" s="71" t="s">
        <v>2069</v>
      </c>
      <c r="Z664" s="71">
        <f t="shared" ref="Z664:Z667" si="384">IF(Y664="Automático",15%,IF(Y664="Manual",5%,"0%"))</f>
        <v>0.15</v>
      </c>
      <c r="AA664" s="134" t="s">
        <v>419</v>
      </c>
      <c r="AB664" s="119" t="s">
        <v>2965</v>
      </c>
      <c r="AC664" s="111">
        <f t="shared" si="371"/>
        <v>0.1</v>
      </c>
      <c r="AD664" s="134" t="s">
        <v>419</v>
      </c>
      <c r="AE664" s="119" t="s">
        <v>392</v>
      </c>
      <c r="AF664" s="119" t="s">
        <v>392</v>
      </c>
      <c r="AG664" s="111">
        <f t="shared" ref="AG664:AG667" si="385">IF($AD664="SI",15%,0%)</f>
        <v>0.15</v>
      </c>
      <c r="AH664" s="134" t="s">
        <v>419</v>
      </c>
      <c r="AI664" s="135" t="s">
        <v>2066</v>
      </c>
      <c r="AJ664" s="111">
        <f t="shared" si="381"/>
        <v>0.1</v>
      </c>
      <c r="AK664" s="134" t="s">
        <v>419</v>
      </c>
      <c r="AL664" s="119" t="s">
        <v>2063</v>
      </c>
      <c r="AM664" s="111">
        <f t="shared" ref="AM664:AM668" si="386">IF(AK664="SI",15%,0%)</f>
        <v>0.15</v>
      </c>
      <c r="AN664" s="109" t="s">
        <v>2051</v>
      </c>
      <c r="AO664" s="111" t="s">
        <v>2067</v>
      </c>
      <c r="AP664" s="72">
        <f t="shared" si="332"/>
        <v>0.25</v>
      </c>
      <c r="AQ664" s="73">
        <f t="shared" si="333"/>
        <v>1.1499999999999999</v>
      </c>
      <c r="AR664" s="395"/>
      <c r="AS664" s="362"/>
      <c r="AT664" s="389"/>
      <c r="AU664" s="362"/>
      <c r="AV664" s="389"/>
      <c r="AW664" s="389"/>
      <c r="AX664" s="389"/>
      <c r="AY664" s="392"/>
    </row>
    <row r="665" spans="1:51" ht="50" hidden="1" customHeight="1" x14ac:dyDescent="0.3">
      <c r="A665" s="405"/>
      <c r="B665" s="408"/>
      <c r="C665" s="411"/>
      <c r="D665" s="408"/>
      <c r="E665" s="408"/>
      <c r="F665" s="408"/>
      <c r="G665" s="402"/>
      <c r="H665" s="363"/>
      <c r="I665" s="363"/>
      <c r="J665" s="363"/>
      <c r="K665" s="363"/>
      <c r="L665" s="363"/>
      <c r="M665" s="363"/>
      <c r="N665" s="390"/>
      <c r="O665" s="399"/>
      <c r="P665" s="363"/>
      <c r="Q665" s="390"/>
      <c r="R665" s="399"/>
      <c r="S665" s="390"/>
      <c r="T665" s="393"/>
      <c r="U665" s="134"/>
      <c r="V665" s="134"/>
      <c r="W665" s="134"/>
      <c r="X665" s="108"/>
      <c r="Y665" s="108"/>
      <c r="Z665" s="108"/>
      <c r="AA665" s="134"/>
      <c r="AB665" s="134"/>
      <c r="AC665" s="109"/>
      <c r="AD665" s="134"/>
      <c r="AE665" s="134"/>
      <c r="AF665" s="134"/>
      <c r="AG665" s="109"/>
      <c r="AH665" s="134"/>
      <c r="AI665" s="136"/>
      <c r="AJ665" s="109"/>
      <c r="AK665" s="134"/>
      <c r="AL665" s="134"/>
      <c r="AM665" s="109"/>
      <c r="AN665" s="109"/>
      <c r="AO665" s="109"/>
      <c r="AP665" s="72">
        <f t="shared" si="332"/>
        <v>0</v>
      </c>
      <c r="AQ665" s="73">
        <f t="shared" si="333"/>
        <v>0</v>
      </c>
      <c r="AR665" s="396"/>
      <c r="AS665" s="363"/>
      <c r="AT665" s="390"/>
      <c r="AU665" s="363"/>
      <c r="AV665" s="390"/>
      <c r="AW665" s="390"/>
      <c r="AX665" s="390"/>
      <c r="AY665" s="393"/>
    </row>
    <row r="666" spans="1:51" ht="50" customHeight="1" x14ac:dyDescent="0.3">
      <c r="A666" s="403" t="s">
        <v>1464</v>
      </c>
      <c r="B666" s="406" t="s">
        <v>163</v>
      </c>
      <c r="C666" s="409">
        <v>21</v>
      </c>
      <c r="D666" s="406" t="s">
        <v>2966</v>
      </c>
      <c r="E666" s="406" t="s">
        <v>243</v>
      </c>
      <c r="F666" s="406" t="s">
        <v>2032</v>
      </c>
      <c r="G666" s="400" t="str">
        <f>(CONCATENATE(F666," ","de"," ",D666," ","por"," ",J666," ","debido a"," ",I666))</f>
        <v>Pérdida de confidencialidad e integridad de SISTEMA DE INFORMACIÓN DEL REGISTRO DISTRITAL - SIRD
 por Acceso no Autorizado debido a Acceso a los recursos e información del sistema</v>
      </c>
      <c r="H666" s="361" t="s">
        <v>2073</v>
      </c>
      <c r="I666" s="361" t="s">
        <v>2038</v>
      </c>
      <c r="J666" s="361" t="s">
        <v>2039</v>
      </c>
      <c r="K666" s="361" t="s">
        <v>2087</v>
      </c>
      <c r="L666" s="361" t="s">
        <v>2509</v>
      </c>
      <c r="M666" s="361" t="s">
        <v>2141</v>
      </c>
      <c r="N666" s="388">
        <f>VALUE(MID($M666,1,1))</f>
        <v>4</v>
      </c>
      <c r="O666" s="397">
        <f>IF(N666=5,100%,IF(N666=4,80%,IF(N666=3,60%,IF(N666=2,40%,IF(N666=1,20%,"")))))</f>
        <v>0.8</v>
      </c>
      <c r="P666" s="361" t="s">
        <v>2091</v>
      </c>
      <c r="Q666" s="388">
        <f>VALUE(MID($P666,1,1))</f>
        <v>4</v>
      </c>
      <c r="R666" s="397">
        <f>IF(Q666=5,100%,IF(Q666=4,80%,IF(Q666=3,60%,IF(Q666=2,40%,IF(Q666=1,20%,"")))))</f>
        <v>0.8</v>
      </c>
      <c r="S666" s="388" t="str">
        <f>CONCATENATE(M666,P666)</f>
        <v>4. Alta4. Mayor</v>
      </c>
      <c r="T666" s="391" t="str">
        <f t="shared" ref="T666" si="387">IF(S666="5. Muy alta1. Leve","Alto",IF(S666="5. Muy alta2. Menor","Alto",IF(S666="5. Muy alta3. Moderado","Alto",IF(S666="5. Muy alta4. Mayor","Alto",IF(S666="5. Muy alta5. Catastrófico","Extremo",IF(S666="4. Alta1. Leve","Moderado",IF(S666="4. Alta2. Menor","Moderado",IF(S666="4. Alta3. Moderado","Alto",IF(S666="4. Alta4. Mayor","Alto",IF(S666="4. Alta5. Catastrófico","Extremo",IF(S666="3. Media1. Leve","Moderado",IF(S666="3. Media2. Menor","Moderado",IF(S666="3. Media3. Moderado","Moderado",IF(S666="3. Media4. Mayor","Alto",IF(S666="3. Media5. Catastrófico","Extremo",IF(S666="2. Baja1. Leve","Bajo",IF(S666="2. Baja2. Menor","Moderado",IF(S666="2. Baja3. Moderado","Moderado",IF(S666="2. Baja4. Mayor","Alto",IF(S666="2. Baja5. Catastrófico","Extremo",IF(S666="1. Muy baja1. Leve","Bajo",IF(S666="1. Muy baja2. Menor","Bajo",IF(S666="1. Muy baja3. Moderado","Moderado",IF(S666="1. Muy baja4. Mayor","Alto",IF(S666="1. Muy baja5. Catastrófico","Extremo","")))))))))))))))))))))))))</f>
        <v>Alto</v>
      </c>
      <c r="U666" s="95" t="s">
        <v>419</v>
      </c>
      <c r="V666" s="95" t="s">
        <v>2111</v>
      </c>
      <c r="W666" s="95" t="s">
        <v>2046</v>
      </c>
      <c r="X666" s="71">
        <f t="shared" si="383"/>
        <v>0.25</v>
      </c>
      <c r="Y666" s="71" t="s">
        <v>2069</v>
      </c>
      <c r="Z666" s="71">
        <f t="shared" si="384"/>
        <v>0.15</v>
      </c>
      <c r="AA666" s="95" t="s">
        <v>419</v>
      </c>
      <c r="AB666" s="95" t="s">
        <v>2112</v>
      </c>
      <c r="AC666" s="72">
        <f t="shared" si="371"/>
        <v>0.1</v>
      </c>
      <c r="AD666" s="95" t="s">
        <v>419</v>
      </c>
      <c r="AE666" s="95" t="s">
        <v>178</v>
      </c>
      <c r="AF666" s="95" t="s">
        <v>1607</v>
      </c>
      <c r="AG666" s="72">
        <f t="shared" si="385"/>
        <v>0.15</v>
      </c>
      <c r="AH666" s="95" t="s">
        <v>419</v>
      </c>
      <c r="AI666" s="92" t="s">
        <v>2049</v>
      </c>
      <c r="AJ666" s="72">
        <f t="shared" si="381"/>
        <v>0.1</v>
      </c>
      <c r="AK666" s="95" t="s">
        <v>419</v>
      </c>
      <c r="AL666" s="70" t="s">
        <v>2079</v>
      </c>
      <c r="AM666" s="72">
        <f t="shared" si="386"/>
        <v>0.15</v>
      </c>
      <c r="AN666" s="72" t="s">
        <v>2051</v>
      </c>
      <c r="AO666" s="72" t="s">
        <v>2052</v>
      </c>
      <c r="AP666" s="72">
        <f t="shared" si="332"/>
        <v>0.25</v>
      </c>
      <c r="AQ666" s="73">
        <f t="shared" si="333"/>
        <v>1.1499999999999999</v>
      </c>
      <c r="AR666" s="394">
        <f>AVERAGE(AQ666,AQ667,AQ668)</f>
        <v>1.0999999999999999</v>
      </c>
      <c r="AS666" s="361" t="s">
        <v>2132</v>
      </c>
      <c r="AT666" s="388">
        <f>VALUE(MID($AS666,1,1))</f>
        <v>2</v>
      </c>
      <c r="AU666" s="361" t="s">
        <v>2043</v>
      </c>
      <c r="AV666" s="388">
        <f>VALUE(MID($AU666,1,1))</f>
        <v>2</v>
      </c>
      <c r="AW666" s="388">
        <f>$AT666*$AV666</f>
        <v>4</v>
      </c>
      <c r="AX666" s="388" t="str">
        <f>CONCATENATE(AS666,AU666)</f>
        <v>2. Baja2. Menor</v>
      </c>
      <c r="AY666" s="391" t="str">
        <f t="shared" ref="AY666" si="388">IF(AX666="5. Muy alta1. Leve","Alto",IF(AX666="5. Muy alta2. Menor","Alto",IF(AX666="5. Muy alta3. Moderado","Alto",IF(AX666="5. Muy alta4. Mayor","Alto",IF(AX666="5. Muy alta5. Catastrófico","Extremo",IF(AX666="4. Alta1. Leve","Moderado",IF(AX666="4. Alta2. Menor","Moderado",IF(AX666="4. Alta3. Moderado","Alto",IF(AX666="4. Alta4. Mayor","Alto",IF(AX666="4. Alta5. Catastrófico","Extremo",IF(AX666="3. Media1. Leve","Moderado",IF(AX666="3. Media2. Menor","Moderado",IF(AX666="3. Media3. Moderado","Moderado",IF(AX666="3. Media4. Mayor","Alto",IF(AX666="3. Media5. Catastrófico","Extremo",IF(AX666="2. Baja1. Leve","Bajo",IF(AX666="2. Baja2. Menor","Moderado",IF(AX666="2. Baja3. Moderado","Moderado",IF(AX666="2. Baja4. Mayor","Alto",IF(AX666="2. Baja5. Catastrófico","Extremo",IF(AX666="1. Muy baja1. Leve","Bajo",IF(AX666="1. Muy baja2. Menor","Bajo",IF(AX666="1. Muy baja3. Moderado","Moderado",IF(AX666="1. Muy baja4. Mayor","Alto",IF(AX666="1. Muy baja5. Catastrófico","Extremo","")))))))))))))))))))))))))</f>
        <v>Moderado</v>
      </c>
    </row>
    <row r="667" spans="1:51" ht="50" customHeight="1" x14ac:dyDescent="0.3">
      <c r="A667" s="404"/>
      <c r="B667" s="407"/>
      <c r="C667" s="410"/>
      <c r="D667" s="407"/>
      <c r="E667" s="407"/>
      <c r="F667" s="407"/>
      <c r="G667" s="401"/>
      <c r="H667" s="362"/>
      <c r="I667" s="362"/>
      <c r="J667" s="362"/>
      <c r="K667" s="362"/>
      <c r="L667" s="362"/>
      <c r="M667" s="362"/>
      <c r="N667" s="389"/>
      <c r="O667" s="398"/>
      <c r="P667" s="362"/>
      <c r="Q667" s="389"/>
      <c r="R667" s="398"/>
      <c r="S667" s="389"/>
      <c r="T667" s="392"/>
      <c r="U667" s="95" t="s">
        <v>419</v>
      </c>
      <c r="V667" s="95" t="s">
        <v>2967</v>
      </c>
      <c r="W667" s="95" t="s">
        <v>2046</v>
      </c>
      <c r="X667" s="71">
        <f t="shared" si="383"/>
        <v>0.25</v>
      </c>
      <c r="Y667" s="71" t="s">
        <v>2069</v>
      </c>
      <c r="Z667" s="71">
        <f t="shared" si="384"/>
        <v>0.15</v>
      </c>
      <c r="AA667" s="95" t="s">
        <v>419</v>
      </c>
      <c r="AB667" s="95" t="s">
        <v>2070</v>
      </c>
      <c r="AC667" s="72">
        <f t="shared" si="371"/>
        <v>0.1</v>
      </c>
      <c r="AD667" s="95" t="s">
        <v>419</v>
      </c>
      <c r="AE667" s="95" t="s">
        <v>194</v>
      </c>
      <c r="AF667" s="95" t="s">
        <v>170</v>
      </c>
      <c r="AG667" s="72">
        <f t="shared" si="385"/>
        <v>0.15</v>
      </c>
      <c r="AH667" s="95" t="s">
        <v>419</v>
      </c>
      <c r="AI667" s="56" t="s">
        <v>2066</v>
      </c>
      <c r="AJ667" s="72">
        <f t="shared" si="381"/>
        <v>0.1</v>
      </c>
      <c r="AK667" s="95" t="s">
        <v>419</v>
      </c>
      <c r="AL667" s="95" t="s">
        <v>2063</v>
      </c>
      <c r="AM667" s="72">
        <f t="shared" si="386"/>
        <v>0.15</v>
      </c>
      <c r="AN667" s="72" t="s">
        <v>2051</v>
      </c>
      <c r="AO667" s="72" t="s">
        <v>2067</v>
      </c>
      <c r="AP667" s="72">
        <f t="shared" si="332"/>
        <v>0.25</v>
      </c>
      <c r="AQ667" s="73">
        <f t="shared" si="333"/>
        <v>1.1499999999999999</v>
      </c>
      <c r="AR667" s="395"/>
      <c r="AS667" s="362"/>
      <c r="AT667" s="389"/>
      <c r="AU667" s="362"/>
      <c r="AV667" s="389"/>
      <c r="AW667" s="389"/>
      <c r="AX667" s="389"/>
      <c r="AY667" s="392"/>
    </row>
    <row r="668" spans="1:51" ht="50" customHeight="1" x14ac:dyDescent="0.3">
      <c r="A668" s="405"/>
      <c r="B668" s="408"/>
      <c r="C668" s="411"/>
      <c r="D668" s="408"/>
      <c r="E668" s="408"/>
      <c r="F668" s="408"/>
      <c r="G668" s="402"/>
      <c r="H668" s="363"/>
      <c r="I668" s="363"/>
      <c r="J668" s="363"/>
      <c r="K668" s="363"/>
      <c r="L668" s="363"/>
      <c r="M668" s="363"/>
      <c r="N668" s="390"/>
      <c r="O668" s="399"/>
      <c r="P668" s="363"/>
      <c r="Q668" s="390"/>
      <c r="R668" s="399"/>
      <c r="S668" s="390"/>
      <c r="T668" s="393"/>
      <c r="U668" s="70" t="s">
        <v>419</v>
      </c>
      <c r="V668" s="70" t="s">
        <v>2968</v>
      </c>
      <c r="W668" s="70" t="s">
        <v>2114</v>
      </c>
      <c r="X668" s="71">
        <f t="shared" si="327"/>
        <v>0.1</v>
      </c>
      <c r="Y668" s="71" t="s">
        <v>2069</v>
      </c>
      <c r="Z668" s="71">
        <f t="shared" si="328"/>
        <v>0.15</v>
      </c>
      <c r="AA668" s="70" t="s">
        <v>419</v>
      </c>
      <c r="AB668" s="70" t="s">
        <v>2969</v>
      </c>
      <c r="AC668" s="72">
        <f t="shared" si="329"/>
        <v>0.1</v>
      </c>
      <c r="AD668" s="70" t="s">
        <v>419</v>
      </c>
      <c r="AE668" s="95" t="s">
        <v>194</v>
      </c>
      <c r="AF668" s="95" t="s">
        <v>170</v>
      </c>
      <c r="AG668" s="72">
        <f t="shared" si="330"/>
        <v>0.15</v>
      </c>
      <c r="AH668" s="95" t="s">
        <v>419</v>
      </c>
      <c r="AI668" s="92" t="s">
        <v>2049</v>
      </c>
      <c r="AJ668" s="72">
        <f t="shared" si="381"/>
        <v>0.1</v>
      </c>
      <c r="AK668" s="95" t="s">
        <v>419</v>
      </c>
      <c r="AL668" s="70" t="s">
        <v>2533</v>
      </c>
      <c r="AM668" s="72">
        <f t="shared" si="386"/>
        <v>0.15</v>
      </c>
      <c r="AN668" s="72" t="s">
        <v>2051</v>
      </c>
      <c r="AO668" s="72" t="s">
        <v>2052</v>
      </c>
      <c r="AP668" s="72">
        <f t="shared" si="332"/>
        <v>0.25</v>
      </c>
      <c r="AQ668" s="73">
        <f t="shared" si="333"/>
        <v>1</v>
      </c>
      <c r="AR668" s="396"/>
      <c r="AS668" s="363"/>
      <c r="AT668" s="390"/>
      <c r="AU668" s="363"/>
      <c r="AV668" s="390"/>
      <c r="AW668" s="390"/>
      <c r="AX668" s="390"/>
      <c r="AY668" s="393"/>
    </row>
    <row r="669" spans="1:51" ht="50" customHeight="1" x14ac:dyDescent="0.3">
      <c r="A669" s="403" t="s">
        <v>1464</v>
      </c>
      <c r="B669" s="406" t="s">
        <v>163</v>
      </c>
      <c r="C669" s="409">
        <v>22</v>
      </c>
      <c r="D669" s="406" t="s">
        <v>2966</v>
      </c>
      <c r="E669" s="406" t="s">
        <v>243</v>
      </c>
      <c r="F669" s="406" t="s">
        <v>2061</v>
      </c>
      <c r="G669" s="400" t="str">
        <f>(CONCATENATE(F669," ","de"," ",D669," ","por"," ",J669," ","debido a"," ",I669))</f>
        <v>Pérdida de Disponibilidad de SISTEMA DE INFORMACIÓN DEL REGISTRO DISTRITAL - SIRD
 por Fallo de servicios de comunicaciones debido a Falta de disponibilidad de los servicios</v>
      </c>
      <c r="H669" s="361" t="s">
        <v>2104</v>
      </c>
      <c r="I669" s="361" t="s">
        <v>2191</v>
      </c>
      <c r="J669" s="361" t="s">
        <v>2199</v>
      </c>
      <c r="K669" s="361" t="s">
        <v>2140</v>
      </c>
      <c r="L669" s="361" t="s">
        <v>2509</v>
      </c>
      <c r="M669" s="361" t="s">
        <v>2141</v>
      </c>
      <c r="N669" s="388">
        <f>VALUE(MID($M669,1,1))</f>
        <v>4</v>
      </c>
      <c r="O669" s="397">
        <f>IF(N669=5,100%,IF(N669=4,80%,IF(N669=3,60%,IF(N669=2,40%,IF(N669=1,20%,"")))))</f>
        <v>0.8</v>
      </c>
      <c r="P669" s="361" t="s">
        <v>2091</v>
      </c>
      <c r="Q669" s="388">
        <f>VALUE(MID($P669,1,1))</f>
        <v>4</v>
      </c>
      <c r="R669" s="397">
        <f>IF(Q669=5,100%,IF(Q669=4,80%,IF(Q669=3,60%,IF(Q669=2,40%,IF(Q669=1,20%,"")))))</f>
        <v>0.8</v>
      </c>
      <c r="S669" s="388" t="str">
        <f>CONCATENATE(M669,P669)</f>
        <v>4. Alta4. Mayor</v>
      </c>
      <c r="T669" s="391" t="str">
        <f t="shared" ref="T669" si="389">IF(S669="5. Muy alta1. Leve","Alto",IF(S669="5. Muy alta2. Menor","Alto",IF(S669="5. Muy alta3. Moderado","Alto",IF(S669="5. Muy alta4. Mayor","Alto",IF(S669="5. Muy alta5. Catastrófico","Extremo",IF(S669="4. Alta1. Leve","Moderado",IF(S669="4. Alta2. Menor","Moderado",IF(S669="4. Alta3. Moderado","Alto",IF(S669="4. Alta4. Mayor","Alto",IF(S669="4. Alta5. Catastrófico","Extremo",IF(S669="3. Media1. Leve","Moderado",IF(S669="3. Media2. Menor","Moderado",IF(S669="3. Media3. Moderado","Moderado",IF(S669="3. Media4. Mayor","Alto",IF(S669="3. Media5. Catastrófico","Extremo",IF(S669="2. Baja1. Leve","Bajo",IF(S669="2. Baja2. Menor","Moderado",IF(S669="2. Baja3. Moderado","Moderado",IF(S669="2. Baja4. Mayor","Alto",IF(S669="2. Baja5. Catastrófico","Extremo",IF(S669="1. Muy baja1. Leve","Bajo",IF(S669="1. Muy baja2. Menor","Bajo",IF(S669="1. Muy baja3. Moderado","Moderado",IF(S669="1. Muy baja4. Mayor","Alto",IF(S669="1. Muy baja5. Catastrófico","Extremo","")))))))))))))))))))))))))</f>
        <v>Alto</v>
      </c>
      <c r="U669" s="95" t="s">
        <v>419</v>
      </c>
      <c r="V669" s="95" t="s">
        <v>2111</v>
      </c>
      <c r="W669" s="95" t="s">
        <v>2046</v>
      </c>
      <c r="X669" s="71">
        <f t="shared" si="327"/>
        <v>0.25</v>
      </c>
      <c r="Y669" s="71" t="s">
        <v>2069</v>
      </c>
      <c r="Z669" s="71">
        <f t="shared" si="328"/>
        <v>0.15</v>
      </c>
      <c r="AA669" s="95" t="s">
        <v>419</v>
      </c>
      <c r="AB669" s="95" t="s">
        <v>2112</v>
      </c>
      <c r="AC669" s="72">
        <f t="shared" si="329"/>
        <v>0.1</v>
      </c>
      <c r="AD669" s="95" t="s">
        <v>419</v>
      </c>
      <c r="AE669" s="95" t="s">
        <v>178</v>
      </c>
      <c r="AF669" s="95" t="s">
        <v>1607</v>
      </c>
      <c r="AG669" s="72">
        <f t="shared" si="330"/>
        <v>0.15</v>
      </c>
      <c r="AH669" s="95" t="s">
        <v>419</v>
      </c>
      <c r="AI669" s="92" t="s">
        <v>2049</v>
      </c>
      <c r="AJ669" s="72">
        <f t="shared" si="381"/>
        <v>0.1</v>
      </c>
      <c r="AK669" s="95" t="s">
        <v>419</v>
      </c>
      <c r="AL669" s="95" t="s">
        <v>2063</v>
      </c>
      <c r="AM669" s="72">
        <f t="shared" si="331"/>
        <v>0.15</v>
      </c>
      <c r="AN669" s="72" t="s">
        <v>2051</v>
      </c>
      <c r="AO669" s="72" t="s">
        <v>2052</v>
      </c>
      <c r="AP669" s="72">
        <f t="shared" si="332"/>
        <v>0.25</v>
      </c>
      <c r="AQ669" s="73">
        <f t="shared" si="333"/>
        <v>1.1499999999999999</v>
      </c>
      <c r="AR669" s="394">
        <f>AVERAGE(AQ669,AQ670,AQ671)</f>
        <v>1.0999999999999999</v>
      </c>
      <c r="AS669" s="361" t="s">
        <v>2132</v>
      </c>
      <c r="AT669" s="388">
        <f>VALUE(MID($AS669,1,1))</f>
        <v>2</v>
      </c>
      <c r="AU669" s="361" t="s">
        <v>2043</v>
      </c>
      <c r="AV669" s="388">
        <f>VALUE(MID($AU669,1,1))</f>
        <v>2</v>
      </c>
      <c r="AW669" s="388">
        <f>$AT669*$AV669</f>
        <v>4</v>
      </c>
      <c r="AX669" s="388" t="str">
        <f>CONCATENATE(AS669,AU669)</f>
        <v>2. Baja2. Menor</v>
      </c>
      <c r="AY669" s="391" t="str">
        <f t="shared" ref="AY669" si="390">IF(AX669="5. Muy alta1. Leve","Alto",IF(AX669="5. Muy alta2. Menor","Alto",IF(AX669="5. Muy alta3. Moderado","Alto",IF(AX669="5. Muy alta4. Mayor","Alto",IF(AX669="5. Muy alta5. Catastrófico","Extremo",IF(AX669="4. Alta1. Leve","Moderado",IF(AX669="4. Alta2. Menor","Moderado",IF(AX669="4. Alta3. Moderado","Alto",IF(AX669="4. Alta4. Mayor","Alto",IF(AX669="4. Alta5. Catastrófico","Extremo",IF(AX669="3. Media1. Leve","Moderado",IF(AX669="3. Media2. Menor","Moderado",IF(AX669="3. Media3. Moderado","Moderado",IF(AX669="3. Media4. Mayor","Alto",IF(AX669="3. Media5. Catastrófico","Extremo",IF(AX669="2. Baja1. Leve","Bajo",IF(AX669="2. Baja2. Menor","Moderado",IF(AX669="2. Baja3. Moderado","Moderado",IF(AX669="2. Baja4. Mayor","Alto",IF(AX669="2. Baja5. Catastrófico","Extremo",IF(AX669="1. Muy baja1. Leve","Bajo",IF(AX669="1. Muy baja2. Menor","Bajo",IF(AX669="1. Muy baja3. Moderado","Moderado",IF(AX669="1. Muy baja4. Mayor","Alto",IF(AX669="1. Muy baja5. Catastrófico","Extremo","")))))))))))))))))))))))))</f>
        <v>Moderado</v>
      </c>
    </row>
    <row r="670" spans="1:51" ht="50" customHeight="1" x14ac:dyDescent="0.3">
      <c r="A670" s="404"/>
      <c r="B670" s="407"/>
      <c r="C670" s="410"/>
      <c r="D670" s="407"/>
      <c r="E670" s="407"/>
      <c r="F670" s="407"/>
      <c r="G670" s="401"/>
      <c r="H670" s="362"/>
      <c r="I670" s="362"/>
      <c r="J670" s="362"/>
      <c r="K670" s="362"/>
      <c r="L670" s="362"/>
      <c r="M670" s="362"/>
      <c r="N670" s="389"/>
      <c r="O670" s="398"/>
      <c r="P670" s="362"/>
      <c r="Q670" s="389"/>
      <c r="R670" s="398"/>
      <c r="S670" s="389"/>
      <c r="T670" s="392"/>
      <c r="U670" s="95" t="s">
        <v>419</v>
      </c>
      <c r="V670" s="95" t="s">
        <v>2967</v>
      </c>
      <c r="W670" s="95" t="s">
        <v>2046</v>
      </c>
      <c r="X670" s="71">
        <f t="shared" si="327"/>
        <v>0.25</v>
      </c>
      <c r="Y670" s="71" t="s">
        <v>2069</v>
      </c>
      <c r="Z670" s="71">
        <f t="shared" si="328"/>
        <v>0.15</v>
      </c>
      <c r="AA670" s="95" t="s">
        <v>419</v>
      </c>
      <c r="AB670" s="95" t="s">
        <v>2070</v>
      </c>
      <c r="AC670" s="72">
        <f t="shared" si="329"/>
        <v>0.1</v>
      </c>
      <c r="AD670" s="95" t="s">
        <v>419</v>
      </c>
      <c r="AE670" s="95" t="s">
        <v>194</v>
      </c>
      <c r="AF670" s="95" t="s">
        <v>170</v>
      </c>
      <c r="AG670" s="72">
        <f t="shared" si="330"/>
        <v>0.15</v>
      </c>
      <c r="AH670" s="95" t="s">
        <v>419</v>
      </c>
      <c r="AI670" s="56" t="s">
        <v>2066</v>
      </c>
      <c r="AJ670" s="72">
        <f t="shared" si="381"/>
        <v>0.1</v>
      </c>
      <c r="AK670" s="95" t="s">
        <v>419</v>
      </c>
      <c r="AL670" s="95" t="s">
        <v>2063</v>
      </c>
      <c r="AM670" s="72">
        <f t="shared" si="331"/>
        <v>0.15</v>
      </c>
      <c r="AN670" s="72" t="s">
        <v>2051</v>
      </c>
      <c r="AO670" s="72" t="s">
        <v>2067</v>
      </c>
      <c r="AP670" s="72">
        <f t="shared" si="332"/>
        <v>0.25</v>
      </c>
      <c r="AQ670" s="73">
        <f t="shared" si="333"/>
        <v>1.1499999999999999</v>
      </c>
      <c r="AR670" s="395"/>
      <c r="AS670" s="362"/>
      <c r="AT670" s="389"/>
      <c r="AU670" s="362"/>
      <c r="AV670" s="389"/>
      <c r="AW670" s="389"/>
      <c r="AX670" s="389"/>
      <c r="AY670" s="392"/>
    </row>
    <row r="671" spans="1:51" ht="50" customHeight="1" x14ac:dyDescent="0.3">
      <c r="A671" s="405"/>
      <c r="B671" s="408"/>
      <c r="C671" s="411"/>
      <c r="D671" s="408"/>
      <c r="E671" s="408"/>
      <c r="F671" s="408"/>
      <c r="G671" s="402"/>
      <c r="H671" s="363"/>
      <c r="I671" s="363"/>
      <c r="J671" s="363"/>
      <c r="K671" s="363"/>
      <c r="L671" s="363"/>
      <c r="M671" s="363"/>
      <c r="N671" s="390"/>
      <c r="O671" s="399"/>
      <c r="P671" s="363"/>
      <c r="Q671" s="390"/>
      <c r="R671" s="399"/>
      <c r="S671" s="390"/>
      <c r="T671" s="393"/>
      <c r="U671" s="70" t="s">
        <v>419</v>
      </c>
      <c r="V671" s="70" t="s">
        <v>2968</v>
      </c>
      <c r="W671" s="70" t="s">
        <v>2114</v>
      </c>
      <c r="X671" s="71">
        <f t="shared" ref="X671:X695" si="391">IF(W671="","0%",IF(W671="Preventivo",25%,IF(W671="Detectivo",15%,IF(W671="Correctivo",10%))))</f>
        <v>0.1</v>
      </c>
      <c r="Y671" s="71" t="s">
        <v>2069</v>
      </c>
      <c r="Z671" s="71">
        <f t="shared" ref="Z671:Z695" si="392">IF(Y671="Automático",15%,IF(Y671="Manual",5%,"0%"))</f>
        <v>0.15</v>
      </c>
      <c r="AA671" s="70" t="s">
        <v>419</v>
      </c>
      <c r="AB671" s="70" t="s">
        <v>2969</v>
      </c>
      <c r="AC671" s="72">
        <f t="shared" si="329"/>
        <v>0.1</v>
      </c>
      <c r="AD671" s="70" t="s">
        <v>419</v>
      </c>
      <c r="AE671" s="95" t="s">
        <v>194</v>
      </c>
      <c r="AF671" s="95" t="s">
        <v>170</v>
      </c>
      <c r="AG671" s="72">
        <f t="shared" si="330"/>
        <v>0.15</v>
      </c>
      <c r="AH671" s="95" t="s">
        <v>419</v>
      </c>
      <c r="AI671" s="92" t="s">
        <v>2049</v>
      </c>
      <c r="AJ671" s="72">
        <f t="shared" si="381"/>
        <v>0.1</v>
      </c>
      <c r="AK671" s="95" t="s">
        <v>419</v>
      </c>
      <c r="AL671" s="70" t="s">
        <v>2096</v>
      </c>
      <c r="AM671" s="72">
        <f t="shared" ref="AM671:AM695" si="393">IF(AK671="SI",15%,0%)</f>
        <v>0.15</v>
      </c>
      <c r="AN671" s="72" t="s">
        <v>2051</v>
      </c>
      <c r="AO671" s="72" t="s">
        <v>2052</v>
      </c>
      <c r="AP671" s="72">
        <f t="shared" si="332"/>
        <v>0.25</v>
      </c>
      <c r="AQ671" s="73">
        <f t="shared" si="333"/>
        <v>1</v>
      </c>
      <c r="AR671" s="396"/>
      <c r="AS671" s="363"/>
      <c r="AT671" s="390"/>
      <c r="AU671" s="363"/>
      <c r="AV671" s="390"/>
      <c r="AW671" s="390"/>
      <c r="AX671" s="390"/>
      <c r="AY671" s="393"/>
    </row>
    <row r="672" spans="1:51" ht="50" customHeight="1" x14ac:dyDescent="0.3">
      <c r="A672" s="403" t="s">
        <v>1464</v>
      </c>
      <c r="B672" s="406" t="s">
        <v>163</v>
      </c>
      <c r="C672" s="409">
        <v>23</v>
      </c>
      <c r="D672" s="406" t="s">
        <v>2970</v>
      </c>
      <c r="E672" s="406" t="s">
        <v>243</v>
      </c>
      <c r="F672" s="406" t="s">
        <v>2032</v>
      </c>
      <c r="G672" s="400" t="str">
        <f>(CONCATENATE(F672," ","de"," ",D672," ","por"," ",J672," ","debido a"," ",I672))</f>
        <v>Pérdida de confidencialidad e integridad de EMLAZE ERP
 por Acceso no Autorizado debido a Acceso a los recursos e información del sistema</v>
      </c>
      <c r="H672" s="361" t="s">
        <v>2037</v>
      </c>
      <c r="I672" s="361" t="s">
        <v>2038</v>
      </c>
      <c r="J672" s="361" t="s">
        <v>2039</v>
      </c>
      <c r="K672" s="361" t="s">
        <v>2087</v>
      </c>
      <c r="L672" s="361" t="s">
        <v>2509</v>
      </c>
      <c r="M672" s="361" t="s">
        <v>2141</v>
      </c>
      <c r="N672" s="388">
        <f>VALUE(MID($M672,1,1))</f>
        <v>4</v>
      </c>
      <c r="O672" s="397">
        <f>IF(N672=5,100%,IF(N672=4,80%,IF(N672=3,60%,IF(N672=2,40%,IF(N672=1,20%,"")))))</f>
        <v>0.8</v>
      </c>
      <c r="P672" s="361" t="s">
        <v>2091</v>
      </c>
      <c r="Q672" s="388">
        <f>VALUE(MID($P672,1,1))</f>
        <v>4</v>
      </c>
      <c r="R672" s="397">
        <f>IF(Q672=5,100%,IF(Q672=4,80%,IF(Q672=3,60%,IF(Q672=2,40%,IF(Q672=1,20%,"")))))</f>
        <v>0.8</v>
      </c>
      <c r="S672" s="388" t="str">
        <f>CONCATENATE(M672,P672)</f>
        <v>4. Alta4. Mayor</v>
      </c>
      <c r="T672" s="391" t="str">
        <f t="shared" ref="T672" si="394">IF(S672="5. Muy alta1. Leve","Alto",IF(S672="5. Muy alta2. Menor","Alto",IF(S672="5. Muy alta3. Moderado","Alto",IF(S672="5. Muy alta4. Mayor","Alto",IF(S672="5. Muy alta5. Catastrófico","Extremo",IF(S672="4. Alta1. Leve","Moderado",IF(S672="4. Alta2. Menor","Moderado",IF(S672="4. Alta3. Moderado","Alto",IF(S672="4. Alta4. Mayor","Alto",IF(S672="4. Alta5. Catastrófico","Extremo",IF(S672="3. Media1. Leve","Moderado",IF(S672="3. Media2. Menor","Moderado",IF(S672="3. Media3. Moderado","Moderado",IF(S672="3. Media4. Mayor","Alto",IF(S672="3. Media5. Catastrófico","Extremo",IF(S672="2. Baja1. Leve","Bajo",IF(S672="2. Baja2. Menor","Moderado",IF(S672="2. Baja3. Moderado","Moderado",IF(S672="2. Baja4. Mayor","Alto",IF(S672="2. Baja5. Catastrófico","Extremo",IF(S672="1. Muy baja1. Leve","Bajo",IF(S672="1. Muy baja2. Menor","Bajo",IF(S672="1. Muy baja3. Moderado","Moderado",IF(S672="1. Muy baja4. Mayor","Alto",IF(S672="1. Muy baja5. Catastrófico","Extremo","")))))))))))))))))))))))))</f>
        <v>Alto</v>
      </c>
      <c r="U672" s="95" t="s">
        <v>419</v>
      </c>
      <c r="V672" s="119" t="s">
        <v>2111</v>
      </c>
      <c r="W672" s="119" t="s">
        <v>2046</v>
      </c>
      <c r="X672" s="71">
        <f t="shared" si="391"/>
        <v>0.25</v>
      </c>
      <c r="Y672" s="71" t="s">
        <v>2069</v>
      </c>
      <c r="Z672" s="71">
        <f t="shared" si="392"/>
        <v>0.15</v>
      </c>
      <c r="AA672" s="119" t="s">
        <v>419</v>
      </c>
      <c r="AB672" s="119" t="s">
        <v>2112</v>
      </c>
      <c r="AC672" s="109">
        <f t="shared" ref="AC672:AC695" si="395">IF($AA672="SI",10%,0%)</f>
        <v>0.1</v>
      </c>
      <c r="AD672" s="134" t="s">
        <v>419</v>
      </c>
      <c r="AE672" s="95" t="s">
        <v>194</v>
      </c>
      <c r="AF672" s="95" t="s">
        <v>1607</v>
      </c>
      <c r="AG672" s="109">
        <f t="shared" ref="AG672:AG695" si="396">IF($AD672="SI",15%,0%)</f>
        <v>0.15</v>
      </c>
      <c r="AH672" s="134" t="s">
        <v>419</v>
      </c>
      <c r="AI672" s="110" t="s">
        <v>2049</v>
      </c>
      <c r="AJ672" s="109">
        <f t="shared" si="381"/>
        <v>0.1</v>
      </c>
      <c r="AK672" s="134" t="s">
        <v>419</v>
      </c>
      <c r="AL672" s="96" t="s">
        <v>2079</v>
      </c>
      <c r="AM672" s="109">
        <f t="shared" si="393"/>
        <v>0.15</v>
      </c>
      <c r="AN672" s="109" t="s">
        <v>2051</v>
      </c>
      <c r="AO672" s="111" t="s">
        <v>2052</v>
      </c>
      <c r="AP672" s="72">
        <f t="shared" ref="AP672:AP677" si="397">IF(AN672="Positivos",25%,0%)</f>
        <v>0.25</v>
      </c>
      <c r="AQ672" s="73">
        <f t="shared" ref="AQ672:AQ677" si="398">+AC672+AG672+AJ672+AM672+AP672+Z672+X672</f>
        <v>1.1499999999999999</v>
      </c>
      <c r="AR672" s="394">
        <f>AVERAGE(AQ672,AQ673,AQ674)</f>
        <v>1.0999999999999999</v>
      </c>
      <c r="AS672" s="361" t="s">
        <v>2132</v>
      </c>
      <c r="AT672" s="388">
        <f>VALUE(MID($AS672,1,1))</f>
        <v>2</v>
      </c>
      <c r="AU672" s="361" t="s">
        <v>2043</v>
      </c>
      <c r="AV672" s="388">
        <f>VALUE(MID($AU672,1,1))</f>
        <v>2</v>
      </c>
      <c r="AW672" s="388">
        <f>$AT672*$AV672</f>
        <v>4</v>
      </c>
      <c r="AX672" s="388" t="str">
        <f>CONCATENATE(AS672,AU672)</f>
        <v>2. Baja2. Menor</v>
      </c>
      <c r="AY672" s="391" t="str">
        <f t="shared" ref="AY672" si="399">IF(AX672="5. Muy alta1. Leve","Alto",IF(AX672="5. Muy alta2. Menor","Alto",IF(AX672="5. Muy alta3. Moderado","Alto",IF(AX672="5. Muy alta4. Mayor","Alto",IF(AX672="5. Muy alta5. Catastrófico","Extremo",IF(AX672="4. Alta1. Leve","Moderado",IF(AX672="4. Alta2. Menor","Moderado",IF(AX672="4. Alta3. Moderado","Alto",IF(AX672="4. Alta4. Mayor","Alto",IF(AX672="4. Alta5. Catastrófico","Extremo",IF(AX672="3. Media1. Leve","Moderado",IF(AX672="3. Media2. Menor","Moderado",IF(AX672="3. Media3. Moderado","Moderado",IF(AX672="3. Media4. Mayor","Alto",IF(AX672="3. Media5. Catastrófico","Extremo",IF(AX672="2. Baja1. Leve","Bajo",IF(AX672="2. Baja2. Menor","Moderado",IF(AX672="2. Baja3. Moderado","Moderado",IF(AX672="2. Baja4. Mayor","Alto",IF(AX672="2. Baja5. Catastrófico","Extremo",IF(AX672="1. Muy baja1. Leve","Bajo",IF(AX672="1. Muy baja2. Menor","Bajo",IF(AX672="1. Muy baja3. Moderado","Moderado",IF(AX672="1. Muy baja4. Mayor","Alto",IF(AX672="1. Muy baja5. Catastrófico","Extremo","")))))))))))))))))))))))))</f>
        <v>Moderado</v>
      </c>
    </row>
    <row r="673" spans="1:51" ht="50" customHeight="1" x14ac:dyDescent="0.3">
      <c r="A673" s="404"/>
      <c r="B673" s="407"/>
      <c r="C673" s="410"/>
      <c r="D673" s="407"/>
      <c r="E673" s="407"/>
      <c r="F673" s="407"/>
      <c r="G673" s="401"/>
      <c r="H673" s="362"/>
      <c r="I673" s="362"/>
      <c r="J673" s="362"/>
      <c r="K673" s="362"/>
      <c r="L673" s="362"/>
      <c r="M673" s="362"/>
      <c r="N673" s="389"/>
      <c r="O673" s="398"/>
      <c r="P673" s="362"/>
      <c r="Q673" s="389"/>
      <c r="R673" s="398"/>
      <c r="S673" s="389"/>
      <c r="T673" s="392"/>
      <c r="U673" s="95" t="s">
        <v>419</v>
      </c>
      <c r="V673" s="119" t="s">
        <v>2971</v>
      </c>
      <c r="W673" s="119" t="s">
        <v>2046</v>
      </c>
      <c r="X673" s="71">
        <f t="shared" si="391"/>
        <v>0.25</v>
      </c>
      <c r="Y673" s="71" t="s">
        <v>2069</v>
      </c>
      <c r="Z673" s="108">
        <f t="shared" si="392"/>
        <v>0.15</v>
      </c>
      <c r="AA673" s="134" t="s">
        <v>419</v>
      </c>
      <c r="AB673" s="119" t="s">
        <v>2972</v>
      </c>
      <c r="AC673" s="109">
        <f t="shared" si="395"/>
        <v>0.1</v>
      </c>
      <c r="AD673" s="134" t="s">
        <v>419</v>
      </c>
      <c r="AE673" s="119" t="s">
        <v>392</v>
      </c>
      <c r="AF673" s="119" t="s">
        <v>392</v>
      </c>
      <c r="AG673" s="109">
        <f t="shared" si="396"/>
        <v>0.15</v>
      </c>
      <c r="AH673" s="134" t="s">
        <v>419</v>
      </c>
      <c r="AI673" s="137" t="s">
        <v>2066</v>
      </c>
      <c r="AJ673" s="109">
        <f t="shared" si="381"/>
        <v>0.1</v>
      </c>
      <c r="AK673" s="134" t="s">
        <v>419</v>
      </c>
      <c r="AL673" s="119" t="s">
        <v>2063</v>
      </c>
      <c r="AM673" s="109">
        <f t="shared" si="393"/>
        <v>0.15</v>
      </c>
      <c r="AN673" s="109" t="s">
        <v>2051</v>
      </c>
      <c r="AO673" s="111" t="s">
        <v>2067</v>
      </c>
      <c r="AP673" s="72">
        <f t="shared" si="397"/>
        <v>0.25</v>
      </c>
      <c r="AQ673" s="73">
        <f t="shared" si="398"/>
        <v>1.1499999999999999</v>
      </c>
      <c r="AR673" s="395"/>
      <c r="AS673" s="362"/>
      <c r="AT673" s="389"/>
      <c r="AU673" s="362"/>
      <c r="AV673" s="389"/>
      <c r="AW673" s="389"/>
      <c r="AX673" s="389"/>
      <c r="AY673" s="392"/>
    </row>
    <row r="674" spans="1:51" ht="50" customHeight="1" x14ac:dyDescent="0.3">
      <c r="A674" s="405"/>
      <c r="B674" s="408"/>
      <c r="C674" s="411"/>
      <c r="D674" s="408"/>
      <c r="E674" s="408"/>
      <c r="F674" s="408"/>
      <c r="G674" s="402"/>
      <c r="H674" s="363"/>
      <c r="I674" s="363"/>
      <c r="J674" s="363"/>
      <c r="K674" s="363"/>
      <c r="L674" s="363"/>
      <c r="M674" s="363"/>
      <c r="N674" s="390"/>
      <c r="O674" s="399"/>
      <c r="P674" s="363"/>
      <c r="Q674" s="390"/>
      <c r="R674" s="399"/>
      <c r="S674" s="390"/>
      <c r="T674" s="393"/>
      <c r="U674" s="70" t="s">
        <v>419</v>
      </c>
      <c r="V674" s="96" t="s">
        <v>2973</v>
      </c>
      <c r="W674" s="96" t="s">
        <v>2114</v>
      </c>
      <c r="X674" s="71">
        <f t="shared" si="391"/>
        <v>0.1</v>
      </c>
      <c r="Y674" s="71" t="s">
        <v>2069</v>
      </c>
      <c r="Z674" s="108">
        <f t="shared" si="392"/>
        <v>0.15</v>
      </c>
      <c r="AA674" s="97" t="s">
        <v>419</v>
      </c>
      <c r="AB674" s="96" t="s">
        <v>2974</v>
      </c>
      <c r="AC674" s="109">
        <f t="shared" si="395"/>
        <v>0.1</v>
      </c>
      <c r="AD674" s="97" t="s">
        <v>419</v>
      </c>
      <c r="AE674" s="119" t="s">
        <v>392</v>
      </c>
      <c r="AF674" s="119" t="s">
        <v>392</v>
      </c>
      <c r="AG674" s="109">
        <f t="shared" si="396"/>
        <v>0.15</v>
      </c>
      <c r="AH674" s="134" t="s">
        <v>419</v>
      </c>
      <c r="AI674" s="110" t="s">
        <v>2049</v>
      </c>
      <c r="AJ674" s="109">
        <f t="shared" si="381"/>
        <v>0.1</v>
      </c>
      <c r="AK674" s="134" t="s">
        <v>419</v>
      </c>
      <c r="AL674" s="96" t="s">
        <v>2533</v>
      </c>
      <c r="AM674" s="109">
        <f t="shared" si="393"/>
        <v>0.15</v>
      </c>
      <c r="AN674" s="109" t="s">
        <v>2051</v>
      </c>
      <c r="AO674" s="111" t="s">
        <v>2052</v>
      </c>
      <c r="AP674" s="72">
        <f t="shared" si="397"/>
        <v>0.25</v>
      </c>
      <c r="AQ674" s="73">
        <f t="shared" si="398"/>
        <v>1</v>
      </c>
      <c r="AR674" s="396"/>
      <c r="AS674" s="363"/>
      <c r="AT674" s="390"/>
      <c r="AU674" s="363"/>
      <c r="AV674" s="390"/>
      <c r="AW674" s="390"/>
      <c r="AX674" s="390"/>
      <c r="AY674" s="393"/>
    </row>
    <row r="675" spans="1:51" ht="50" customHeight="1" x14ac:dyDescent="0.3">
      <c r="A675" s="403" t="s">
        <v>1464</v>
      </c>
      <c r="B675" s="406" t="s">
        <v>163</v>
      </c>
      <c r="C675" s="409">
        <v>24</v>
      </c>
      <c r="D675" s="406" t="s">
        <v>2970</v>
      </c>
      <c r="E675" s="406" t="s">
        <v>243</v>
      </c>
      <c r="F675" s="406" t="s">
        <v>2061</v>
      </c>
      <c r="G675" s="400" t="str">
        <f>(CONCATENATE(F675," ","de"," ",D675," ","por"," ",J675," ","debido a"," ",I675))</f>
        <v>Pérdida de Disponibilidad de EMLAZE ERP
 por Fallo de servicios de comunicaciones debido a Ausencia de copias de respaldo del software licenciado</v>
      </c>
      <c r="H675" s="361" t="s">
        <v>2037</v>
      </c>
      <c r="I675" s="361" t="s">
        <v>2975</v>
      </c>
      <c r="J675" s="361" t="s">
        <v>2199</v>
      </c>
      <c r="K675" s="361" t="s">
        <v>2140</v>
      </c>
      <c r="L675" s="361" t="s">
        <v>2509</v>
      </c>
      <c r="M675" s="361" t="s">
        <v>2141</v>
      </c>
      <c r="N675" s="388">
        <f>VALUE(MID($M675,1,1))</f>
        <v>4</v>
      </c>
      <c r="O675" s="397">
        <f>IF(N675=5,100%,IF(N675=4,80%,IF(N675=3,60%,IF(N675=2,40%,IF(N675=1,20%,"")))))</f>
        <v>0.8</v>
      </c>
      <c r="P675" s="361" t="s">
        <v>2091</v>
      </c>
      <c r="Q675" s="388">
        <f>VALUE(MID($P675,1,1))</f>
        <v>4</v>
      </c>
      <c r="R675" s="397">
        <f>IF(Q675=5,100%,IF(Q675=4,80%,IF(Q675=3,60%,IF(Q675=2,40%,IF(Q675=1,20%,"")))))</f>
        <v>0.8</v>
      </c>
      <c r="S675" s="388" t="str">
        <f>CONCATENATE(M675,P675)</f>
        <v>4. Alta4. Mayor</v>
      </c>
      <c r="T675" s="391" t="str">
        <f t="shared" ref="T675" si="400">IF(S675="5. Muy alta1. Leve","Alto",IF(S675="5. Muy alta2. Menor","Alto",IF(S675="5. Muy alta3. Moderado","Alto",IF(S675="5. Muy alta4. Mayor","Alto",IF(S675="5. Muy alta5. Catastrófico","Extremo",IF(S675="4. Alta1. Leve","Moderado",IF(S675="4. Alta2. Menor","Moderado",IF(S675="4. Alta3. Moderado","Alto",IF(S675="4. Alta4. Mayor","Alto",IF(S675="4. Alta5. Catastrófico","Extremo",IF(S675="3. Media1. Leve","Moderado",IF(S675="3. Media2. Menor","Moderado",IF(S675="3. Media3. Moderado","Moderado",IF(S675="3. Media4. Mayor","Alto",IF(S675="3. Media5. Catastrófico","Extremo",IF(S675="2. Baja1. Leve","Bajo",IF(S675="2. Baja2. Menor","Moderado",IF(S675="2. Baja3. Moderado","Moderado",IF(S675="2. Baja4. Mayor","Alto",IF(S675="2. Baja5. Catastrófico","Extremo",IF(S675="1. Muy baja1. Leve","Bajo",IF(S675="1. Muy baja2. Menor","Bajo",IF(S675="1. Muy baja3. Moderado","Moderado",IF(S675="1. Muy baja4. Mayor","Alto",IF(S675="1. Muy baja5. Catastrófico","Extremo","")))))))))))))))))))))))))</f>
        <v>Alto</v>
      </c>
      <c r="U675" s="95" t="s">
        <v>419</v>
      </c>
      <c r="V675" s="119" t="s">
        <v>2111</v>
      </c>
      <c r="W675" s="119" t="s">
        <v>2046</v>
      </c>
      <c r="X675" s="71">
        <f t="shared" si="391"/>
        <v>0.25</v>
      </c>
      <c r="Y675" s="71" t="s">
        <v>2069</v>
      </c>
      <c r="Z675" s="108">
        <f t="shared" si="392"/>
        <v>0.15</v>
      </c>
      <c r="AA675" s="134" t="s">
        <v>419</v>
      </c>
      <c r="AB675" s="119" t="s">
        <v>2112</v>
      </c>
      <c r="AC675" s="109">
        <f t="shared" si="395"/>
        <v>0.1</v>
      </c>
      <c r="AD675" s="134" t="s">
        <v>419</v>
      </c>
      <c r="AE675" s="95" t="s">
        <v>194</v>
      </c>
      <c r="AF675" s="95" t="s">
        <v>1607</v>
      </c>
      <c r="AG675" s="109">
        <f t="shared" si="396"/>
        <v>0.15</v>
      </c>
      <c r="AH675" s="134" t="s">
        <v>419</v>
      </c>
      <c r="AI675" s="110" t="s">
        <v>2049</v>
      </c>
      <c r="AJ675" s="109">
        <f t="shared" si="381"/>
        <v>0.1</v>
      </c>
      <c r="AK675" s="134" t="s">
        <v>419</v>
      </c>
      <c r="AL675" s="119" t="s">
        <v>2063</v>
      </c>
      <c r="AM675" s="109">
        <f t="shared" si="393"/>
        <v>0.15</v>
      </c>
      <c r="AN675" s="109" t="s">
        <v>2051</v>
      </c>
      <c r="AO675" s="111" t="s">
        <v>2052</v>
      </c>
      <c r="AP675" s="72">
        <f t="shared" si="397"/>
        <v>0.25</v>
      </c>
      <c r="AQ675" s="73">
        <f t="shared" si="398"/>
        <v>1.1499999999999999</v>
      </c>
      <c r="AR675" s="394">
        <f>AVERAGE(AQ675,AQ676,AQ677)</f>
        <v>1.0999999999999999</v>
      </c>
      <c r="AS675" s="361" t="s">
        <v>2132</v>
      </c>
      <c r="AT675" s="388">
        <f>VALUE(MID($AS675,1,1))</f>
        <v>2</v>
      </c>
      <c r="AU675" s="361" t="s">
        <v>2043</v>
      </c>
      <c r="AV675" s="388">
        <f>VALUE(MID($AU675,1,1))</f>
        <v>2</v>
      </c>
      <c r="AW675" s="388">
        <f>$AT675*$AV675</f>
        <v>4</v>
      </c>
      <c r="AX675" s="388" t="str">
        <f>CONCATENATE(AS675,AU675)</f>
        <v>2. Baja2. Menor</v>
      </c>
      <c r="AY675" s="391" t="str">
        <f t="shared" ref="AY675" si="401">IF(AX675="5. Muy alta1. Leve","Alto",IF(AX675="5. Muy alta2. Menor","Alto",IF(AX675="5. Muy alta3. Moderado","Alto",IF(AX675="5. Muy alta4. Mayor","Alto",IF(AX675="5. Muy alta5. Catastrófico","Extremo",IF(AX675="4. Alta1. Leve","Moderado",IF(AX675="4. Alta2. Menor","Moderado",IF(AX675="4. Alta3. Moderado","Alto",IF(AX675="4. Alta4. Mayor","Alto",IF(AX675="4. Alta5. Catastrófico","Extremo",IF(AX675="3. Media1. Leve","Moderado",IF(AX675="3. Media2. Menor","Moderado",IF(AX675="3. Media3. Moderado","Moderado",IF(AX675="3. Media4. Mayor","Alto",IF(AX675="3. Media5. Catastrófico","Extremo",IF(AX675="2. Baja1. Leve","Bajo",IF(AX675="2. Baja2. Menor","Moderado",IF(AX675="2. Baja3. Moderado","Moderado",IF(AX675="2. Baja4. Mayor","Alto",IF(AX675="2. Baja5. Catastrófico","Extremo",IF(AX675="1. Muy baja1. Leve","Bajo",IF(AX675="1. Muy baja2. Menor","Bajo",IF(AX675="1. Muy baja3. Moderado","Moderado",IF(AX675="1. Muy baja4. Mayor","Alto",IF(AX675="1. Muy baja5. Catastrófico","Extremo","")))))))))))))))))))))))))</f>
        <v>Moderado</v>
      </c>
    </row>
    <row r="676" spans="1:51" ht="50" customHeight="1" x14ac:dyDescent="0.3">
      <c r="A676" s="404"/>
      <c r="B676" s="407"/>
      <c r="C676" s="410"/>
      <c r="D676" s="407"/>
      <c r="E676" s="407"/>
      <c r="F676" s="407"/>
      <c r="G676" s="401"/>
      <c r="H676" s="362"/>
      <c r="I676" s="362"/>
      <c r="J676" s="362"/>
      <c r="K676" s="362"/>
      <c r="L676" s="362"/>
      <c r="M676" s="362"/>
      <c r="N676" s="389"/>
      <c r="O676" s="398"/>
      <c r="P676" s="362"/>
      <c r="Q676" s="389"/>
      <c r="R676" s="398"/>
      <c r="S676" s="389"/>
      <c r="T676" s="392"/>
      <c r="U676" s="95" t="s">
        <v>419</v>
      </c>
      <c r="V676" s="119" t="s">
        <v>2971</v>
      </c>
      <c r="W676" s="119" t="s">
        <v>2046</v>
      </c>
      <c r="X676" s="71">
        <f t="shared" si="391"/>
        <v>0.25</v>
      </c>
      <c r="Y676" s="71" t="s">
        <v>2069</v>
      </c>
      <c r="Z676" s="108">
        <f t="shared" si="392"/>
        <v>0.15</v>
      </c>
      <c r="AA676" s="134" t="s">
        <v>419</v>
      </c>
      <c r="AB676" s="119" t="s">
        <v>2972</v>
      </c>
      <c r="AC676" s="109">
        <f t="shared" si="395"/>
        <v>0.1</v>
      </c>
      <c r="AD676" s="134" t="s">
        <v>419</v>
      </c>
      <c r="AE676" s="119" t="s">
        <v>392</v>
      </c>
      <c r="AF676" s="119" t="s">
        <v>392</v>
      </c>
      <c r="AG676" s="109">
        <f t="shared" si="396"/>
        <v>0.15</v>
      </c>
      <c r="AH676" s="134" t="s">
        <v>419</v>
      </c>
      <c r="AI676" s="137" t="s">
        <v>2066</v>
      </c>
      <c r="AJ676" s="109">
        <f t="shared" si="381"/>
        <v>0.1</v>
      </c>
      <c r="AK676" s="134" t="s">
        <v>419</v>
      </c>
      <c r="AL676" s="119" t="s">
        <v>2063</v>
      </c>
      <c r="AM676" s="109">
        <f t="shared" si="393"/>
        <v>0.15</v>
      </c>
      <c r="AN676" s="109" t="s">
        <v>2051</v>
      </c>
      <c r="AO676" s="111" t="s">
        <v>2067</v>
      </c>
      <c r="AP676" s="72">
        <f t="shared" si="397"/>
        <v>0.25</v>
      </c>
      <c r="AQ676" s="73">
        <f t="shared" si="398"/>
        <v>1.1499999999999999</v>
      </c>
      <c r="AR676" s="395"/>
      <c r="AS676" s="362"/>
      <c r="AT676" s="389"/>
      <c r="AU676" s="362"/>
      <c r="AV676" s="389"/>
      <c r="AW676" s="389"/>
      <c r="AX676" s="389"/>
      <c r="AY676" s="392"/>
    </row>
    <row r="677" spans="1:51" ht="50" customHeight="1" x14ac:dyDescent="0.3">
      <c r="A677" s="405"/>
      <c r="B677" s="408"/>
      <c r="C677" s="411"/>
      <c r="D677" s="408"/>
      <c r="E677" s="408"/>
      <c r="F677" s="408"/>
      <c r="G677" s="402"/>
      <c r="H677" s="363"/>
      <c r="I677" s="363"/>
      <c r="J677" s="363"/>
      <c r="K677" s="363"/>
      <c r="L677" s="363"/>
      <c r="M677" s="363"/>
      <c r="N677" s="390"/>
      <c r="O677" s="399"/>
      <c r="P677" s="363"/>
      <c r="Q677" s="390"/>
      <c r="R677" s="399"/>
      <c r="S677" s="390"/>
      <c r="T677" s="393"/>
      <c r="U677" s="70" t="s">
        <v>419</v>
      </c>
      <c r="V677" s="96" t="s">
        <v>2973</v>
      </c>
      <c r="W677" s="96" t="s">
        <v>2114</v>
      </c>
      <c r="X677" s="71">
        <f t="shared" si="391"/>
        <v>0.1</v>
      </c>
      <c r="Y677" s="71" t="s">
        <v>2069</v>
      </c>
      <c r="Z677" s="108">
        <f t="shared" si="392"/>
        <v>0.15</v>
      </c>
      <c r="AA677" s="97" t="s">
        <v>419</v>
      </c>
      <c r="AB677" s="96" t="s">
        <v>2974</v>
      </c>
      <c r="AC677" s="109">
        <f t="shared" si="395"/>
        <v>0.1</v>
      </c>
      <c r="AD677" s="97" t="s">
        <v>419</v>
      </c>
      <c r="AE677" s="119" t="s">
        <v>392</v>
      </c>
      <c r="AF677" s="119" t="s">
        <v>392</v>
      </c>
      <c r="AG677" s="109">
        <f t="shared" si="396"/>
        <v>0.15</v>
      </c>
      <c r="AH677" s="134" t="s">
        <v>419</v>
      </c>
      <c r="AI677" s="110" t="s">
        <v>2049</v>
      </c>
      <c r="AJ677" s="109">
        <f t="shared" si="381"/>
        <v>0.1</v>
      </c>
      <c r="AK677" s="134" t="s">
        <v>419</v>
      </c>
      <c r="AL677" s="96" t="s">
        <v>2096</v>
      </c>
      <c r="AM677" s="109">
        <f t="shared" si="393"/>
        <v>0.15</v>
      </c>
      <c r="AN677" s="109" t="s">
        <v>2051</v>
      </c>
      <c r="AO677" s="111" t="s">
        <v>2052</v>
      </c>
      <c r="AP677" s="72">
        <f t="shared" si="397"/>
        <v>0.25</v>
      </c>
      <c r="AQ677" s="73">
        <f t="shared" si="398"/>
        <v>1</v>
      </c>
      <c r="AR677" s="396"/>
      <c r="AS677" s="363"/>
      <c r="AT677" s="390"/>
      <c r="AU677" s="363"/>
      <c r="AV677" s="390"/>
      <c r="AW677" s="390"/>
      <c r="AX677" s="390"/>
      <c r="AY677" s="393"/>
    </row>
    <row r="678" spans="1:51" ht="50" customHeight="1" x14ac:dyDescent="0.3">
      <c r="A678" s="403" t="s">
        <v>1464</v>
      </c>
      <c r="B678" s="406" t="s">
        <v>163</v>
      </c>
      <c r="C678" s="409">
        <v>1</v>
      </c>
      <c r="D678" s="406" t="s">
        <v>2329</v>
      </c>
      <c r="E678" s="406" t="s">
        <v>253</v>
      </c>
      <c r="F678" s="406" t="s">
        <v>2032</v>
      </c>
      <c r="G678" s="400" t="str">
        <f>(CONCATENATE(F678," ","de"," ",D678," ","por"," ",J678," ","debido a"," ",I678))</f>
        <v>Pérdida de confidencialidad e integridad de Información Física por Uso indebido de la Información debido a Falta de capacitación al personal</v>
      </c>
      <c r="H678" s="361" t="s">
        <v>2073</v>
      </c>
      <c r="I678" s="361" t="s">
        <v>2074</v>
      </c>
      <c r="J678" s="361" t="s">
        <v>2075</v>
      </c>
      <c r="K678" s="361" t="s">
        <v>2076</v>
      </c>
      <c r="L678" s="361" t="s">
        <v>2509</v>
      </c>
      <c r="M678" s="361" t="s">
        <v>2042</v>
      </c>
      <c r="N678" s="388">
        <f>VALUE(MID($M678,1,1))</f>
        <v>3</v>
      </c>
      <c r="O678" s="397">
        <f>IF(N678=5,100%,IF(N678=4,80%,IF(N678=3,60%,IF(N678=2,40%,IF(N678=1,20%,"")))))</f>
        <v>0.6</v>
      </c>
      <c r="P678" s="361" t="s">
        <v>2106</v>
      </c>
      <c r="Q678" s="388">
        <f>VALUE(MID($P678,1,1))</f>
        <v>3</v>
      </c>
      <c r="R678" s="397">
        <f>IF(Q678=5,100%,IF(Q678=4,80%,IF(Q678=3,60%,IF(Q678=2,40%,IF(Q678=1,20%,"")))))</f>
        <v>0.6</v>
      </c>
      <c r="S678" s="388" t="str">
        <f>CONCATENATE(M678,P678)</f>
        <v>3. Media3. Moderado</v>
      </c>
      <c r="T678" s="391" t="str">
        <f>IF(S678="5. Muy alta1. Leve","Alto",IF(S678="5. Muy alta2. Menor","Alto",IF(S678="5. Muy alta3. Moderado","Alto",IF(S678="5. Muy alta4. Mayor","Alto",IF(S678="5. Muy alta5. Catastrófico","Extremo",IF(S678="4. Alta1. Leve","Moderado",IF(S678="4. Alta2. Menor","Moderado",IF(S678="4. Alta3. Moderado","Alto",IF(S678="4. Alta4. Mayor","Alto",IF(S678="4. Alta5. Catastrófico","Extremo",IF(S678="3. Media1. Leve","Moderado",IF(S678="3. Media2. Menor","Moderado",IF(S678="3. Media3. Moderado","Moderado",IF(S678="3. Media4. Mayor","Alto",IF(S678="3. Media5. Catastrófico","Extremo",IF(S678="2. Baja1. Leve","Bajo",IF(S678="2. Baja2. Menor","Moderado",IF(S678="2. Baja3. Moderado","Moderado",IF(S678="2. Baja4. Mayor","Alto",IF(S678="2. Baja5. Catastrófico","Extremo",IF(S678="1. Muy baja1. Leve","Bajo",IF(S678="1. Muy baja2. Menor","Bajo",IF(S678="1. Muy baja3. Moderado","Moderado",IF(S678="1. Muy baja4. Mayor","Alto",IF(S678="1. Muy baja5. Catastrófico","Extremo","")))))))))))))))))))))))))</f>
        <v>Moderado</v>
      </c>
      <c r="U678" s="70" t="s">
        <v>419</v>
      </c>
      <c r="V678" s="70" t="s">
        <v>3011</v>
      </c>
      <c r="W678" s="70" t="s">
        <v>2046</v>
      </c>
      <c r="X678" s="71">
        <f t="shared" si="391"/>
        <v>0.25</v>
      </c>
      <c r="Y678" s="71" t="s">
        <v>2047</v>
      </c>
      <c r="Z678" s="71">
        <f t="shared" si="392"/>
        <v>0.05</v>
      </c>
      <c r="AA678" s="70" t="s">
        <v>419</v>
      </c>
      <c r="AB678" s="96" t="s">
        <v>3012</v>
      </c>
      <c r="AC678" s="72">
        <f t="shared" si="395"/>
        <v>0.1</v>
      </c>
      <c r="AD678" s="70" t="s">
        <v>419</v>
      </c>
      <c r="AE678" s="70" t="s">
        <v>177</v>
      </c>
      <c r="AF678" s="70" t="s">
        <v>195</v>
      </c>
      <c r="AG678" s="72">
        <f t="shared" si="396"/>
        <v>0.15</v>
      </c>
      <c r="AH678" s="70" t="s">
        <v>419</v>
      </c>
      <c r="AI678" s="70" t="s">
        <v>2049</v>
      </c>
      <c r="AJ678" s="72">
        <f t="shared" si="381"/>
        <v>0.1</v>
      </c>
      <c r="AK678" s="70" t="s">
        <v>419</v>
      </c>
      <c r="AL678" s="70" t="s">
        <v>2050</v>
      </c>
      <c r="AM678" s="72">
        <f t="shared" si="393"/>
        <v>0.15</v>
      </c>
      <c r="AN678" s="72" t="s">
        <v>2051</v>
      </c>
      <c r="AO678" s="72" t="s">
        <v>2052</v>
      </c>
      <c r="AP678" s="72">
        <f>IF(AN678="Positivos",25%,0%)</f>
        <v>0.25</v>
      </c>
      <c r="AQ678" s="73">
        <f>+AC678+AG678+AJ678+AM678+AP678+Z678+X678</f>
        <v>1.05</v>
      </c>
      <c r="AR678" s="394">
        <f>AVERAGE(AQ678,AQ679,AQ680)</f>
        <v>0.70000000000000007</v>
      </c>
      <c r="AS678" s="361" t="s">
        <v>2132</v>
      </c>
      <c r="AT678" s="388">
        <f>VALUE(MID($AS678,1,1))</f>
        <v>2</v>
      </c>
      <c r="AU678" s="361" t="s">
        <v>2043</v>
      </c>
      <c r="AV678" s="388">
        <f>VALUE(MID($AU678,1,1))</f>
        <v>2</v>
      </c>
      <c r="AW678" s="388">
        <f>$AT678*$AV678</f>
        <v>4</v>
      </c>
      <c r="AX678" s="388" t="str">
        <f>CONCATENATE(AS678,AU678)</f>
        <v>2. Baja2. Menor</v>
      </c>
      <c r="AY678" s="391" t="str">
        <f>IF(AX678="5. Muy alta1. Leve","Alto",IF(AX678="5. Muy alta2. Menor","Alto",IF(AX678="5. Muy alta3. Moderado","Alto",IF(AX678="5. Muy alta4. Mayor","Alto",IF(AX678="5. Muy alta5. Catastrófico","Extremo",IF(AX678="4. Alta1. Leve","Moderado",IF(AX678="4. Alta2. Menor","Moderado",IF(AX678="4. Alta3. Moderado","Alto",IF(AX678="4. Alta4. Mayor","Alto",IF(AX678="4. Alta5. Catastrófico","Extremo",IF(AX678="3. Media1. Leve","Moderado",IF(AX678="3. Media2. Menor","Moderado",IF(AX678="3. Media3. Moderado","Moderado",IF(AX678="3. Media4. Mayor","Alto",IF(AX678="3. Media5. Catastrófico","Extremo",IF(AX678="2. Baja1. Leve","Bajo",IF(AX678="2. Baja2. Menor","Moderado",IF(AX678="2. Baja3. Moderado","Moderado",IF(AX678="2. Baja4. Mayor","Alto",IF(AX678="2. Baja5. Catastrófico","Extremo",IF(AX678="1. Muy baja1. Leve","Bajo",IF(AX678="1. Muy baja2. Menor","Bajo",IF(AX678="1. Muy baja3. Moderado","Moderado",IF(AX678="1. Muy baja4. Mayor","Alto",IF(AX678="1. Muy baja5. Catastrófico","Extremo","")))))))))))))))))))))))))</f>
        <v>Moderado</v>
      </c>
    </row>
    <row r="679" spans="1:51" ht="50" customHeight="1" x14ac:dyDescent="0.3">
      <c r="A679" s="404"/>
      <c r="B679" s="407"/>
      <c r="C679" s="410"/>
      <c r="D679" s="407"/>
      <c r="E679" s="407"/>
      <c r="F679" s="407"/>
      <c r="G679" s="401"/>
      <c r="H679" s="362"/>
      <c r="I679" s="362"/>
      <c r="J679" s="362"/>
      <c r="K679" s="362"/>
      <c r="L679" s="362"/>
      <c r="M679" s="362"/>
      <c r="N679" s="389"/>
      <c r="O679" s="398"/>
      <c r="P679" s="362"/>
      <c r="Q679" s="389"/>
      <c r="R679" s="398"/>
      <c r="S679" s="389"/>
      <c r="T679" s="392"/>
      <c r="U679" s="70" t="s">
        <v>419</v>
      </c>
      <c r="V679" s="96" t="s">
        <v>3013</v>
      </c>
      <c r="W679" s="70" t="s">
        <v>2046</v>
      </c>
      <c r="X679" s="71">
        <f t="shared" si="391"/>
        <v>0.25</v>
      </c>
      <c r="Y679" s="71" t="s">
        <v>2047</v>
      </c>
      <c r="Z679" s="71">
        <f t="shared" si="392"/>
        <v>0.05</v>
      </c>
      <c r="AA679" s="70" t="s">
        <v>419</v>
      </c>
      <c r="AB679" s="96" t="s">
        <v>3014</v>
      </c>
      <c r="AC679" s="72">
        <f t="shared" si="395"/>
        <v>0.1</v>
      </c>
      <c r="AD679" s="70" t="s">
        <v>419</v>
      </c>
      <c r="AE679" s="70" t="s">
        <v>177</v>
      </c>
      <c r="AF679" s="70" t="s">
        <v>195</v>
      </c>
      <c r="AG679" s="72">
        <f t="shared" si="396"/>
        <v>0.15</v>
      </c>
      <c r="AH679" s="70" t="s">
        <v>419</v>
      </c>
      <c r="AI679" s="70" t="s">
        <v>2049</v>
      </c>
      <c r="AJ679" s="72">
        <f t="shared" si="381"/>
        <v>0.1</v>
      </c>
      <c r="AK679" s="70" t="s">
        <v>419</v>
      </c>
      <c r="AL679" s="70" t="s">
        <v>2082</v>
      </c>
      <c r="AM679" s="72">
        <f t="shared" si="393"/>
        <v>0.15</v>
      </c>
      <c r="AN679" s="72" t="s">
        <v>2051</v>
      </c>
      <c r="AO679" s="72" t="s">
        <v>2052</v>
      </c>
      <c r="AP679" s="72">
        <f>IF(AN679="Positivos",25%,0%)</f>
        <v>0.25</v>
      </c>
      <c r="AQ679" s="73">
        <f>+AC679+AG679+AJ679+AM679+AP679+Z679+X679</f>
        <v>1.05</v>
      </c>
      <c r="AR679" s="395"/>
      <c r="AS679" s="362"/>
      <c r="AT679" s="389"/>
      <c r="AU679" s="362"/>
      <c r="AV679" s="389"/>
      <c r="AW679" s="389"/>
      <c r="AX679" s="389"/>
      <c r="AY679" s="392"/>
    </row>
    <row r="680" spans="1:51" ht="50" customHeight="1" x14ac:dyDescent="0.3">
      <c r="A680" s="405"/>
      <c r="B680" s="408"/>
      <c r="C680" s="411"/>
      <c r="D680" s="408"/>
      <c r="E680" s="408"/>
      <c r="F680" s="408"/>
      <c r="G680" s="402"/>
      <c r="H680" s="363"/>
      <c r="I680" s="363"/>
      <c r="J680" s="363"/>
      <c r="K680" s="363"/>
      <c r="L680" s="363"/>
      <c r="M680" s="363"/>
      <c r="N680" s="390"/>
      <c r="O680" s="399"/>
      <c r="P680" s="363"/>
      <c r="Q680" s="390"/>
      <c r="R680" s="399"/>
      <c r="S680" s="390"/>
      <c r="T680" s="393"/>
      <c r="U680" s="70"/>
      <c r="V680" s="70"/>
      <c r="W680" s="70"/>
      <c r="X680" s="71" t="str">
        <f t="shared" si="391"/>
        <v>0%</v>
      </c>
      <c r="Y680" s="71"/>
      <c r="Z680" s="71" t="str">
        <f t="shared" si="392"/>
        <v>0%</v>
      </c>
      <c r="AA680" s="70"/>
      <c r="AB680" s="70"/>
      <c r="AC680" s="72">
        <f t="shared" si="395"/>
        <v>0</v>
      </c>
      <c r="AD680" s="70"/>
      <c r="AE680" s="70"/>
      <c r="AF680" s="70"/>
      <c r="AG680" s="72">
        <f t="shared" si="396"/>
        <v>0</v>
      </c>
      <c r="AH680" s="70"/>
      <c r="AI680" s="70"/>
      <c r="AJ680" s="72">
        <f t="shared" si="381"/>
        <v>0</v>
      </c>
      <c r="AK680" s="70"/>
      <c r="AL680" s="70"/>
      <c r="AM680" s="72">
        <f t="shared" si="393"/>
        <v>0</v>
      </c>
      <c r="AN680" s="72"/>
      <c r="AO680" s="72"/>
      <c r="AP680" s="72">
        <f t="shared" ref="AP680:AP695" si="402">IF(AN680="Positivos",25%,0%)</f>
        <v>0</v>
      </c>
      <c r="AQ680" s="73">
        <f t="shared" ref="AQ680:AQ695" si="403">+AC680+AG680+AJ680+AM680+AP680+Z680+X680</f>
        <v>0</v>
      </c>
      <c r="AR680" s="396"/>
      <c r="AS680" s="363"/>
      <c r="AT680" s="390"/>
      <c r="AU680" s="363"/>
      <c r="AV680" s="390"/>
      <c r="AW680" s="390"/>
      <c r="AX680" s="390"/>
      <c r="AY680" s="393"/>
    </row>
    <row r="681" spans="1:51" ht="50" customHeight="1" x14ac:dyDescent="0.3">
      <c r="A681" s="403" t="s">
        <v>1464</v>
      </c>
      <c r="B681" s="406" t="s">
        <v>163</v>
      </c>
      <c r="C681" s="409">
        <v>2</v>
      </c>
      <c r="D681" s="406" t="s">
        <v>2329</v>
      </c>
      <c r="E681" s="406" t="s">
        <v>253</v>
      </c>
      <c r="F681" s="406" t="s">
        <v>2061</v>
      </c>
      <c r="G681" s="400" t="str">
        <f>(CONCATENATE(F681," ","de"," ",D681," ","por"," ",J681," ","debido a"," ",I681))</f>
        <v>Pérdida de Disponibilidad de Información Física por Condiciones inadecuadas de temperatura y/o humedad debido a Falta de mantenimiento en las instalaciones</v>
      </c>
      <c r="H681" s="361" t="s">
        <v>2084</v>
      </c>
      <c r="I681" s="361" t="s">
        <v>2785</v>
      </c>
      <c r="J681" s="361" t="s">
        <v>2786</v>
      </c>
      <c r="K681" s="361" t="s">
        <v>2239</v>
      </c>
      <c r="L681" s="361" t="s">
        <v>2509</v>
      </c>
      <c r="M681" s="361" t="s">
        <v>2042</v>
      </c>
      <c r="N681" s="388">
        <f>VALUE(MID($M681,1,1))</f>
        <v>3</v>
      </c>
      <c r="O681" s="397">
        <f>IF(N681=5,100%,IF(N681=4,80%,IF(N681=3,60%,IF(N681=2,40%,IF(N681=1,20%,"")))))</f>
        <v>0.6</v>
      </c>
      <c r="P681" s="361" t="s">
        <v>2106</v>
      </c>
      <c r="Q681" s="388">
        <f>VALUE(MID($P681,1,1))</f>
        <v>3</v>
      </c>
      <c r="R681" s="397">
        <f>IF(Q681=5,100%,IF(Q681=4,80%,IF(Q681=3,60%,IF(Q681=2,40%,IF(Q681=1,20%,"")))))</f>
        <v>0.6</v>
      </c>
      <c r="S681" s="388" t="str">
        <f>CONCATENATE(M681,P681)</f>
        <v>3. Media3. Moderado</v>
      </c>
      <c r="T681" s="391" t="str">
        <f t="shared" ref="T681" si="404">IF(S681="5. Muy alta1. Leve","Alto",IF(S681="5. Muy alta2. Menor","Alto",IF(S681="5. Muy alta3. Moderado","Alto",IF(S681="5. Muy alta4. Mayor","Alto",IF(S681="5. Muy alta5. Catastrófico","Extremo",IF(S681="4. Alta1. Leve","Moderado",IF(S681="4. Alta2. Menor","Moderado",IF(S681="4. Alta3. Moderado","Alto",IF(S681="4. Alta4. Mayor","Alto",IF(S681="4. Alta5. Catastrófico","Extremo",IF(S681="3. Media1. Leve","Moderado",IF(S681="3. Media2. Menor","Moderado",IF(S681="3. Media3. Moderado","Moderado",IF(S681="3. Media4. Mayor","Alto",IF(S681="3. Media5. Catastrófico","Extremo",IF(S681="2. Baja1. Leve","Bajo",IF(S681="2. Baja2. Menor","Moderado",IF(S681="2. Baja3. Moderado","Moderado",IF(S681="2. Baja4. Mayor","Alto",IF(S681="2. Baja5. Catastrófico","Extremo",IF(S681="1. Muy baja1. Leve","Bajo",IF(S681="1. Muy baja2. Menor","Bajo",IF(S681="1. Muy baja3. Moderado","Moderado",IF(S681="1. Muy baja4. Mayor","Alto",IF(S681="1. Muy baja5. Catastrófico","Extremo","")))))))))))))))))))))))))</f>
        <v>Moderado</v>
      </c>
      <c r="U681" s="70" t="s">
        <v>419</v>
      </c>
      <c r="V681" s="70" t="s">
        <v>3015</v>
      </c>
      <c r="W681" s="70" t="s">
        <v>2046</v>
      </c>
      <c r="X681" s="71">
        <f t="shared" si="391"/>
        <v>0.25</v>
      </c>
      <c r="Y681" s="71" t="s">
        <v>2047</v>
      </c>
      <c r="Z681" s="71">
        <f t="shared" si="392"/>
        <v>0.05</v>
      </c>
      <c r="AA681" s="70" t="s">
        <v>419</v>
      </c>
      <c r="AB681" s="96" t="s">
        <v>3016</v>
      </c>
      <c r="AC681" s="72">
        <f t="shared" si="395"/>
        <v>0.1</v>
      </c>
      <c r="AD681" s="70" t="s">
        <v>419</v>
      </c>
      <c r="AE681" s="70" t="s">
        <v>177</v>
      </c>
      <c r="AF681" s="70" t="s">
        <v>1549</v>
      </c>
      <c r="AG681" s="72">
        <f t="shared" si="396"/>
        <v>0.15</v>
      </c>
      <c r="AH681" s="70" t="s">
        <v>419</v>
      </c>
      <c r="AI681" s="70" t="s">
        <v>2049</v>
      </c>
      <c r="AJ681" s="72">
        <f t="shared" si="381"/>
        <v>0.1</v>
      </c>
      <c r="AK681" s="70" t="s">
        <v>419</v>
      </c>
      <c r="AL681" s="70" t="s">
        <v>2096</v>
      </c>
      <c r="AM681" s="72">
        <f t="shared" si="393"/>
        <v>0.15</v>
      </c>
      <c r="AN681" s="72" t="s">
        <v>2051</v>
      </c>
      <c r="AO681" s="72" t="s">
        <v>2052</v>
      </c>
      <c r="AP681" s="72">
        <f t="shared" si="402"/>
        <v>0.25</v>
      </c>
      <c r="AQ681" s="73">
        <f t="shared" si="403"/>
        <v>1.05</v>
      </c>
      <c r="AR681" s="394">
        <f>AVERAGE(AQ681,AQ682,AQ683)</f>
        <v>1.05</v>
      </c>
      <c r="AS681" s="361" t="s">
        <v>2053</v>
      </c>
      <c r="AT681" s="388">
        <f>VALUE(MID($AS681,1,1))</f>
        <v>1</v>
      </c>
      <c r="AU681" s="361" t="s">
        <v>2054</v>
      </c>
      <c r="AV681" s="388">
        <f>VALUE(MID($AU681,1,1))</f>
        <v>1</v>
      </c>
      <c r="AW681" s="388">
        <f>$AT681*$AV681</f>
        <v>1</v>
      </c>
      <c r="AX681" s="388" t="str">
        <f>CONCATENATE(AS681,AU681)</f>
        <v>1. Muy baja1. Leve</v>
      </c>
      <c r="AY681" s="391" t="str">
        <f t="shared" ref="AY681" si="405">IF(AX681="5. Muy alta1. Leve","Alto",IF(AX681="5. Muy alta2. Menor","Alto",IF(AX681="5. Muy alta3. Moderado","Alto",IF(AX681="5. Muy alta4. Mayor","Alto",IF(AX681="5. Muy alta5. Catastrófico","Extremo",IF(AX681="4. Alta1. Leve","Moderado",IF(AX681="4. Alta2. Menor","Moderado",IF(AX681="4. Alta3. Moderado","Alto",IF(AX681="4. Alta4. Mayor","Alto",IF(AX681="4. Alta5. Catastrófico","Extremo",IF(AX681="3. Media1. Leve","Moderado",IF(AX681="3. Media2. Menor","Moderado",IF(AX681="3. Media3. Moderado","Moderado",IF(AX681="3. Media4. Mayor","Alto",IF(AX681="3. Media5. Catastrófico","Extremo",IF(AX681="2. Baja1. Leve","Bajo",IF(AX681="2. Baja2. Menor","Moderado",IF(AX681="2. Baja3. Moderado","Moderado",IF(AX681="2. Baja4. Mayor","Alto",IF(AX681="2. Baja5. Catastrófico","Extremo",IF(AX681="1. Muy baja1. Leve","Bajo",IF(AX681="1. Muy baja2. Menor","Bajo",IF(AX681="1. Muy baja3. Moderado","Moderado",IF(AX681="1. Muy baja4. Mayor","Alto",IF(AX681="1. Muy baja5. Catastrófico","Extremo","")))))))))))))))))))))))))</f>
        <v>Bajo</v>
      </c>
    </row>
    <row r="682" spans="1:51" ht="50" customHeight="1" x14ac:dyDescent="0.3">
      <c r="A682" s="404"/>
      <c r="B682" s="407"/>
      <c r="C682" s="410"/>
      <c r="D682" s="407"/>
      <c r="E682" s="407"/>
      <c r="F682" s="407"/>
      <c r="G682" s="401"/>
      <c r="H682" s="362"/>
      <c r="I682" s="362"/>
      <c r="J682" s="362"/>
      <c r="K682" s="362"/>
      <c r="L682" s="362"/>
      <c r="M682" s="362"/>
      <c r="N682" s="389"/>
      <c r="O682" s="398"/>
      <c r="P682" s="362"/>
      <c r="Q682" s="389"/>
      <c r="R682" s="398"/>
      <c r="S682" s="389"/>
      <c r="T682" s="392"/>
      <c r="U682" s="70" t="s">
        <v>419</v>
      </c>
      <c r="V682" s="96" t="s">
        <v>3017</v>
      </c>
      <c r="W682" s="70" t="s">
        <v>2046</v>
      </c>
      <c r="X682" s="71">
        <f t="shared" si="391"/>
        <v>0.25</v>
      </c>
      <c r="Y682" s="71" t="s">
        <v>2047</v>
      </c>
      <c r="Z682" s="71">
        <f t="shared" si="392"/>
        <v>0.05</v>
      </c>
      <c r="AA682" s="70" t="s">
        <v>419</v>
      </c>
      <c r="AB682" s="96" t="s">
        <v>3018</v>
      </c>
      <c r="AC682" s="72">
        <f t="shared" si="395"/>
        <v>0.1</v>
      </c>
      <c r="AD682" s="70" t="s">
        <v>419</v>
      </c>
      <c r="AE682" s="70" t="s">
        <v>177</v>
      </c>
      <c r="AF682" s="70" t="s">
        <v>1681</v>
      </c>
      <c r="AG682" s="72">
        <f t="shared" si="396"/>
        <v>0.15</v>
      </c>
      <c r="AH682" s="70" t="s">
        <v>419</v>
      </c>
      <c r="AI682" s="70" t="s">
        <v>2049</v>
      </c>
      <c r="AJ682" s="72">
        <f t="shared" si="381"/>
        <v>0.1</v>
      </c>
      <c r="AK682" s="70" t="s">
        <v>419</v>
      </c>
      <c r="AL682" s="70" t="s">
        <v>2082</v>
      </c>
      <c r="AM682" s="72">
        <f t="shared" si="393"/>
        <v>0.15</v>
      </c>
      <c r="AN682" s="72" t="s">
        <v>2051</v>
      </c>
      <c r="AO682" s="72" t="s">
        <v>2052</v>
      </c>
      <c r="AP682" s="72">
        <f t="shared" si="402"/>
        <v>0.25</v>
      </c>
      <c r="AQ682" s="73">
        <f t="shared" si="403"/>
        <v>1.05</v>
      </c>
      <c r="AR682" s="395"/>
      <c r="AS682" s="362"/>
      <c r="AT682" s="389"/>
      <c r="AU682" s="362"/>
      <c r="AV682" s="389"/>
      <c r="AW682" s="389"/>
      <c r="AX682" s="389"/>
      <c r="AY682" s="392"/>
    </row>
    <row r="683" spans="1:51" ht="50" customHeight="1" x14ac:dyDescent="0.3">
      <c r="A683" s="405"/>
      <c r="B683" s="408"/>
      <c r="C683" s="411"/>
      <c r="D683" s="408"/>
      <c r="E683" s="408"/>
      <c r="F683" s="408"/>
      <c r="G683" s="402"/>
      <c r="H683" s="363"/>
      <c r="I683" s="363"/>
      <c r="J683" s="363"/>
      <c r="K683" s="363"/>
      <c r="L683" s="363"/>
      <c r="M683" s="363"/>
      <c r="N683" s="390"/>
      <c r="O683" s="399"/>
      <c r="P683" s="363"/>
      <c r="Q683" s="390"/>
      <c r="R683" s="399"/>
      <c r="S683" s="390"/>
      <c r="T683" s="393"/>
      <c r="U683" s="70" t="s">
        <v>419</v>
      </c>
      <c r="V683" s="96" t="s">
        <v>3013</v>
      </c>
      <c r="W683" s="70" t="s">
        <v>2046</v>
      </c>
      <c r="X683" s="71">
        <f t="shared" si="391"/>
        <v>0.25</v>
      </c>
      <c r="Y683" s="71" t="s">
        <v>2047</v>
      </c>
      <c r="Z683" s="71">
        <f t="shared" si="392"/>
        <v>0.05</v>
      </c>
      <c r="AA683" s="70" t="s">
        <v>419</v>
      </c>
      <c r="AB683" s="96" t="s">
        <v>3014</v>
      </c>
      <c r="AC683" s="72">
        <f t="shared" si="395"/>
        <v>0.1</v>
      </c>
      <c r="AD683" s="70" t="s">
        <v>419</v>
      </c>
      <c r="AE683" s="70" t="s">
        <v>177</v>
      </c>
      <c r="AF683" s="70" t="s">
        <v>195</v>
      </c>
      <c r="AG683" s="72">
        <f t="shared" si="396"/>
        <v>0.15</v>
      </c>
      <c r="AH683" s="70" t="s">
        <v>419</v>
      </c>
      <c r="AI683" s="70" t="s">
        <v>2049</v>
      </c>
      <c r="AJ683" s="72">
        <f t="shared" si="381"/>
        <v>0.1</v>
      </c>
      <c r="AK683" s="70" t="s">
        <v>419</v>
      </c>
      <c r="AL683" s="70" t="s">
        <v>2082</v>
      </c>
      <c r="AM683" s="72">
        <f t="shared" si="393"/>
        <v>0.15</v>
      </c>
      <c r="AN683" s="72" t="s">
        <v>2051</v>
      </c>
      <c r="AO683" s="72" t="s">
        <v>2052</v>
      </c>
      <c r="AP683" s="72">
        <f t="shared" si="402"/>
        <v>0.25</v>
      </c>
      <c r="AQ683" s="73">
        <f t="shared" si="403"/>
        <v>1.05</v>
      </c>
      <c r="AR683" s="396"/>
      <c r="AS683" s="363"/>
      <c r="AT683" s="390"/>
      <c r="AU683" s="363"/>
      <c r="AV683" s="390"/>
      <c r="AW683" s="390"/>
      <c r="AX683" s="390"/>
      <c r="AY683" s="393"/>
    </row>
    <row r="684" spans="1:51" ht="50" customHeight="1" x14ac:dyDescent="0.3">
      <c r="A684" s="403" t="s">
        <v>1464</v>
      </c>
      <c r="B684" s="406" t="s">
        <v>163</v>
      </c>
      <c r="C684" s="409">
        <v>3</v>
      </c>
      <c r="D684" s="406" t="s">
        <v>3019</v>
      </c>
      <c r="E684" s="406" t="s">
        <v>253</v>
      </c>
      <c r="F684" s="406" t="s">
        <v>2032</v>
      </c>
      <c r="G684" s="400" t="str">
        <f>(CONCATENATE(F684," ","de"," ",D684," ","por"," ",J684," ","debido a"," ",I684))</f>
        <v>Pérdida de confidencialidad e integridad de Información Electrónica/ Digital por Uso indebido de la Información debido a Falta de capacitación al personal</v>
      </c>
      <c r="H684" s="361" t="s">
        <v>2073</v>
      </c>
      <c r="I684" s="361" t="s">
        <v>2074</v>
      </c>
      <c r="J684" s="361" t="s">
        <v>2075</v>
      </c>
      <c r="K684" s="361" t="s">
        <v>2076</v>
      </c>
      <c r="L684" s="361" t="s">
        <v>2509</v>
      </c>
      <c r="M684" s="361" t="s">
        <v>2141</v>
      </c>
      <c r="N684" s="388">
        <f>VALUE(MID($M684,1,1))</f>
        <v>4</v>
      </c>
      <c r="O684" s="397">
        <f>IF(N684=5,100%,IF(N684=4,80%,IF(N684=3,60%,IF(N684=2,40%,IF(N684=1,20%,"")))))</f>
        <v>0.8</v>
      </c>
      <c r="P684" s="361" t="s">
        <v>2106</v>
      </c>
      <c r="Q684" s="388">
        <f>VALUE(MID($P684,1,1))</f>
        <v>3</v>
      </c>
      <c r="R684" s="397">
        <f>IF(Q684=5,100%,IF(Q684=4,80%,IF(Q684=3,60%,IF(Q684=2,40%,IF(Q684=1,20%,"")))))</f>
        <v>0.6</v>
      </c>
      <c r="S684" s="388" t="str">
        <f>CONCATENATE(M684,P684)</f>
        <v>4. Alta3. Moderado</v>
      </c>
      <c r="T684" s="391" t="str">
        <f t="shared" ref="T684" si="406">IF(S684="5. Muy alta1. Leve","Alto",IF(S684="5. Muy alta2. Menor","Alto",IF(S684="5. Muy alta3. Moderado","Alto",IF(S684="5. Muy alta4. Mayor","Alto",IF(S684="5. Muy alta5. Catastrófico","Extremo",IF(S684="4. Alta1. Leve","Moderado",IF(S684="4. Alta2. Menor","Moderado",IF(S684="4. Alta3. Moderado","Alto",IF(S684="4. Alta4. Mayor","Alto",IF(S684="4. Alta5. Catastrófico","Extremo",IF(S684="3. Media1. Leve","Moderado",IF(S684="3. Media2. Menor","Moderado",IF(S684="3. Media3. Moderado","Moderado",IF(S684="3. Media4. Mayor","Alto",IF(S684="3. Media5. Catastrófico","Extremo",IF(S684="2. Baja1. Leve","Bajo",IF(S684="2. Baja2. Menor","Moderado",IF(S684="2. Baja3. Moderado","Moderado",IF(S684="2. Baja4. Mayor","Alto",IF(S684="2. Baja5. Catastrófico","Extremo",IF(S684="1. Muy baja1. Leve","Bajo",IF(S684="1. Muy baja2. Menor","Bajo",IF(S684="1. Muy baja3. Moderado","Moderado",IF(S684="1. Muy baja4. Mayor","Alto",IF(S684="1. Muy baja5. Catastrófico","Extremo","")))))))))))))))))))))))))</f>
        <v>Alto</v>
      </c>
      <c r="U684" s="70"/>
      <c r="V684" s="70"/>
      <c r="W684" s="70"/>
      <c r="X684" s="71"/>
      <c r="Y684" s="71"/>
      <c r="Z684" s="71"/>
      <c r="AA684" s="70"/>
      <c r="AB684" s="70"/>
      <c r="AC684" s="72"/>
      <c r="AD684" s="70"/>
      <c r="AE684" s="70"/>
      <c r="AF684" s="70"/>
      <c r="AG684" s="72"/>
      <c r="AH684" s="70"/>
      <c r="AI684" s="70"/>
      <c r="AJ684" s="72"/>
      <c r="AK684" s="70"/>
      <c r="AL684" s="70"/>
      <c r="AM684" s="72"/>
      <c r="AN684" s="72"/>
      <c r="AO684" s="72"/>
      <c r="AP684" s="72">
        <f t="shared" si="402"/>
        <v>0</v>
      </c>
      <c r="AQ684" s="73">
        <f t="shared" si="403"/>
        <v>0</v>
      </c>
      <c r="AR684" s="394">
        <f>AVERAGE(AQ684,AQ685,AQ686)</f>
        <v>0</v>
      </c>
      <c r="AS684" s="361" t="s">
        <v>2141</v>
      </c>
      <c r="AT684" s="388">
        <f>VALUE(MID($AS684,1,1))</f>
        <v>4</v>
      </c>
      <c r="AU684" s="361" t="s">
        <v>2106</v>
      </c>
      <c r="AV684" s="388">
        <f>VALUE(MID($AU684,1,1))</f>
        <v>3</v>
      </c>
      <c r="AW684" s="388">
        <f>$AT684*$AV684</f>
        <v>12</v>
      </c>
      <c r="AX684" s="388" t="str">
        <f>CONCATENATE(AS684,AU684)</f>
        <v>4. Alta3. Moderado</v>
      </c>
      <c r="AY684" s="391" t="str">
        <f t="shared" ref="AY684" si="407">IF(AX684="5. Muy alta1. Leve","Alto",IF(AX684="5. Muy alta2. Menor","Alto",IF(AX684="5. Muy alta3. Moderado","Alto",IF(AX684="5. Muy alta4. Mayor","Alto",IF(AX684="5. Muy alta5. Catastrófico","Extremo",IF(AX684="4. Alta1. Leve","Moderado",IF(AX684="4. Alta2. Menor","Moderado",IF(AX684="4. Alta3. Moderado","Alto",IF(AX684="4. Alta4. Mayor","Alto",IF(AX684="4. Alta5. Catastrófico","Extremo",IF(AX684="3. Media1. Leve","Moderado",IF(AX684="3. Media2. Menor","Moderado",IF(AX684="3. Media3. Moderado","Moderado",IF(AX684="3. Media4. Mayor","Alto",IF(AX684="3. Media5. Catastrófico","Extremo",IF(AX684="2. Baja1. Leve","Bajo",IF(AX684="2. Baja2. Menor","Moderado",IF(AX684="2. Baja3. Moderado","Moderado",IF(AX684="2. Baja4. Mayor","Alto",IF(AX684="2. Baja5. Catastrófico","Extremo",IF(AX684="1. Muy baja1. Leve","Bajo",IF(AX684="1. Muy baja2. Menor","Bajo",IF(AX684="1. Muy baja3. Moderado","Moderado",IF(AX684="1. Muy baja4. Mayor","Alto",IF(AX684="1. Muy baja5. Catastrófico","Extremo","")))))))))))))))))))))))))</f>
        <v>Alto</v>
      </c>
    </row>
    <row r="685" spans="1:51" ht="50" customHeight="1" x14ac:dyDescent="0.3">
      <c r="A685" s="404"/>
      <c r="B685" s="407"/>
      <c r="C685" s="410"/>
      <c r="D685" s="407"/>
      <c r="E685" s="407"/>
      <c r="F685" s="407"/>
      <c r="G685" s="401"/>
      <c r="H685" s="362"/>
      <c r="I685" s="362"/>
      <c r="J685" s="362"/>
      <c r="K685" s="362"/>
      <c r="L685" s="362"/>
      <c r="M685" s="362"/>
      <c r="N685" s="389"/>
      <c r="O685" s="398"/>
      <c r="P685" s="362"/>
      <c r="Q685" s="389"/>
      <c r="R685" s="398"/>
      <c r="S685" s="389"/>
      <c r="T685" s="392"/>
      <c r="U685" s="70"/>
      <c r="V685" s="70"/>
      <c r="W685" s="70"/>
      <c r="X685" s="71"/>
      <c r="Y685" s="71"/>
      <c r="Z685" s="71"/>
      <c r="AA685" s="70"/>
      <c r="AB685" s="70"/>
      <c r="AC685" s="72"/>
      <c r="AD685" s="70"/>
      <c r="AE685" s="70"/>
      <c r="AF685" s="70"/>
      <c r="AG685" s="72"/>
      <c r="AH685" s="70"/>
      <c r="AI685" s="70"/>
      <c r="AJ685" s="72"/>
      <c r="AK685" s="70"/>
      <c r="AL685" s="70"/>
      <c r="AM685" s="72"/>
      <c r="AN685" s="72"/>
      <c r="AO685" s="72"/>
      <c r="AP685" s="72">
        <f t="shared" si="402"/>
        <v>0</v>
      </c>
      <c r="AQ685" s="73">
        <f t="shared" si="403"/>
        <v>0</v>
      </c>
      <c r="AR685" s="395"/>
      <c r="AS685" s="362"/>
      <c r="AT685" s="389"/>
      <c r="AU685" s="362"/>
      <c r="AV685" s="389"/>
      <c r="AW685" s="389"/>
      <c r="AX685" s="389"/>
      <c r="AY685" s="392"/>
    </row>
    <row r="686" spans="1:51" ht="50" customHeight="1" x14ac:dyDescent="0.3">
      <c r="A686" s="405"/>
      <c r="B686" s="408"/>
      <c r="C686" s="411"/>
      <c r="D686" s="408"/>
      <c r="E686" s="408"/>
      <c r="F686" s="408"/>
      <c r="G686" s="402"/>
      <c r="H686" s="363"/>
      <c r="I686" s="363"/>
      <c r="J686" s="363"/>
      <c r="K686" s="363"/>
      <c r="L686" s="363"/>
      <c r="M686" s="363"/>
      <c r="N686" s="390"/>
      <c r="O686" s="399"/>
      <c r="P686" s="363"/>
      <c r="Q686" s="390"/>
      <c r="R686" s="399"/>
      <c r="S686" s="390"/>
      <c r="T686" s="393"/>
      <c r="U686" s="70"/>
      <c r="V686" s="70"/>
      <c r="W686" s="70"/>
      <c r="X686" s="71" t="str">
        <f t="shared" si="391"/>
        <v>0%</v>
      </c>
      <c r="Y686" s="71"/>
      <c r="Z686" s="71" t="str">
        <f t="shared" si="392"/>
        <v>0%</v>
      </c>
      <c r="AA686" s="70"/>
      <c r="AB686" s="70"/>
      <c r="AC686" s="72">
        <f t="shared" si="395"/>
        <v>0</v>
      </c>
      <c r="AD686" s="70"/>
      <c r="AE686" s="70"/>
      <c r="AF686" s="70"/>
      <c r="AG686" s="72">
        <f t="shared" si="396"/>
        <v>0</v>
      </c>
      <c r="AH686" s="70"/>
      <c r="AI686" s="70"/>
      <c r="AJ686" s="72">
        <f t="shared" si="381"/>
        <v>0</v>
      </c>
      <c r="AK686" s="70"/>
      <c r="AL686" s="70"/>
      <c r="AM686" s="72">
        <f t="shared" si="393"/>
        <v>0</v>
      </c>
      <c r="AN686" s="72"/>
      <c r="AO686" s="72"/>
      <c r="AP686" s="72">
        <f t="shared" si="402"/>
        <v>0</v>
      </c>
      <c r="AQ686" s="73">
        <f t="shared" si="403"/>
        <v>0</v>
      </c>
      <c r="AR686" s="396"/>
      <c r="AS686" s="363"/>
      <c r="AT686" s="390"/>
      <c r="AU686" s="363"/>
      <c r="AV686" s="390"/>
      <c r="AW686" s="390"/>
      <c r="AX686" s="390"/>
      <c r="AY686" s="393"/>
    </row>
    <row r="687" spans="1:51" ht="50" customHeight="1" x14ac:dyDescent="0.3">
      <c r="A687" s="403" t="s">
        <v>1464</v>
      </c>
      <c r="B687" s="406" t="s">
        <v>163</v>
      </c>
      <c r="C687" s="409">
        <v>4</v>
      </c>
      <c r="D687" s="406" t="s">
        <v>3019</v>
      </c>
      <c r="E687" s="406" t="s">
        <v>253</v>
      </c>
      <c r="F687" s="406" t="s">
        <v>2061</v>
      </c>
      <c r="G687" s="400" t="str">
        <f>(CONCATENATE(F687," ","de"," ",D687," ","por"," ",J687," ","debido a"," ",I687))</f>
        <v>Pérdida de Disponibilidad de Información Electrónica/ Digital por Degradación de los soportes de almacenamiento de la información debido a No se cuenta con documentación</v>
      </c>
      <c r="H687" s="361" t="s">
        <v>2104</v>
      </c>
      <c r="I687" s="361" t="s">
        <v>2105</v>
      </c>
      <c r="J687" s="361" t="s">
        <v>2086</v>
      </c>
      <c r="K687" s="361" t="s">
        <v>2087</v>
      </c>
      <c r="L687" s="361" t="s">
        <v>2509</v>
      </c>
      <c r="M687" s="361" t="s">
        <v>2141</v>
      </c>
      <c r="N687" s="388">
        <f>VALUE(MID($M687,1,1))</f>
        <v>4</v>
      </c>
      <c r="O687" s="397">
        <f>IF(N687=5,100%,IF(N687=4,80%,IF(N687=3,60%,IF(N687=2,40%,IF(N687=1,20%,"")))))</f>
        <v>0.8</v>
      </c>
      <c r="P687" s="361" t="s">
        <v>2106</v>
      </c>
      <c r="Q687" s="388">
        <f>VALUE(MID($P687,1,1))</f>
        <v>3</v>
      </c>
      <c r="R687" s="397">
        <f>IF(Q687=5,100%,IF(Q687=4,80%,IF(Q687=3,60%,IF(Q687=2,40%,IF(Q687=1,20%,"")))))</f>
        <v>0.6</v>
      </c>
      <c r="S687" s="388" t="str">
        <f>CONCATENATE(M687,P687)</f>
        <v>4. Alta3. Moderado</v>
      </c>
      <c r="T687" s="391" t="str">
        <f t="shared" ref="T687" si="408">IF(S687="5. Muy alta1. Leve","Alto",IF(S687="5. Muy alta2. Menor","Alto",IF(S687="5. Muy alta3. Moderado","Alto",IF(S687="5. Muy alta4. Mayor","Alto",IF(S687="5. Muy alta5. Catastrófico","Extremo",IF(S687="4. Alta1. Leve","Moderado",IF(S687="4. Alta2. Menor","Moderado",IF(S687="4. Alta3. Moderado","Alto",IF(S687="4. Alta4. Mayor","Alto",IF(S687="4. Alta5. Catastrófico","Extremo",IF(S687="3. Media1. Leve","Moderado",IF(S687="3. Media2. Menor","Moderado",IF(S687="3. Media3. Moderado","Moderado",IF(S687="3. Media4. Mayor","Alto",IF(S687="3. Media5. Catastrófico","Extremo",IF(S687="2. Baja1. Leve","Bajo",IF(S687="2. Baja2. Menor","Moderado",IF(S687="2. Baja3. Moderado","Moderado",IF(S687="2. Baja4. Mayor","Alto",IF(S687="2. Baja5. Catastrófico","Extremo",IF(S687="1. Muy baja1. Leve","Bajo",IF(S687="1. Muy baja2. Menor","Bajo",IF(S687="1. Muy baja3. Moderado","Moderado",IF(S687="1. Muy baja4. Mayor","Alto",IF(S687="1. Muy baja5. Catastrófico","Extremo","")))))))))))))))))))))))))</f>
        <v>Alto</v>
      </c>
      <c r="U687" s="70"/>
      <c r="V687" s="70"/>
      <c r="W687" s="70"/>
      <c r="X687" s="71"/>
      <c r="Y687" s="71"/>
      <c r="Z687" s="71"/>
      <c r="AA687" s="70"/>
      <c r="AB687" s="70"/>
      <c r="AC687" s="72">
        <f>IF($AA687="SI",10%,0%)</f>
        <v>0</v>
      </c>
      <c r="AD687" s="70"/>
      <c r="AE687" s="70"/>
      <c r="AF687" s="70"/>
      <c r="AG687" s="72">
        <f>IF($AD687="SI",15%,0%)</f>
        <v>0</v>
      </c>
      <c r="AH687" s="70"/>
      <c r="AI687" s="70"/>
      <c r="AJ687" s="72">
        <f>IF($AH687="SI",10%,0%)</f>
        <v>0</v>
      </c>
      <c r="AK687" s="70"/>
      <c r="AL687" s="70"/>
      <c r="AM687" s="72">
        <f>IF(AK687="SI",15%,0%)</f>
        <v>0</v>
      </c>
      <c r="AN687" s="72"/>
      <c r="AO687" s="72"/>
      <c r="AP687" s="72">
        <f t="shared" si="402"/>
        <v>0</v>
      </c>
      <c r="AQ687" s="73">
        <f t="shared" si="403"/>
        <v>0</v>
      </c>
      <c r="AR687" s="394">
        <f>AVERAGE(AQ687,AQ688,AQ689)</f>
        <v>0</v>
      </c>
      <c r="AS687" s="361" t="s">
        <v>2141</v>
      </c>
      <c r="AT687" s="388">
        <f>VALUE(MID($AS687,1,1))</f>
        <v>4</v>
      </c>
      <c r="AU687" s="361" t="s">
        <v>2106</v>
      </c>
      <c r="AV687" s="388">
        <f>VALUE(MID($AU687,1,1))</f>
        <v>3</v>
      </c>
      <c r="AW687" s="388">
        <f>$AT687*$AV687</f>
        <v>12</v>
      </c>
      <c r="AX687" s="388" t="str">
        <f>CONCATENATE(AS687,AU687)</f>
        <v>4. Alta3. Moderado</v>
      </c>
      <c r="AY687" s="391" t="str">
        <f t="shared" ref="AY687" si="409">IF(AX687="5. Muy alta1. Leve","Alto",IF(AX687="5. Muy alta2. Menor","Alto",IF(AX687="5. Muy alta3. Moderado","Alto",IF(AX687="5. Muy alta4. Mayor","Alto",IF(AX687="5. Muy alta5. Catastrófico","Extremo",IF(AX687="4. Alta1. Leve","Moderado",IF(AX687="4. Alta2. Menor","Moderado",IF(AX687="4. Alta3. Moderado","Alto",IF(AX687="4. Alta4. Mayor","Alto",IF(AX687="4. Alta5. Catastrófico","Extremo",IF(AX687="3. Media1. Leve","Moderado",IF(AX687="3. Media2. Menor","Moderado",IF(AX687="3. Media3. Moderado","Moderado",IF(AX687="3. Media4. Mayor","Alto",IF(AX687="3. Media5. Catastrófico","Extremo",IF(AX687="2. Baja1. Leve","Bajo",IF(AX687="2. Baja2. Menor","Moderado",IF(AX687="2. Baja3. Moderado","Moderado",IF(AX687="2. Baja4. Mayor","Alto",IF(AX687="2. Baja5. Catastrófico","Extremo",IF(AX687="1. Muy baja1. Leve","Bajo",IF(AX687="1. Muy baja2. Menor","Bajo",IF(AX687="1. Muy baja3. Moderado","Moderado",IF(AX687="1. Muy baja4. Mayor","Alto",IF(AX687="1. Muy baja5. Catastrófico","Extremo","")))))))))))))))))))))))))</f>
        <v>Alto</v>
      </c>
    </row>
    <row r="688" spans="1:51" ht="50" customHeight="1" x14ac:dyDescent="0.3">
      <c r="A688" s="404"/>
      <c r="B688" s="407"/>
      <c r="C688" s="410"/>
      <c r="D688" s="407"/>
      <c r="E688" s="407"/>
      <c r="F688" s="407"/>
      <c r="G688" s="401"/>
      <c r="H688" s="362"/>
      <c r="I688" s="362"/>
      <c r="J688" s="362"/>
      <c r="K688" s="362"/>
      <c r="L688" s="362"/>
      <c r="M688" s="362"/>
      <c r="N688" s="389"/>
      <c r="O688" s="398"/>
      <c r="P688" s="362"/>
      <c r="Q688" s="389"/>
      <c r="R688" s="398"/>
      <c r="S688" s="389"/>
      <c r="T688" s="392"/>
      <c r="U688" s="70"/>
      <c r="V688" s="70"/>
      <c r="W688" s="70"/>
      <c r="X688" s="71" t="str">
        <f t="shared" si="391"/>
        <v>0%</v>
      </c>
      <c r="Y688" s="71"/>
      <c r="Z688" s="71" t="str">
        <f t="shared" si="392"/>
        <v>0%</v>
      </c>
      <c r="AA688" s="70"/>
      <c r="AB688" s="70"/>
      <c r="AC688" s="72">
        <f t="shared" si="395"/>
        <v>0</v>
      </c>
      <c r="AD688" s="70"/>
      <c r="AE688" s="70"/>
      <c r="AF688" s="70"/>
      <c r="AG688" s="72">
        <f t="shared" si="396"/>
        <v>0</v>
      </c>
      <c r="AH688" s="70"/>
      <c r="AI688" s="70"/>
      <c r="AJ688" s="72">
        <f t="shared" si="381"/>
        <v>0</v>
      </c>
      <c r="AK688" s="70"/>
      <c r="AL688" s="70"/>
      <c r="AM688" s="72">
        <f t="shared" si="393"/>
        <v>0</v>
      </c>
      <c r="AN688" s="72"/>
      <c r="AO688" s="72"/>
      <c r="AP688" s="72">
        <f t="shared" si="402"/>
        <v>0</v>
      </c>
      <c r="AQ688" s="73">
        <f t="shared" si="403"/>
        <v>0</v>
      </c>
      <c r="AR688" s="395"/>
      <c r="AS688" s="362"/>
      <c r="AT688" s="389"/>
      <c r="AU688" s="362"/>
      <c r="AV688" s="389"/>
      <c r="AW688" s="389"/>
      <c r="AX688" s="389"/>
      <c r="AY688" s="392"/>
    </row>
    <row r="689" spans="1:51" ht="50" customHeight="1" x14ac:dyDescent="0.3">
      <c r="A689" s="405"/>
      <c r="B689" s="408"/>
      <c r="C689" s="411"/>
      <c r="D689" s="408"/>
      <c r="E689" s="408"/>
      <c r="F689" s="408"/>
      <c r="G689" s="402"/>
      <c r="H689" s="363"/>
      <c r="I689" s="363"/>
      <c r="J689" s="363"/>
      <c r="K689" s="363"/>
      <c r="L689" s="363"/>
      <c r="M689" s="363"/>
      <c r="N689" s="390"/>
      <c r="O689" s="399"/>
      <c r="P689" s="363"/>
      <c r="Q689" s="390"/>
      <c r="R689" s="399"/>
      <c r="S689" s="390"/>
      <c r="T689" s="393"/>
      <c r="U689" s="70"/>
      <c r="V689" s="70"/>
      <c r="W689" s="70"/>
      <c r="X689" s="71" t="str">
        <f t="shared" si="391"/>
        <v>0%</v>
      </c>
      <c r="Y689" s="71"/>
      <c r="Z689" s="71" t="str">
        <f t="shared" si="392"/>
        <v>0%</v>
      </c>
      <c r="AA689" s="70"/>
      <c r="AB689" s="70"/>
      <c r="AC689" s="72">
        <f t="shared" si="395"/>
        <v>0</v>
      </c>
      <c r="AD689" s="70"/>
      <c r="AE689" s="70"/>
      <c r="AF689" s="70"/>
      <c r="AG689" s="72">
        <f t="shared" si="396"/>
        <v>0</v>
      </c>
      <c r="AH689" s="70"/>
      <c r="AI689" s="70"/>
      <c r="AJ689" s="72">
        <f t="shared" si="381"/>
        <v>0</v>
      </c>
      <c r="AK689" s="70"/>
      <c r="AL689" s="70"/>
      <c r="AM689" s="72">
        <f t="shared" si="393"/>
        <v>0</v>
      </c>
      <c r="AN689" s="72"/>
      <c r="AO689" s="72"/>
      <c r="AP689" s="72">
        <f t="shared" si="402"/>
        <v>0</v>
      </c>
      <c r="AQ689" s="73">
        <f t="shared" si="403"/>
        <v>0</v>
      </c>
      <c r="AR689" s="396"/>
      <c r="AS689" s="363"/>
      <c r="AT689" s="390"/>
      <c r="AU689" s="363"/>
      <c r="AV689" s="390"/>
      <c r="AW689" s="390"/>
      <c r="AX689" s="390"/>
      <c r="AY689" s="393"/>
    </row>
    <row r="690" spans="1:51" ht="50" customHeight="1" x14ac:dyDescent="0.3">
      <c r="A690" s="403" t="s">
        <v>1464</v>
      </c>
      <c r="B690" s="406" t="s">
        <v>163</v>
      </c>
      <c r="C690" s="409">
        <v>5</v>
      </c>
      <c r="D690" s="406" t="s">
        <v>3020</v>
      </c>
      <c r="E690" s="406" t="s">
        <v>312</v>
      </c>
      <c r="F690" s="406" t="s">
        <v>2032</v>
      </c>
      <c r="G690" s="400" t="str">
        <f>(CONCATENATE(F690," ","de"," ",D690," ","por"," ",J690," ","debido a"," ",I690))</f>
        <v>Pérdida de confidencialidad e integridad de Recurso Humano SSDA por Divulgación de información debido a Falta de cultura de seguridad</v>
      </c>
      <c r="H690" s="361" t="s">
        <v>2073</v>
      </c>
      <c r="I690" s="361" t="s">
        <v>2232</v>
      </c>
      <c r="J690" s="361" t="s">
        <v>2233</v>
      </c>
      <c r="K690" s="361" t="s">
        <v>2110</v>
      </c>
      <c r="L690" s="361" t="s">
        <v>2509</v>
      </c>
      <c r="M690" s="361" t="s">
        <v>2132</v>
      </c>
      <c r="N690" s="388">
        <f>VALUE(MID($M690,1,1))</f>
        <v>2</v>
      </c>
      <c r="O690" s="397">
        <f>IF(N690=5,100%,IF(N690=4,80%,IF(N690=3,60%,IF(N690=2,40%,IF(N690=1,20%,"")))))</f>
        <v>0.4</v>
      </c>
      <c r="P690" s="361" t="s">
        <v>2043</v>
      </c>
      <c r="Q690" s="388">
        <f>VALUE(MID($P690,1,1))</f>
        <v>2</v>
      </c>
      <c r="R690" s="397">
        <f>IF(Q690=5,100%,IF(Q690=4,80%,IF(Q690=3,60%,IF(Q690=2,40%,IF(Q690=1,20%,"")))))</f>
        <v>0.4</v>
      </c>
      <c r="S690" s="388" t="str">
        <f>CONCATENATE(M690,P690)</f>
        <v>2. Baja2. Menor</v>
      </c>
      <c r="T690" s="391" t="str">
        <f t="shared" ref="T690" si="410">IF(S690="5. Muy alta1. Leve","Alto",IF(S690="5. Muy alta2. Menor","Alto",IF(S690="5. Muy alta3. Moderado","Alto",IF(S690="5. Muy alta4. Mayor","Alto",IF(S690="5. Muy alta5. Catastrófico","Extremo",IF(S690="4. Alta1. Leve","Moderado",IF(S690="4. Alta2. Menor","Moderado",IF(S690="4. Alta3. Moderado","Alto",IF(S690="4. Alta4. Mayor","Alto",IF(S690="4. Alta5. Catastrófico","Extremo",IF(S690="3. Media1. Leve","Moderado",IF(S690="3. Media2. Menor","Moderado",IF(S690="3. Media3. Moderado","Moderado",IF(S690="3. Media4. Mayor","Alto",IF(S690="3. Media5. Catastrófico","Extremo",IF(S690="2. Baja1. Leve","Bajo",IF(S690="2. Baja2. Menor","Moderado",IF(S690="2. Baja3. Moderado","Moderado",IF(S690="2. Baja4. Mayor","Alto",IF(S690="2. Baja5. Catastrófico","Extremo",IF(S690="1. Muy baja1. Leve","Bajo",IF(S690="1. Muy baja2. Menor","Bajo",IF(S690="1. Muy baja3. Moderado","Moderado",IF(S690="1. Muy baja4. Mayor","Alto",IF(S690="1. Muy baja5. Catastrófico","Extremo","")))))))))))))))))))))))))</f>
        <v>Moderado</v>
      </c>
      <c r="U690" s="93"/>
      <c r="V690" s="93"/>
      <c r="W690" s="93"/>
      <c r="X690" s="124"/>
      <c r="Y690" s="124"/>
      <c r="Z690" s="108"/>
      <c r="AA690" s="97"/>
      <c r="AB690" s="138"/>
      <c r="AC690" s="109"/>
      <c r="AD690" s="97"/>
      <c r="AE690" s="129"/>
      <c r="AF690" s="129"/>
      <c r="AG690" s="109"/>
      <c r="AH690" s="97"/>
      <c r="AI690" s="129"/>
      <c r="AJ690" s="109"/>
      <c r="AK690" s="97"/>
      <c r="AL690" s="129"/>
      <c r="AM690" s="109"/>
      <c r="AN690" s="109"/>
      <c r="AO690" s="128"/>
      <c r="AP690" s="72">
        <f t="shared" si="402"/>
        <v>0</v>
      </c>
      <c r="AQ690" s="73">
        <f t="shared" si="403"/>
        <v>0</v>
      </c>
      <c r="AR690" s="394">
        <f>AVERAGE(AQ690,AQ691,AQ692)</f>
        <v>0</v>
      </c>
      <c r="AS690" s="361" t="s">
        <v>2132</v>
      </c>
      <c r="AT690" s="388">
        <f>VALUE(MID($AS690,1,1))</f>
        <v>2</v>
      </c>
      <c r="AU690" s="361" t="s">
        <v>2043</v>
      </c>
      <c r="AV690" s="388">
        <f>VALUE(MID($AU690,1,1))</f>
        <v>2</v>
      </c>
      <c r="AW690" s="388">
        <f>$AT690*$AV690</f>
        <v>4</v>
      </c>
      <c r="AX690" s="388" t="str">
        <f>CONCATENATE(AS690,AU690)</f>
        <v>2. Baja2. Menor</v>
      </c>
      <c r="AY690" s="391" t="str">
        <f t="shared" ref="AY690" si="411">IF(AX690="5. Muy alta1. Leve","Alto",IF(AX690="5. Muy alta2. Menor","Alto",IF(AX690="5. Muy alta3. Moderado","Alto",IF(AX690="5. Muy alta4. Mayor","Alto",IF(AX690="5. Muy alta5. Catastrófico","Extremo",IF(AX690="4. Alta1. Leve","Moderado",IF(AX690="4. Alta2. Menor","Moderado",IF(AX690="4. Alta3. Moderado","Alto",IF(AX690="4. Alta4. Mayor","Alto",IF(AX690="4. Alta5. Catastrófico","Extremo",IF(AX690="3. Media1. Leve","Moderado",IF(AX690="3. Media2. Menor","Moderado",IF(AX690="3. Media3. Moderado","Moderado",IF(AX690="3. Media4. Mayor","Alto",IF(AX690="3. Media5. Catastrófico","Extremo",IF(AX690="2. Baja1. Leve","Bajo",IF(AX690="2. Baja2. Menor","Moderado",IF(AX690="2. Baja3. Moderado","Moderado",IF(AX690="2. Baja4. Mayor","Alto",IF(AX690="2. Baja5. Catastrófico","Extremo",IF(AX690="1. Muy baja1. Leve","Bajo",IF(AX690="1. Muy baja2. Menor","Bajo",IF(AX690="1. Muy baja3. Moderado","Moderado",IF(AX690="1. Muy baja4. Mayor","Alto",IF(AX690="1. Muy baja5. Catastrófico","Extremo","")))))))))))))))))))))))))</f>
        <v>Moderado</v>
      </c>
    </row>
    <row r="691" spans="1:51" ht="50" customHeight="1" x14ac:dyDescent="0.3">
      <c r="A691" s="404"/>
      <c r="B691" s="407"/>
      <c r="C691" s="410"/>
      <c r="D691" s="407"/>
      <c r="E691" s="407"/>
      <c r="F691" s="407"/>
      <c r="G691" s="401"/>
      <c r="H691" s="362"/>
      <c r="I691" s="362"/>
      <c r="J691" s="362"/>
      <c r="K691" s="362"/>
      <c r="L691" s="362"/>
      <c r="M691" s="362"/>
      <c r="N691" s="389"/>
      <c r="O691" s="398"/>
      <c r="P691" s="362"/>
      <c r="Q691" s="389"/>
      <c r="R691" s="398"/>
      <c r="S691" s="389"/>
      <c r="T691" s="392"/>
      <c r="U691" s="93"/>
      <c r="V691" s="93"/>
      <c r="W691" s="93"/>
      <c r="X691" s="124"/>
      <c r="Y691" s="124"/>
      <c r="Z691" s="108"/>
      <c r="AA691" s="97"/>
      <c r="AB691" s="138"/>
      <c r="AC691" s="109"/>
      <c r="AD691" s="97"/>
      <c r="AE691" s="129"/>
      <c r="AF691" s="129"/>
      <c r="AG691" s="109"/>
      <c r="AH691" s="97"/>
      <c r="AI691" s="129"/>
      <c r="AJ691" s="109"/>
      <c r="AK691" s="97"/>
      <c r="AL691" s="129"/>
      <c r="AM691" s="109"/>
      <c r="AN691" s="109"/>
      <c r="AO691" s="128"/>
      <c r="AP691" s="72">
        <f t="shared" si="402"/>
        <v>0</v>
      </c>
      <c r="AQ691" s="73">
        <f t="shared" si="403"/>
        <v>0</v>
      </c>
      <c r="AR691" s="395"/>
      <c r="AS691" s="362"/>
      <c r="AT691" s="389"/>
      <c r="AU691" s="362"/>
      <c r="AV691" s="389"/>
      <c r="AW691" s="389"/>
      <c r="AX691" s="389"/>
      <c r="AY691" s="392"/>
    </row>
    <row r="692" spans="1:51" ht="50" customHeight="1" x14ac:dyDescent="0.3">
      <c r="A692" s="405"/>
      <c r="B692" s="408"/>
      <c r="C692" s="411"/>
      <c r="D692" s="408"/>
      <c r="E692" s="408"/>
      <c r="F692" s="408"/>
      <c r="G692" s="402"/>
      <c r="H692" s="363"/>
      <c r="I692" s="363"/>
      <c r="J692" s="363"/>
      <c r="K692" s="363"/>
      <c r="L692" s="363"/>
      <c r="M692" s="363"/>
      <c r="N692" s="390"/>
      <c r="O692" s="399"/>
      <c r="P692" s="363"/>
      <c r="Q692" s="390"/>
      <c r="R692" s="399"/>
      <c r="S692" s="390"/>
      <c r="T692" s="393"/>
      <c r="U692" s="70"/>
      <c r="V692" s="70"/>
      <c r="W692" s="70"/>
      <c r="X692" s="71" t="str">
        <f t="shared" si="391"/>
        <v>0%</v>
      </c>
      <c r="Y692" s="71"/>
      <c r="Z692" s="71" t="str">
        <f t="shared" si="392"/>
        <v>0%</v>
      </c>
      <c r="AA692" s="70"/>
      <c r="AB692" s="70"/>
      <c r="AC692" s="72">
        <f t="shared" si="395"/>
        <v>0</v>
      </c>
      <c r="AD692" s="70"/>
      <c r="AE692" s="70"/>
      <c r="AF692" s="70"/>
      <c r="AG692" s="72">
        <f t="shared" si="396"/>
        <v>0</v>
      </c>
      <c r="AH692" s="70"/>
      <c r="AI692" s="70"/>
      <c r="AJ692" s="72">
        <f t="shared" si="381"/>
        <v>0</v>
      </c>
      <c r="AK692" s="70"/>
      <c r="AL692" s="70"/>
      <c r="AM692" s="72">
        <f t="shared" si="393"/>
        <v>0</v>
      </c>
      <c r="AN692" s="72"/>
      <c r="AO692" s="72"/>
      <c r="AP692" s="72">
        <f t="shared" si="402"/>
        <v>0</v>
      </c>
      <c r="AQ692" s="73">
        <f t="shared" si="403"/>
        <v>0</v>
      </c>
      <c r="AR692" s="396"/>
      <c r="AS692" s="363"/>
      <c r="AT692" s="390"/>
      <c r="AU692" s="363"/>
      <c r="AV692" s="390"/>
      <c r="AW692" s="390"/>
      <c r="AX692" s="390"/>
      <c r="AY692" s="393"/>
    </row>
    <row r="693" spans="1:51" ht="50" customHeight="1" x14ac:dyDescent="0.3">
      <c r="A693" s="403" t="s">
        <v>1464</v>
      </c>
      <c r="B693" s="406" t="s">
        <v>163</v>
      </c>
      <c r="C693" s="409">
        <v>6</v>
      </c>
      <c r="D693" s="406" t="s">
        <v>3020</v>
      </c>
      <c r="E693" s="406" t="s">
        <v>312</v>
      </c>
      <c r="F693" s="406" t="s">
        <v>2061</v>
      </c>
      <c r="G693" s="400" t="str">
        <f>(CONCATENATE(F693," ","de"," ",D693," ","por"," ",J693," ","debido a"," ",I693))</f>
        <v>Pérdida de Disponibilidad de Recurso Humano SSDA por Indisponibilidad del personal debido a Falta de personal capacitado</v>
      </c>
      <c r="H693" s="361" t="s">
        <v>2073</v>
      </c>
      <c r="I693" s="361" t="s">
        <v>2237</v>
      </c>
      <c r="J693" s="361" t="s">
        <v>2238</v>
      </c>
      <c r="K693" s="361" t="s">
        <v>2239</v>
      </c>
      <c r="L693" s="361" t="s">
        <v>2509</v>
      </c>
      <c r="M693" s="361" t="s">
        <v>2132</v>
      </c>
      <c r="N693" s="388">
        <f>VALUE(MID($M693,1,1))</f>
        <v>2</v>
      </c>
      <c r="O693" s="397">
        <f>IF(N693=5,100%,IF(N693=4,80%,IF(N693=3,60%,IF(N693=2,40%,IF(N693=1,20%,"")))))</f>
        <v>0.4</v>
      </c>
      <c r="P693" s="361" t="s">
        <v>2043</v>
      </c>
      <c r="Q693" s="388">
        <f>VALUE(MID($P693,1,1))</f>
        <v>2</v>
      </c>
      <c r="R693" s="397">
        <f>IF(Q693=5,100%,IF(Q693=4,80%,IF(Q693=3,60%,IF(Q693=2,40%,IF(Q693=1,20%,"")))))</f>
        <v>0.4</v>
      </c>
      <c r="S693" s="388" t="str">
        <f>CONCATENATE(M693,P693)</f>
        <v>2. Baja2. Menor</v>
      </c>
      <c r="T693" s="391" t="str">
        <f t="shared" ref="T693" si="412">IF(S693="5. Muy alta1. Leve","Alto",IF(S693="5. Muy alta2. Menor","Alto",IF(S693="5. Muy alta3. Moderado","Alto",IF(S693="5. Muy alta4. Mayor","Alto",IF(S693="5. Muy alta5. Catastrófico","Extremo",IF(S693="4. Alta1. Leve","Moderado",IF(S693="4. Alta2. Menor","Moderado",IF(S693="4. Alta3. Moderado","Alto",IF(S693="4. Alta4. Mayor","Alto",IF(S693="4. Alta5. Catastrófico","Extremo",IF(S693="3. Media1. Leve","Moderado",IF(S693="3. Media2. Menor","Moderado",IF(S693="3. Media3. Moderado","Moderado",IF(S693="3. Media4. Mayor","Alto",IF(S693="3. Media5. Catastrófico","Extremo",IF(S693="2. Baja1. Leve","Bajo",IF(S693="2. Baja2. Menor","Moderado",IF(S693="2. Baja3. Moderado","Moderado",IF(S693="2. Baja4. Mayor","Alto",IF(S693="2. Baja5. Catastrófico","Extremo",IF(S693="1. Muy baja1. Leve","Bajo",IF(S693="1. Muy baja2. Menor","Bajo",IF(S693="1. Muy baja3. Moderado","Moderado",IF(S693="1. Muy baja4. Mayor","Alto",IF(S693="1. Muy baja5. Catastrófico","Extremo","")))))))))))))))))))))))))</f>
        <v>Moderado</v>
      </c>
      <c r="U693" s="134"/>
      <c r="V693" s="118"/>
      <c r="W693" s="118"/>
      <c r="X693" s="124"/>
      <c r="Y693" s="124"/>
      <c r="Z693" s="108"/>
      <c r="AA693" s="134"/>
      <c r="AB693" s="118"/>
      <c r="AC693" s="109"/>
      <c r="AD693" s="134"/>
      <c r="AE693" s="127"/>
      <c r="AF693" s="127"/>
      <c r="AG693" s="109"/>
      <c r="AH693" s="134"/>
      <c r="AI693" s="134"/>
      <c r="AJ693" s="109"/>
      <c r="AK693" s="134"/>
      <c r="AL693" s="127"/>
      <c r="AM693" s="109"/>
      <c r="AN693" s="109"/>
      <c r="AO693" s="128"/>
      <c r="AP693" s="72">
        <f t="shared" si="402"/>
        <v>0</v>
      </c>
      <c r="AQ693" s="73">
        <f t="shared" si="403"/>
        <v>0</v>
      </c>
      <c r="AR693" s="394">
        <f>AVERAGE(AQ693,AQ694,AQ695)</f>
        <v>0</v>
      </c>
      <c r="AS693" s="361" t="s">
        <v>2132</v>
      </c>
      <c r="AT693" s="388">
        <f>VALUE(MID($AS693,1,1))</f>
        <v>2</v>
      </c>
      <c r="AU693" s="361" t="s">
        <v>2043</v>
      </c>
      <c r="AV693" s="388">
        <f>VALUE(MID($AU693,1,1))</f>
        <v>2</v>
      </c>
      <c r="AW693" s="388">
        <f>$AT693*$AV693</f>
        <v>4</v>
      </c>
      <c r="AX693" s="388" t="str">
        <f>CONCATENATE(AS693,AU693)</f>
        <v>2. Baja2. Menor</v>
      </c>
      <c r="AY693" s="391" t="str">
        <f t="shared" ref="AY693" si="413">IF(AX693="5. Muy alta1. Leve","Alto",IF(AX693="5. Muy alta2. Menor","Alto",IF(AX693="5. Muy alta3. Moderado","Alto",IF(AX693="5. Muy alta4. Mayor","Alto",IF(AX693="5. Muy alta5. Catastrófico","Extremo",IF(AX693="4. Alta1. Leve","Moderado",IF(AX693="4. Alta2. Menor","Moderado",IF(AX693="4. Alta3. Moderado","Alto",IF(AX693="4. Alta4. Mayor","Alto",IF(AX693="4. Alta5. Catastrófico","Extremo",IF(AX693="3. Media1. Leve","Moderado",IF(AX693="3. Media2. Menor","Moderado",IF(AX693="3. Media3. Moderado","Moderado",IF(AX693="3. Media4. Mayor","Alto",IF(AX693="3. Media5. Catastrófico","Extremo",IF(AX693="2. Baja1. Leve","Bajo",IF(AX693="2. Baja2. Menor","Moderado",IF(AX693="2. Baja3. Moderado","Moderado",IF(AX693="2. Baja4. Mayor","Alto",IF(AX693="2. Baja5. Catastrófico","Extremo",IF(AX693="1. Muy baja1. Leve","Bajo",IF(AX693="1. Muy baja2. Menor","Bajo",IF(AX693="1. Muy baja3. Moderado","Moderado",IF(AX693="1. Muy baja4. Mayor","Alto",IF(AX693="1. Muy baja5. Catastrófico","Extremo","")))))))))))))))))))))))))</f>
        <v>Moderado</v>
      </c>
    </row>
    <row r="694" spans="1:51" ht="50" customHeight="1" x14ac:dyDescent="0.3">
      <c r="A694" s="404"/>
      <c r="B694" s="407"/>
      <c r="C694" s="410"/>
      <c r="D694" s="407"/>
      <c r="E694" s="407"/>
      <c r="F694" s="407"/>
      <c r="G694" s="401"/>
      <c r="H694" s="362"/>
      <c r="I694" s="362"/>
      <c r="J694" s="362"/>
      <c r="K694" s="362"/>
      <c r="L694" s="362"/>
      <c r="M694" s="362"/>
      <c r="N694" s="389"/>
      <c r="O694" s="398"/>
      <c r="P694" s="362"/>
      <c r="Q694" s="389"/>
      <c r="R694" s="398"/>
      <c r="S694" s="389"/>
      <c r="T694" s="392"/>
      <c r="U694" s="134"/>
      <c r="V694" s="118"/>
      <c r="W694" s="118"/>
      <c r="X694" s="124"/>
      <c r="Y694" s="124"/>
      <c r="Z694" s="108"/>
      <c r="AA694" s="134"/>
      <c r="AB694" s="118"/>
      <c r="AC694" s="109"/>
      <c r="AD694" s="134"/>
      <c r="AE694" s="139"/>
      <c r="AF694" s="127"/>
      <c r="AG694" s="109"/>
      <c r="AH694" s="134"/>
      <c r="AI694" s="134"/>
      <c r="AJ694" s="109"/>
      <c r="AK694" s="134"/>
      <c r="AL694" s="127"/>
      <c r="AM694" s="109"/>
      <c r="AN694" s="109"/>
      <c r="AO694" s="128"/>
      <c r="AP694" s="72">
        <f t="shared" si="402"/>
        <v>0</v>
      </c>
      <c r="AQ694" s="73">
        <f t="shared" si="403"/>
        <v>0</v>
      </c>
      <c r="AR694" s="395"/>
      <c r="AS694" s="362"/>
      <c r="AT694" s="389"/>
      <c r="AU694" s="362"/>
      <c r="AV694" s="389"/>
      <c r="AW694" s="389"/>
      <c r="AX694" s="389"/>
      <c r="AY694" s="392"/>
    </row>
    <row r="695" spans="1:51" ht="50" customHeight="1" x14ac:dyDescent="0.3">
      <c r="A695" s="405"/>
      <c r="B695" s="408"/>
      <c r="C695" s="411"/>
      <c r="D695" s="408"/>
      <c r="E695" s="408"/>
      <c r="F695" s="408"/>
      <c r="G695" s="402"/>
      <c r="H695" s="363"/>
      <c r="I695" s="363"/>
      <c r="J695" s="363"/>
      <c r="K695" s="363"/>
      <c r="L695" s="363"/>
      <c r="M695" s="363"/>
      <c r="N695" s="390"/>
      <c r="O695" s="399"/>
      <c r="P695" s="363"/>
      <c r="Q695" s="390"/>
      <c r="R695" s="399"/>
      <c r="S695" s="390"/>
      <c r="T695" s="393"/>
      <c r="U695" s="70"/>
      <c r="V695" s="70"/>
      <c r="W695" s="70"/>
      <c r="X695" s="71" t="str">
        <f t="shared" si="391"/>
        <v>0%</v>
      </c>
      <c r="Y695" s="71"/>
      <c r="Z695" s="71" t="str">
        <f t="shared" si="392"/>
        <v>0%</v>
      </c>
      <c r="AA695" s="70"/>
      <c r="AB695" s="70"/>
      <c r="AC695" s="72">
        <f t="shared" si="395"/>
        <v>0</v>
      </c>
      <c r="AD695" s="70"/>
      <c r="AE695" s="70"/>
      <c r="AF695" s="70"/>
      <c r="AG695" s="72">
        <f t="shared" si="396"/>
        <v>0</v>
      </c>
      <c r="AH695" s="70"/>
      <c r="AI695" s="70"/>
      <c r="AJ695" s="72">
        <f t="shared" si="381"/>
        <v>0</v>
      </c>
      <c r="AK695" s="70"/>
      <c r="AL695" s="70"/>
      <c r="AM695" s="72">
        <f t="shared" si="393"/>
        <v>0</v>
      </c>
      <c r="AN695" s="72"/>
      <c r="AO695" s="72"/>
      <c r="AP695" s="72">
        <f t="shared" si="402"/>
        <v>0</v>
      </c>
      <c r="AQ695" s="73">
        <f t="shared" si="403"/>
        <v>0</v>
      </c>
      <c r="AR695" s="396"/>
      <c r="AS695" s="363"/>
      <c r="AT695" s="390"/>
      <c r="AU695" s="363"/>
      <c r="AV695" s="390"/>
      <c r="AW695" s="390"/>
      <c r="AX695" s="390"/>
      <c r="AY695" s="393"/>
    </row>
    <row r="696" spans="1:51" ht="50" customHeight="1" x14ac:dyDescent="0.3">
      <c r="A696" s="403" t="s">
        <v>1464</v>
      </c>
      <c r="B696" s="406" t="s">
        <v>163</v>
      </c>
      <c r="C696" s="409">
        <v>1</v>
      </c>
      <c r="D696" s="406" t="s">
        <v>1752</v>
      </c>
      <c r="E696" s="406" t="s">
        <v>227</v>
      </c>
      <c r="F696" s="406" t="s">
        <v>2032</v>
      </c>
      <c r="G696" s="400" t="str">
        <f>(CONCATENATE(F696," ","de"," ",D696," ","por"," ",J696," ","debido a"," ",I696))</f>
        <v>Pérdida de confidencialidad e integridad de Listados de inscritos, matriculados y formados. por Uso indebido de la Información debido a Falta de capacitación al personal</v>
      </c>
      <c r="H696" s="361" t="s">
        <v>2073</v>
      </c>
      <c r="I696" s="361" t="s">
        <v>2074</v>
      </c>
      <c r="J696" s="361" t="s">
        <v>2075</v>
      </c>
      <c r="K696" s="361" t="s">
        <v>2076</v>
      </c>
      <c r="L696" s="361" t="s">
        <v>2509</v>
      </c>
      <c r="M696" s="361" t="s">
        <v>2042</v>
      </c>
      <c r="N696" s="388">
        <f>VALUE(MID($M696,1,1))</f>
        <v>3</v>
      </c>
      <c r="O696" s="397">
        <f>IF(N696=5,100%,IF(N696=4,80%,IF(N696=3,60%,IF(N696=2,40%,IF(N696=1,20%,"")))))</f>
        <v>0.6</v>
      </c>
      <c r="P696" s="361" t="s">
        <v>2043</v>
      </c>
      <c r="Q696" s="388">
        <f>VALUE(MID($P696,1,1))</f>
        <v>2</v>
      </c>
      <c r="R696" s="397">
        <f>IF(Q696=5,100%,IF(Q696=4,80%,IF(Q696=3,60%,IF(Q696=2,40%,IF(Q696=1,20%,"")))))</f>
        <v>0.4</v>
      </c>
      <c r="S696" s="388" t="str">
        <f>CONCATENATE(M696,P696)</f>
        <v>3. Media2. Menor</v>
      </c>
      <c r="T696" s="391" t="str">
        <f>IF(S696="5. Muy alta1. Leve","Alto",IF(S696="5. Muy alta2. Menor","Alto",IF(S696="5. Muy alta3. Moderado","Alto",IF(S696="5. Muy alta4. Mayor","Alto",IF(S696="5. Muy alta5. Catastrófico","Extremo",IF(S696="4. Alta1. Leve","Moderado",IF(S696="4. Alta2. Menor","Moderado",IF(S696="4. Alta3. Moderado","Alto",IF(S696="4. Alta4. Mayor","Alto",IF(S696="4. Alta5. Catastrófico","Extremo",IF(S696="3. Media1. Leve","Moderado",IF(S696="3. Media2. Menor","Moderado",IF(S696="3. Media3. Moderado","Moderado",IF(S696="3. Media4. Mayor","Alto",IF(S696="3. Media5. Catastrófico","Extremo",IF(S696="2. Baja1. Leve","Bajo",IF(S696="2. Baja2. Menor","Moderado",IF(S696="2. Baja3. Moderado","Moderado",IF(S696="2. Baja4. Mayor","Alto",IF(S696="2. Baja5. Catastrófico","Extremo",IF(S696="1. Muy baja1. Leve","Bajo",IF(S696="1. Muy baja2. Menor","Bajo",IF(S696="1. Muy baja3. Moderado","Moderado",IF(S696="1. Muy baja4. Mayor","Alto",IF(S696="1. Muy baja5. Catastrófico","Extremo","")))))))))))))))))))))))))</f>
        <v>Moderado</v>
      </c>
      <c r="U696" s="70" t="s">
        <v>419</v>
      </c>
      <c r="V696" s="70" t="s">
        <v>2093</v>
      </c>
      <c r="W696" s="70" t="s">
        <v>2046</v>
      </c>
      <c r="X696" s="71">
        <v>0.25</v>
      </c>
      <c r="Y696" s="71" t="s">
        <v>2069</v>
      </c>
      <c r="Z696" s="71">
        <v>0.15</v>
      </c>
      <c r="AA696" s="70" t="s">
        <v>419</v>
      </c>
      <c r="AB696" s="70" t="s">
        <v>3035</v>
      </c>
      <c r="AC696" s="72">
        <v>0.1</v>
      </c>
      <c r="AD696" s="70" t="s">
        <v>419</v>
      </c>
      <c r="AE696" s="70" t="s">
        <v>516</v>
      </c>
      <c r="AF696" s="70" t="s">
        <v>1519</v>
      </c>
      <c r="AG696" s="72">
        <v>0.15</v>
      </c>
      <c r="AH696" s="70" t="s">
        <v>419</v>
      </c>
      <c r="AI696" s="56" t="s">
        <v>2145</v>
      </c>
      <c r="AJ696" s="72">
        <v>0.1</v>
      </c>
      <c r="AK696" s="70" t="s">
        <v>419</v>
      </c>
      <c r="AL696" s="70" t="s">
        <v>2096</v>
      </c>
      <c r="AM696" s="72">
        <v>0.15</v>
      </c>
      <c r="AN696" s="72" t="s">
        <v>2051</v>
      </c>
      <c r="AO696" s="72" t="s">
        <v>2052</v>
      </c>
      <c r="AP696" s="72">
        <f>IF(AN696="Positivos",25%,0%)</f>
        <v>0.25</v>
      </c>
      <c r="AQ696" s="73">
        <f>+AC696+AG696+AJ696+AM696+AP696+Z696+X696</f>
        <v>1.1499999999999999</v>
      </c>
      <c r="AR696" s="394">
        <f>AVERAGE(AQ696,AQ697,AQ698)</f>
        <v>0.73333333333333339</v>
      </c>
      <c r="AS696" s="361" t="s">
        <v>2132</v>
      </c>
      <c r="AT696" s="388">
        <f>VALUE(MID($AS696,1,1))</f>
        <v>2</v>
      </c>
      <c r="AU696" s="361" t="s">
        <v>2054</v>
      </c>
      <c r="AV696" s="388">
        <f>VALUE(MID($AU696,1,1))</f>
        <v>1</v>
      </c>
      <c r="AW696" s="388">
        <f>$AT696*$AV696</f>
        <v>2</v>
      </c>
      <c r="AX696" s="388" t="str">
        <f>CONCATENATE(AS696,AU696)</f>
        <v>2. Baja1. Leve</v>
      </c>
      <c r="AY696" s="391" t="str">
        <f>IF(AX696="5. Muy alta1. Leve","Alto",IF(AX696="5. Muy alta2. Menor","Alto",IF(AX696="5. Muy alta3. Moderado","Alto",IF(AX696="5. Muy alta4. Mayor","Alto",IF(AX696="5. Muy alta5. Catastrófico","Extremo",IF(AX696="4. Alta1. Leve","Moderado",IF(AX696="4. Alta2. Menor","Moderado",IF(AX696="4. Alta3. Moderado","Alto",IF(AX696="4. Alta4. Mayor","Alto",IF(AX696="4. Alta5. Catastrófico","Extremo",IF(AX696="3. Media1. Leve","Moderado",IF(AX696="3. Media2. Menor","Moderado",IF(AX696="3. Media3. Moderado","Moderado",IF(AX696="3. Media4. Mayor","Alto",IF(AX696="3. Media5. Catastrófico","Extremo",IF(AX696="2. Baja1. Leve","Bajo",IF(AX696="2. Baja2. Menor","Moderado",IF(AX696="2. Baja3. Moderado","Moderado",IF(AX696="2. Baja4. Mayor","Alto",IF(AX696="2. Baja5. Catastrófico","Extremo",IF(AX696="1. Muy baja1. Leve","Bajo",IF(AX696="1. Muy baja2. Menor","Bajo",IF(AX696="1. Muy baja3. Moderado","Moderado",IF(AX696="1. Muy baja4. Mayor","Alto",IF(AX696="1. Muy baja5. Catastrófico","Extremo","")))))))))))))))))))))))))</f>
        <v>Bajo</v>
      </c>
    </row>
    <row r="697" spans="1:51" ht="50" customHeight="1" x14ac:dyDescent="0.3">
      <c r="A697" s="404"/>
      <c r="B697" s="407"/>
      <c r="C697" s="410"/>
      <c r="D697" s="407"/>
      <c r="E697" s="407"/>
      <c r="F697" s="407"/>
      <c r="G697" s="401"/>
      <c r="H697" s="362"/>
      <c r="I697" s="362"/>
      <c r="J697" s="362"/>
      <c r="K697" s="362"/>
      <c r="L697" s="362"/>
      <c r="M697" s="362"/>
      <c r="N697" s="389"/>
      <c r="O697" s="398"/>
      <c r="P697" s="362"/>
      <c r="Q697" s="389"/>
      <c r="R697" s="398"/>
      <c r="S697" s="389"/>
      <c r="T697" s="392"/>
      <c r="U697" s="70" t="s">
        <v>419</v>
      </c>
      <c r="V697" s="70" t="s">
        <v>2101</v>
      </c>
      <c r="W697" s="70" t="s">
        <v>2046</v>
      </c>
      <c r="X697" s="71">
        <v>0.25</v>
      </c>
      <c r="Y697" s="71" t="s">
        <v>2047</v>
      </c>
      <c r="Z697" s="71">
        <v>0.05</v>
      </c>
      <c r="AA697" s="70" t="s">
        <v>419</v>
      </c>
      <c r="AB697" s="70" t="s">
        <v>2102</v>
      </c>
      <c r="AC697" s="72">
        <v>0.1</v>
      </c>
      <c r="AD697" s="70" t="s">
        <v>419</v>
      </c>
      <c r="AE697" s="70" t="s">
        <v>516</v>
      </c>
      <c r="AF697" s="70" t="s">
        <v>1519</v>
      </c>
      <c r="AG697" s="72">
        <v>0.15</v>
      </c>
      <c r="AH697" s="70" t="s">
        <v>419</v>
      </c>
      <c r="AI697" s="70" t="s">
        <v>2099</v>
      </c>
      <c r="AJ697" s="72">
        <v>0.1</v>
      </c>
      <c r="AK697" s="70" t="s">
        <v>419</v>
      </c>
      <c r="AL697" s="70" t="s">
        <v>2082</v>
      </c>
      <c r="AM697" s="72">
        <v>0.15</v>
      </c>
      <c r="AN697" s="72" t="s">
        <v>2051</v>
      </c>
      <c r="AO697" s="72" t="s">
        <v>2052</v>
      </c>
      <c r="AP697" s="72">
        <f>IF(AN697="Positivos",25%,0%)</f>
        <v>0.25</v>
      </c>
      <c r="AQ697" s="73">
        <f>+AC697+AG697+AJ697+AM697+AP697+Z697+X697</f>
        <v>1.05</v>
      </c>
      <c r="AR697" s="395"/>
      <c r="AS697" s="362"/>
      <c r="AT697" s="389"/>
      <c r="AU697" s="362"/>
      <c r="AV697" s="389"/>
      <c r="AW697" s="389"/>
      <c r="AX697" s="389"/>
      <c r="AY697" s="392"/>
    </row>
    <row r="698" spans="1:51" ht="50" customHeight="1" x14ac:dyDescent="0.3">
      <c r="A698" s="405"/>
      <c r="B698" s="408"/>
      <c r="C698" s="411"/>
      <c r="D698" s="408"/>
      <c r="E698" s="408"/>
      <c r="F698" s="408"/>
      <c r="G698" s="402"/>
      <c r="H698" s="363"/>
      <c r="I698" s="363"/>
      <c r="J698" s="363"/>
      <c r="K698" s="363"/>
      <c r="L698" s="363"/>
      <c r="M698" s="363"/>
      <c r="N698" s="390"/>
      <c r="O698" s="399"/>
      <c r="P698" s="363"/>
      <c r="Q698" s="390"/>
      <c r="R698" s="399"/>
      <c r="S698" s="390"/>
      <c r="T698" s="393"/>
      <c r="U698" s="70"/>
      <c r="V698" s="70"/>
      <c r="W698" s="70"/>
      <c r="X698" s="71"/>
      <c r="Y698" s="71"/>
      <c r="Z698" s="71"/>
      <c r="AA698" s="70"/>
      <c r="AB698" s="70"/>
      <c r="AC698" s="72"/>
      <c r="AD698" s="70"/>
      <c r="AE698" s="70"/>
      <c r="AF698" s="70"/>
      <c r="AG698" s="72"/>
      <c r="AH698" s="70"/>
      <c r="AI698" s="70"/>
      <c r="AJ698" s="72"/>
      <c r="AK698" s="70"/>
      <c r="AL698" s="70"/>
      <c r="AM698" s="72"/>
      <c r="AN698" s="72"/>
      <c r="AO698" s="72"/>
      <c r="AP698" s="72">
        <f t="shared" ref="AP698:AP731" si="414">IF(AN698="Positivos",25%,0%)</f>
        <v>0</v>
      </c>
      <c r="AQ698" s="73">
        <f t="shared" ref="AQ698:AQ731" si="415">+AC698+AG698+AJ698+AM698+AP698+Z698+X698</f>
        <v>0</v>
      </c>
      <c r="AR698" s="396"/>
      <c r="AS698" s="363"/>
      <c r="AT698" s="390"/>
      <c r="AU698" s="363"/>
      <c r="AV698" s="390"/>
      <c r="AW698" s="390"/>
      <c r="AX698" s="390"/>
      <c r="AY698" s="393"/>
    </row>
    <row r="699" spans="1:51" ht="50" customHeight="1" x14ac:dyDescent="0.3">
      <c r="A699" s="403" t="s">
        <v>1464</v>
      </c>
      <c r="B699" s="406" t="s">
        <v>163</v>
      </c>
      <c r="C699" s="409">
        <v>2</v>
      </c>
      <c r="D699" s="406" t="s">
        <v>1752</v>
      </c>
      <c r="E699" s="406" t="s">
        <v>227</v>
      </c>
      <c r="F699" s="406" t="s">
        <v>2061</v>
      </c>
      <c r="G699" s="400" t="str">
        <f>(CONCATENATE(F699," ","de"," ",D699," ","por"," ",J699," ","debido a"," ",I699))</f>
        <v>Pérdida de Disponibilidad de Listados de inscritos, matriculados y formados. por Degradación de los soportes de almacenamiento de la información debido a No se cuenta con documentación</v>
      </c>
      <c r="H699" s="361" t="s">
        <v>2104</v>
      </c>
      <c r="I699" s="361" t="s">
        <v>2105</v>
      </c>
      <c r="J699" s="361" t="s">
        <v>2086</v>
      </c>
      <c r="K699" s="361" t="s">
        <v>2087</v>
      </c>
      <c r="L699" s="361" t="s">
        <v>2509</v>
      </c>
      <c r="M699" s="361" t="s">
        <v>2042</v>
      </c>
      <c r="N699" s="388">
        <f>VALUE(MID($M699,1,1))</f>
        <v>3</v>
      </c>
      <c r="O699" s="397">
        <f>IF(N699=5,100%,IF(N699=4,80%,IF(N699=3,60%,IF(N699=2,40%,IF(N699=1,20%,"")))))</f>
        <v>0.6</v>
      </c>
      <c r="P699" s="361" t="s">
        <v>2043</v>
      </c>
      <c r="Q699" s="388">
        <f>VALUE(MID($P699,1,1))</f>
        <v>2</v>
      </c>
      <c r="R699" s="397">
        <f>IF(Q699=5,100%,IF(Q699=4,80%,IF(Q699=3,60%,IF(Q699=2,40%,IF(Q699=1,20%,"")))))</f>
        <v>0.4</v>
      </c>
      <c r="S699" s="388" t="str">
        <f>CONCATENATE(M699,P699)</f>
        <v>3. Media2. Menor</v>
      </c>
      <c r="T699" s="391" t="str">
        <f t="shared" ref="T699" si="416">IF(S699="5. Muy alta1. Leve","Alto",IF(S699="5. Muy alta2. Menor","Alto",IF(S699="5. Muy alta3. Moderado","Alto",IF(S699="5. Muy alta4. Mayor","Alto",IF(S699="5. Muy alta5. Catastrófico","Extremo",IF(S699="4. Alta1. Leve","Moderado",IF(S699="4. Alta2. Menor","Moderado",IF(S699="4. Alta3. Moderado","Alto",IF(S699="4. Alta4. Mayor","Alto",IF(S699="4. Alta5. Catastrófico","Extremo",IF(S699="3. Media1. Leve","Moderado",IF(S699="3. Media2. Menor","Moderado",IF(S699="3. Media3. Moderado","Moderado",IF(S699="3. Media4. Mayor","Alto",IF(S699="3. Media5. Catastrófico","Extremo",IF(S699="2. Baja1. Leve","Bajo",IF(S699="2. Baja2. Menor","Moderado",IF(S699="2. Baja3. Moderado","Moderado",IF(S699="2. Baja4. Mayor","Alto",IF(S699="2. Baja5. Catastrófico","Extremo",IF(S699="1. Muy baja1. Leve","Bajo",IF(S699="1. Muy baja2. Menor","Bajo",IF(S699="1. Muy baja3. Moderado","Moderado",IF(S699="1. Muy baja4. Mayor","Alto",IF(S699="1. Muy baja5. Catastrófico","Extremo","")))))))))))))))))))))))))</f>
        <v>Moderado</v>
      </c>
      <c r="U699" s="70" t="s">
        <v>419</v>
      </c>
      <c r="V699" s="70" t="s">
        <v>2093</v>
      </c>
      <c r="W699" s="70" t="s">
        <v>2046</v>
      </c>
      <c r="X699" s="71">
        <v>0.25</v>
      </c>
      <c r="Y699" s="71" t="s">
        <v>2069</v>
      </c>
      <c r="Z699" s="71">
        <v>0.15</v>
      </c>
      <c r="AA699" s="70" t="s">
        <v>419</v>
      </c>
      <c r="AB699" s="70" t="s">
        <v>3035</v>
      </c>
      <c r="AC699" s="72">
        <v>0.1</v>
      </c>
      <c r="AD699" s="70" t="s">
        <v>419</v>
      </c>
      <c r="AE699" s="70" t="s">
        <v>516</v>
      </c>
      <c r="AF699" s="70" t="s">
        <v>1519</v>
      </c>
      <c r="AG699" s="72">
        <v>0.15</v>
      </c>
      <c r="AH699" s="70" t="s">
        <v>419</v>
      </c>
      <c r="AI699" s="70" t="s">
        <v>2099</v>
      </c>
      <c r="AJ699" s="72">
        <v>0.1</v>
      </c>
      <c r="AK699" s="70" t="s">
        <v>419</v>
      </c>
      <c r="AL699" s="70" t="s">
        <v>2096</v>
      </c>
      <c r="AM699" s="72">
        <v>0.15</v>
      </c>
      <c r="AN699" s="72" t="s">
        <v>2051</v>
      </c>
      <c r="AO699" s="72" t="s">
        <v>2052</v>
      </c>
      <c r="AP699" s="72">
        <f t="shared" si="414"/>
        <v>0.25</v>
      </c>
      <c r="AQ699" s="73">
        <f t="shared" si="415"/>
        <v>1.1499999999999999</v>
      </c>
      <c r="AR699" s="394">
        <f>AVERAGE(AQ699,AQ700,AQ701)</f>
        <v>0.73333333333333339</v>
      </c>
      <c r="AS699" s="361" t="s">
        <v>2132</v>
      </c>
      <c r="AT699" s="388">
        <f>VALUE(MID($AS699,1,1))</f>
        <v>2</v>
      </c>
      <c r="AU699" s="361" t="s">
        <v>2054</v>
      </c>
      <c r="AV699" s="388">
        <f>VALUE(MID($AU699,1,1))</f>
        <v>1</v>
      </c>
      <c r="AW699" s="388">
        <f>$AT699*$AV699</f>
        <v>2</v>
      </c>
      <c r="AX699" s="388" t="str">
        <f>CONCATENATE(AS699,AU699)</f>
        <v>2. Baja1. Leve</v>
      </c>
      <c r="AY699" s="391" t="str">
        <f t="shared" ref="AY699" si="417">IF(AX699="5. Muy alta1. Leve","Alto",IF(AX699="5. Muy alta2. Menor","Alto",IF(AX699="5. Muy alta3. Moderado","Alto",IF(AX699="5. Muy alta4. Mayor","Alto",IF(AX699="5. Muy alta5. Catastrófico","Extremo",IF(AX699="4. Alta1. Leve","Moderado",IF(AX699="4. Alta2. Menor","Moderado",IF(AX699="4. Alta3. Moderado","Alto",IF(AX699="4. Alta4. Mayor","Alto",IF(AX699="4. Alta5. Catastrófico","Extremo",IF(AX699="3. Media1. Leve","Moderado",IF(AX699="3. Media2. Menor","Moderado",IF(AX699="3. Media3. Moderado","Moderado",IF(AX699="3. Media4. Mayor","Alto",IF(AX699="3. Media5. Catastrófico","Extremo",IF(AX699="2. Baja1. Leve","Bajo",IF(AX699="2. Baja2. Menor","Moderado",IF(AX699="2. Baja3. Moderado","Moderado",IF(AX699="2. Baja4. Mayor","Alto",IF(AX699="2. Baja5. Catastrófico","Extremo",IF(AX699="1. Muy baja1. Leve","Bajo",IF(AX699="1. Muy baja2. Menor","Bajo",IF(AX699="1. Muy baja3. Moderado","Moderado",IF(AX699="1. Muy baja4. Mayor","Alto",IF(AX699="1. Muy baja5. Catastrófico","Extremo","")))))))))))))))))))))))))</f>
        <v>Bajo</v>
      </c>
    </row>
    <row r="700" spans="1:51" ht="50" customHeight="1" x14ac:dyDescent="0.3">
      <c r="A700" s="404"/>
      <c r="B700" s="407"/>
      <c r="C700" s="410"/>
      <c r="D700" s="407"/>
      <c r="E700" s="407"/>
      <c r="F700" s="407"/>
      <c r="G700" s="401"/>
      <c r="H700" s="362"/>
      <c r="I700" s="362"/>
      <c r="J700" s="362"/>
      <c r="K700" s="362"/>
      <c r="L700" s="362"/>
      <c r="M700" s="362"/>
      <c r="N700" s="389"/>
      <c r="O700" s="398"/>
      <c r="P700" s="362"/>
      <c r="Q700" s="389"/>
      <c r="R700" s="398"/>
      <c r="S700" s="389"/>
      <c r="T700" s="392"/>
      <c r="U700" s="70" t="s">
        <v>419</v>
      </c>
      <c r="V700" s="70" t="s">
        <v>2101</v>
      </c>
      <c r="W700" s="70" t="s">
        <v>2046</v>
      </c>
      <c r="X700" s="71">
        <v>0.25</v>
      </c>
      <c r="Y700" s="71" t="s">
        <v>2047</v>
      </c>
      <c r="Z700" s="71">
        <v>0.05</v>
      </c>
      <c r="AA700" s="70" t="s">
        <v>419</v>
      </c>
      <c r="AB700" s="70" t="s">
        <v>2102</v>
      </c>
      <c r="AC700" s="72">
        <v>0.1</v>
      </c>
      <c r="AD700" s="70" t="s">
        <v>419</v>
      </c>
      <c r="AE700" s="70" t="s">
        <v>516</v>
      </c>
      <c r="AF700" s="70" t="s">
        <v>1519</v>
      </c>
      <c r="AG700" s="72">
        <v>0.15</v>
      </c>
      <c r="AH700" s="70" t="s">
        <v>419</v>
      </c>
      <c r="AI700" s="70" t="s">
        <v>2099</v>
      </c>
      <c r="AJ700" s="72">
        <v>0.1</v>
      </c>
      <c r="AK700" s="70" t="s">
        <v>419</v>
      </c>
      <c r="AL700" s="70" t="s">
        <v>2082</v>
      </c>
      <c r="AM700" s="72">
        <v>0.15</v>
      </c>
      <c r="AN700" s="72" t="s">
        <v>2051</v>
      </c>
      <c r="AO700" s="72" t="s">
        <v>2052</v>
      </c>
      <c r="AP700" s="72">
        <f t="shared" si="414"/>
        <v>0.25</v>
      </c>
      <c r="AQ700" s="73">
        <f t="shared" si="415"/>
        <v>1.05</v>
      </c>
      <c r="AR700" s="395"/>
      <c r="AS700" s="362"/>
      <c r="AT700" s="389"/>
      <c r="AU700" s="362"/>
      <c r="AV700" s="389"/>
      <c r="AW700" s="389"/>
      <c r="AX700" s="389"/>
      <c r="AY700" s="392"/>
    </row>
    <row r="701" spans="1:51" ht="50" customHeight="1" x14ac:dyDescent="0.3">
      <c r="A701" s="405"/>
      <c r="B701" s="408"/>
      <c r="C701" s="411"/>
      <c r="D701" s="408"/>
      <c r="E701" s="408"/>
      <c r="F701" s="408"/>
      <c r="G701" s="402"/>
      <c r="H701" s="363"/>
      <c r="I701" s="363"/>
      <c r="J701" s="363"/>
      <c r="K701" s="363"/>
      <c r="L701" s="363"/>
      <c r="M701" s="363"/>
      <c r="N701" s="390"/>
      <c r="O701" s="399"/>
      <c r="P701" s="363"/>
      <c r="Q701" s="390"/>
      <c r="R701" s="399"/>
      <c r="S701" s="390"/>
      <c r="T701" s="393"/>
      <c r="U701" s="70"/>
      <c r="V701" s="70"/>
      <c r="W701" s="70"/>
      <c r="X701" s="71"/>
      <c r="Y701" s="71"/>
      <c r="Z701" s="71"/>
      <c r="AA701" s="70"/>
      <c r="AB701" s="70"/>
      <c r="AC701" s="72"/>
      <c r="AD701" s="70"/>
      <c r="AE701" s="70"/>
      <c r="AF701" s="70"/>
      <c r="AG701" s="72"/>
      <c r="AH701" s="70"/>
      <c r="AI701" s="70"/>
      <c r="AJ701" s="72"/>
      <c r="AK701" s="70"/>
      <c r="AL701" s="70"/>
      <c r="AM701" s="72"/>
      <c r="AN701" s="72"/>
      <c r="AO701" s="72"/>
      <c r="AP701" s="72">
        <f t="shared" si="414"/>
        <v>0</v>
      </c>
      <c r="AQ701" s="73">
        <f t="shared" si="415"/>
        <v>0</v>
      </c>
      <c r="AR701" s="396"/>
      <c r="AS701" s="363"/>
      <c r="AT701" s="390"/>
      <c r="AU701" s="363"/>
      <c r="AV701" s="390"/>
      <c r="AW701" s="390"/>
      <c r="AX701" s="390"/>
      <c r="AY701" s="393"/>
    </row>
    <row r="702" spans="1:51" ht="50" customHeight="1" x14ac:dyDescent="0.3">
      <c r="A702" s="403" t="s">
        <v>1464</v>
      </c>
      <c r="B702" s="406" t="s">
        <v>163</v>
      </c>
      <c r="C702" s="409">
        <v>3</v>
      </c>
      <c r="D702" s="406" t="s">
        <v>2329</v>
      </c>
      <c r="E702" s="406" t="s">
        <v>253</v>
      </c>
      <c r="F702" s="406" t="s">
        <v>2032</v>
      </c>
      <c r="G702" s="400" t="str">
        <f>(CONCATENATE(F702," ","de"," ",D702," ","por"," ",J702," ","debido a"," ",I702))</f>
        <v>Pérdida de confidencialidad e integridad de Información Física por Uso indebido de la Información debido a Falta de capacitación al personal</v>
      </c>
      <c r="H702" s="361" t="s">
        <v>2073</v>
      </c>
      <c r="I702" s="361" t="s">
        <v>2074</v>
      </c>
      <c r="J702" s="361" t="s">
        <v>2075</v>
      </c>
      <c r="K702" s="361" t="s">
        <v>2076</v>
      </c>
      <c r="L702" s="361" t="s">
        <v>2509</v>
      </c>
      <c r="M702" s="361" t="s">
        <v>2042</v>
      </c>
      <c r="N702" s="388">
        <f>VALUE(MID($M702,1,1))</f>
        <v>3</v>
      </c>
      <c r="O702" s="397">
        <f>IF(N702=5,100%,IF(N702=4,80%,IF(N702=3,60%,IF(N702=2,40%,IF(N702=1,20%,"")))))</f>
        <v>0.6</v>
      </c>
      <c r="P702" s="361" t="s">
        <v>2043</v>
      </c>
      <c r="Q702" s="388">
        <f>VALUE(MID($P702,1,1))</f>
        <v>2</v>
      </c>
      <c r="R702" s="397">
        <f>IF(Q702=5,100%,IF(Q702=4,80%,IF(Q702=3,60%,IF(Q702=2,40%,IF(Q702=1,20%,"")))))</f>
        <v>0.4</v>
      </c>
      <c r="S702" s="388" t="str">
        <f>CONCATENATE(M702,P702)</f>
        <v>3. Media2. Menor</v>
      </c>
      <c r="T702" s="391" t="str">
        <f t="shared" ref="T702" si="418">IF(S702="5. Muy alta1. Leve","Alto",IF(S702="5. Muy alta2. Menor","Alto",IF(S702="5. Muy alta3. Moderado","Alto",IF(S702="5. Muy alta4. Mayor","Alto",IF(S702="5. Muy alta5. Catastrófico","Extremo",IF(S702="4. Alta1. Leve","Moderado",IF(S702="4. Alta2. Menor","Moderado",IF(S702="4. Alta3. Moderado","Alto",IF(S702="4. Alta4. Mayor","Alto",IF(S702="4. Alta5. Catastrófico","Extremo",IF(S702="3. Media1. Leve","Moderado",IF(S702="3. Media2. Menor","Moderado",IF(S702="3. Media3. Moderado","Moderado",IF(S702="3. Media4. Mayor","Alto",IF(S702="3. Media5. Catastrófico","Extremo",IF(S702="2. Baja1. Leve","Bajo",IF(S702="2. Baja2. Menor","Moderado",IF(S702="2. Baja3. Moderado","Moderado",IF(S702="2. Baja4. Mayor","Alto",IF(S702="2. Baja5. Catastrófico","Extremo",IF(S702="1. Muy baja1. Leve","Bajo",IF(S702="1. Muy baja2. Menor","Bajo",IF(S702="1. Muy baja3. Moderado","Moderado",IF(S702="1. Muy baja4. Mayor","Alto",IF(S702="1. Muy baja5. Catastrófico","Extremo","")))))))))))))))))))))))))</f>
        <v>Moderado</v>
      </c>
      <c r="U702" s="70" t="s">
        <v>419</v>
      </c>
      <c r="V702" s="70" t="s">
        <v>2077</v>
      </c>
      <c r="W702" s="70" t="s">
        <v>2046</v>
      </c>
      <c r="X702" s="71">
        <v>0.25</v>
      </c>
      <c r="Y702" s="71" t="s">
        <v>2047</v>
      </c>
      <c r="Z702" s="71">
        <v>0.05</v>
      </c>
      <c r="AA702" s="70" t="s">
        <v>419</v>
      </c>
      <c r="AB702" s="70" t="s">
        <v>2078</v>
      </c>
      <c r="AC702" s="72">
        <v>0.1</v>
      </c>
      <c r="AD702" s="70" t="s">
        <v>419</v>
      </c>
      <c r="AE702" s="70" t="s">
        <v>324</v>
      </c>
      <c r="AF702" s="70" t="s">
        <v>1519</v>
      </c>
      <c r="AG702" s="72">
        <v>0.15</v>
      </c>
      <c r="AH702" s="70" t="s">
        <v>419</v>
      </c>
      <c r="AI702" s="70" t="s">
        <v>2049</v>
      </c>
      <c r="AJ702" s="72">
        <v>0.1</v>
      </c>
      <c r="AK702" s="70" t="s">
        <v>419</v>
      </c>
      <c r="AL702" s="70" t="s">
        <v>2079</v>
      </c>
      <c r="AM702" s="72">
        <v>0.15</v>
      </c>
      <c r="AN702" s="72" t="s">
        <v>2051</v>
      </c>
      <c r="AO702" s="72" t="s">
        <v>2052</v>
      </c>
      <c r="AP702" s="72">
        <f t="shared" si="414"/>
        <v>0.25</v>
      </c>
      <c r="AQ702" s="73">
        <f t="shared" si="415"/>
        <v>1.05</v>
      </c>
      <c r="AR702" s="394">
        <f>AVERAGE(AQ702,AQ703,AQ704)</f>
        <v>1.05</v>
      </c>
      <c r="AS702" s="361" t="s">
        <v>2053</v>
      </c>
      <c r="AT702" s="388">
        <f>VALUE(MID($AS702,1,1))</f>
        <v>1</v>
      </c>
      <c r="AU702" s="361" t="s">
        <v>2054</v>
      </c>
      <c r="AV702" s="388">
        <f>VALUE(MID($AU702,1,1))</f>
        <v>1</v>
      </c>
      <c r="AW702" s="388">
        <f>$AT702*$AV702</f>
        <v>1</v>
      </c>
      <c r="AX702" s="388" t="str">
        <f>CONCATENATE(AS702,AU702)</f>
        <v>1. Muy baja1. Leve</v>
      </c>
      <c r="AY702" s="391" t="str">
        <f t="shared" ref="AY702" si="419">IF(AX702="5. Muy alta1. Leve","Alto",IF(AX702="5. Muy alta2. Menor","Alto",IF(AX702="5. Muy alta3. Moderado","Alto",IF(AX702="5. Muy alta4. Mayor","Alto",IF(AX702="5. Muy alta5. Catastrófico","Extremo",IF(AX702="4. Alta1. Leve","Moderado",IF(AX702="4. Alta2. Menor","Moderado",IF(AX702="4. Alta3. Moderado","Alto",IF(AX702="4. Alta4. Mayor","Alto",IF(AX702="4. Alta5. Catastrófico","Extremo",IF(AX702="3. Media1. Leve","Moderado",IF(AX702="3. Media2. Menor","Moderado",IF(AX702="3. Media3. Moderado","Moderado",IF(AX702="3. Media4. Mayor","Alto",IF(AX702="3. Media5. Catastrófico","Extremo",IF(AX702="2. Baja1. Leve","Bajo",IF(AX702="2. Baja2. Menor","Moderado",IF(AX702="2. Baja3. Moderado","Moderado",IF(AX702="2. Baja4. Mayor","Alto",IF(AX702="2. Baja5. Catastrófico","Extremo",IF(AX702="1. Muy baja1. Leve","Bajo",IF(AX702="1. Muy baja2. Menor","Bajo",IF(AX702="1. Muy baja3. Moderado","Moderado",IF(AX702="1. Muy baja4. Mayor","Alto",IF(AX702="1. Muy baja5. Catastrófico","Extremo","")))))))))))))))))))))))))</f>
        <v>Bajo</v>
      </c>
    </row>
    <row r="703" spans="1:51" ht="50" customHeight="1" x14ac:dyDescent="0.3">
      <c r="A703" s="404"/>
      <c r="B703" s="407"/>
      <c r="C703" s="410"/>
      <c r="D703" s="407"/>
      <c r="E703" s="407"/>
      <c r="F703" s="407"/>
      <c r="G703" s="401"/>
      <c r="H703" s="362"/>
      <c r="I703" s="362"/>
      <c r="J703" s="362"/>
      <c r="K703" s="362"/>
      <c r="L703" s="362"/>
      <c r="M703" s="362"/>
      <c r="N703" s="389"/>
      <c r="O703" s="398"/>
      <c r="P703" s="362"/>
      <c r="Q703" s="389"/>
      <c r="R703" s="398"/>
      <c r="S703" s="389"/>
      <c r="T703" s="392"/>
      <c r="U703" s="70" t="s">
        <v>419</v>
      </c>
      <c r="V703" s="70" t="s">
        <v>2080</v>
      </c>
      <c r="W703" s="70" t="s">
        <v>2046</v>
      </c>
      <c r="X703" s="71">
        <v>0.25</v>
      </c>
      <c r="Y703" s="71" t="s">
        <v>2047</v>
      </c>
      <c r="Z703" s="71">
        <v>0.05</v>
      </c>
      <c r="AA703" s="70" t="s">
        <v>419</v>
      </c>
      <c r="AB703" s="70" t="s">
        <v>2081</v>
      </c>
      <c r="AC703" s="72">
        <v>0.1</v>
      </c>
      <c r="AD703" s="70" t="s">
        <v>419</v>
      </c>
      <c r="AE703" s="70" t="s">
        <v>324</v>
      </c>
      <c r="AF703" s="70" t="s">
        <v>1519</v>
      </c>
      <c r="AG703" s="72">
        <v>0.15</v>
      </c>
      <c r="AH703" s="70" t="s">
        <v>419</v>
      </c>
      <c r="AI703" s="70" t="s">
        <v>2049</v>
      </c>
      <c r="AJ703" s="72">
        <v>0.1</v>
      </c>
      <c r="AK703" s="70" t="s">
        <v>419</v>
      </c>
      <c r="AL703" s="70" t="s">
        <v>2082</v>
      </c>
      <c r="AM703" s="72">
        <v>0.15</v>
      </c>
      <c r="AN703" s="72" t="s">
        <v>2051</v>
      </c>
      <c r="AO703" s="72" t="s">
        <v>2052</v>
      </c>
      <c r="AP703" s="72">
        <f t="shared" si="414"/>
        <v>0.25</v>
      </c>
      <c r="AQ703" s="73">
        <f t="shared" si="415"/>
        <v>1.05</v>
      </c>
      <c r="AR703" s="395"/>
      <c r="AS703" s="362"/>
      <c r="AT703" s="389"/>
      <c r="AU703" s="362"/>
      <c r="AV703" s="389"/>
      <c r="AW703" s="389"/>
      <c r="AX703" s="389"/>
      <c r="AY703" s="392"/>
    </row>
    <row r="704" spans="1:51" ht="50" customHeight="1" x14ac:dyDescent="0.3">
      <c r="A704" s="405"/>
      <c r="B704" s="408"/>
      <c r="C704" s="411"/>
      <c r="D704" s="408"/>
      <c r="E704" s="408"/>
      <c r="F704" s="408"/>
      <c r="G704" s="402"/>
      <c r="H704" s="363"/>
      <c r="I704" s="363"/>
      <c r="J704" s="363"/>
      <c r="K704" s="363"/>
      <c r="L704" s="363"/>
      <c r="M704" s="363"/>
      <c r="N704" s="390"/>
      <c r="O704" s="399"/>
      <c r="P704" s="363"/>
      <c r="Q704" s="390"/>
      <c r="R704" s="399"/>
      <c r="S704" s="390"/>
      <c r="T704" s="393"/>
      <c r="U704" s="95" t="s">
        <v>419</v>
      </c>
      <c r="V704" s="95" t="s">
        <v>2840</v>
      </c>
      <c r="W704" s="95" t="s">
        <v>2046</v>
      </c>
      <c r="X704" s="71">
        <f t="shared" ref="X704" si="420">IF(W704="","0%",IF(W704="Preventivo",25%,IF(W704="Detectivo",15%,IF(W704="Correctivo",10%))))</f>
        <v>0.25</v>
      </c>
      <c r="Y704" s="71" t="s">
        <v>2047</v>
      </c>
      <c r="Z704" s="71">
        <f t="shared" ref="Z704" si="421">IF(Y704="Automático",15%,IF(Y704="Manual",5%,"0%"))</f>
        <v>0.05</v>
      </c>
      <c r="AA704" s="95" t="s">
        <v>419</v>
      </c>
      <c r="AB704" s="95" t="s">
        <v>2841</v>
      </c>
      <c r="AC704" s="72">
        <f t="shared" ref="AC704" si="422">IF($AA704="SI",10%,0%)</f>
        <v>0.1</v>
      </c>
      <c r="AD704" s="95" t="s">
        <v>419</v>
      </c>
      <c r="AE704" s="95" t="s">
        <v>324</v>
      </c>
      <c r="AF704" s="70" t="s">
        <v>1519</v>
      </c>
      <c r="AG704" s="72">
        <f t="shared" ref="AG704" si="423">IF($AD704="SI",15%,0%)</f>
        <v>0.15</v>
      </c>
      <c r="AH704" s="95" t="s">
        <v>419</v>
      </c>
      <c r="AI704" s="92" t="s">
        <v>2049</v>
      </c>
      <c r="AJ704" s="72">
        <f t="shared" ref="AJ704" si="424">IF($AH704="SI",10%,0%)</f>
        <v>0.1</v>
      </c>
      <c r="AK704" s="95" t="s">
        <v>419</v>
      </c>
      <c r="AL704" s="95" t="s">
        <v>2082</v>
      </c>
      <c r="AM704" s="72">
        <f t="shared" ref="AM704" si="425">IF(AK704="SI",15%,0%)</f>
        <v>0.15</v>
      </c>
      <c r="AN704" s="72" t="s">
        <v>2051</v>
      </c>
      <c r="AO704" s="72" t="s">
        <v>2052</v>
      </c>
      <c r="AP704" s="72">
        <f t="shared" si="414"/>
        <v>0.25</v>
      </c>
      <c r="AQ704" s="73">
        <f t="shared" si="415"/>
        <v>1.05</v>
      </c>
      <c r="AR704" s="396"/>
      <c r="AS704" s="363"/>
      <c r="AT704" s="390"/>
      <c r="AU704" s="363"/>
      <c r="AV704" s="390"/>
      <c r="AW704" s="390"/>
      <c r="AX704" s="390"/>
      <c r="AY704" s="393"/>
    </row>
    <row r="705" spans="1:51" ht="50" customHeight="1" x14ac:dyDescent="0.3">
      <c r="A705" s="403" t="s">
        <v>1464</v>
      </c>
      <c r="B705" s="406" t="s">
        <v>163</v>
      </c>
      <c r="C705" s="409">
        <v>4</v>
      </c>
      <c r="D705" s="406" t="s">
        <v>2329</v>
      </c>
      <c r="E705" s="406" t="s">
        <v>253</v>
      </c>
      <c r="F705" s="406" t="s">
        <v>2061</v>
      </c>
      <c r="G705" s="400" t="str">
        <f>(CONCATENATE(F705," ","de"," ",D705," ","por"," ",J705," ","debido a"," ",I705))</f>
        <v>Pérdida de Disponibilidad de Información Física por Degradación de los soportes de almacenamiento de la información debido a Ausencia de sitios para el almacenamiento de archivos de respaldo</v>
      </c>
      <c r="H705" s="361" t="s">
        <v>2084</v>
      </c>
      <c r="I705" s="361" t="s">
        <v>2085</v>
      </c>
      <c r="J705" s="361" t="s">
        <v>2086</v>
      </c>
      <c r="K705" s="361" t="s">
        <v>2087</v>
      </c>
      <c r="L705" s="361" t="s">
        <v>2509</v>
      </c>
      <c r="M705" s="361" t="s">
        <v>2042</v>
      </c>
      <c r="N705" s="388">
        <f>VALUE(MID($M705,1,1))</f>
        <v>3</v>
      </c>
      <c r="O705" s="397">
        <f>IF(N705=5,100%,IF(N705=4,80%,IF(N705=3,60%,IF(N705=2,40%,IF(N705=1,20%,"")))))</f>
        <v>0.6</v>
      </c>
      <c r="P705" s="361" t="s">
        <v>2043</v>
      </c>
      <c r="Q705" s="388">
        <f>VALUE(MID($P705,1,1))</f>
        <v>2</v>
      </c>
      <c r="R705" s="397">
        <f>IF(Q705=5,100%,IF(Q705=4,80%,IF(Q705=3,60%,IF(Q705=2,40%,IF(Q705=1,20%,"")))))</f>
        <v>0.4</v>
      </c>
      <c r="S705" s="388" t="str">
        <f>CONCATENATE(M705,P705)</f>
        <v>3. Media2. Menor</v>
      </c>
      <c r="T705" s="391" t="str">
        <f t="shared" ref="T705" si="426">IF(S705="5. Muy alta1. Leve","Alto",IF(S705="5. Muy alta2. Menor","Alto",IF(S705="5. Muy alta3. Moderado","Alto",IF(S705="5. Muy alta4. Mayor","Alto",IF(S705="5. Muy alta5. Catastrófico","Extremo",IF(S705="4. Alta1. Leve","Moderado",IF(S705="4. Alta2. Menor","Moderado",IF(S705="4. Alta3. Moderado","Alto",IF(S705="4. Alta4. Mayor","Alto",IF(S705="4. Alta5. Catastrófico","Extremo",IF(S705="3. Media1. Leve","Moderado",IF(S705="3. Media2. Menor","Moderado",IF(S705="3. Media3. Moderado","Moderado",IF(S705="3. Media4. Mayor","Alto",IF(S705="3. Media5. Catastrófico","Extremo",IF(S705="2. Baja1. Leve","Bajo",IF(S705="2. Baja2. Menor","Moderado",IF(S705="2. Baja3. Moderado","Moderado",IF(S705="2. Baja4. Mayor","Alto",IF(S705="2. Baja5. Catastrófico","Extremo",IF(S705="1. Muy baja1. Leve","Bajo",IF(S705="1. Muy baja2. Menor","Bajo",IF(S705="1. Muy baja3. Moderado","Moderado",IF(S705="1. Muy baja4. Mayor","Alto",IF(S705="1. Muy baja5. Catastrófico","Extremo","")))))))))))))))))))))))))</f>
        <v>Moderado</v>
      </c>
      <c r="U705" s="70" t="s">
        <v>419</v>
      </c>
      <c r="V705" s="70" t="s">
        <v>2077</v>
      </c>
      <c r="W705" s="70" t="s">
        <v>2046</v>
      </c>
      <c r="X705" s="71">
        <v>0.25</v>
      </c>
      <c r="Y705" s="71" t="s">
        <v>2047</v>
      </c>
      <c r="Z705" s="71">
        <v>0.05</v>
      </c>
      <c r="AA705" s="70" t="s">
        <v>419</v>
      </c>
      <c r="AB705" s="70" t="s">
        <v>2078</v>
      </c>
      <c r="AC705" s="72">
        <v>0.1</v>
      </c>
      <c r="AD705" s="70" t="s">
        <v>419</v>
      </c>
      <c r="AE705" s="70" t="s">
        <v>324</v>
      </c>
      <c r="AF705" s="70" t="s">
        <v>1519</v>
      </c>
      <c r="AG705" s="72">
        <v>0.15</v>
      </c>
      <c r="AH705" s="70" t="s">
        <v>419</v>
      </c>
      <c r="AI705" s="70" t="s">
        <v>2049</v>
      </c>
      <c r="AJ705" s="72">
        <v>0.1</v>
      </c>
      <c r="AK705" s="70" t="s">
        <v>419</v>
      </c>
      <c r="AL705" s="70" t="s">
        <v>2079</v>
      </c>
      <c r="AM705" s="72">
        <v>0.15</v>
      </c>
      <c r="AN705" s="72" t="s">
        <v>2051</v>
      </c>
      <c r="AO705" s="72" t="s">
        <v>2052</v>
      </c>
      <c r="AP705" s="72">
        <f t="shared" si="414"/>
        <v>0.25</v>
      </c>
      <c r="AQ705" s="73">
        <f t="shared" si="415"/>
        <v>1.05</v>
      </c>
      <c r="AR705" s="394">
        <f>AVERAGE(AQ705,AQ706,AQ707)</f>
        <v>1.05</v>
      </c>
      <c r="AS705" s="361" t="s">
        <v>2053</v>
      </c>
      <c r="AT705" s="388">
        <f>VALUE(MID($AS705,1,1))</f>
        <v>1</v>
      </c>
      <c r="AU705" s="361" t="s">
        <v>2054</v>
      </c>
      <c r="AV705" s="388">
        <f>VALUE(MID($AU705,1,1))</f>
        <v>1</v>
      </c>
      <c r="AW705" s="388">
        <f>$AT705*$AV705</f>
        <v>1</v>
      </c>
      <c r="AX705" s="388" t="str">
        <f>CONCATENATE(AS705,AU705)</f>
        <v>1. Muy baja1. Leve</v>
      </c>
      <c r="AY705" s="391" t="str">
        <f t="shared" ref="AY705" si="427">IF(AX705="5. Muy alta1. Leve","Alto",IF(AX705="5. Muy alta2. Menor","Alto",IF(AX705="5. Muy alta3. Moderado","Alto",IF(AX705="5. Muy alta4. Mayor","Alto",IF(AX705="5. Muy alta5. Catastrófico","Extremo",IF(AX705="4. Alta1. Leve","Moderado",IF(AX705="4. Alta2. Menor","Moderado",IF(AX705="4. Alta3. Moderado","Alto",IF(AX705="4. Alta4. Mayor","Alto",IF(AX705="4. Alta5. Catastrófico","Extremo",IF(AX705="3. Media1. Leve","Moderado",IF(AX705="3. Media2. Menor","Moderado",IF(AX705="3. Media3. Moderado","Moderado",IF(AX705="3. Media4. Mayor","Alto",IF(AX705="3. Media5. Catastrófico","Extremo",IF(AX705="2. Baja1. Leve","Bajo",IF(AX705="2. Baja2. Menor","Moderado",IF(AX705="2. Baja3. Moderado","Moderado",IF(AX705="2. Baja4. Mayor","Alto",IF(AX705="2. Baja5. Catastrófico","Extremo",IF(AX705="1. Muy baja1. Leve","Bajo",IF(AX705="1. Muy baja2. Menor","Bajo",IF(AX705="1. Muy baja3. Moderado","Moderado",IF(AX705="1. Muy baja4. Mayor","Alto",IF(AX705="1. Muy baja5. Catastrófico","Extremo","")))))))))))))))))))))))))</f>
        <v>Bajo</v>
      </c>
    </row>
    <row r="706" spans="1:51" ht="50" customHeight="1" x14ac:dyDescent="0.3">
      <c r="A706" s="404"/>
      <c r="B706" s="407"/>
      <c r="C706" s="410"/>
      <c r="D706" s="407"/>
      <c r="E706" s="407"/>
      <c r="F706" s="407"/>
      <c r="G706" s="401"/>
      <c r="H706" s="362"/>
      <c r="I706" s="362"/>
      <c r="J706" s="362"/>
      <c r="K706" s="362"/>
      <c r="L706" s="362"/>
      <c r="M706" s="362"/>
      <c r="N706" s="389"/>
      <c r="O706" s="398"/>
      <c r="P706" s="362"/>
      <c r="Q706" s="389"/>
      <c r="R706" s="398"/>
      <c r="S706" s="389"/>
      <c r="T706" s="392"/>
      <c r="U706" s="70" t="s">
        <v>419</v>
      </c>
      <c r="V706" s="70" t="s">
        <v>2080</v>
      </c>
      <c r="W706" s="70" t="s">
        <v>2046</v>
      </c>
      <c r="X706" s="71">
        <v>0.25</v>
      </c>
      <c r="Y706" s="71" t="s">
        <v>2047</v>
      </c>
      <c r="Z706" s="71">
        <v>0.05</v>
      </c>
      <c r="AA706" s="70" t="s">
        <v>419</v>
      </c>
      <c r="AB706" s="70" t="s">
        <v>2081</v>
      </c>
      <c r="AC706" s="72">
        <v>0.1</v>
      </c>
      <c r="AD706" s="70" t="s">
        <v>419</v>
      </c>
      <c r="AE706" s="70" t="s">
        <v>324</v>
      </c>
      <c r="AF706" s="70" t="s">
        <v>1519</v>
      </c>
      <c r="AG706" s="72">
        <v>0.15</v>
      </c>
      <c r="AH706" s="70" t="s">
        <v>419</v>
      </c>
      <c r="AI706" s="70" t="s">
        <v>2049</v>
      </c>
      <c r="AJ706" s="72">
        <v>0.1</v>
      </c>
      <c r="AK706" s="70" t="s">
        <v>419</v>
      </c>
      <c r="AL706" s="70" t="s">
        <v>2082</v>
      </c>
      <c r="AM706" s="72">
        <v>0.15</v>
      </c>
      <c r="AN706" s="72" t="s">
        <v>2051</v>
      </c>
      <c r="AO706" s="72" t="s">
        <v>2052</v>
      </c>
      <c r="AP706" s="72">
        <f t="shared" si="414"/>
        <v>0.25</v>
      </c>
      <c r="AQ706" s="73">
        <f t="shared" si="415"/>
        <v>1.05</v>
      </c>
      <c r="AR706" s="395"/>
      <c r="AS706" s="362"/>
      <c r="AT706" s="389"/>
      <c r="AU706" s="362"/>
      <c r="AV706" s="389"/>
      <c r="AW706" s="389"/>
      <c r="AX706" s="389"/>
      <c r="AY706" s="392"/>
    </row>
    <row r="707" spans="1:51" ht="50" customHeight="1" x14ac:dyDescent="0.3">
      <c r="A707" s="405"/>
      <c r="B707" s="408"/>
      <c r="C707" s="411"/>
      <c r="D707" s="408"/>
      <c r="E707" s="408"/>
      <c r="F707" s="408"/>
      <c r="G707" s="402"/>
      <c r="H707" s="363"/>
      <c r="I707" s="363"/>
      <c r="J707" s="363"/>
      <c r="K707" s="363"/>
      <c r="L707" s="363"/>
      <c r="M707" s="363"/>
      <c r="N707" s="390"/>
      <c r="O707" s="399"/>
      <c r="P707" s="363"/>
      <c r="Q707" s="390"/>
      <c r="R707" s="399"/>
      <c r="S707" s="390"/>
      <c r="T707" s="393"/>
      <c r="U707" s="95" t="s">
        <v>419</v>
      </c>
      <c r="V707" s="95" t="s">
        <v>2840</v>
      </c>
      <c r="W707" s="95" t="s">
        <v>2046</v>
      </c>
      <c r="X707" s="71">
        <f t="shared" ref="X707" si="428">IF(W707="","0%",IF(W707="Preventivo",25%,IF(W707="Detectivo",15%,IF(W707="Correctivo",10%))))</f>
        <v>0.25</v>
      </c>
      <c r="Y707" s="71" t="s">
        <v>2047</v>
      </c>
      <c r="Z707" s="71">
        <f t="shared" ref="Z707" si="429">IF(Y707="Automático",15%,IF(Y707="Manual",5%,"0%"))</f>
        <v>0.05</v>
      </c>
      <c r="AA707" s="95" t="s">
        <v>419</v>
      </c>
      <c r="AB707" s="95" t="s">
        <v>2841</v>
      </c>
      <c r="AC707" s="72">
        <f t="shared" ref="AC707" si="430">IF($AA707="SI",10%,0%)</f>
        <v>0.1</v>
      </c>
      <c r="AD707" s="95" t="s">
        <v>419</v>
      </c>
      <c r="AE707" s="95" t="s">
        <v>324</v>
      </c>
      <c r="AF707" s="70" t="s">
        <v>1519</v>
      </c>
      <c r="AG707" s="72">
        <f t="shared" ref="AG707" si="431">IF($AD707="SI",15%,0%)</f>
        <v>0.15</v>
      </c>
      <c r="AH707" s="95" t="s">
        <v>419</v>
      </c>
      <c r="AI707" s="92" t="s">
        <v>2049</v>
      </c>
      <c r="AJ707" s="72">
        <f t="shared" ref="AJ707" si="432">IF($AH707="SI",10%,0%)</f>
        <v>0.1</v>
      </c>
      <c r="AK707" s="95" t="s">
        <v>419</v>
      </c>
      <c r="AL707" s="95" t="s">
        <v>2082</v>
      </c>
      <c r="AM707" s="72">
        <f t="shared" ref="AM707" si="433">IF(AK707="SI",15%,0%)</f>
        <v>0.15</v>
      </c>
      <c r="AN707" s="72" t="s">
        <v>2051</v>
      </c>
      <c r="AO707" s="72" t="s">
        <v>2052</v>
      </c>
      <c r="AP707" s="72">
        <f t="shared" si="414"/>
        <v>0.25</v>
      </c>
      <c r="AQ707" s="73">
        <f t="shared" si="415"/>
        <v>1.05</v>
      </c>
      <c r="AR707" s="396"/>
      <c r="AS707" s="363"/>
      <c r="AT707" s="390"/>
      <c r="AU707" s="363"/>
      <c r="AV707" s="390"/>
      <c r="AW707" s="390"/>
      <c r="AX707" s="390"/>
      <c r="AY707" s="393"/>
    </row>
    <row r="708" spans="1:51" ht="50" customHeight="1" x14ac:dyDescent="0.3">
      <c r="A708" s="403" t="s">
        <v>1464</v>
      </c>
      <c r="B708" s="406" t="s">
        <v>163</v>
      </c>
      <c r="C708" s="409">
        <v>5</v>
      </c>
      <c r="D708" s="406" t="s">
        <v>2342</v>
      </c>
      <c r="E708" s="406" t="s">
        <v>253</v>
      </c>
      <c r="F708" s="406" t="s">
        <v>2032</v>
      </c>
      <c r="G708" s="400" t="str">
        <f>(CONCATENATE(F708," ","de"," ",D708," ","por"," ",J708," ","debido a"," ",I708))</f>
        <v>Pérdida de confidencialidad e integridad de Información Digital / Electrónica por Uso indebido de la Información debido a Falta de capacitación al personal</v>
      </c>
      <c r="H708" s="361" t="s">
        <v>2073</v>
      </c>
      <c r="I708" s="361" t="s">
        <v>2074</v>
      </c>
      <c r="J708" s="361" t="s">
        <v>2075</v>
      </c>
      <c r="K708" s="361" t="s">
        <v>2076</v>
      </c>
      <c r="L708" s="361" t="s">
        <v>2509</v>
      </c>
      <c r="M708" s="361" t="s">
        <v>2141</v>
      </c>
      <c r="N708" s="388">
        <f>VALUE(MID($M708,1,1))</f>
        <v>4</v>
      </c>
      <c r="O708" s="397">
        <f>IF(N708=5,100%,IF(N708=4,80%,IF(N708=3,60%,IF(N708=2,40%,IF(N708=1,20%,"")))))</f>
        <v>0.8</v>
      </c>
      <c r="P708" s="361" t="s">
        <v>2043</v>
      </c>
      <c r="Q708" s="388">
        <f>VALUE(MID($P708,1,1))</f>
        <v>2</v>
      </c>
      <c r="R708" s="397">
        <f>IF(Q708=5,100%,IF(Q708=4,80%,IF(Q708=3,60%,IF(Q708=2,40%,IF(Q708=1,20%,"")))))</f>
        <v>0.4</v>
      </c>
      <c r="S708" s="388" t="str">
        <f>CONCATENATE(M708,P708)</f>
        <v>4. Alta2. Menor</v>
      </c>
      <c r="T708" s="391" t="str">
        <f t="shared" ref="T708" si="434">IF(S708="5. Muy alta1. Leve","Alto",IF(S708="5. Muy alta2. Menor","Alto",IF(S708="5. Muy alta3. Moderado","Alto",IF(S708="5. Muy alta4. Mayor","Alto",IF(S708="5. Muy alta5. Catastrófico","Extremo",IF(S708="4. Alta1. Leve","Moderado",IF(S708="4. Alta2. Menor","Moderado",IF(S708="4. Alta3. Moderado","Alto",IF(S708="4. Alta4. Mayor","Alto",IF(S708="4. Alta5. Catastrófico","Extremo",IF(S708="3. Media1. Leve","Moderado",IF(S708="3. Media2. Menor","Moderado",IF(S708="3. Media3. Moderado","Moderado",IF(S708="3. Media4. Mayor","Alto",IF(S708="3. Media5. Catastrófico","Extremo",IF(S708="2. Baja1. Leve","Bajo",IF(S708="2. Baja2. Menor","Moderado",IF(S708="2. Baja3. Moderado","Moderado",IF(S708="2. Baja4. Mayor","Alto",IF(S708="2. Baja5. Catastrófico","Extremo",IF(S708="1. Muy baja1. Leve","Bajo",IF(S708="1. Muy baja2. Menor","Bajo",IF(S708="1. Muy baja3. Moderado","Moderado",IF(S708="1. Muy baja4. Mayor","Alto",IF(S708="1. Muy baja5. Catastrófico","Extremo","")))))))))))))))))))))))))</f>
        <v>Moderado</v>
      </c>
      <c r="U708" s="70" t="s">
        <v>419</v>
      </c>
      <c r="V708" s="70" t="s">
        <v>2093</v>
      </c>
      <c r="W708" s="70" t="s">
        <v>2046</v>
      </c>
      <c r="X708" s="71">
        <v>0.25</v>
      </c>
      <c r="Y708" s="71" t="s">
        <v>2069</v>
      </c>
      <c r="Z708" s="71">
        <v>0.15</v>
      </c>
      <c r="AA708" s="70" t="s">
        <v>419</v>
      </c>
      <c r="AB708" s="70" t="s">
        <v>3035</v>
      </c>
      <c r="AC708" s="72">
        <v>0.1</v>
      </c>
      <c r="AD708" s="70" t="s">
        <v>419</v>
      </c>
      <c r="AE708" s="70" t="s">
        <v>516</v>
      </c>
      <c r="AF708" s="70" t="s">
        <v>1519</v>
      </c>
      <c r="AG708" s="72">
        <v>0.15</v>
      </c>
      <c r="AH708" s="70" t="s">
        <v>419</v>
      </c>
      <c r="AI708" s="70" t="s">
        <v>2099</v>
      </c>
      <c r="AJ708" s="72">
        <v>0.1</v>
      </c>
      <c r="AK708" s="70" t="s">
        <v>419</v>
      </c>
      <c r="AL708" s="70" t="s">
        <v>2096</v>
      </c>
      <c r="AM708" s="72">
        <v>0.15</v>
      </c>
      <c r="AN708" s="72" t="s">
        <v>2051</v>
      </c>
      <c r="AO708" s="72" t="s">
        <v>2052</v>
      </c>
      <c r="AP708" s="72">
        <f t="shared" si="414"/>
        <v>0.25</v>
      </c>
      <c r="AQ708" s="73">
        <f t="shared" si="415"/>
        <v>1.1499999999999999</v>
      </c>
      <c r="AR708" s="394">
        <f>AVERAGE(AQ708,AQ709,AQ710)</f>
        <v>1.0833333333333333</v>
      </c>
      <c r="AS708" s="361" t="s">
        <v>2132</v>
      </c>
      <c r="AT708" s="388">
        <f>VALUE(MID($AS708,1,1))</f>
        <v>2</v>
      </c>
      <c r="AU708" s="361" t="s">
        <v>2054</v>
      </c>
      <c r="AV708" s="388">
        <f>VALUE(MID($AU708,1,1))</f>
        <v>1</v>
      </c>
      <c r="AW708" s="388">
        <f>$AT708*$AV708</f>
        <v>2</v>
      </c>
      <c r="AX708" s="388" t="str">
        <f>CONCATENATE(AS708,AU708)</f>
        <v>2. Baja1. Leve</v>
      </c>
      <c r="AY708" s="391" t="str">
        <f t="shared" ref="AY708" si="435">IF(AX708="5. Muy alta1. Leve","Alto",IF(AX708="5. Muy alta2. Menor","Alto",IF(AX708="5. Muy alta3. Moderado","Alto",IF(AX708="5. Muy alta4. Mayor","Alto",IF(AX708="5. Muy alta5. Catastrófico","Extremo",IF(AX708="4. Alta1. Leve","Moderado",IF(AX708="4. Alta2. Menor","Moderado",IF(AX708="4. Alta3. Moderado","Alto",IF(AX708="4. Alta4. Mayor","Alto",IF(AX708="4. Alta5. Catastrófico","Extremo",IF(AX708="3. Media1. Leve","Moderado",IF(AX708="3. Media2. Menor","Moderado",IF(AX708="3. Media3. Moderado","Moderado",IF(AX708="3. Media4. Mayor","Alto",IF(AX708="3. Media5. Catastrófico","Extremo",IF(AX708="2. Baja1. Leve","Bajo",IF(AX708="2. Baja2. Menor","Moderado",IF(AX708="2. Baja3. Moderado","Moderado",IF(AX708="2. Baja4. Mayor","Alto",IF(AX708="2. Baja5. Catastrófico","Extremo",IF(AX708="1. Muy baja1. Leve","Bajo",IF(AX708="1. Muy baja2. Menor","Bajo",IF(AX708="1. Muy baja3. Moderado","Moderado",IF(AX708="1. Muy baja4. Mayor","Alto",IF(AX708="1. Muy baja5. Catastrófico","Extremo","")))))))))))))))))))))))))</f>
        <v>Bajo</v>
      </c>
    </row>
    <row r="709" spans="1:51" ht="50" customHeight="1" x14ac:dyDescent="0.3">
      <c r="A709" s="404"/>
      <c r="B709" s="407"/>
      <c r="C709" s="410"/>
      <c r="D709" s="407"/>
      <c r="E709" s="407"/>
      <c r="F709" s="407"/>
      <c r="G709" s="401"/>
      <c r="H709" s="362"/>
      <c r="I709" s="362"/>
      <c r="J709" s="362"/>
      <c r="K709" s="362"/>
      <c r="L709" s="362"/>
      <c r="M709" s="362"/>
      <c r="N709" s="389"/>
      <c r="O709" s="398"/>
      <c r="P709" s="362"/>
      <c r="Q709" s="389"/>
      <c r="R709" s="398"/>
      <c r="S709" s="389"/>
      <c r="T709" s="392"/>
      <c r="U709" s="70" t="s">
        <v>419</v>
      </c>
      <c r="V709" s="70" t="s">
        <v>2097</v>
      </c>
      <c r="W709" s="70" t="s">
        <v>2046</v>
      </c>
      <c r="X709" s="71">
        <v>0.25</v>
      </c>
      <c r="Y709" s="71" t="s">
        <v>2047</v>
      </c>
      <c r="Z709" s="71">
        <v>0.05</v>
      </c>
      <c r="AA709" s="70" t="s">
        <v>419</v>
      </c>
      <c r="AB709" s="70" t="s">
        <v>2098</v>
      </c>
      <c r="AC709" s="72">
        <v>0.1</v>
      </c>
      <c r="AD709" s="70" t="s">
        <v>419</v>
      </c>
      <c r="AE709" s="70" t="s">
        <v>178</v>
      </c>
      <c r="AF709" s="70" t="s">
        <v>170</v>
      </c>
      <c r="AG709" s="72">
        <v>0.15</v>
      </c>
      <c r="AH709" s="70" t="s">
        <v>419</v>
      </c>
      <c r="AI709" s="70" t="s">
        <v>2099</v>
      </c>
      <c r="AJ709" s="72">
        <v>0.1</v>
      </c>
      <c r="AK709" s="70" t="s">
        <v>419</v>
      </c>
      <c r="AL709" s="70" t="s">
        <v>2100</v>
      </c>
      <c r="AM709" s="72">
        <v>0.15</v>
      </c>
      <c r="AN709" s="72" t="s">
        <v>2051</v>
      </c>
      <c r="AO709" s="72" t="s">
        <v>2067</v>
      </c>
      <c r="AP709" s="72">
        <f t="shared" si="414"/>
        <v>0.25</v>
      </c>
      <c r="AQ709" s="73">
        <f t="shared" si="415"/>
        <v>1.05</v>
      </c>
      <c r="AR709" s="395"/>
      <c r="AS709" s="362"/>
      <c r="AT709" s="389"/>
      <c r="AU709" s="362"/>
      <c r="AV709" s="389"/>
      <c r="AW709" s="389"/>
      <c r="AX709" s="389"/>
      <c r="AY709" s="392"/>
    </row>
    <row r="710" spans="1:51" ht="50" customHeight="1" x14ac:dyDescent="0.3">
      <c r="A710" s="405"/>
      <c r="B710" s="408"/>
      <c r="C710" s="411"/>
      <c r="D710" s="408"/>
      <c r="E710" s="408"/>
      <c r="F710" s="408"/>
      <c r="G710" s="402"/>
      <c r="H710" s="363"/>
      <c r="I710" s="363"/>
      <c r="J710" s="363"/>
      <c r="K710" s="363"/>
      <c r="L710" s="363"/>
      <c r="M710" s="363"/>
      <c r="N710" s="390"/>
      <c r="O710" s="399"/>
      <c r="P710" s="363"/>
      <c r="Q710" s="390"/>
      <c r="R710" s="399"/>
      <c r="S710" s="390"/>
      <c r="T710" s="393"/>
      <c r="U710" s="70" t="s">
        <v>419</v>
      </c>
      <c r="V710" s="70" t="s">
        <v>2101</v>
      </c>
      <c r="W710" s="70" t="s">
        <v>2046</v>
      </c>
      <c r="X710" s="71">
        <v>0.25</v>
      </c>
      <c r="Y710" s="71" t="s">
        <v>2047</v>
      </c>
      <c r="Z710" s="71">
        <v>0.05</v>
      </c>
      <c r="AA710" s="70" t="s">
        <v>419</v>
      </c>
      <c r="AB710" s="70" t="s">
        <v>2102</v>
      </c>
      <c r="AC710" s="72">
        <v>0.1</v>
      </c>
      <c r="AD710" s="70" t="s">
        <v>419</v>
      </c>
      <c r="AE710" s="70" t="s">
        <v>516</v>
      </c>
      <c r="AF710" s="70" t="s">
        <v>1519</v>
      </c>
      <c r="AG710" s="72">
        <v>0.15</v>
      </c>
      <c r="AH710" s="70" t="s">
        <v>419</v>
      </c>
      <c r="AI710" s="70" t="s">
        <v>2049</v>
      </c>
      <c r="AJ710" s="72">
        <v>0.1</v>
      </c>
      <c r="AK710" s="70" t="s">
        <v>419</v>
      </c>
      <c r="AL710" s="70" t="s">
        <v>2082</v>
      </c>
      <c r="AM710" s="72">
        <v>0.15</v>
      </c>
      <c r="AN710" s="72" t="s">
        <v>2051</v>
      </c>
      <c r="AO710" s="72" t="s">
        <v>2052</v>
      </c>
      <c r="AP710" s="72">
        <f t="shared" si="414"/>
        <v>0.25</v>
      </c>
      <c r="AQ710" s="73">
        <f t="shared" si="415"/>
        <v>1.05</v>
      </c>
      <c r="AR710" s="396"/>
      <c r="AS710" s="363"/>
      <c r="AT710" s="390"/>
      <c r="AU710" s="363"/>
      <c r="AV710" s="390"/>
      <c r="AW710" s="390"/>
      <c r="AX710" s="390"/>
      <c r="AY710" s="393"/>
    </row>
    <row r="711" spans="1:51" ht="50" customHeight="1" x14ac:dyDescent="0.3">
      <c r="A711" s="403" t="s">
        <v>1464</v>
      </c>
      <c r="B711" s="406" t="s">
        <v>163</v>
      </c>
      <c r="C711" s="409">
        <v>6</v>
      </c>
      <c r="D711" s="406" t="s">
        <v>2342</v>
      </c>
      <c r="E711" s="406" t="s">
        <v>253</v>
      </c>
      <c r="F711" s="406" t="s">
        <v>2061</v>
      </c>
      <c r="G711" s="400" t="str">
        <f>(CONCATENATE(F711," ","de"," ",D711," ","por"," ",J711," ","debido a"," ",I711))</f>
        <v>Pérdida de Disponibilidad de Información Digital / Electrónica por Degradación de los soportes de almacenamiento de la información debido a No se cuenta con documentación</v>
      </c>
      <c r="H711" s="361" t="s">
        <v>2104</v>
      </c>
      <c r="I711" s="361" t="s">
        <v>2105</v>
      </c>
      <c r="J711" s="361" t="s">
        <v>2086</v>
      </c>
      <c r="K711" s="361" t="s">
        <v>2087</v>
      </c>
      <c r="L711" s="361" t="s">
        <v>2509</v>
      </c>
      <c r="M711" s="361" t="s">
        <v>2141</v>
      </c>
      <c r="N711" s="388">
        <f>VALUE(MID($M711,1,1))</f>
        <v>4</v>
      </c>
      <c r="O711" s="397">
        <f>IF(N711=5,100%,IF(N711=4,80%,IF(N711=3,60%,IF(N711=2,40%,IF(N711=1,20%,"")))))</f>
        <v>0.8</v>
      </c>
      <c r="P711" s="361" t="s">
        <v>2043</v>
      </c>
      <c r="Q711" s="388">
        <f>VALUE(MID($P711,1,1))</f>
        <v>2</v>
      </c>
      <c r="R711" s="397">
        <f>IF(Q711=5,100%,IF(Q711=4,80%,IF(Q711=3,60%,IF(Q711=2,40%,IF(Q711=1,20%,"")))))</f>
        <v>0.4</v>
      </c>
      <c r="S711" s="388" t="str">
        <f>CONCATENATE(M711,P711)</f>
        <v>4. Alta2. Menor</v>
      </c>
      <c r="T711" s="391" t="str">
        <f t="shared" ref="T711" si="436">IF(S711="5. Muy alta1. Leve","Alto",IF(S711="5. Muy alta2. Menor","Alto",IF(S711="5. Muy alta3. Moderado","Alto",IF(S711="5. Muy alta4. Mayor","Alto",IF(S711="5. Muy alta5. Catastrófico","Extremo",IF(S711="4. Alta1. Leve","Moderado",IF(S711="4. Alta2. Menor","Moderado",IF(S711="4. Alta3. Moderado","Alto",IF(S711="4. Alta4. Mayor","Alto",IF(S711="4. Alta5. Catastrófico","Extremo",IF(S711="3. Media1. Leve","Moderado",IF(S711="3. Media2. Menor","Moderado",IF(S711="3. Media3. Moderado","Moderado",IF(S711="3. Media4. Mayor","Alto",IF(S711="3. Media5. Catastrófico","Extremo",IF(S711="2. Baja1. Leve","Bajo",IF(S711="2. Baja2. Menor","Moderado",IF(S711="2. Baja3. Moderado","Moderado",IF(S711="2. Baja4. Mayor","Alto",IF(S711="2. Baja5. Catastrófico","Extremo",IF(S711="1. Muy baja1. Leve","Bajo",IF(S711="1. Muy baja2. Menor","Bajo",IF(S711="1. Muy baja3. Moderado","Moderado",IF(S711="1. Muy baja4. Mayor","Alto",IF(S711="1. Muy baja5. Catastrófico","Extremo","")))))))))))))))))))))))))</f>
        <v>Moderado</v>
      </c>
      <c r="U711" s="70" t="s">
        <v>419</v>
      </c>
      <c r="V711" s="70" t="s">
        <v>2093</v>
      </c>
      <c r="W711" s="70" t="s">
        <v>2046</v>
      </c>
      <c r="X711" s="71">
        <v>0.25</v>
      </c>
      <c r="Y711" s="71" t="s">
        <v>2069</v>
      </c>
      <c r="Z711" s="71">
        <v>0.15</v>
      </c>
      <c r="AA711" s="70" t="s">
        <v>419</v>
      </c>
      <c r="AB711" s="70" t="s">
        <v>3035</v>
      </c>
      <c r="AC711" s="72">
        <v>0.1</v>
      </c>
      <c r="AD711" s="70" t="s">
        <v>419</v>
      </c>
      <c r="AE711" s="70" t="s">
        <v>516</v>
      </c>
      <c r="AF711" s="70" t="s">
        <v>1519</v>
      </c>
      <c r="AG711" s="72">
        <v>0.15</v>
      </c>
      <c r="AH711" s="70" t="s">
        <v>419</v>
      </c>
      <c r="AI711" s="70" t="s">
        <v>2099</v>
      </c>
      <c r="AJ711" s="72">
        <v>0.1</v>
      </c>
      <c r="AK711" s="70" t="s">
        <v>419</v>
      </c>
      <c r="AL711" s="70" t="s">
        <v>2096</v>
      </c>
      <c r="AM711" s="72">
        <v>0.15</v>
      </c>
      <c r="AN711" s="72" t="s">
        <v>2051</v>
      </c>
      <c r="AO711" s="72" t="s">
        <v>2052</v>
      </c>
      <c r="AP711" s="72">
        <f t="shared" si="414"/>
        <v>0.25</v>
      </c>
      <c r="AQ711" s="73">
        <f t="shared" si="415"/>
        <v>1.1499999999999999</v>
      </c>
      <c r="AR711" s="394">
        <f>AVERAGE(AQ711,AQ712,AQ713)</f>
        <v>1.0833333333333333</v>
      </c>
      <c r="AS711" s="361" t="s">
        <v>2132</v>
      </c>
      <c r="AT711" s="388">
        <f>VALUE(MID($AS711,1,1))</f>
        <v>2</v>
      </c>
      <c r="AU711" s="361" t="s">
        <v>2054</v>
      </c>
      <c r="AV711" s="388">
        <f>VALUE(MID($AU711,1,1))</f>
        <v>1</v>
      </c>
      <c r="AW711" s="388">
        <f>$AT711*$AV711</f>
        <v>2</v>
      </c>
      <c r="AX711" s="388" t="str">
        <f>CONCATENATE(AS711,AU711)</f>
        <v>2. Baja1. Leve</v>
      </c>
      <c r="AY711" s="391" t="str">
        <f t="shared" ref="AY711" si="437">IF(AX711="5. Muy alta1. Leve","Alto",IF(AX711="5. Muy alta2. Menor","Alto",IF(AX711="5. Muy alta3. Moderado","Alto",IF(AX711="5. Muy alta4. Mayor","Alto",IF(AX711="5. Muy alta5. Catastrófico","Extremo",IF(AX711="4. Alta1. Leve","Moderado",IF(AX711="4. Alta2. Menor","Moderado",IF(AX711="4. Alta3. Moderado","Alto",IF(AX711="4. Alta4. Mayor","Alto",IF(AX711="4. Alta5. Catastrófico","Extremo",IF(AX711="3. Media1. Leve","Moderado",IF(AX711="3. Media2. Menor","Moderado",IF(AX711="3. Media3. Moderado","Moderado",IF(AX711="3. Media4. Mayor","Alto",IF(AX711="3. Media5. Catastrófico","Extremo",IF(AX711="2. Baja1. Leve","Bajo",IF(AX711="2. Baja2. Menor","Moderado",IF(AX711="2. Baja3. Moderado","Moderado",IF(AX711="2. Baja4. Mayor","Alto",IF(AX711="2. Baja5. Catastrófico","Extremo",IF(AX711="1. Muy baja1. Leve","Bajo",IF(AX711="1. Muy baja2. Menor","Bajo",IF(AX711="1. Muy baja3. Moderado","Moderado",IF(AX711="1. Muy baja4. Mayor","Alto",IF(AX711="1. Muy baja5. Catastrófico","Extremo","")))))))))))))))))))))))))</f>
        <v>Bajo</v>
      </c>
    </row>
    <row r="712" spans="1:51" ht="50" customHeight="1" x14ac:dyDescent="0.3">
      <c r="A712" s="404"/>
      <c r="B712" s="407"/>
      <c r="C712" s="410"/>
      <c r="D712" s="407"/>
      <c r="E712" s="407"/>
      <c r="F712" s="407"/>
      <c r="G712" s="401"/>
      <c r="H712" s="362"/>
      <c r="I712" s="362"/>
      <c r="J712" s="362"/>
      <c r="K712" s="362"/>
      <c r="L712" s="362"/>
      <c r="M712" s="362"/>
      <c r="N712" s="389"/>
      <c r="O712" s="398"/>
      <c r="P712" s="362"/>
      <c r="Q712" s="389"/>
      <c r="R712" s="398"/>
      <c r="S712" s="389"/>
      <c r="T712" s="392"/>
      <c r="U712" s="70" t="s">
        <v>419</v>
      </c>
      <c r="V712" s="70" t="s">
        <v>2097</v>
      </c>
      <c r="W712" s="70" t="s">
        <v>2046</v>
      </c>
      <c r="X712" s="71">
        <v>0.25</v>
      </c>
      <c r="Y712" s="71" t="s">
        <v>2047</v>
      </c>
      <c r="Z712" s="71">
        <v>0.05</v>
      </c>
      <c r="AA712" s="70" t="s">
        <v>419</v>
      </c>
      <c r="AB712" s="70" t="s">
        <v>2098</v>
      </c>
      <c r="AC712" s="72">
        <v>0.1</v>
      </c>
      <c r="AD712" s="70" t="s">
        <v>419</v>
      </c>
      <c r="AE712" s="70" t="s">
        <v>178</v>
      </c>
      <c r="AF712" s="70" t="s">
        <v>170</v>
      </c>
      <c r="AG712" s="72">
        <v>0.15</v>
      </c>
      <c r="AH712" s="70" t="s">
        <v>419</v>
      </c>
      <c r="AI712" s="70" t="s">
        <v>2099</v>
      </c>
      <c r="AJ712" s="72">
        <v>0.1</v>
      </c>
      <c r="AK712" s="70" t="s">
        <v>419</v>
      </c>
      <c r="AL712" s="70" t="s">
        <v>2100</v>
      </c>
      <c r="AM712" s="72">
        <v>0.15</v>
      </c>
      <c r="AN712" s="72" t="s">
        <v>2051</v>
      </c>
      <c r="AO712" s="72" t="s">
        <v>2067</v>
      </c>
      <c r="AP712" s="72">
        <f t="shared" si="414"/>
        <v>0.25</v>
      </c>
      <c r="AQ712" s="73">
        <f t="shared" si="415"/>
        <v>1.05</v>
      </c>
      <c r="AR712" s="395"/>
      <c r="AS712" s="362"/>
      <c r="AT712" s="389"/>
      <c r="AU712" s="362"/>
      <c r="AV712" s="389"/>
      <c r="AW712" s="389"/>
      <c r="AX712" s="389"/>
      <c r="AY712" s="392"/>
    </row>
    <row r="713" spans="1:51" ht="50" customHeight="1" x14ac:dyDescent="0.3">
      <c r="A713" s="405"/>
      <c r="B713" s="408"/>
      <c r="C713" s="411"/>
      <c r="D713" s="408"/>
      <c r="E713" s="408"/>
      <c r="F713" s="408"/>
      <c r="G713" s="402"/>
      <c r="H713" s="363"/>
      <c r="I713" s="363"/>
      <c r="J713" s="363"/>
      <c r="K713" s="363"/>
      <c r="L713" s="363"/>
      <c r="M713" s="363"/>
      <c r="N713" s="390"/>
      <c r="O713" s="399"/>
      <c r="P713" s="363"/>
      <c r="Q713" s="390"/>
      <c r="R713" s="399"/>
      <c r="S713" s="390"/>
      <c r="T713" s="393"/>
      <c r="U713" s="70" t="s">
        <v>419</v>
      </c>
      <c r="V713" s="70" t="s">
        <v>2101</v>
      </c>
      <c r="W713" s="70" t="s">
        <v>2046</v>
      </c>
      <c r="X713" s="71">
        <v>0.25</v>
      </c>
      <c r="Y713" s="71" t="s">
        <v>2047</v>
      </c>
      <c r="Z713" s="71">
        <v>0.05</v>
      </c>
      <c r="AA713" s="70" t="s">
        <v>419</v>
      </c>
      <c r="AB713" s="70" t="s">
        <v>2102</v>
      </c>
      <c r="AC713" s="72">
        <v>0.1</v>
      </c>
      <c r="AD713" s="70" t="s">
        <v>419</v>
      </c>
      <c r="AE713" s="70" t="s">
        <v>516</v>
      </c>
      <c r="AF713" s="70" t="s">
        <v>1519</v>
      </c>
      <c r="AG713" s="72">
        <v>0.15</v>
      </c>
      <c r="AH713" s="70" t="s">
        <v>419</v>
      </c>
      <c r="AI713" s="70" t="s">
        <v>2049</v>
      </c>
      <c r="AJ713" s="72">
        <v>0.1</v>
      </c>
      <c r="AK713" s="70" t="s">
        <v>419</v>
      </c>
      <c r="AL713" s="70" t="s">
        <v>2082</v>
      </c>
      <c r="AM713" s="72">
        <v>0.15</v>
      </c>
      <c r="AN713" s="72" t="s">
        <v>2051</v>
      </c>
      <c r="AO713" s="72" t="s">
        <v>2052</v>
      </c>
      <c r="AP713" s="72">
        <f t="shared" si="414"/>
        <v>0.25</v>
      </c>
      <c r="AQ713" s="73">
        <f t="shared" si="415"/>
        <v>1.05</v>
      </c>
      <c r="AR713" s="396"/>
      <c r="AS713" s="363"/>
      <c r="AT713" s="390"/>
      <c r="AU713" s="363"/>
      <c r="AV713" s="390"/>
      <c r="AW713" s="390"/>
      <c r="AX713" s="390"/>
      <c r="AY713" s="393"/>
    </row>
    <row r="714" spans="1:51" ht="50" customHeight="1" x14ac:dyDescent="0.3">
      <c r="A714" s="403" t="s">
        <v>1464</v>
      </c>
      <c r="B714" s="406" t="s">
        <v>163</v>
      </c>
      <c r="C714" s="409">
        <v>7</v>
      </c>
      <c r="D714" s="406" t="s">
        <v>465</v>
      </c>
      <c r="E714" s="406" t="s">
        <v>175</v>
      </c>
      <c r="F714" s="406" t="s">
        <v>2032</v>
      </c>
      <c r="G714" s="400" t="str">
        <f>(CONCATENATE(F714," ","de"," ",D714," ","por"," ",J714," ","debido a"," ",I714))</f>
        <v>Pérdida de confidencialidad e integridad de Equipos de cómputo por Alteración de la información / Modificación de la Información debido a Acceso a los equipos de cómputo sin controles</v>
      </c>
      <c r="H714" s="361" t="s">
        <v>2104</v>
      </c>
      <c r="I714" s="361" t="s">
        <v>2033</v>
      </c>
      <c r="J714" s="361" t="s">
        <v>2174</v>
      </c>
      <c r="K714" s="361" t="s">
        <v>2175</v>
      </c>
      <c r="L714" s="361" t="s">
        <v>2509</v>
      </c>
      <c r="M714" s="361" t="s">
        <v>2042</v>
      </c>
      <c r="N714" s="388">
        <f>VALUE(MID($M714,1,1))</f>
        <v>3</v>
      </c>
      <c r="O714" s="397">
        <f>IF(N714=5,100%,IF(N714=4,80%,IF(N714=3,60%,IF(N714=2,40%,IF(N714=1,20%,"")))))</f>
        <v>0.6</v>
      </c>
      <c r="P714" s="361" t="s">
        <v>2043</v>
      </c>
      <c r="Q714" s="388">
        <f>VALUE(MID($P714,1,1))</f>
        <v>2</v>
      </c>
      <c r="R714" s="397">
        <f>IF(Q714=5,100%,IF(Q714=4,80%,IF(Q714=3,60%,IF(Q714=2,40%,IF(Q714=1,20%,"")))))</f>
        <v>0.4</v>
      </c>
      <c r="S714" s="388" t="str">
        <f>CONCATENATE(M714,P714)</f>
        <v>3. Media2. Menor</v>
      </c>
      <c r="T714" s="391" t="str">
        <f t="shared" ref="T714" si="438">IF(S714="5. Muy alta1. Leve","Alto",IF(S714="5. Muy alta2. Menor","Alto",IF(S714="5. Muy alta3. Moderado","Alto",IF(S714="5. Muy alta4. Mayor","Alto",IF(S714="5. Muy alta5. Catastrófico","Extremo",IF(S714="4. Alta1. Leve","Moderado",IF(S714="4. Alta2. Menor","Moderado",IF(S714="4. Alta3. Moderado","Alto",IF(S714="4. Alta4. Mayor","Alto",IF(S714="4. Alta5. Catastrófico","Extremo",IF(S714="3. Media1. Leve","Moderado",IF(S714="3. Media2. Menor","Moderado",IF(S714="3. Media3. Moderado","Moderado",IF(S714="3. Media4. Mayor","Alto",IF(S714="3. Media5. Catastrófico","Extremo",IF(S714="2. Baja1. Leve","Bajo",IF(S714="2. Baja2. Menor","Moderado",IF(S714="2. Baja3. Moderado","Moderado",IF(S714="2. Baja4. Mayor","Alto",IF(S714="2. Baja5. Catastrófico","Extremo",IF(S714="1. Muy baja1. Leve","Bajo",IF(S714="1. Muy baja2. Menor","Bajo",IF(S714="1. Muy baja3. Moderado","Moderado",IF(S714="1. Muy baja4. Mayor","Alto",IF(S714="1. Muy baja5. Catastrófico","Extremo","")))))))))))))))))))))))))</f>
        <v>Moderado</v>
      </c>
      <c r="U714" s="70" t="s">
        <v>419</v>
      </c>
      <c r="V714" s="70" t="s">
        <v>2176</v>
      </c>
      <c r="W714" s="70" t="s">
        <v>2046</v>
      </c>
      <c r="X714" s="71">
        <v>0.25</v>
      </c>
      <c r="Y714" s="71" t="s">
        <v>2047</v>
      </c>
      <c r="Z714" s="71">
        <v>0.05</v>
      </c>
      <c r="AA714" s="70" t="s">
        <v>419</v>
      </c>
      <c r="AB714" s="70" t="s">
        <v>2177</v>
      </c>
      <c r="AC714" s="72">
        <v>0.1</v>
      </c>
      <c r="AD714" s="70" t="s">
        <v>419</v>
      </c>
      <c r="AE714" s="70" t="s">
        <v>178</v>
      </c>
      <c r="AF714" s="70" t="s">
        <v>170</v>
      </c>
      <c r="AG714" s="72">
        <v>0.15</v>
      </c>
      <c r="AH714" s="70" t="s">
        <v>419</v>
      </c>
      <c r="AI714" s="70" t="s">
        <v>2145</v>
      </c>
      <c r="AJ714" s="72">
        <v>0.1</v>
      </c>
      <c r="AK714" s="70" t="s">
        <v>419</v>
      </c>
      <c r="AL714" s="70" t="s">
        <v>2050</v>
      </c>
      <c r="AM714" s="72">
        <v>0.15</v>
      </c>
      <c r="AN714" s="72" t="s">
        <v>2051</v>
      </c>
      <c r="AO714" s="72" t="s">
        <v>2067</v>
      </c>
      <c r="AP714" s="72">
        <f t="shared" si="414"/>
        <v>0.25</v>
      </c>
      <c r="AQ714" s="73">
        <f t="shared" si="415"/>
        <v>1.05</v>
      </c>
      <c r="AR714" s="394">
        <f>AVERAGE(AQ714,AQ715,AQ716)</f>
        <v>0.70000000000000007</v>
      </c>
      <c r="AS714" s="361" t="s">
        <v>2132</v>
      </c>
      <c r="AT714" s="388">
        <f>VALUE(MID($AS714,1,1))</f>
        <v>2</v>
      </c>
      <c r="AU714" s="361" t="s">
        <v>2054</v>
      </c>
      <c r="AV714" s="388">
        <f>VALUE(MID($AU714,1,1))</f>
        <v>1</v>
      </c>
      <c r="AW714" s="388">
        <f>$AT714*$AV714</f>
        <v>2</v>
      </c>
      <c r="AX714" s="388" t="str">
        <f>CONCATENATE(AS714,AU714)</f>
        <v>2. Baja1. Leve</v>
      </c>
      <c r="AY714" s="391" t="str">
        <f t="shared" ref="AY714" si="439">IF(AX714="5. Muy alta1. Leve","Alto",IF(AX714="5. Muy alta2. Menor","Alto",IF(AX714="5. Muy alta3. Moderado","Alto",IF(AX714="5. Muy alta4. Mayor","Alto",IF(AX714="5. Muy alta5. Catastrófico","Extremo",IF(AX714="4. Alta1. Leve","Moderado",IF(AX714="4. Alta2. Menor","Moderado",IF(AX714="4. Alta3. Moderado","Alto",IF(AX714="4. Alta4. Mayor","Alto",IF(AX714="4. Alta5. Catastrófico","Extremo",IF(AX714="3. Media1. Leve","Moderado",IF(AX714="3. Media2. Menor","Moderado",IF(AX714="3. Media3. Moderado","Moderado",IF(AX714="3. Media4. Mayor","Alto",IF(AX714="3. Media5. Catastrófico","Extremo",IF(AX714="2. Baja1. Leve","Bajo",IF(AX714="2. Baja2. Menor","Moderado",IF(AX714="2. Baja3. Moderado","Moderado",IF(AX714="2. Baja4. Mayor","Alto",IF(AX714="2. Baja5. Catastrófico","Extremo",IF(AX714="1. Muy baja1. Leve","Bajo",IF(AX714="1. Muy baja2. Menor","Bajo",IF(AX714="1. Muy baja3. Moderado","Moderado",IF(AX714="1. Muy baja4. Mayor","Alto",IF(AX714="1. Muy baja5. Catastrófico","Extremo","")))))))))))))))))))))))))</f>
        <v>Bajo</v>
      </c>
    </row>
    <row r="715" spans="1:51" ht="50" customHeight="1" x14ac:dyDescent="0.3">
      <c r="A715" s="404"/>
      <c r="B715" s="407"/>
      <c r="C715" s="410"/>
      <c r="D715" s="407"/>
      <c r="E715" s="407"/>
      <c r="F715" s="407"/>
      <c r="G715" s="401"/>
      <c r="H715" s="362"/>
      <c r="I715" s="362"/>
      <c r="J715" s="362"/>
      <c r="K715" s="362"/>
      <c r="L715" s="362"/>
      <c r="M715" s="362"/>
      <c r="N715" s="389"/>
      <c r="O715" s="398"/>
      <c r="P715" s="362"/>
      <c r="Q715" s="389"/>
      <c r="R715" s="398"/>
      <c r="S715" s="389"/>
      <c r="T715" s="392"/>
      <c r="U715" s="70" t="s">
        <v>419</v>
      </c>
      <c r="V715" s="70" t="s">
        <v>2178</v>
      </c>
      <c r="W715" s="70" t="s">
        <v>2046</v>
      </c>
      <c r="X715" s="71">
        <v>0.25</v>
      </c>
      <c r="Y715" s="71" t="s">
        <v>2047</v>
      </c>
      <c r="Z715" s="71">
        <v>0.05</v>
      </c>
      <c r="AA715" s="70" t="s">
        <v>419</v>
      </c>
      <c r="AB715" s="70" t="s">
        <v>2179</v>
      </c>
      <c r="AC715" s="72">
        <v>0.1</v>
      </c>
      <c r="AD715" s="70" t="s">
        <v>419</v>
      </c>
      <c r="AE715" s="70" t="s">
        <v>516</v>
      </c>
      <c r="AF715" s="70" t="s">
        <v>170</v>
      </c>
      <c r="AG715" s="72">
        <v>0.15</v>
      </c>
      <c r="AH715" s="70" t="s">
        <v>419</v>
      </c>
      <c r="AI715" s="70" t="s">
        <v>2145</v>
      </c>
      <c r="AJ715" s="72">
        <v>0.1</v>
      </c>
      <c r="AK715" s="70" t="s">
        <v>419</v>
      </c>
      <c r="AL715" s="70" t="s">
        <v>2050</v>
      </c>
      <c r="AM715" s="72">
        <v>0.15</v>
      </c>
      <c r="AN715" s="72" t="s">
        <v>2051</v>
      </c>
      <c r="AO715" s="72" t="s">
        <v>2067</v>
      </c>
      <c r="AP715" s="72">
        <f t="shared" si="414"/>
        <v>0.25</v>
      </c>
      <c r="AQ715" s="73">
        <f t="shared" si="415"/>
        <v>1.05</v>
      </c>
      <c r="AR715" s="395"/>
      <c r="AS715" s="362"/>
      <c r="AT715" s="389"/>
      <c r="AU715" s="362"/>
      <c r="AV715" s="389"/>
      <c r="AW715" s="389"/>
      <c r="AX715" s="389"/>
      <c r="AY715" s="392"/>
    </row>
    <row r="716" spans="1:51" ht="50" customHeight="1" x14ac:dyDescent="0.3">
      <c r="A716" s="405"/>
      <c r="B716" s="408"/>
      <c r="C716" s="411"/>
      <c r="D716" s="408"/>
      <c r="E716" s="408"/>
      <c r="F716" s="408"/>
      <c r="G716" s="402"/>
      <c r="H716" s="363"/>
      <c r="I716" s="363"/>
      <c r="J716" s="363"/>
      <c r="K716" s="363"/>
      <c r="L716" s="363"/>
      <c r="M716" s="363"/>
      <c r="N716" s="390"/>
      <c r="O716" s="399"/>
      <c r="P716" s="363"/>
      <c r="Q716" s="390"/>
      <c r="R716" s="399"/>
      <c r="S716" s="390"/>
      <c r="T716" s="393"/>
      <c r="U716" s="70"/>
      <c r="V716" s="70"/>
      <c r="W716" s="70"/>
      <c r="X716" s="71" t="str">
        <f t="shared" ref="X716:X724" si="440">IF(W716="","0%",IF(W716="Preventivo",25%,IF(W716="Detectivo",15%,IF(W716="Correctivo",10%))))</f>
        <v>0%</v>
      </c>
      <c r="Y716" s="71"/>
      <c r="Z716" s="71" t="str">
        <f t="shared" ref="Z716:Z724" si="441">IF(Y716="Automático",15%,IF(Y716="Manual",5%,"0%"))</f>
        <v>0%</v>
      </c>
      <c r="AA716" s="70"/>
      <c r="AB716" s="70"/>
      <c r="AC716" s="72">
        <f t="shared" ref="AC716:AC721" si="442">IF($AA716="SI",10%,0%)</f>
        <v>0</v>
      </c>
      <c r="AD716" s="70"/>
      <c r="AE716" s="70"/>
      <c r="AF716" s="70"/>
      <c r="AG716" s="72">
        <f t="shared" ref="AG716:AG721" si="443">IF($AD716="SI",15%,0%)</f>
        <v>0</v>
      </c>
      <c r="AH716" s="70"/>
      <c r="AI716" s="70"/>
      <c r="AJ716" s="72">
        <f t="shared" ref="AJ716:AJ721" si="444">IF($AH716="SI",10%,0%)</f>
        <v>0</v>
      </c>
      <c r="AK716" s="70"/>
      <c r="AL716" s="70"/>
      <c r="AM716" s="72">
        <f t="shared" ref="AM716:AM721" si="445">IF(AK716="SI",15%,0%)</f>
        <v>0</v>
      </c>
      <c r="AN716" s="72"/>
      <c r="AO716" s="72"/>
      <c r="AP716" s="72">
        <f t="shared" si="414"/>
        <v>0</v>
      </c>
      <c r="AQ716" s="73">
        <f t="shared" si="415"/>
        <v>0</v>
      </c>
      <c r="AR716" s="396"/>
      <c r="AS716" s="363"/>
      <c r="AT716" s="390"/>
      <c r="AU716" s="363"/>
      <c r="AV716" s="390"/>
      <c r="AW716" s="390"/>
      <c r="AX716" s="390"/>
      <c r="AY716" s="393"/>
    </row>
    <row r="717" spans="1:51" ht="50" customHeight="1" x14ac:dyDescent="0.3">
      <c r="A717" s="403" t="s">
        <v>1464</v>
      </c>
      <c r="B717" s="406" t="s">
        <v>163</v>
      </c>
      <c r="C717" s="409">
        <v>8</v>
      </c>
      <c r="D717" s="406" t="s">
        <v>465</v>
      </c>
      <c r="E717" s="406" t="s">
        <v>175</v>
      </c>
      <c r="F717" s="406" t="s">
        <v>2061</v>
      </c>
      <c r="G717" s="400" t="str">
        <f>(CONCATENATE(F717," ","de"," ",D717," ","por"," ",J717," ","debido a"," ",I717))</f>
        <v>Pérdida de Disponibilidad de Equipos de cómputo por Ataque de virus sofisticados debido a Acceso a los equipos de cómputo sin controles</v>
      </c>
      <c r="H717" s="361" t="s">
        <v>2104</v>
      </c>
      <c r="I717" s="361" t="s">
        <v>2033</v>
      </c>
      <c r="J717" s="361" t="s">
        <v>2034</v>
      </c>
      <c r="K717" s="361" t="s">
        <v>2076</v>
      </c>
      <c r="L717" s="361" t="s">
        <v>2509</v>
      </c>
      <c r="M717" s="361" t="s">
        <v>2042</v>
      </c>
      <c r="N717" s="388">
        <f>VALUE(MID($M717,1,1))</f>
        <v>3</v>
      </c>
      <c r="O717" s="397">
        <f>IF(N717=5,100%,IF(N717=4,80%,IF(N717=3,60%,IF(N717=2,40%,IF(N717=1,20%,"")))))</f>
        <v>0.6</v>
      </c>
      <c r="P717" s="361" t="s">
        <v>2043</v>
      </c>
      <c r="Q717" s="388">
        <f>VALUE(MID($P717,1,1))</f>
        <v>2</v>
      </c>
      <c r="R717" s="397">
        <f>IF(Q717=5,100%,IF(Q717=4,80%,IF(Q717=3,60%,IF(Q717=2,40%,IF(Q717=1,20%,"")))))</f>
        <v>0.4</v>
      </c>
      <c r="S717" s="388" t="str">
        <f>CONCATENATE(M717,P717)</f>
        <v>3. Media2. Menor</v>
      </c>
      <c r="T717" s="391" t="str">
        <f t="shared" ref="T717" si="446">IF(S717="5. Muy alta1. Leve","Alto",IF(S717="5. Muy alta2. Menor","Alto",IF(S717="5. Muy alta3. Moderado","Alto",IF(S717="5. Muy alta4. Mayor","Alto",IF(S717="5. Muy alta5. Catastrófico","Extremo",IF(S717="4. Alta1. Leve","Moderado",IF(S717="4. Alta2. Menor","Moderado",IF(S717="4. Alta3. Moderado","Alto",IF(S717="4. Alta4. Mayor","Alto",IF(S717="4. Alta5. Catastrófico","Extremo",IF(S717="3. Media1. Leve","Moderado",IF(S717="3. Media2. Menor","Moderado",IF(S717="3. Media3. Moderado","Moderado",IF(S717="3. Media4. Mayor","Alto",IF(S717="3. Media5. Catastrófico","Extremo",IF(S717="2. Baja1. Leve","Bajo",IF(S717="2. Baja2. Menor","Moderado",IF(S717="2. Baja3. Moderado","Moderado",IF(S717="2. Baja4. Mayor","Alto",IF(S717="2. Baja5. Catastrófico","Extremo",IF(S717="1. Muy baja1. Leve","Bajo",IF(S717="1. Muy baja2. Menor","Bajo",IF(S717="1. Muy baja3. Moderado","Moderado",IF(S717="1. Muy baja4. Mayor","Alto",IF(S717="1. Muy baja5. Catastrófico","Extremo","")))))))))))))))))))))))))</f>
        <v>Moderado</v>
      </c>
      <c r="U717" s="70" t="s">
        <v>419</v>
      </c>
      <c r="V717" s="70" t="s">
        <v>2181</v>
      </c>
      <c r="W717" s="70" t="s">
        <v>2046</v>
      </c>
      <c r="X717" s="71">
        <v>0.25</v>
      </c>
      <c r="Y717" s="71" t="s">
        <v>2069</v>
      </c>
      <c r="Z717" s="71">
        <v>0.15</v>
      </c>
      <c r="AA717" s="70" t="s">
        <v>419</v>
      </c>
      <c r="AB717" s="70" t="s">
        <v>2182</v>
      </c>
      <c r="AC717" s="72">
        <v>0.1</v>
      </c>
      <c r="AD717" s="70" t="s">
        <v>419</v>
      </c>
      <c r="AE717" s="70" t="s">
        <v>289</v>
      </c>
      <c r="AF717" s="70" t="s">
        <v>170</v>
      </c>
      <c r="AG717" s="72">
        <v>0.15</v>
      </c>
      <c r="AH717" s="70" t="s">
        <v>419</v>
      </c>
      <c r="AI717" s="70" t="s">
        <v>2066</v>
      </c>
      <c r="AJ717" s="72">
        <v>0.1</v>
      </c>
      <c r="AK717" s="70" t="s">
        <v>419</v>
      </c>
      <c r="AL717" s="70" t="s">
        <v>2063</v>
      </c>
      <c r="AM717" s="72">
        <v>0.15</v>
      </c>
      <c r="AN717" s="72" t="s">
        <v>2051</v>
      </c>
      <c r="AO717" s="72" t="s">
        <v>2183</v>
      </c>
      <c r="AP717" s="72">
        <f t="shared" si="414"/>
        <v>0.25</v>
      </c>
      <c r="AQ717" s="73">
        <f t="shared" si="415"/>
        <v>1.1499999999999999</v>
      </c>
      <c r="AR717" s="394">
        <f>AVERAGE(AQ717,AQ718,AQ719)</f>
        <v>1.0666666666666667</v>
      </c>
      <c r="AS717" s="361" t="s">
        <v>2053</v>
      </c>
      <c r="AT717" s="388">
        <f>VALUE(MID($AS717,1,1))</f>
        <v>1</v>
      </c>
      <c r="AU717" s="361" t="s">
        <v>2054</v>
      </c>
      <c r="AV717" s="388">
        <f>VALUE(MID($AU717,1,1))</f>
        <v>1</v>
      </c>
      <c r="AW717" s="388">
        <f>$AT717*$AV717</f>
        <v>1</v>
      </c>
      <c r="AX717" s="388" t="str">
        <f>CONCATENATE(AS717,AU717)</f>
        <v>1. Muy baja1. Leve</v>
      </c>
      <c r="AY717" s="391" t="str">
        <f t="shared" ref="AY717" si="447">IF(AX717="5. Muy alta1. Leve","Alto",IF(AX717="5. Muy alta2. Menor","Alto",IF(AX717="5. Muy alta3. Moderado","Alto",IF(AX717="5. Muy alta4. Mayor","Alto",IF(AX717="5. Muy alta5. Catastrófico","Extremo",IF(AX717="4. Alta1. Leve","Moderado",IF(AX717="4. Alta2. Menor","Moderado",IF(AX717="4. Alta3. Moderado","Alto",IF(AX717="4. Alta4. Mayor","Alto",IF(AX717="4. Alta5. Catastrófico","Extremo",IF(AX717="3. Media1. Leve","Moderado",IF(AX717="3. Media2. Menor","Moderado",IF(AX717="3. Media3. Moderado","Moderado",IF(AX717="3. Media4. Mayor","Alto",IF(AX717="3. Media5. Catastrófico","Extremo",IF(AX717="2. Baja1. Leve","Bajo",IF(AX717="2. Baja2. Menor","Moderado",IF(AX717="2. Baja3. Moderado","Moderado",IF(AX717="2. Baja4. Mayor","Alto",IF(AX717="2. Baja5. Catastrófico","Extremo",IF(AX717="1. Muy baja1. Leve","Bajo",IF(AX717="1. Muy baja2. Menor","Bajo",IF(AX717="1. Muy baja3. Moderado","Moderado",IF(AX717="1. Muy baja4. Mayor","Alto",IF(AX717="1. Muy baja5. Catastrófico","Extremo","")))))))))))))))))))))))))</f>
        <v>Bajo</v>
      </c>
    </row>
    <row r="718" spans="1:51" ht="50" customHeight="1" x14ac:dyDescent="0.3">
      <c r="A718" s="404"/>
      <c r="B718" s="407"/>
      <c r="C718" s="410"/>
      <c r="D718" s="407"/>
      <c r="E718" s="407"/>
      <c r="F718" s="407"/>
      <c r="G718" s="401"/>
      <c r="H718" s="362"/>
      <c r="I718" s="362"/>
      <c r="J718" s="362"/>
      <c r="K718" s="362"/>
      <c r="L718" s="362"/>
      <c r="M718" s="362"/>
      <c r="N718" s="389"/>
      <c r="O718" s="398"/>
      <c r="P718" s="362"/>
      <c r="Q718" s="389"/>
      <c r="R718" s="398"/>
      <c r="S718" s="389"/>
      <c r="T718" s="392"/>
      <c r="U718" s="70" t="s">
        <v>419</v>
      </c>
      <c r="V718" s="70" t="s">
        <v>2181</v>
      </c>
      <c r="W718" s="70" t="s">
        <v>2114</v>
      </c>
      <c r="X718" s="71">
        <v>0.1</v>
      </c>
      <c r="Y718" s="71" t="s">
        <v>2069</v>
      </c>
      <c r="Z718" s="71">
        <v>0.15</v>
      </c>
      <c r="AA718" s="70" t="s">
        <v>419</v>
      </c>
      <c r="AB718" s="70" t="s">
        <v>2182</v>
      </c>
      <c r="AC718" s="72">
        <v>0.1</v>
      </c>
      <c r="AD718" s="70" t="s">
        <v>419</v>
      </c>
      <c r="AE718" s="70" t="s">
        <v>289</v>
      </c>
      <c r="AF718" s="70" t="s">
        <v>170</v>
      </c>
      <c r="AG718" s="72">
        <v>0.15</v>
      </c>
      <c r="AH718" s="70" t="s">
        <v>419</v>
      </c>
      <c r="AI718" s="70" t="s">
        <v>2066</v>
      </c>
      <c r="AJ718" s="72">
        <v>0.1</v>
      </c>
      <c r="AK718" s="70" t="s">
        <v>419</v>
      </c>
      <c r="AL718" s="70" t="s">
        <v>2063</v>
      </c>
      <c r="AM718" s="72">
        <v>0.15</v>
      </c>
      <c r="AN718" s="72" t="s">
        <v>2051</v>
      </c>
      <c r="AO718" s="72" t="s">
        <v>2183</v>
      </c>
      <c r="AP718" s="72">
        <f t="shared" si="414"/>
        <v>0.25</v>
      </c>
      <c r="AQ718" s="73">
        <f t="shared" si="415"/>
        <v>1</v>
      </c>
      <c r="AR718" s="395"/>
      <c r="AS718" s="362"/>
      <c r="AT718" s="389"/>
      <c r="AU718" s="362"/>
      <c r="AV718" s="389"/>
      <c r="AW718" s="389"/>
      <c r="AX718" s="389"/>
      <c r="AY718" s="392"/>
    </row>
    <row r="719" spans="1:51" ht="50" customHeight="1" x14ac:dyDescent="0.3">
      <c r="A719" s="405"/>
      <c r="B719" s="408"/>
      <c r="C719" s="411"/>
      <c r="D719" s="408"/>
      <c r="E719" s="408"/>
      <c r="F719" s="408"/>
      <c r="G719" s="402"/>
      <c r="H719" s="363"/>
      <c r="I719" s="363"/>
      <c r="J719" s="363"/>
      <c r="K719" s="363"/>
      <c r="L719" s="363"/>
      <c r="M719" s="363"/>
      <c r="N719" s="390"/>
      <c r="O719" s="399"/>
      <c r="P719" s="363"/>
      <c r="Q719" s="390"/>
      <c r="R719" s="399"/>
      <c r="S719" s="390"/>
      <c r="T719" s="393"/>
      <c r="U719" s="70" t="s">
        <v>419</v>
      </c>
      <c r="V719" s="70" t="s">
        <v>2184</v>
      </c>
      <c r="W719" s="70" t="s">
        <v>2046</v>
      </c>
      <c r="X719" s="71">
        <v>0.25</v>
      </c>
      <c r="Y719" s="71" t="s">
        <v>2047</v>
      </c>
      <c r="Z719" s="71">
        <v>0.05</v>
      </c>
      <c r="AA719" s="70" t="s">
        <v>419</v>
      </c>
      <c r="AB719" s="70" t="s">
        <v>2185</v>
      </c>
      <c r="AC719" s="72">
        <v>0.1</v>
      </c>
      <c r="AD719" s="70" t="s">
        <v>419</v>
      </c>
      <c r="AE719" s="70" t="s">
        <v>178</v>
      </c>
      <c r="AF719" s="70" t="s">
        <v>170</v>
      </c>
      <c r="AG719" s="72">
        <v>0.15</v>
      </c>
      <c r="AH719" s="70" t="s">
        <v>419</v>
      </c>
      <c r="AI719" s="70" t="s">
        <v>2159</v>
      </c>
      <c r="AJ719" s="72">
        <v>0.1</v>
      </c>
      <c r="AK719" s="70" t="s">
        <v>419</v>
      </c>
      <c r="AL719" s="70" t="s">
        <v>2063</v>
      </c>
      <c r="AM719" s="72">
        <v>0.15</v>
      </c>
      <c r="AN719" s="72" t="s">
        <v>2051</v>
      </c>
      <c r="AO719" s="72" t="s">
        <v>2183</v>
      </c>
      <c r="AP719" s="72">
        <f t="shared" si="414"/>
        <v>0.25</v>
      </c>
      <c r="AQ719" s="73">
        <f t="shared" si="415"/>
        <v>1.05</v>
      </c>
      <c r="AR719" s="396"/>
      <c r="AS719" s="363"/>
      <c r="AT719" s="390"/>
      <c r="AU719" s="363"/>
      <c r="AV719" s="390"/>
      <c r="AW719" s="390"/>
      <c r="AX719" s="390"/>
      <c r="AY719" s="393"/>
    </row>
    <row r="720" spans="1:51" ht="50" customHeight="1" x14ac:dyDescent="0.3">
      <c r="A720" s="403" t="s">
        <v>1464</v>
      </c>
      <c r="B720" s="406" t="s">
        <v>163</v>
      </c>
      <c r="C720" s="409">
        <v>9</v>
      </c>
      <c r="D720" s="406" t="s">
        <v>312</v>
      </c>
      <c r="E720" s="406" t="s">
        <v>312</v>
      </c>
      <c r="F720" s="406" t="s">
        <v>2032</v>
      </c>
      <c r="G720" s="400" t="str">
        <f>(CONCATENATE(F720," ","de"," ",D720," ","por"," ",J720," ","debido a"," ",I720))</f>
        <v>Pérdida de confidencialidad e integridad de Recurso Humano por Divulgación de información debido a Falta de cultura de seguridad</v>
      </c>
      <c r="H720" s="361" t="s">
        <v>2073</v>
      </c>
      <c r="I720" s="361" t="s">
        <v>2232</v>
      </c>
      <c r="J720" s="361" t="s">
        <v>2233</v>
      </c>
      <c r="K720" s="361" t="s">
        <v>2110</v>
      </c>
      <c r="L720" s="361" t="s">
        <v>2509</v>
      </c>
      <c r="M720" s="361" t="s">
        <v>2042</v>
      </c>
      <c r="N720" s="388">
        <f>VALUE(MID($M720,1,1))</f>
        <v>3</v>
      </c>
      <c r="O720" s="397">
        <f>IF(N720=5,100%,IF(N720=4,80%,IF(N720=3,60%,IF(N720=2,40%,IF(N720=1,20%,"")))))</f>
        <v>0.6</v>
      </c>
      <c r="P720" s="361" t="s">
        <v>2043</v>
      </c>
      <c r="Q720" s="388">
        <f>VALUE(MID($P720,1,1))</f>
        <v>2</v>
      </c>
      <c r="R720" s="397">
        <f>IF(Q720=5,100%,IF(Q720=4,80%,IF(Q720=3,60%,IF(Q720=2,40%,IF(Q720=1,20%,"")))))</f>
        <v>0.4</v>
      </c>
      <c r="S720" s="388" t="str">
        <f>CONCATENATE(M720,P720)</f>
        <v>3. Media2. Menor</v>
      </c>
      <c r="T720" s="391" t="str">
        <f t="shared" ref="T720" si="448">IF(S720="5. Muy alta1. Leve","Alto",IF(S720="5. Muy alta2. Menor","Alto",IF(S720="5. Muy alta3. Moderado","Alto",IF(S720="5. Muy alta4. Mayor","Alto",IF(S720="5. Muy alta5. Catastrófico","Extremo",IF(S720="4. Alta1. Leve","Moderado",IF(S720="4. Alta2. Menor","Moderado",IF(S720="4. Alta3. Moderado","Alto",IF(S720="4. Alta4. Mayor","Alto",IF(S720="4. Alta5. Catastrófico","Extremo",IF(S720="3. Media1. Leve","Moderado",IF(S720="3. Media2. Menor","Moderado",IF(S720="3. Media3. Moderado","Moderado",IF(S720="3. Media4. Mayor","Alto",IF(S720="3. Media5. Catastrófico","Extremo",IF(S720="2. Baja1. Leve","Bajo",IF(S720="2. Baja2. Menor","Moderado",IF(S720="2. Baja3. Moderado","Moderado",IF(S720="2. Baja4. Mayor","Alto",IF(S720="2. Baja5. Catastrófico","Extremo",IF(S720="1. Muy baja1. Leve","Bajo",IF(S720="1. Muy baja2. Menor","Bajo",IF(S720="1. Muy baja3. Moderado","Moderado",IF(S720="1. Muy baja4. Mayor","Alto",IF(S720="1. Muy baja5. Catastrófico","Extremo","")))))))))))))))))))))))))</f>
        <v>Moderado</v>
      </c>
      <c r="U720" s="70" t="s">
        <v>419</v>
      </c>
      <c r="V720" s="70" t="s">
        <v>2849</v>
      </c>
      <c r="W720" s="70" t="s">
        <v>2046</v>
      </c>
      <c r="X720" s="71">
        <f t="shared" si="440"/>
        <v>0.25</v>
      </c>
      <c r="Y720" s="71" t="s">
        <v>2047</v>
      </c>
      <c r="Z720" s="71">
        <f t="shared" si="441"/>
        <v>0.05</v>
      </c>
      <c r="AA720" s="70" t="s">
        <v>419</v>
      </c>
      <c r="AB720" s="70" t="s">
        <v>2850</v>
      </c>
      <c r="AC720" s="72">
        <f t="shared" si="442"/>
        <v>0.1</v>
      </c>
      <c r="AD720" s="70" t="s">
        <v>419</v>
      </c>
      <c r="AE720" s="70" t="s">
        <v>516</v>
      </c>
      <c r="AF720" s="70" t="s">
        <v>1519</v>
      </c>
      <c r="AG720" s="72">
        <f t="shared" si="443"/>
        <v>0.15</v>
      </c>
      <c r="AH720" s="70" t="s">
        <v>419</v>
      </c>
      <c r="AI720" s="95" t="s">
        <v>2145</v>
      </c>
      <c r="AJ720" s="72">
        <f t="shared" si="444"/>
        <v>0.1</v>
      </c>
      <c r="AK720" s="70" t="s">
        <v>419</v>
      </c>
      <c r="AL720" s="70" t="s">
        <v>2050</v>
      </c>
      <c r="AM720" s="72">
        <f t="shared" si="445"/>
        <v>0.15</v>
      </c>
      <c r="AN720" s="72" t="s">
        <v>2051</v>
      </c>
      <c r="AO720" s="72" t="s">
        <v>2067</v>
      </c>
      <c r="AP720" s="72">
        <f t="shared" si="414"/>
        <v>0.25</v>
      </c>
      <c r="AQ720" s="73">
        <f t="shared" si="415"/>
        <v>1.05</v>
      </c>
      <c r="AR720" s="394">
        <f>AVERAGE(AQ720,AQ721,AQ722)</f>
        <v>0.70000000000000007</v>
      </c>
      <c r="AS720" s="361" t="s">
        <v>2132</v>
      </c>
      <c r="AT720" s="388">
        <f>VALUE(MID($AS720,1,1))</f>
        <v>2</v>
      </c>
      <c r="AU720" s="361" t="s">
        <v>2054</v>
      </c>
      <c r="AV720" s="388">
        <f>VALUE(MID($AU720,1,1))</f>
        <v>1</v>
      </c>
      <c r="AW720" s="388">
        <f>$AT720*$AV720</f>
        <v>2</v>
      </c>
      <c r="AX720" s="388" t="str">
        <f>CONCATENATE(AS720,AU720)</f>
        <v>2. Baja1. Leve</v>
      </c>
      <c r="AY720" s="391" t="str">
        <f t="shared" ref="AY720" si="449">IF(AX720="5. Muy alta1. Leve","Alto",IF(AX720="5. Muy alta2. Menor","Alto",IF(AX720="5. Muy alta3. Moderado","Alto",IF(AX720="5. Muy alta4. Mayor","Alto",IF(AX720="5. Muy alta5. Catastrófico","Extremo",IF(AX720="4. Alta1. Leve","Moderado",IF(AX720="4. Alta2. Menor","Moderado",IF(AX720="4. Alta3. Moderado","Alto",IF(AX720="4. Alta4. Mayor","Alto",IF(AX720="4. Alta5. Catastrófico","Extremo",IF(AX720="3. Media1. Leve","Moderado",IF(AX720="3. Media2. Menor","Moderado",IF(AX720="3. Media3. Moderado","Moderado",IF(AX720="3. Media4. Mayor","Alto",IF(AX720="3. Media5. Catastrófico","Extremo",IF(AX720="2. Baja1. Leve","Bajo",IF(AX720="2. Baja2. Menor","Moderado",IF(AX720="2. Baja3. Moderado","Moderado",IF(AX720="2. Baja4. Mayor","Alto",IF(AX720="2. Baja5. Catastrófico","Extremo",IF(AX720="1. Muy baja1. Leve","Bajo",IF(AX720="1. Muy baja2. Menor","Bajo",IF(AX720="1. Muy baja3. Moderado","Moderado",IF(AX720="1. Muy baja4. Mayor","Alto",IF(AX720="1. Muy baja5. Catastrófico","Extremo","")))))))))))))))))))))))))</f>
        <v>Bajo</v>
      </c>
    </row>
    <row r="721" spans="1:51" ht="50" customHeight="1" x14ac:dyDescent="0.3">
      <c r="A721" s="404"/>
      <c r="B721" s="407"/>
      <c r="C721" s="410"/>
      <c r="D721" s="407"/>
      <c r="E721" s="407"/>
      <c r="F721" s="407"/>
      <c r="G721" s="401"/>
      <c r="H721" s="362"/>
      <c r="I721" s="362"/>
      <c r="J721" s="362"/>
      <c r="K721" s="362"/>
      <c r="L721" s="362"/>
      <c r="M721" s="362"/>
      <c r="N721" s="389"/>
      <c r="O721" s="398"/>
      <c r="P721" s="362"/>
      <c r="Q721" s="389"/>
      <c r="R721" s="398"/>
      <c r="S721" s="389"/>
      <c r="T721" s="392"/>
      <c r="U721" s="70" t="s">
        <v>419</v>
      </c>
      <c r="V721" s="70" t="s">
        <v>2851</v>
      </c>
      <c r="W721" s="70" t="s">
        <v>2046</v>
      </c>
      <c r="X721" s="71">
        <f t="shared" si="440"/>
        <v>0.25</v>
      </c>
      <c r="Y721" s="71" t="s">
        <v>2047</v>
      </c>
      <c r="Z721" s="71">
        <f t="shared" si="441"/>
        <v>0.05</v>
      </c>
      <c r="AA721" s="70" t="s">
        <v>419</v>
      </c>
      <c r="AB721" s="70" t="s">
        <v>2852</v>
      </c>
      <c r="AC721" s="72">
        <f t="shared" si="442"/>
        <v>0.1</v>
      </c>
      <c r="AD721" s="70" t="s">
        <v>419</v>
      </c>
      <c r="AE721" s="70" t="s">
        <v>516</v>
      </c>
      <c r="AF721" s="70" t="s">
        <v>1519</v>
      </c>
      <c r="AG721" s="72">
        <f t="shared" si="443"/>
        <v>0.15</v>
      </c>
      <c r="AH721" s="70" t="s">
        <v>419</v>
      </c>
      <c r="AI721" s="95" t="s">
        <v>2145</v>
      </c>
      <c r="AJ721" s="72">
        <f t="shared" si="444"/>
        <v>0.1</v>
      </c>
      <c r="AK721" s="70" t="s">
        <v>419</v>
      </c>
      <c r="AL721" s="70" t="s">
        <v>2050</v>
      </c>
      <c r="AM721" s="72">
        <f t="shared" si="445"/>
        <v>0.15</v>
      </c>
      <c r="AN721" s="72" t="s">
        <v>2051</v>
      </c>
      <c r="AO721" s="72" t="s">
        <v>2067</v>
      </c>
      <c r="AP721" s="72">
        <f t="shared" si="414"/>
        <v>0.25</v>
      </c>
      <c r="AQ721" s="73">
        <f t="shared" si="415"/>
        <v>1.05</v>
      </c>
      <c r="AR721" s="395"/>
      <c r="AS721" s="362"/>
      <c r="AT721" s="389"/>
      <c r="AU721" s="362"/>
      <c r="AV721" s="389"/>
      <c r="AW721" s="389"/>
      <c r="AX721" s="389"/>
      <c r="AY721" s="392"/>
    </row>
    <row r="722" spans="1:51" ht="50" customHeight="1" x14ac:dyDescent="0.3">
      <c r="A722" s="405"/>
      <c r="B722" s="408"/>
      <c r="C722" s="411"/>
      <c r="D722" s="408"/>
      <c r="E722" s="408"/>
      <c r="F722" s="408"/>
      <c r="G722" s="402"/>
      <c r="H722" s="363"/>
      <c r="I722" s="363"/>
      <c r="J722" s="363"/>
      <c r="K722" s="363"/>
      <c r="L722" s="363"/>
      <c r="M722" s="363"/>
      <c r="N722" s="390"/>
      <c r="O722" s="399"/>
      <c r="P722" s="363"/>
      <c r="Q722" s="390"/>
      <c r="R722" s="399"/>
      <c r="S722" s="390"/>
      <c r="T722" s="393"/>
      <c r="U722" s="70"/>
      <c r="V722" s="70"/>
      <c r="W722" s="70"/>
      <c r="X722" s="71"/>
      <c r="Y722" s="71"/>
      <c r="Z722" s="71"/>
      <c r="AA722" s="70"/>
      <c r="AB722" s="70"/>
      <c r="AC722" s="72"/>
      <c r="AD722" s="70"/>
      <c r="AE722" s="70"/>
      <c r="AF722" s="70"/>
      <c r="AG722" s="72"/>
      <c r="AH722" s="70"/>
      <c r="AI722" s="70"/>
      <c r="AJ722" s="72"/>
      <c r="AK722" s="70"/>
      <c r="AL722" s="70"/>
      <c r="AM722" s="72"/>
      <c r="AN722" s="72"/>
      <c r="AO722" s="72"/>
      <c r="AP722" s="72">
        <f t="shared" si="414"/>
        <v>0</v>
      </c>
      <c r="AQ722" s="73">
        <f t="shared" si="415"/>
        <v>0</v>
      </c>
      <c r="AR722" s="396"/>
      <c r="AS722" s="363"/>
      <c r="AT722" s="390"/>
      <c r="AU722" s="363"/>
      <c r="AV722" s="390"/>
      <c r="AW722" s="390"/>
      <c r="AX722" s="390"/>
      <c r="AY722" s="393"/>
    </row>
    <row r="723" spans="1:51" ht="50" customHeight="1" x14ac:dyDescent="0.3">
      <c r="A723" s="403" t="s">
        <v>1464</v>
      </c>
      <c r="B723" s="406" t="s">
        <v>163</v>
      </c>
      <c r="C723" s="409">
        <v>10</v>
      </c>
      <c r="D723" s="406" t="s">
        <v>312</v>
      </c>
      <c r="E723" s="406" t="s">
        <v>312</v>
      </c>
      <c r="F723" s="406" t="s">
        <v>2061</v>
      </c>
      <c r="G723" s="400" t="str">
        <f>(CONCATENATE(F723," ","de"," ",D723," ","por"," ",J723," ","debido a"," ",I723))</f>
        <v>Pérdida de Disponibilidad de Recurso Humano por Indisponibilidad del personal debido a Falta de personal capacitado</v>
      </c>
      <c r="H723" s="361" t="s">
        <v>2073</v>
      </c>
      <c r="I723" s="361" t="s">
        <v>2237</v>
      </c>
      <c r="J723" s="361" t="s">
        <v>2238</v>
      </c>
      <c r="K723" s="361" t="s">
        <v>2239</v>
      </c>
      <c r="L723" s="361" t="s">
        <v>2509</v>
      </c>
      <c r="M723" s="361" t="s">
        <v>2042</v>
      </c>
      <c r="N723" s="388">
        <f>VALUE(MID($M723,1,1))</f>
        <v>3</v>
      </c>
      <c r="O723" s="397">
        <f>IF(N723=5,100%,IF(N723=4,80%,IF(N723=3,60%,IF(N723=2,40%,IF(N723=1,20%,"")))))</f>
        <v>0.6</v>
      </c>
      <c r="P723" s="361" t="s">
        <v>2043</v>
      </c>
      <c r="Q723" s="388">
        <f>VALUE(MID($P723,1,1))</f>
        <v>2</v>
      </c>
      <c r="R723" s="397">
        <f>IF(Q723=5,100%,IF(Q723=4,80%,IF(Q723=3,60%,IF(Q723=2,40%,IF(Q723=1,20%,"")))))</f>
        <v>0.4</v>
      </c>
      <c r="S723" s="388" t="str">
        <f>CONCATENATE(M723,P723)</f>
        <v>3. Media2. Menor</v>
      </c>
      <c r="T723" s="391" t="str">
        <f t="shared" ref="T723" si="450">IF(S723="5. Muy alta1. Leve","Alto",IF(S723="5. Muy alta2. Menor","Alto",IF(S723="5. Muy alta3. Moderado","Alto",IF(S723="5. Muy alta4. Mayor","Alto",IF(S723="5. Muy alta5. Catastrófico","Extremo",IF(S723="4. Alta1. Leve","Moderado",IF(S723="4. Alta2. Menor","Moderado",IF(S723="4. Alta3. Moderado","Alto",IF(S723="4. Alta4. Mayor","Alto",IF(S723="4. Alta5. Catastrófico","Extremo",IF(S723="3. Media1. Leve","Moderado",IF(S723="3. Media2. Menor","Moderado",IF(S723="3. Media3. Moderado","Moderado",IF(S723="3. Media4. Mayor","Alto",IF(S723="3. Media5. Catastrófico","Extremo",IF(S723="2. Baja1. Leve","Bajo",IF(S723="2. Baja2. Menor","Moderado",IF(S723="2. Baja3. Moderado","Moderado",IF(S723="2. Baja4. Mayor","Alto",IF(S723="2. Baja5. Catastrófico","Extremo",IF(S723="1. Muy baja1. Leve","Bajo",IF(S723="1. Muy baja2. Menor","Bajo",IF(S723="1. Muy baja3. Moderado","Moderado",IF(S723="1. Muy baja4. Mayor","Alto",IF(S723="1. Muy baja5. Catastrófico","Extremo","")))))))))))))))))))))))))</f>
        <v>Moderado</v>
      </c>
      <c r="U723" s="95" t="s">
        <v>419</v>
      </c>
      <c r="V723" s="95" t="s">
        <v>2853</v>
      </c>
      <c r="W723" s="95" t="s">
        <v>2046</v>
      </c>
      <c r="X723" s="71">
        <f t="shared" si="440"/>
        <v>0.25</v>
      </c>
      <c r="Y723" s="71" t="s">
        <v>2047</v>
      </c>
      <c r="Z723" s="71">
        <f t="shared" si="441"/>
        <v>0.05</v>
      </c>
      <c r="AA723" s="95" t="s">
        <v>419</v>
      </c>
      <c r="AB723" s="95" t="s">
        <v>2854</v>
      </c>
      <c r="AC723" s="72">
        <f t="shared" ref="AC723:AC724" si="451">IF($AA723="SI",10%,0%)</f>
        <v>0.1</v>
      </c>
      <c r="AD723" s="95" t="s">
        <v>419</v>
      </c>
      <c r="AE723" s="95" t="s">
        <v>516</v>
      </c>
      <c r="AF723" s="70" t="s">
        <v>1519</v>
      </c>
      <c r="AG723" s="72">
        <f t="shared" ref="AG723:AG724" si="452">IF($AD723="SI",15%,0%)</f>
        <v>0.15</v>
      </c>
      <c r="AH723" s="95" t="s">
        <v>419</v>
      </c>
      <c r="AI723" s="95" t="s">
        <v>2145</v>
      </c>
      <c r="AJ723" s="72">
        <f t="shared" ref="AJ723:AJ724" si="453">IF($AH723="SI",10%,0%)</f>
        <v>0.1</v>
      </c>
      <c r="AK723" s="95" t="s">
        <v>419</v>
      </c>
      <c r="AL723" s="95" t="s">
        <v>2050</v>
      </c>
      <c r="AM723" s="72">
        <f t="shared" ref="AM723:AM724" si="454">IF(AK723="SI",15%,0%)</f>
        <v>0.15</v>
      </c>
      <c r="AN723" s="72" t="s">
        <v>2051</v>
      </c>
      <c r="AO723" s="72" t="s">
        <v>2067</v>
      </c>
      <c r="AP723" s="72">
        <f t="shared" si="414"/>
        <v>0.25</v>
      </c>
      <c r="AQ723" s="73">
        <f t="shared" si="415"/>
        <v>1.05</v>
      </c>
      <c r="AR723" s="394">
        <f>AVERAGE(AQ723,AQ724,AQ725)</f>
        <v>0.70000000000000007</v>
      </c>
      <c r="AS723" s="361" t="s">
        <v>2132</v>
      </c>
      <c r="AT723" s="388">
        <f>VALUE(MID($AS723,1,1))</f>
        <v>2</v>
      </c>
      <c r="AU723" s="361" t="s">
        <v>2054</v>
      </c>
      <c r="AV723" s="388">
        <f>VALUE(MID($AU723,1,1))</f>
        <v>1</v>
      </c>
      <c r="AW723" s="388">
        <f>$AT723*$AV723</f>
        <v>2</v>
      </c>
      <c r="AX723" s="388" t="str">
        <f>CONCATENATE(AS723,AU723)</f>
        <v>2. Baja1. Leve</v>
      </c>
      <c r="AY723" s="391" t="str">
        <f t="shared" ref="AY723" si="455">IF(AX723="5. Muy alta1. Leve","Alto",IF(AX723="5. Muy alta2. Menor","Alto",IF(AX723="5. Muy alta3. Moderado","Alto",IF(AX723="5. Muy alta4. Mayor","Alto",IF(AX723="5. Muy alta5. Catastrófico","Extremo",IF(AX723="4. Alta1. Leve","Moderado",IF(AX723="4. Alta2. Menor","Moderado",IF(AX723="4. Alta3. Moderado","Alto",IF(AX723="4. Alta4. Mayor","Alto",IF(AX723="4. Alta5. Catastrófico","Extremo",IF(AX723="3. Media1. Leve","Moderado",IF(AX723="3. Media2. Menor","Moderado",IF(AX723="3. Media3. Moderado","Moderado",IF(AX723="3. Media4. Mayor","Alto",IF(AX723="3. Media5. Catastrófico","Extremo",IF(AX723="2. Baja1. Leve","Bajo",IF(AX723="2. Baja2. Menor","Moderado",IF(AX723="2. Baja3. Moderado","Moderado",IF(AX723="2. Baja4. Mayor","Alto",IF(AX723="2. Baja5. Catastrófico","Extremo",IF(AX723="1. Muy baja1. Leve","Bajo",IF(AX723="1. Muy baja2. Menor","Bajo",IF(AX723="1. Muy baja3. Moderado","Moderado",IF(AX723="1. Muy baja4. Mayor","Alto",IF(AX723="1. Muy baja5. Catastrófico","Extremo","")))))))))))))))))))))))))</f>
        <v>Bajo</v>
      </c>
    </row>
    <row r="724" spans="1:51" ht="50" customHeight="1" x14ac:dyDescent="0.3">
      <c r="A724" s="404"/>
      <c r="B724" s="407"/>
      <c r="C724" s="410"/>
      <c r="D724" s="407"/>
      <c r="E724" s="407"/>
      <c r="F724" s="407"/>
      <c r="G724" s="401"/>
      <c r="H724" s="362"/>
      <c r="I724" s="362"/>
      <c r="J724" s="362"/>
      <c r="K724" s="362"/>
      <c r="L724" s="362"/>
      <c r="M724" s="362"/>
      <c r="N724" s="389"/>
      <c r="O724" s="398"/>
      <c r="P724" s="362"/>
      <c r="Q724" s="389"/>
      <c r="R724" s="398"/>
      <c r="S724" s="389"/>
      <c r="T724" s="392"/>
      <c r="U724" s="95" t="s">
        <v>419</v>
      </c>
      <c r="V724" s="95" t="s">
        <v>2855</v>
      </c>
      <c r="W724" s="95" t="s">
        <v>2046</v>
      </c>
      <c r="X724" s="71">
        <f t="shared" si="440"/>
        <v>0.25</v>
      </c>
      <c r="Y724" s="71" t="s">
        <v>2047</v>
      </c>
      <c r="Z724" s="71">
        <f t="shared" si="441"/>
        <v>0.05</v>
      </c>
      <c r="AA724" s="95" t="s">
        <v>419</v>
      </c>
      <c r="AB724" s="95" t="s">
        <v>2856</v>
      </c>
      <c r="AC724" s="72">
        <f t="shared" si="451"/>
        <v>0.1</v>
      </c>
      <c r="AD724" s="95" t="s">
        <v>419</v>
      </c>
      <c r="AE724" s="95" t="s">
        <v>516</v>
      </c>
      <c r="AF724" s="70" t="s">
        <v>1519</v>
      </c>
      <c r="AG724" s="72">
        <f t="shared" si="452"/>
        <v>0.15</v>
      </c>
      <c r="AH724" s="95" t="s">
        <v>419</v>
      </c>
      <c r="AI724" s="95" t="s">
        <v>2145</v>
      </c>
      <c r="AJ724" s="72">
        <f t="shared" si="453"/>
        <v>0.1</v>
      </c>
      <c r="AK724" s="95" t="s">
        <v>419</v>
      </c>
      <c r="AL724" s="95" t="s">
        <v>2050</v>
      </c>
      <c r="AM724" s="72">
        <f t="shared" si="454"/>
        <v>0.15</v>
      </c>
      <c r="AN724" s="72" t="s">
        <v>2051</v>
      </c>
      <c r="AO724" s="72" t="s">
        <v>2067</v>
      </c>
      <c r="AP724" s="72">
        <f t="shared" si="414"/>
        <v>0.25</v>
      </c>
      <c r="AQ724" s="73">
        <f t="shared" si="415"/>
        <v>1.05</v>
      </c>
      <c r="AR724" s="395"/>
      <c r="AS724" s="362"/>
      <c r="AT724" s="389"/>
      <c r="AU724" s="362"/>
      <c r="AV724" s="389"/>
      <c r="AW724" s="389"/>
      <c r="AX724" s="389"/>
      <c r="AY724" s="392"/>
    </row>
    <row r="725" spans="1:51" ht="50" customHeight="1" x14ac:dyDescent="0.3">
      <c r="A725" s="405"/>
      <c r="B725" s="408"/>
      <c r="C725" s="411"/>
      <c r="D725" s="408"/>
      <c r="E725" s="408"/>
      <c r="F725" s="408"/>
      <c r="G725" s="402"/>
      <c r="H725" s="363"/>
      <c r="I725" s="363"/>
      <c r="J725" s="363"/>
      <c r="K725" s="363"/>
      <c r="L725" s="363"/>
      <c r="M725" s="363"/>
      <c r="N725" s="390"/>
      <c r="O725" s="399"/>
      <c r="P725" s="363"/>
      <c r="Q725" s="390"/>
      <c r="R725" s="399"/>
      <c r="S725" s="390"/>
      <c r="T725" s="393"/>
      <c r="U725" s="95"/>
      <c r="V725" s="95"/>
      <c r="W725" s="95"/>
      <c r="X725" s="71"/>
      <c r="Y725" s="71"/>
      <c r="Z725" s="71"/>
      <c r="AA725" s="95"/>
      <c r="AB725" s="95"/>
      <c r="AC725" s="72"/>
      <c r="AD725" s="95"/>
      <c r="AE725" s="95"/>
      <c r="AF725" s="95"/>
      <c r="AG725" s="72"/>
      <c r="AH725" s="95"/>
      <c r="AI725" s="95"/>
      <c r="AJ725" s="72"/>
      <c r="AK725" s="95"/>
      <c r="AL725" s="95"/>
      <c r="AM725" s="72"/>
      <c r="AN725" s="72"/>
      <c r="AO725" s="72"/>
      <c r="AP725" s="72">
        <f t="shared" si="414"/>
        <v>0</v>
      </c>
      <c r="AQ725" s="73">
        <f t="shared" si="415"/>
        <v>0</v>
      </c>
      <c r="AR725" s="396"/>
      <c r="AS725" s="363"/>
      <c r="AT725" s="390"/>
      <c r="AU725" s="363"/>
      <c r="AV725" s="390"/>
      <c r="AW725" s="390"/>
      <c r="AX725" s="390"/>
      <c r="AY725" s="393"/>
    </row>
    <row r="726" spans="1:51" ht="50" customHeight="1" x14ac:dyDescent="0.3">
      <c r="A726" s="403" t="s">
        <v>1464</v>
      </c>
      <c r="B726" s="406" t="s">
        <v>163</v>
      </c>
      <c r="C726" s="409">
        <v>11</v>
      </c>
      <c r="D726" s="406" t="s">
        <v>3036</v>
      </c>
      <c r="E726" s="406" t="s">
        <v>247</v>
      </c>
      <c r="F726" s="406" t="s">
        <v>2032</v>
      </c>
      <c r="G726" s="400" t="str">
        <f>(CONCATENATE(F726," ","de"," ",D726," ","por"," ",J726," ","debido a"," ",I726))</f>
        <v>Pérdida de confidencialidad e integridad de Plataforma moodle Soy10 aprende 3.0 / PLataforma moodle Soy10 aprende 3.7 por Abuso de privilegios de acceso debido a Acceso a los recursos e información del sistema</v>
      </c>
      <c r="H726" s="361" t="s">
        <v>2073</v>
      </c>
      <c r="I726" s="361" t="s">
        <v>2038</v>
      </c>
      <c r="J726" s="361" t="s">
        <v>2109</v>
      </c>
      <c r="K726" s="361" t="s">
        <v>2110</v>
      </c>
      <c r="L726" s="361" t="s">
        <v>2509</v>
      </c>
      <c r="M726" s="361" t="s">
        <v>2042</v>
      </c>
      <c r="N726" s="388">
        <f>VALUE(MID($M726,1,1))</f>
        <v>3</v>
      </c>
      <c r="O726" s="397">
        <f>IF(N726=5,100%,IF(N726=4,80%,IF(N726=3,60%,IF(N726=2,40%,IF(N726=1,20%,"")))))</f>
        <v>0.6</v>
      </c>
      <c r="P726" s="361" t="s">
        <v>2043</v>
      </c>
      <c r="Q726" s="388">
        <f>VALUE(MID($P726,1,1))</f>
        <v>2</v>
      </c>
      <c r="R726" s="397">
        <f>IF(Q726=5,100%,IF(Q726=4,80%,IF(Q726=3,60%,IF(Q726=2,40%,IF(Q726=1,20%,"")))))</f>
        <v>0.4</v>
      </c>
      <c r="S726" s="388" t="str">
        <f>CONCATENATE(M726,P726)</f>
        <v>3. Media2. Menor</v>
      </c>
      <c r="T726" s="391" t="str">
        <f t="shared" ref="T726" si="456">IF(S726="5. Muy alta1. Leve","Alto",IF(S726="5. Muy alta2. Menor","Alto",IF(S726="5. Muy alta3. Moderado","Alto",IF(S726="5. Muy alta4. Mayor","Alto",IF(S726="5. Muy alta5. Catastrófico","Extremo",IF(S726="4. Alta1. Leve","Moderado",IF(S726="4. Alta2. Menor","Moderado",IF(S726="4. Alta3. Moderado","Alto",IF(S726="4. Alta4. Mayor","Alto",IF(S726="4. Alta5. Catastrófico","Extremo",IF(S726="3. Media1. Leve","Moderado",IF(S726="3. Media2. Menor","Moderado",IF(S726="3. Media3. Moderado","Moderado",IF(S726="3. Media4. Mayor","Alto",IF(S726="3. Media5. Catastrófico","Extremo",IF(S726="2. Baja1. Leve","Bajo",IF(S726="2. Baja2. Menor","Moderado",IF(S726="2. Baja3. Moderado","Moderado",IF(S726="2. Baja4. Mayor","Alto",IF(S726="2. Baja5. Catastrófico","Extremo",IF(S726="1. Muy baja1. Leve","Bajo",IF(S726="1. Muy baja2. Menor","Bajo",IF(S726="1. Muy baja3. Moderado","Moderado",IF(S726="1. Muy baja4. Mayor","Alto",IF(S726="1. Muy baja5. Catastrófico","Extremo","")))))))))))))))))))))))))</f>
        <v>Moderado</v>
      </c>
      <c r="U726" s="95" t="s">
        <v>419</v>
      </c>
      <c r="V726" s="95" t="s">
        <v>2111</v>
      </c>
      <c r="W726" s="95" t="s">
        <v>2046</v>
      </c>
      <c r="X726" s="71">
        <f t="shared" ref="X726:X727" si="457">IF(W726="","0%",IF(W726="Preventivo",25%,IF(W726="Detectivo",15%,IF(W726="Correctivo",10%))))</f>
        <v>0.25</v>
      </c>
      <c r="Y726" s="71" t="s">
        <v>2069</v>
      </c>
      <c r="Z726" s="71">
        <f t="shared" ref="Z726:Z727" si="458">IF(Y726="Automático",15%,IF(Y726="Manual",5%,"0%"))</f>
        <v>0.15</v>
      </c>
      <c r="AA726" s="95" t="s">
        <v>419</v>
      </c>
      <c r="AB726" s="95" t="s">
        <v>3037</v>
      </c>
      <c r="AC726" s="72">
        <f t="shared" ref="AC726:AC730" si="459">IF($AA726="SI",10%,0%)</f>
        <v>0.1</v>
      </c>
      <c r="AD726" s="95" t="s">
        <v>419</v>
      </c>
      <c r="AE726" s="95" t="s">
        <v>3038</v>
      </c>
      <c r="AF726" s="70" t="s">
        <v>1519</v>
      </c>
      <c r="AG726" s="72">
        <f t="shared" ref="AG726:AG730" si="460">IF($AD726="SI",15%,0%)</f>
        <v>0.15</v>
      </c>
      <c r="AH726" s="95" t="s">
        <v>419</v>
      </c>
      <c r="AI726" s="95" t="s">
        <v>2049</v>
      </c>
      <c r="AJ726" s="72">
        <f t="shared" ref="AJ726:AJ730" si="461">IF($AH726="SI",10%,0%)</f>
        <v>0.1</v>
      </c>
      <c r="AK726" s="95" t="s">
        <v>419</v>
      </c>
      <c r="AL726" s="95" t="s">
        <v>2050</v>
      </c>
      <c r="AM726" s="72">
        <f t="shared" ref="AM726:AM727" si="462">IF(AK726="SI",15%,0%)</f>
        <v>0.15</v>
      </c>
      <c r="AN726" s="72" t="s">
        <v>2051</v>
      </c>
      <c r="AO726" s="72" t="s">
        <v>2052</v>
      </c>
      <c r="AP726" s="72">
        <f t="shared" si="414"/>
        <v>0.25</v>
      </c>
      <c r="AQ726" s="73">
        <f t="shared" si="415"/>
        <v>1.1499999999999999</v>
      </c>
      <c r="AR726" s="394">
        <f>AVERAGE(AQ726,AQ727,AQ728)</f>
        <v>0.73333333333333339</v>
      </c>
      <c r="AS726" s="361" t="s">
        <v>2132</v>
      </c>
      <c r="AT726" s="388">
        <f>VALUE(MID($AS726,1,1))</f>
        <v>2</v>
      </c>
      <c r="AU726" s="361" t="s">
        <v>2054</v>
      </c>
      <c r="AV726" s="388">
        <f>VALUE(MID($AU726,1,1))</f>
        <v>1</v>
      </c>
      <c r="AW726" s="388">
        <f>$AT726*$AV726</f>
        <v>2</v>
      </c>
      <c r="AX726" s="388" t="str">
        <f>CONCATENATE(AS726,AU726)</f>
        <v>2. Baja1. Leve</v>
      </c>
      <c r="AY726" s="391" t="str">
        <f t="shared" ref="AY726" si="463">IF(AX726="5. Muy alta1. Leve","Alto",IF(AX726="5. Muy alta2. Menor","Alto",IF(AX726="5. Muy alta3. Moderado","Alto",IF(AX726="5. Muy alta4. Mayor","Alto",IF(AX726="5. Muy alta5. Catastrófico","Extremo",IF(AX726="4. Alta1. Leve","Moderado",IF(AX726="4. Alta2. Menor","Moderado",IF(AX726="4. Alta3. Moderado","Alto",IF(AX726="4. Alta4. Mayor","Alto",IF(AX726="4. Alta5. Catastrófico","Extremo",IF(AX726="3. Media1. Leve","Moderado",IF(AX726="3. Media2. Menor","Moderado",IF(AX726="3. Media3. Moderado","Moderado",IF(AX726="3. Media4. Mayor","Alto",IF(AX726="3. Media5. Catastrófico","Extremo",IF(AX726="2. Baja1. Leve","Bajo",IF(AX726="2. Baja2. Menor","Moderado",IF(AX726="2. Baja3. Moderado","Moderado",IF(AX726="2. Baja4. Mayor","Alto",IF(AX726="2. Baja5. Catastrófico","Extremo",IF(AX726="1. Muy baja1. Leve","Bajo",IF(AX726="1. Muy baja2. Menor","Bajo",IF(AX726="1. Muy baja3. Moderado","Moderado",IF(AX726="1. Muy baja4. Mayor","Alto",IF(AX726="1. Muy baja5. Catastrófico","Extremo","")))))))))))))))))))))))))</f>
        <v>Bajo</v>
      </c>
    </row>
    <row r="727" spans="1:51" ht="50" customHeight="1" x14ac:dyDescent="0.3">
      <c r="A727" s="404"/>
      <c r="B727" s="407"/>
      <c r="C727" s="410"/>
      <c r="D727" s="407"/>
      <c r="E727" s="407"/>
      <c r="F727" s="407"/>
      <c r="G727" s="401"/>
      <c r="H727" s="362"/>
      <c r="I727" s="362"/>
      <c r="J727" s="362"/>
      <c r="K727" s="362"/>
      <c r="L727" s="362"/>
      <c r="M727" s="362"/>
      <c r="N727" s="389"/>
      <c r="O727" s="398"/>
      <c r="P727" s="362"/>
      <c r="Q727" s="389"/>
      <c r="R727" s="398"/>
      <c r="S727" s="389"/>
      <c r="T727" s="392"/>
      <c r="U727" s="95" t="s">
        <v>419</v>
      </c>
      <c r="V727" s="95" t="s">
        <v>3039</v>
      </c>
      <c r="W727" s="95" t="s">
        <v>2046</v>
      </c>
      <c r="X727" s="71">
        <f t="shared" si="457"/>
        <v>0.25</v>
      </c>
      <c r="Y727" s="71" t="s">
        <v>2047</v>
      </c>
      <c r="Z727" s="71">
        <f t="shared" si="458"/>
        <v>0.05</v>
      </c>
      <c r="AA727" s="95" t="s">
        <v>419</v>
      </c>
      <c r="AB727" s="95" t="s">
        <v>3040</v>
      </c>
      <c r="AC727" s="72">
        <f t="shared" si="459"/>
        <v>0.1</v>
      </c>
      <c r="AD727" s="95" t="s">
        <v>419</v>
      </c>
      <c r="AE727" s="70" t="s">
        <v>289</v>
      </c>
      <c r="AF727" s="70" t="s">
        <v>1519</v>
      </c>
      <c r="AG727" s="72">
        <f t="shared" si="460"/>
        <v>0.15</v>
      </c>
      <c r="AH727" s="95" t="s">
        <v>419</v>
      </c>
      <c r="AI727" s="95" t="s">
        <v>2049</v>
      </c>
      <c r="AJ727" s="72">
        <f t="shared" si="461"/>
        <v>0.1</v>
      </c>
      <c r="AK727" s="95" t="s">
        <v>419</v>
      </c>
      <c r="AL727" s="95" t="s">
        <v>2050</v>
      </c>
      <c r="AM727" s="72">
        <f t="shared" si="462"/>
        <v>0.15</v>
      </c>
      <c r="AN727" s="72" t="s">
        <v>2051</v>
      </c>
      <c r="AO727" s="72" t="s">
        <v>2120</v>
      </c>
      <c r="AP727" s="72">
        <f t="shared" si="414"/>
        <v>0.25</v>
      </c>
      <c r="AQ727" s="73">
        <f t="shared" si="415"/>
        <v>1.05</v>
      </c>
      <c r="AR727" s="395"/>
      <c r="AS727" s="362"/>
      <c r="AT727" s="389"/>
      <c r="AU727" s="362"/>
      <c r="AV727" s="389"/>
      <c r="AW727" s="389"/>
      <c r="AX727" s="389"/>
      <c r="AY727" s="392"/>
    </row>
    <row r="728" spans="1:51" ht="50" customHeight="1" x14ac:dyDescent="0.3">
      <c r="A728" s="405"/>
      <c r="B728" s="408"/>
      <c r="C728" s="411"/>
      <c r="D728" s="408"/>
      <c r="E728" s="408"/>
      <c r="F728" s="408"/>
      <c r="G728" s="402"/>
      <c r="H728" s="363"/>
      <c r="I728" s="363"/>
      <c r="J728" s="363"/>
      <c r="K728" s="363"/>
      <c r="L728" s="363"/>
      <c r="M728" s="363"/>
      <c r="N728" s="390"/>
      <c r="O728" s="399"/>
      <c r="P728" s="363"/>
      <c r="Q728" s="390"/>
      <c r="R728" s="399"/>
      <c r="S728" s="390"/>
      <c r="T728" s="393"/>
      <c r="U728" s="95"/>
      <c r="V728" s="95"/>
      <c r="W728" s="95"/>
      <c r="X728" s="71"/>
      <c r="Y728" s="71"/>
      <c r="Z728" s="71"/>
      <c r="AA728" s="95"/>
      <c r="AB728" s="95"/>
      <c r="AC728" s="72"/>
      <c r="AD728" s="95"/>
      <c r="AE728" s="95"/>
      <c r="AF728" s="95"/>
      <c r="AG728" s="72"/>
      <c r="AH728" s="95"/>
      <c r="AI728" s="95"/>
      <c r="AJ728" s="72"/>
      <c r="AK728" s="95"/>
      <c r="AL728" s="95"/>
      <c r="AM728" s="72"/>
      <c r="AN728" s="72"/>
      <c r="AO728" s="72"/>
      <c r="AP728" s="72">
        <f t="shared" si="414"/>
        <v>0</v>
      </c>
      <c r="AQ728" s="73">
        <f t="shared" si="415"/>
        <v>0</v>
      </c>
      <c r="AR728" s="396"/>
      <c r="AS728" s="363"/>
      <c r="AT728" s="390"/>
      <c r="AU728" s="363"/>
      <c r="AV728" s="390"/>
      <c r="AW728" s="390"/>
      <c r="AX728" s="390"/>
      <c r="AY728" s="393"/>
    </row>
    <row r="729" spans="1:51" ht="50" customHeight="1" x14ac:dyDescent="0.3">
      <c r="A729" s="403" t="s">
        <v>1464</v>
      </c>
      <c r="B729" s="406" t="s">
        <v>163</v>
      </c>
      <c r="C729" s="409">
        <v>12</v>
      </c>
      <c r="D729" s="406" t="s">
        <v>3036</v>
      </c>
      <c r="E729" s="406" t="s">
        <v>247</v>
      </c>
      <c r="F729" s="406" t="s">
        <v>2061</v>
      </c>
      <c r="G729" s="400" t="str">
        <f>(CONCATENATE(F729," ","de"," ",D729," ","por"," ",J729," ","debido a"," ",I729))</f>
        <v>Pérdida de Disponibilidad de Plataforma moodle Soy10 aprende 3.0 / PLataforma moodle Soy10 aprende 3.7 por Fallo de servicios de comunicaciones debido a Falta de disponibilidad de los servicios</v>
      </c>
      <c r="H729" s="361" t="s">
        <v>2104</v>
      </c>
      <c r="I729" s="361" t="s">
        <v>2191</v>
      </c>
      <c r="J729" s="361" t="s">
        <v>2199</v>
      </c>
      <c r="K729" s="361" t="s">
        <v>2140</v>
      </c>
      <c r="L729" s="361" t="s">
        <v>2509</v>
      </c>
      <c r="M729" s="361" t="s">
        <v>2042</v>
      </c>
      <c r="N729" s="388">
        <f>VALUE(MID($M729,1,1))</f>
        <v>3</v>
      </c>
      <c r="O729" s="397">
        <f>IF(N729=5,100%,IF(N729=4,80%,IF(N729=3,60%,IF(N729=2,40%,IF(N729=1,20%,"")))))</f>
        <v>0.6</v>
      </c>
      <c r="P729" s="361" t="s">
        <v>2043</v>
      </c>
      <c r="Q729" s="388">
        <f>VALUE(MID($P729,1,1))</f>
        <v>2</v>
      </c>
      <c r="R729" s="397">
        <f>IF(Q729=5,100%,IF(Q729=4,80%,IF(Q729=3,60%,IF(Q729=2,40%,IF(Q729=1,20%,"")))))</f>
        <v>0.4</v>
      </c>
      <c r="S729" s="388" t="str">
        <f>CONCATENATE(M729,P729)</f>
        <v>3. Media2. Menor</v>
      </c>
      <c r="T729" s="391" t="str">
        <f t="shared" ref="T729" si="464">IF(S729="5. Muy alta1. Leve","Alto",IF(S729="5. Muy alta2. Menor","Alto",IF(S729="5. Muy alta3. Moderado","Alto",IF(S729="5. Muy alta4. Mayor","Alto",IF(S729="5. Muy alta5. Catastrófico","Extremo",IF(S729="4. Alta1. Leve","Moderado",IF(S729="4. Alta2. Menor","Moderado",IF(S729="4. Alta3. Moderado","Alto",IF(S729="4. Alta4. Mayor","Alto",IF(S729="4. Alta5. Catastrófico","Extremo",IF(S729="3. Media1. Leve","Moderado",IF(S729="3. Media2. Menor","Moderado",IF(S729="3. Media3. Moderado","Moderado",IF(S729="3. Media4. Mayor","Alto",IF(S729="3. Media5. Catastrófico","Extremo",IF(S729="2. Baja1. Leve","Bajo",IF(S729="2. Baja2. Menor","Moderado",IF(S729="2. Baja3. Moderado","Moderado",IF(S729="2. Baja4. Mayor","Alto",IF(S729="2. Baja5. Catastrófico","Extremo",IF(S729="1. Muy baja1. Leve","Bajo",IF(S729="1. Muy baja2. Menor","Bajo",IF(S729="1. Muy baja3. Moderado","Moderado",IF(S729="1. Muy baja4. Mayor","Alto",IF(S729="1. Muy baja5. Catastrófico","Extremo","")))))))))))))))))))))))))</f>
        <v>Moderado</v>
      </c>
      <c r="U729" s="95" t="s">
        <v>419</v>
      </c>
      <c r="V729" s="95" t="s">
        <v>2111</v>
      </c>
      <c r="W729" s="95" t="s">
        <v>2046</v>
      </c>
      <c r="X729" s="71">
        <f t="shared" ref="X729:X730" si="465">IF(W729="","0%",IF(W729="Preventivo",25%,IF(W729="Detectivo",15%,IF(W729="Correctivo",10%))))</f>
        <v>0.25</v>
      </c>
      <c r="Y729" s="71" t="s">
        <v>2069</v>
      </c>
      <c r="Z729" s="71">
        <f t="shared" ref="Z729:Z730" si="466">IF(Y729="Automático",15%,IF(Y729="Manual",5%,"0%"))</f>
        <v>0.15</v>
      </c>
      <c r="AA729" s="95" t="s">
        <v>419</v>
      </c>
      <c r="AB729" s="95" t="s">
        <v>3037</v>
      </c>
      <c r="AC729" s="72">
        <f t="shared" si="459"/>
        <v>0.1</v>
      </c>
      <c r="AD729" s="95" t="s">
        <v>419</v>
      </c>
      <c r="AE729" s="95" t="s">
        <v>3038</v>
      </c>
      <c r="AF729" s="70" t="s">
        <v>1519</v>
      </c>
      <c r="AG729" s="72">
        <f t="shared" si="460"/>
        <v>0.15</v>
      </c>
      <c r="AH729" s="95" t="s">
        <v>419</v>
      </c>
      <c r="AI729" s="95" t="s">
        <v>2049</v>
      </c>
      <c r="AJ729" s="72">
        <f t="shared" si="461"/>
        <v>0.1</v>
      </c>
      <c r="AK729" s="95" t="s">
        <v>419</v>
      </c>
      <c r="AL729" s="95" t="s">
        <v>2050</v>
      </c>
      <c r="AM729" s="72">
        <f t="shared" ref="AM729:AM730" si="467">IF(AK729="SI",15%,0%)</f>
        <v>0.15</v>
      </c>
      <c r="AN729" s="72" t="s">
        <v>2051</v>
      </c>
      <c r="AO729" s="72" t="s">
        <v>2052</v>
      </c>
      <c r="AP729" s="72">
        <f t="shared" si="414"/>
        <v>0.25</v>
      </c>
      <c r="AQ729" s="73">
        <f t="shared" si="415"/>
        <v>1.1499999999999999</v>
      </c>
      <c r="AR729" s="394">
        <f>AVERAGE(AQ729,AQ730,AQ731)</f>
        <v>0.73333333333333339</v>
      </c>
      <c r="AS729" s="361" t="s">
        <v>2132</v>
      </c>
      <c r="AT729" s="388">
        <f>VALUE(MID($AS729,1,1))</f>
        <v>2</v>
      </c>
      <c r="AU729" s="361" t="s">
        <v>2054</v>
      </c>
      <c r="AV729" s="388">
        <f>VALUE(MID($AU729,1,1))</f>
        <v>1</v>
      </c>
      <c r="AW729" s="388">
        <f>$AT729*$AV729</f>
        <v>2</v>
      </c>
      <c r="AX729" s="388" t="str">
        <f>CONCATENATE(AS729,AU729)</f>
        <v>2. Baja1. Leve</v>
      </c>
      <c r="AY729" s="391" t="str">
        <f t="shared" ref="AY729" si="468">IF(AX729="5. Muy alta1. Leve","Alto",IF(AX729="5. Muy alta2. Menor","Alto",IF(AX729="5. Muy alta3. Moderado","Alto",IF(AX729="5. Muy alta4. Mayor","Alto",IF(AX729="5. Muy alta5. Catastrófico","Extremo",IF(AX729="4. Alta1. Leve","Moderado",IF(AX729="4. Alta2. Menor","Moderado",IF(AX729="4. Alta3. Moderado","Alto",IF(AX729="4. Alta4. Mayor","Alto",IF(AX729="4. Alta5. Catastrófico","Extremo",IF(AX729="3. Media1. Leve","Moderado",IF(AX729="3. Media2. Menor","Moderado",IF(AX729="3. Media3. Moderado","Moderado",IF(AX729="3. Media4. Mayor","Alto",IF(AX729="3. Media5. Catastrófico","Extremo",IF(AX729="2. Baja1. Leve","Bajo",IF(AX729="2. Baja2. Menor","Moderado",IF(AX729="2. Baja3. Moderado","Moderado",IF(AX729="2. Baja4. Mayor","Alto",IF(AX729="2. Baja5. Catastrófico","Extremo",IF(AX729="1. Muy baja1. Leve","Bajo",IF(AX729="1. Muy baja2. Menor","Bajo",IF(AX729="1. Muy baja3. Moderado","Moderado",IF(AX729="1. Muy baja4. Mayor","Alto",IF(AX729="1. Muy baja5. Catastrófico","Extremo","")))))))))))))))))))))))))</f>
        <v>Bajo</v>
      </c>
    </row>
    <row r="730" spans="1:51" ht="50" customHeight="1" x14ac:dyDescent="0.3">
      <c r="A730" s="404"/>
      <c r="B730" s="407"/>
      <c r="C730" s="410"/>
      <c r="D730" s="407"/>
      <c r="E730" s="407"/>
      <c r="F730" s="407"/>
      <c r="G730" s="401"/>
      <c r="H730" s="362"/>
      <c r="I730" s="362"/>
      <c r="J730" s="362"/>
      <c r="K730" s="362"/>
      <c r="L730" s="362"/>
      <c r="M730" s="362"/>
      <c r="N730" s="389"/>
      <c r="O730" s="398"/>
      <c r="P730" s="362"/>
      <c r="Q730" s="389"/>
      <c r="R730" s="398"/>
      <c r="S730" s="389"/>
      <c r="T730" s="392"/>
      <c r="U730" s="95" t="s">
        <v>419</v>
      </c>
      <c r="V730" s="95" t="s">
        <v>3039</v>
      </c>
      <c r="W730" s="95" t="s">
        <v>2046</v>
      </c>
      <c r="X730" s="71">
        <f t="shared" si="465"/>
        <v>0.25</v>
      </c>
      <c r="Y730" s="71" t="s">
        <v>2047</v>
      </c>
      <c r="Z730" s="71">
        <f t="shared" si="466"/>
        <v>0.05</v>
      </c>
      <c r="AA730" s="95" t="s">
        <v>419</v>
      </c>
      <c r="AB730" s="95" t="s">
        <v>3040</v>
      </c>
      <c r="AC730" s="72">
        <f t="shared" si="459"/>
        <v>0.1</v>
      </c>
      <c r="AD730" s="95" t="s">
        <v>419</v>
      </c>
      <c r="AE730" s="70" t="s">
        <v>289</v>
      </c>
      <c r="AF730" s="70" t="s">
        <v>1519</v>
      </c>
      <c r="AG730" s="72">
        <f t="shared" si="460"/>
        <v>0.15</v>
      </c>
      <c r="AH730" s="95" t="s">
        <v>419</v>
      </c>
      <c r="AI730" s="95" t="s">
        <v>2049</v>
      </c>
      <c r="AJ730" s="72">
        <f t="shared" si="461"/>
        <v>0.1</v>
      </c>
      <c r="AK730" s="95" t="s">
        <v>419</v>
      </c>
      <c r="AL730" s="95" t="s">
        <v>2050</v>
      </c>
      <c r="AM730" s="72">
        <f t="shared" si="467"/>
        <v>0.15</v>
      </c>
      <c r="AN730" s="72" t="s">
        <v>2051</v>
      </c>
      <c r="AO730" s="72" t="s">
        <v>2120</v>
      </c>
      <c r="AP730" s="72">
        <f t="shared" si="414"/>
        <v>0.25</v>
      </c>
      <c r="AQ730" s="73">
        <f t="shared" si="415"/>
        <v>1.05</v>
      </c>
      <c r="AR730" s="395"/>
      <c r="AS730" s="362"/>
      <c r="AT730" s="389"/>
      <c r="AU730" s="362"/>
      <c r="AV730" s="389"/>
      <c r="AW730" s="389"/>
      <c r="AX730" s="389"/>
      <c r="AY730" s="392"/>
    </row>
    <row r="731" spans="1:51" ht="50" customHeight="1" x14ac:dyDescent="0.3">
      <c r="A731" s="405"/>
      <c r="B731" s="408"/>
      <c r="C731" s="411"/>
      <c r="D731" s="408"/>
      <c r="E731" s="408"/>
      <c r="F731" s="408"/>
      <c r="G731" s="402"/>
      <c r="H731" s="363"/>
      <c r="I731" s="363"/>
      <c r="J731" s="363"/>
      <c r="K731" s="363"/>
      <c r="L731" s="363"/>
      <c r="M731" s="363"/>
      <c r="N731" s="390"/>
      <c r="O731" s="399"/>
      <c r="P731" s="363"/>
      <c r="Q731" s="390"/>
      <c r="R731" s="399"/>
      <c r="S731" s="390"/>
      <c r="T731" s="393"/>
      <c r="U731" s="95"/>
      <c r="V731" s="95"/>
      <c r="W731" s="95"/>
      <c r="X731" s="71"/>
      <c r="Y731" s="71"/>
      <c r="Z731" s="71"/>
      <c r="AA731" s="95"/>
      <c r="AB731" s="95"/>
      <c r="AC731" s="72"/>
      <c r="AD731" s="95"/>
      <c r="AE731" s="95"/>
      <c r="AF731" s="95"/>
      <c r="AG731" s="72"/>
      <c r="AH731" s="95"/>
      <c r="AI731" s="95"/>
      <c r="AJ731" s="72"/>
      <c r="AK731" s="95"/>
      <c r="AL731" s="95"/>
      <c r="AM731" s="72"/>
      <c r="AN731" s="72"/>
      <c r="AO731" s="72"/>
      <c r="AP731" s="72">
        <f t="shared" si="414"/>
        <v>0</v>
      </c>
      <c r="AQ731" s="73">
        <f t="shared" si="415"/>
        <v>0</v>
      </c>
      <c r="AR731" s="396"/>
      <c r="AS731" s="363"/>
      <c r="AT731" s="390"/>
      <c r="AU731" s="363"/>
      <c r="AV731" s="390"/>
      <c r="AW731" s="390"/>
      <c r="AX731" s="390"/>
      <c r="AY731" s="393"/>
    </row>
    <row r="732" spans="1:51" ht="50" customHeight="1" x14ac:dyDescent="0.3">
      <c r="A732" s="403" t="s">
        <v>775</v>
      </c>
      <c r="B732" s="406" t="s">
        <v>163</v>
      </c>
      <c r="C732" s="409">
        <v>1</v>
      </c>
      <c r="D732" s="406" t="s">
        <v>2329</v>
      </c>
      <c r="E732" s="406" t="s">
        <v>253</v>
      </c>
      <c r="F732" s="406" t="s">
        <v>2032</v>
      </c>
      <c r="G732" s="400" t="s">
        <v>3045</v>
      </c>
      <c r="H732" s="361" t="s">
        <v>2073</v>
      </c>
      <c r="I732" s="361" t="s">
        <v>2127</v>
      </c>
      <c r="J732" s="361" t="s">
        <v>2039</v>
      </c>
      <c r="K732" s="361" t="s">
        <v>2087</v>
      </c>
      <c r="L732" s="361" t="s">
        <v>3046</v>
      </c>
      <c r="M732" s="361" t="s">
        <v>2132</v>
      </c>
      <c r="N732" s="388">
        <f>VALUE(MID($M732,1,1))</f>
        <v>2</v>
      </c>
      <c r="O732" s="397">
        <f>IF(N732=5,100%,IF(N732=4,80%,IF(N732=3,60%,IF(N732=2,40%,IF(N732=1,20%,"")))))</f>
        <v>0.4</v>
      </c>
      <c r="P732" s="361" t="s">
        <v>2054</v>
      </c>
      <c r="Q732" s="388">
        <f>VALUE(MID($P732,1,1))</f>
        <v>1</v>
      </c>
      <c r="R732" s="397">
        <f>IF(Q732=5,100%,IF(Q732=4,80%,IF(Q732=3,60%,IF(Q732=2,40%,IF(Q732=1,20%,"")))))</f>
        <v>0.2</v>
      </c>
      <c r="S732" s="388" t="str">
        <f>CONCATENATE(M732,P732)</f>
        <v>2. Baja1. Leve</v>
      </c>
      <c r="T732" s="391" t="s">
        <v>2055</v>
      </c>
      <c r="U732" s="70" t="s">
        <v>419</v>
      </c>
      <c r="V732" s="70" t="s">
        <v>3047</v>
      </c>
      <c r="W732" s="70" t="s">
        <v>2046</v>
      </c>
      <c r="X732" s="71">
        <f>IF(W732="","0%",IF(W732="Preventivo",25%,IF(W732="Detectivo",15%,IF(W732="Correctivo",10%))))</f>
        <v>0.25</v>
      </c>
      <c r="Y732" s="71" t="s">
        <v>2047</v>
      </c>
      <c r="Z732" s="71">
        <f>IF(Y732="Automático",15%,IF(Y732="Manual",5%,"0%"))</f>
        <v>0.05</v>
      </c>
      <c r="AA732" s="70" t="s">
        <v>419</v>
      </c>
      <c r="AB732" s="70" t="s">
        <v>3048</v>
      </c>
      <c r="AC732" s="72">
        <f>IF($AA732="SI",10%,0%)</f>
        <v>0.1</v>
      </c>
      <c r="AD732" s="70" t="s">
        <v>419</v>
      </c>
      <c r="AE732" s="70" t="s">
        <v>324</v>
      </c>
      <c r="AF732" s="70" t="s">
        <v>1543</v>
      </c>
      <c r="AG732" s="72">
        <f>IF($AD732="SI",15%,0%)</f>
        <v>0.15</v>
      </c>
      <c r="AH732" s="70" t="s">
        <v>419</v>
      </c>
      <c r="AI732" s="70" t="s">
        <v>3049</v>
      </c>
      <c r="AJ732" s="72">
        <f t="shared" ref="AJ732:AJ795" si="469">IF($AH732="SI",10%,0%)</f>
        <v>0.1</v>
      </c>
      <c r="AK732" s="70" t="s">
        <v>419</v>
      </c>
      <c r="AL732" s="70" t="s">
        <v>2414</v>
      </c>
      <c r="AM732" s="72">
        <f>IF(AK732="SI",15%,0%)</f>
        <v>0.15</v>
      </c>
      <c r="AN732" s="72" t="s">
        <v>2051</v>
      </c>
      <c r="AO732" s="72" t="s">
        <v>2243</v>
      </c>
      <c r="AP732" s="72">
        <f>IF(AN732="Positivos",25%,0%)</f>
        <v>0.25</v>
      </c>
      <c r="AQ732" s="73">
        <f>+AC732+AG732+AJ732+AM732+AP732+Z732+X732</f>
        <v>1.05</v>
      </c>
      <c r="AR732" s="394">
        <v>1.05</v>
      </c>
      <c r="AS732" s="361" t="s">
        <v>2053</v>
      </c>
      <c r="AT732" s="388">
        <f>VALUE(MID($AS732,1,1))</f>
        <v>1</v>
      </c>
      <c r="AU732" s="361" t="s">
        <v>2054</v>
      </c>
      <c r="AV732" s="388">
        <f>VALUE(MID($AU732,1,1))</f>
        <v>1</v>
      </c>
      <c r="AW732" s="388">
        <f>$AT732*$AV732</f>
        <v>1</v>
      </c>
      <c r="AX732" s="388" t="str">
        <f>CONCATENATE(AS732,AU732)</f>
        <v>1. Muy baja1. Leve</v>
      </c>
      <c r="AY732" s="391" t="s">
        <v>2055</v>
      </c>
    </row>
    <row r="733" spans="1:51" ht="50" customHeight="1" x14ac:dyDescent="0.3">
      <c r="A733" s="404"/>
      <c r="B733" s="407"/>
      <c r="C733" s="410"/>
      <c r="D733" s="407"/>
      <c r="E733" s="407"/>
      <c r="F733" s="407"/>
      <c r="G733" s="401"/>
      <c r="H733" s="362"/>
      <c r="I733" s="362"/>
      <c r="J733" s="362"/>
      <c r="K733" s="362"/>
      <c r="L733" s="362"/>
      <c r="M733" s="362"/>
      <c r="N733" s="389"/>
      <c r="O733" s="398"/>
      <c r="P733" s="362"/>
      <c r="Q733" s="389"/>
      <c r="R733" s="398"/>
      <c r="S733" s="389"/>
      <c r="T733" s="392"/>
      <c r="U733" s="70" t="s">
        <v>419</v>
      </c>
      <c r="V733" s="70" t="s">
        <v>3050</v>
      </c>
      <c r="W733" s="70" t="s">
        <v>2046</v>
      </c>
      <c r="X733" s="71">
        <f t="shared" ref="X733:X734" si="470">IF(W733="","0%",IF(W733="Preventivo",25%,IF(W733="Detectivo",15%,IF(W733="Correctivo",10%))))</f>
        <v>0.25</v>
      </c>
      <c r="Y733" s="71" t="s">
        <v>2047</v>
      </c>
      <c r="Z733" s="71">
        <f t="shared" ref="Z733:Z734" si="471">IF(Y733="Automático",15%,IF(Y733="Manual",5%,"0%"))</f>
        <v>0.05</v>
      </c>
      <c r="AA733" s="70" t="s">
        <v>419</v>
      </c>
      <c r="AB733" s="70" t="s">
        <v>2081</v>
      </c>
      <c r="AC733" s="72">
        <f t="shared" ref="AC733:AC796" si="472">IF($AA733="SI",10%,0%)</f>
        <v>0.1</v>
      </c>
      <c r="AD733" s="70" t="s">
        <v>419</v>
      </c>
      <c r="AE733" s="70" t="s">
        <v>324</v>
      </c>
      <c r="AF733" s="70" t="s">
        <v>1543</v>
      </c>
      <c r="AG733" s="72">
        <f t="shared" ref="AG733:AG796" si="473">IF($AD733="SI",15%,0%)</f>
        <v>0.15</v>
      </c>
      <c r="AH733" s="70" t="s">
        <v>419</v>
      </c>
      <c r="AI733" s="70" t="s">
        <v>2049</v>
      </c>
      <c r="AJ733" s="72">
        <f t="shared" si="469"/>
        <v>0.1</v>
      </c>
      <c r="AK733" s="70" t="s">
        <v>419</v>
      </c>
      <c r="AL733" s="70" t="s">
        <v>2082</v>
      </c>
      <c r="AM733" s="72">
        <f t="shared" ref="AM733:AM734" si="474">IF(AK733="SI",15%,0%)</f>
        <v>0.15</v>
      </c>
      <c r="AN733" s="72" t="s">
        <v>2051</v>
      </c>
      <c r="AO733" s="72" t="s">
        <v>2052</v>
      </c>
      <c r="AP733" s="72">
        <f>IF(AN733="Positivos",25%,0%)</f>
        <v>0.25</v>
      </c>
      <c r="AQ733" s="73">
        <f>+AC733+AG733+AJ733+AM733+AP733+Z733+X733</f>
        <v>1.05</v>
      </c>
      <c r="AR733" s="395"/>
      <c r="AS733" s="362"/>
      <c r="AT733" s="389"/>
      <c r="AU733" s="362"/>
      <c r="AV733" s="389"/>
      <c r="AW733" s="389"/>
      <c r="AX733" s="389"/>
      <c r="AY733" s="392"/>
    </row>
    <row r="734" spans="1:51" ht="50" customHeight="1" x14ac:dyDescent="0.3">
      <c r="A734" s="405"/>
      <c r="B734" s="408"/>
      <c r="C734" s="411"/>
      <c r="D734" s="408"/>
      <c r="E734" s="408"/>
      <c r="F734" s="408"/>
      <c r="G734" s="402"/>
      <c r="H734" s="363"/>
      <c r="I734" s="363"/>
      <c r="J734" s="363"/>
      <c r="K734" s="363"/>
      <c r="L734" s="363"/>
      <c r="M734" s="363"/>
      <c r="N734" s="390"/>
      <c r="O734" s="399"/>
      <c r="P734" s="363"/>
      <c r="Q734" s="390"/>
      <c r="R734" s="399"/>
      <c r="S734" s="390"/>
      <c r="T734" s="393"/>
      <c r="U734" s="70" t="s">
        <v>419</v>
      </c>
      <c r="V734" s="70" t="s">
        <v>2077</v>
      </c>
      <c r="W734" s="70" t="s">
        <v>2046</v>
      </c>
      <c r="X734" s="71">
        <f t="shared" si="470"/>
        <v>0.25</v>
      </c>
      <c r="Y734" s="71" t="s">
        <v>2047</v>
      </c>
      <c r="Z734" s="71">
        <f t="shared" si="471"/>
        <v>0.05</v>
      </c>
      <c r="AA734" s="70" t="s">
        <v>419</v>
      </c>
      <c r="AB734" s="70" t="s">
        <v>3051</v>
      </c>
      <c r="AC734" s="72">
        <f t="shared" si="472"/>
        <v>0.1</v>
      </c>
      <c r="AD734" s="70" t="s">
        <v>419</v>
      </c>
      <c r="AE734" s="70" t="s">
        <v>324</v>
      </c>
      <c r="AF734" s="70" t="s">
        <v>1543</v>
      </c>
      <c r="AG734" s="72">
        <f t="shared" si="473"/>
        <v>0.15</v>
      </c>
      <c r="AH734" s="70" t="s">
        <v>419</v>
      </c>
      <c r="AI734" s="70" t="s">
        <v>2049</v>
      </c>
      <c r="AJ734" s="72">
        <f t="shared" si="469"/>
        <v>0.1</v>
      </c>
      <c r="AK734" s="70" t="s">
        <v>419</v>
      </c>
      <c r="AL734" s="70" t="s">
        <v>2079</v>
      </c>
      <c r="AM734" s="72">
        <f t="shared" si="474"/>
        <v>0.15</v>
      </c>
      <c r="AN734" s="72" t="s">
        <v>2051</v>
      </c>
      <c r="AO734" s="72" t="s">
        <v>2052</v>
      </c>
      <c r="AP734" s="72">
        <f t="shared" ref="AP734:AP761" si="475">IF(AN734="Positivos",25%,0%)</f>
        <v>0.25</v>
      </c>
      <c r="AQ734" s="73">
        <f t="shared" ref="AQ734:AQ761" si="476">+AC734+AG734+AJ734+AM734+AP734+Z734+X734</f>
        <v>1.05</v>
      </c>
      <c r="AR734" s="396"/>
      <c r="AS734" s="363"/>
      <c r="AT734" s="390"/>
      <c r="AU734" s="363"/>
      <c r="AV734" s="390"/>
      <c r="AW734" s="390"/>
      <c r="AX734" s="390"/>
      <c r="AY734" s="393"/>
    </row>
    <row r="735" spans="1:51" ht="50" customHeight="1" x14ac:dyDescent="0.3">
      <c r="A735" s="403" t="s">
        <v>775</v>
      </c>
      <c r="B735" s="406" t="s">
        <v>163</v>
      </c>
      <c r="C735" s="409">
        <v>2</v>
      </c>
      <c r="D735" s="406" t="s">
        <v>2329</v>
      </c>
      <c r="E735" s="406" t="s">
        <v>253</v>
      </c>
      <c r="F735" s="406" t="s">
        <v>2061</v>
      </c>
      <c r="G735" s="400" t="s">
        <v>3052</v>
      </c>
      <c r="H735" s="361" t="s">
        <v>2084</v>
      </c>
      <c r="I735" s="361" t="s">
        <v>2127</v>
      </c>
      <c r="J735" s="361" t="s">
        <v>2039</v>
      </c>
      <c r="K735" s="361" t="s">
        <v>2087</v>
      </c>
      <c r="L735" s="361" t="s">
        <v>3046</v>
      </c>
      <c r="M735" s="361" t="s">
        <v>2132</v>
      </c>
      <c r="N735" s="388">
        <f>VALUE(MID($M735,1,1))</f>
        <v>2</v>
      </c>
      <c r="O735" s="397">
        <f>IF(N735=5,100%,IF(N735=4,80%,IF(N735=3,60%,IF(N735=2,40%,IF(N735=1,20%,"")))))</f>
        <v>0.4</v>
      </c>
      <c r="P735" s="361" t="s">
        <v>2054</v>
      </c>
      <c r="Q735" s="388">
        <f>VALUE(MID($P735,1,1))</f>
        <v>1</v>
      </c>
      <c r="R735" s="397">
        <f>IF(Q735=5,100%,IF(Q735=4,80%,IF(Q735=3,60%,IF(Q735=2,40%,IF(Q735=1,20%,"")))))</f>
        <v>0.2</v>
      </c>
      <c r="S735" s="388" t="str">
        <f>CONCATENATE(M735,P735)</f>
        <v>2. Baja1. Leve</v>
      </c>
      <c r="T735" s="391" t="s">
        <v>2055</v>
      </c>
      <c r="U735" s="70" t="s">
        <v>419</v>
      </c>
      <c r="V735" s="70" t="s">
        <v>3047</v>
      </c>
      <c r="W735" s="70" t="s">
        <v>2046</v>
      </c>
      <c r="X735" s="71">
        <f>IF(W735="","0%",IF(W735="Preventivo",25%,IF(W735="Detectivo",15%,IF(W735="Correctivo",10%))))</f>
        <v>0.25</v>
      </c>
      <c r="Y735" s="71" t="s">
        <v>2047</v>
      </c>
      <c r="Z735" s="71">
        <f>IF(Y735="Automático",15%,IF(Y735="Manual",5%,"0%"))</f>
        <v>0.05</v>
      </c>
      <c r="AA735" s="70" t="s">
        <v>419</v>
      </c>
      <c r="AB735" s="70" t="s">
        <v>3048</v>
      </c>
      <c r="AC735" s="72">
        <f>IF($AA735="SI",10%,0%)</f>
        <v>0.1</v>
      </c>
      <c r="AD735" s="70" t="s">
        <v>419</v>
      </c>
      <c r="AE735" s="70" t="s">
        <v>324</v>
      </c>
      <c r="AF735" s="70" t="s">
        <v>1543</v>
      </c>
      <c r="AG735" s="72">
        <f>IF($AD735="SI",15%,0%)</f>
        <v>0.15</v>
      </c>
      <c r="AH735" s="70" t="s">
        <v>419</v>
      </c>
      <c r="AI735" s="70" t="s">
        <v>3049</v>
      </c>
      <c r="AJ735" s="72">
        <f t="shared" si="469"/>
        <v>0.1</v>
      </c>
      <c r="AK735" s="70" t="s">
        <v>419</v>
      </c>
      <c r="AL735" s="70" t="s">
        <v>2414</v>
      </c>
      <c r="AM735" s="72">
        <f>IF(AK735="SI",15%,0%)</f>
        <v>0.15</v>
      </c>
      <c r="AN735" s="72" t="s">
        <v>2051</v>
      </c>
      <c r="AO735" s="72" t="s">
        <v>2243</v>
      </c>
      <c r="AP735" s="72">
        <f t="shared" si="475"/>
        <v>0.25</v>
      </c>
      <c r="AQ735" s="73">
        <f t="shared" si="476"/>
        <v>1.05</v>
      </c>
      <c r="AR735" s="394">
        <v>1.05</v>
      </c>
      <c r="AS735" s="361" t="s">
        <v>2053</v>
      </c>
      <c r="AT735" s="388">
        <f>VALUE(MID($AS735,1,1))</f>
        <v>1</v>
      </c>
      <c r="AU735" s="361" t="s">
        <v>2054</v>
      </c>
      <c r="AV735" s="388">
        <f>VALUE(MID($AU735,1,1))</f>
        <v>1</v>
      </c>
      <c r="AW735" s="388">
        <f>$AT735*$AV735</f>
        <v>1</v>
      </c>
      <c r="AX735" s="388" t="str">
        <f>CONCATENATE(AS735,AU735)</f>
        <v>1. Muy baja1. Leve</v>
      </c>
      <c r="AY735" s="391" t="s">
        <v>2055</v>
      </c>
    </row>
    <row r="736" spans="1:51" ht="50" customHeight="1" x14ac:dyDescent="0.3">
      <c r="A736" s="404"/>
      <c r="B736" s="407"/>
      <c r="C736" s="410"/>
      <c r="D736" s="407"/>
      <c r="E736" s="407"/>
      <c r="F736" s="407"/>
      <c r="G736" s="401"/>
      <c r="H736" s="362"/>
      <c r="I736" s="362"/>
      <c r="J736" s="362"/>
      <c r="K736" s="362"/>
      <c r="L736" s="362"/>
      <c r="M736" s="362"/>
      <c r="N736" s="389"/>
      <c r="O736" s="398"/>
      <c r="P736" s="362"/>
      <c r="Q736" s="389"/>
      <c r="R736" s="398"/>
      <c r="S736" s="389"/>
      <c r="T736" s="392"/>
      <c r="U736" s="70" t="s">
        <v>419</v>
      </c>
      <c r="V736" s="70" t="s">
        <v>3050</v>
      </c>
      <c r="W736" s="70" t="s">
        <v>2046</v>
      </c>
      <c r="X736" s="71">
        <f t="shared" ref="X736:X799" si="477">IF(W736="","0%",IF(W736="Preventivo",25%,IF(W736="Detectivo",15%,IF(W736="Correctivo",10%))))</f>
        <v>0.25</v>
      </c>
      <c r="Y736" s="71" t="s">
        <v>2047</v>
      </c>
      <c r="Z736" s="71">
        <f t="shared" ref="Z736:Z799" si="478">IF(Y736="Automático",15%,IF(Y736="Manual",5%,"0%"))</f>
        <v>0.05</v>
      </c>
      <c r="AA736" s="70" t="s">
        <v>419</v>
      </c>
      <c r="AB736" s="70" t="s">
        <v>2081</v>
      </c>
      <c r="AC736" s="72">
        <f t="shared" si="472"/>
        <v>0.1</v>
      </c>
      <c r="AD736" s="70" t="s">
        <v>419</v>
      </c>
      <c r="AE736" s="70" t="s">
        <v>324</v>
      </c>
      <c r="AF736" s="70" t="s">
        <v>1543</v>
      </c>
      <c r="AG736" s="72">
        <f t="shared" si="473"/>
        <v>0.15</v>
      </c>
      <c r="AH736" s="70" t="s">
        <v>419</v>
      </c>
      <c r="AI736" s="70" t="s">
        <v>2049</v>
      </c>
      <c r="AJ736" s="72">
        <f t="shared" si="469"/>
        <v>0.1</v>
      </c>
      <c r="AK736" s="70" t="s">
        <v>419</v>
      </c>
      <c r="AL736" s="70" t="s">
        <v>2082</v>
      </c>
      <c r="AM736" s="72">
        <f t="shared" ref="AM736:AM799" si="479">IF(AK736="SI",15%,0%)</f>
        <v>0.15</v>
      </c>
      <c r="AN736" s="72" t="s">
        <v>2051</v>
      </c>
      <c r="AO736" s="72" t="s">
        <v>2052</v>
      </c>
      <c r="AP736" s="72">
        <f t="shared" si="475"/>
        <v>0.25</v>
      </c>
      <c r="AQ736" s="73">
        <f t="shared" si="476"/>
        <v>1.05</v>
      </c>
      <c r="AR736" s="395"/>
      <c r="AS736" s="362"/>
      <c r="AT736" s="389"/>
      <c r="AU736" s="362"/>
      <c r="AV736" s="389"/>
      <c r="AW736" s="389"/>
      <c r="AX736" s="389"/>
      <c r="AY736" s="392"/>
    </row>
    <row r="737" spans="1:51" ht="50" customHeight="1" x14ac:dyDescent="0.3">
      <c r="A737" s="405"/>
      <c r="B737" s="408"/>
      <c r="C737" s="411"/>
      <c r="D737" s="408"/>
      <c r="E737" s="408"/>
      <c r="F737" s="408"/>
      <c r="G737" s="402"/>
      <c r="H737" s="363"/>
      <c r="I737" s="363"/>
      <c r="J737" s="363"/>
      <c r="K737" s="363"/>
      <c r="L737" s="363"/>
      <c r="M737" s="363"/>
      <c r="N737" s="390"/>
      <c r="O737" s="399"/>
      <c r="P737" s="363"/>
      <c r="Q737" s="390"/>
      <c r="R737" s="399"/>
      <c r="S737" s="390"/>
      <c r="T737" s="393"/>
      <c r="U737" s="70" t="s">
        <v>419</v>
      </c>
      <c r="V737" s="70" t="s">
        <v>2077</v>
      </c>
      <c r="W737" s="70" t="s">
        <v>2046</v>
      </c>
      <c r="X737" s="71">
        <f t="shared" si="477"/>
        <v>0.25</v>
      </c>
      <c r="Y737" s="71" t="s">
        <v>2047</v>
      </c>
      <c r="Z737" s="71">
        <f t="shared" si="478"/>
        <v>0.05</v>
      </c>
      <c r="AA737" s="70" t="s">
        <v>419</v>
      </c>
      <c r="AB737" s="70" t="s">
        <v>3051</v>
      </c>
      <c r="AC737" s="72">
        <f t="shared" si="472"/>
        <v>0.1</v>
      </c>
      <c r="AD737" s="70" t="s">
        <v>419</v>
      </c>
      <c r="AE737" s="70" t="s">
        <v>324</v>
      </c>
      <c r="AF737" s="70" t="s">
        <v>1543</v>
      </c>
      <c r="AG737" s="72">
        <f t="shared" si="473"/>
        <v>0.15</v>
      </c>
      <c r="AH737" s="70" t="s">
        <v>419</v>
      </c>
      <c r="AI737" s="70" t="s">
        <v>2049</v>
      </c>
      <c r="AJ737" s="72">
        <f t="shared" si="469"/>
        <v>0.1</v>
      </c>
      <c r="AK737" s="70" t="s">
        <v>419</v>
      </c>
      <c r="AL737" s="70" t="s">
        <v>2079</v>
      </c>
      <c r="AM737" s="72">
        <f t="shared" si="479"/>
        <v>0.15</v>
      </c>
      <c r="AN737" s="72" t="s">
        <v>2051</v>
      </c>
      <c r="AO737" s="72" t="s">
        <v>2052</v>
      </c>
      <c r="AP737" s="72">
        <f t="shared" si="475"/>
        <v>0.25</v>
      </c>
      <c r="AQ737" s="73">
        <f t="shared" si="476"/>
        <v>1.05</v>
      </c>
      <c r="AR737" s="396"/>
      <c r="AS737" s="363"/>
      <c r="AT737" s="390"/>
      <c r="AU737" s="363"/>
      <c r="AV737" s="390"/>
      <c r="AW737" s="390"/>
      <c r="AX737" s="390"/>
      <c r="AY737" s="393"/>
    </row>
    <row r="738" spans="1:51" ht="50" customHeight="1" x14ac:dyDescent="0.3">
      <c r="A738" s="403" t="s">
        <v>775</v>
      </c>
      <c r="B738" s="406" t="s">
        <v>163</v>
      </c>
      <c r="C738" s="409">
        <v>3</v>
      </c>
      <c r="D738" s="406" t="s">
        <v>2342</v>
      </c>
      <c r="E738" s="406" t="s">
        <v>253</v>
      </c>
      <c r="F738" s="406" t="s">
        <v>2032</v>
      </c>
      <c r="G738" s="400" t="s">
        <v>3053</v>
      </c>
      <c r="H738" s="361" t="s">
        <v>2073</v>
      </c>
      <c r="I738" s="361" t="s">
        <v>2127</v>
      </c>
      <c r="J738" s="361" t="s">
        <v>2075</v>
      </c>
      <c r="K738" s="361" t="s">
        <v>2040</v>
      </c>
      <c r="L738" s="361" t="s">
        <v>3046</v>
      </c>
      <c r="M738" s="361" t="s">
        <v>2132</v>
      </c>
      <c r="N738" s="388">
        <f>VALUE(MID($M738,1,1))</f>
        <v>2</v>
      </c>
      <c r="O738" s="397">
        <f>IF(N738=5,100%,IF(N738=4,80%,IF(N738=3,60%,IF(N738=2,40%,IF(N738=1,20%,"")))))</f>
        <v>0.4</v>
      </c>
      <c r="P738" s="361" t="s">
        <v>2054</v>
      </c>
      <c r="Q738" s="388">
        <f>VALUE(MID($P738,1,1))</f>
        <v>1</v>
      </c>
      <c r="R738" s="397">
        <f>IF(Q738=5,100%,IF(Q738=4,80%,IF(Q738=3,60%,IF(Q738=2,40%,IF(Q738=1,20%,"")))))</f>
        <v>0.2</v>
      </c>
      <c r="S738" s="388" t="str">
        <f>CONCATENATE(M738,P738)</f>
        <v>2. Baja1. Leve</v>
      </c>
      <c r="T738" s="391" t="s">
        <v>2055</v>
      </c>
      <c r="U738" s="70" t="s">
        <v>419</v>
      </c>
      <c r="V738" s="70" t="s">
        <v>2093</v>
      </c>
      <c r="W738" s="70" t="s">
        <v>2046</v>
      </c>
      <c r="X738" s="71">
        <f t="shared" si="477"/>
        <v>0.25</v>
      </c>
      <c r="Y738" s="71" t="s">
        <v>2069</v>
      </c>
      <c r="Z738" s="71">
        <f t="shared" si="478"/>
        <v>0.15</v>
      </c>
      <c r="AA738" s="70" t="s">
        <v>419</v>
      </c>
      <c r="AB738" s="70" t="s">
        <v>2867</v>
      </c>
      <c r="AC738" s="72">
        <f t="shared" si="472"/>
        <v>0.1</v>
      </c>
      <c r="AD738" s="70" t="s">
        <v>419</v>
      </c>
      <c r="AE738" s="70" t="s">
        <v>516</v>
      </c>
      <c r="AF738" s="70" t="s">
        <v>1543</v>
      </c>
      <c r="AG738" s="72">
        <f t="shared" si="473"/>
        <v>0.15</v>
      </c>
      <c r="AH738" s="70" t="s">
        <v>419</v>
      </c>
      <c r="AI738" s="70" t="s">
        <v>2049</v>
      </c>
      <c r="AJ738" s="72">
        <f t="shared" si="469"/>
        <v>0.1</v>
      </c>
      <c r="AK738" s="70" t="s">
        <v>419</v>
      </c>
      <c r="AL738" s="70" t="s">
        <v>2096</v>
      </c>
      <c r="AM738" s="72">
        <f t="shared" si="479"/>
        <v>0.15</v>
      </c>
      <c r="AN738" s="72" t="s">
        <v>2051</v>
      </c>
      <c r="AO738" s="72" t="s">
        <v>2067</v>
      </c>
      <c r="AP738" s="72">
        <f t="shared" si="475"/>
        <v>0.25</v>
      </c>
      <c r="AQ738" s="73">
        <f t="shared" si="476"/>
        <v>1.1499999999999999</v>
      </c>
      <c r="AR738" s="394">
        <v>0.73333333333333339</v>
      </c>
      <c r="AS738" s="361" t="s">
        <v>2053</v>
      </c>
      <c r="AT738" s="388">
        <f>VALUE(MID($AS738,1,1))</f>
        <v>1</v>
      </c>
      <c r="AU738" s="361" t="s">
        <v>2054</v>
      </c>
      <c r="AV738" s="388">
        <f>VALUE(MID($AU738,1,1))</f>
        <v>1</v>
      </c>
      <c r="AW738" s="388">
        <f>$AT738*$AV738</f>
        <v>1</v>
      </c>
      <c r="AX738" s="388" t="str">
        <f>CONCATENATE(AS738,AU738)</f>
        <v>1. Muy baja1. Leve</v>
      </c>
      <c r="AY738" s="391" t="s">
        <v>2055</v>
      </c>
    </row>
    <row r="739" spans="1:51" ht="50" customHeight="1" x14ac:dyDescent="0.3">
      <c r="A739" s="404"/>
      <c r="B739" s="407"/>
      <c r="C739" s="410"/>
      <c r="D739" s="407"/>
      <c r="E739" s="407"/>
      <c r="F739" s="407"/>
      <c r="G739" s="401"/>
      <c r="H739" s="362"/>
      <c r="I739" s="362"/>
      <c r="J739" s="362"/>
      <c r="K739" s="362"/>
      <c r="L739" s="362"/>
      <c r="M739" s="362"/>
      <c r="N739" s="389"/>
      <c r="O739" s="398"/>
      <c r="P739" s="362"/>
      <c r="Q739" s="389"/>
      <c r="R739" s="398"/>
      <c r="S739" s="389"/>
      <c r="T739" s="392"/>
      <c r="U739" s="70" t="s">
        <v>419</v>
      </c>
      <c r="V739" s="70" t="s">
        <v>2101</v>
      </c>
      <c r="W739" s="70" t="s">
        <v>2046</v>
      </c>
      <c r="X739" s="71">
        <f t="shared" si="477"/>
        <v>0.25</v>
      </c>
      <c r="Y739" s="71" t="s">
        <v>2047</v>
      </c>
      <c r="Z739" s="71">
        <f t="shared" si="478"/>
        <v>0.05</v>
      </c>
      <c r="AA739" s="70" t="s">
        <v>419</v>
      </c>
      <c r="AB739" s="70" t="s">
        <v>3054</v>
      </c>
      <c r="AC739" s="72">
        <f t="shared" si="472"/>
        <v>0.1</v>
      </c>
      <c r="AD739" s="70" t="s">
        <v>419</v>
      </c>
      <c r="AE739" s="70" t="s">
        <v>324</v>
      </c>
      <c r="AF739" s="70" t="s">
        <v>1543</v>
      </c>
      <c r="AG739" s="72">
        <f t="shared" si="473"/>
        <v>0.15</v>
      </c>
      <c r="AH739" s="70" t="s">
        <v>419</v>
      </c>
      <c r="AI739" s="70" t="s">
        <v>2049</v>
      </c>
      <c r="AJ739" s="72">
        <f t="shared" si="469"/>
        <v>0.1</v>
      </c>
      <c r="AK739" s="70" t="s">
        <v>419</v>
      </c>
      <c r="AL739" s="70" t="s">
        <v>2082</v>
      </c>
      <c r="AM739" s="72">
        <f t="shared" si="479"/>
        <v>0.15</v>
      </c>
      <c r="AN739" s="72" t="s">
        <v>2051</v>
      </c>
      <c r="AO739" s="72" t="s">
        <v>2052</v>
      </c>
      <c r="AP739" s="72">
        <f t="shared" si="475"/>
        <v>0.25</v>
      </c>
      <c r="AQ739" s="73">
        <f t="shared" si="476"/>
        <v>1.05</v>
      </c>
      <c r="AR739" s="395"/>
      <c r="AS739" s="362"/>
      <c r="AT739" s="389"/>
      <c r="AU739" s="362"/>
      <c r="AV739" s="389"/>
      <c r="AW739" s="389"/>
      <c r="AX739" s="389"/>
      <c r="AY739" s="392"/>
    </row>
    <row r="740" spans="1:51" ht="50" customHeight="1" x14ac:dyDescent="0.3">
      <c r="A740" s="405"/>
      <c r="B740" s="408"/>
      <c r="C740" s="411"/>
      <c r="D740" s="408"/>
      <c r="E740" s="408"/>
      <c r="F740" s="408"/>
      <c r="G740" s="402"/>
      <c r="H740" s="363"/>
      <c r="I740" s="363"/>
      <c r="J740" s="363"/>
      <c r="K740" s="363"/>
      <c r="L740" s="363"/>
      <c r="M740" s="363"/>
      <c r="N740" s="390"/>
      <c r="O740" s="399"/>
      <c r="P740" s="363"/>
      <c r="Q740" s="390"/>
      <c r="R740" s="399"/>
      <c r="S740" s="390"/>
      <c r="T740" s="393"/>
      <c r="U740" s="70"/>
      <c r="V740" s="70"/>
      <c r="W740" s="70"/>
      <c r="X740" s="71" t="str">
        <f t="shared" si="477"/>
        <v>0%</v>
      </c>
      <c r="Y740" s="71"/>
      <c r="Z740" s="71" t="str">
        <f t="shared" si="478"/>
        <v>0%</v>
      </c>
      <c r="AA740" s="70"/>
      <c r="AB740" s="70"/>
      <c r="AC740" s="72">
        <f t="shared" si="472"/>
        <v>0</v>
      </c>
      <c r="AD740" s="70"/>
      <c r="AE740" s="70"/>
      <c r="AF740" s="70"/>
      <c r="AG740" s="72">
        <f t="shared" si="473"/>
        <v>0</v>
      </c>
      <c r="AH740" s="70"/>
      <c r="AI740" s="70"/>
      <c r="AJ740" s="72">
        <f t="shared" si="469"/>
        <v>0</v>
      </c>
      <c r="AK740" s="70"/>
      <c r="AL740" s="70"/>
      <c r="AM740" s="72">
        <f t="shared" si="479"/>
        <v>0</v>
      </c>
      <c r="AN740" s="72"/>
      <c r="AO740" s="72"/>
      <c r="AP740" s="72">
        <f t="shared" si="475"/>
        <v>0</v>
      </c>
      <c r="AQ740" s="73">
        <f t="shared" si="476"/>
        <v>0</v>
      </c>
      <c r="AR740" s="396"/>
      <c r="AS740" s="363"/>
      <c r="AT740" s="390"/>
      <c r="AU740" s="363"/>
      <c r="AV740" s="390"/>
      <c r="AW740" s="390"/>
      <c r="AX740" s="390"/>
      <c r="AY740" s="393"/>
    </row>
    <row r="741" spans="1:51" ht="50" customHeight="1" x14ac:dyDescent="0.3">
      <c r="A741" s="403" t="s">
        <v>775</v>
      </c>
      <c r="B741" s="406" t="s">
        <v>163</v>
      </c>
      <c r="C741" s="409">
        <v>4</v>
      </c>
      <c r="D741" s="406" t="s">
        <v>2342</v>
      </c>
      <c r="E741" s="406" t="s">
        <v>253</v>
      </c>
      <c r="F741" s="406" t="s">
        <v>2061</v>
      </c>
      <c r="G741" s="400" t="s">
        <v>3055</v>
      </c>
      <c r="H741" s="361" t="s">
        <v>2104</v>
      </c>
      <c r="I741" s="361" t="s">
        <v>3056</v>
      </c>
      <c r="J741" s="361" t="s">
        <v>2174</v>
      </c>
      <c r="K741" s="361" t="s">
        <v>2087</v>
      </c>
      <c r="L741" s="361" t="s">
        <v>3046</v>
      </c>
      <c r="M741" s="361" t="s">
        <v>2042</v>
      </c>
      <c r="N741" s="388">
        <f>VALUE(MID($M741,1,1))</f>
        <v>3</v>
      </c>
      <c r="O741" s="397">
        <f>IF(N741=5,100%,IF(N741=4,80%,IF(N741=3,60%,IF(N741=2,40%,IF(N741=1,20%,"")))))</f>
        <v>0.6</v>
      </c>
      <c r="P741" s="361" t="s">
        <v>2054</v>
      </c>
      <c r="Q741" s="388">
        <f>VALUE(MID($P741,1,1))</f>
        <v>1</v>
      </c>
      <c r="R741" s="397">
        <f>IF(Q741=5,100%,IF(Q741=4,80%,IF(Q741=3,60%,IF(Q741=2,40%,IF(Q741=1,20%,"")))))</f>
        <v>0.2</v>
      </c>
      <c r="S741" s="388" t="str">
        <f>CONCATENATE(M741,P741)</f>
        <v>3. Media1. Leve</v>
      </c>
      <c r="T741" s="391" t="s">
        <v>2044</v>
      </c>
      <c r="U741" s="70" t="s">
        <v>419</v>
      </c>
      <c r="V741" s="70" t="s">
        <v>2093</v>
      </c>
      <c r="W741" s="70" t="s">
        <v>2046</v>
      </c>
      <c r="X741" s="71">
        <f t="shared" si="477"/>
        <v>0.25</v>
      </c>
      <c r="Y741" s="71" t="s">
        <v>2069</v>
      </c>
      <c r="Z741" s="71">
        <f t="shared" si="478"/>
        <v>0.15</v>
      </c>
      <c r="AA741" s="70" t="s">
        <v>419</v>
      </c>
      <c r="AB741" s="70" t="s">
        <v>2867</v>
      </c>
      <c r="AC741" s="72">
        <f t="shared" si="472"/>
        <v>0.1</v>
      </c>
      <c r="AD741" s="70" t="s">
        <v>419</v>
      </c>
      <c r="AE741" s="70" t="s">
        <v>516</v>
      </c>
      <c r="AF741" s="70" t="s">
        <v>1543</v>
      </c>
      <c r="AG741" s="72">
        <f t="shared" si="473"/>
        <v>0.15</v>
      </c>
      <c r="AH741" s="70" t="s">
        <v>419</v>
      </c>
      <c r="AI741" s="70" t="s">
        <v>2049</v>
      </c>
      <c r="AJ741" s="72">
        <f t="shared" si="469"/>
        <v>0.1</v>
      </c>
      <c r="AK741" s="70" t="s">
        <v>419</v>
      </c>
      <c r="AL741" s="70" t="s">
        <v>2096</v>
      </c>
      <c r="AM741" s="72">
        <f t="shared" si="479"/>
        <v>0.15</v>
      </c>
      <c r="AN741" s="72" t="s">
        <v>2051</v>
      </c>
      <c r="AO741" s="72" t="s">
        <v>2067</v>
      </c>
      <c r="AP741" s="72">
        <f t="shared" si="475"/>
        <v>0.25</v>
      </c>
      <c r="AQ741" s="73">
        <f t="shared" si="476"/>
        <v>1.1499999999999999</v>
      </c>
      <c r="AR741" s="394">
        <v>0.73333333333333339</v>
      </c>
      <c r="AS741" s="361" t="s">
        <v>2053</v>
      </c>
      <c r="AT741" s="388">
        <f>VALUE(MID($AS741,1,1))</f>
        <v>1</v>
      </c>
      <c r="AU741" s="361" t="s">
        <v>2054</v>
      </c>
      <c r="AV741" s="388">
        <f>VALUE(MID($AU741,1,1))</f>
        <v>1</v>
      </c>
      <c r="AW741" s="388">
        <f>$AT741*$AV741</f>
        <v>1</v>
      </c>
      <c r="AX741" s="388" t="str">
        <f>CONCATENATE(AS741,AU741)</f>
        <v>1. Muy baja1. Leve</v>
      </c>
      <c r="AY741" s="391" t="s">
        <v>2055</v>
      </c>
    </row>
    <row r="742" spans="1:51" ht="50" customHeight="1" x14ac:dyDescent="0.3">
      <c r="A742" s="404"/>
      <c r="B742" s="407"/>
      <c r="C742" s="410"/>
      <c r="D742" s="407"/>
      <c r="E742" s="407"/>
      <c r="F742" s="407"/>
      <c r="G742" s="401"/>
      <c r="H742" s="362"/>
      <c r="I742" s="362"/>
      <c r="J742" s="362"/>
      <c r="K742" s="362"/>
      <c r="L742" s="362"/>
      <c r="M742" s="362"/>
      <c r="N742" s="389"/>
      <c r="O742" s="398"/>
      <c r="P742" s="362"/>
      <c r="Q742" s="389"/>
      <c r="R742" s="398"/>
      <c r="S742" s="389"/>
      <c r="T742" s="392"/>
      <c r="U742" s="70" t="s">
        <v>419</v>
      </c>
      <c r="V742" s="70" t="s">
        <v>2101</v>
      </c>
      <c r="W742" s="70" t="s">
        <v>2046</v>
      </c>
      <c r="X742" s="71">
        <f t="shared" si="477"/>
        <v>0.25</v>
      </c>
      <c r="Y742" s="71" t="s">
        <v>2047</v>
      </c>
      <c r="Z742" s="71">
        <f t="shared" si="478"/>
        <v>0.05</v>
      </c>
      <c r="AA742" s="70" t="s">
        <v>419</v>
      </c>
      <c r="AB742" s="70" t="s">
        <v>3054</v>
      </c>
      <c r="AC742" s="72">
        <f t="shared" si="472"/>
        <v>0.1</v>
      </c>
      <c r="AD742" s="70" t="s">
        <v>419</v>
      </c>
      <c r="AE742" s="70" t="s">
        <v>324</v>
      </c>
      <c r="AF742" s="70" t="s">
        <v>1543</v>
      </c>
      <c r="AG742" s="72">
        <f t="shared" si="473"/>
        <v>0.15</v>
      </c>
      <c r="AH742" s="70" t="s">
        <v>419</v>
      </c>
      <c r="AI742" s="70" t="s">
        <v>2049</v>
      </c>
      <c r="AJ742" s="72">
        <f t="shared" si="469"/>
        <v>0.1</v>
      </c>
      <c r="AK742" s="70" t="s">
        <v>419</v>
      </c>
      <c r="AL742" s="70" t="s">
        <v>2082</v>
      </c>
      <c r="AM742" s="72">
        <f t="shared" si="479"/>
        <v>0.15</v>
      </c>
      <c r="AN742" s="72" t="s">
        <v>2051</v>
      </c>
      <c r="AO742" s="72" t="s">
        <v>2052</v>
      </c>
      <c r="AP742" s="72">
        <f t="shared" si="475"/>
        <v>0.25</v>
      </c>
      <c r="AQ742" s="73">
        <f t="shared" si="476"/>
        <v>1.05</v>
      </c>
      <c r="AR742" s="395"/>
      <c r="AS742" s="362"/>
      <c r="AT742" s="389"/>
      <c r="AU742" s="362"/>
      <c r="AV742" s="389"/>
      <c r="AW742" s="389"/>
      <c r="AX742" s="389"/>
      <c r="AY742" s="392"/>
    </row>
    <row r="743" spans="1:51" ht="50" customHeight="1" x14ac:dyDescent="0.3">
      <c r="A743" s="405"/>
      <c r="B743" s="408"/>
      <c r="C743" s="411"/>
      <c r="D743" s="408"/>
      <c r="E743" s="408"/>
      <c r="F743" s="408"/>
      <c r="G743" s="402"/>
      <c r="H743" s="363"/>
      <c r="I743" s="363"/>
      <c r="J743" s="363"/>
      <c r="K743" s="363"/>
      <c r="L743" s="363"/>
      <c r="M743" s="363"/>
      <c r="N743" s="390"/>
      <c r="O743" s="399"/>
      <c r="P743" s="363"/>
      <c r="Q743" s="390"/>
      <c r="R743" s="399"/>
      <c r="S743" s="390"/>
      <c r="T743" s="393"/>
      <c r="U743" s="70"/>
      <c r="V743" s="70"/>
      <c r="W743" s="70"/>
      <c r="X743" s="71" t="str">
        <f t="shared" si="477"/>
        <v>0%</v>
      </c>
      <c r="Y743" s="71"/>
      <c r="Z743" s="71" t="str">
        <f t="shared" si="478"/>
        <v>0%</v>
      </c>
      <c r="AA743" s="70"/>
      <c r="AB743" s="70"/>
      <c r="AC743" s="72">
        <f t="shared" si="472"/>
        <v>0</v>
      </c>
      <c r="AD743" s="70"/>
      <c r="AE743" s="70"/>
      <c r="AF743" s="70"/>
      <c r="AG743" s="72">
        <f t="shared" si="473"/>
        <v>0</v>
      </c>
      <c r="AH743" s="70"/>
      <c r="AI743" s="70"/>
      <c r="AJ743" s="72">
        <f t="shared" si="469"/>
        <v>0</v>
      </c>
      <c r="AK743" s="70"/>
      <c r="AL743" s="70"/>
      <c r="AM743" s="72">
        <f t="shared" si="479"/>
        <v>0</v>
      </c>
      <c r="AN743" s="72"/>
      <c r="AO743" s="72"/>
      <c r="AP743" s="72">
        <f t="shared" si="475"/>
        <v>0</v>
      </c>
      <c r="AQ743" s="73">
        <f t="shared" si="476"/>
        <v>0</v>
      </c>
      <c r="AR743" s="396"/>
      <c r="AS743" s="363"/>
      <c r="AT743" s="390"/>
      <c r="AU743" s="363"/>
      <c r="AV743" s="390"/>
      <c r="AW743" s="390"/>
      <c r="AX743" s="390"/>
      <c r="AY743" s="393"/>
    </row>
    <row r="744" spans="1:51" ht="50" customHeight="1" x14ac:dyDescent="0.3">
      <c r="A744" s="403" t="s">
        <v>775</v>
      </c>
      <c r="B744" s="406" t="s">
        <v>163</v>
      </c>
      <c r="C744" s="409">
        <v>5</v>
      </c>
      <c r="D744" s="406" t="s">
        <v>465</v>
      </c>
      <c r="E744" s="406" t="s">
        <v>175</v>
      </c>
      <c r="F744" s="406" t="s">
        <v>2032</v>
      </c>
      <c r="G744" s="400" t="s">
        <v>2550</v>
      </c>
      <c r="H744" s="361" t="s">
        <v>2104</v>
      </c>
      <c r="I744" s="361" t="s">
        <v>2033</v>
      </c>
      <c r="J744" s="361" t="s">
        <v>2174</v>
      </c>
      <c r="K744" s="361" t="s">
        <v>2040</v>
      </c>
      <c r="L744" s="361" t="s">
        <v>3046</v>
      </c>
      <c r="M744" s="361" t="s">
        <v>2132</v>
      </c>
      <c r="N744" s="388">
        <f>VALUE(MID($M744,1,1))</f>
        <v>2</v>
      </c>
      <c r="O744" s="397">
        <f>IF(N744=5,100%,IF(N744=4,80%,IF(N744=3,60%,IF(N744=2,40%,IF(N744=1,20%,"")))))</f>
        <v>0.4</v>
      </c>
      <c r="P744" s="361" t="s">
        <v>2054</v>
      </c>
      <c r="Q744" s="388">
        <f>VALUE(MID($P744,1,1))</f>
        <v>1</v>
      </c>
      <c r="R744" s="397">
        <f>IF(Q744=5,100%,IF(Q744=4,80%,IF(Q744=3,60%,IF(Q744=2,40%,IF(Q744=1,20%,"")))))</f>
        <v>0.2</v>
      </c>
      <c r="S744" s="388" t="str">
        <f>CONCATENATE(M744,P744)</f>
        <v>2. Baja1. Leve</v>
      </c>
      <c r="T744" s="391" t="s">
        <v>2055</v>
      </c>
      <c r="U744" s="70" t="s">
        <v>419</v>
      </c>
      <c r="V744" s="70" t="s">
        <v>2176</v>
      </c>
      <c r="W744" s="70" t="s">
        <v>2046</v>
      </c>
      <c r="X744" s="71">
        <f t="shared" si="477"/>
        <v>0.25</v>
      </c>
      <c r="Y744" s="71" t="s">
        <v>2047</v>
      </c>
      <c r="Z744" s="71">
        <f t="shared" si="478"/>
        <v>0.05</v>
      </c>
      <c r="AA744" s="70" t="s">
        <v>419</v>
      </c>
      <c r="AB744" s="70" t="s">
        <v>2177</v>
      </c>
      <c r="AC744" s="72">
        <f t="shared" si="472"/>
        <v>0.1</v>
      </c>
      <c r="AD744" s="70" t="s">
        <v>419</v>
      </c>
      <c r="AE744" s="70" t="s">
        <v>178</v>
      </c>
      <c r="AF744" s="70" t="s">
        <v>170</v>
      </c>
      <c r="AG744" s="72">
        <f t="shared" si="473"/>
        <v>0.15</v>
      </c>
      <c r="AH744" s="70" t="s">
        <v>419</v>
      </c>
      <c r="AI744" s="70" t="s">
        <v>2145</v>
      </c>
      <c r="AJ744" s="72">
        <f t="shared" si="469"/>
        <v>0.1</v>
      </c>
      <c r="AK744" s="70" t="s">
        <v>419</v>
      </c>
      <c r="AL744" s="70" t="s">
        <v>2050</v>
      </c>
      <c r="AM744" s="72">
        <f t="shared" si="479"/>
        <v>0.15</v>
      </c>
      <c r="AN744" s="72" t="s">
        <v>2051</v>
      </c>
      <c r="AO744" s="72" t="s">
        <v>2067</v>
      </c>
      <c r="AP744" s="72">
        <f t="shared" si="475"/>
        <v>0.25</v>
      </c>
      <c r="AQ744" s="73">
        <f t="shared" si="476"/>
        <v>1.05</v>
      </c>
      <c r="AR744" s="394">
        <v>0.70000000000000007</v>
      </c>
      <c r="AS744" s="361" t="s">
        <v>2053</v>
      </c>
      <c r="AT744" s="388">
        <f>VALUE(MID($AS744,1,1))</f>
        <v>1</v>
      </c>
      <c r="AU744" s="361" t="s">
        <v>2054</v>
      </c>
      <c r="AV744" s="388">
        <f>VALUE(MID($AU744,1,1))</f>
        <v>1</v>
      </c>
      <c r="AW744" s="388">
        <f>$AT744*$AV744</f>
        <v>1</v>
      </c>
      <c r="AX744" s="388" t="str">
        <f>CONCATENATE(AS744,AU744)</f>
        <v>1. Muy baja1. Leve</v>
      </c>
      <c r="AY744" s="391" t="s">
        <v>2055</v>
      </c>
    </row>
    <row r="745" spans="1:51" ht="50" customHeight="1" x14ac:dyDescent="0.3">
      <c r="A745" s="404"/>
      <c r="B745" s="407"/>
      <c r="C745" s="410"/>
      <c r="D745" s="407"/>
      <c r="E745" s="407"/>
      <c r="F745" s="407"/>
      <c r="G745" s="401"/>
      <c r="H745" s="362"/>
      <c r="I745" s="362"/>
      <c r="J745" s="362"/>
      <c r="K745" s="362"/>
      <c r="L745" s="362"/>
      <c r="M745" s="362"/>
      <c r="N745" s="389"/>
      <c r="O745" s="398"/>
      <c r="P745" s="362"/>
      <c r="Q745" s="389"/>
      <c r="R745" s="398"/>
      <c r="S745" s="389"/>
      <c r="T745" s="392"/>
      <c r="U745" s="70" t="s">
        <v>419</v>
      </c>
      <c r="V745" s="70" t="s">
        <v>2178</v>
      </c>
      <c r="W745" s="70" t="s">
        <v>2046</v>
      </c>
      <c r="X745" s="71">
        <f t="shared" si="477"/>
        <v>0.25</v>
      </c>
      <c r="Y745" s="71" t="s">
        <v>2047</v>
      </c>
      <c r="Z745" s="71">
        <f t="shared" si="478"/>
        <v>0.05</v>
      </c>
      <c r="AA745" s="70" t="s">
        <v>419</v>
      </c>
      <c r="AB745" s="70" t="s">
        <v>2179</v>
      </c>
      <c r="AC745" s="72">
        <f t="shared" si="472"/>
        <v>0.1</v>
      </c>
      <c r="AD745" s="70" t="s">
        <v>419</v>
      </c>
      <c r="AE745" s="70" t="s">
        <v>516</v>
      </c>
      <c r="AF745" s="70" t="s">
        <v>1543</v>
      </c>
      <c r="AG745" s="72">
        <f t="shared" si="473"/>
        <v>0.15</v>
      </c>
      <c r="AH745" s="70" t="s">
        <v>419</v>
      </c>
      <c r="AI745" s="70" t="s">
        <v>2145</v>
      </c>
      <c r="AJ745" s="72">
        <f t="shared" si="469"/>
        <v>0.1</v>
      </c>
      <c r="AK745" s="70" t="s">
        <v>419</v>
      </c>
      <c r="AL745" s="70" t="s">
        <v>2050</v>
      </c>
      <c r="AM745" s="72">
        <f t="shared" si="479"/>
        <v>0.15</v>
      </c>
      <c r="AN745" s="72" t="s">
        <v>2051</v>
      </c>
      <c r="AO745" s="72" t="s">
        <v>2052</v>
      </c>
      <c r="AP745" s="72">
        <f t="shared" si="475"/>
        <v>0.25</v>
      </c>
      <c r="AQ745" s="73">
        <f t="shared" si="476"/>
        <v>1.05</v>
      </c>
      <c r="AR745" s="395"/>
      <c r="AS745" s="362"/>
      <c r="AT745" s="389"/>
      <c r="AU745" s="362"/>
      <c r="AV745" s="389"/>
      <c r="AW745" s="389"/>
      <c r="AX745" s="389"/>
      <c r="AY745" s="392"/>
    </row>
    <row r="746" spans="1:51" ht="50" customHeight="1" x14ac:dyDescent="0.3">
      <c r="A746" s="405"/>
      <c r="B746" s="408"/>
      <c r="C746" s="411"/>
      <c r="D746" s="408"/>
      <c r="E746" s="408"/>
      <c r="F746" s="408"/>
      <c r="G746" s="402"/>
      <c r="H746" s="363"/>
      <c r="I746" s="363"/>
      <c r="J746" s="363"/>
      <c r="K746" s="363"/>
      <c r="L746" s="363"/>
      <c r="M746" s="363"/>
      <c r="N746" s="390"/>
      <c r="O746" s="399"/>
      <c r="P746" s="363"/>
      <c r="Q746" s="390"/>
      <c r="R746" s="399"/>
      <c r="S746" s="390"/>
      <c r="T746" s="393"/>
      <c r="U746" s="70"/>
      <c r="V746" s="70"/>
      <c r="W746" s="70"/>
      <c r="X746" s="71" t="str">
        <f t="shared" si="477"/>
        <v>0%</v>
      </c>
      <c r="Y746" s="71"/>
      <c r="Z746" s="71" t="str">
        <f t="shared" si="478"/>
        <v>0%</v>
      </c>
      <c r="AA746" s="70"/>
      <c r="AB746" s="70"/>
      <c r="AC746" s="72">
        <f t="shared" si="472"/>
        <v>0</v>
      </c>
      <c r="AD746" s="70"/>
      <c r="AE746" s="70"/>
      <c r="AF746" s="70"/>
      <c r="AG746" s="72">
        <f t="shared" si="473"/>
        <v>0</v>
      </c>
      <c r="AH746" s="70"/>
      <c r="AI746" s="70"/>
      <c r="AJ746" s="72">
        <f t="shared" si="469"/>
        <v>0</v>
      </c>
      <c r="AK746" s="70"/>
      <c r="AL746" s="70"/>
      <c r="AM746" s="72">
        <f t="shared" si="479"/>
        <v>0</v>
      </c>
      <c r="AN746" s="72"/>
      <c r="AO746" s="72"/>
      <c r="AP746" s="72">
        <f t="shared" si="475"/>
        <v>0</v>
      </c>
      <c r="AQ746" s="73">
        <f t="shared" si="476"/>
        <v>0</v>
      </c>
      <c r="AR746" s="396"/>
      <c r="AS746" s="363"/>
      <c r="AT746" s="390"/>
      <c r="AU746" s="363"/>
      <c r="AV746" s="390"/>
      <c r="AW746" s="390"/>
      <c r="AX746" s="390"/>
      <c r="AY746" s="393"/>
    </row>
    <row r="747" spans="1:51" ht="50" customHeight="1" x14ac:dyDescent="0.3">
      <c r="A747" s="403" t="s">
        <v>775</v>
      </c>
      <c r="B747" s="406" t="s">
        <v>163</v>
      </c>
      <c r="C747" s="409">
        <v>6</v>
      </c>
      <c r="D747" s="406" t="s">
        <v>465</v>
      </c>
      <c r="E747" s="406" t="s">
        <v>175</v>
      </c>
      <c r="F747" s="406" t="s">
        <v>2061</v>
      </c>
      <c r="G747" s="400" t="s">
        <v>3057</v>
      </c>
      <c r="H747" s="361" t="s">
        <v>2104</v>
      </c>
      <c r="I747" s="361" t="s">
        <v>2033</v>
      </c>
      <c r="J747" s="361" t="s">
        <v>2419</v>
      </c>
      <c r="K747" s="361" t="s">
        <v>2076</v>
      </c>
      <c r="L747" s="361" t="s">
        <v>3046</v>
      </c>
      <c r="M747" s="361" t="s">
        <v>2132</v>
      </c>
      <c r="N747" s="388">
        <f>VALUE(MID($M747,1,1))</f>
        <v>2</v>
      </c>
      <c r="O747" s="397">
        <f>IF(N747=5,100%,IF(N747=4,80%,IF(N747=3,60%,IF(N747=2,40%,IF(N747=1,20%,"")))))</f>
        <v>0.4</v>
      </c>
      <c r="P747" s="361" t="s">
        <v>2054</v>
      </c>
      <c r="Q747" s="388">
        <f>VALUE(MID($P747,1,1))</f>
        <v>1</v>
      </c>
      <c r="R747" s="397">
        <f>IF(Q747=5,100%,IF(Q747=4,80%,IF(Q747=3,60%,IF(Q747=2,40%,IF(Q747=1,20%,"")))))</f>
        <v>0.2</v>
      </c>
      <c r="S747" s="388" t="str">
        <f>CONCATENATE(M747,P747)</f>
        <v>2. Baja1. Leve</v>
      </c>
      <c r="T747" s="391" t="s">
        <v>2055</v>
      </c>
      <c r="U747" s="70" t="s">
        <v>419</v>
      </c>
      <c r="V747" s="70" t="s">
        <v>2181</v>
      </c>
      <c r="W747" s="70" t="s">
        <v>2046</v>
      </c>
      <c r="X747" s="71">
        <f t="shared" si="477"/>
        <v>0.25</v>
      </c>
      <c r="Y747" s="71" t="s">
        <v>2069</v>
      </c>
      <c r="Z747" s="71">
        <f t="shared" si="478"/>
        <v>0.15</v>
      </c>
      <c r="AA747" s="70" t="s">
        <v>419</v>
      </c>
      <c r="AB747" s="70" t="s">
        <v>2182</v>
      </c>
      <c r="AC747" s="72">
        <f t="shared" si="472"/>
        <v>0.1</v>
      </c>
      <c r="AD747" s="70" t="s">
        <v>419</v>
      </c>
      <c r="AE747" s="70" t="s">
        <v>289</v>
      </c>
      <c r="AF747" s="70" t="s">
        <v>170</v>
      </c>
      <c r="AG747" s="72">
        <f t="shared" si="473"/>
        <v>0.15</v>
      </c>
      <c r="AH747" s="70" t="s">
        <v>419</v>
      </c>
      <c r="AI747" s="70" t="s">
        <v>2066</v>
      </c>
      <c r="AJ747" s="72">
        <f t="shared" si="469"/>
        <v>0.1</v>
      </c>
      <c r="AK747" s="70" t="s">
        <v>419</v>
      </c>
      <c r="AL747" s="70" t="s">
        <v>2063</v>
      </c>
      <c r="AM747" s="72">
        <f t="shared" si="479"/>
        <v>0.15</v>
      </c>
      <c r="AN747" s="72" t="s">
        <v>2051</v>
      </c>
      <c r="AO747" s="72" t="s">
        <v>2067</v>
      </c>
      <c r="AP747" s="72">
        <f t="shared" si="475"/>
        <v>0.25</v>
      </c>
      <c r="AQ747" s="73">
        <f t="shared" si="476"/>
        <v>1.1499999999999999</v>
      </c>
      <c r="AR747" s="394">
        <v>1.0666666666666667</v>
      </c>
      <c r="AS747" s="361" t="s">
        <v>2053</v>
      </c>
      <c r="AT747" s="388">
        <f>VALUE(MID($AS747,1,1))</f>
        <v>1</v>
      </c>
      <c r="AU747" s="361" t="s">
        <v>2054</v>
      </c>
      <c r="AV747" s="388">
        <f>VALUE(MID($AU747,1,1))</f>
        <v>1</v>
      </c>
      <c r="AW747" s="388">
        <f>$AT747*$AV747</f>
        <v>1</v>
      </c>
      <c r="AX747" s="388" t="str">
        <f>CONCATENATE(AS747,AU747)</f>
        <v>1. Muy baja1. Leve</v>
      </c>
      <c r="AY747" s="391" t="s">
        <v>2055</v>
      </c>
    </row>
    <row r="748" spans="1:51" ht="50" customHeight="1" x14ac:dyDescent="0.3">
      <c r="A748" s="404"/>
      <c r="B748" s="407"/>
      <c r="C748" s="410"/>
      <c r="D748" s="407"/>
      <c r="E748" s="407"/>
      <c r="F748" s="407"/>
      <c r="G748" s="401"/>
      <c r="H748" s="362"/>
      <c r="I748" s="362"/>
      <c r="J748" s="362"/>
      <c r="K748" s="362"/>
      <c r="L748" s="362"/>
      <c r="M748" s="362"/>
      <c r="N748" s="389"/>
      <c r="O748" s="398"/>
      <c r="P748" s="362"/>
      <c r="Q748" s="389"/>
      <c r="R748" s="398"/>
      <c r="S748" s="389"/>
      <c r="T748" s="392"/>
      <c r="U748" s="70" t="s">
        <v>419</v>
      </c>
      <c r="V748" s="70" t="s">
        <v>2181</v>
      </c>
      <c r="W748" s="70" t="s">
        <v>2114</v>
      </c>
      <c r="X748" s="71">
        <f t="shared" si="477"/>
        <v>0.1</v>
      </c>
      <c r="Y748" s="71" t="s">
        <v>2069</v>
      </c>
      <c r="Z748" s="71">
        <f t="shared" si="478"/>
        <v>0.15</v>
      </c>
      <c r="AA748" s="70" t="s">
        <v>419</v>
      </c>
      <c r="AB748" s="70" t="s">
        <v>2182</v>
      </c>
      <c r="AC748" s="72">
        <f t="shared" si="472"/>
        <v>0.1</v>
      </c>
      <c r="AD748" s="70" t="s">
        <v>419</v>
      </c>
      <c r="AE748" s="70" t="s">
        <v>289</v>
      </c>
      <c r="AF748" s="70" t="s">
        <v>170</v>
      </c>
      <c r="AG748" s="72">
        <f t="shared" si="473"/>
        <v>0.15</v>
      </c>
      <c r="AH748" s="70" t="s">
        <v>419</v>
      </c>
      <c r="AI748" s="70" t="s">
        <v>2066</v>
      </c>
      <c r="AJ748" s="72">
        <f t="shared" si="469"/>
        <v>0.1</v>
      </c>
      <c r="AK748" s="70" t="s">
        <v>419</v>
      </c>
      <c r="AL748" s="70" t="s">
        <v>2063</v>
      </c>
      <c r="AM748" s="72">
        <f t="shared" si="479"/>
        <v>0.15</v>
      </c>
      <c r="AN748" s="72" t="s">
        <v>2051</v>
      </c>
      <c r="AO748" s="72" t="s">
        <v>2052</v>
      </c>
      <c r="AP748" s="72">
        <f t="shared" si="475"/>
        <v>0.25</v>
      </c>
      <c r="AQ748" s="73">
        <f t="shared" si="476"/>
        <v>1</v>
      </c>
      <c r="AR748" s="395"/>
      <c r="AS748" s="362"/>
      <c r="AT748" s="389"/>
      <c r="AU748" s="362"/>
      <c r="AV748" s="389"/>
      <c r="AW748" s="389"/>
      <c r="AX748" s="389"/>
      <c r="AY748" s="392"/>
    </row>
    <row r="749" spans="1:51" ht="50" customHeight="1" x14ac:dyDescent="0.3">
      <c r="A749" s="405"/>
      <c r="B749" s="408"/>
      <c r="C749" s="411"/>
      <c r="D749" s="408"/>
      <c r="E749" s="408"/>
      <c r="F749" s="408"/>
      <c r="G749" s="402"/>
      <c r="H749" s="363"/>
      <c r="I749" s="363"/>
      <c r="J749" s="363"/>
      <c r="K749" s="363"/>
      <c r="L749" s="363"/>
      <c r="M749" s="363"/>
      <c r="N749" s="390"/>
      <c r="O749" s="399"/>
      <c r="P749" s="363"/>
      <c r="Q749" s="390"/>
      <c r="R749" s="399"/>
      <c r="S749" s="390"/>
      <c r="T749" s="393"/>
      <c r="U749" s="70" t="s">
        <v>419</v>
      </c>
      <c r="V749" s="70" t="s">
        <v>2184</v>
      </c>
      <c r="W749" s="70" t="s">
        <v>2046</v>
      </c>
      <c r="X749" s="71">
        <f t="shared" si="477"/>
        <v>0.25</v>
      </c>
      <c r="Y749" s="71" t="s">
        <v>2047</v>
      </c>
      <c r="Z749" s="71">
        <f t="shared" si="478"/>
        <v>0.05</v>
      </c>
      <c r="AA749" s="70" t="s">
        <v>419</v>
      </c>
      <c r="AB749" s="70" t="s">
        <v>2185</v>
      </c>
      <c r="AC749" s="72">
        <f t="shared" si="472"/>
        <v>0.1</v>
      </c>
      <c r="AD749" s="70" t="s">
        <v>419</v>
      </c>
      <c r="AE749" s="70" t="s">
        <v>178</v>
      </c>
      <c r="AF749" s="70" t="s">
        <v>170</v>
      </c>
      <c r="AG749" s="72">
        <f t="shared" si="473"/>
        <v>0.15</v>
      </c>
      <c r="AH749" s="70" t="s">
        <v>419</v>
      </c>
      <c r="AI749" s="70" t="s">
        <v>2159</v>
      </c>
      <c r="AJ749" s="72">
        <f t="shared" si="469"/>
        <v>0.1</v>
      </c>
      <c r="AK749" s="70" t="s">
        <v>419</v>
      </c>
      <c r="AL749" s="70" t="s">
        <v>2063</v>
      </c>
      <c r="AM749" s="72">
        <f t="shared" si="479"/>
        <v>0.15</v>
      </c>
      <c r="AN749" s="72" t="s">
        <v>2051</v>
      </c>
      <c r="AO749" s="72" t="s">
        <v>2067</v>
      </c>
      <c r="AP749" s="72">
        <f t="shared" si="475"/>
        <v>0.25</v>
      </c>
      <c r="AQ749" s="73">
        <f t="shared" si="476"/>
        <v>1.05</v>
      </c>
      <c r="AR749" s="396"/>
      <c r="AS749" s="363"/>
      <c r="AT749" s="390"/>
      <c r="AU749" s="363"/>
      <c r="AV749" s="390"/>
      <c r="AW749" s="390"/>
      <c r="AX749" s="390"/>
      <c r="AY749" s="393"/>
    </row>
    <row r="750" spans="1:51" ht="50" customHeight="1" x14ac:dyDescent="0.3">
      <c r="A750" s="403" t="s">
        <v>775</v>
      </c>
      <c r="B750" s="406" t="s">
        <v>163</v>
      </c>
      <c r="C750" s="409">
        <v>7</v>
      </c>
      <c r="D750" s="406" t="s">
        <v>1916</v>
      </c>
      <c r="E750" s="406" t="s">
        <v>695</v>
      </c>
      <c r="F750" s="406" t="s">
        <v>2032</v>
      </c>
      <c r="G750" s="400" t="s">
        <v>3058</v>
      </c>
      <c r="H750" s="361" t="s">
        <v>2084</v>
      </c>
      <c r="I750" s="361" t="s">
        <v>2127</v>
      </c>
      <c r="J750" s="361" t="s">
        <v>2039</v>
      </c>
      <c r="K750" s="361" t="s">
        <v>2087</v>
      </c>
      <c r="L750" s="361" t="s">
        <v>3046</v>
      </c>
      <c r="M750" s="361" t="s">
        <v>2132</v>
      </c>
      <c r="N750" s="388">
        <f>VALUE(MID($M750,1,1))</f>
        <v>2</v>
      </c>
      <c r="O750" s="397">
        <f>IF(N750=5,100%,IF(N750=4,80%,IF(N750=3,60%,IF(N750=2,40%,IF(N750=1,20%,"")))))</f>
        <v>0.4</v>
      </c>
      <c r="P750" s="361" t="s">
        <v>2054</v>
      </c>
      <c r="Q750" s="388">
        <f>VALUE(MID($P750,1,1))</f>
        <v>1</v>
      </c>
      <c r="R750" s="397">
        <f>IF(Q750=5,100%,IF(Q750=4,80%,IF(Q750=3,60%,IF(Q750=2,40%,IF(Q750=1,20%,"")))))</f>
        <v>0.2</v>
      </c>
      <c r="S750" s="388" t="str">
        <f>CONCATENATE(M750,P750)</f>
        <v>2. Baja1. Leve</v>
      </c>
      <c r="T750" s="391" t="s">
        <v>2055</v>
      </c>
      <c r="U750" s="70" t="s">
        <v>419</v>
      </c>
      <c r="V750" s="70" t="s">
        <v>3050</v>
      </c>
      <c r="W750" s="70" t="s">
        <v>2046</v>
      </c>
      <c r="X750" s="71">
        <f t="shared" si="477"/>
        <v>0.25</v>
      </c>
      <c r="Y750" s="71" t="s">
        <v>2047</v>
      </c>
      <c r="Z750" s="71">
        <f t="shared" si="478"/>
        <v>0.05</v>
      </c>
      <c r="AA750" s="70" t="s">
        <v>419</v>
      </c>
      <c r="AB750" s="70" t="s">
        <v>2081</v>
      </c>
      <c r="AC750" s="72">
        <f t="shared" si="472"/>
        <v>0.1</v>
      </c>
      <c r="AD750" s="70" t="s">
        <v>419</v>
      </c>
      <c r="AE750" s="70" t="s">
        <v>324</v>
      </c>
      <c r="AF750" s="70" t="s">
        <v>1543</v>
      </c>
      <c r="AG750" s="72">
        <f t="shared" si="473"/>
        <v>0.15</v>
      </c>
      <c r="AH750" s="70" t="s">
        <v>419</v>
      </c>
      <c r="AI750" s="70" t="s">
        <v>2049</v>
      </c>
      <c r="AJ750" s="72">
        <f t="shared" si="469"/>
        <v>0.1</v>
      </c>
      <c r="AK750" s="70" t="s">
        <v>419</v>
      </c>
      <c r="AL750" s="70" t="s">
        <v>2082</v>
      </c>
      <c r="AM750" s="72">
        <f t="shared" si="479"/>
        <v>0.15</v>
      </c>
      <c r="AN750" s="72" t="s">
        <v>2051</v>
      </c>
      <c r="AO750" s="72" t="s">
        <v>2052</v>
      </c>
      <c r="AP750" s="72">
        <f t="shared" si="475"/>
        <v>0.25</v>
      </c>
      <c r="AQ750" s="73">
        <f t="shared" si="476"/>
        <v>1.05</v>
      </c>
      <c r="AR750" s="394">
        <v>0.70000000000000007</v>
      </c>
      <c r="AS750" s="361" t="s">
        <v>2053</v>
      </c>
      <c r="AT750" s="388">
        <f>VALUE(MID($AS750,1,1))</f>
        <v>1</v>
      </c>
      <c r="AU750" s="361" t="s">
        <v>2054</v>
      </c>
      <c r="AV750" s="388">
        <f>VALUE(MID($AU750,1,1))</f>
        <v>1</v>
      </c>
      <c r="AW750" s="388">
        <f>$AT750*$AV750</f>
        <v>1</v>
      </c>
      <c r="AX750" s="388" t="str">
        <f>CONCATENATE(AS750,AU750)</f>
        <v>1. Muy baja1. Leve</v>
      </c>
      <c r="AY750" s="391" t="s">
        <v>2055</v>
      </c>
    </row>
    <row r="751" spans="1:51" ht="50" customHeight="1" x14ac:dyDescent="0.3">
      <c r="A751" s="404"/>
      <c r="B751" s="407"/>
      <c r="C751" s="410"/>
      <c r="D751" s="407"/>
      <c r="E751" s="407"/>
      <c r="F751" s="407"/>
      <c r="G751" s="401"/>
      <c r="H751" s="362"/>
      <c r="I751" s="362"/>
      <c r="J751" s="362"/>
      <c r="K751" s="362"/>
      <c r="L751" s="362"/>
      <c r="M751" s="362"/>
      <c r="N751" s="389"/>
      <c r="O751" s="398"/>
      <c r="P751" s="362"/>
      <c r="Q751" s="389"/>
      <c r="R751" s="398"/>
      <c r="S751" s="389"/>
      <c r="T751" s="392"/>
      <c r="U751" s="70" t="s">
        <v>419</v>
      </c>
      <c r="V751" s="70" t="s">
        <v>2077</v>
      </c>
      <c r="W751" s="70" t="s">
        <v>2046</v>
      </c>
      <c r="X751" s="71">
        <f t="shared" si="477"/>
        <v>0.25</v>
      </c>
      <c r="Y751" s="71" t="s">
        <v>2047</v>
      </c>
      <c r="Z751" s="71">
        <f t="shared" si="478"/>
        <v>0.05</v>
      </c>
      <c r="AA751" s="70" t="s">
        <v>419</v>
      </c>
      <c r="AB751" s="70" t="s">
        <v>3051</v>
      </c>
      <c r="AC751" s="72">
        <f t="shared" si="472"/>
        <v>0.1</v>
      </c>
      <c r="AD751" s="70" t="s">
        <v>419</v>
      </c>
      <c r="AE751" s="70" t="s">
        <v>324</v>
      </c>
      <c r="AF751" s="70" t="s">
        <v>1543</v>
      </c>
      <c r="AG751" s="72">
        <f t="shared" si="473"/>
        <v>0.15</v>
      </c>
      <c r="AH751" s="70" t="s">
        <v>419</v>
      </c>
      <c r="AI751" s="70" t="s">
        <v>2049</v>
      </c>
      <c r="AJ751" s="72">
        <f t="shared" si="469"/>
        <v>0.1</v>
      </c>
      <c r="AK751" s="70" t="s">
        <v>419</v>
      </c>
      <c r="AL751" s="70" t="s">
        <v>2079</v>
      </c>
      <c r="AM751" s="72">
        <f t="shared" si="479"/>
        <v>0.15</v>
      </c>
      <c r="AN751" s="72" t="s">
        <v>2051</v>
      </c>
      <c r="AO751" s="72" t="s">
        <v>2052</v>
      </c>
      <c r="AP751" s="72">
        <f t="shared" si="475"/>
        <v>0.25</v>
      </c>
      <c r="AQ751" s="73">
        <f t="shared" si="476"/>
        <v>1.05</v>
      </c>
      <c r="AR751" s="395"/>
      <c r="AS751" s="362"/>
      <c r="AT751" s="389"/>
      <c r="AU751" s="362"/>
      <c r="AV751" s="389"/>
      <c r="AW751" s="389"/>
      <c r="AX751" s="389"/>
      <c r="AY751" s="392"/>
    </row>
    <row r="752" spans="1:51" ht="50" customHeight="1" x14ac:dyDescent="0.3">
      <c r="A752" s="405"/>
      <c r="B752" s="408"/>
      <c r="C752" s="411"/>
      <c r="D752" s="408"/>
      <c r="E752" s="408"/>
      <c r="F752" s="408"/>
      <c r="G752" s="402"/>
      <c r="H752" s="363"/>
      <c r="I752" s="363"/>
      <c r="J752" s="363"/>
      <c r="K752" s="363"/>
      <c r="L752" s="363"/>
      <c r="M752" s="363"/>
      <c r="N752" s="390"/>
      <c r="O752" s="399"/>
      <c r="P752" s="363"/>
      <c r="Q752" s="390"/>
      <c r="R752" s="399"/>
      <c r="S752" s="390"/>
      <c r="T752" s="393"/>
      <c r="U752" s="70"/>
      <c r="V752" s="70"/>
      <c r="W752" s="70"/>
      <c r="X752" s="71" t="str">
        <f t="shared" si="477"/>
        <v>0%</v>
      </c>
      <c r="Y752" s="71"/>
      <c r="Z752" s="71" t="str">
        <f t="shared" si="478"/>
        <v>0%</v>
      </c>
      <c r="AA752" s="70"/>
      <c r="AB752" s="70"/>
      <c r="AC752" s="72">
        <f t="shared" si="472"/>
        <v>0</v>
      </c>
      <c r="AD752" s="70"/>
      <c r="AE752" s="70"/>
      <c r="AF752" s="70"/>
      <c r="AG752" s="72">
        <f t="shared" si="473"/>
        <v>0</v>
      </c>
      <c r="AH752" s="70"/>
      <c r="AI752" s="70"/>
      <c r="AJ752" s="72">
        <f t="shared" si="469"/>
        <v>0</v>
      </c>
      <c r="AK752" s="70"/>
      <c r="AL752" s="70"/>
      <c r="AM752" s="72">
        <f t="shared" si="479"/>
        <v>0</v>
      </c>
      <c r="AN752" s="72"/>
      <c r="AO752" s="72"/>
      <c r="AP752" s="72">
        <f t="shared" si="475"/>
        <v>0</v>
      </c>
      <c r="AQ752" s="73">
        <f t="shared" si="476"/>
        <v>0</v>
      </c>
      <c r="AR752" s="396"/>
      <c r="AS752" s="363"/>
      <c r="AT752" s="390"/>
      <c r="AU752" s="363"/>
      <c r="AV752" s="390"/>
      <c r="AW752" s="390"/>
      <c r="AX752" s="390"/>
      <c r="AY752" s="393"/>
    </row>
    <row r="753" spans="1:51" ht="50" customHeight="1" x14ac:dyDescent="0.3">
      <c r="A753" s="403" t="s">
        <v>775</v>
      </c>
      <c r="B753" s="406" t="s">
        <v>163</v>
      </c>
      <c r="C753" s="409">
        <v>8</v>
      </c>
      <c r="D753" s="406" t="s">
        <v>1916</v>
      </c>
      <c r="E753" s="406" t="s">
        <v>695</v>
      </c>
      <c r="F753" s="406" t="s">
        <v>2061</v>
      </c>
      <c r="G753" s="400" t="s">
        <v>3059</v>
      </c>
      <c r="H753" s="361" t="s">
        <v>2084</v>
      </c>
      <c r="I753" s="361" t="s">
        <v>2127</v>
      </c>
      <c r="J753" s="361" t="s">
        <v>2039</v>
      </c>
      <c r="K753" s="361" t="s">
        <v>2087</v>
      </c>
      <c r="L753" s="361" t="s">
        <v>3046</v>
      </c>
      <c r="M753" s="361" t="s">
        <v>2132</v>
      </c>
      <c r="N753" s="388">
        <f>VALUE(MID($M753,1,1))</f>
        <v>2</v>
      </c>
      <c r="O753" s="397">
        <f>IF(N753=5,100%,IF(N753=4,80%,IF(N753=3,60%,IF(N753=2,40%,IF(N753=1,20%,"")))))</f>
        <v>0.4</v>
      </c>
      <c r="P753" s="361" t="s">
        <v>2054</v>
      </c>
      <c r="Q753" s="388">
        <f>VALUE(MID($P753,1,1))</f>
        <v>1</v>
      </c>
      <c r="R753" s="397">
        <f>IF(Q753=5,100%,IF(Q753=4,80%,IF(Q753=3,60%,IF(Q753=2,40%,IF(Q753=1,20%,"")))))</f>
        <v>0.2</v>
      </c>
      <c r="S753" s="388" t="str">
        <f>CONCATENATE(M753,P753)</f>
        <v>2. Baja1. Leve</v>
      </c>
      <c r="T753" s="391" t="s">
        <v>2055</v>
      </c>
      <c r="U753" s="70" t="s">
        <v>419</v>
      </c>
      <c r="V753" s="70" t="s">
        <v>3050</v>
      </c>
      <c r="W753" s="70" t="s">
        <v>2046</v>
      </c>
      <c r="X753" s="71">
        <f t="shared" si="477"/>
        <v>0.25</v>
      </c>
      <c r="Y753" s="71" t="s">
        <v>2047</v>
      </c>
      <c r="Z753" s="71">
        <f t="shared" si="478"/>
        <v>0.05</v>
      </c>
      <c r="AA753" s="70" t="s">
        <v>419</v>
      </c>
      <c r="AB753" s="70" t="s">
        <v>2081</v>
      </c>
      <c r="AC753" s="72">
        <f t="shared" si="472"/>
        <v>0.1</v>
      </c>
      <c r="AD753" s="70" t="s">
        <v>419</v>
      </c>
      <c r="AE753" s="70" t="s">
        <v>324</v>
      </c>
      <c r="AF753" s="70" t="s">
        <v>1543</v>
      </c>
      <c r="AG753" s="72">
        <f t="shared" si="473"/>
        <v>0.15</v>
      </c>
      <c r="AH753" s="70" t="s">
        <v>419</v>
      </c>
      <c r="AI753" s="70" t="s">
        <v>2049</v>
      </c>
      <c r="AJ753" s="72">
        <f t="shared" si="469"/>
        <v>0.1</v>
      </c>
      <c r="AK753" s="70" t="s">
        <v>419</v>
      </c>
      <c r="AL753" s="70" t="s">
        <v>2082</v>
      </c>
      <c r="AM753" s="72">
        <f t="shared" si="479"/>
        <v>0.15</v>
      </c>
      <c r="AN753" s="72" t="s">
        <v>2051</v>
      </c>
      <c r="AO753" s="72" t="s">
        <v>2052</v>
      </c>
      <c r="AP753" s="72">
        <f t="shared" si="475"/>
        <v>0.25</v>
      </c>
      <c r="AQ753" s="73">
        <f t="shared" si="476"/>
        <v>1.05</v>
      </c>
      <c r="AR753" s="394">
        <v>0.70000000000000007</v>
      </c>
      <c r="AS753" s="361" t="s">
        <v>2053</v>
      </c>
      <c r="AT753" s="388">
        <f>VALUE(MID($AS753,1,1))</f>
        <v>1</v>
      </c>
      <c r="AU753" s="361" t="s">
        <v>2054</v>
      </c>
      <c r="AV753" s="388">
        <f>VALUE(MID($AU753,1,1))</f>
        <v>1</v>
      </c>
      <c r="AW753" s="388">
        <f>$AT753*$AV753</f>
        <v>1</v>
      </c>
      <c r="AX753" s="388" t="str">
        <f>CONCATENATE(AS753,AU753)</f>
        <v>1. Muy baja1. Leve</v>
      </c>
      <c r="AY753" s="391" t="s">
        <v>2055</v>
      </c>
    </row>
    <row r="754" spans="1:51" ht="50" customHeight="1" x14ac:dyDescent="0.3">
      <c r="A754" s="404"/>
      <c r="B754" s="407"/>
      <c r="C754" s="410"/>
      <c r="D754" s="407"/>
      <c r="E754" s="407"/>
      <c r="F754" s="407"/>
      <c r="G754" s="401"/>
      <c r="H754" s="362"/>
      <c r="I754" s="362"/>
      <c r="J754" s="362"/>
      <c r="K754" s="362"/>
      <c r="L754" s="362"/>
      <c r="M754" s="362"/>
      <c r="N754" s="389"/>
      <c r="O754" s="398"/>
      <c r="P754" s="362"/>
      <c r="Q754" s="389"/>
      <c r="R754" s="398"/>
      <c r="S754" s="389"/>
      <c r="T754" s="392"/>
      <c r="U754" s="70" t="s">
        <v>419</v>
      </c>
      <c r="V754" s="70" t="s">
        <v>2077</v>
      </c>
      <c r="W754" s="70" t="s">
        <v>2046</v>
      </c>
      <c r="X754" s="71">
        <f t="shared" si="477"/>
        <v>0.25</v>
      </c>
      <c r="Y754" s="71" t="s">
        <v>2047</v>
      </c>
      <c r="Z754" s="71">
        <f t="shared" si="478"/>
        <v>0.05</v>
      </c>
      <c r="AA754" s="70" t="s">
        <v>419</v>
      </c>
      <c r="AB754" s="70" t="s">
        <v>3051</v>
      </c>
      <c r="AC754" s="72">
        <f t="shared" si="472"/>
        <v>0.1</v>
      </c>
      <c r="AD754" s="70" t="s">
        <v>419</v>
      </c>
      <c r="AE754" s="70" t="s">
        <v>324</v>
      </c>
      <c r="AF754" s="70" t="s">
        <v>1543</v>
      </c>
      <c r="AG754" s="72">
        <f t="shared" si="473"/>
        <v>0.15</v>
      </c>
      <c r="AH754" s="70" t="s">
        <v>419</v>
      </c>
      <c r="AI754" s="70" t="s">
        <v>2049</v>
      </c>
      <c r="AJ754" s="72">
        <f t="shared" si="469"/>
        <v>0.1</v>
      </c>
      <c r="AK754" s="70" t="s">
        <v>419</v>
      </c>
      <c r="AL754" s="70" t="s">
        <v>2079</v>
      </c>
      <c r="AM754" s="72">
        <f t="shared" si="479"/>
        <v>0.15</v>
      </c>
      <c r="AN754" s="72" t="s">
        <v>2051</v>
      </c>
      <c r="AO754" s="72" t="s">
        <v>2052</v>
      </c>
      <c r="AP754" s="72">
        <f t="shared" si="475"/>
        <v>0.25</v>
      </c>
      <c r="AQ754" s="73">
        <f t="shared" si="476"/>
        <v>1.05</v>
      </c>
      <c r="AR754" s="395"/>
      <c r="AS754" s="362"/>
      <c r="AT754" s="389"/>
      <c r="AU754" s="362"/>
      <c r="AV754" s="389"/>
      <c r="AW754" s="389"/>
      <c r="AX754" s="389"/>
      <c r="AY754" s="392"/>
    </row>
    <row r="755" spans="1:51" ht="50" customHeight="1" x14ac:dyDescent="0.3">
      <c r="A755" s="405"/>
      <c r="B755" s="408"/>
      <c r="C755" s="411"/>
      <c r="D755" s="408"/>
      <c r="E755" s="408"/>
      <c r="F755" s="408"/>
      <c r="G755" s="402"/>
      <c r="H755" s="363"/>
      <c r="I755" s="363"/>
      <c r="J755" s="363"/>
      <c r="K755" s="363"/>
      <c r="L755" s="363"/>
      <c r="M755" s="363"/>
      <c r="N755" s="390"/>
      <c r="O755" s="399"/>
      <c r="P755" s="363"/>
      <c r="Q755" s="390"/>
      <c r="R755" s="399"/>
      <c r="S755" s="390"/>
      <c r="T755" s="393"/>
      <c r="U755" s="70"/>
      <c r="V755" s="70"/>
      <c r="W755" s="70"/>
      <c r="X755" s="71" t="str">
        <f t="shared" si="477"/>
        <v>0%</v>
      </c>
      <c r="Y755" s="71"/>
      <c r="Z755" s="71" t="str">
        <f t="shared" si="478"/>
        <v>0%</v>
      </c>
      <c r="AA755" s="70"/>
      <c r="AB755" s="70"/>
      <c r="AC755" s="72">
        <f t="shared" si="472"/>
        <v>0</v>
      </c>
      <c r="AD755" s="70"/>
      <c r="AE755" s="70"/>
      <c r="AF755" s="70"/>
      <c r="AG755" s="72">
        <f t="shared" si="473"/>
        <v>0</v>
      </c>
      <c r="AH755" s="70"/>
      <c r="AI755" s="70"/>
      <c r="AJ755" s="72">
        <f t="shared" si="469"/>
        <v>0</v>
      </c>
      <c r="AK755" s="70"/>
      <c r="AL755" s="70"/>
      <c r="AM755" s="72">
        <f t="shared" si="479"/>
        <v>0</v>
      </c>
      <c r="AN755" s="72"/>
      <c r="AO755" s="72"/>
      <c r="AP755" s="72">
        <f t="shared" si="475"/>
        <v>0</v>
      </c>
      <c r="AQ755" s="73">
        <f t="shared" si="476"/>
        <v>0</v>
      </c>
      <c r="AR755" s="396"/>
      <c r="AS755" s="363"/>
      <c r="AT755" s="390"/>
      <c r="AU755" s="363"/>
      <c r="AV755" s="390"/>
      <c r="AW755" s="390"/>
      <c r="AX755" s="390"/>
      <c r="AY755" s="393"/>
    </row>
    <row r="756" spans="1:51" ht="50" customHeight="1" x14ac:dyDescent="0.3">
      <c r="A756" s="403" t="s">
        <v>775</v>
      </c>
      <c r="B756" s="406" t="s">
        <v>163</v>
      </c>
      <c r="C756" s="409">
        <v>9</v>
      </c>
      <c r="D756" s="406" t="s">
        <v>312</v>
      </c>
      <c r="E756" s="406" t="s">
        <v>312</v>
      </c>
      <c r="F756" s="406" t="s">
        <v>2032</v>
      </c>
      <c r="G756" s="400" t="s">
        <v>2552</v>
      </c>
      <c r="H756" s="361" t="s">
        <v>2073</v>
      </c>
      <c r="I756" s="361" t="s">
        <v>2232</v>
      </c>
      <c r="J756" s="361" t="s">
        <v>2233</v>
      </c>
      <c r="K756" s="361" t="s">
        <v>2110</v>
      </c>
      <c r="L756" s="361" t="s">
        <v>3046</v>
      </c>
      <c r="M756" s="361" t="s">
        <v>2132</v>
      </c>
      <c r="N756" s="388">
        <f>VALUE(MID($M756,1,1))</f>
        <v>2</v>
      </c>
      <c r="O756" s="397">
        <f>IF(N756=5,100%,IF(N756=4,80%,IF(N756=3,60%,IF(N756=2,40%,IF(N756=1,20%,"")))))</f>
        <v>0.4</v>
      </c>
      <c r="P756" s="361" t="s">
        <v>2054</v>
      </c>
      <c r="Q756" s="388">
        <f>VALUE(MID($P756,1,1))</f>
        <v>1</v>
      </c>
      <c r="R756" s="397">
        <f>IF(Q756=5,100%,IF(Q756=4,80%,IF(Q756=3,60%,IF(Q756=2,40%,IF(Q756=1,20%,"")))))</f>
        <v>0.2</v>
      </c>
      <c r="S756" s="388" t="str">
        <f>CONCATENATE(M756,P756)</f>
        <v>2. Baja1. Leve</v>
      </c>
      <c r="T756" s="391" t="s">
        <v>2055</v>
      </c>
      <c r="U756" s="70" t="s">
        <v>419</v>
      </c>
      <c r="V756" s="70" t="s">
        <v>2097</v>
      </c>
      <c r="W756" s="70" t="s">
        <v>2046</v>
      </c>
      <c r="X756" s="71">
        <f t="shared" si="477"/>
        <v>0.25</v>
      </c>
      <c r="Y756" s="71" t="s">
        <v>2047</v>
      </c>
      <c r="Z756" s="71">
        <f t="shared" si="478"/>
        <v>0.05</v>
      </c>
      <c r="AA756" s="70" t="s">
        <v>419</v>
      </c>
      <c r="AB756" s="70" t="s">
        <v>2098</v>
      </c>
      <c r="AC756" s="72">
        <f t="shared" si="472"/>
        <v>0.1</v>
      </c>
      <c r="AD756" s="70" t="s">
        <v>419</v>
      </c>
      <c r="AE756" s="70" t="s">
        <v>178</v>
      </c>
      <c r="AF756" s="70" t="s">
        <v>170</v>
      </c>
      <c r="AG756" s="72">
        <f t="shared" si="473"/>
        <v>0.15</v>
      </c>
      <c r="AH756" s="70" t="s">
        <v>419</v>
      </c>
      <c r="AI756" s="70" t="s">
        <v>2099</v>
      </c>
      <c r="AJ756" s="72">
        <f t="shared" si="469"/>
        <v>0.1</v>
      </c>
      <c r="AK756" s="70" t="s">
        <v>419</v>
      </c>
      <c r="AL756" s="70" t="s">
        <v>2100</v>
      </c>
      <c r="AM756" s="72">
        <f t="shared" si="479"/>
        <v>0.15</v>
      </c>
      <c r="AN756" s="72" t="s">
        <v>2051</v>
      </c>
      <c r="AO756" s="72" t="s">
        <v>2067</v>
      </c>
      <c r="AP756" s="72">
        <f t="shared" si="475"/>
        <v>0.25</v>
      </c>
      <c r="AQ756" s="73">
        <f t="shared" si="476"/>
        <v>1.05</v>
      </c>
      <c r="AR756" s="394">
        <v>0.70000000000000007</v>
      </c>
      <c r="AS756" s="361" t="s">
        <v>2053</v>
      </c>
      <c r="AT756" s="388">
        <f>VALUE(MID($AS756,1,1))</f>
        <v>1</v>
      </c>
      <c r="AU756" s="361" t="s">
        <v>2054</v>
      </c>
      <c r="AV756" s="388">
        <f>VALUE(MID($AU756,1,1))</f>
        <v>1</v>
      </c>
      <c r="AW756" s="388">
        <f>$AT756*$AV756</f>
        <v>1</v>
      </c>
      <c r="AX756" s="388" t="str">
        <f>CONCATENATE(AS756,AU756)</f>
        <v>1. Muy baja1. Leve</v>
      </c>
      <c r="AY756" s="391" t="s">
        <v>2055</v>
      </c>
    </row>
    <row r="757" spans="1:51" ht="50" customHeight="1" x14ac:dyDescent="0.3">
      <c r="A757" s="404"/>
      <c r="B757" s="407"/>
      <c r="C757" s="410"/>
      <c r="D757" s="407"/>
      <c r="E757" s="407"/>
      <c r="F757" s="407"/>
      <c r="G757" s="401"/>
      <c r="H757" s="362"/>
      <c r="I757" s="362"/>
      <c r="J757" s="362"/>
      <c r="K757" s="362"/>
      <c r="L757" s="362"/>
      <c r="M757" s="362"/>
      <c r="N757" s="389"/>
      <c r="O757" s="398"/>
      <c r="P757" s="362"/>
      <c r="Q757" s="389"/>
      <c r="R757" s="398"/>
      <c r="S757" s="389"/>
      <c r="T757" s="392"/>
      <c r="U757" s="70" t="s">
        <v>419</v>
      </c>
      <c r="V757" s="70" t="s">
        <v>3060</v>
      </c>
      <c r="W757" s="70" t="s">
        <v>2046</v>
      </c>
      <c r="X757" s="71">
        <f t="shared" si="477"/>
        <v>0.25</v>
      </c>
      <c r="Y757" s="71" t="s">
        <v>2047</v>
      </c>
      <c r="Z757" s="71">
        <f t="shared" si="478"/>
        <v>0.05</v>
      </c>
      <c r="AA757" s="70" t="s">
        <v>419</v>
      </c>
      <c r="AB757" s="70" t="s">
        <v>3061</v>
      </c>
      <c r="AC757" s="72">
        <f t="shared" si="472"/>
        <v>0.1</v>
      </c>
      <c r="AD757" s="70" t="s">
        <v>419</v>
      </c>
      <c r="AE757" s="70" t="s">
        <v>516</v>
      </c>
      <c r="AF757" s="70" t="s">
        <v>1543</v>
      </c>
      <c r="AG757" s="72">
        <f t="shared" si="473"/>
        <v>0.15</v>
      </c>
      <c r="AH757" s="70" t="s">
        <v>419</v>
      </c>
      <c r="AI757" s="70" t="s">
        <v>2049</v>
      </c>
      <c r="AJ757" s="72">
        <f t="shared" si="469"/>
        <v>0.1</v>
      </c>
      <c r="AK757" s="70" t="s">
        <v>419</v>
      </c>
      <c r="AL757" s="70" t="s">
        <v>2050</v>
      </c>
      <c r="AM757" s="72">
        <f>IF(AK757="SI",15%,0%)</f>
        <v>0.15</v>
      </c>
      <c r="AN757" s="72" t="s">
        <v>2051</v>
      </c>
      <c r="AO757" s="72" t="s">
        <v>2052</v>
      </c>
      <c r="AP757" s="72">
        <f t="shared" si="475"/>
        <v>0.25</v>
      </c>
      <c r="AQ757" s="73">
        <f t="shared" si="476"/>
        <v>1.05</v>
      </c>
      <c r="AR757" s="395"/>
      <c r="AS757" s="362"/>
      <c r="AT757" s="389"/>
      <c r="AU757" s="362"/>
      <c r="AV757" s="389"/>
      <c r="AW757" s="389"/>
      <c r="AX757" s="389"/>
      <c r="AY757" s="392"/>
    </row>
    <row r="758" spans="1:51" ht="50" customHeight="1" x14ac:dyDescent="0.3">
      <c r="A758" s="405"/>
      <c r="B758" s="408"/>
      <c r="C758" s="411"/>
      <c r="D758" s="408"/>
      <c r="E758" s="408"/>
      <c r="F758" s="408"/>
      <c r="G758" s="402"/>
      <c r="H758" s="363"/>
      <c r="I758" s="363"/>
      <c r="J758" s="363"/>
      <c r="K758" s="363"/>
      <c r="L758" s="363"/>
      <c r="M758" s="363"/>
      <c r="N758" s="390"/>
      <c r="O758" s="399"/>
      <c r="P758" s="363"/>
      <c r="Q758" s="390"/>
      <c r="R758" s="399"/>
      <c r="S758" s="390"/>
      <c r="T758" s="393"/>
      <c r="U758" s="70"/>
      <c r="V758" s="70"/>
      <c r="W758" s="70"/>
      <c r="X758" s="71" t="str">
        <f t="shared" si="477"/>
        <v>0%</v>
      </c>
      <c r="Y758" s="71"/>
      <c r="Z758" s="71" t="str">
        <f t="shared" si="478"/>
        <v>0%</v>
      </c>
      <c r="AA758" s="70"/>
      <c r="AB758" s="70"/>
      <c r="AC758" s="72">
        <f t="shared" si="472"/>
        <v>0</v>
      </c>
      <c r="AD758" s="70"/>
      <c r="AE758" s="70"/>
      <c r="AF758" s="70"/>
      <c r="AG758" s="72">
        <f t="shared" si="473"/>
        <v>0</v>
      </c>
      <c r="AH758" s="70"/>
      <c r="AI758" s="70"/>
      <c r="AJ758" s="72">
        <f t="shared" si="469"/>
        <v>0</v>
      </c>
      <c r="AK758" s="70"/>
      <c r="AL758" s="70"/>
      <c r="AM758" s="72">
        <f t="shared" si="479"/>
        <v>0</v>
      </c>
      <c r="AN758" s="72"/>
      <c r="AO758" s="72"/>
      <c r="AP758" s="72">
        <f t="shared" si="475"/>
        <v>0</v>
      </c>
      <c r="AQ758" s="73">
        <f t="shared" si="476"/>
        <v>0</v>
      </c>
      <c r="AR758" s="396"/>
      <c r="AS758" s="363"/>
      <c r="AT758" s="390"/>
      <c r="AU758" s="363"/>
      <c r="AV758" s="390"/>
      <c r="AW758" s="390"/>
      <c r="AX758" s="390"/>
      <c r="AY758" s="393"/>
    </row>
    <row r="759" spans="1:51" ht="50" customHeight="1" x14ac:dyDescent="0.3">
      <c r="A759" s="403" t="s">
        <v>775</v>
      </c>
      <c r="B759" s="406" t="s">
        <v>163</v>
      </c>
      <c r="C759" s="409">
        <v>10</v>
      </c>
      <c r="D759" s="406" t="s">
        <v>312</v>
      </c>
      <c r="E759" s="406" t="s">
        <v>312</v>
      </c>
      <c r="F759" s="406" t="s">
        <v>2061</v>
      </c>
      <c r="G759" s="400" t="s">
        <v>2556</v>
      </c>
      <c r="H759" s="361" t="s">
        <v>2073</v>
      </c>
      <c r="I759" s="361" t="s">
        <v>2237</v>
      </c>
      <c r="J759" s="361" t="s">
        <v>2238</v>
      </c>
      <c r="K759" s="361" t="s">
        <v>2239</v>
      </c>
      <c r="L759" s="361" t="s">
        <v>3046</v>
      </c>
      <c r="M759" s="361" t="s">
        <v>2132</v>
      </c>
      <c r="N759" s="388">
        <f>VALUE(MID($M759,1,1))</f>
        <v>2</v>
      </c>
      <c r="O759" s="397">
        <f>IF(N759=5,100%,IF(N759=4,80%,IF(N759=3,60%,IF(N759=2,40%,IF(N759=1,20%,"")))))</f>
        <v>0.4</v>
      </c>
      <c r="P759" s="361" t="s">
        <v>2054</v>
      </c>
      <c r="Q759" s="388">
        <f>VALUE(MID($P759,1,1))</f>
        <v>1</v>
      </c>
      <c r="R759" s="397">
        <f>IF(Q759=5,100%,IF(Q759=4,80%,IF(Q759=3,60%,IF(Q759=2,40%,IF(Q759=1,20%,"")))))</f>
        <v>0.2</v>
      </c>
      <c r="S759" s="388" t="str">
        <f>CONCATENATE(M759,P759)</f>
        <v>2. Baja1. Leve</v>
      </c>
      <c r="T759" s="391" t="s">
        <v>2055</v>
      </c>
      <c r="U759" s="70" t="s">
        <v>419</v>
      </c>
      <c r="V759" s="70" t="s">
        <v>3062</v>
      </c>
      <c r="W759" s="70" t="s">
        <v>2046</v>
      </c>
      <c r="X759" s="71">
        <f t="shared" si="477"/>
        <v>0.25</v>
      </c>
      <c r="Y759" s="71" t="s">
        <v>2047</v>
      </c>
      <c r="Z759" s="71">
        <f t="shared" si="478"/>
        <v>0.05</v>
      </c>
      <c r="AA759" s="70" t="s">
        <v>456</v>
      </c>
      <c r="AB759" s="70" t="s">
        <v>3063</v>
      </c>
      <c r="AC759" s="72">
        <f t="shared" si="472"/>
        <v>0</v>
      </c>
      <c r="AD759" s="70" t="s">
        <v>419</v>
      </c>
      <c r="AE759" s="70" t="s">
        <v>193</v>
      </c>
      <c r="AF759" s="70" t="s">
        <v>170</v>
      </c>
      <c r="AG759" s="72">
        <f t="shared" si="473"/>
        <v>0.15</v>
      </c>
      <c r="AH759" s="70" t="s">
        <v>419</v>
      </c>
      <c r="AI759" s="70" t="s">
        <v>2145</v>
      </c>
      <c r="AJ759" s="72">
        <f t="shared" si="469"/>
        <v>0.1</v>
      </c>
      <c r="AK759" s="70" t="s">
        <v>419</v>
      </c>
      <c r="AL759" s="70" t="s">
        <v>2242</v>
      </c>
      <c r="AM759" s="72">
        <f t="shared" si="479"/>
        <v>0.15</v>
      </c>
      <c r="AN759" s="72" t="s">
        <v>2051</v>
      </c>
      <c r="AO759" s="72" t="s">
        <v>2243</v>
      </c>
      <c r="AP759" s="72">
        <f t="shared" si="475"/>
        <v>0.25</v>
      </c>
      <c r="AQ759" s="73">
        <f t="shared" si="476"/>
        <v>0.95000000000000007</v>
      </c>
      <c r="AR759" s="394">
        <v>0.70000000000000007</v>
      </c>
      <c r="AS759" s="361" t="s">
        <v>2053</v>
      </c>
      <c r="AT759" s="388">
        <f>VALUE(MID($AS759,1,1))</f>
        <v>1</v>
      </c>
      <c r="AU759" s="361" t="s">
        <v>2054</v>
      </c>
      <c r="AV759" s="388">
        <f>VALUE(MID($AU759,1,1))</f>
        <v>1</v>
      </c>
      <c r="AW759" s="388">
        <f>$AT759*$AV759</f>
        <v>1</v>
      </c>
      <c r="AX759" s="388" t="str">
        <f>CONCATENATE(AS759,AU759)</f>
        <v>1. Muy baja1. Leve</v>
      </c>
      <c r="AY759" s="391" t="s">
        <v>2055</v>
      </c>
    </row>
    <row r="760" spans="1:51" ht="50" customHeight="1" x14ac:dyDescent="0.3">
      <c r="A760" s="404"/>
      <c r="B760" s="407"/>
      <c r="C760" s="410"/>
      <c r="D760" s="407"/>
      <c r="E760" s="407"/>
      <c r="F760" s="407"/>
      <c r="G760" s="401"/>
      <c r="H760" s="362"/>
      <c r="I760" s="362"/>
      <c r="J760" s="362"/>
      <c r="K760" s="362"/>
      <c r="L760" s="362"/>
      <c r="M760" s="362"/>
      <c r="N760" s="389"/>
      <c r="O760" s="398"/>
      <c r="P760" s="362"/>
      <c r="Q760" s="389"/>
      <c r="R760" s="398"/>
      <c r="S760" s="389"/>
      <c r="T760" s="392"/>
      <c r="U760" s="70" t="s">
        <v>419</v>
      </c>
      <c r="V760" s="70" t="s">
        <v>3064</v>
      </c>
      <c r="W760" s="70" t="s">
        <v>2046</v>
      </c>
      <c r="X760" s="71">
        <f t="shared" si="477"/>
        <v>0.25</v>
      </c>
      <c r="Y760" s="71" t="s">
        <v>2069</v>
      </c>
      <c r="Z760" s="71">
        <f t="shared" si="478"/>
        <v>0.15</v>
      </c>
      <c r="AA760" s="70" t="s">
        <v>419</v>
      </c>
      <c r="AB760" s="70" t="s">
        <v>3065</v>
      </c>
      <c r="AC760" s="72">
        <f t="shared" si="472"/>
        <v>0.1</v>
      </c>
      <c r="AD760" s="70" t="s">
        <v>419</v>
      </c>
      <c r="AE760" s="70" t="s">
        <v>516</v>
      </c>
      <c r="AF760" s="70" t="s">
        <v>1543</v>
      </c>
      <c r="AG760" s="72">
        <f t="shared" si="473"/>
        <v>0.15</v>
      </c>
      <c r="AH760" s="70" t="s">
        <v>419</v>
      </c>
      <c r="AI760" s="70" t="s">
        <v>2049</v>
      </c>
      <c r="AJ760" s="72">
        <f t="shared" si="469"/>
        <v>0.1</v>
      </c>
      <c r="AK760" s="70" t="s">
        <v>419</v>
      </c>
      <c r="AL760" s="70" t="s">
        <v>2096</v>
      </c>
      <c r="AM760" s="72">
        <f t="shared" si="479"/>
        <v>0.15</v>
      </c>
      <c r="AN760" s="72" t="s">
        <v>2051</v>
      </c>
      <c r="AO760" s="72" t="s">
        <v>2067</v>
      </c>
      <c r="AP760" s="72">
        <f t="shared" si="475"/>
        <v>0.25</v>
      </c>
      <c r="AQ760" s="73">
        <f t="shared" si="476"/>
        <v>1.1499999999999999</v>
      </c>
      <c r="AR760" s="395"/>
      <c r="AS760" s="362"/>
      <c r="AT760" s="389"/>
      <c r="AU760" s="362"/>
      <c r="AV760" s="389"/>
      <c r="AW760" s="389"/>
      <c r="AX760" s="389"/>
      <c r="AY760" s="392"/>
    </row>
    <row r="761" spans="1:51" ht="50" customHeight="1" x14ac:dyDescent="0.3">
      <c r="A761" s="405"/>
      <c r="B761" s="408"/>
      <c r="C761" s="411"/>
      <c r="D761" s="408"/>
      <c r="E761" s="408"/>
      <c r="F761" s="408"/>
      <c r="G761" s="402"/>
      <c r="H761" s="363"/>
      <c r="I761" s="363"/>
      <c r="J761" s="363"/>
      <c r="K761" s="363"/>
      <c r="L761" s="363"/>
      <c r="M761" s="363"/>
      <c r="N761" s="390"/>
      <c r="O761" s="399"/>
      <c r="P761" s="363"/>
      <c r="Q761" s="390"/>
      <c r="R761" s="399"/>
      <c r="S761" s="390"/>
      <c r="T761" s="393"/>
      <c r="U761" s="70"/>
      <c r="V761" s="70"/>
      <c r="W761" s="70"/>
      <c r="X761" s="71" t="str">
        <f t="shared" si="477"/>
        <v>0%</v>
      </c>
      <c r="Y761" s="71"/>
      <c r="Z761" s="71" t="str">
        <f t="shared" si="478"/>
        <v>0%</v>
      </c>
      <c r="AA761" s="70"/>
      <c r="AB761" s="70"/>
      <c r="AC761" s="72">
        <f t="shared" si="472"/>
        <v>0</v>
      </c>
      <c r="AD761" s="70"/>
      <c r="AE761" s="70"/>
      <c r="AF761" s="70"/>
      <c r="AG761" s="72">
        <f t="shared" si="473"/>
        <v>0</v>
      </c>
      <c r="AH761" s="70"/>
      <c r="AI761" s="70"/>
      <c r="AJ761" s="72">
        <f t="shared" si="469"/>
        <v>0</v>
      </c>
      <c r="AK761" s="70"/>
      <c r="AL761" s="70"/>
      <c r="AM761" s="72">
        <f t="shared" si="479"/>
        <v>0</v>
      </c>
      <c r="AN761" s="72"/>
      <c r="AO761" s="72"/>
      <c r="AP761" s="72">
        <f t="shared" si="475"/>
        <v>0</v>
      </c>
      <c r="AQ761" s="73">
        <f t="shared" si="476"/>
        <v>0</v>
      </c>
      <c r="AR761" s="396"/>
      <c r="AS761" s="363"/>
      <c r="AT761" s="390"/>
      <c r="AU761" s="363"/>
      <c r="AV761" s="390"/>
      <c r="AW761" s="390"/>
      <c r="AX761" s="390"/>
      <c r="AY761" s="393"/>
    </row>
    <row r="762" spans="1:51" ht="50" customHeight="1" x14ac:dyDescent="0.3">
      <c r="A762" s="403" t="s">
        <v>775</v>
      </c>
      <c r="B762" s="406" t="s">
        <v>163</v>
      </c>
      <c r="C762" s="409">
        <v>1</v>
      </c>
      <c r="D762" s="406" t="s">
        <v>3066</v>
      </c>
      <c r="E762" s="406" t="s">
        <v>227</v>
      </c>
      <c r="F762" s="406" t="s">
        <v>2032</v>
      </c>
      <c r="G762" s="400" t="s">
        <v>3067</v>
      </c>
      <c r="H762" s="361" t="s">
        <v>2073</v>
      </c>
      <c r="I762" s="361" t="s">
        <v>2074</v>
      </c>
      <c r="J762" s="361" t="s">
        <v>2075</v>
      </c>
      <c r="K762" s="361" t="s">
        <v>2076</v>
      </c>
      <c r="L762" s="361" t="s">
        <v>3046</v>
      </c>
      <c r="M762" s="361" t="s">
        <v>2042</v>
      </c>
      <c r="N762" s="388">
        <f>VALUE(MID($M762,1,1))</f>
        <v>3</v>
      </c>
      <c r="O762" s="397">
        <f>IF(N762=5,100%,IF(N762=4,80%,IF(N762=3,60%,IF(N762=2,40%,IF(N762=1,20%,"")))))</f>
        <v>0.6</v>
      </c>
      <c r="P762" s="361" t="s">
        <v>2106</v>
      </c>
      <c r="Q762" s="388">
        <f>VALUE(MID($P762,1,1))</f>
        <v>3</v>
      </c>
      <c r="R762" s="397">
        <f>IF(Q762=5,100%,IF(Q762=4,80%,IF(Q762=3,60%,IF(Q762=2,40%,IF(Q762=1,20%,"")))))</f>
        <v>0.6</v>
      </c>
      <c r="S762" s="388" t="str">
        <f>CONCATENATE(M762,P762)</f>
        <v>3. Media3. Moderado</v>
      </c>
      <c r="T762" s="391" t="s">
        <v>2044</v>
      </c>
      <c r="U762" s="70" t="s">
        <v>419</v>
      </c>
      <c r="V762" s="70" t="s">
        <v>2519</v>
      </c>
      <c r="W762" s="70" t="s">
        <v>2046</v>
      </c>
      <c r="X762" s="71">
        <f t="shared" si="477"/>
        <v>0.25</v>
      </c>
      <c r="Y762" s="71" t="s">
        <v>2069</v>
      </c>
      <c r="Z762" s="71">
        <f t="shared" si="478"/>
        <v>0.15</v>
      </c>
      <c r="AA762" s="70" t="s">
        <v>419</v>
      </c>
      <c r="AB762" s="70" t="s">
        <v>3068</v>
      </c>
      <c r="AC762" s="72">
        <f t="shared" si="472"/>
        <v>0.1</v>
      </c>
      <c r="AD762" s="70" t="s">
        <v>419</v>
      </c>
      <c r="AE762" s="70" t="s">
        <v>516</v>
      </c>
      <c r="AF762" s="70" t="s">
        <v>1485</v>
      </c>
      <c r="AG762" s="72">
        <f t="shared" si="473"/>
        <v>0.15</v>
      </c>
      <c r="AH762" s="70" t="s">
        <v>419</v>
      </c>
      <c r="AI762" s="70" t="s">
        <v>2095</v>
      </c>
      <c r="AJ762" s="72">
        <f t="shared" si="469"/>
        <v>0.1</v>
      </c>
      <c r="AK762" s="70" t="s">
        <v>419</v>
      </c>
      <c r="AL762" s="70" t="s">
        <v>2096</v>
      </c>
      <c r="AM762" s="72">
        <f t="shared" si="479"/>
        <v>0.15</v>
      </c>
      <c r="AN762" s="72" t="s">
        <v>2051</v>
      </c>
      <c r="AO762" s="72" t="s">
        <v>2052</v>
      </c>
      <c r="AP762" s="72">
        <f>IF(AN762="Positivos",25%,0%)</f>
        <v>0.25</v>
      </c>
      <c r="AQ762" s="73">
        <f>+AC762+AG762+AJ762+AM762+AP762+Z762+X762</f>
        <v>1.1499999999999999</v>
      </c>
      <c r="AR762" s="394">
        <v>1.0833333333333333</v>
      </c>
      <c r="AS762" s="361" t="s">
        <v>2053</v>
      </c>
      <c r="AT762" s="388">
        <f>VALUE(MID($AS762,1,1))</f>
        <v>1</v>
      </c>
      <c r="AU762" s="361" t="s">
        <v>2054</v>
      </c>
      <c r="AV762" s="388">
        <f>VALUE(MID($AU762,1,1))</f>
        <v>1</v>
      </c>
      <c r="AW762" s="388">
        <f>$AT762*$AV762</f>
        <v>1</v>
      </c>
      <c r="AX762" s="388" t="str">
        <f>CONCATENATE(AS762,AU762)</f>
        <v>1. Muy baja1. Leve</v>
      </c>
      <c r="AY762" s="391" t="s">
        <v>2055</v>
      </c>
    </row>
    <row r="763" spans="1:51" ht="50" customHeight="1" x14ac:dyDescent="0.3">
      <c r="A763" s="404"/>
      <c r="B763" s="407"/>
      <c r="C763" s="410"/>
      <c r="D763" s="407"/>
      <c r="E763" s="407"/>
      <c r="F763" s="407"/>
      <c r="G763" s="401"/>
      <c r="H763" s="362"/>
      <c r="I763" s="362"/>
      <c r="J763" s="362"/>
      <c r="K763" s="362"/>
      <c r="L763" s="362"/>
      <c r="M763" s="362"/>
      <c r="N763" s="389"/>
      <c r="O763" s="398"/>
      <c r="P763" s="362"/>
      <c r="Q763" s="389"/>
      <c r="R763" s="398"/>
      <c r="S763" s="389"/>
      <c r="T763" s="392"/>
      <c r="U763" s="70" t="s">
        <v>419</v>
      </c>
      <c r="V763" s="70" t="s">
        <v>3069</v>
      </c>
      <c r="W763" s="70" t="s">
        <v>2046</v>
      </c>
      <c r="X763" s="71">
        <f t="shared" si="477"/>
        <v>0.25</v>
      </c>
      <c r="Y763" s="71" t="s">
        <v>2047</v>
      </c>
      <c r="Z763" s="71">
        <f t="shared" si="478"/>
        <v>0.05</v>
      </c>
      <c r="AA763" s="70" t="s">
        <v>419</v>
      </c>
      <c r="AB763" s="70" t="s">
        <v>3070</v>
      </c>
      <c r="AC763" s="72">
        <f t="shared" si="472"/>
        <v>0.1</v>
      </c>
      <c r="AD763" s="70" t="s">
        <v>419</v>
      </c>
      <c r="AE763" s="70" t="s">
        <v>516</v>
      </c>
      <c r="AF763" s="70" t="s">
        <v>1485</v>
      </c>
      <c r="AG763" s="72">
        <f t="shared" si="473"/>
        <v>0.15</v>
      </c>
      <c r="AH763" s="70" t="s">
        <v>419</v>
      </c>
      <c r="AI763" s="70" t="s">
        <v>2099</v>
      </c>
      <c r="AJ763" s="72">
        <f t="shared" si="469"/>
        <v>0.1</v>
      </c>
      <c r="AK763" s="70" t="s">
        <v>419</v>
      </c>
      <c r="AL763" s="70" t="s">
        <v>2100</v>
      </c>
      <c r="AM763" s="72">
        <f t="shared" si="479"/>
        <v>0.15</v>
      </c>
      <c r="AN763" s="72" t="s">
        <v>2051</v>
      </c>
      <c r="AO763" s="72" t="s">
        <v>2067</v>
      </c>
      <c r="AP763" s="72">
        <f>IF(AN763="Positivos",25%,0%)</f>
        <v>0.25</v>
      </c>
      <c r="AQ763" s="73">
        <f>+AC763+AG763+AJ763+AM763+AP763+Z763+X763</f>
        <v>1.05</v>
      </c>
      <c r="AR763" s="395"/>
      <c r="AS763" s="362"/>
      <c r="AT763" s="389"/>
      <c r="AU763" s="362"/>
      <c r="AV763" s="389"/>
      <c r="AW763" s="389"/>
      <c r="AX763" s="389"/>
      <c r="AY763" s="392"/>
    </row>
    <row r="764" spans="1:51" ht="50" customHeight="1" x14ac:dyDescent="0.3">
      <c r="A764" s="405"/>
      <c r="B764" s="408"/>
      <c r="C764" s="411"/>
      <c r="D764" s="408"/>
      <c r="E764" s="408"/>
      <c r="F764" s="408"/>
      <c r="G764" s="402"/>
      <c r="H764" s="363"/>
      <c r="I764" s="363"/>
      <c r="J764" s="363"/>
      <c r="K764" s="363"/>
      <c r="L764" s="363"/>
      <c r="M764" s="363"/>
      <c r="N764" s="390"/>
      <c r="O764" s="399"/>
      <c r="P764" s="363"/>
      <c r="Q764" s="390"/>
      <c r="R764" s="399"/>
      <c r="S764" s="390"/>
      <c r="T764" s="393"/>
      <c r="U764" s="70" t="s">
        <v>419</v>
      </c>
      <c r="V764" s="70" t="s">
        <v>2101</v>
      </c>
      <c r="W764" s="70" t="s">
        <v>2046</v>
      </c>
      <c r="X764" s="71">
        <f t="shared" si="477"/>
        <v>0.25</v>
      </c>
      <c r="Y764" s="71" t="s">
        <v>2047</v>
      </c>
      <c r="Z764" s="71">
        <f t="shared" si="478"/>
        <v>0.05</v>
      </c>
      <c r="AA764" s="70" t="s">
        <v>419</v>
      </c>
      <c r="AB764" s="70" t="s">
        <v>3071</v>
      </c>
      <c r="AC764" s="72">
        <f t="shared" si="472"/>
        <v>0.1</v>
      </c>
      <c r="AD764" s="70" t="s">
        <v>419</v>
      </c>
      <c r="AE764" s="70" t="s">
        <v>516</v>
      </c>
      <c r="AF764" s="70" t="s">
        <v>1485</v>
      </c>
      <c r="AG764" s="72">
        <f t="shared" si="473"/>
        <v>0.15</v>
      </c>
      <c r="AH764" s="70" t="s">
        <v>419</v>
      </c>
      <c r="AI764" s="70" t="s">
        <v>2095</v>
      </c>
      <c r="AJ764" s="72">
        <f t="shared" si="469"/>
        <v>0.1</v>
      </c>
      <c r="AK764" s="70" t="s">
        <v>419</v>
      </c>
      <c r="AL764" s="70" t="s">
        <v>2082</v>
      </c>
      <c r="AM764" s="72">
        <f t="shared" si="479"/>
        <v>0.15</v>
      </c>
      <c r="AN764" s="72" t="s">
        <v>2051</v>
      </c>
      <c r="AO764" s="72" t="s">
        <v>2052</v>
      </c>
      <c r="AP764" s="72">
        <f t="shared" ref="AP764:AP815" si="480">IF(AN764="Positivos",25%,0%)</f>
        <v>0.25</v>
      </c>
      <c r="AQ764" s="73">
        <f t="shared" ref="AQ764:AQ815" si="481">+AC764+AG764+AJ764+AM764+AP764+Z764+X764</f>
        <v>1.05</v>
      </c>
      <c r="AR764" s="396"/>
      <c r="AS764" s="363"/>
      <c r="AT764" s="390"/>
      <c r="AU764" s="363"/>
      <c r="AV764" s="390"/>
      <c r="AW764" s="390"/>
      <c r="AX764" s="390"/>
      <c r="AY764" s="393"/>
    </row>
    <row r="765" spans="1:51" ht="50" customHeight="1" x14ac:dyDescent="0.3">
      <c r="A765" s="403" t="s">
        <v>775</v>
      </c>
      <c r="B765" s="406" t="s">
        <v>163</v>
      </c>
      <c r="C765" s="409">
        <v>2</v>
      </c>
      <c r="D765" s="406" t="s">
        <v>3072</v>
      </c>
      <c r="E765" s="406" t="s">
        <v>227</v>
      </c>
      <c r="F765" s="406" t="s">
        <v>2061</v>
      </c>
      <c r="G765" s="400" t="s">
        <v>3073</v>
      </c>
      <c r="H765" s="361" t="s">
        <v>2084</v>
      </c>
      <c r="I765" s="361" t="s">
        <v>2085</v>
      </c>
      <c r="J765" s="361" t="s">
        <v>2086</v>
      </c>
      <c r="K765" s="361" t="s">
        <v>2087</v>
      </c>
      <c r="L765" s="361" t="s">
        <v>3046</v>
      </c>
      <c r="M765" s="361" t="s">
        <v>2042</v>
      </c>
      <c r="N765" s="388">
        <f>VALUE(MID($M765,1,1))</f>
        <v>3</v>
      </c>
      <c r="O765" s="397">
        <f>IF(N765=5,100%,IF(N765=4,80%,IF(N765=3,60%,IF(N765=2,40%,IF(N765=1,20%,"")))))</f>
        <v>0.6</v>
      </c>
      <c r="P765" s="361" t="s">
        <v>2106</v>
      </c>
      <c r="Q765" s="388">
        <f>VALUE(MID($P765,1,1))</f>
        <v>3</v>
      </c>
      <c r="R765" s="397">
        <f>IF(Q765=5,100%,IF(Q765=4,80%,IF(Q765=3,60%,IF(Q765=2,40%,IF(Q765=1,20%,"")))))</f>
        <v>0.6</v>
      </c>
      <c r="S765" s="388" t="str">
        <f>CONCATENATE(M765,P765)</f>
        <v>3. Media3. Moderado</v>
      </c>
      <c r="T765" s="391" t="s">
        <v>2044</v>
      </c>
      <c r="U765" s="70" t="s">
        <v>419</v>
      </c>
      <c r="V765" s="70" t="s">
        <v>2093</v>
      </c>
      <c r="W765" s="70" t="s">
        <v>2046</v>
      </c>
      <c r="X765" s="71">
        <f t="shared" si="477"/>
        <v>0.25</v>
      </c>
      <c r="Y765" s="71" t="s">
        <v>2069</v>
      </c>
      <c r="Z765" s="71">
        <f t="shared" si="478"/>
        <v>0.15</v>
      </c>
      <c r="AA765" s="70" t="s">
        <v>419</v>
      </c>
      <c r="AB765" s="70" t="s">
        <v>3068</v>
      </c>
      <c r="AC765" s="72">
        <f t="shared" si="472"/>
        <v>0.1</v>
      </c>
      <c r="AD765" s="70" t="s">
        <v>419</v>
      </c>
      <c r="AE765" s="70" t="s">
        <v>516</v>
      </c>
      <c r="AF765" s="70" t="s">
        <v>1485</v>
      </c>
      <c r="AG765" s="72">
        <f t="shared" si="473"/>
        <v>0.15</v>
      </c>
      <c r="AH765" s="70" t="s">
        <v>419</v>
      </c>
      <c r="AI765" s="70" t="s">
        <v>2095</v>
      </c>
      <c r="AJ765" s="72">
        <f t="shared" si="469"/>
        <v>0.1</v>
      </c>
      <c r="AK765" s="70" t="s">
        <v>419</v>
      </c>
      <c r="AL765" s="70" t="s">
        <v>2096</v>
      </c>
      <c r="AM765" s="72">
        <f t="shared" si="479"/>
        <v>0.15</v>
      </c>
      <c r="AN765" s="72" t="s">
        <v>2051</v>
      </c>
      <c r="AO765" s="72" t="s">
        <v>2052</v>
      </c>
      <c r="AP765" s="72">
        <f t="shared" si="480"/>
        <v>0.25</v>
      </c>
      <c r="AQ765" s="73">
        <f t="shared" si="481"/>
        <v>1.1499999999999999</v>
      </c>
      <c r="AR765" s="394">
        <v>1.0833333333333333</v>
      </c>
      <c r="AS765" s="361" t="s">
        <v>2053</v>
      </c>
      <c r="AT765" s="388">
        <f>VALUE(MID($AS765,1,1))</f>
        <v>1</v>
      </c>
      <c r="AU765" s="361" t="s">
        <v>2054</v>
      </c>
      <c r="AV765" s="388">
        <f>VALUE(MID($AU765,1,1))</f>
        <v>1</v>
      </c>
      <c r="AW765" s="388">
        <f>$AT765*$AV765</f>
        <v>1</v>
      </c>
      <c r="AX765" s="388" t="str">
        <f>CONCATENATE(AS765,AU765)</f>
        <v>1. Muy baja1. Leve</v>
      </c>
      <c r="AY765" s="391" t="s">
        <v>2055</v>
      </c>
    </row>
    <row r="766" spans="1:51" ht="50" customHeight="1" x14ac:dyDescent="0.3">
      <c r="A766" s="404"/>
      <c r="B766" s="407"/>
      <c r="C766" s="410"/>
      <c r="D766" s="407"/>
      <c r="E766" s="407"/>
      <c r="F766" s="407"/>
      <c r="G766" s="401"/>
      <c r="H766" s="362"/>
      <c r="I766" s="362"/>
      <c r="J766" s="362"/>
      <c r="K766" s="362"/>
      <c r="L766" s="362"/>
      <c r="M766" s="362"/>
      <c r="N766" s="389"/>
      <c r="O766" s="398"/>
      <c r="P766" s="362"/>
      <c r="Q766" s="389"/>
      <c r="R766" s="398"/>
      <c r="S766" s="389"/>
      <c r="T766" s="392"/>
      <c r="U766" s="70" t="s">
        <v>419</v>
      </c>
      <c r="V766" s="70" t="s">
        <v>3069</v>
      </c>
      <c r="W766" s="70" t="s">
        <v>2046</v>
      </c>
      <c r="X766" s="71">
        <f t="shared" si="477"/>
        <v>0.25</v>
      </c>
      <c r="Y766" s="71" t="s">
        <v>2047</v>
      </c>
      <c r="Z766" s="71">
        <f t="shared" si="478"/>
        <v>0.05</v>
      </c>
      <c r="AA766" s="70" t="s">
        <v>419</v>
      </c>
      <c r="AB766" s="70" t="s">
        <v>3070</v>
      </c>
      <c r="AC766" s="72">
        <f t="shared" si="472"/>
        <v>0.1</v>
      </c>
      <c r="AD766" s="70" t="s">
        <v>419</v>
      </c>
      <c r="AE766" s="70" t="s">
        <v>516</v>
      </c>
      <c r="AF766" s="70" t="s">
        <v>1485</v>
      </c>
      <c r="AG766" s="72">
        <f t="shared" si="473"/>
        <v>0.15</v>
      </c>
      <c r="AH766" s="70" t="s">
        <v>419</v>
      </c>
      <c r="AI766" s="70" t="s">
        <v>2099</v>
      </c>
      <c r="AJ766" s="72">
        <f t="shared" si="469"/>
        <v>0.1</v>
      </c>
      <c r="AK766" s="70" t="s">
        <v>419</v>
      </c>
      <c r="AL766" s="70" t="s">
        <v>2100</v>
      </c>
      <c r="AM766" s="72">
        <f t="shared" si="479"/>
        <v>0.15</v>
      </c>
      <c r="AN766" s="72" t="s">
        <v>2051</v>
      </c>
      <c r="AO766" s="72" t="s">
        <v>2067</v>
      </c>
      <c r="AP766" s="72">
        <f t="shared" si="480"/>
        <v>0.25</v>
      </c>
      <c r="AQ766" s="73">
        <f t="shared" si="481"/>
        <v>1.05</v>
      </c>
      <c r="AR766" s="395"/>
      <c r="AS766" s="362"/>
      <c r="AT766" s="389"/>
      <c r="AU766" s="362"/>
      <c r="AV766" s="389"/>
      <c r="AW766" s="389"/>
      <c r="AX766" s="389"/>
      <c r="AY766" s="392"/>
    </row>
    <row r="767" spans="1:51" ht="50" customHeight="1" x14ac:dyDescent="0.3">
      <c r="A767" s="405"/>
      <c r="B767" s="408"/>
      <c r="C767" s="411"/>
      <c r="D767" s="408"/>
      <c r="E767" s="408"/>
      <c r="F767" s="408"/>
      <c r="G767" s="402"/>
      <c r="H767" s="363"/>
      <c r="I767" s="363"/>
      <c r="J767" s="363"/>
      <c r="K767" s="363"/>
      <c r="L767" s="363"/>
      <c r="M767" s="363"/>
      <c r="N767" s="390"/>
      <c r="O767" s="399"/>
      <c r="P767" s="363"/>
      <c r="Q767" s="390"/>
      <c r="R767" s="399"/>
      <c r="S767" s="390"/>
      <c r="T767" s="393"/>
      <c r="U767" s="70" t="s">
        <v>419</v>
      </c>
      <c r="V767" s="70" t="s">
        <v>2101</v>
      </c>
      <c r="W767" s="70" t="s">
        <v>2046</v>
      </c>
      <c r="X767" s="71">
        <f t="shared" si="477"/>
        <v>0.25</v>
      </c>
      <c r="Y767" s="71" t="s">
        <v>2047</v>
      </c>
      <c r="Z767" s="71">
        <f t="shared" si="478"/>
        <v>0.05</v>
      </c>
      <c r="AA767" s="70" t="s">
        <v>419</v>
      </c>
      <c r="AB767" s="70" t="s">
        <v>3071</v>
      </c>
      <c r="AC767" s="72">
        <f t="shared" si="472"/>
        <v>0.1</v>
      </c>
      <c r="AD767" s="70" t="s">
        <v>419</v>
      </c>
      <c r="AE767" s="70" t="s">
        <v>516</v>
      </c>
      <c r="AF767" s="70" t="s">
        <v>1485</v>
      </c>
      <c r="AG767" s="72">
        <f t="shared" si="473"/>
        <v>0.15</v>
      </c>
      <c r="AH767" s="70" t="s">
        <v>419</v>
      </c>
      <c r="AI767" s="70" t="s">
        <v>2095</v>
      </c>
      <c r="AJ767" s="72">
        <f t="shared" si="469"/>
        <v>0.1</v>
      </c>
      <c r="AK767" s="70" t="s">
        <v>419</v>
      </c>
      <c r="AL767" s="70" t="s">
        <v>2082</v>
      </c>
      <c r="AM767" s="72">
        <f t="shared" si="479"/>
        <v>0.15</v>
      </c>
      <c r="AN767" s="72" t="s">
        <v>2051</v>
      </c>
      <c r="AO767" s="72" t="s">
        <v>2052</v>
      </c>
      <c r="AP767" s="72">
        <f t="shared" si="480"/>
        <v>0.25</v>
      </c>
      <c r="AQ767" s="73">
        <f t="shared" si="481"/>
        <v>1.05</v>
      </c>
      <c r="AR767" s="396"/>
      <c r="AS767" s="363"/>
      <c r="AT767" s="390"/>
      <c r="AU767" s="363"/>
      <c r="AV767" s="390"/>
      <c r="AW767" s="390"/>
      <c r="AX767" s="390"/>
      <c r="AY767" s="393"/>
    </row>
    <row r="768" spans="1:51" ht="50" customHeight="1" x14ac:dyDescent="0.3">
      <c r="A768" s="403" t="s">
        <v>775</v>
      </c>
      <c r="B768" s="406" t="s">
        <v>163</v>
      </c>
      <c r="C768" s="409">
        <v>3</v>
      </c>
      <c r="D768" s="406" t="s">
        <v>3074</v>
      </c>
      <c r="E768" s="406" t="s">
        <v>253</v>
      </c>
      <c r="F768" s="406" t="s">
        <v>2032</v>
      </c>
      <c r="G768" s="400" t="s">
        <v>3075</v>
      </c>
      <c r="H768" s="361" t="s">
        <v>2073</v>
      </c>
      <c r="I768" s="361" t="s">
        <v>2074</v>
      </c>
      <c r="J768" s="361" t="s">
        <v>2075</v>
      </c>
      <c r="K768" s="361" t="s">
        <v>2076</v>
      </c>
      <c r="L768" s="361" t="s">
        <v>3046</v>
      </c>
      <c r="M768" s="361" t="s">
        <v>2042</v>
      </c>
      <c r="N768" s="388">
        <f>VALUE(MID($M768,1,1))</f>
        <v>3</v>
      </c>
      <c r="O768" s="397">
        <f>IF(N768=5,100%,IF(N768=4,80%,IF(N768=3,60%,IF(N768=2,40%,IF(N768=1,20%,"")))))</f>
        <v>0.6</v>
      </c>
      <c r="P768" s="361" t="s">
        <v>2043</v>
      </c>
      <c r="Q768" s="388">
        <f>VALUE(MID($P768,1,1))</f>
        <v>2</v>
      </c>
      <c r="R768" s="397">
        <f>IF(Q768=5,100%,IF(Q768=4,80%,IF(Q768=3,60%,IF(Q768=2,40%,IF(Q768=1,20%,"")))))</f>
        <v>0.4</v>
      </c>
      <c r="S768" s="388" t="str">
        <f>CONCATENATE(M768,P768)</f>
        <v>3. Media2. Menor</v>
      </c>
      <c r="T768" s="391" t="s">
        <v>2044</v>
      </c>
      <c r="U768" s="70" t="s">
        <v>419</v>
      </c>
      <c r="V768" s="70" t="s">
        <v>2077</v>
      </c>
      <c r="W768" s="70" t="s">
        <v>2046</v>
      </c>
      <c r="X768" s="71">
        <f t="shared" si="477"/>
        <v>0.25</v>
      </c>
      <c r="Y768" s="71" t="s">
        <v>2047</v>
      </c>
      <c r="Z768" s="71">
        <f t="shared" si="478"/>
        <v>0.05</v>
      </c>
      <c r="AA768" s="70" t="s">
        <v>419</v>
      </c>
      <c r="AB768" s="70" t="s">
        <v>3076</v>
      </c>
      <c r="AC768" s="72">
        <f t="shared" si="472"/>
        <v>0.1</v>
      </c>
      <c r="AD768" s="70" t="s">
        <v>419</v>
      </c>
      <c r="AE768" s="70" t="s">
        <v>324</v>
      </c>
      <c r="AF768" s="70" t="s">
        <v>1485</v>
      </c>
      <c r="AG768" s="72">
        <f t="shared" si="473"/>
        <v>0.15</v>
      </c>
      <c r="AH768" s="70" t="s">
        <v>419</v>
      </c>
      <c r="AI768" s="70" t="s">
        <v>2049</v>
      </c>
      <c r="AJ768" s="72">
        <f t="shared" si="469"/>
        <v>0.1</v>
      </c>
      <c r="AK768" s="70" t="s">
        <v>419</v>
      </c>
      <c r="AL768" s="70" t="s">
        <v>2079</v>
      </c>
      <c r="AM768" s="72">
        <f t="shared" si="479"/>
        <v>0.15</v>
      </c>
      <c r="AN768" s="72" t="s">
        <v>2051</v>
      </c>
      <c r="AO768" s="72" t="s">
        <v>2052</v>
      </c>
      <c r="AP768" s="72">
        <f t="shared" si="480"/>
        <v>0.25</v>
      </c>
      <c r="AQ768" s="73">
        <f t="shared" si="481"/>
        <v>1.05</v>
      </c>
      <c r="AR768" s="394">
        <v>0.70000000000000007</v>
      </c>
      <c r="AS768" s="361" t="s">
        <v>2132</v>
      </c>
      <c r="AT768" s="388">
        <f>VALUE(MID($AS768,1,1))</f>
        <v>2</v>
      </c>
      <c r="AU768" s="361" t="s">
        <v>2054</v>
      </c>
      <c r="AV768" s="388">
        <f>VALUE(MID($AU768,1,1))</f>
        <v>1</v>
      </c>
      <c r="AW768" s="388">
        <f>$AT768*$AV768</f>
        <v>2</v>
      </c>
      <c r="AX768" s="388" t="str">
        <f>CONCATENATE(AS768,AU768)</f>
        <v>2. Baja1. Leve</v>
      </c>
      <c r="AY768" s="391" t="s">
        <v>2055</v>
      </c>
    </row>
    <row r="769" spans="1:51" ht="50" customHeight="1" x14ac:dyDescent="0.3">
      <c r="A769" s="404"/>
      <c r="B769" s="407"/>
      <c r="C769" s="410"/>
      <c r="D769" s="407"/>
      <c r="E769" s="407"/>
      <c r="F769" s="407"/>
      <c r="G769" s="401"/>
      <c r="H769" s="362"/>
      <c r="I769" s="362"/>
      <c r="J769" s="362"/>
      <c r="K769" s="362"/>
      <c r="L769" s="362"/>
      <c r="M769" s="362"/>
      <c r="N769" s="389"/>
      <c r="O769" s="398"/>
      <c r="P769" s="362"/>
      <c r="Q769" s="389"/>
      <c r="R769" s="398"/>
      <c r="S769" s="389"/>
      <c r="T769" s="392"/>
      <c r="U769" s="70" t="s">
        <v>419</v>
      </c>
      <c r="V769" s="70" t="s">
        <v>2080</v>
      </c>
      <c r="W769" s="70" t="s">
        <v>2046</v>
      </c>
      <c r="X769" s="71">
        <f t="shared" si="477"/>
        <v>0.25</v>
      </c>
      <c r="Y769" s="71" t="s">
        <v>2047</v>
      </c>
      <c r="Z769" s="71">
        <f t="shared" si="478"/>
        <v>0.05</v>
      </c>
      <c r="AA769" s="70" t="s">
        <v>419</v>
      </c>
      <c r="AB769" s="70" t="s">
        <v>3077</v>
      </c>
      <c r="AC769" s="72">
        <f t="shared" si="472"/>
        <v>0.1</v>
      </c>
      <c r="AD769" s="70" t="s">
        <v>419</v>
      </c>
      <c r="AE769" s="70" t="s">
        <v>324</v>
      </c>
      <c r="AF769" s="70" t="s">
        <v>1485</v>
      </c>
      <c r="AG769" s="72">
        <f t="shared" si="473"/>
        <v>0.15</v>
      </c>
      <c r="AH769" s="70" t="s">
        <v>419</v>
      </c>
      <c r="AI769" s="70" t="s">
        <v>2049</v>
      </c>
      <c r="AJ769" s="72">
        <f t="shared" si="469"/>
        <v>0.1</v>
      </c>
      <c r="AK769" s="70" t="s">
        <v>419</v>
      </c>
      <c r="AL769" s="70" t="s">
        <v>2082</v>
      </c>
      <c r="AM769" s="72">
        <f t="shared" si="479"/>
        <v>0.15</v>
      </c>
      <c r="AN769" s="72" t="s">
        <v>2051</v>
      </c>
      <c r="AO769" s="72" t="s">
        <v>2052</v>
      </c>
      <c r="AP769" s="72">
        <f t="shared" si="480"/>
        <v>0.25</v>
      </c>
      <c r="AQ769" s="73">
        <f t="shared" si="481"/>
        <v>1.05</v>
      </c>
      <c r="AR769" s="395"/>
      <c r="AS769" s="362"/>
      <c r="AT769" s="389"/>
      <c r="AU769" s="362"/>
      <c r="AV769" s="389"/>
      <c r="AW769" s="389"/>
      <c r="AX769" s="389"/>
      <c r="AY769" s="392"/>
    </row>
    <row r="770" spans="1:51" ht="50" customHeight="1" x14ac:dyDescent="0.3">
      <c r="A770" s="405"/>
      <c r="B770" s="408"/>
      <c r="C770" s="411"/>
      <c r="D770" s="408"/>
      <c r="E770" s="408"/>
      <c r="F770" s="408"/>
      <c r="G770" s="402"/>
      <c r="H770" s="363"/>
      <c r="I770" s="363"/>
      <c r="J770" s="363"/>
      <c r="K770" s="363"/>
      <c r="L770" s="363"/>
      <c r="M770" s="363"/>
      <c r="N770" s="390"/>
      <c r="O770" s="399"/>
      <c r="P770" s="363"/>
      <c r="Q770" s="390"/>
      <c r="R770" s="399"/>
      <c r="S770" s="390"/>
      <c r="T770" s="393"/>
      <c r="U770" s="70"/>
      <c r="V770" s="70"/>
      <c r="W770" s="70"/>
      <c r="X770" s="71" t="str">
        <f t="shared" si="477"/>
        <v>0%</v>
      </c>
      <c r="Y770" s="71"/>
      <c r="Z770" s="71" t="str">
        <f t="shared" si="478"/>
        <v>0%</v>
      </c>
      <c r="AA770" s="70"/>
      <c r="AB770" s="70"/>
      <c r="AC770" s="72">
        <f t="shared" si="472"/>
        <v>0</v>
      </c>
      <c r="AD770" s="70"/>
      <c r="AE770" s="70"/>
      <c r="AF770" s="70"/>
      <c r="AG770" s="72">
        <f t="shared" si="473"/>
        <v>0</v>
      </c>
      <c r="AH770" s="70"/>
      <c r="AI770" s="70"/>
      <c r="AJ770" s="72">
        <f t="shared" si="469"/>
        <v>0</v>
      </c>
      <c r="AK770" s="70"/>
      <c r="AL770" s="70"/>
      <c r="AM770" s="72">
        <f t="shared" si="479"/>
        <v>0</v>
      </c>
      <c r="AN770" s="72"/>
      <c r="AO770" s="72"/>
      <c r="AP770" s="72">
        <f t="shared" si="480"/>
        <v>0</v>
      </c>
      <c r="AQ770" s="73">
        <f t="shared" si="481"/>
        <v>0</v>
      </c>
      <c r="AR770" s="396"/>
      <c r="AS770" s="363"/>
      <c r="AT770" s="390"/>
      <c r="AU770" s="363"/>
      <c r="AV770" s="390"/>
      <c r="AW770" s="390"/>
      <c r="AX770" s="390"/>
      <c r="AY770" s="393"/>
    </row>
    <row r="771" spans="1:51" ht="50" customHeight="1" x14ac:dyDescent="0.3">
      <c r="A771" s="403" t="s">
        <v>775</v>
      </c>
      <c r="B771" s="406" t="s">
        <v>163</v>
      </c>
      <c r="C771" s="409">
        <v>4</v>
      </c>
      <c r="D771" s="406" t="s">
        <v>3074</v>
      </c>
      <c r="E771" s="406" t="s">
        <v>253</v>
      </c>
      <c r="F771" s="406" t="s">
        <v>2061</v>
      </c>
      <c r="G771" s="400" t="s">
        <v>3078</v>
      </c>
      <c r="H771" s="361" t="s">
        <v>2084</v>
      </c>
      <c r="I771" s="361" t="s">
        <v>2085</v>
      </c>
      <c r="J771" s="361" t="s">
        <v>2086</v>
      </c>
      <c r="K771" s="361" t="s">
        <v>2087</v>
      </c>
      <c r="L771" s="361" t="s">
        <v>3046</v>
      </c>
      <c r="M771" s="361" t="s">
        <v>2042</v>
      </c>
      <c r="N771" s="388">
        <f>VALUE(MID($M771,1,1))</f>
        <v>3</v>
      </c>
      <c r="O771" s="397">
        <f>IF(N771=5,100%,IF(N771=4,80%,IF(N771=3,60%,IF(N771=2,40%,IF(N771=1,20%,"")))))</f>
        <v>0.6</v>
      </c>
      <c r="P771" s="361" t="s">
        <v>2043</v>
      </c>
      <c r="Q771" s="388">
        <f>VALUE(MID($P771,1,1))</f>
        <v>2</v>
      </c>
      <c r="R771" s="397">
        <f>IF(Q771=5,100%,IF(Q771=4,80%,IF(Q771=3,60%,IF(Q771=2,40%,IF(Q771=1,20%,"")))))</f>
        <v>0.4</v>
      </c>
      <c r="S771" s="388" t="str">
        <f>CONCATENATE(M771,P771)</f>
        <v>3. Media2. Menor</v>
      </c>
      <c r="T771" s="391" t="s">
        <v>2044</v>
      </c>
      <c r="U771" s="70" t="s">
        <v>419</v>
      </c>
      <c r="V771" s="70" t="s">
        <v>2077</v>
      </c>
      <c r="W771" s="70" t="s">
        <v>2046</v>
      </c>
      <c r="X771" s="71">
        <f t="shared" si="477"/>
        <v>0.25</v>
      </c>
      <c r="Y771" s="71" t="s">
        <v>2047</v>
      </c>
      <c r="Z771" s="71">
        <f t="shared" si="478"/>
        <v>0.05</v>
      </c>
      <c r="AA771" s="70" t="s">
        <v>419</v>
      </c>
      <c r="AB771" s="70" t="s">
        <v>3076</v>
      </c>
      <c r="AC771" s="72">
        <f t="shared" si="472"/>
        <v>0.1</v>
      </c>
      <c r="AD771" s="70" t="s">
        <v>419</v>
      </c>
      <c r="AE771" s="70" t="s">
        <v>324</v>
      </c>
      <c r="AF771" s="70" t="s">
        <v>1485</v>
      </c>
      <c r="AG771" s="72">
        <f t="shared" si="473"/>
        <v>0.15</v>
      </c>
      <c r="AH771" s="70" t="s">
        <v>419</v>
      </c>
      <c r="AI771" s="70" t="s">
        <v>2049</v>
      </c>
      <c r="AJ771" s="72">
        <f t="shared" si="469"/>
        <v>0.1</v>
      </c>
      <c r="AK771" s="70" t="s">
        <v>419</v>
      </c>
      <c r="AL771" s="70" t="s">
        <v>2079</v>
      </c>
      <c r="AM771" s="72">
        <f t="shared" si="479"/>
        <v>0.15</v>
      </c>
      <c r="AN771" s="72" t="s">
        <v>2051</v>
      </c>
      <c r="AO771" s="72" t="s">
        <v>2052</v>
      </c>
      <c r="AP771" s="72">
        <f t="shared" si="480"/>
        <v>0.25</v>
      </c>
      <c r="AQ771" s="73">
        <f t="shared" si="481"/>
        <v>1.05</v>
      </c>
      <c r="AR771" s="394">
        <v>0.70000000000000007</v>
      </c>
      <c r="AS771" s="361" t="s">
        <v>2132</v>
      </c>
      <c r="AT771" s="388">
        <f>VALUE(MID($AS771,1,1))</f>
        <v>2</v>
      </c>
      <c r="AU771" s="361" t="s">
        <v>2054</v>
      </c>
      <c r="AV771" s="388">
        <f>VALUE(MID($AU771,1,1))</f>
        <v>1</v>
      </c>
      <c r="AW771" s="388">
        <f>$AT771*$AV771</f>
        <v>2</v>
      </c>
      <c r="AX771" s="388" t="str">
        <f>CONCATENATE(AS771,AU771)</f>
        <v>2. Baja1. Leve</v>
      </c>
      <c r="AY771" s="391" t="s">
        <v>2055</v>
      </c>
    </row>
    <row r="772" spans="1:51" ht="50" customHeight="1" x14ac:dyDescent="0.3">
      <c r="A772" s="404"/>
      <c r="B772" s="407"/>
      <c r="C772" s="410"/>
      <c r="D772" s="407"/>
      <c r="E772" s="407"/>
      <c r="F772" s="407"/>
      <c r="G772" s="401"/>
      <c r="H772" s="362"/>
      <c r="I772" s="362"/>
      <c r="J772" s="362"/>
      <c r="K772" s="362"/>
      <c r="L772" s="362"/>
      <c r="M772" s="362"/>
      <c r="N772" s="389"/>
      <c r="O772" s="398"/>
      <c r="P772" s="362"/>
      <c r="Q772" s="389"/>
      <c r="R772" s="398"/>
      <c r="S772" s="389"/>
      <c r="T772" s="392"/>
      <c r="U772" s="70" t="s">
        <v>419</v>
      </c>
      <c r="V772" s="70" t="s">
        <v>2080</v>
      </c>
      <c r="W772" s="70" t="s">
        <v>2046</v>
      </c>
      <c r="X772" s="71">
        <f t="shared" si="477"/>
        <v>0.25</v>
      </c>
      <c r="Y772" s="71" t="s">
        <v>2047</v>
      </c>
      <c r="Z772" s="71">
        <f t="shared" si="478"/>
        <v>0.05</v>
      </c>
      <c r="AA772" s="70" t="s">
        <v>419</v>
      </c>
      <c r="AB772" s="70" t="s">
        <v>3077</v>
      </c>
      <c r="AC772" s="72">
        <f t="shared" si="472"/>
        <v>0.1</v>
      </c>
      <c r="AD772" s="70" t="s">
        <v>419</v>
      </c>
      <c r="AE772" s="70" t="s">
        <v>324</v>
      </c>
      <c r="AF772" s="70" t="s">
        <v>1485</v>
      </c>
      <c r="AG772" s="72">
        <f t="shared" si="473"/>
        <v>0.15</v>
      </c>
      <c r="AH772" s="70" t="s">
        <v>419</v>
      </c>
      <c r="AI772" s="70" t="s">
        <v>2049</v>
      </c>
      <c r="AJ772" s="72">
        <f t="shared" si="469"/>
        <v>0.1</v>
      </c>
      <c r="AK772" s="70" t="s">
        <v>419</v>
      </c>
      <c r="AL772" s="70" t="s">
        <v>2082</v>
      </c>
      <c r="AM772" s="72">
        <f t="shared" si="479"/>
        <v>0.15</v>
      </c>
      <c r="AN772" s="72" t="s">
        <v>2051</v>
      </c>
      <c r="AO772" s="72" t="s">
        <v>2052</v>
      </c>
      <c r="AP772" s="72">
        <f t="shared" si="480"/>
        <v>0.25</v>
      </c>
      <c r="AQ772" s="73">
        <f t="shared" si="481"/>
        <v>1.05</v>
      </c>
      <c r="AR772" s="395"/>
      <c r="AS772" s="362"/>
      <c r="AT772" s="389"/>
      <c r="AU772" s="362"/>
      <c r="AV772" s="389"/>
      <c r="AW772" s="389"/>
      <c r="AX772" s="389"/>
      <c r="AY772" s="392"/>
    </row>
    <row r="773" spans="1:51" ht="50" customHeight="1" x14ac:dyDescent="0.3">
      <c r="A773" s="405"/>
      <c r="B773" s="408"/>
      <c r="C773" s="411"/>
      <c r="D773" s="408"/>
      <c r="E773" s="408"/>
      <c r="F773" s="408"/>
      <c r="G773" s="402"/>
      <c r="H773" s="363"/>
      <c r="I773" s="363"/>
      <c r="J773" s="363"/>
      <c r="K773" s="363"/>
      <c r="L773" s="363"/>
      <c r="M773" s="363"/>
      <c r="N773" s="390"/>
      <c r="O773" s="399"/>
      <c r="P773" s="363"/>
      <c r="Q773" s="390"/>
      <c r="R773" s="399"/>
      <c r="S773" s="390"/>
      <c r="T773" s="393"/>
      <c r="U773" s="70"/>
      <c r="V773" s="70"/>
      <c r="W773" s="70"/>
      <c r="X773" s="71" t="str">
        <f t="shared" si="477"/>
        <v>0%</v>
      </c>
      <c r="Y773" s="71"/>
      <c r="Z773" s="71" t="str">
        <f t="shared" si="478"/>
        <v>0%</v>
      </c>
      <c r="AA773" s="70"/>
      <c r="AB773" s="70"/>
      <c r="AC773" s="72">
        <f t="shared" si="472"/>
        <v>0</v>
      </c>
      <c r="AD773" s="70"/>
      <c r="AE773" s="70"/>
      <c r="AF773" s="70"/>
      <c r="AG773" s="72">
        <f t="shared" si="473"/>
        <v>0</v>
      </c>
      <c r="AH773" s="70"/>
      <c r="AI773" s="70"/>
      <c r="AJ773" s="72">
        <f t="shared" si="469"/>
        <v>0</v>
      </c>
      <c r="AK773" s="70"/>
      <c r="AL773" s="70"/>
      <c r="AM773" s="72">
        <f t="shared" si="479"/>
        <v>0</v>
      </c>
      <c r="AN773" s="72"/>
      <c r="AO773" s="72"/>
      <c r="AP773" s="72">
        <f t="shared" si="480"/>
        <v>0</v>
      </c>
      <c r="AQ773" s="73">
        <f t="shared" si="481"/>
        <v>0</v>
      </c>
      <c r="AR773" s="396"/>
      <c r="AS773" s="363"/>
      <c r="AT773" s="390"/>
      <c r="AU773" s="363"/>
      <c r="AV773" s="390"/>
      <c r="AW773" s="390"/>
      <c r="AX773" s="390"/>
      <c r="AY773" s="393"/>
    </row>
    <row r="774" spans="1:51" ht="50" customHeight="1" x14ac:dyDescent="0.3">
      <c r="A774" s="403" t="s">
        <v>775</v>
      </c>
      <c r="B774" s="406" t="s">
        <v>163</v>
      </c>
      <c r="C774" s="409">
        <v>5</v>
      </c>
      <c r="D774" s="406" t="s">
        <v>2740</v>
      </c>
      <c r="E774" s="406" t="s">
        <v>253</v>
      </c>
      <c r="F774" s="406" t="s">
        <v>2032</v>
      </c>
      <c r="G774" s="400" t="s">
        <v>2741</v>
      </c>
      <c r="H774" s="361" t="s">
        <v>2073</v>
      </c>
      <c r="I774" s="361" t="s">
        <v>2074</v>
      </c>
      <c r="J774" s="361" t="s">
        <v>2075</v>
      </c>
      <c r="K774" s="361" t="s">
        <v>2076</v>
      </c>
      <c r="L774" s="361" t="s">
        <v>3046</v>
      </c>
      <c r="M774" s="361" t="s">
        <v>2042</v>
      </c>
      <c r="N774" s="388">
        <f>VALUE(MID($M774,1,1))</f>
        <v>3</v>
      </c>
      <c r="O774" s="397">
        <f>IF(N774=5,100%,IF(N774=4,80%,IF(N774=3,60%,IF(N774=2,40%,IF(N774=1,20%,"")))))</f>
        <v>0.6</v>
      </c>
      <c r="P774" s="361" t="s">
        <v>2043</v>
      </c>
      <c r="Q774" s="388">
        <f>VALUE(MID($P774,1,1))</f>
        <v>2</v>
      </c>
      <c r="R774" s="397">
        <f>IF(Q774=5,100%,IF(Q774=4,80%,IF(Q774=3,60%,IF(Q774=2,40%,IF(Q774=1,20%,"")))))</f>
        <v>0.4</v>
      </c>
      <c r="S774" s="388" t="str">
        <f>CONCATENATE(M774,P774)</f>
        <v>3. Media2. Menor</v>
      </c>
      <c r="T774" s="391" t="s">
        <v>2044</v>
      </c>
      <c r="U774" s="70" t="s">
        <v>419</v>
      </c>
      <c r="V774" s="70" t="s">
        <v>2093</v>
      </c>
      <c r="W774" s="70" t="s">
        <v>2046</v>
      </c>
      <c r="X774" s="71">
        <f t="shared" si="477"/>
        <v>0.25</v>
      </c>
      <c r="Y774" s="71" t="s">
        <v>2069</v>
      </c>
      <c r="Z774" s="71">
        <f t="shared" si="478"/>
        <v>0.15</v>
      </c>
      <c r="AA774" s="70" t="s">
        <v>419</v>
      </c>
      <c r="AB774" s="70" t="s">
        <v>3068</v>
      </c>
      <c r="AC774" s="72">
        <f t="shared" si="472"/>
        <v>0.1</v>
      </c>
      <c r="AD774" s="70" t="s">
        <v>419</v>
      </c>
      <c r="AE774" s="70" t="s">
        <v>516</v>
      </c>
      <c r="AF774" s="70" t="s">
        <v>1485</v>
      </c>
      <c r="AG774" s="72">
        <f t="shared" si="473"/>
        <v>0.15</v>
      </c>
      <c r="AH774" s="70" t="s">
        <v>419</v>
      </c>
      <c r="AI774" s="70" t="s">
        <v>2095</v>
      </c>
      <c r="AJ774" s="72">
        <f t="shared" si="469"/>
        <v>0.1</v>
      </c>
      <c r="AK774" s="70" t="s">
        <v>419</v>
      </c>
      <c r="AL774" s="70" t="s">
        <v>2096</v>
      </c>
      <c r="AM774" s="72">
        <f t="shared" si="479"/>
        <v>0.15</v>
      </c>
      <c r="AN774" s="72" t="s">
        <v>2051</v>
      </c>
      <c r="AO774" s="72" t="s">
        <v>2052</v>
      </c>
      <c r="AP774" s="72">
        <f t="shared" si="480"/>
        <v>0.25</v>
      </c>
      <c r="AQ774" s="73">
        <f t="shared" si="481"/>
        <v>1.1499999999999999</v>
      </c>
      <c r="AR774" s="394">
        <v>1.0833333333333333</v>
      </c>
      <c r="AS774" s="361" t="s">
        <v>2053</v>
      </c>
      <c r="AT774" s="388">
        <f>VALUE(MID($AS774,1,1))</f>
        <v>1</v>
      </c>
      <c r="AU774" s="361" t="s">
        <v>2054</v>
      </c>
      <c r="AV774" s="388">
        <f>VALUE(MID($AU774,1,1))</f>
        <v>1</v>
      </c>
      <c r="AW774" s="388">
        <f>$AT774*$AV774</f>
        <v>1</v>
      </c>
      <c r="AX774" s="388" t="str">
        <f>CONCATENATE(AS774,AU774)</f>
        <v>1. Muy baja1. Leve</v>
      </c>
      <c r="AY774" s="391" t="s">
        <v>2055</v>
      </c>
    </row>
    <row r="775" spans="1:51" ht="50" customHeight="1" x14ac:dyDescent="0.3">
      <c r="A775" s="404"/>
      <c r="B775" s="407"/>
      <c r="C775" s="410"/>
      <c r="D775" s="407"/>
      <c r="E775" s="407"/>
      <c r="F775" s="407"/>
      <c r="G775" s="401"/>
      <c r="H775" s="362"/>
      <c r="I775" s="362"/>
      <c r="J775" s="362"/>
      <c r="K775" s="362"/>
      <c r="L775" s="362"/>
      <c r="M775" s="362"/>
      <c r="N775" s="389"/>
      <c r="O775" s="398"/>
      <c r="P775" s="362"/>
      <c r="Q775" s="389"/>
      <c r="R775" s="398"/>
      <c r="S775" s="389"/>
      <c r="T775" s="392"/>
      <c r="U775" s="70" t="s">
        <v>419</v>
      </c>
      <c r="V775" s="70" t="s">
        <v>3069</v>
      </c>
      <c r="W775" s="70" t="s">
        <v>2046</v>
      </c>
      <c r="X775" s="71">
        <f t="shared" si="477"/>
        <v>0.25</v>
      </c>
      <c r="Y775" s="71" t="s">
        <v>2047</v>
      </c>
      <c r="Z775" s="71">
        <f t="shared" si="478"/>
        <v>0.05</v>
      </c>
      <c r="AA775" s="70" t="s">
        <v>419</v>
      </c>
      <c r="AB775" s="70" t="s">
        <v>3070</v>
      </c>
      <c r="AC775" s="72">
        <f t="shared" si="472"/>
        <v>0.1</v>
      </c>
      <c r="AD775" s="70" t="s">
        <v>419</v>
      </c>
      <c r="AE775" s="70" t="s">
        <v>516</v>
      </c>
      <c r="AF775" s="70" t="s">
        <v>1485</v>
      </c>
      <c r="AG775" s="72">
        <f t="shared" si="473"/>
        <v>0.15</v>
      </c>
      <c r="AH775" s="70" t="s">
        <v>419</v>
      </c>
      <c r="AI775" s="70" t="s">
        <v>2099</v>
      </c>
      <c r="AJ775" s="72">
        <f t="shared" si="469"/>
        <v>0.1</v>
      </c>
      <c r="AK775" s="70" t="s">
        <v>419</v>
      </c>
      <c r="AL775" s="70" t="s">
        <v>2100</v>
      </c>
      <c r="AM775" s="72">
        <f t="shared" si="479"/>
        <v>0.15</v>
      </c>
      <c r="AN775" s="72" t="s">
        <v>2051</v>
      </c>
      <c r="AO775" s="72" t="s">
        <v>2067</v>
      </c>
      <c r="AP775" s="72">
        <f t="shared" si="480"/>
        <v>0.25</v>
      </c>
      <c r="AQ775" s="73">
        <f t="shared" si="481"/>
        <v>1.05</v>
      </c>
      <c r="AR775" s="395"/>
      <c r="AS775" s="362"/>
      <c r="AT775" s="389"/>
      <c r="AU775" s="362"/>
      <c r="AV775" s="389"/>
      <c r="AW775" s="389"/>
      <c r="AX775" s="389"/>
      <c r="AY775" s="392"/>
    </row>
    <row r="776" spans="1:51" ht="50" customHeight="1" x14ac:dyDescent="0.3">
      <c r="A776" s="405"/>
      <c r="B776" s="408"/>
      <c r="C776" s="411"/>
      <c r="D776" s="408"/>
      <c r="E776" s="408"/>
      <c r="F776" s="408"/>
      <c r="G776" s="402"/>
      <c r="H776" s="363"/>
      <c r="I776" s="363"/>
      <c r="J776" s="363"/>
      <c r="K776" s="363"/>
      <c r="L776" s="363"/>
      <c r="M776" s="363"/>
      <c r="N776" s="390"/>
      <c r="O776" s="399"/>
      <c r="P776" s="363"/>
      <c r="Q776" s="390"/>
      <c r="R776" s="399"/>
      <c r="S776" s="390"/>
      <c r="T776" s="393"/>
      <c r="U776" s="70" t="s">
        <v>419</v>
      </c>
      <c r="V776" s="70" t="s">
        <v>2101</v>
      </c>
      <c r="W776" s="70" t="s">
        <v>2046</v>
      </c>
      <c r="X776" s="71">
        <f t="shared" si="477"/>
        <v>0.25</v>
      </c>
      <c r="Y776" s="71" t="s">
        <v>2047</v>
      </c>
      <c r="Z776" s="71">
        <f t="shared" si="478"/>
        <v>0.05</v>
      </c>
      <c r="AA776" s="70" t="s">
        <v>419</v>
      </c>
      <c r="AB776" s="70" t="s">
        <v>3071</v>
      </c>
      <c r="AC776" s="72">
        <f t="shared" si="472"/>
        <v>0.1</v>
      </c>
      <c r="AD776" s="70" t="s">
        <v>419</v>
      </c>
      <c r="AE776" s="70" t="s">
        <v>516</v>
      </c>
      <c r="AF776" s="70" t="s">
        <v>1485</v>
      </c>
      <c r="AG776" s="72">
        <f t="shared" si="473"/>
        <v>0.15</v>
      </c>
      <c r="AH776" s="70" t="s">
        <v>419</v>
      </c>
      <c r="AI776" s="70" t="s">
        <v>2095</v>
      </c>
      <c r="AJ776" s="72">
        <f t="shared" si="469"/>
        <v>0.1</v>
      </c>
      <c r="AK776" s="70" t="s">
        <v>419</v>
      </c>
      <c r="AL776" s="70" t="s">
        <v>2082</v>
      </c>
      <c r="AM776" s="72">
        <f t="shared" si="479"/>
        <v>0.15</v>
      </c>
      <c r="AN776" s="72" t="s">
        <v>2051</v>
      </c>
      <c r="AO776" s="72" t="s">
        <v>2052</v>
      </c>
      <c r="AP776" s="72">
        <f t="shared" si="480"/>
        <v>0.25</v>
      </c>
      <c r="AQ776" s="73">
        <f t="shared" si="481"/>
        <v>1.05</v>
      </c>
      <c r="AR776" s="396"/>
      <c r="AS776" s="363"/>
      <c r="AT776" s="390"/>
      <c r="AU776" s="363"/>
      <c r="AV776" s="390"/>
      <c r="AW776" s="390"/>
      <c r="AX776" s="390"/>
      <c r="AY776" s="393"/>
    </row>
    <row r="777" spans="1:51" ht="50" customHeight="1" x14ac:dyDescent="0.3">
      <c r="A777" s="403" t="s">
        <v>775</v>
      </c>
      <c r="B777" s="406" t="s">
        <v>163</v>
      </c>
      <c r="C777" s="409">
        <v>6</v>
      </c>
      <c r="D777" s="406" t="s">
        <v>2740</v>
      </c>
      <c r="E777" s="406" t="s">
        <v>253</v>
      </c>
      <c r="F777" s="406" t="s">
        <v>2061</v>
      </c>
      <c r="G777" s="400" t="s">
        <v>2746</v>
      </c>
      <c r="H777" s="361" t="s">
        <v>2104</v>
      </c>
      <c r="I777" s="361" t="s">
        <v>2105</v>
      </c>
      <c r="J777" s="361" t="s">
        <v>2086</v>
      </c>
      <c r="K777" s="361" t="s">
        <v>2087</v>
      </c>
      <c r="L777" s="361" t="s">
        <v>3046</v>
      </c>
      <c r="M777" s="361" t="s">
        <v>2042</v>
      </c>
      <c r="N777" s="388">
        <f>VALUE(MID($M777,1,1))</f>
        <v>3</v>
      </c>
      <c r="O777" s="397">
        <f>IF(N777=5,100%,IF(N777=4,80%,IF(N777=3,60%,IF(N777=2,40%,IF(N777=1,20%,"")))))</f>
        <v>0.6</v>
      </c>
      <c r="P777" s="361" t="s">
        <v>2043</v>
      </c>
      <c r="Q777" s="388">
        <f>VALUE(MID($P777,1,1))</f>
        <v>2</v>
      </c>
      <c r="R777" s="397">
        <f>IF(Q777=5,100%,IF(Q777=4,80%,IF(Q777=3,60%,IF(Q777=2,40%,IF(Q777=1,20%,"")))))</f>
        <v>0.4</v>
      </c>
      <c r="S777" s="388" t="str">
        <f>CONCATENATE(M777,P777)</f>
        <v>3. Media2. Menor</v>
      </c>
      <c r="T777" s="391" t="s">
        <v>2044</v>
      </c>
      <c r="U777" s="70" t="s">
        <v>419</v>
      </c>
      <c r="V777" s="70" t="s">
        <v>2093</v>
      </c>
      <c r="W777" s="70" t="s">
        <v>2046</v>
      </c>
      <c r="X777" s="71">
        <f t="shared" si="477"/>
        <v>0.25</v>
      </c>
      <c r="Y777" s="71" t="s">
        <v>2069</v>
      </c>
      <c r="Z777" s="71">
        <f t="shared" si="478"/>
        <v>0.15</v>
      </c>
      <c r="AA777" s="70" t="s">
        <v>419</v>
      </c>
      <c r="AB777" s="70" t="s">
        <v>3068</v>
      </c>
      <c r="AC777" s="72">
        <f t="shared" si="472"/>
        <v>0.1</v>
      </c>
      <c r="AD777" s="70" t="s">
        <v>419</v>
      </c>
      <c r="AE777" s="70" t="s">
        <v>516</v>
      </c>
      <c r="AF777" s="70" t="s">
        <v>1485</v>
      </c>
      <c r="AG777" s="72">
        <f t="shared" si="473"/>
        <v>0.15</v>
      </c>
      <c r="AH777" s="70" t="s">
        <v>419</v>
      </c>
      <c r="AI777" s="70" t="s">
        <v>2095</v>
      </c>
      <c r="AJ777" s="72">
        <f t="shared" si="469"/>
        <v>0.1</v>
      </c>
      <c r="AK777" s="70" t="s">
        <v>419</v>
      </c>
      <c r="AL777" s="70" t="s">
        <v>2096</v>
      </c>
      <c r="AM777" s="72">
        <f t="shared" si="479"/>
        <v>0.15</v>
      </c>
      <c r="AN777" s="72" t="s">
        <v>2051</v>
      </c>
      <c r="AO777" s="72" t="s">
        <v>2052</v>
      </c>
      <c r="AP777" s="72">
        <f t="shared" si="480"/>
        <v>0.25</v>
      </c>
      <c r="AQ777" s="73">
        <f t="shared" si="481"/>
        <v>1.1499999999999999</v>
      </c>
      <c r="AR777" s="394">
        <v>1.0833333333333333</v>
      </c>
      <c r="AS777" s="361" t="s">
        <v>2053</v>
      </c>
      <c r="AT777" s="388">
        <f>VALUE(MID($AS777,1,1))</f>
        <v>1</v>
      </c>
      <c r="AU777" s="361" t="s">
        <v>2054</v>
      </c>
      <c r="AV777" s="388">
        <f>VALUE(MID($AU777,1,1))</f>
        <v>1</v>
      </c>
      <c r="AW777" s="388">
        <f>$AT777*$AV777</f>
        <v>1</v>
      </c>
      <c r="AX777" s="388" t="str">
        <f>CONCATENATE(AS777,AU777)</f>
        <v>1. Muy baja1. Leve</v>
      </c>
      <c r="AY777" s="391" t="s">
        <v>2055</v>
      </c>
    </row>
    <row r="778" spans="1:51" ht="50" customHeight="1" x14ac:dyDescent="0.3">
      <c r="A778" s="404"/>
      <c r="B778" s="407"/>
      <c r="C778" s="410"/>
      <c r="D778" s="407"/>
      <c r="E778" s="407"/>
      <c r="F778" s="407"/>
      <c r="G778" s="401"/>
      <c r="H778" s="362"/>
      <c r="I778" s="362"/>
      <c r="J778" s="362"/>
      <c r="K778" s="362"/>
      <c r="L778" s="362"/>
      <c r="M778" s="362"/>
      <c r="N778" s="389"/>
      <c r="O778" s="398"/>
      <c r="P778" s="362"/>
      <c r="Q778" s="389"/>
      <c r="R778" s="398"/>
      <c r="S778" s="389"/>
      <c r="T778" s="392"/>
      <c r="U778" s="70" t="s">
        <v>419</v>
      </c>
      <c r="V778" s="70" t="s">
        <v>3069</v>
      </c>
      <c r="W778" s="70" t="s">
        <v>2046</v>
      </c>
      <c r="X778" s="71">
        <f t="shared" si="477"/>
        <v>0.25</v>
      </c>
      <c r="Y778" s="71" t="s">
        <v>2047</v>
      </c>
      <c r="Z778" s="71">
        <f t="shared" si="478"/>
        <v>0.05</v>
      </c>
      <c r="AA778" s="70" t="s">
        <v>419</v>
      </c>
      <c r="AB778" s="70" t="s">
        <v>3070</v>
      </c>
      <c r="AC778" s="72">
        <f t="shared" si="472"/>
        <v>0.1</v>
      </c>
      <c r="AD778" s="70" t="s">
        <v>419</v>
      </c>
      <c r="AE778" s="70" t="s">
        <v>516</v>
      </c>
      <c r="AF778" s="70" t="s">
        <v>1485</v>
      </c>
      <c r="AG778" s="72">
        <f t="shared" si="473"/>
        <v>0.15</v>
      </c>
      <c r="AH778" s="70" t="s">
        <v>419</v>
      </c>
      <c r="AI778" s="70" t="s">
        <v>2099</v>
      </c>
      <c r="AJ778" s="72">
        <f t="shared" si="469"/>
        <v>0.1</v>
      </c>
      <c r="AK778" s="70" t="s">
        <v>419</v>
      </c>
      <c r="AL778" s="70" t="s">
        <v>2100</v>
      </c>
      <c r="AM778" s="72">
        <f t="shared" si="479"/>
        <v>0.15</v>
      </c>
      <c r="AN778" s="72" t="s">
        <v>2051</v>
      </c>
      <c r="AO778" s="72" t="s">
        <v>2067</v>
      </c>
      <c r="AP778" s="72">
        <f t="shared" si="480"/>
        <v>0.25</v>
      </c>
      <c r="AQ778" s="73">
        <f t="shared" si="481"/>
        <v>1.05</v>
      </c>
      <c r="AR778" s="395"/>
      <c r="AS778" s="362"/>
      <c r="AT778" s="389"/>
      <c r="AU778" s="362"/>
      <c r="AV778" s="389"/>
      <c r="AW778" s="389"/>
      <c r="AX778" s="389"/>
      <c r="AY778" s="392"/>
    </row>
    <row r="779" spans="1:51" ht="50" customHeight="1" x14ac:dyDescent="0.3">
      <c r="A779" s="405"/>
      <c r="B779" s="408"/>
      <c r="C779" s="411"/>
      <c r="D779" s="408"/>
      <c r="E779" s="408"/>
      <c r="F779" s="408"/>
      <c r="G779" s="402"/>
      <c r="H779" s="363"/>
      <c r="I779" s="363"/>
      <c r="J779" s="363"/>
      <c r="K779" s="363"/>
      <c r="L779" s="363"/>
      <c r="M779" s="363"/>
      <c r="N779" s="390"/>
      <c r="O779" s="399"/>
      <c r="P779" s="363"/>
      <c r="Q779" s="390"/>
      <c r="R779" s="399"/>
      <c r="S779" s="390"/>
      <c r="T779" s="393"/>
      <c r="U779" s="70" t="s">
        <v>419</v>
      </c>
      <c r="V779" s="70" t="s">
        <v>2101</v>
      </c>
      <c r="W779" s="70" t="s">
        <v>2046</v>
      </c>
      <c r="X779" s="71">
        <f t="shared" si="477"/>
        <v>0.25</v>
      </c>
      <c r="Y779" s="71" t="s">
        <v>2047</v>
      </c>
      <c r="Z779" s="71">
        <f t="shared" si="478"/>
        <v>0.05</v>
      </c>
      <c r="AA779" s="70" t="s">
        <v>419</v>
      </c>
      <c r="AB779" s="70" t="s">
        <v>3071</v>
      </c>
      <c r="AC779" s="72">
        <f t="shared" si="472"/>
        <v>0.1</v>
      </c>
      <c r="AD779" s="70" t="s">
        <v>419</v>
      </c>
      <c r="AE779" s="70" t="s">
        <v>516</v>
      </c>
      <c r="AF779" s="70" t="s">
        <v>1485</v>
      </c>
      <c r="AG779" s="72">
        <f t="shared" si="473"/>
        <v>0.15</v>
      </c>
      <c r="AH779" s="70" t="s">
        <v>419</v>
      </c>
      <c r="AI779" s="70" t="s">
        <v>2095</v>
      </c>
      <c r="AJ779" s="72">
        <f t="shared" si="469"/>
        <v>0.1</v>
      </c>
      <c r="AK779" s="70" t="s">
        <v>419</v>
      </c>
      <c r="AL779" s="70" t="s">
        <v>2063</v>
      </c>
      <c r="AM779" s="72">
        <f t="shared" si="479"/>
        <v>0.15</v>
      </c>
      <c r="AN779" s="72" t="s">
        <v>2051</v>
      </c>
      <c r="AO779" s="72" t="s">
        <v>2052</v>
      </c>
      <c r="AP779" s="72">
        <f t="shared" si="480"/>
        <v>0.25</v>
      </c>
      <c r="AQ779" s="73">
        <f t="shared" si="481"/>
        <v>1.05</v>
      </c>
      <c r="AR779" s="396"/>
      <c r="AS779" s="363"/>
      <c r="AT779" s="390"/>
      <c r="AU779" s="363"/>
      <c r="AV779" s="390"/>
      <c r="AW779" s="390"/>
      <c r="AX779" s="390"/>
      <c r="AY779" s="393"/>
    </row>
    <row r="780" spans="1:51" ht="50" customHeight="1" x14ac:dyDescent="0.3">
      <c r="A780" s="403" t="s">
        <v>775</v>
      </c>
      <c r="B780" s="406" t="s">
        <v>163</v>
      </c>
      <c r="C780" s="409">
        <v>7</v>
      </c>
      <c r="D780" s="406" t="s">
        <v>3079</v>
      </c>
      <c r="E780" s="406" t="s">
        <v>175</v>
      </c>
      <c r="F780" s="406" t="s">
        <v>2032</v>
      </c>
      <c r="G780" s="400" t="s">
        <v>3080</v>
      </c>
      <c r="H780" s="361" t="s">
        <v>2073</v>
      </c>
      <c r="I780" s="361" t="s">
        <v>2330</v>
      </c>
      <c r="J780" s="361" t="s">
        <v>2039</v>
      </c>
      <c r="K780" s="361" t="s">
        <v>2076</v>
      </c>
      <c r="L780" s="361" t="s">
        <v>3046</v>
      </c>
      <c r="M780" s="361" t="s">
        <v>2042</v>
      </c>
      <c r="N780" s="388">
        <f>VALUE(MID($M780,1,1))</f>
        <v>3</v>
      </c>
      <c r="O780" s="397">
        <f>IF(N780=5,100%,IF(N780=4,80%,IF(N780=3,60%,IF(N780=2,40%,IF(N780=1,20%,"")))))</f>
        <v>0.6</v>
      </c>
      <c r="P780" s="361" t="s">
        <v>2043</v>
      </c>
      <c r="Q780" s="388">
        <f>VALUE(MID($P780,1,1))</f>
        <v>2</v>
      </c>
      <c r="R780" s="397">
        <f>IF(Q780=5,100%,IF(Q780=4,80%,IF(Q780=3,60%,IF(Q780=2,40%,IF(Q780=1,20%,"")))))</f>
        <v>0.4</v>
      </c>
      <c r="S780" s="388" t="str">
        <f>CONCATENATE(M780,P780)</f>
        <v>3. Media2. Menor</v>
      </c>
      <c r="T780" s="391" t="s">
        <v>2044</v>
      </c>
      <c r="U780" s="70" t="s">
        <v>419</v>
      </c>
      <c r="V780" s="70" t="s">
        <v>3081</v>
      </c>
      <c r="W780" s="70" t="s">
        <v>2046</v>
      </c>
      <c r="X780" s="71">
        <f t="shared" si="477"/>
        <v>0.25</v>
      </c>
      <c r="Y780" s="71" t="s">
        <v>2047</v>
      </c>
      <c r="Z780" s="71">
        <f t="shared" si="478"/>
        <v>0.05</v>
      </c>
      <c r="AA780" s="70" t="s">
        <v>456</v>
      </c>
      <c r="AB780" s="70" t="s">
        <v>3082</v>
      </c>
      <c r="AC780" s="72">
        <f t="shared" si="472"/>
        <v>0</v>
      </c>
      <c r="AD780" s="70" t="s">
        <v>419</v>
      </c>
      <c r="AE780" s="70" t="s">
        <v>177</v>
      </c>
      <c r="AF780" s="70" t="s">
        <v>1485</v>
      </c>
      <c r="AG780" s="72">
        <f t="shared" si="473"/>
        <v>0.15</v>
      </c>
      <c r="AH780" s="70" t="s">
        <v>419</v>
      </c>
      <c r="AI780" s="70" t="s">
        <v>2049</v>
      </c>
      <c r="AJ780" s="72">
        <f t="shared" si="469"/>
        <v>0.1</v>
      </c>
      <c r="AK780" s="70" t="s">
        <v>419</v>
      </c>
      <c r="AL780" s="70" t="s">
        <v>2050</v>
      </c>
      <c r="AM780" s="72">
        <f t="shared" si="479"/>
        <v>0.15</v>
      </c>
      <c r="AN780" s="72" t="s">
        <v>2051</v>
      </c>
      <c r="AO780" s="72" t="s">
        <v>2067</v>
      </c>
      <c r="AP780" s="72">
        <f t="shared" si="480"/>
        <v>0.25</v>
      </c>
      <c r="AQ780" s="73">
        <f t="shared" si="481"/>
        <v>0.95000000000000007</v>
      </c>
      <c r="AR780" s="394">
        <v>0.98333333333333339</v>
      </c>
      <c r="AS780" s="361" t="s">
        <v>2053</v>
      </c>
      <c r="AT780" s="388">
        <f>VALUE(MID($AS780,1,1))</f>
        <v>1</v>
      </c>
      <c r="AU780" s="361" t="s">
        <v>2054</v>
      </c>
      <c r="AV780" s="388">
        <f>VALUE(MID($AU780,1,1))</f>
        <v>1</v>
      </c>
      <c r="AW780" s="388">
        <f>$AT780*$AV780</f>
        <v>1</v>
      </c>
      <c r="AX780" s="388" t="str">
        <f>CONCATENATE(AS780,AU780)</f>
        <v>1. Muy baja1. Leve</v>
      </c>
      <c r="AY780" s="391" t="s">
        <v>2055</v>
      </c>
    </row>
    <row r="781" spans="1:51" ht="50" customHeight="1" x14ac:dyDescent="0.3">
      <c r="A781" s="404"/>
      <c r="B781" s="407"/>
      <c r="C781" s="410"/>
      <c r="D781" s="407"/>
      <c r="E781" s="407"/>
      <c r="F781" s="407"/>
      <c r="G781" s="401"/>
      <c r="H781" s="362"/>
      <c r="I781" s="362"/>
      <c r="J781" s="362"/>
      <c r="K781" s="362"/>
      <c r="L781" s="362"/>
      <c r="M781" s="362"/>
      <c r="N781" s="389"/>
      <c r="O781" s="398"/>
      <c r="P781" s="362"/>
      <c r="Q781" s="389"/>
      <c r="R781" s="398"/>
      <c r="S781" s="389"/>
      <c r="T781" s="392"/>
      <c r="U781" s="70" t="s">
        <v>419</v>
      </c>
      <c r="V781" s="70" t="s">
        <v>3069</v>
      </c>
      <c r="W781" s="70" t="s">
        <v>2046</v>
      </c>
      <c r="X781" s="71">
        <f t="shared" si="477"/>
        <v>0.25</v>
      </c>
      <c r="Y781" s="71" t="s">
        <v>2047</v>
      </c>
      <c r="Z781" s="71">
        <f t="shared" si="478"/>
        <v>0.05</v>
      </c>
      <c r="AA781" s="70" t="s">
        <v>419</v>
      </c>
      <c r="AB781" s="70" t="s">
        <v>3070</v>
      </c>
      <c r="AC781" s="72">
        <f t="shared" si="472"/>
        <v>0.1</v>
      </c>
      <c r="AD781" s="70" t="s">
        <v>419</v>
      </c>
      <c r="AE781" s="70" t="s">
        <v>516</v>
      </c>
      <c r="AF781" s="70" t="s">
        <v>1485</v>
      </c>
      <c r="AG781" s="72">
        <f t="shared" si="473"/>
        <v>0.15</v>
      </c>
      <c r="AH781" s="70" t="s">
        <v>419</v>
      </c>
      <c r="AI781" s="70" t="s">
        <v>2099</v>
      </c>
      <c r="AJ781" s="72">
        <f t="shared" si="469"/>
        <v>0.1</v>
      </c>
      <c r="AK781" s="70" t="s">
        <v>419</v>
      </c>
      <c r="AL781" s="70" t="s">
        <v>2050</v>
      </c>
      <c r="AM781" s="72">
        <f t="shared" si="479"/>
        <v>0.15</v>
      </c>
      <c r="AN781" s="72" t="s">
        <v>2051</v>
      </c>
      <c r="AO781" s="72" t="s">
        <v>2067</v>
      </c>
      <c r="AP781" s="72">
        <f t="shared" si="480"/>
        <v>0.25</v>
      </c>
      <c r="AQ781" s="73">
        <f t="shared" si="481"/>
        <v>1.05</v>
      </c>
      <c r="AR781" s="395"/>
      <c r="AS781" s="362"/>
      <c r="AT781" s="389"/>
      <c r="AU781" s="362"/>
      <c r="AV781" s="389"/>
      <c r="AW781" s="389"/>
      <c r="AX781" s="389"/>
      <c r="AY781" s="392"/>
    </row>
    <row r="782" spans="1:51" ht="50" customHeight="1" x14ac:dyDescent="0.3">
      <c r="A782" s="405"/>
      <c r="B782" s="408"/>
      <c r="C782" s="411"/>
      <c r="D782" s="408"/>
      <c r="E782" s="408"/>
      <c r="F782" s="408"/>
      <c r="G782" s="402"/>
      <c r="H782" s="363"/>
      <c r="I782" s="363"/>
      <c r="J782" s="363"/>
      <c r="K782" s="363"/>
      <c r="L782" s="363"/>
      <c r="M782" s="363"/>
      <c r="N782" s="390"/>
      <c r="O782" s="399"/>
      <c r="P782" s="363"/>
      <c r="Q782" s="390"/>
      <c r="R782" s="399"/>
      <c r="S782" s="390"/>
      <c r="T782" s="393"/>
      <c r="U782" s="70" t="s">
        <v>419</v>
      </c>
      <c r="V782" s="70" t="s">
        <v>3083</v>
      </c>
      <c r="W782" s="70" t="s">
        <v>2046</v>
      </c>
      <c r="X782" s="71">
        <f t="shared" si="477"/>
        <v>0.25</v>
      </c>
      <c r="Y782" s="71" t="s">
        <v>2047</v>
      </c>
      <c r="Z782" s="71">
        <f t="shared" si="478"/>
        <v>0.05</v>
      </c>
      <c r="AA782" s="70" t="s">
        <v>456</v>
      </c>
      <c r="AB782" s="70" t="s">
        <v>3084</v>
      </c>
      <c r="AC782" s="72">
        <f t="shared" si="472"/>
        <v>0</v>
      </c>
      <c r="AD782" s="70" t="s">
        <v>419</v>
      </c>
      <c r="AE782" s="70" t="s">
        <v>324</v>
      </c>
      <c r="AF782" s="70" t="s">
        <v>1485</v>
      </c>
      <c r="AG782" s="72">
        <f t="shared" si="473"/>
        <v>0.15</v>
      </c>
      <c r="AH782" s="70" t="s">
        <v>419</v>
      </c>
      <c r="AI782" s="70" t="s">
        <v>2049</v>
      </c>
      <c r="AJ782" s="72">
        <f t="shared" si="469"/>
        <v>0.1</v>
      </c>
      <c r="AK782" s="70" t="s">
        <v>419</v>
      </c>
      <c r="AL782" s="70" t="s">
        <v>2079</v>
      </c>
      <c r="AM782" s="72">
        <f t="shared" si="479"/>
        <v>0.15</v>
      </c>
      <c r="AN782" s="72" t="s">
        <v>2051</v>
      </c>
      <c r="AO782" s="72" t="s">
        <v>2052</v>
      </c>
      <c r="AP782" s="72">
        <f t="shared" si="480"/>
        <v>0.25</v>
      </c>
      <c r="AQ782" s="73">
        <f t="shared" si="481"/>
        <v>0.95000000000000007</v>
      </c>
      <c r="AR782" s="396"/>
      <c r="AS782" s="363"/>
      <c r="AT782" s="390"/>
      <c r="AU782" s="363"/>
      <c r="AV782" s="390"/>
      <c r="AW782" s="390"/>
      <c r="AX782" s="390"/>
      <c r="AY782" s="393"/>
    </row>
    <row r="783" spans="1:51" ht="50" customHeight="1" x14ac:dyDescent="0.3">
      <c r="A783" s="403" t="s">
        <v>775</v>
      </c>
      <c r="B783" s="406" t="s">
        <v>163</v>
      </c>
      <c r="C783" s="409">
        <v>8</v>
      </c>
      <c r="D783" s="406" t="s">
        <v>3079</v>
      </c>
      <c r="E783" s="406" t="s">
        <v>175</v>
      </c>
      <c r="F783" s="406" t="s">
        <v>2061</v>
      </c>
      <c r="G783" s="400" t="s">
        <v>3085</v>
      </c>
      <c r="H783" s="361" t="s">
        <v>2104</v>
      </c>
      <c r="I783" s="361" t="s">
        <v>3086</v>
      </c>
      <c r="J783" s="361" t="s">
        <v>2192</v>
      </c>
      <c r="K783" s="361" t="s">
        <v>2087</v>
      </c>
      <c r="L783" s="361" t="s">
        <v>3046</v>
      </c>
      <c r="M783" s="361" t="s">
        <v>2042</v>
      </c>
      <c r="N783" s="388">
        <f>VALUE(MID($M783,1,1))</f>
        <v>3</v>
      </c>
      <c r="O783" s="397">
        <f>IF(N783=5,100%,IF(N783=4,80%,IF(N783=3,60%,IF(N783=2,40%,IF(N783=1,20%,"")))))</f>
        <v>0.6</v>
      </c>
      <c r="P783" s="361" t="s">
        <v>2043</v>
      </c>
      <c r="Q783" s="388">
        <f>VALUE(MID($P783,1,1))</f>
        <v>2</v>
      </c>
      <c r="R783" s="397">
        <f>IF(Q783=5,100%,IF(Q783=4,80%,IF(Q783=3,60%,IF(Q783=2,40%,IF(Q783=1,20%,"")))))</f>
        <v>0.4</v>
      </c>
      <c r="S783" s="388" t="str">
        <f>CONCATENATE(M783,P783)</f>
        <v>3. Media2. Menor</v>
      </c>
      <c r="T783" s="391" t="s">
        <v>2044</v>
      </c>
      <c r="U783" s="70" t="s">
        <v>419</v>
      </c>
      <c r="V783" s="70" t="s">
        <v>3087</v>
      </c>
      <c r="W783" s="70" t="s">
        <v>2046</v>
      </c>
      <c r="X783" s="71">
        <f t="shared" si="477"/>
        <v>0.25</v>
      </c>
      <c r="Y783" s="71" t="s">
        <v>2047</v>
      </c>
      <c r="Z783" s="71">
        <f t="shared" si="478"/>
        <v>0.05</v>
      </c>
      <c r="AA783" s="70" t="s">
        <v>419</v>
      </c>
      <c r="AB783" s="70" t="s">
        <v>3088</v>
      </c>
      <c r="AC783" s="72">
        <f t="shared" si="472"/>
        <v>0.1</v>
      </c>
      <c r="AD783" s="70" t="s">
        <v>419</v>
      </c>
      <c r="AE783" s="70" t="s">
        <v>516</v>
      </c>
      <c r="AF783" s="70" t="s">
        <v>1485</v>
      </c>
      <c r="AG783" s="72">
        <f t="shared" si="473"/>
        <v>0.15</v>
      </c>
      <c r="AH783" s="70" t="s">
        <v>419</v>
      </c>
      <c r="AI783" s="70" t="s">
        <v>2159</v>
      </c>
      <c r="AJ783" s="72">
        <f t="shared" si="469"/>
        <v>0.1</v>
      </c>
      <c r="AK783" s="70" t="s">
        <v>419</v>
      </c>
      <c r="AL783" s="70" t="s">
        <v>2063</v>
      </c>
      <c r="AM783" s="72">
        <f t="shared" si="479"/>
        <v>0.15</v>
      </c>
      <c r="AN783" s="72" t="s">
        <v>2051</v>
      </c>
      <c r="AO783" s="72" t="s">
        <v>2120</v>
      </c>
      <c r="AP783" s="72">
        <f t="shared" si="480"/>
        <v>0.25</v>
      </c>
      <c r="AQ783" s="73">
        <f t="shared" si="481"/>
        <v>1.05</v>
      </c>
      <c r="AR783" s="394">
        <v>1.0166666666666668</v>
      </c>
      <c r="AS783" s="361" t="s">
        <v>2053</v>
      </c>
      <c r="AT783" s="388">
        <f>VALUE(MID($AS783,1,1))</f>
        <v>1</v>
      </c>
      <c r="AU783" s="361" t="s">
        <v>2054</v>
      </c>
      <c r="AV783" s="388">
        <f>VALUE(MID($AU783,1,1))</f>
        <v>1</v>
      </c>
      <c r="AW783" s="388">
        <f>$AT783*$AV783</f>
        <v>1</v>
      </c>
      <c r="AX783" s="388" t="str">
        <f>CONCATENATE(AS783,AU783)</f>
        <v>1. Muy baja1. Leve</v>
      </c>
      <c r="AY783" s="391" t="s">
        <v>2055</v>
      </c>
    </row>
    <row r="784" spans="1:51" ht="50" customHeight="1" x14ac:dyDescent="0.3">
      <c r="A784" s="404"/>
      <c r="B784" s="407"/>
      <c r="C784" s="410"/>
      <c r="D784" s="407"/>
      <c r="E784" s="407"/>
      <c r="F784" s="407"/>
      <c r="G784" s="401"/>
      <c r="H784" s="362"/>
      <c r="I784" s="362"/>
      <c r="J784" s="362"/>
      <c r="K784" s="362"/>
      <c r="L784" s="362"/>
      <c r="M784" s="362"/>
      <c r="N784" s="389"/>
      <c r="O784" s="398"/>
      <c r="P784" s="362"/>
      <c r="Q784" s="389"/>
      <c r="R784" s="398"/>
      <c r="S784" s="389"/>
      <c r="T784" s="392"/>
      <c r="U784" s="70" t="s">
        <v>419</v>
      </c>
      <c r="V784" s="70" t="s">
        <v>3069</v>
      </c>
      <c r="W784" s="70" t="s">
        <v>2046</v>
      </c>
      <c r="X784" s="71">
        <f t="shared" si="477"/>
        <v>0.25</v>
      </c>
      <c r="Y784" s="71" t="s">
        <v>2047</v>
      </c>
      <c r="Z784" s="71">
        <f t="shared" si="478"/>
        <v>0.05</v>
      </c>
      <c r="AA784" s="70" t="s">
        <v>419</v>
      </c>
      <c r="AB784" s="70" t="s">
        <v>3070</v>
      </c>
      <c r="AC784" s="72">
        <f t="shared" si="472"/>
        <v>0.1</v>
      </c>
      <c r="AD784" s="70" t="s">
        <v>419</v>
      </c>
      <c r="AE784" s="70" t="s">
        <v>516</v>
      </c>
      <c r="AF784" s="70" t="s">
        <v>1485</v>
      </c>
      <c r="AG784" s="72">
        <f t="shared" si="473"/>
        <v>0.15</v>
      </c>
      <c r="AH784" s="70" t="s">
        <v>419</v>
      </c>
      <c r="AI784" s="70" t="s">
        <v>2099</v>
      </c>
      <c r="AJ784" s="72">
        <f t="shared" si="469"/>
        <v>0.1</v>
      </c>
      <c r="AK784" s="70" t="s">
        <v>419</v>
      </c>
      <c r="AL784" s="70" t="s">
        <v>2063</v>
      </c>
      <c r="AM784" s="72">
        <f t="shared" si="479"/>
        <v>0.15</v>
      </c>
      <c r="AN784" s="72" t="s">
        <v>2051</v>
      </c>
      <c r="AO784" s="72" t="s">
        <v>2067</v>
      </c>
      <c r="AP784" s="72">
        <f t="shared" si="480"/>
        <v>0.25</v>
      </c>
      <c r="AQ784" s="73">
        <f t="shared" si="481"/>
        <v>1.05</v>
      </c>
      <c r="AR784" s="395"/>
      <c r="AS784" s="362"/>
      <c r="AT784" s="389"/>
      <c r="AU784" s="362"/>
      <c r="AV784" s="389"/>
      <c r="AW784" s="389"/>
      <c r="AX784" s="389"/>
      <c r="AY784" s="392"/>
    </row>
    <row r="785" spans="1:51" ht="50" customHeight="1" x14ac:dyDescent="0.3">
      <c r="A785" s="405"/>
      <c r="B785" s="408"/>
      <c r="C785" s="411"/>
      <c r="D785" s="408"/>
      <c r="E785" s="408"/>
      <c r="F785" s="408"/>
      <c r="G785" s="402"/>
      <c r="H785" s="363"/>
      <c r="I785" s="363"/>
      <c r="J785" s="363"/>
      <c r="K785" s="363"/>
      <c r="L785" s="363"/>
      <c r="M785" s="363"/>
      <c r="N785" s="390"/>
      <c r="O785" s="399"/>
      <c r="P785" s="363"/>
      <c r="Q785" s="390"/>
      <c r="R785" s="399"/>
      <c r="S785" s="390"/>
      <c r="T785" s="393"/>
      <c r="U785" s="70" t="s">
        <v>419</v>
      </c>
      <c r="V785" s="70" t="s">
        <v>3083</v>
      </c>
      <c r="W785" s="70" t="s">
        <v>2046</v>
      </c>
      <c r="X785" s="71">
        <f t="shared" si="477"/>
        <v>0.25</v>
      </c>
      <c r="Y785" s="71" t="s">
        <v>2047</v>
      </c>
      <c r="Z785" s="71">
        <f t="shared" si="478"/>
        <v>0.05</v>
      </c>
      <c r="AA785" s="70" t="s">
        <v>456</v>
      </c>
      <c r="AB785" s="70" t="s">
        <v>3084</v>
      </c>
      <c r="AC785" s="72">
        <f t="shared" si="472"/>
        <v>0</v>
      </c>
      <c r="AD785" s="70" t="s">
        <v>419</v>
      </c>
      <c r="AE785" s="70" t="s">
        <v>324</v>
      </c>
      <c r="AF785" s="70" t="s">
        <v>1485</v>
      </c>
      <c r="AG785" s="72">
        <f t="shared" si="473"/>
        <v>0.15</v>
      </c>
      <c r="AH785" s="70" t="s">
        <v>419</v>
      </c>
      <c r="AI785" s="70" t="s">
        <v>2049</v>
      </c>
      <c r="AJ785" s="72">
        <f t="shared" si="469"/>
        <v>0.1</v>
      </c>
      <c r="AK785" s="70" t="s">
        <v>419</v>
      </c>
      <c r="AL785" s="70" t="s">
        <v>2079</v>
      </c>
      <c r="AM785" s="72">
        <f t="shared" si="479"/>
        <v>0.15</v>
      </c>
      <c r="AN785" s="72" t="s">
        <v>2051</v>
      </c>
      <c r="AO785" s="72" t="s">
        <v>2067</v>
      </c>
      <c r="AP785" s="72">
        <f t="shared" si="480"/>
        <v>0.25</v>
      </c>
      <c r="AQ785" s="73">
        <f t="shared" si="481"/>
        <v>0.95000000000000007</v>
      </c>
      <c r="AR785" s="396"/>
      <c r="AS785" s="363"/>
      <c r="AT785" s="390"/>
      <c r="AU785" s="363"/>
      <c r="AV785" s="390"/>
      <c r="AW785" s="390"/>
      <c r="AX785" s="390"/>
      <c r="AY785" s="393"/>
    </row>
    <row r="786" spans="1:51" ht="50" customHeight="1" x14ac:dyDescent="0.3">
      <c r="A786" s="403" t="s">
        <v>775</v>
      </c>
      <c r="B786" s="406" t="s">
        <v>163</v>
      </c>
      <c r="C786" s="409">
        <v>9</v>
      </c>
      <c r="D786" s="406" t="s">
        <v>1916</v>
      </c>
      <c r="E786" s="406" t="s">
        <v>695</v>
      </c>
      <c r="F786" s="406" t="s">
        <v>2032</v>
      </c>
      <c r="G786" s="400" t="s">
        <v>3089</v>
      </c>
      <c r="H786" s="361" t="s">
        <v>2073</v>
      </c>
      <c r="I786" s="361" t="s">
        <v>2330</v>
      </c>
      <c r="J786" s="361" t="s">
        <v>3090</v>
      </c>
      <c r="K786" s="361" t="s">
        <v>2076</v>
      </c>
      <c r="L786" s="361" t="s">
        <v>3046</v>
      </c>
      <c r="M786" s="361" t="s">
        <v>2042</v>
      </c>
      <c r="N786" s="388">
        <f>VALUE(MID($M786,1,1))</f>
        <v>3</v>
      </c>
      <c r="O786" s="397">
        <f>IF(N786=5,100%,IF(N786=4,80%,IF(N786=3,60%,IF(N786=2,40%,IF(N786=1,20%,"")))))</f>
        <v>0.6</v>
      </c>
      <c r="P786" s="361" t="s">
        <v>2043</v>
      </c>
      <c r="Q786" s="388">
        <f>VALUE(MID($P786,1,1))</f>
        <v>2</v>
      </c>
      <c r="R786" s="397">
        <f>IF(Q786=5,100%,IF(Q786=4,80%,IF(Q786=3,60%,IF(Q786=2,40%,IF(Q786=1,20%,"")))))</f>
        <v>0.4</v>
      </c>
      <c r="S786" s="388" t="str">
        <f>CONCATENATE(M786,P786)</f>
        <v>3. Media2. Menor</v>
      </c>
      <c r="T786" s="391" t="s">
        <v>2044</v>
      </c>
      <c r="U786" s="70" t="s">
        <v>419</v>
      </c>
      <c r="V786" s="70" t="s">
        <v>3091</v>
      </c>
      <c r="W786" s="70" t="s">
        <v>2046</v>
      </c>
      <c r="X786" s="71">
        <f t="shared" si="477"/>
        <v>0.25</v>
      </c>
      <c r="Y786" s="71" t="s">
        <v>2047</v>
      </c>
      <c r="Z786" s="71">
        <f t="shared" si="478"/>
        <v>0.05</v>
      </c>
      <c r="AA786" s="70" t="s">
        <v>419</v>
      </c>
      <c r="AB786" s="70" t="s">
        <v>3092</v>
      </c>
      <c r="AC786" s="72">
        <f t="shared" si="472"/>
        <v>0.1</v>
      </c>
      <c r="AD786" s="70" t="s">
        <v>419</v>
      </c>
      <c r="AE786" s="70" t="s">
        <v>324</v>
      </c>
      <c r="AF786" s="70" t="s">
        <v>1485</v>
      </c>
      <c r="AG786" s="72">
        <f t="shared" si="473"/>
        <v>0.15</v>
      </c>
      <c r="AH786" s="70" t="s">
        <v>419</v>
      </c>
      <c r="AI786" s="70" t="s">
        <v>2049</v>
      </c>
      <c r="AJ786" s="72">
        <f t="shared" si="469"/>
        <v>0.1</v>
      </c>
      <c r="AK786" s="70" t="s">
        <v>419</v>
      </c>
      <c r="AL786" s="70" t="s">
        <v>2050</v>
      </c>
      <c r="AM786" s="72">
        <f t="shared" si="479"/>
        <v>0.15</v>
      </c>
      <c r="AN786" s="72" t="s">
        <v>2051</v>
      </c>
      <c r="AO786" s="72" t="s">
        <v>2120</v>
      </c>
      <c r="AP786" s="72">
        <f t="shared" si="480"/>
        <v>0.25</v>
      </c>
      <c r="AQ786" s="73">
        <f t="shared" si="481"/>
        <v>1.05</v>
      </c>
      <c r="AR786" s="394">
        <v>1.05</v>
      </c>
      <c r="AS786" s="361" t="s">
        <v>2053</v>
      </c>
      <c r="AT786" s="388">
        <f>VALUE(MID($AS786,1,1))</f>
        <v>1</v>
      </c>
      <c r="AU786" s="361" t="s">
        <v>2054</v>
      </c>
      <c r="AV786" s="388">
        <f>VALUE(MID($AU786,1,1))</f>
        <v>1</v>
      </c>
      <c r="AW786" s="388">
        <f>$AT786*$AV786</f>
        <v>1</v>
      </c>
      <c r="AX786" s="388" t="str">
        <f>CONCATENATE(AS786,AU786)</f>
        <v>1. Muy baja1. Leve</v>
      </c>
      <c r="AY786" s="391" t="s">
        <v>2055</v>
      </c>
    </row>
    <row r="787" spans="1:51" ht="50" customHeight="1" x14ac:dyDescent="0.3">
      <c r="A787" s="404"/>
      <c r="B787" s="407"/>
      <c r="C787" s="410"/>
      <c r="D787" s="407"/>
      <c r="E787" s="407"/>
      <c r="F787" s="407"/>
      <c r="G787" s="401"/>
      <c r="H787" s="362"/>
      <c r="I787" s="362"/>
      <c r="J787" s="362"/>
      <c r="K787" s="362"/>
      <c r="L787" s="362"/>
      <c r="M787" s="362"/>
      <c r="N787" s="389"/>
      <c r="O787" s="398"/>
      <c r="P787" s="362"/>
      <c r="Q787" s="389"/>
      <c r="R787" s="398"/>
      <c r="S787" s="389"/>
      <c r="T787" s="392"/>
      <c r="U787" s="70" t="s">
        <v>419</v>
      </c>
      <c r="V787" s="70" t="s">
        <v>3069</v>
      </c>
      <c r="W787" s="70" t="s">
        <v>2046</v>
      </c>
      <c r="X787" s="71">
        <f t="shared" si="477"/>
        <v>0.25</v>
      </c>
      <c r="Y787" s="71" t="s">
        <v>2047</v>
      </c>
      <c r="Z787" s="71">
        <f t="shared" si="478"/>
        <v>0.05</v>
      </c>
      <c r="AA787" s="70" t="s">
        <v>419</v>
      </c>
      <c r="AB787" s="70" t="s">
        <v>3070</v>
      </c>
      <c r="AC787" s="72">
        <f t="shared" si="472"/>
        <v>0.1</v>
      </c>
      <c r="AD787" s="70" t="s">
        <v>419</v>
      </c>
      <c r="AE787" s="70" t="s">
        <v>516</v>
      </c>
      <c r="AF787" s="70" t="s">
        <v>1485</v>
      </c>
      <c r="AG787" s="72">
        <f t="shared" si="473"/>
        <v>0.15</v>
      </c>
      <c r="AH787" s="70" t="s">
        <v>419</v>
      </c>
      <c r="AI787" s="70" t="s">
        <v>2099</v>
      </c>
      <c r="AJ787" s="72">
        <f t="shared" si="469"/>
        <v>0.1</v>
      </c>
      <c r="AK787" s="70" t="s">
        <v>419</v>
      </c>
      <c r="AL787" s="70" t="s">
        <v>2050</v>
      </c>
      <c r="AM787" s="72">
        <f t="shared" si="479"/>
        <v>0.15</v>
      </c>
      <c r="AN787" s="72" t="s">
        <v>2051</v>
      </c>
      <c r="AO787" s="72" t="s">
        <v>2067</v>
      </c>
      <c r="AP787" s="72">
        <f t="shared" si="480"/>
        <v>0.25</v>
      </c>
      <c r="AQ787" s="73">
        <f t="shared" si="481"/>
        <v>1.05</v>
      </c>
      <c r="AR787" s="395"/>
      <c r="AS787" s="362"/>
      <c r="AT787" s="389"/>
      <c r="AU787" s="362"/>
      <c r="AV787" s="389"/>
      <c r="AW787" s="389"/>
      <c r="AX787" s="389"/>
      <c r="AY787" s="392"/>
    </row>
    <row r="788" spans="1:51" ht="50" customHeight="1" x14ac:dyDescent="0.3">
      <c r="A788" s="405"/>
      <c r="B788" s="408"/>
      <c r="C788" s="411"/>
      <c r="D788" s="408"/>
      <c r="E788" s="408"/>
      <c r="F788" s="408"/>
      <c r="G788" s="402"/>
      <c r="H788" s="363"/>
      <c r="I788" s="363"/>
      <c r="J788" s="363"/>
      <c r="K788" s="363"/>
      <c r="L788" s="363"/>
      <c r="M788" s="363"/>
      <c r="N788" s="390"/>
      <c r="O788" s="399"/>
      <c r="P788" s="363"/>
      <c r="Q788" s="390"/>
      <c r="R788" s="399"/>
      <c r="S788" s="390"/>
      <c r="T788" s="393"/>
      <c r="U788" s="70" t="s">
        <v>419</v>
      </c>
      <c r="V788" s="70" t="s">
        <v>3093</v>
      </c>
      <c r="W788" s="70" t="s">
        <v>2046</v>
      </c>
      <c r="X788" s="71">
        <f t="shared" si="477"/>
        <v>0.25</v>
      </c>
      <c r="Y788" s="71" t="s">
        <v>2047</v>
      </c>
      <c r="Z788" s="71">
        <f t="shared" si="478"/>
        <v>0.05</v>
      </c>
      <c r="AA788" s="70" t="s">
        <v>419</v>
      </c>
      <c r="AB788" s="70" t="s">
        <v>3094</v>
      </c>
      <c r="AC788" s="72">
        <f t="shared" si="472"/>
        <v>0.1</v>
      </c>
      <c r="AD788" s="70" t="s">
        <v>419</v>
      </c>
      <c r="AE788" s="70" t="s">
        <v>324</v>
      </c>
      <c r="AF788" s="70" t="s">
        <v>1543</v>
      </c>
      <c r="AG788" s="72">
        <f t="shared" si="473"/>
        <v>0.15</v>
      </c>
      <c r="AH788" s="70" t="s">
        <v>419</v>
      </c>
      <c r="AI788" s="70" t="s">
        <v>2049</v>
      </c>
      <c r="AJ788" s="72">
        <f t="shared" si="469"/>
        <v>0.1</v>
      </c>
      <c r="AK788" s="70" t="s">
        <v>419</v>
      </c>
      <c r="AL788" s="70" t="s">
        <v>2082</v>
      </c>
      <c r="AM788" s="72">
        <f t="shared" si="479"/>
        <v>0.15</v>
      </c>
      <c r="AN788" s="72" t="s">
        <v>2051</v>
      </c>
      <c r="AO788" s="72" t="s">
        <v>2052</v>
      </c>
      <c r="AP788" s="72">
        <f t="shared" si="480"/>
        <v>0.25</v>
      </c>
      <c r="AQ788" s="73">
        <f t="shared" si="481"/>
        <v>1.05</v>
      </c>
      <c r="AR788" s="396"/>
      <c r="AS788" s="363"/>
      <c r="AT788" s="390"/>
      <c r="AU788" s="363"/>
      <c r="AV788" s="390"/>
      <c r="AW788" s="390"/>
      <c r="AX788" s="390"/>
      <c r="AY788" s="393"/>
    </row>
    <row r="789" spans="1:51" ht="50" customHeight="1" x14ac:dyDescent="0.3">
      <c r="A789" s="403" t="s">
        <v>775</v>
      </c>
      <c r="B789" s="406" t="s">
        <v>163</v>
      </c>
      <c r="C789" s="409">
        <v>10</v>
      </c>
      <c r="D789" s="406" t="s">
        <v>1916</v>
      </c>
      <c r="E789" s="406" t="s">
        <v>695</v>
      </c>
      <c r="F789" s="406" t="s">
        <v>2061</v>
      </c>
      <c r="G789" s="400" t="s">
        <v>3095</v>
      </c>
      <c r="H789" s="361" t="s">
        <v>2084</v>
      </c>
      <c r="I789" s="361" t="s">
        <v>2785</v>
      </c>
      <c r="J789" s="361" t="s">
        <v>2900</v>
      </c>
      <c r="K789" s="361" t="s">
        <v>2087</v>
      </c>
      <c r="L789" s="361" t="s">
        <v>3046</v>
      </c>
      <c r="M789" s="361" t="s">
        <v>2042</v>
      </c>
      <c r="N789" s="388">
        <f>VALUE(MID($M789,1,1))</f>
        <v>3</v>
      </c>
      <c r="O789" s="397">
        <f>IF(N789=5,100%,IF(N789=4,80%,IF(N789=3,60%,IF(N789=2,40%,IF(N789=1,20%,"")))))</f>
        <v>0.6</v>
      </c>
      <c r="P789" s="361" t="s">
        <v>2043</v>
      </c>
      <c r="Q789" s="388">
        <f>VALUE(MID($P789,1,1))</f>
        <v>2</v>
      </c>
      <c r="R789" s="397">
        <f>IF(Q789=5,100%,IF(Q789=4,80%,IF(Q789=3,60%,IF(Q789=2,40%,IF(Q789=1,20%,"")))))</f>
        <v>0.4</v>
      </c>
      <c r="S789" s="388" t="str">
        <f>CONCATENATE(M789,P789)</f>
        <v>3. Media2. Menor</v>
      </c>
      <c r="T789" s="391" t="s">
        <v>2044</v>
      </c>
      <c r="U789" s="70" t="s">
        <v>419</v>
      </c>
      <c r="V789" s="70" t="s">
        <v>3096</v>
      </c>
      <c r="W789" s="70" t="s">
        <v>2046</v>
      </c>
      <c r="X789" s="71">
        <f t="shared" si="477"/>
        <v>0.25</v>
      </c>
      <c r="Y789" s="71" t="s">
        <v>2047</v>
      </c>
      <c r="Z789" s="71">
        <f t="shared" si="478"/>
        <v>0.05</v>
      </c>
      <c r="AA789" s="70" t="s">
        <v>419</v>
      </c>
      <c r="AB789" s="70" t="s">
        <v>3097</v>
      </c>
      <c r="AC789" s="72">
        <f t="shared" si="472"/>
        <v>0.1</v>
      </c>
      <c r="AD789" s="70" t="s">
        <v>419</v>
      </c>
      <c r="AE789" s="70" t="s">
        <v>516</v>
      </c>
      <c r="AF789" s="70" t="s">
        <v>1549</v>
      </c>
      <c r="AG789" s="72">
        <f t="shared" si="473"/>
        <v>0.15</v>
      </c>
      <c r="AH789" s="70" t="s">
        <v>419</v>
      </c>
      <c r="AI789" s="70" t="s">
        <v>2049</v>
      </c>
      <c r="AJ789" s="72">
        <f t="shared" si="469"/>
        <v>0.1</v>
      </c>
      <c r="AK789" s="70" t="s">
        <v>419</v>
      </c>
      <c r="AL789" s="70" t="s">
        <v>2063</v>
      </c>
      <c r="AM789" s="72">
        <f t="shared" si="479"/>
        <v>0.15</v>
      </c>
      <c r="AN789" s="72" t="s">
        <v>2051</v>
      </c>
      <c r="AO789" s="72"/>
      <c r="AP789" s="72">
        <f t="shared" si="480"/>
        <v>0.25</v>
      </c>
      <c r="AQ789" s="73">
        <f t="shared" si="481"/>
        <v>1.05</v>
      </c>
      <c r="AR789" s="394">
        <v>0.70000000000000007</v>
      </c>
      <c r="AS789" s="361" t="s">
        <v>2132</v>
      </c>
      <c r="AT789" s="388">
        <f>VALUE(MID($AS789,1,1))</f>
        <v>2</v>
      </c>
      <c r="AU789" s="361" t="s">
        <v>2054</v>
      </c>
      <c r="AV789" s="388">
        <f>VALUE(MID($AU789,1,1))</f>
        <v>1</v>
      </c>
      <c r="AW789" s="388">
        <f>$AT789*$AV789</f>
        <v>2</v>
      </c>
      <c r="AX789" s="388" t="str">
        <f>CONCATENATE(AS789,AU789)</f>
        <v>2. Baja1. Leve</v>
      </c>
      <c r="AY789" s="391" t="s">
        <v>2055</v>
      </c>
    </row>
    <row r="790" spans="1:51" ht="50" customHeight="1" x14ac:dyDescent="0.3">
      <c r="A790" s="404"/>
      <c r="B790" s="407"/>
      <c r="C790" s="410"/>
      <c r="D790" s="407"/>
      <c r="E790" s="407"/>
      <c r="F790" s="407"/>
      <c r="G790" s="401"/>
      <c r="H790" s="362"/>
      <c r="I790" s="362"/>
      <c r="J790" s="362"/>
      <c r="K790" s="362"/>
      <c r="L790" s="362"/>
      <c r="M790" s="362"/>
      <c r="N790" s="389"/>
      <c r="O790" s="398"/>
      <c r="P790" s="362"/>
      <c r="Q790" s="389"/>
      <c r="R790" s="398"/>
      <c r="S790" s="389"/>
      <c r="T790" s="392"/>
      <c r="U790" s="70" t="s">
        <v>419</v>
      </c>
      <c r="V790" s="70" t="s">
        <v>3069</v>
      </c>
      <c r="W790" s="70" t="s">
        <v>2046</v>
      </c>
      <c r="X790" s="71">
        <f t="shared" si="477"/>
        <v>0.25</v>
      </c>
      <c r="Y790" s="71" t="s">
        <v>2047</v>
      </c>
      <c r="Z790" s="71">
        <f t="shared" si="478"/>
        <v>0.05</v>
      </c>
      <c r="AA790" s="70" t="s">
        <v>419</v>
      </c>
      <c r="AB790" s="70" t="s">
        <v>3070</v>
      </c>
      <c r="AC790" s="72">
        <f t="shared" si="472"/>
        <v>0.1</v>
      </c>
      <c r="AD790" s="70" t="s">
        <v>419</v>
      </c>
      <c r="AE790" s="70" t="s">
        <v>516</v>
      </c>
      <c r="AF790" s="70" t="s">
        <v>1485</v>
      </c>
      <c r="AG790" s="72">
        <f t="shared" si="473"/>
        <v>0.15</v>
      </c>
      <c r="AH790" s="70" t="s">
        <v>419</v>
      </c>
      <c r="AI790" s="70" t="s">
        <v>2099</v>
      </c>
      <c r="AJ790" s="72">
        <f t="shared" si="469"/>
        <v>0.1</v>
      </c>
      <c r="AK790" s="70" t="s">
        <v>419</v>
      </c>
      <c r="AL790" s="70" t="s">
        <v>2063</v>
      </c>
      <c r="AM790" s="72">
        <f t="shared" si="479"/>
        <v>0.15</v>
      </c>
      <c r="AN790" s="72" t="s">
        <v>2051</v>
      </c>
      <c r="AO790" s="72" t="s">
        <v>2067</v>
      </c>
      <c r="AP790" s="72">
        <f t="shared" si="480"/>
        <v>0.25</v>
      </c>
      <c r="AQ790" s="73">
        <f t="shared" si="481"/>
        <v>1.05</v>
      </c>
      <c r="AR790" s="395"/>
      <c r="AS790" s="362"/>
      <c r="AT790" s="389"/>
      <c r="AU790" s="362"/>
      <c r="AV790" s="389"/>
      <c r="AW790" s="389"/>
      <c r="AX790" s="389"/>
      <c r="AY790" s="392"/>
    </row>
    <row r="791" spans="1:51" ht="50" customHeight="1" x14ac:dyDescent="0.3">
      <c r="A791" s="405"/>
      <c r="B791" s="408"/>
      <c r="C791" s="411"/>
      <c r="D791" s="408"/>
      <c r="E791" s="408"/>
      <c r="F791" s="408"/>
      <c r="G791" s="402"/>
      <c r="H791" s="363"/>
      <c r="I791" s="363"/>
      <c r="J791" s="363"/>
      <c r="K791" s="363"/>
      <c r="L791" s="363"/>
      <c r="M791" s="363"/>
      <c r="N791" s="390"/>
      <c r="O791" s="399"/>
      <c r="P791" s="363"/>
      <c r="Q791" s="390"/>
      <c r="R791" s="399"/>
      <c r="S791" s="390"/>
      <c r="T791" s="393"/>
      <c r="U791" s="70"/>
      <c r="V791" s="70"/>
      <c r="W791" s="70"/>
      <c r="X791" s="71" t="str">
        <f t="shared" si="477"/>
        <v>0%</v>
      </c>
      <c r="Y791" s="71"/>
      <c r="Z791" s="71" t="str">
        <f t="shared" si="478"/>
        <v>0%</v>
      </c>
      <c r="AA791" s="70"/>
      <c r="AB791" s="70"/>
      <c r="AC791" s="72">
        <f t="shared" si="472"/>
        <v>0</v>
      </c>
      <c r="AD791" s="70"/>
      <c r="AE791" s="70"/>
      <c r="AF791" s="70"/>
      <c r="AG791" s="72">
        <f t="shared" si="473"/>
        <v>0</v>
      </c>
      <c r="AH791" s="70"/>
      <c r="AI791" s="70"/>
      <c r="AJ791" s="72">
        <f t="shared" si="469"/>
        <v>0</v>
      </c>
      <c r="AK791" s="70"/>
      <c r="AL791" s="70"/>
      <c r="AM791" s="72">
        <f t="shared" si="479"/>
        <v>0</v>
      </c>
      <c r="AN791" s="72"/>
      <c r="AO791" s="72"/>
      <c r="AP791" s="72">
        <f t="shared" si="480"/>
        <v>0</v>
      </c>
      <c r="AQ791" s="73">
        <f t="shared" si="481"/>
        <v>0</v>
      </c>
      <c r="AR791" s="396"/>
      <c r="AS791" s="363"/>
      <c r="AT791" s="390"/>
      <c r="AU791" s="363"/>
      <c r="AV791" s="390"/>
      <c r="AW791" s="390"/>
      <c r="AX791" s="390"/>
      <c r="AY791" s="393"/>
    </row>
    <row r="792" spans="1:51" ht="50" customHeight="1" x14ac:dyDescent="0.3">
      <c r="A792" s="403" t="s">
        <v>775</v>
      </c>
      <c r="B792" s="406" t="s">
        <v>163</v>
      </c>
      <c r="C792" s="409">
        <v>11</v>
      </c>
      <c r="D792" s="406" t="s">
        <v>1914</v>
      </c>
      <c r="E792" s="406" t="s">
        <v>312</v>
      </c>
      <c r="F792" s="406" t="s">
        <v>2032</v>
      </c>
      <c r="G792" s="400" t="s">
        <v>3098</v>
      </c>
      <c r="H792" s="361" t="s">
        <v>2073</v>
      </c>
      <c r="I792" s="361" t="s">
        <v>2232</v>
      </c>
      <c r="J792" s="361" t="s">
        <v>2233</v>
      </c>
      <c r="K792" s="361" t="s">
        <v>2110</v>
      </c>
      <c r="L792" s="361" t="s">
        <v>3046</v>
      </c>
      <c r="M792" s="361" t="s">
        <v>2042</v>
      </c>
      <c r="N792" s="388">
        <f>VALUE(MID($M792,1,1))</f>
        <v>3</v>
      </c>
      <c r="O792" s="397">
        <f>IF(N792=5,100%,IF(N792=4,80%,IF(N792=3,60%,IF(N792=2,40%,IF(N792=1,20%,"")))))</f>
        <v>0.6</v>
      </c>
      <c r="P792" s="361" t="s">
        <v>2043</v>
      </c>
      <c r="Q792" s="388">
        <f>VALUE(MID($P792,1,1))</f>
        <v>2</v>
      </c>
      <c r="R792" s="397">
        <f>IF(Q792=5,100%,IF(Q792=4,80%,IF(Q792=3,60%,IF(Q792=2,40%,IF(Q792=1,20%,"")))))</f>
        <v>0.4</v>
      </c>
      <c r="S792" s="388" t="str">
        <f>CONCATENATE(M792,P792)</f>
        <v>3. Media2. Menor</v>
      </c>
      <c r="T792" s="391" t="s">
        <v>2044</v>
      </c>
      <c r="U792" s="70" t="s">
        <v>419</v>
      </c>
      <c r="V792" s="70" t="s">
        <v>3099</v>
      </c>
      <c r="W792" s="70" t="s">
        <v>2046</v>
      </c>
      <c r="X792" s="71">
        <f t="shared" si="477"/>
        <v>0.25</v>
      </c>
      <c r="Y792" s="71" t="s">
        <v>2047</v>
      </c>
      <c r="Z792" s="71">
        <f t="shared" si="478"/>
        <v>0.05</v>
      </c>
      <c r="AA792" s="70" t="s">
        <v>419</v>
      </c>
      <c r="AB792" s="70" t="s">
        <v>3100</v>
      </c>
      <c r="AC792" s="72">
        <f t="shared" si="472"/>
        <v>0.1</v>
      </c>
      <c r="AD792" s="70" t="s">
        <v>419</v>
      </c>
      <c r="AE792" s="70" t="s">
        <v>289</v>
      </c>
      <c r="AF792" s="70" t="s">
        <v>1485</v>
      </c>
      <c r="AG792" s="72">
        <f t="shared" si="473"/>
        <v>0.15</v>
      </c>
      <c r="AH792" s="70" t="s">
        <v>419</v>
      </c>
      <c r="AI792" s="70" t="s">
        <v>2215</v>
      </c>
      <c r="AJ792" s="72">
        <f t="shared" si="469"/>
        <v>0.1</v>
      </c>
      <c r="AK792" s="70" t="s">
        <v>419</v>
      </c>
      <c r="AL792" s="70" t="s">
        <v>2050</v>
      </c>
      <c r="AM792" s="72">
        <f t="shared" si="479"/>
        <v>0.15</v>
      </c>
      <c r="AN792" s="72" t="s">
        <v>2051</v>
      </c>
      <c r="AO792" s="72" t="s">
        <v>2052</v>
      </c>
      <c r="AP792" s="72">
        <f t="shared" si="480"/>
        <v>0.25</v>
      </c>
      <c r="AQ792" s="73">
        <f t="shared" si="481"/>
        <v>1.05</v>
      </c>
      <c r="AR792" s="394">
        <v>0.70000000000000007</v>
      </c>
      <c r="AS792" s="361" t="s">
        <v>2132</v>
      </c>
      <c r="AT792" s="388">
        <f>VALUE(MID($AS792,1,1))</f>
        <v>2</v>
      </c>
      <c r="AU792" s="361" t="s">
        <v>2054</v>
      </c>
      <c r="AV792" s="388">
        <f>VALUE(MID($AU792,1,1))</f>
        <v>1</v>
      </c>
      <c r="AW792" s="388">
        <f>$AT792*$AV792</f>
        <v>2</v>
      </c>
      <c r="AX792" s="388" t="str">
        <f>CONCATENATE(AS792,AU792)</f>
        <v>2. Baja1. Leve</v>
      </c>
      <c r="AY792" s="391" t="s">
        <v>2055</v>
      </c>
    </row>
    <row r="793" spans="1:51" ht="50" customHeight="1" x14ac:dyDescent="0.3">
      <c r="A793" s="404"/>
      <c r="B793" s="407"/>
      <c r="C793" s="410"/>
      <c r="D793" s="407"/>
      <c r="E793" s="407"/>
      <c r="F793" s="407"/>
      <c r="G793" s="401"/>
      <c r="H793" s="362"/>
      <c r="I793" s="362"/>
      <c r="J793" s="362"/>
      <c r="K793" s="362"/>
      <c r="L793" s="362"/>
      <c r="M793" s="362"/>
      <c r="N793" s="389"/>
      <c r="O793" s="398"/>
      <c r="P793" s="362"/>
      <c r="Q793" s="389"/>
      <c r="R793" s="398"/>
      <c r="S793" s="389"/>
      <c r="T793" s="392"/>
      <c r="U793" s="70" t="s">
        <v>419</v>
      </c>
      <c r="V793" s="70" t="s">
        <v>3069</v>
      </c>
      <c r="W793" s="70" t="s">
        <v>2046</v>
      </c>
      <c r="X793" s="71">
        <f t="shared" si="477"/>
        <v>0.25</v>
      </c>
      <c r="Y793" s="71" t="s">
        <v>2047</v>
      </c>
      <c r="Z793" s="71">
        <f t="shared" si="478"/>
        <v>0.05</v>
      </c>
      <c r="AA793" s="70" t="s">
        <v>419</v>
      </c>
      <c r="AB793" s="70" t="s">
        <v>3070</v>
      </c>
      <c r="AC793" s="72">
        <f t="shared" si="472"/>
        <v>0.1</v>
      </c>
      <c r="AD793" s="70" t="s">
        <v>419</v>
      </c>
      <c r="AE793" s="70" t="s">
        <v>516</v>
      </c>
      <c r="AF793" s="70" t="s">
        <v>1485</v>
      </c>
      <c r="AG793" s="72">
        <f t="shared" si="473"/>
        <v>0.15</v>
      </c>
      <c r="AH793" s="70" t="s">
        <v>419</v>
      </c>
      <c r="AI793" s="70" t="s">
        <v>2099</v>
      </c>
      <c r="AJ793" s="72">
        <f t="shared" si="469"/>
        <v>0.1</v>
      </c>
      <c r="AK793" s="70" t="s">
        <v>419</v>
      </c>
      <c r="AL793" s="70" t="s">
        <v>2050</v>
      </c>
      <c r="AM793" s="72">
        <f t="shared" si="479"/>
        <v>0.15</v>
      </c>
      <c r="AN793" s="72" t="s">
        <v>2051</v>
      </c>
      <c r="AO793" s="72" t="s">
        <v>2067</v>
      </c>
      <c r="AP793" s="72">
        <f t="shared" si="480"/>
        <v>0.25</v>
      </c>
      <c r="AQ793" s="73">
        <f t="shared" si="481"/>
        <v>1.05</v>
      </c>
      <c r="AR793" s="395"/>
      <c r="AS793" s="362"/>
      <c r="AT793" s="389"/>
      <c r="AU793" s="362"/>
      <c r="AV793" s="389"/>
      <c r="AW793" s="389"/>
      <c r="AX793" s="389"/>
      <c r="AY793" s="392"/>
    </row>
    <row r="794" spans="1:51" ht="50" customHeight="1" x14ac:dyDescent="0.3">
      <c r="A794" s="405"/>
      <c r="B794" s="408"/>
      <c r="C794" s="411"/>
      <c r="D794" s="408"/>
      <c r="E794" s="408"/>
      <c r="F794" s="408"/>
      <c r="G794" s="402"/>
      <c r="H794" s="363"/>
      <c r="I794" s="363"/>
      <c r="J794" s="363"/>
      <c r="K794" s="363"/>
      <c r="L794" s="363"/>
      <c r="M794" s="363"/>
      <c r="N794" s="390"/>
      <c r="O794" s="399"/>
      <c r="P794" s="363"/>
      <c r="Q794" s="390"/>
      <c r="R794" s="399"/>
      <c r="S794" s="390"/>
      <c r="T794" s="393"/>
      <c r="U794" s="70"/>
      <c r="V794" s="70"/>
      <c r="W794" s="70"/>
      <c r="X794" s="71" t="str">
        <f t="shared" si="477"/>
        <v>0%</v>
      </c>
      <c r="Y794" s="71"/>
      <c r="Z794" s="71" t="str">
        <f t="shared" si="478"/>
        <v>0%</v>
      </c>
      <c r="AA794" s="70"/>
      <c r="AB794" s="70"/>
      <c r="AC794" s="72">
        <f t="shared" si="472"/>
        <v>0</v>
      </c>
      <c r="AD794" s="70"/>
      <c r="AE794" s="70"/>
      <c r="AF794" s="70"/>
      <c r="AG794" s="72">
        <f t="shared" si="473"/>
        <v>0</v>
      </c>
      <c r="AH794" s="70"/>
      <c r="AI794" s="70"/>
      <c r="AJ794" s="72">
        <f t="shared" si="469"/>
        <v>0</v>
      </c>
      <c r="AK794" s="70"/>
      <c r="AL794" s="70"/>
      <c r="AM794" s="72">
        <f t="shared" si="479"/>
        <v>0</v>
      </c>
      <c r="AN794" s="72"/>
      <c r="AO794" s="72"/>
      <c r="AP794" s="72">
        <f t="shared" si="480"/>
        <v>0</v>
      </c>
      <c r="AQ794" s="73">
        <f t="shared" si="481"/>
        <v>0</v>
      </c>
      <c r="AR794" s="396"/>
      <c r="AS794" s="363"/>
      <c r="AT794" s="390"/>
      <c r="AU794" s="363"/>
      <c r="AV794" s="390"/>
      <c r="AW794" s="390"/>
      <c r="AX794" s="390"/>
      <c r="AY794" s="393"/>
    </row>
    <row r="795" spans="1:51" ht="50" customHeight="1" x14ac:dyDescent="0.3">
      <c r="A795" s="403" t="s">
        <v>775</v>
      </c>
      <c r="B795" s="406" t="s">
        <v>163</v>
      </c>
      <c r="C795" s="409">
        <v>12</v>
      </c>
      <c r="D795" s="406" t="s">
        <v>1914</v>
      </c>
      <c r="E795" s="406" t="s">
        <v>312</v>
      </c>
      <c r="F795" s="406" t="s">
        <v>2061</v>
      </c>
      <c r="G795" s="400" t="s">
        <v>3101</v>
      </c>
      <c r="H795" s="361" t="s">
        <v>2073</v>
      </c>
      <c r="I795" s="361" t="s">
        <v>2074</v>
      </c>
      <c r="J795" s="361" t="s">
        <v>2238</v>
      </c>
      <c r="K795" s="361" t="s">
        <v>2239</v>
      </c>
      <c r="L795" s="361" t="s">
        <v>3046</v>
      </c>
      <c r="M795" s="361" t="s">
        <v>2042</v>
      </c>
      <c r="N795" s="388">
        <f>VALUE(MID($M795,1,1))</f>
        <v>3</v>
      </c>
      <c r="O795" s="397">
        <f>IF(N795=5,100%,IF(N795=4,80%,IF(N795=3,60%,IF(N795=2,40%,IF(N795=1,20%,"")))))</f>
        <v>0.6</v>
      </c>
      <c r="P795" s="361" t="s">
        <v>2043</v>
      </c>
      <c r="Q795" s="388">
        <f>VALUE(MID($P795,1,1))</f>
        <v>2</v>
      </c>
      <c r="R795" s="397">
        <f>IF(Q795=5,100%,IF(Q795=4,80%,IF(Q795=3,60%,IF(Q795=2,40%,IF(Q795=1,20%,"")))))</f>
        <v>0.4</v>
      </c>
      <c r="S795" s="388" t="str">
        <f>CONCATENATE(M795,P795)</f>
        <v>3. Media2. Menor</v>
      </c>
      <c r="T795" s="391" t="s">
        <v>2044</v>
      </c>
      <c r="U795" s="70" t="s">
        <v>419</v>
      </c>
      <c r="V795" s="70" t="s">
        <v>3102</v>
      </c>
      <c r="W795" s="70" t="s">
        <v>2046</v>
      </c>
      <c r="X795" s="71">
        <f t="shared" si="477"/>
        <v>0.25</v>
      </c>
      <c r="Y795" s="71" t="s">
        <v>2047</v>
      </c>
      <c r="Z795" s="71">
        <f t="shared" si="478"/>
        <v>0.05</v>
      </c>
      <c r="AA795" s="70" t="s">
        <v>419</v>
      </c>
      <c r="AB795" s="70" t="s">
        <v>3103</v>
      </c>
      <c r="AC795" s="72">
        <f t="shared" si="472"/>
        <v>0.1</v>
      </c>
      <c r="AD795" s="70" t="s">
        <v>419</v>
      </c>
      <c r="AE795" s="70" t="s">
        <v>289</v>
      </c>
      <c r="AF795" s="70" t="s">
        <v>1485</v>
      </c>
      <c r="AG795" s="72">
        <f t="shared" si="473"/>
        <v>0.15</v>
      </c>
      <c r="AH795" s="70" t="s">
        <v>419</v>
      </c>
      <c r="AI795" s="70" t="s">
        <v>2049</v>
      </c>
      <c r="AJ795" s="72">
        <f t="shared" si="469"/>
        <v>0.1</v>
      </c>
      <c r="AK795" s="70" t="s">
        <v>419</v>
      </c>
      <c r="AL795" s="70" t="s">
        <v>2063</v>
      </c>
      <c r="AM795" s="72">
        <f t="shared" si="479"/>
        <v>0.15</v>
      </c>
      <c r="AN795" s="72" t="s">
        <v>2051</v>
      </c>
      <c r="AO795" s="72" t="s">
        <v>2052</v>
      </c>
      <c r="AP795" s="72">
        <f t="shared" si="480"/>
        <v>0.25</v>
      </c>
      <c r="AQ795" s="73">
        <f t="shared" si="481"/>
        <v>1.05</v>
      </c>
      <c r="AR795" s="394">
        <v>0.78333333333333333</v>
      </c>
      <c r="AS795" s="361" t="s">
        <v>2053</v>
      </c>
      <c r="AT795" s="388">
        <f>VALUE(MID($AS795,1,1))</f>
        <v>1</v>
      </c>
      <c r="AU795" s="361" t="s">
        <v>2054</v>
      </c>
      <c r="AV795" s="388">
        <f>VALUE(MID($AU795,1,1))</f>
        <v>1</v>
      </c>
      <c r="AW795" s="388">
        <f>$AT795*$AV795</f>
        <v>1</v>
      </c>
      <c r="AX795" s="388" t="str">
        <f>CONCATENATE(AS795,AU795)</f>
        <v>1. Muy baja1. Leve</v>
      </c>
      <c r="AY795" s="391" t="s">
        <v>2055</v>
      </c>
    </row>
    <row r="796" spans="1:51" ht="50" customHeight="1" x14ac:dyDescent="0.3">
      <c r="A796" s="404"/>
      <c r="B796" s="407"/>
      <c r="C796" s="410"/>
      <c r="D796" s="407"/>
      <c r="E796" s="407"/>
      <c r="F796" s="407"/>
      <c r="G796" s="401"/>
      <c r="H796" s="362"/>
      <c r="I796" s="362"/>
      <c r="J796" s="362"/>
      <c r="K796" s="362"/>
      <c r="L796" s="362"/>
      <c r="M796" s="362"/>
      <c r="N796" s="389"/>
      <c r="O796" s="398"/>
      <c r="P796" s="362"/>
      <c r="Q796" s="389"/>
      <c r="R796" s="398"/>
      <c r="S796" s="389"/>
      <c r="T796" s="392"/>
      <c r="U796" s="70" t="s">
        <v>419</v>
      </c>
      <c r="V796" s="70" t="s">
        <v>3069</v>
      </c>
      <c r="W796" s="70" t="s">
        <v>2046</v>
      </c>
      <c r="X796" s="71">
        <f t="shared" si="477"/>
        <v>0.25</v>
      </c>
      <c r="Y796" s="71" t="s">
        <v>2047</v>
      </c>
      <c r="Z796" s="71">
        <f t="shared" si="478"/>
        <v>0.05</v>
      </c>
      <c r="AA796" s="70" t="s">
        <v>419</v>
      </c>
      <c r="AB796" s="70" t="s">
        <v>3070</v>
      </c>
      <c r="AC796" s="72">
        <f t="shared" si="472"/>
        <v>0.1</v>
      </c>
      <c r="AD796" s="70" t="s">
        <v>419</v>
      </c>
      <c r="AE796" s="70" t="s">
        <v>516</v>
      </c>
      <c r="AF796" s="70" t="s">
        <v>1485</v>
      </c>
      <c r="AG796" s="72">
        <f t="shared" si="473"/>
        <v>0.15</v>
      </c>
      <c r="AH796" s="70" t="s">
        <v>419</v>
      </c>
      <c r="AI796" s="70" t="s">
        <v>2099</v>
      </c>
      <c r="AJ796" s="72">
        <f t="shared" ref="AJ796:AJ838" si="482">IF($AH796="SI",10%,0%)</f>
        <v>0.1</v>
      </c>
      <c r="AK796" s="70" t="s">
        <v>419</v>
      </c>
      <c r="AL796" s="70" t="s">
        <v>2063</v>
      </c>
      <c r="AM796" s="72">
        <f t="shared" si="479"/>
        <v>0.15</v>
      </c>
      <c r="AN796" s="72" t="s">
        <v>2051</v>
      </c>
      <c r="AO796" s="72" t="s">
        <v>2067</v>
      </c>
      <c r="AP796" s="72">
        <f t="shared" si="480"/>
        <v>0.25</v>
      </c>
      <c r="AQ796" s="73">
        <f t="shared" si="481"/>
        <v>1.05</v>
      </c>
      <c r="AR796" s="395"/>
      <c r="AS796" s="362"/>
      <c r="AT796" s="389"/>
      <c r="AU796" s="362"/>
      <c r="AV796" s="389"/>
      <c r="AW796" s="389"/>
      <c r="AX796" s="389"/>
      <c r="AY796" s="392"/>
    </row>
    <row r="797" spans="1:51" ht="50" customHeight="1" x14ac:dyDescent="0.3">
      <c r="A797" s="405"/>
      <c r="B797" s="408"/>
      <c r="C797" s="411"/>
      <c r="D797" s="408"/>
      <c r="E797" s="408"/>
      <c r="F797" s="408"/>
      <c r="G797" s="402"/>
      <c r="H797" s="363"/>
      <c r="I797" s="363"/>
      <c r="J797" s="363"/>
      <c r="K797" s="363"/>
      <c r="L797" s="363"/>
      <c r="M797" s="363"/>
      <c r="N797" s="390"/>
      <c r="O797" s="399"/>
      <c r="P797" s="363"/>
      <c r="Q797" s="390"/>
      <c r="R797" s="399"/>
      <c r="S797" s="390"/>
      <c r="T797" s="393"/>
      <c r="U797" s="70" t="s">
        <v>419</v>
      </c>
      <c r="V797" s="70" t="s">
        <v>2797</v>
      </c>
      <c r="W797" s="70" t="s">
        <v>2046</v>
      </c>
      <c r="X797" s="71"/>
      <c r="Y797" s="71" t="s">
        <v>2047</v>
      </c>
      <c r="Z797" s="71"/>
      <c r="AA797" s="70" t="s">
        <v>419</v>
      </c>
      <c r="AB797" s="70" t="s">
        <v>3104</v>
      </c>
      <c r="AC797" s="72"/>
      <c r="AD797" s="70" t="s">
        <v>419</v>
      </c>
      <c r="AE797" s="70" t="s">
        <v>289</v>
      </c>
      <c r="AF797" s="70" t="s">
        <v>1485</v>
      </c>
      <c r="AG797" s="72"/>
      <c r="AH797" s="70" t="s">
        <v>419</v>
      </c>
      <c r="AI797" s="70" t="s">
        <v>2145</v>
      </c>
      <c r="AJ797" s="72"/>
      <c r="AK797" s="70" t="s">
        <v>419</v>
      </c>
      <c r="AL797" s="70" t="s">
        <v>2082</v>
      </c>
      <c r="AM797" s="72"/>
      <c r="AN797" s="72" t="s">
        <v>2051</v>
      </c>
      <c r="AO797" s="72" t="s">
        <v>2052</v>
      </c>
      <c r="AP797" s="72">
        <f t="shared" si="480"/>
        <v>0.25</v>
      </c>
      <c r="AQ797" s="73">
        <f t="shared" si="481"/>
        <v>0.25</v>
      </c>
      <c r="AR797" s="396"/>
      <c r="AS797" s="363"/>
      <c r="AT797" s="390"/>
      <c r="AU797" s="363"/>
      <c r="AV797" s="390"/>
      <c r="AW797" s="390"/>
      <c r="AX797" s="390"/>
      <c r="AY797" s="393"/>
    </row>
    <row r="798" spans="1:51" ht="50" customHeight="1" x14ac:dyDescent="0.3">
      <c r="A798" s="403" t="s">
        <v>775</v>
      </c>
      <c r="B798" s="406" t="s">
        <v>163</v>
      </c>
      <c r="C798" s="409">
        <v>13</v>
      </c>
      <c r="D798" s="406" t="s">
        <v>3105</v>
      </c>
      <c r="E798" s="406" t="s">
        <v>243</v>
      </c>
      <c r="F798" s="406" t="s">
        <v>2032</v>
      </c>
      <c r="G798" s="400" t="s">
        <v>3106</v>
      </c>
      <c r="H798" s="361" t="s">
        <v>2073</v>
      </c>
      <c r="I798" s="361" t="s">
        <v>2232</v>
      </c>
      <c r="J798" s="361" t="s">
        <v>2109</v>
      </c>
      <c r="K798" s="361" t="s">
        <v>2846</v>
      </c>
      <c r="L798" s="361" t="s">
        <v>3046</v>
      </c>
      <c r="M798" s="361" t="s">
        <v>2042</v>
      </c>
      <c r="N798" s="388">
        <f>VALUE(MID($M798,1,1))</f>
        <v>3</v>
      </c>
      <c r="O798" s="397">
        <f>IF(N798=5,100%,IF(N798=4,80%,IF(N798=3,60%,IF(N798=2,40%,IF(N798=1,20%,"")))))</f>
        <v>0.6</v>
      </c>
      <c r="P798" s="361" t="s">
        <v>2043</v>
      </c>
      <c r="Q798" s="388">
        <f>VALUE(MID($P798,1,1))</f>
        <v>2</v>
      </c>
      <c r="R798" s="397">
        <f>IF(Q798=5,100%,IF(Q798=4,80%,IF(Q798=3,60%,IF(Q798=2,40%,IF(Q798=1,20%,"")))))</f>
        <v>0.4</v>
      </c>
      <c r="S798" s="388" t="str">
        <f>CONCATENATE(M798,P798)</f>
        <v>3. Media2. Menor</v>
      </c>
      <c r="T798" s="391" t="s">
        <v>2044</v>
      </c>
      <c r="U798" s="70" t="s">
        <v>419</v>
      </c>
      <c r="V798" s="70" t="s">
        <v>2101</v>
      </c>
      <c r="W798" s="70" t="s">
        <v>2046</v>
      </c>
      <c r="X798" s="71">
        <f t="shared" si="477"/>
        <v>0.25</v>
      </c>
      <c r="Y798" s="71" t="s">
        <v>2047</v>
      </c>
      <c r="Z798" s="71">
        <f t="shared" si="478"/>
        <v>0.05</v>
      </c>
      <c r="AA798" s="70" t="s">
        <v>419</v>
      </c>
      <c r="AB798" s="70" t="s">
        <v>3107</v>
      </c>
      <c r="AC798" s="72">
        <f t="shared" ref="AC798:AC803" si="483">IF($AA798="SI",10%,0%)</f>
        <v>0.1</v>
      </c>
      <c r="AD798" s="70" t="s">
        <v>419</v>
      </c>
      <c r="AE798" s="70" t="s">
        <v>516</v>
      </c>
      <c r="AF798" s="70" t="s">
        <v>1485</v>
      </c>
      <c r="AG798" s="72">
        <f t="shared" ref="AG798:AG803" si="484">IF($AD798="SI",15%,0%)</f>
        <v>0.15</v>
      </c>
      <c r="AH798" s="70" t="s">
        <v>419</v>
      </c>
      <c r="AI798" s="70" t="s">
        <v>2049</v>
      </c>
      <c r="AJ798" s="72">
        <f t="shared" si="482"/>
        <v>0.1</v>
      </c>
      <c r="AK798" s="70" t="s">
        <v>419</v>
      </c>
      <c r="AL798" s="70" t="s">
        <v>2050</v>
      </c>
      <c r="AM798" s="72">
        <f t="shared" si="479"/>
        <v>0.15</v>
      </c>
      <c r="AN798" s="72" t="s">
        <v>2051</v>
      </c>
      <c r="AO798" s="72" t="s">
        <v>2052</v>
      </c>
      <c r="AP798" s="72">
        <f t="shared" si="480"/>
        <v>0.25</v>
      </c>
      <c r="AQ798" s="73">
        <f t="shared" si="481"/>
        <v>1.05</v>
      </c>
      <c r="AR798" s="394">
        <v>0.70000000000000007</v>
      </c>
      <c r="AS798" s="361" t="s">
        <v>2132</v>
      </c>
      <c r="AT798" s="388">
        <f>VALUE(MID($AS798,1,1))</f>
        <v>2</v>
      </c>
      <c r="AU798" s="361" t="s">
        <v>2054</v>
      </c>
      <c r="AV798" s="388">
        <f>VALUE(MID($AU798,1,1))</f>
        <v>1</v>
      </c>
      <c r="AW798" s="388">
        <f>$AT798*$AV798</f>
        <v>2</v>
      </c>
      <c r="AX798" s="388" t="str">
        <f>CONCATENATE(AS798,AU798)</f>
        <v>2. Baja1. Leve</v>
      </c>
      <c r="AY798" s="391" t="s">
        <v>2055</v>
      </c>
    </row>
    <row r="799" spans="1:51" ht="50" customHeight="1" x14ac:dyDescent="0.3">
      <c r="A799" s="404"/>
      <c r="B799" s="407"/>
      <c r="C799" s="410"/>
      <c r="D799" s="407"/>
      <c r="E799" s="407"/>
      <c r="F799" s="407"/>
      <c r="G799" s="401"/>
      <c r="H799" s="362"/>
      <c r="I799" s="362"/>
      <c r="J799" s="362"/>
      <c r="K799" s="362"/>
      <c r="L799" s="362"/>
      <c r="M799" s="362"/>
      <c r="N799" s="389"/>
      <c r="O799" s="398"/>
      <c r="P799" s="362"/>
      <c r="Q799" s="389"/>
      <c r="R799" s="398"/>
      <c r="S799" s="389"/>
      <c r="T799" s="392"/>
      <c r="U799" s="70" t="s">
        <v>419</v>
      </c>
      <c r="V799" s="70" t="s">
        <v>3069</v>
      </c>
      <c r="W799" s="70" t="s">
        <v>2046</v>
      </c>
      <c r="X799" s="71">
        <f t="shared" si="477"/>
        <v>0.25</v>
      </c>
      <c r="Y799" s="71" t="s">
        <v>2047</v>
      </c>
      <c r="Z799" s="71">
        <f t="shared" si="478"/>
        <v>0.05</v>
      </c>
      <c r="AA799" s="70" t="s">
        <v>419</v>
      </c>
      <c r="AB799" s="70" t="s">
        <v>3070</v>
      </c>
      <c r="AC799" s="72">
        <f t="shared" si="483"/>
        <v>0.1</v>
      </c>
      <c r="AD799" s="70" t="s">
        <v>419</v>
      </c>
      <c r="AE799" s="70" t="s">
        <v>516</v>
      </c>
      <c r="AF799" s="70" t="s">
        <v>1485</v>
      </c>
      <c r="AG799" s="72">
        <f t="shared" si="484"/>
        <v>0.15</v>
      </c>
      <c r="AH799" s="70" t="s">
        <v>419</v>
      </c>
      <c r="AI799" s="70" t="s">
        <v>2099</v>
      </c>
      <c r="AJ799" s="72">
        <f t="shared" si="482"/>
        <v>0.1</v>
      </c>
      <c r="AK799" s="70" t="s">
        <v>419</v>
      </c>
      <c r="AL799" s="70" t="s">
        <v>2050</v>
      </c>
      <c r="AM799" s="72">
        <f t="shared" si="479"/>
        <v>0.15</v>
      </c>
      <c r="AN799" s="72" t="s">
        <v>2051</v>
      </c>
      <c r="AO799" s="72" t="s">
        <v>2067</v>
      </c>
      <c r="AP799" s="72">
        <f t="shared" si="480"/>
        <v>0.25</v>
      </c>
      <c r="AQ799" s="73">
        <f t="shared" si="481"/>
        <v>1.05</v>
      </c>
      <c r="AR799" s="395"/>
      <c r="AS799" s="362"/>
      <c r="AT799" s="389"/>
      <c r="AU799" s="362"/>
      <c r="AV799" s="389"/>
      <c r="AW799" s="389"/>
      <c r="AX799" s="389"/>
      <c r="AY799" s="392"/>
    </row>
    <row r="800" spans="1:51" ht="50" customHeight="1" x14ac:dyDescent="0.3">
      <c r="A800" s="405"/>
      <c r="B800" s="408"/>
      <c r="C800" s="411"/>
      <c r="D800" s="408"/>
      <c r="E800" s="408"/>
      <c r="F800" s="408"/>
      <c r="G800" s="402"/>
      <c r="H800" s="363"/>
      <c r="I800" s="363"/>
      <c r="J800" s="363"/>
      <c r="K800" s="363"/>
      <c r="L800" s="363"/>
      <c r="M800" s="363"/>
      <c r="N800" s="390"/>
      <c r="O800" s="399"/>
      <c r="P800" s="363"/>
      <c r="Q800" s="390"/>
      <c r="R800" s="399"/>
      <c r="S800" s="390"/>
      <c r="T800" s="393"/>
      <c r="U800" s="70"/>
      <c r="V800" s="70"/>
      <c r="W800" s="70"/>
      <c r="X800" s="71" t="str">
        <f t="shared" ref="X800:X803" si="485">IF(W800="","0%",IF(W800="Preventivo",25%,IF(W800="Detectivo",15%,IF(W800="Correctivo",10%))))</f>
        <v>0%</v>
      </c>
      <c r="Y800" s="71"/>
      <c r="Z800" s="71" t="str">
        <f t="shared" ref="Z800:Z803" si="486">IF(Y800="Automático",15%,IF(Y800="Manual",5%,"0%"))</f>
        <v>0%</v>
      </c>
      <c r="AA800" s="70"/>
      <c r="AB800" s="70"/>
      <c r="AC800" s="72">
        <f t="shared" si="483"/>
        <v>0</v>
      </c>
      <c r="AD800" s="70"/>
      <c r="AE800" s="70"/>
      <c r="AF800" s="70"/>
      <c r="AG800" s="72">
        <f t="shared" si="484"/>
        <v>0</v>
      </c>
      <c r="AH800" s="70"/>
      <c r="AI800" s="70"/>
      <c r="AJ800" s="72">
        <f t="shared" si="482"/>
        <v>0</v>
      </c>
      <c r="AK800" s="70"/>
      <c r="AL800" s="70"/>
      <c r="AM800" s="72">
        <f t="shared" ref="AM800:AM803" si="487">IF(AK800="SI",15%,0%)</f>
        <v>0</v>
      </c>
      <c r="AN800" s="72"/>
      <c r="AO800" s="72"/>
      <c r="AP800" s="72">
        <f t="shared" si="480"/>
        <v>0</v>
      </c>
      <c r="AQ800" s="73">
        <f t="shared" si="481"/>
        <v>0</v>
      </c>
      <c r="AR800" s="396"/>
      <c r="AS800" s="363"/>
      <c r="AT800" s="390"/>
      <c r="AU800" s="363"/>
      <c r="AV800" s="390"/>
      <c r="AW800" s="390"/>
      <c r="AX800" s="390"/>
      <c r="AY800" s="393"/>
    </row>
    <row r="801" spans="1:51" ht="50" customHeight="1" x14ac:dyDescent="0.3">
      <c r="A801" s="403" t="s">
        <v>775</v>
      </c>
      <c r="B801" s="406" t="s">
        <v>163</v>
      </c>
      <c r="C801" s="409">
        <v>14</v>
      </c>
      <c r="D801" s="406" t="s">
        <v>3105</v>
      </c>
      <c r="E801" s="406" t="s">
        <v>243</v>
      </c>
      <c r="F801" s="406" t="s">
        <v>2061</v>
      </c>
      <c r="G801" s="400" t="s">
        <v>3108</v>
      </c>
      <c r="H801" s="361" t="s">
        <v>2104</v>
      </c>
      <c r="I801" s="361" t="s">
        <v>2232</v>
      </c>
      <c r="J801" s="361" t="s">
        <v>2109</v>
      </c>
      <c r="K801" s="361" t="s">
        <v>2087</v>
      </c>
      <c r="L801" s="361" t="s">
        <v>3046</v>
      </c>
      <c r="M801" s="361" t="s">
        <v>2042</v>
      </c>
      <c r="N801" s="388">
        <f>VALUE(MID($M801,1,1))</f>
        <v>3</v>
      </c>
      <c r="O801" s="397">
        <f>IF(N801=5,100%,IF(N801=4,80%,IF(N801=3,60%,IF(N801=2,40%,IF(N801=1,20%,"")))))</f>
        <v>0.6</v>
      </c>
      <c r="P801" s="361" t="s">
        <v>2043</v>
      </c>
      <c r="Q801" s="388">
        <f>VALUE(MID($P801,1,1))</f>
        <v>2</v>
      </c>
      <c r="R801" s="397">
        <f>IF(Q801=5,100%,IF(Q801=4,80%,IF(Q801=3,60%,IF(Q801=2,40%,IF(Q801=1,20%,"")))))</f>
        <v>0.4</v>
      </c>
      <c r="S801" s="388" t="str">
        <f>CONCATENATE(M801,P801)</f>
        <v>3. Media2. Menor</v>
      </c>
      <c r="T801" s="391" t="s">
        <v>2044</v>
      </c>
      <c r="U801" s="70" t="s">
        <v>419</v>
      </c>
      <c r="V801" s="70" t="s">
        <v>2101</v>
      </c>
      <c r="W801" s="70" t="s">
        <v>2046</v>
      </c>
      <c r="X801" s="71">
        <f t="shared" si="485"/>
        <v>0.25</v>
      </c>
      <c r="Y801" s="71" t="s">
        <v>2047</v>
      </c>
      <c r="Z801" s="71">
        <f t="shared" si="486"/>
        <v>0.05</v>
      </c>
      <c r="AA801" s="70" t="s">
        <v>419</v>
      </c>
      <c r="AB801" s="70" t="s">
        <v>3107</v>
      </c>
      <c r="AC801" s="72">
        <f t="shared" si="483"/>
        <v>0.1</v>
      </c>
      <c r="AD801" s="70" t="s">
        <v>419</v>
      </c>
      <c r="AE801" s="70" t="s">
        <v>516</v>
      </c>
      <c r="AF801" s="70" t="s">
        <v>1485</v>
      </c>
      <c r="AG801" s="72">
        <f t="shared" si="484"/>
        <v>0.15</v>
      </c>
      <c r="AH801" s="70" t="s">
        <v>419</v>
      </c>
      <c r="AI801" s="70" t="s">
        <v>2049</v>
      </c>
      <c r="AJ801" s="72">
        <f t="shared" si="482"/>
        <v>0.1</v>
      </c>
      <c r="AK801" s="70" t="s">
        <v>419</v>
      </c>
      <c r="AL801" s="70" t="s">
        <v>2063</v>
      </c>
      <c r="AM801" s="72">
        <f t="shared" si="487"/>
        <v>0.15</v>
      </c>
      <c r="AN801" s="72" t="s">
        <v>2051</v>
      </c>
      <c r="AO801" s="72" t="s">
        <v>2052</v>
      </c>
      <c r="AP801" s="72">
        <f t="shared" si="480"/>
        <v>0.25</v>
      </c>
      <c r="AQ801" s="73">
        <f t="shared" si="481"/>
        <v>1.05</v>
      </c>
      <c r="AR801" s="394">
        <v>0.70000000000000007</v>
      </c>
      <c r="AS801" s="361" t="s">
        <v>2132</v>
      </c>
      <c r="AT801" s="388">
        <f>VALUE(MID($AS801,1,1))</f>
        <v>2</v>
      </c>
      <c r="AU801" s="361" t="s">
        <v>2054</v>
      </c>
      <c r="AV801" s="388">
        <f>VALUE(MID($AU801,1,1))</f>
        <v>1</v>
      </c>
      <c r="AW801" s="388">
        <f>$AT801*$AV801</f>
        <v>2</v>
      </c>
      <c r="AX801" s="388" t="str">
        <f>CONCATENATE(AS801,AU801)</f>
        <v>2. Baja1. Leve</v>
      </c>
      <c r="AY801" s="391" t="s">
        <v>2055</v>
      </c>
    </row>
    <row r="802" spans="1:51" ht="50" customHeight="1" x14ac:dyDescent="0.3">
      <c r="A802" s="404"/>
      <c r="B802" s="407"/>
      <c r="C802" s="410"/>
      <c r="D802" s="407"/>
      <c r="E802" s="407"/>
      <c r="F802" s="407"/>
      <c r="G802" s="401"/>
      <c r="H802" s="362"/>
      <c r="I802" s="362"/>
      <c r="J802" s="362"/>
      <c r="K802" s="362"/>
      <c r="L802" s="362"/>
      <c r="M802" s="362"/>
      <c r="N802" s="389"/>
      <c r="O802" s="398"/>
      <c r="P802" s="362"/>
      <c r="Q802" s="389"/>
      <c r="R802" s="398"/>
      <c r="S802" s="389"/>
      <c r="T802" s="392"/>
      <c r="U802" s="70" t="s">
        <v>419</v>
      </c>
      <c r="V802" s="70" t="s">
        <v>3069</v>
      </c>
      <c r="W802" s="70" t="s">
        <v>2046</v>
      </c>
      <c r="X802" s="71">
        <f t="shared" si="485"/>
        <v>0.25</v>
      </c>
      <c r="Y802" s="71" t="s">
        <v>2047</v>
      </c>
      <c r="Z802" s="71">
        <f t="shared" si="486"/>
        <v>0.05</v>
      </c>
      <c r="AA802" s="70" t="s">
        <v>419</v>
      </c>
      <c r="AB802" s="70" t="s">
        <v>3070</v>
      </c>
      <c r="AC802" s="72">
        <f t="shared" si="483"/>
        <v>0.1</v>
      </c>
      <c r="AD802" s="70" t="s">
        <v>419</v>
      </c>
      <c r="AE802" s="70" t="s">
        <v>516</v>
      </c>
      <c r="AF802" s="70" t="s">
        <v>1485</v>
      </c>
      <c r="AG802" s="72">
        <f t="shared" si="484"/>
        <v>0.15</v>
      </c>
      <c r="AH802" s="70" t="s">
        <v>419</v>
      </c>
      <c r="AI802" s="70" t="s">
        <v>2099</v>
      </c>
      <c r="AJ802" s="72">
        <f t="shared" si="482"/>
        <v>0.1</v>
      </c>
      <c r="AK802" s="70" t="s">
        <v>419</v>
      </c>
      <c r="AL802" s="70" t="s">
        <v>2063</v>
      </c>
      <c r="AM802" s="72">
        <f t="shared" si="487"/>
        <v>0.15</v>
      </c>
      <c r="AN802" s="72" t="s">
        <v>2051</v>
      </c>
      <c r="AO802" s="72" t="s">
        <v>2067</v>
      </c>
      <c r="AP802" s="72">
        <f t="shared" si="480"/>
        <v>0.25</v>
      </c>
      <c r="AQ802" s="73">
        <f t="shared" si="481"/>
        <v>1.05</v>
      </c>
      <c r="AR802" s="395"/>
      <c r="AS802" s="362"/>
      <c r="AT802" s="389"/>
      <c r="AU802" s="362"/>
      <c r="AV802" s="389"/>
      <c r="AW802" s="389"/>
      <c r="AX802" s="389"/>
      <c r="AY802" s="392"/>
    </row>
    <row r="803" spans="1:51" ht="50" customHeight="1" x14ac:dyDescent="0.3">
      <c r="A803" s="405"/>
      <c r="B803" s="408"/>
      <c r="C803" s="411"/>
      <c r="D803" s="408"/>
      <c r="E803" s="408"/>
      <c r="F803" s="408"/>
      <c r="G803" s="402"/>
      <c r="H803" s="363"/>
      <c r="I803" s="363"/>
      <c r="J803" s="363"/>
      <c r="K803" s="363"/>
      <c r="L803" s="363"/>
      <c r="M803" s="363"/>
      <c r="N803" s="390"/>
      <c r="O803" s="399"/>
      <c r="P803" s="363"/>
      <c r="Q803" s="390"/>
      <c r="R803" s="399"/>
      <c r="S803" s="390"/>
      <c r="T803" s="393"/>
      <c r="U803" s="70"/>
      <c r="V803" s="70"/>
      <c r="W803" s="70"/>
      <c r="X803" s="71" t="str">
        <f t="shared" si="485"/>
        <v>0%</v>
      </c>
      <c r="Y803" s="71"/>
      <c r="Z803" s="71" t="str">
        <f t="shared" si="486"/>
        <v>0%</v>
      </c>
      <c r="AA803" s="70"/>
      <c r="AB803" s="70"/>
      <c r="AC803" s="72">
        <f t="shared" si="483"/>
        <v>0</v>
      </c>
      <c r="AD803" s="70"/>
      <c r="AE803" s="70"/>
      <c r="AF803" s="70"/>
      <c r="AG803" s="72">
        <f t="shared" si="484"/>
        <v>0</v>
      </c>
      <c r="AH803" s="70"/>
      <c r="AI803" s="70"/>
      <c r="AJ803" s="72">
        <f t="shared" si="482"/>
        <v>0</v>
      </c>
      <c r="AK803" s="70"/>
      <c r="AL803" s="70"/>
      <c r="AM803" s="72">
        <f t="shared" si="487"/>
        <v>0</v>
      </c>
      <c r="AN803" s="72"/>
      <c r="AO803" s="72"/>
      <c r="AP803" s="72">
        <f t="shared" si="480"/>
        <v>0</v>
      </c>
      <c r="AQ803" s="73">
        <f t="shared" si="481"/>
        <v>0</v>
      </c>
      <c r="AR803" s="396"/>
      <c r="AS803" s="363"/>
      <c r="AT803" s="390"/>
      <c r="AU803" s="363"/>
      <c r="AV803" s="390"/>
      <c r="AW803" s="390"/>
      <c r="AX803" s="390"/>
      <c r="AY803" s="393"/>
    </row>
    <row r="804" spans="1:51" ht="50" hidden="1" customHeight="1" x14ac:dyDescent="0.3">
      <c r="A804" s="403" t="s">
        <v>775</v>
      </c>
      <c r="B804" s="406" t="s">
        <v>163</v>
      </c>
      <c r="C804" s="409">
        <v>15</v>
      </c>
      <c r="D804" s="406" t="s">
        <v>3109</v>
      </c>
      <c r="E804" s="406" t="s">
        <v>227</v>
      </c>
      <c r="F804" s="406" t="s">
        <v>2032</v>
      </c>
      <c r="G804" s="400" t="s">
        <v>3110</v>
      </c>
      <c r="H804" s="361" t="s">
        <v>2037</v>
      </c>
      <c r="I804" s="361" t="s">
        <v>2038</v>
      </c>
      <c r="J804" s="361" t="s">
        <v>2039</v>
      </c>
      <c r="K804" s="361" t="s">
        <v>2040</v>
      </c>
      <c r="L804" s="361" t="s">
        <v>3046</v>
      </c>
      <c r="M804" s="361" t="s">
        <v>2042</v>
      </c>
      <c r="N804" s="388">
        <f>VALUE(MID($M804,1,1))</f>
        <v>3</v>
      </c>
      <c r="O804" s="397">
        <f>IF(N804=5,100%,IF(N804=4,80%,IF(N804=3,60%,IF(N804=2,40%,IF(N804=1,20%,"")))))</f>
        <v>0.6</v>
      </c>
      <c r="P804" s="361" t="s">
        <v>2091</v>
      </c>
      <c r="Q804" s="388">
        <f>VALUE(MID($P804,1,1))</f>
        <v>4</v>
      </c>
      <c r="R804" s="397">
        <f>IF(Q804=5,100%,IF(Q804=4,80%,IF(Q804=3,60%,IF(Q804=2,40%,IF(Q804=1,20%,"")))))</f>
        <v>0.8</v>
      </c>
      <c r="S804" s="388" t="str">
        <f>CONCATENATE(M804,P804)</f>
        <v>3. Media4. Mayor</v>
      </c>
      <c r="T804" s="391" t="s">
        <v>2092</v>
      </c>
      <c r="U804" s="70" t="s">
        <v>419</v>
      </c>
      <c r="V804" s="70" t="s">
        <v>2045</v>
      </c>
      <c r="W804" s="70" t="s">
        <v>2046</v>
      </c>
      <c r="X804" s="71">
        <f>IF(W804="","0%",IF(W804="Preventivo",25%,IF(W804="Detectivo",15%,IF(W804="Correctivo",10%))))</f>
        <v>0.25</v>
      </c>
      <c r="Y804" s="71" t="s">
        <v>2047</v>
      </c>
      <c r="Z804" s="71">
        <f>IF(Y804="Automático",15%,IF(Y804="Manual",5%,"0%"))</f>
        <v>0.05</v>
      </c>
      <c r="AA804" s="70" t="s">
        <v>419</v>
      </c>
      <c r="AB804" s="70" t="s">
        <v>2048</v>
      </c>
      <c r="AC804" s="72">
        <f>IF($AA804="SI",10%,0%)</f>
        <v>0.1</v>
      </c>
      <c r="AD804" s="70" t="s">
        <v>419</v>
      </c>
      <c r="AE804" s="70" t="s">
        <v>194</v>
      </c>
      <c r="AF804" s="70" t="s">
        <v>170</v>
      </c>
      <c r="AG804" s="72">
        <f>IF($AD804="SI",15%,0%)</f>
        <v>0.15</v>
      </c>
      <c r="AH804" s="70" t="s">
        <v>419</v>
      </c>
      <c r="AI804" s="70" t="s">
        <v>2049</v>
      </c>
      <c r="AJ804" s="72">
        <f t="shared" si="482"/>
        <v>0.1</v>
      </c>
      <c r="AK804" s="70" t="s">
        <v>419</v>
      </c>
      <c r="AL804" s="70" t="s">
        <v>2050</v>
      </c>
      <c r="AM804" s="72">
        <f>IF(AK804="SI",15%,0%)</f>
        <v>0.15</v>
      </c>
      <c r="AN804" s="72" t="s">
        <v>2051</v>
      </c>
      <c r="AO804" s="72" t="s">
        <v>2052</v>
      </c>
      <c r="AP804" s="72">
        <f t="shared" si="480"/>
        <v>0.25</v>
      </c>
      <c r="AQ804" s="73">
        <f t="shared" si="481"/>
        <v>1.05</v>
      </c>
      <c r="AR804" s="394">
        <v>1.0166666666666666</v>
      </c>
      <c r="AS804" s="361" t="s">
        <v>2053</v>
      </c>
      <c r="AT804" s="388">
        <f>VALUE(MID($AS804,1,1))</f>
        <v>1</v>
      </c>
      <c r="AU804" s="361" t="s">
        <v>2043</v>
      </c>
      <c r="AV804" s="388">
        <f>VALUE(MID($AU804,1,1))</f>
        <v>2</v>
      </c>
      <c r="AW804" s="388">
        <f>$AT804*$AV804</f>
        <v>2</v>
      </c>
      <c r="AX804" s="388" t="str">
        <f>CONCATENATE(AS804,AU804)</f>
        <v>1. Muy baja2. Menor</v>
      </c>
      <c r="AY804" s="391" t="s">
        <v>2055</v>
      </c>
    </row>
    <row r="805" spans="1:51" ht="50" hidden="1" customHeight="1" x14ac:dyDescent="0.3">
      <c r="A805" s="404"/>
      <c r="B805" s="407"/>
      <c r="C805" s="410"/>
      <c r="D805" s="407"/>
      <c r="E805" s="407"/>
      <c r="F805" s="407"/>
      <c r="G805" s="401"/>
      <c r="H805" s="362"/>
      <c r="I805" s="362"/>
      <c r="J805" s="362"/>
      <c r="K805" s="362"/>
      <c r="L805" s="362"/>
      <c r="M805" s="362"/>
      <c r="N805" s="389"/>
      <c r="O805" s="398"/>
      <c r="P805" s="362"/>
      <c r="Q805" s="389"/>
      <c r="R805" s="398"/>
      <c r="S805" s="389"/>
      <c r="T805" s="392"/>
      <c r="U805" s="70" t="s">
        <v>419</v>
      </c>
      <c r="V805" s="70" t="s">
        <v>2056</v>
      </c>
      <c r="W805" s="70" t="s">
        <v>2135</v>
      </c>
      <c r="X805" s="71">
        <f t="shared" ref="X805:X817" si="488">IF(W805="","0%",IF(W805="Preventivo",25%,IF(W805="Detectivo",15%,IF(W805="Correctivo",10%))))</f>
        <v>0.15</v>
      </c>
      <c r="Y805" s="71" t="s">
        <v>2047</v>
      </c>
      <c r="Z805" s="71">
        <f t="shared" ref="Z805:Z817" si="489">IF(Y805="Automático",15%,IF(Y805="Manual",5%,"0%"))</f>
        <v>0.05</v>
      </c>
      <c r="AA805" s="70" t="s">
        <v>419</v>
      </c>
      <c r="AB805" s="70" t="s">
        <v>2057</v>
      </c>
      <c r="AC805" s="72">
        <f t="shared" ref="AC805:AC838" si="490">IF($AA805="SI",10%,0%)</f>
        <v>0.1</v>
      </c>
      <c r="AD805" s="70" t="s">
        <v>419</v>
      </c>
      <c r="AE805" s="70" t="s">
        <v>194</v>
      </c>
      <c r="AF805" s="70" t="s">
        <v>170</v>
      </c>
      <c r="AG805" s="72">
        <f>IF($AD805="SI",15%,0%)</f>
        <v>0.15</v>
      </c>
      <c r="AH805" s="70" t="s">
        <v>419</v>
      </c>
      <c r="AI805" s="70" t="s">
        <v>2058</v>
      </c>
      <c r="AJ805" s="72">
        <f t="shared" si="482"/>
        <v>0.1</v>
      </c>
      <c r="AK805" s="70" t="s">
        <v>419</v>
      </c>
      <c r="AL805" s="70" t="s">
        <v>2050</v>
      </c>
      <c r="AM805" s="72">
        <f>IF(AK805="SI",15%,0%)</f>
        <v>0.15</v>
      </c>
      <c r="AN805" s="72" t="s">
        <v>2051</v>
      </c>
      <c r="AO805" s="72" t="s">
        <v>2052</v>
      </c>
      <c r="AP805" s="72">
        <f t="shared" si="480"/>
        <v>0.25</v>
      </c>
      <c r="AQ805" s="73">
        <f t="shared" si="481"/>
        <v>0.95000000000000007</v>
      </c>
      <c r="AR805" s="395"/>
      <c r="AS805" s="362"/>
      <c r="AT805" s="389"/>
      <c r="AU805" s="362"/>
      <c r="AV805" s="389"/>
      <c r="AW805" s="389"/>
      <c r="AX805" s="389"/>
      <c r="AY805" s="392"/>
    </row>
    <row r="806" spans="1:51" ht="50" hidden="1" customHeight="1" x14ac:dyDescent="0.3">
      <c r="A806" s="405"/>
      <c r="B806" s="408"/>
      <c r="C806" s="411"/>
      <c r="D806" s="408"/>
      <c r="E806" s="408"/>
      <c r="F806" s="408"/>
      <c r="G806" s="402"/>
      <c r="H806" s="363"/>
      <c r="I806" s="363"/>
      <c r="J806" s="363"/>
      <c r="K806" s="363"/>
      <c r="L806" s="363"/>
      <c r="M806" s="363"/>
      <c r="N806" s="390"/>
      <c r="O806" s="399"/>
      <c r="P806" s="363"/>
      <c r="Q806" s="390"/>
      <c r="R806" s="399"/>
      <c r="S806" s="390"/>
      <c r="T806" s="393"/>
      <c r="U806" s="70" t="s">
        <v>419</v>
      </c>
      <c r="V806" s="70" t="s">
        <v>2059</v>
      </c>
      <c r="W806" s="70" t="s">
        <v>2046</v>
      </c>
      <c r="X806" s="71">
        <f t="shared" si="488"/>
        <v>0.25</v>
      </c>
      <c r="Y806" s="71" t="s">
        <v>2047</v>
      </c>
      <c r="Z806" s="71">
        <f t="shared" si="489"/>
        <v>0.05</v>
      </c>
      <c r="AA806" s="70" t="s">
        <v>419</v>
      </c>
      <c r="AB806" s="70" t="s">
        <v>2060</v>
      </c>
      <c r="AC806" s="72">
        <f t="shared" si="490"/>
        <v>0.1</v>
      </c>
      <c r="AD806" s="70" t="s">
        <v>419</v>
      </c>
      <c r="AE806" s="70" t="s">
        <v>177</v>
      </c>
      <c r="AF806" s="70" t="s">
        <v>170</v>
      </c>
      <c r="AG806" s="72">
        <f t="shared" ref="AG806:AG838" si="491">IF($AD806="SI",15%,0%)</f>
        <v>0.15</v>
      </c>
      <c r="AH806" s="70" t="s">
        <v>419</v>
      </c>
      <c r="AI806" s="70" t="s">
        <v>2049</v>
      </c>
      <c r="AJ806" s="72">
        <f t="shared" si="482"/>
        <v>0.1</v>
      </c>
      <c r="AK806" s="70" t="s">
        <v>419</v>
      </c>
      <c r="AL806" s="70" t="s">
        <v>2050</v>
      </c>
      <c r="AM806" s="72">
        <f>IF(AK806="SI",15%,0%)</f>
        <v>0.15</v>
      </c>
      <c r="AN806" s="72" t="s">
        <v>2051</v>
      </c>
      <c r="AO806" s="72" t="s">
        <v>2052</v>
      </c>
      <c r="AP806" s="72">
        <f t="shared" si="480"/>
        <v>0.25</v>
      </c>
      <c r="AQ806" s="73">
        <f t="shared" si="481"/>
        <v>1.05</v>
      </c>
      <c r="AR806" s="396"/>
      <c r="AS806" s="363"/>
      <c r="AT806" s="390"/>
      <c r="AU806" s="363"/>
      <c r="AV806" s="390"/>
      <c r="AW806" s="390"/>
      <c r="AX806" s="390"/>
      <c r="AY806" s="393"/>
    </row>
    <row r="807" spans="1:51" ht="50" hidden="1" customHeight="1" x14ac:dyDescent="0.3">
      <c r="A807" s="403" t="s">
        <v>775</v>
      </c>
      <c r="B807" s="406" t="s">
        <v>163</v>
      </c>
      <c r="C807" s="409">
        <v>16</v>
      </c>
      <c r="D807" s="406" t="s">
        <v>3109</v>
      </c>
      <c r="E807" s="406" t="s">
        <v>227</v>
      </c>
      <c r="F807" s="406" t="s">
        <v>2061</v>
      </c>
      <c r="G807" s="400" t="s">
        <v>3111</v>
      </c>
      <c r="H807" s="361" t="s">
        <v>2037</v>
      </c>
      <c r="I807" s="361" t="s">
        <v>2038</v>
      </c>
      <c r="J807" s="361" t="s">
        <v>2039</v>
      </c>
      <c r="K807" s="361" t="s">
        <v>2040</v>
      </c>
      <c r="L807" s="361" t="s">
        <v>3046</v>
      </c>
      <c r="M807" s="361" t="s">
        <v>2042</v>
      </c>
      <c r="N807" s="388">
        <f>VALUE(MID($M807,1,1))</f>
        <v>3</v>
      </c>
      <c r="O807" s="397">
        <f>IF(N807=5,100%,IF(N807=4,80%,IF(N807=3,60%,IF(N807=2,40%,IF(N807=1,20%,"")))))</f>
        <v>0.6</v>
      </c>
      <c r="P807" s="361" t="s">
        <v>2106</v>
      </c>
      <c r="Q807" s="388">
        <f>VALUE(MID($P807,1,1))</f>
        <v>3</v>
      </c>
      <c r="R807" s="397">
        <f>IF(Q807=5,100%,IF(Q807=4,80%,IF(Q807=3,60%,IF(Q807=2,40%,IF(Q807=1,20%,"")))))</f>
        <v>0.6</v>
      </c>
      <c r="S807" s="388" t="str">
        <f>CONCATENATE(M807,P807)</f>
        <v>3. Media3. Moderado</v>
      </c>
      <c r="T807" s="391" t="s">
        <v>2044</v>
      </c>
      <c r="U807" s="70" t="s">
        <v>419</v>
      </c>
      <c r="V807" s="70" t="s">
        <v>2045</v>
      </c>
      <c r="W807" s="70" t="s">
        <v>2046</v>
      </c>
      <c r="X807" s="71">
        <f>IF(W807="","0%",IF(W807="Preventivo",25%,IF(W807="Detectivo",15%,IF(W807="Correctivo",10%))))</f>
        <v>0.25</v>
      </c>
      <c r="Y807" s="71" t="s">
        <v>2047</v>
      </c>
      <c r="Z807" s="71">
        <f>IF(Y807="Automático",15%,IF(Y807="Manual",5%,"0%"))</f>
        <v>0.05</v>
      </c>
      <c r="AA807" s="70" t="s">
        <v>419</v>
      </c>
      <c r="AB807" s="70" t="s">
        <v>2048</v>
      </c>
      <c r="AC807" s="72">
        <f>IF($AA807="SI",10%,0%)</f>
        <v>0.1</v>
      </c>
      <c r="AD807" s="70" t="s">
        <v>419</v>
      </c>
      <c r="AE807" s="70" t="s">
        <v>194</v>
      </c>
      <c r="AF807" s="70" t="s">
        <v>170</v>
      </c>
      <c r="AG807" s="72">
        <f>IF($AD807="SI",15%,0%)</f>
        <v>0.15</v>
      </c>
      <c r="AH807" s="70" t="s">
        <v>419</v>
      </c>
      <c r="AI807" s="70" t="s">
        <v>2049</v>
      </c>
      <c r="AJ807" s="72">
        <f t="shared" si="482"/>
        <v>0.1</v>
      </c>
      <c r="AK807" s="70" t="s">
        <v>419</v>
      </c>
      <c r="AL807" s="70" t="s">
        <v>2063</v>
      </c>
      <c r="AM807" s="72">
        <f>IF(AK807="SI",15%,0%)</f>
        <v>0.15</v>
      </c>
      <c r="AN807" s="72" t="s">
        <v>2051</v>
      </c>
      <c r="AO807" s="72" t="s">
        <v>2052</v>
      </c>
      <c r="AP807" s="72">
        <f t="shared" si="480"/>
        <v>0.25</v>
      </c>
      <c r="AQ807" s="73">
        <f t="shared" si="481"/>
        <v>1.05</v>
      </c>
      <c r="AR807" s="394">
        <v>1.0833333333333333</v>
      </c>
      <c r="AS807" s="361" t="s">
        <v>2053</v>
      </c>
      <c r="AT807" s="388">
        <f>VALUE(MID($AS807,1,1))</f>
        <v>1</v>
      </c>
      <c r="AU807" s="361" t="s">
        <v>2054</v>
      </c>
      <c r="AV807" s="388">
        <f>VALUE(MID($AU807,1,1))</f>
        <v>1</v>
      </c>
      <c r="AW807" s="388">
        <f>$AT807*$AV807</f>
        <v>1</v>
      </c>
      <c r="AX807" s="388" t="str">
        <f>CONCATENATE(AS807,AU807)</f>
        <v>1. Muy baja1. Leve</v>
      </c>
      <c r="AY807" s="391" t="s">
        <v>2055</v>
      </c>
    </row>
    <row r="808" spans="1:51" ht="50" hidden="1" customHeight="1" x14ac:dyDescent="0.3">
      <c r="A808" s="404"/>
      <c r="B808" s="407"/>
      <c r="C808" s="410"/>
      <c r="D808" s="407"/>
      <c r="E808" s="407"/>
      <c r="F808" s="407"/>
      <c r="G808" s="401"/>
      <c r="H808" s="362"/>
      <c r="I808" s="362"/>
      <c r="J808" s="362"/>
      <c r="K808" s="362"/>
      <c r="L808" s="362"/>
      <c r="M808" s="362"/>
      <c r="N808" s="389"/>
      <c r="O808" s="398"/>
      <c r="P808" s="362"/>
      <c r="Q808" s="389"/>
      <c r="R808" s="398"/>
      <c r="S808" s="389"/>
      <c r="T808" s="392"/>
      <c r="U808" s="70" t="s">
        <v>419</v>
      </c>
      <c r="V808" s="70" t="s">
        <v>2064</v>
      </c>
      <c r="W808" s="70" t="s">
        <v>2046</v>
      </c>
      <c r="X808" s="71">
        <f t="shared" si="488"/>
        <v>0.25</v>
      </c>
      <c r="Y808" s="71" t="s">
        <v>2047</v>
      </c>
      <c r="Z808" s="71">
        <f t="shared" si="489"/>
        <v>0.05</v>
      </c>
      <c r="AA808" s="70" t="s">
        <v>419</v>
      </c>
      <c r="AB808" s="70" t="s">
        <v>2065</v>
      </c>
      <c r="AC808" s="72">
        <f t="shared" si="490"/>
        <v>0.1</v>
      </c>
      <c r="AD808" s="70" t="s">
        <v>419</v>
      </c>
      <c r="AE808" s="70" t="s">
        <v>194</v>
      </c>
      <c r="AF808" s="70" t="s">
        <v>170</v>
      </c>
      <c r="AG808" s="72">
        <f t="shared" si="491"/>
        <v>0.15</v>
      </c>
      <c r="AH808" s="70" t="s">
        <v>419</v>
      </c>
      <c r="AI808" s="70" t="s">
        <v>2066</v>
      </c>
      <c r="AJ808" s="72">
        <f t="shared" si="482"/>
        <v>0.1</v>
      </c>
      <c r="AK808" s="70" t="s">
        <v>419</v>
      </c>
      <c r="AL808" s="70" t="s">
        <v>2063</v>
      </c>
      <c r="AM808" s="72">
        <f t="shared" ref="AM808:AM817" si="492">IF(AK808="SI",15%,0%)</f>
        <v>0.15</v>
      </c>
      <c r="AN808" s="72" t="s">
        <v>2051</v>
      </c>
      <c r="AO808" s="72" t="s">
        <v>2067</v>
      </c>
      <c r="AP808" s="72">
        <f t="shared" si="480"/>
        <v>0.25</v>
      </c>
      <c r="AQ808" s="73">
        <f t="shared" si="481"/>
        <v>1.05</v>
      </c>
      <c r="AR808" s="395"/>
      <c r="AS808" s="362"/>
      <c r="AT808" s="389"/>
      <c r="AU808" s="362"/>
      <c r="AV808" s="389"/>
      <c r="AW808" s="389"/>
      <c r="AX808" s="389"/>
      <c r="AY808" s="392"/>
    </row>
    <row r="809" spans="1:51" ht="50" hidden="1" customHeight="1" x14ac:dyDescent="0.3">
      <c r="A809" s="405"/>
      <c r="B809" s="408"/>
      <c r="C809" s="411"/>
      <c r="D809" s="408"/>
      <c r="E809" s="408"/>
      <c r="F809" s="408"/>
      <c r="G809" s="402"/>
      <c r="H809" s="363"/>
      <c r="I809" s="363"/>
      <c r="J809" s="363"/>
      <c r="K809" s="363"/>
      <c r="L809" s="363"/>
      <c r="M809" s="363"/>
      <c r="N809" s="390"/>
      <c r="O809" s="399"/>
      <c r="P809" s="363"/>
      <c r="Q809" s="390"/>
      <c r="R809" s="399"/>
      <c r="S809" s="390"/>
      <c r="T809" s="393"/>
      <c r="U809" s="70" t="s">
        <v>419</v>
      </c>
      <c r="V809" s="70" t="s">
        <v>2068</v>
      </c>
      <c r="W809" s="70" t="s">
        <v>2046</v>
      </c>
      <c r="X809" s="71">
        <f t="shared" si="488"/>
        <v>0.25</v>
      </c>
      <c r="Y809" s="71" t="s">
        <v>2069</v>
      </c>
      <c r="Z809" s="71">
        <f t="shared" si="489"/>
        <v>0.15</v>
      </c>
      <c r="AA809" s="70" t="s">
        <v>419</v>
      </c>
      <c r="AB809" s="70" t="s">
        <v>2070</v>
      </c>
      <c r="AC809" s="72">
        <f t="shared" si="490"/>
        <v>0.1</v>
      </c>
      <c r="AD809" s="70" t="s">
        <v>419</v>
      </c>
      <c r="AE809" s="70" t="s">
        <v>194</v>
      </c>
      <c r="AF809" s="70" t="s">
        <v>170</v>
      </c>
      <c r="AG809" s="72">
        <f t="shared" si="491"/>
        <v>0.15</v>
      </c>
      <c r="AH809" s="70" t="s">
        <v>419</v>
      </c>
      <c r="AI809" s="70" t="s">
        <v>2066</v>
      </c>
      <c r="AJ809" s="72">
        <f t="shared" si="482"/>
        <v>0.1</v>
      </c>
      <c r="AK809" s="70" t="s">
        <v>419</v>
      </c>
      <c r="AL809" s="70" t="s">
        <v>2063</v>
      </c>
      <c r="AM809" s="72">
        <f t="shared" si="492"/>
        <v>0.15</v>
      </c>
      <c r="AN809" s="72" t="s">
        <v>2051</v>
      </c>
      <c r="AO809" s="72" t="s">
        <v>2067</v>
      </c>
      <c r="AP809" s="72">
        <f t="shared" si="480"/>
        <v>0.25</v>
      </c>
      <c r="AQ809" s="73">
        <f t="shared" si="481"/>
        <v>1.1499999999999999</v>
      </c>
      <c r="AR809" s="396"/>
      <c r="AS809" s="363"/>
      <c r="AT809" s="390"/>
      <c r="AU809" s="363"/>
      <c r="AV809" s="390"/>
      <c r="AW809" s="390"/>
      <c r="AX809" s="390"/>
      <c r="AY809" s="393"/>
    </row>
    <row r="810" spans="1:51" ht="50" customHeight="1" x14ac:dyDescent="0.3">
      <c r="A810" s="403" t="s">
        <v>775</v>
      </c>
      <c r="B810" s="406" t="s">
        <v>163</v>
      </c>
      <c r="C810" s="409">
        <v>17</v>
      </c>
      <c r="D810" s="406" t="s">
        <v>1843</v>
      </c>
      <c r="E810" s="406" t="s">
        <v>247</v>
      </c>
      <c r="F810" s="406" t="s">
        <v>2032</v>
      </c>
      <c r="G810" s="400" t="s">
        <v>3112</v>
      </c>
      <c r="H810" s="361" t="s">
        <v>2073</v>
      </c>
      <c r="I810" s="361" t="s">
        <v>2038</v>
      </c>
      <c r="J810" s="361" t="s">
        <v>2109</v>
      </c>
      <c r="K810" s="361" t="s">
        <v>2140</v>
      </c>
      <c r="L810" s="361" t="s">
        <v>3046</v>
      </c>
      <c r="M810" s="361" t="s">
        <v>2042</v>
      </c>
      <c r="N810" s="388">
        <f>VALUE(MID($M810,1,1))</f>
        <v>3</v>
      </c>
      <c r="O810" s="397">
        <f>IF(N810=5,100%,IF(N810=4,80%,IF(N810=3,60%,IF(N810=2,40%,IF(N810=1,20%,"")))))</f>
        <v>0.6</v>
      </c>
      <c r="P810" s="361" t="s">
        <v>2043</v>
      </c>
      <c r="Q810" s="388">
        <f>VALUE(MID($P810,1,1))</f>
        <v>2</v>
      </c>
      <c r="R810" s="397">
        <f>IF(Q810=5,100%,IF(Q810=4,80%,IF(Q810=3,60%,IF(Q810=2,40%,IF(Q810=1,20%,"")))))</f>
        <v>0.4</v>
      </c>
      <c r="S810" s="388" t="str">
        <f>CONCATENATE(M810,P810)</f>
        <v>3. Media2. Menor</v>
      </c>
      <c r="T810" s="391" t="s">
        <v>2044</v>
      </c>
      <c r="U810" s="70" t="s">
        <v>419</v>
      </c>
      <c r="V810" s="70" t="s">
        <v>2101</v>
      </c>
      <c r="W810" s="70" t="s">
        <v>2046</v>
      </c>
      <c r="X810" s="71">
        <f t="shared" si="488"/>
        <v>0.25</v>
      </c>
      <c r="Y810" s="71" t="s">
        <v>2047</v>
      </c>
      <c r="Z810" s="71">
        <f t="shared" si="489"/>
        <v>0.05</v>
      </c>
      <c r="AA810" s="70" t="s">
        <v>419</v>
      </c>
      <c r="AB810" s="70" t="s">
        <v>3113</v>
      </c>
      <c r="AC810" s="72">
        <f t="shared" si="490"/>
        <v>0.1</v>
      </c>
      <c r="AD810" s="70" t="s">
        <v>419</v>
      </c>
      <c r="AE810" s="70" t="s">
        <v>177</v>
      </c>
      <c r="AF810" s="70" t="s">
        <v>1485</v>
      </c>
      <c r="AG810" s="72">
        <f t="shared" si="491"/>
        <v>0.15</v>
      </c>
      <c r="AH810" s="70" t="s">
        <v>419</v>
      </c>
      <c r="AI810" s="70" t="s">
        <v>2145</v>
      </c>
      <c r="AJ810" s="72">
        <f t="shared" si="482"/>
        <v>0.1</v>
      </c>
      <c r="AK810" s="70" t="s">
        <v>419</v>
      </c>
      <c r="AL810" s="70" t="s">
        <v>2050</v>
      </c>
      <c r="AM810" s="72">
        <f t="shared" si="492"/>
        <v>0.15</v>
      </c>
      <c r="AN810" s="72" t="s">
        <v>2051</v>
      </c>
      <c r="AO810" s="72" t="s">
        <v>2052</v>
      </c>
      <c r="AP810" s="72">
        <f t="shared" si="480"/>
        <v>0.25</v>
      </c>
      <c r="AQ810" s="73">
        <f t="shared" si="481"/>
        <v>1.05</v>
      </c>
      <c r="AR810" s="394">
        <v>1</v>
      </c>
      <c r="AS810" s="361" t="s">
        <v>2053</v>
      </c>
      <c r="AT810" s="388">
        <f>VALUE(MID($AS810,1,1))</f>
        <v>1</v>
      </c>
      <c r="AU810" s="361" t="s">
        <v>2054</v>
      </c>
      <c r="AV810" s="388">
        <f>VALUE(MID($AU810,1,1))</f>
        <v>1</v>
      </c>
      <c r="AW810" s="388">
        <f>$AT810*$AV810</f>
        <v>1</v>
      </c>
      <c r="AX810" s="388" t="str">
        <f>CONCATENATE(AS810,AU810)</f>
        <v>1. Muy baja1. Leve</v>
      </c>
      <c r="AY810" s="391" t="s">
        <v>2055</v>
      </c>
    </row>
    <row r="811" spans="1:51" ht="50" customHeight="1" x14ac:dyDescent="0.3">
      <c r="A811" s="404"/>
      <c r="B811" s="407"/>
      <c r="C811" s="410"/>
      <c r="D811" s="407"/>
      <c r="E811" s="407"/>
      <c r="F811" s="407"/>
      <c r="G811" s="401"/>
      <c r="H811" s="362"/>
      <c r="I811" s="362"/>
      <c r="J811" s="362"/>
      <c r="K811" s="362"/>
      <c r="L811" s="362"/>
      <c r="M811" s="362"/>
      <c r="N811" s="389"/>
      <c r="O811" s="398"/>
      <c r="P811" s="362"/>
      <c r="Q811" s="389"/>
      <c r="R811" s="398"/>
      <c r="S811" s="389"/>
      <c r="T811" s="392"/>
      <c r="U811" s="70" t="s">
        <v>419</v>
      </c>
      <c r="V811" s="70" t="s">
        <v>3114</v>
      </c>
      <c r="W811" s="70" t="s">
        <v>2046</v>
      </c>
      <c r="X811" s="71">
        <f t="shared" si="488"/>
        <v>0.25</v>
      </c>
      <c r="Y811" s="71" t="s">
        <v>2047</v>
      </c>
      <c r="Z811" s="71">
        <f t="shared" si="489"/>
        <v>0.05</v>
      </c>
      <c r="AA811" s="70" t="s">
        <v>419</v>
      </c>
      <c r="AB811" s="70" t="s">
        <v>2262</v>
      </c>
      <c r="AC811" s="72">
        <f t="shared" si="490"/>
        <v>0.1</v>
      </c>
      <c r="AD811" s="70" t="s">
        <v>419</v>
      </c>
      <c r="AE811" s="70" t="s">
        <v>178</v>
      </c>
      <c r="AF811" s="70" t="s">
        <v>170</v>
      </c>
      <c r="AG811" s="72">
        <f t="shared" si="491"/>
        <v>0.15</v>
      </c>
      <c r="AH811" s="70" t="s">
        <v>419</v>
      </c>
      <c r="AI811" s="70" t="s">
        <v>2171</v>
      </c>
      <c r="AJ811" s="72">
        <f t="shared" si="482"/>
        <v>0.1</v>
      </c>
      <c r="AK811" s="70" t="s">
        <v>419</v>
      </c>
      <c r="AL811" s="70" t="s">
        <v>2050</v>
      </c>
      <c r="AM811" s="72">
        <f t="shared" si="492"/>
        <v>0.15</v>
      </c>
      <c r="AN811" s="72" t="s">
        <v>2051</v>
      </c>
      <c r="AO811" s="72" t="s">
        <v>2120</v>
      </c>
      <c r="AP811" s="72">
        <f t="shared" si="480"/>
        <v>0.25</v>
      </c>
      <c r="AQ811" s="73">
        <f t="shared" si="481"/>
        <v>1.05</v>
      </c>
      <c r="AR811" s="395"/>
      <c r="AS811" s="362"/>
      <c r="AT811" s="389"/>
      <c r="AU811" s="362"/>
      <c r="AV811" s="389"/>
      <c r="AW811" s="389"/>
      <c r="AX811" s="389"/>
      <c r="AY811" s="392"/>
    </row>
    <row r="812" spans="1:51" ht="50" customHeight="1" x14ac:dyDescent="0.3">
      <c r="A812" s="405"/>
      <c r="B812" s="408"/>
      <c r="C812" s="411"/>
      <c r="D812" s="408"/>
      <c r="E812" s="408"/>
      <c r="F812" s="408"/>
      <c r="G812" s="402"/>
      <c r="H812" s="363"/>
      <c r="I812" s="363"/>
      <c r="J812" s="363"/>
      <c r="K812" s="363"/>
      <c r="L812" s="363"/>
      <c r="M812" s="363"/>
      <c r="N812" s="390"/>
      <c r="O812" s="399"/>
      <c r="P812" s="363"/>
      <c r="Q812" s="390"/>
      <c r="R812" s="399"/>
      <c r="S812" s="390"/>
      <c r="T812" s="393"/>
      <c r="U812" s="70" t="s">
        <v>419</v>
      </c>
      <c r="V812" s="70" t="s">
        <v>3115</v>
      </c>
      <c r="W812" s="70" t="s">
        <v>2114</v>
      </c>
      <c r="X812" s="71">
        <f t="shared" si="488"/>
        <v>0.1</v>
      </c>
      <c r="Y812" s="71" t="s">
        <v>2047</v>
      </c>
      <c r="Z812" s="71">
        <f t="shared" si="489"/>
        <v>0.05</v>
      </c>
      <c r="AA812" s="70" t="s">
        <v>419</v>
      </c>
      <c r="AB812" s="70" t="s">
        <v>2264</v>
      </c>
      <c r="AC812" s="72">
        <f t="shared" si="490"/>
        <v>0.1</v>
      </c>
      <c r="AD812" s="70" t="s">
        <v>419</v>
      </c>
      <c r="AE812" s="70" t="s">
        <v>178</v>
      </c>
      <c r="AF812" s="70" t="s">
        <v>170</v>
      </c>
      <c r="AG812" s="72">
        <f t="shared" si="491"/>
        <v>0.15</v>
      </c>
      <c r="AH812" s="70" t="s">
        <v>419</v>
      </c>
      <c r="AI812" s="70" t="s">
        <v>2049</v>
      </c>
      <c r="AJ812" s="72">
        <f t="shared" si="482"/>
        <v>0.1</v>
      </c>
      <c r="AK812" s="70" t="s">
        <v>419</v>
      </c>
      <c r="AL812" s="70" t="s">
        <v>2050</v>
      </c>
      <c r="AM812" s="72">
        <f t="shared" si="492"/>
        <v>0.15</v>
      </c>
      <c r="AN812" s="72" t="s">
        <v>2051</v>
      </c>
      <c r="AO812" s="72" t="s">
        <v>2067</v>
      </c>
      <c r="AP812" s="72">
        <f t="shared" si="480"/>
        <v>0.25</v>
      </c>
      <c r="AQ812" s="73">
        <f t="shared" si="481"/>
        <v>0.9</v>
      </c>
      <c r="AR812" s="396"/>
      <c r="AS812" s="363"/>
      <c r="AT812" s="390"/>
      <c r="AU812" s="363"/>
      <c r="AV812" s="390"/>
      <c r="AW812" s="390"/>
      <c r="AX812" s="390"/>
      <c r="AY812" s="393"/>
    </row>
    <row r="813" spans="1:51" ht="50" customHeight="1" x14ac:dyDescent="0.3">
      <c r="A813" s="403" t="s">
        <v>775</v>
      </c>
      <c r="B813" s="406" t="s">
        <v>163</v>
      </c>
      <c r="C813" s="409">
        <v>18</v>
      </c>
      <c r="D813" s="406" t="s">
        <v>1843</v>
      </c>
      <c r="E813" s="406" t="s">
        <v>247</v>
      </c>
      <c r="F813" s="406" t="s">
        <v>2061</v>
      </c>
      <c r="G813" s="400" t="s">
        <v>3116</v>
      </c>
      <c r="H813" s="361" t="s">
        <v>2104</v>
      </c>
      <c r="I813" s="361" t="s">
        <v>2253</v>
      </c>
      <c r="J813" s="361" t="s">
        <v>2212</v>
      </c>
      <c r="K813" s="361" t="s">
        <v>2140</v>
      </c>
      <c r="L813" s="361" t="s">
        <v>3046</v>
      </c>
      <c r="M813" s="361" t="s">
        <v>2042</v>
      </c>
      <c r="N813" s="388">
        <f>VALUE(MID($M813,1,1))</f>
        <v>3</v>
      </c>
      <c r="O813" s="397">
        <f>IF(N813=5,100%,IF(N813=4,80%,IF(N813=3,60%,IF(N813=2,40%,IF(N813=1,20%,"")))))</f>
        <v>0.6</v>
      </c>
      <c r="P813" s="361" t="s">
        <v>2043</v>
      </c>
      <c r="Q813" s="388">
        <f>VALUE(MID($P813,1,1))</f>
        <v>2</v>
      </c>
      <c r="R813" s="397">
        <f>IF(Q813=5,100%,IF(Q813=4,80%,IF(Q813=3,60%,IF(Q813=2,40%,IF(Q813=1,20%,"")))))</f>
        <v>0.4</v>
      </c>
      <c r="S813" s="388" t="str">
        <f>CONCATENATE(M813,P813)</f>
        <v>3. Media2. Menor</v>
      </c>
      <c r="T813" s="391" t="s">
        <v>2044</v>
      </c>
      <c r="U813" s="70" t="s">
        <v>419</v>
      </c>
      <c r="V813" s="70" t="s">
        <v>2101</v>
      </c>
      <c r="W813" s="70" t="s">
        <v>2046</v>
      </c>
      <c r="X813" s="71">
        <f t="shared" si="488"/>
        <v>0.25</v>
      </c>
      <c r="Y813" s="71" t="s">
        <v>2047</v>
      </c>
      <c r="Z813" s="71">
        <f t="shared" si="489"/>
        <v>0.05</v>
      </c>
      <c r="AA813" s="70" t="s">
        <v>419</v>
      </c>
      <c r="AB813" s="70" t="s">
        <v>3113</v>
      </c>
      <c r="AC813" s="72">
        <f t="shared" si="490"/>
        <v>0.1</v>
      </c>
      <c r="AD813" s="70" t="s">
        <v>419</v>
      </c>
      <c r="AE813" s="70" t="s">
        <v>177</v>
      </c>
      <c r="AF813" s="70" t="s">
        <v>1485</v>
      </c>
      <c r="AG813" s="72">
        <f t="shared" si="491"/>
        <v>0.15</v>
      </c>
      <c r="AH813" s="70" t="s">
        <v>419</v>
      </c>
      <c r="AI813" s="70" t="s">
        <v>2145</v>
      </c>
      <c r="AJ813" s="72">
        <f t="shared" si="482"/>
        <v>0.1</v>
      </c>
      <c r="AK813" s="70" t="s">
        <v>419</v>
      </c>
      <c r="AL813" s="70" t="s">
        <v>2050</v>
      </c>
      <c r="AM813" s="72">
        <f t="shared" si="492"/>
        <v>0.15</v>
      </c>
      <c r="AN813" s="72" t="s">
        <v>2051</v>
      </c>
      <c r="AO813" s="72" t="s">
        <v>2052</v>
      </c>
      <c r="AP813" s="72">
        <f t="shared" si="480"/>
        <v>0.25</v>
      </c>
      <c r="AQ813" s="73">
        <f t="shared" si="481"/>
        <v>1.05</v>
      </c>
      <c r="AR813" s="394">
        <v>1</v>
      </c>
      <c r="AS813" s="361" t="s">
        <v>2053</v>
      </c>
      <c r="AT813" s="388">
        <f>VALUE(MID($AS813,1,1))</f>
        <v>1</v>
      </c>
      <c r="AU813" s="361" t="s">
        <v>2054</v>
      </c>
      <c r="AV813" s="388">
        <f>VALUE(MID($AU813,1,1))</f>
        <v>1</v>
      </c>
      <c r="AW813" s="388">
        <f>$AT813*$AV813</f>
        <v>1</v>
      </c>
      <c r="AX813" s="388" t="str">
        <f>CONCATENATE(AS813,AU813)</f>
        <v>1. Muy baja1. Leve</v>
      </c>
      <c r="AY813" s="391" t="s">
        <v>2055</v>
      </c>
    </row>
    <row r="814" spans="1:51" ht="50" customHeight="1" x14ac:dyDescent="0.3">
      <c r="A814" s="404"/>
      <c r="B814" s="407"/>
      <c r="C814" s="410"/>
      <c r="D814" s="407"/>
      <c r="E814" s="407"/>
      <c r="F814" s="407"/>
      <c r="G814" s="401"/>
      <c r="H814" s="362"/>
      <c r="I814" s="362"/>
      <c r="J814" s="362"/>
      <c r="K814" s="362"/>
      <c r="L814" s="362"/>
      <c r="M814" s="362"/>
      <c r="N814" s="389"/>
      <c r="O814" s="398"/>
      <c r="P814" s="362"/>
      <c r="Q814" s="389"/>
      <c r="R814" s="398"/>
      <c r="S814" s="389"/>
      <c r="T814" s="392"/>
      <c r="U814" s="70" t="s">
        <v>419</v>
      </c>
      <c r="V814" s="70" t="s">
        <v>2268</v>
      </c>
      <c r="W814" s="70" t="s">
        <v>2046</v>
      </c>
      <c r="X814" s="71">
        <f t="shared" si="488"/>
        <v>0.25</v>
      </c>
      <c r="Y814" s="71" t="s">
        <v>2047</v>
      </c>
      <c r="Z814" s="71">
        <f t="shared" si="489"/>
        <v>0.05</v>
      </c>
      <c r="AA814" s="70" t="s">
        <v>419</v>
      </c>
      <c r="AB814" s="70" t="s">
        <v>3117</v>
      </c>
      <c r="AC814" s="72">
        <f t="shared" si="490"/>
        <v>0.1</v>
      </c>
      <c r="AD814" s="70" t="s">
        <v>419</v>
      </c>
      <c r="AE814" s="70" t="s">
        <v>177</v>
      </c>
      <c r="AF814" s="70" t="s">
        <v>170</v>
      </c>
      <c r="AG814" s="72">
        <f t="shared" si="491"/>
        <v>0.15</v>
      </c>
      <c r="AH814" s="70" t="s">
        <v>419</v>
      </c>
      <c r="AI814" s="70" t="s">
        <v>2171</v>
      </c>
      <c r="AJ814" s="72">
        <f t="shared" si="482"/>
        <v>0.1</v>
      </c>
      <c r="AK814" s="70" t="s">
        <v>419</v>
      </c>
      <c r="AL814" s="70" t="s">
        <v>2050</v>
      </c>
      <c r="AM814" s="72">
        <f t="shared" si="492"/>
        <v>0.15</v>
      </c>
      <c r="AN814" s="72" t="s">
        <v>2051</v>
      </c>
      <c r="AO814" s="72" t="s">
        <v>2120</v>
      </c>
      <c r="AP814" s="72">
        <f t="shared" si="480"/>
        <v>0.25</v>
      </c>
      <c r="AQ814" s="73">
        <f t="shared" si="481"/>
        <v>1.05</v>
      </c>
      <c r="AR814" s="395"/>
      <c r="AS814" s="362"/>
      <c r="AT814" s="389"/>
      <c r="AU814" s="362"/>
      <c r="AV814" s="389"/>
      <c r="AW814" s="389"/>
      <c r="AX814" s="389"/>
      <c r="AY814" s="392"/>
    </row>
    <row r="815" spans="1:51" ht="50" customHeight="1" x14ac:dyDescent="0.3">
      <c r="A815" s="405"/>
      <c r="B815" s="408"/>
      <c r="C815" s="411"/>
      <c r="D815" s="408"/>
      <c r="E815" s="408"/>
      <c r="F815" s="408"/>
      <c r="G815" s="402"/>
      <c r="H815" s="363"/>
      <c r="I815" s="363"/>
      <c r="J815" s="363"/>
      <c r="K815" s="363"/>
      <c r="L815" s="363"/>
      <c r="M815" s="363"/>
      <c r="N815" s="390"/>
      <c r="O815" s="399"/>
      <c r="P815" s="363"/>
      <c r="Q815" s="390"/>
      <c r="R815" s="399"/>
      <c r="S815" s="390"/>
      <c r="T815" s="393"/>
      <c r="U815" s="70" t="s">
        <v>419</v>
      </c>
      <c r="V815" s="70" t="s">
        <v>2263</v>
      </c>
      <c r="W815" s="70" t="s">
        <v>2114</v>
      </c>
      <c r="X815" s="71">
        <f t="shared" si="488"/>
        <v>0.1</v>
      </c>
      <c r="Y815" s="71" t="s">
        <v>2047</v>
      </c>
      <c r="Z815" s="71">
        <f t="shared" si="489"/>
        <v>0.05</v>
      </c>
      <c r="AA815" s="70" t="s">
        <v>419</v>
      </c>
      <c r="AB815" s="70" t="s">
        <v>2264</v>
      </c>
      <c r="AC815" s="72">
        <f t="shared" si="490"/>
        <v>0.1</v>
      </c>
      <c r="AD815" s="70" t="s">
        <v>419</v>
      </c>
      <c r="AE815" s="70" t="s">
        <v>178</v>
      </c>
      <c r="AF815" s="70" t="s">
        <v>170</v>
      </c>
      <c r="AG815" s="72">
        <f t="shared" si="491"/>
        <v>0.15</v>
      </c>
      <c r="AH815" s="70" t="s">
        <v>419</v>
      </c>
      <c r="AI815" s="70" t="s">
        <v>2049</v>
      </c>
      <c r="AJ815" s="72">
        <f t="shared" si="482"/>
        <v>0.1</v>
      </c>
      <c r="AK815" s="70" t="s">
        <v>419</v>
      </c>
      <c r="AL815" s="70" t="s">
        <v>2050</v>
      </c>
      <c r="AM815" s="72">
        <f t="shared" si="492"/>
        <v>0.15</v>
      </c>
      <c r="AN815" s="72" t="s">
        <v>2051</v>
      </c>
      <c r="AO815" s="72" t="s">
        <v>2067</v>
      </c>
      <c r="AP815" s="72">
        <f t="shared" si="480"/>
        <v>0.25</v>
      </c>
      <c r="AQ815" s="73">
        <f t="shared" si="481"/>
        <v>0.9</v>
      </c>
      <c r="AR815" s="396"/>
      <c r="AS815" s="363"/>
      <c r="AT815" s="390"/>
      <c r="AU815" s="363"/>
      <c r="AV815" s="390"/>
      <c r="AW815" s="390"/>
      <c r="AX815" s="390"/>
      <c r="AY815" s="393"/>
    </row>
    <row r="816" spans="1:51" ht="50" customHeight="1" x14ac:dyDescent="0.3">
      <c r="A816" s="403" t="s">
        <v>775</v>
      </c>
      <c r="B816" s="406" t="s">
        <v>163</v>
      </c>
      <c r="C816" s="409">
        <v>1</v>
      </c>
      <c r="D816" s="406" t="s">
        <v>2329</v>
      </c>
      <c r="E816" s="406" t="s">
        <v>253</v>
      </c>
      <c r="F816" s="406" t="s">
        <v>2032</v>
      </c>
      <c r="G816" s="400" t="s">
        <v>2542</v>
      </c>
      <c r="H816" s="361" t="s">
        <v>2073</v>
      </c>
      <c r="I816" s="361" t="s">
        <v>2074</v>
      </c>
      <c r="J816" s="361" t="s">
        <v>2075</v>
      </c>
      <c r="K816" s="361" t="s">
        <v>2076</v>
      </c>
      <c r="L816" s="361" t="s">
        <v>3046</v>
      </c>
      <c r="M816" s="361" t="s">
        <v>2132</v>
      </c>
      <c r="N816" s="388">
        <f>VALUE(MID($M816,1,1))</f>
        <v>2</v>
      </c>
      <c r="O816" s="397">
        <f>IF(N816=5,100%,IF(N816=4,80%,IF(N816=3,60%,IF(N816=2,40%,IF(N816=1,20%,"")))))</f>
        <v>0.4</v>
      </c>
      <c r="P816" s="361" t="s">
        <v>2106</v>
      </c>
      <c r="Q816" s="388">
        <f>VALUE(MID($P816,1,1))</f>
        <v>3</v>
      </c>
      <c r="R816" s="397">
        <f>IF(Q816=5,100%,IF(Q816=4,80%,IF(Q816=3,60%,IF(Q816=2,40%,IF(Q816=1,20%,"")))))</f>
        <v>0.6</v>
      </c>
      <c r="S816" s="388" t="str">
        <f>CONCATENATE(M816,P816)</f>
        <v>2. Baja3. Moderado</v>
      </c>
      <c r="T816" s="391" t="s">
        <v>2044</v>
      </c>
      <c r="U816" s="70" t="s">
        <v>419</v>
      </c>
      <c r="V816" s="70" t="s">
        <v>2077</v>
      </c>
      <c r="W816" s="70" t="s">
        <v>2046</v>
      </c>
      <c r="X816" s="71">
        <f t="shared" si="488"/>
        <v>0.25</v>
      </c>
      <c r="Y816" s="71" t="s">
        <v>2047</v>
      </c>
      <c r="Z816" s="71">
        <f t="shared" si="489"/>
        <v>0.05</v>
      </c>
      <c r="AA816" s="70" t="s">
        <v>419</v>
      </c>
      <c r="AB816" s="70" t="s">
        <v>2078</v>
      </c>
      <c r="AC816" s="72">
        <f t="shared" si="490"/>
        <v>0.1</v>
      </c>
      <c r="AD816" s="70" t="s">
        <v>419</v>
      </c>
      <c r="AE816" s="70" t="s">
        <v>324</v>
      </c>
      <c r="AF816" s="70" t="s">
        <v>1920</v>
      </c>
      <c r="AG816" s="72">
        <f t="shared" si="491"/>
        <v>0.15</v>
      </c>
      <c r="AH816" s="70" t="s">
        <v>419</v>
      </c>
      <c r="AI816" s="70" t="s">
        <v>2049</v>
      </c>
      <c r="AJ816" s="72">
        <f t="shared" si="482"/>
        <v>0.1</v>
      </c>
      <c r="AK816" s="70" t="s">
        <v>419</v>
      </c>
      <c r="AL816" s="70" t="s">
        <v>2079</v>
      </c>
      <c r="AM816" s="72">
        <f t="shared" si="492"/>
        <v>0.15</v>
      </c>
      <c r="AN816" s="72" t="s">
        <v>2051</v>
      </c>
      <c r="AO816" s="72" t="s">
        <v>2052</v>
      </c>
      <c r="AP816" s="72">
        <f>IF(AN816="Positivos",25%,0%)</f>
        <v>0.25</v>
      </c>
      <c r="AQ816" s="73">
        <f>+AC816+AG816+AJ816+AM816+AP816+Z816+X816</f>
        <v>1.05</v>
      </c>
      <c r="AR816" s="394">
        <v>0.70000000000000007</v>
      </c>
      <c r="AS816" s="361" t="s">
        <v>2053</v>
      </c>
      <c r="AT816" s="388">
        <f>VALUE(MID($AS816,1,1))</f>
        <v>1</v>
      </c>
      <c r="AU816" s="361" t="s">
        <v>2043</v>
      </c>
      <c r="AV816" s="388">
        <f>VALUE(MID($AU816,1,1))</f>
        <v>2</v>
      </c>
      <c r="AW816" s="388">
        <f>$AT816*$AV816</f>
        <v>2</v>
      </c>
      <c r="AX816" s="388" t="str">
        <f>CONCATENATE(AS816,AU816)</f>
        <v>1. Muy baja2. Menor</v>
      </c>
      <c r="AY816" s="391" t="s">
        <v>2055</v>
      </c>
    </row>
    <row r="817" spans="1:51" ht="50" customHeight="1" x14ac:dyDescent="0.3">
      <c r="A817" s="404"/>
      <c r="B817" s="407"/>
      <c r="C817" s="410"/>
      <c r="D817" s="407"/>
      <c r="E817" s="407"/>
      <c r="F817" s="407"/>
      <c r="G817" s="401"/>
      <c r="H817" s="362"/>
      <c r="I817" s="362"/>
      <c r="J817" s="362"/>
      <c r="K817" s="362"/>
      <c r="L817" s="362"/>
      <c r="M817" s="362"/>
      <c r="N817" s="389"/>
      <c r="O817" s="398"/>
      <c r="P817" s="362"/>
      <c r="Q817" s="389"/>
      <c r="R817" s="398"/>
      <c r="S817" s="389"/>
      <c r="T817" s="392"/>
      <c r="U817" s="70" t="s">
        <v>419</v>
      </c>
      <c r="V817" s="70" t="s">
        <v>2080</v>
      </c>
      <c r="W817" s="70" t="s">
        <v>2046</v>
      </c>
      <c r="X817" s="71">
        <f t="shared" si="488"/>
        <v>0.25</v>
      </c>
      <c r="Y817" s="71" t="s">
        <v>2047</v>
      </c>
      <c r="Z817" s="71">
        <f t="shared" si="489"/>
        <v>0.05</v>
      </c>
      <c r="AA817" s="70" t="s">
        <v>419</v>
      </c>
      <c r="AB817" s="70" t="s">
        <v>2081</v>
      </c>
      <c r="AC817" s="72">
        <f t="shared" si="490"/>
        <v>0.1</v>
      </c>
      <c r="AD817" s="70" t="s">
        <v>419</v>
      </c>
      <c r="AE817" s="70" t="s">
        <v>324</v>
      </c>
      <c r="AF817" s="70" t="s">
        <v>1920</v>
      </c>
      <c r="AG817" s="72">
        <f t="shared" si="491"/>
        <v>0.15</v>
      </c>
      <c r="AH817" s="70" t="s">
        <v>419</v>
      </c>
      <c r="AI817" s="70" t="s">
        <v>2049</v>
      </c>
      <c r="AJ817" s="72">
        <f t="shared" si="482"/>
        <v>0.1</v>
      </c>
      <c r="AK817" s="70" t="s">
        <v>419</v>
      </c>
      <c r="AL817" s="70" t="s">
        <v>2082</v>
      </c>
      <c r="AM817" s="72">
        <f t="shared" si="492"/>
        <v>0.15</v>
      </c>
      <c r="AN817" s="72" t="s">
        <v>2051</v>
      </c>
      <c r="AO817" s="72" t="s">
        <v>2052</v>
      </c>
      <c r="AP817" s="72">
        <f>IF(AN817="Positivos",25%,0%)</f>
        <v>0.25</v>
      </c>
      <c r="AQ817" s="73">
        <f>+AC817+AG817+AJ817+AM817+AP817+Z817+X817</f>
        <v>1.05</v>
      </c>
      <c r="AR817" s="395"/>
      <c r="AS817" s="362"/>
      <c r="AT817" s="389"/>
      <c r="AU817" s="362"/>
      <c r="AV817" s="389"/>
      <c r="AW817" s="389"/>
      <c r="AX817" s="389"/>
      <c r="AY817" s="392"/>
    </row>
    <row r="818" spans="1:51" ht="50" customHeight="1" x14ac:dyDescent="0.3">
      <c r="A818" s="405"/>
      <c r="B818" s="408"/>
      <c r="C818" s="411"/>
      <c r="D818" s="408"/>
      <c r="E818" s="408"/>
      <c r="F818" s="408"/>
      <c r="G818" s="402"/>
      <c r="H818" s="363"/>
      <c r="I818" s="363"/>
      <c r="J818" s="363"/>
      <c r="K818" s="363"/>
      <c r="L818" s="363"/>
      <c r="M818" s="363"/>
      <c r="N818" s="390"/>
      <c r="O818" s="399"/>
      <c r="P818" s="363"/>
      <c r="Q818" s="390"/>
      <c r="R818" s="399"/>
      <c r="S818" s="390"/>
      <c r="T818" s="393"/>
      <c r="U818" s="70"/>
      <c r="V818" s="70"/>
      <c r="W818" s="70"/>
      <c r="X818" s="71"/>
      <c r="Y818" s="71"/>
      <c r="Z818" s="71"/>
      <c r="AA818" s="70"/>
      <c r="AB818" s="70"/>
      <c r="AC818" s="72"/>
      <c r="AD818" s="70"/>
      <c r="AE818" s="70"/>
      <c r="AF818" s="70"/>
      <c r="AG818" s="72"/>
      <c r="AH818" s="70"/>
      <c r="AI818" s="70"/>
      <c r="AJ818" s="72"/>
      <c r="AK818" s="70"/>
      <c r="AL818" s="70"/>
      <c r="AM818" s="72"/>
      <c r="AN818" s="72"/>
      <c r="AO818" s="72"/>
      <c r="AP818" s="72">
        <f t="shared" ref="AP818:AP845" si="493">IF(AN818="Positivos",25%,0%)</f>
        <v>0</v>
      </c>
      <c r="AQ818" s="73">
        <f t="shared" ref="AQ818:AQ845" si="494">+AC818+AG818+AJ818+AM818+AP818+Z818+X818</f>
        <v>0</v>
      </c>
      <c r="AR818" s="396"/>
      <c r="AS818" s="363"/>
      <c r="AT818" s="390"/>
      <c r="AU818" s="363"/>
      <c r="AV818" s="390"/>
      <c r="AW818" s="390"/>
      <c r="AX818" s="390"/>
      <c r="AY818" s="393"/>
    </row>
    <row r="819" spans="1:51" ht="50" customHeight="1" x14ac:dyDescent="0.3">
      <c r="A819" s="403" t="s">
        <v>775</v>
      </c>
      <c r="B819" s="406" t="s">
        <v>163</v>
      </c>
      <c r="C819" s="409">
        <v>2</v>
      </c>
      <c r="D819" s="406" t="s">
        <v>2329</v>
      </c>
      <c r="E819" s="406" t="s">
        <v>253</v>
      </c>
      <c r="F819" s="406" t="s">
        <v>2061</v>
      </c>
      <c r="G819" s="400" t="s">
        <v>2543</v>
      </c>
      <c r="H819" s="361" t="s">
        <v>2084</v>
      </c>
      <c r="I819" s="361" t="s">
        <v>2085</v>
      </c>
      <c r="J819" s="361" t="s">
        <v>2086</v>
      </c>
      <c r="K819" s="361" t="s">
        <v>2087</v>
      </c>
      <c r="L819" s="361" t="s">
        <v>3046</v>
      </c>
      <c r="M819" s="361" t="s">
        <v>2132</v>
      </c>
      <c r="N819" s="388">
        <f>VALUE(MID($M819,1,1))</f>
        <v>2</v>
      </c>
      <c r="O819" s="397">
        <f>IF(N819=5,100%,IF(N819=4,80%,IF(N819=3,60%,IF(N819=2,40%,IF(N819=1,20%,"")))))</f>
        <v>0.4</v>
      </c>
      <c r="P819" s="361" t="s">
        <v>2106</v>
      </c>
      <c r="Q819" s="388">
        <f>VALUE(MID($P819,1,1))</f>
        <v>3</v>
      </c>
      <c r="R819" s="397">
        <f>IF(Q819=5,100%,IF(Q819=4,80%,IF(Q819=3,60%,IF(Q819=2,40%,IF(Q819=1,20%,"")))))</f>
        <v>0.6</v>
      </c>
      <c r="S819" s="388" t="str">
        <f>CONCATENATE(M819,P819)</f>
        <v>2. Baja3. Moderado</v>
      </c>
      <c r="T819" s="391" t="s">
        <v>2044</v>
      </c>
      <c r="U819" s="70" t="s">
        <v>419</v>
      </c>
      <c r="V819" s="70" t="s">
        <v>2077</v>
      </c>
      <c r="W819" s="70" t="s">
        <v>2046</v>
      </c>
      <c r="X819" s="71">
        <f t="shared" ref="X819:X820" si="495">IF(W819="","0%",IF(W819="Preventivo",25%,IF(W819="Detectivo",15%,IF(W819="Correctivo",10%))))</f>
        <v>0.25</v>
      </c>
      <c r="Y819" s="71" t="s">
        <v>2047</v>
      </c>
      <c r="Z819" s="71">
        <f t="shared" ref="Z819:Z820" si="496">IF(Y819="Automático",15%,IF(Y819="Manual",5%,"0%"))</f>
        <v>0.05</v>
      </c>
      <c r="AA819" s="70" t="s">
        <v>419</v>
      </c>
      <c r="AB819" s="70" t="s">
        <v>2078</v>
      </c>
      <c r="AC819" s="72">
        <f t="shared" si="490"/>
        <v>0.1</v>
      </c>
      <c r="AD819" s="70" t="s">
        <v>419</v>
      </c>
      <c r="AE819" s="70" t="s">
        <v>324</v>
      </c>
      <c r="AF819" s="70" t="s">
        <v>1920</v>
      </c>
      <c r="AG819" s="72">
        <f t="shared" si="491"/>
        <v>0.15</v>
      </c>
      <c r="AH819" s="70" t="s">
        <v>419</v>
      </c>
      <c r="AI819" s="70" t="s">
        <v>2049</v>
      </c>
      <c r="AJ819" s="72">
        <f t="shared" si="482"/>
        <v>0.1</v>
      </c>
      <c r="AK819" s="70" t="s">
        <v>419</v>
      </c>
      <c r="AL819" s="70" t="s">
        <v>2079</v>
      </c>
      <c r="AM819" s="72">
        <f t="shared" ref="AM819:AM820" si="497">IF(AK819="SI",15%,0%)</f>
        <v>0.15</v>
      </c>
      <c r="AN819" s="72" t="s">
        <v>2051</v>
      </c>
      <c r="AO819" s="72" t="s">
        <v>2052</v>
      </c>
      <c r="AP819" s="72">
        <f t="shared" si="493"/>
        <v>0.25</v>
      </c>
      <c r="AQ819" s="73">
        <f t="shared" si="494"/>
        <v>1.05</v>
      </c>
      <c r="AR819" s="394">
        <v>0.70000000000000007</v>
      </c>
      <c r="AS819" s="361" t="s">
        <v>2053</v>
      </c>
      <c r="AT819" s="388">
        <f>VALUE(MID($AS819,1,1))</f>
        <v>1</v>
      </c>
      <c r="AU819" s="361" t="s">
        <v>2043</v>
      </c>
      <c r="AV819" s="388">
        <f>VALUE(MID($AU819,1,1))</f>
        <v>2</v>
      </c>
      <c r="AW819" s="388">
        <f>$AT819*$AV819</f>
        <v>2</v>
      </c>
      <c r="AX819" s="388" t="str">
        <f>CONCATENATE(AS819,AU819)</f>
        <v>1. Muy baja2. Menor</v>
      </c>
      <c r="AY819" s="391" t="s">
        <v>2055</v>
      </c>
    </row>
    <row r="820" spans="1:51" ht="50" customHeight="1" x14ac:dyDescent="0.3">
      <c r="A820" s="404"/>
      <c r="B820" s="407"/>
      <c r="C820" s="410"/>
      <c r="D820" s="407"/>
      <c r="E820" s="407"/>
      <c r="F820" s="407"/>
      <c r="G820" s="401"/>
      <c r="H820" s="362"/>
      <c r="I820" s="362"/>
      <c r="J820" s="362"/>
      <c r="K820" s="362"/>
      <c r="L820" s="362"/>
      <c r="M820" s="362"/>
      <c r="N820" s="389"/>
      <c r="O820" s="398"/>
      <c r="P820" s="362"/>
      <c r="Q820" s="389"/>
      <c r="R820" s="398"/>
      <c r="S820" s="389"/>
      <c r="T820" s="392"/>
      <c r="U820" s="70" t="s">
        <v>419</v>
      </c>
      <c r="V820" s="70" t="s">
        <v>2080</v>
      </c>
      <c r="W820" s="70" t="s">
        <v>2046</v>
      </c>
      <c r="X820" s="71">
        <f t="shared" si="495"/>
        <v>0.25</v>
      </c>
      <c r="Y820" s="71" t="s">
        <v>2047</v>
      </c>
      <c r="Z820" s="71">
        <f t="shared" si="496"/>
        <v>0.05</v>
      </c>
      <c r="AA820" s="70" t="s">
        <v>419</v>
      </c>
      <c r="AB820" s="70" t="s">
        <v>2081</v>
      </c>
      <c r="AC820" s="72">
        <f t="shared" si="490"/>
        <v>0.1</v>
      </c>
      <c r="AD820" s="70" t="s">
        <v>419</v>
      </c>
      <c r="AE820" s="70" t="s">
        <v>324</v>
      </c>
      <c r="AF820" s="70" t="s">
        <v>1920</v>
      </c>
      <c r="AG820" s="72">
        <f t="shared" si="491"/>
        <v>0.15</v>
      </c>
      <c r="AH820" s="70" t="s">
        <v>419</v>
      </c>
      <c r="AI820" s="70" t="s">
        <v>2049</v>
      </c>
      <c r="AJ820" s="72">
        <f t="shared" si="482"/>
        <v>0.1</v>
      </c>
      <c r="AK820" s="70" t="s">
        <v>419</v>
      </c>
      <c r="AL820" s="70" t="s">
        <v>2082</v>
      </c>
      <c r="AM820" s="72">
        <f t="shared" si="497"/>
        <v>0.15</v>
      </c>
      <c r="AN820" s="72" t="s">
        <v>2051</v>
      </c>
      <c r="AO820" s="72" t="s">
        <v>2052</v>
      </c>
      <c r="AP820" s="72">
        <f t="shared" si="493"/>
        <v>0.25</v>
      </c>
      <c r="AQ820" s="73">
        <f t="shared" si="494"/>
        <v>1.05</v>
      </c>
      <c r="AR820" s="395"/>
      <c r="AS820" s="362"/>
      <c r="AT820" s="389"/>
      <c r="AU820" s="362"/>
      <c r="AV820" s="389"/>
      <c r="AW820" s="389"/>
      <c r="AX820" s="389"/>
      <c r="AY820" s="392"/>
    </row>
    <row r="821" spans="1:51" ht="50" customHeight="1" x14ac:dyDescent="0.3">
      <c r="A821" s="405"/>
      <c r="B821" s="408"/>
      <c r="C821" s="411"/>
      <c r="D821" s="408"/>
      <c r="E821" s="408"/>
      <c r="F821" s="408"/>
      <c r="G821" s="402"/>
      <c r="H821" s="363"/>
      <c r="I821" s="363"/>
      <c r="J821" s="363"/>
      <c r="K821" s="363"/>
      <c r="L821" s="363"/>
      <c r="M821" s="363"/>
      <c r="N821" s="390"/>
      <c r="O821" s="399"/>
      <c r="P821" s="363"/>
      <c r="Q821" s="390"/>
      <c r="R821" s="399"/>
      <c r="S821" s="390"/>
      <c r="T821" s="393"/>
      <c r="U821" s="70"/>
      <c r="V821" s="70"/>
      <c r="W821" s="70"/>
      <c r="X821" s="71"/>
      <c r="Y821" s="71"/>
      <c r="Z821" s="71"/>
      <c r="AA821" s="70"/>
      <c r="AB821" s="70"/>
      <c r="AC821" s="72"/>
      <c r="AD821" s="70"/>
      <c r="AE821" s="70"/>
      <c r="AF821" s="70"/>
      <c r="AG821" s="72"/>
      <c r="AH821" s="70"/>
      <c r="AI821" s="70"/>
      <c r="AJ821" s="72"/>
      <c r="AK821" s="70"/>
      <c r="AL821" s="70"/>
      <c r="AM821" s="72"/>
      <c r="AN821" s="72"/>
      <c r="AO821" s="72"/>
      <c r="AP821" s="72">
        <f t="shared" si="493"/>
        <v>0</v>
      </c>
      <c r="AQ821" s="73">
        <f t="shared" si="494"/>
        <v>0</v>
      </c>
      <c r="AR821" s="396"/>
      <c r="AS821" s="363"/>
      <c r="AT821" s="390"/>
      <c r="AU821" s="363"/>
      <c r="AV821" s="390"/>
      <c r="AW821" s="390"/>
      <c r="AX821" s="390"/>
      <c r="AY821" s="393"/>
    </row>
    <row r="822" spans="1:51" ht="50" customHeight="1" x14ac:dyDescent="0.3">
      <c r="A822" s="403" t="s">
        <v>775</v>
      </c>
      <c r="B822" s="406" t="s">
        <v>163</v>
      </c>
      <c r="C822" s="409">
        <v>3</v>
      </c>
      <c r="D822" s="406" t="s">
        <v>2740</v>
      </c>
      <c r="E822" s="406" t="s">
        <v>253</v>
      </c>
      <c r="F822" s="406" t="s">
        <v>2032</v>
      </c>
      <c r="G822" s="400" t="s">
        <v>2741</v>
      </c>
      <c r="H822" s="361" t="s">
        <v>2073</v>
      </c>
      <c r="I822" s="361" t="s">
        <v>2074</v>
      </c>
      <c r="J822" s="361" t="s">
        <v>2075</v>
      </c>
      <c r="K822" s="361" t="s">
        <v>2076</v>
      </c>
      <c r="L822" s="361" t="s">
        <v>3046</v>
      </c>
      <c r="M822" s="361" t="s">
        <v>2042</v>
      </c>
      <c r="N822" s="388">
        <f>VALUE(MID($M822,1,1))</f>
        <v>3</v>
      </c>
      <c r="O822" s="397">
        <f>IF(N822=5,100%,IF(N822=4,80%,IF(N822=3,60%,IF(N822=2,40%,IF(N822=1,20%,"")))))</f>
        <v>0.6</v>
      </c>
      <c r="P822" s="361" t="s">
        <v>2106</v>
      </c>
      <c r="Q822" s="388">
        <f>VALUE(MID($P822,1,1))</f>
        <v>3</v>
      </c>
      <c r="R822" s="397">
        <f>IF(Q822=5,100%,IF(Q822=4,80%,IF(Q822=3,60%,IF(Q822=2,40%,IF(Q822=1,20%,"")))))</f>
        <v>0.6</v>
      </c>
      <c r="S822" s="388" t="str">
        <f>CONCATENATE(M822,P822)</f>
        <v>3. Media3. Moderado</v>
      </c>
      <c r="T822" s="391" t="s">
        <v>2044</v>
      </c>
      <c r="U822" s="70" t="s">
        <v>419</v>
      </c>
      <c r="V822" s="70" t="s">
        <v>2093</v>
      </c>
      <c r="W822" s="70" t="s">
        <v>2046</v>
      </c>
      <c r="X822" s="71">
        <f>IF(W822="","0%",IF(W822="Preventivo",25%,IF(W822="Detectivo",15%,IF(W822="Correctivo",10%))))</f>
        <v>0.25</v>
      </c>
      <c r="Y822" s="71" t="s">
        <v>2047</v>
      </c>
      <c r="Z822" s="71">
        <f>IF(Y822="Automático",15%,IF(Y822="Manual",5%,"0%"))</f>
        <v>0.05</v>
      </c>
      <c r="AA822" s="70" t="s">
        <v>419</v>
      </c>
      <c r="AB822" s="70" t="s">
        <v>2867</v>
      </c>
      <c r="AC822" s="72">
        <f>IF($AA822="SI",10%,0%)</f>
        <v>0.1</v>
      </c>
      <c r="AD822" s="70" t="s">
        <v>419</v>
      </c>
      <c r="AE822" s="70" t="s">
        <v>516</v>
      </c>
      <c r="AF822" s="70" t="s">
        <v>1920</v>
      </c>
      <c r="AG822" s="72">
        <f>IF($AD822="SI",15%,0%)</f>
        <v>0.15</v>
      </c>
      <c r="AH822" s="70" t="s">
        <v>419</v>
      </c>
      <c r="AI822" s="70" t="s">
        <v>2058</v>
      </c>
      <c r="AJ822" s="72">
        <f t="shared" si="482"/>
        <v>0.1</v>
      </c>
      <c r="AK822" s="70" t="s">
        <v>419</v>
      </c>
      <c r="AL822" s="70" t="s">
        <v>2096</v>
      </c>
      <c r="AM822" s="72">
        <f>IF(AK822="SI",15%,0%)</f>
        <v>0.15</v>
      </c>
      <c r="AN822" s="72" t="s">
        <v>2051</v>
      </c>
      <c r="AO822" s="72" t="s">
        <v>2052</v>
      </c>
      <c r="AP822" s="72">
        <f>IF(AN822="Positivos",25%,0%)</f>
        <v>0.25</v>
      </c>
      <c r="AQ822" s="73">
        <f>+AC822+AG822+AJ822+AM822+AP822+Z822+X822</f>
        <v>1.05</v>
      </c>
      <c r="AR822" s="394">
        <v>1.0833333333333333</v>
      </c>
      <c r="AS822" s="361" t="s">
        <v>2053</v>
      </c>
      <c r="AT822" s="388">
        <f>VALUE(MID($AS822,1,1))</f>
        <v>1</v>
      </c>
      <c r="AU822" s="361" t="s">
        <v>2054</v>
      </c>
      <c r="AV822" s="388">
        <f>VALUE(MID($AU822,1,1))</f>
        <v>1</v>
      </c>
      <c r="AW822" s="388">
        <f>$AT822*$AV822</f>
        <v>1</v>
      </c>
      <c r="AX822" s="388" t="str">
        <f>CONCATENATE(AS822,AU822)</f>
        <v>1. Muy baja1. Leve</v>
      </c>
      <c r="AY822" s="391" t="s">
        <v>2055</v>
      </c>
    </row>
    <row r="823" spans="1:51" ht="50" customHeight="1" x14ac:dyDescent="0.3">
      <c r="A823" s="404"/>
      <c r="B823" s="407"/>
      <c r="C823" s="410"/>
      <c r="D823" s="407"/>
      <c r="E823" s="407"/>
      <c r="F823" s="407"/>
      <c r="G823" s="401"/>
      <c r="H823" s="362"/>
      <c r="I823" s="362"/>
      <c r="J823" s="362"/>
      <c r="K823" s="362"/>
      <c r="L823" s="362"/>
      <c r="M823" s="362"/>
      <c r="N823" s="389"/>
      <c r="O823" s="398"/>
      <c r="P823" s="362"/>
      <c r="Q823" s="389"/>
      <c r="R823" s="398"/>
      <c r="S823" s="389"/>
      <c r="T823" s="392"/>
      <c r="U823" s="70" t="s">
        <v>419</v>
      </c>
      <c r="V823" s="70" t="s">
        <v>2097</v>
      </c>
      <c r="W823" s="70" t="s">
        <v>2046</v>
      </c>
      <c r="X823" s="71">
        <f t="shared" ref="X823:X824" si="498">IF(W823="","0%",IF(W823="Preventivo",25%,IF(W823="Detectivo",15%,IF(W823="Correctivo",10%))))</f>
        <v>0.25</v>
      </c>
      <c r="Y823" s="71" t="s">
        <v>2047</v>
      </c>
      <c r="Z823" s="71">
        <f t="shared" ref="Z823:Z824" si="499">IF(Y823="Automático",15%,IF(Y823="Manual",5%,"0%"))</f>
        <v>0.05</v>
      </c>
      <c r="AA823" s="70" t="s">
        <v>419</v>
      </c>
      <c r="AB823" s="70" t="s">
        <v>2098</v>
      </c>
      <c r="AC823" s="72">
        <f>IF($AA823="SI",10%,0%)</f>
        <v>0.1</v>
      </c>
      <c r="AD823" s="70" t="s">
        <v>419</v>
      </c>
      <c r="AE823" s="70" t="s">
        <v>178</v>
      </c>
      <c r="AF823" s="70" t="s">
        <v>170</v>
      </c>
      <c r="AG823" s="72">
        <f t="shared" si="491"/>
        <v>0.15</v>
      </c>
      <c r="AH823" s="70" t="s">
        <v>419</v>
      </c>
      <c r="AI823" s="70" t="s">
        <v>2058</v>
      </c>
      <c r="AJ823" s="72">
        <f t="shared" si="482"/>
        <v>0.1</v>
      </c>
      <c r="AK823" s="70" t="s">
        <v>419</v>
      </c>
      <c r="AL823" s="70" t="s">
        <v>2100</v>
      </c>
      <c r="AM823" s="72">
        <f t="shared" ref="AM823:AM824" si="500">IF(AK823="SI",15%,0%)</f>
        <v>0.15</v>
      </c>
      <c r="AN823" s="72" t="s">
        <v>2051</v>
      </c>
      <c r="AO823" s="72" t="s">
        <v>2067</v>
      </c>
      <c r="AP823" s="72">
        <f t="shared" si="493"/>
        <v>0.25</v>
      </c>
      <c r="AQ823" s="73">
        <f t="shared" si="494"/>
        <v>1.05</v>
      </c>
      <c r="AR823" s="395"/>
      <c r="AS823" s="362"/>
      <c r="AT823" s="389"/>
      <c r="AU823" s="362"/>
      <c r="AV823" s="389"/>
      <c r="AW823" s="389"/>
      <c r="AX823" s="389"/>
      <c r="AY823" s="392"/>
    </row>
    <row r="824" spans="1:51" ht="50" customHeight="1" x14ac:dyDescent="0.3">
      <c r="A824" s="405"/>
      <c r="B824" s="408"/>
      <c r="C824" s="411"/>
      <c r="D824" s="408"/>
      <c r="E824" s="408"/>
      <c r="F824" s="408"/>
      <c r="G824" s="402"/>
      <c r="H824" s="363"/>
      <c r="I824" s="363"/>
      <c r="J824" s="363"/>
      <c r="K824" s="363"/>
      <c r="L824" s="363"/>
      <c r="M824" s="363"/>
      <c r="N824" s="390"/>
      <c r="O824" s="399"/>
      <c r="P824" s="363"/>
      <c r="Q824" s="390"/>
      <c r="R824" s="399"/>
      <c r="S824" s="390"/>
      <c r="T824" s="393"/>
      <c r="U824" s="70" t="s">
        <v>419</v>
      </c>
      <c r="V824" s="70" t="s">
        <v>2101</v>
      </c>
      <c r="W824" s="70" t="s">
        <v>2046</v>
      </c>
      <c r="X824" s="71">
        <f t="shared" si="498"/>
        <v>0.25</v>
      </c>
      <c r="Y824" s="71" t="s">
        <v>2069</v>
      </c>
      <c r="Z824" s="71">
        <f t="shared" si="499"/>
        <v>0.15</v>
      </c>
      <c r="AA824" s="70" t="s">
        <v>419</v>
      </c>
      <c r="AB824" s="70" t="s">
        <v>2102</v>
      </c>
      <c r="AC824" s="72">
        <f t="shared" si="490"/>
        <v>0.1</v>
      </c>
      <c r="AD824" s="70" t="s">
        <v>419</v>
      </c>
      <c r="AE824" s="70" t="s">
        <v>178</v>
      </c>
      <c r="AF824" s="70" t="s">
        <v>1920</v>
      </c>
      <c r="AG824" s="72">
        <f t="shared" si="491"/>
        <v>0.15</v>
      </c>
      <c r="AH824" s="70" t="s">
        <v>419</v>
      </c>
      <c r="AI824" s="70" t="s">
        <v>2058</v>
      </c>
      <c r="AJ824" s="72">
        <f t="shared" si="482"/>
        <v>0.1</v>
      </c>
      <c r="AK824" s="70" t="s">
        <v>419</v>
      </c>
      <c r="AL824" s="70" t="s">
        <v>2082</v>
      </c>
      <c r="AM824" s="72">
        <f t="shared" si="500"/>
        <v>0.15</v>
      </c>
      <c r="AN824" s="72" t="s">
        <v>2051</v>
      </c>
      <c r="AO824" s="72" t="s">
        <v>2067</v>
      </c>
      <c r="AP824" s="72">
        <f t="shared" si="493"/>
        <v>0.25</v>
      </c>
      <c r="AQ824" s="73">
        <f t="shared" si="494"/>
        <v>1.1499999999999999</v>
      </c>
      <c r="AR824" s="396"/>
      <c r="AS824" s="363"/>
      <c r="AT824" s="390"/>
      <c r="AU824" s="363"/>
      <c r="AV824" s="390"/>
      <c r="AW824" s="390"/>
      <c r="AX824" s="390"/>
      <c r="AY824" s="393"/>
    </row>
    <row r="825" spans="1:51" ht="50" customHeight="1" x14ac:dyDescent="0.3">
      <c r="A825" s="403" t="s">
        <v>775</v>
      </c>
      <c r="B825" s="406" t="s">
        <v>163</v>
      </c>
      <c r="C825" s="409">
        <v>4</v>
      </c>
      <c r="D825" s="406" t="s">
        <v>2740</v>
      </c>
      <c r="E825" s="406" t="s">
        <v>253</v>
      </c>
      <c r="F825" s="406" t="s">
        <v>2061</v>
      </c>
      <c r="G825" s="400" t="s">
        <v>2746</v>
      </c>
      <c r="H825" s="361" t="s">
        <v>2104</v>
      </c>
      <c r="I825" s="361" t="s">
        <v>2105</v>
      </c>
      <c r="J825" s="361" t="s">
        <v>2086</v>
      </c>
      <c r="K825" s="361" t="s">
        <v>2087</v>
      </c>
      <c r="L825" s="361" t="s">
        <v>3046</v>
      </c>
      <c r="M825" s="361" t="s">
        <v>2132</v>
      </c>
      <c r="N825" s="388">
        <f>VALUE(MID($M825,1,1))</f>
        <v>2</v>
      </c>
      <c r="O825" s="397">
        <f>IF(N825=5,100%,IF(N825=4,80%,IF(N825=3,60%,IF(N825=2,40%,IF(N825=1,20%,"")))))</f>
        <v>0.4</v>
      </c>
      <c r="P825" s="361" t="s">
        <v>2106</v>
      </c>
      <c r="Q825" s="388">
        <f>VALUE(MID($P825,1,1))</f>
        <v>3</v>
      </c>
      <c r="R825" s="397">
        <f>IF(Q825=5,100%,IF(Q825=4,80%,IF(Q825=3,60%,IF(Q825=2,40%,IF(Q825=1,20%,"")))))</f>
        <v>0.6</v>
      </c>
      <c r="S825" s="388" t="str">
        <f>CONCATENATE(M825,P825)</f>
        <v>2. Baja3. Moderado</v>
      </c>
      <c r="T825" s="391" t="s">
        <v>2044</v>
      </c>
      <c r="U825" s="70" t="s">
        <v>419</v>
      </c>
      <c r="V825" s="70" t="s">
        <v>2093</v>
      </c>
      <c r="W825" s="70" t="s">
        <v>2046</v>
      </c>
      <c r="X825" s="71">
        <f>IF(W825="","0%",IF(W825="Preventivo",25%,IF(W825="Detectivo",15%,IF(W825="Correctivo",10%))))</f>
        <v>0.25</v>
      </c>
      <c r="Y825" s="71" t="s">
        <v>2047</v>
      </c>
      <c r="Z825" s="71">
        <f>IF(Y825="Automático",15%,IF(Y825="Manual",5%,"0%"))</f>
        <v>0.05</v>
      </c>
      <c r="AA825" s="70" t="s">
        <v>419</v>
      </c>
      <c r="AB825" s="70" t="s">
        <v>2867</v>
      </c>
      <c r="AC825" s="72">
        <f>IF($AA825="SI",10%,0%)</f>
        <v>0.1</v>
      </c>
      <c r="AD825" s="70" t="s">
        <v>419</v>
      </c>
      <c r="AE825" s="70" t="s">
        <v>516</v>
      </c>
      <c r="AF825" s="70" t="s">
        <v>1920</v>
      </c>
      <c r="AG825" s="72">
        <f>IF($AD825="SI",15%,0%)</f>
        <v>0.15</v>
      </c>
      <c r="AH825" s="70" t="s">
        <v>419</v>
      </c>
      <c r="AI825" s="70" t="s">
        <v>2058</v>
      </c>
      <c r="AJ825" s="72">
        <f t="shared" si="482"/>
        <v>0.1</v>
      </c>
      <c r="AK825" s="70" t="s">
        <v>419</v>
      </c>
      <c r="AL825" s="70" t="s">
        <v>2096</v>
      </c>
      <c r="AM825" s="72">
        <f>IF(AK825="SI",15%,0%)</f>
        <v>0.15</v>
      </c>
      <c r="AN825" s="72" t="s">
        <v>2051</v>
      </c>
      <c r="AO825" s="72" t="s">
        <v>2052</v>
      </c>
      <c r="AP825" s="72">
        <f t="shared" si="493"/>
        <v>0.25</v>
      </c>
      <c r="AQ825" s="73">
        <f t="shared" si="494"/>
        <v>1.05</v>
      </c>
      <c r="AR825" s="394">
        <v>1.0833333333333333</v>
      </c>
      <c r="AS825" s="361" t="s">
        <v>2053</v>
      </c>
      <c r="AT825" s="388">
        <f>VALUE(MID($AS825,1,1))</f>
        <v>1</v>
      </c>
      <c r="AU825" s="361" t="s">
        <v>2054</v>
      </c>
      <c r="AV825" s="388">
        <f>VALUE(MID($AU825,1,1))</f>
        <v>1</v>
      </c>
      <c r="AW825" s="388">
        <f>$AT825*$AV825</f>
        <v>1</v>
      </c>
      <c r="AX825" s="388" t="str">
        <f>CONCATENATE(AS825,AU825)</f>
        <v>1. Muy baja1. Leve</v>
      </c>
      <c r="AY825" s="391" t="s">
        <v>2055</v>
      </c>
    </row>
    <row r="826" spans="1:51" ht="50" customHeight="1" x14ac:dyDescent="0.3">
      <c r="A826" s="404"/>
      <c r="B826" s="407"/>
      <c r="C826" s="410"/>
      <c r="D826" s="407"/>
      <c r="E826" s="407"/>
      <c r="F826" s="407"/>
      <c r="G826" s="401"/>
      <c r="H826" s="362"/>
      <c r="I826" s="362"/>
      <c r="J826" s="362"/>
      <c r="K826" s="362"/>
      <c r="L826" s="362"/>
      <c r="M826" s="362"/>
      <c r="N826" s="389"/>
      <c r="O826" s="398"/>
      <c r="P826" s="362"/>
      <c r="Q826" s="389"/>
      <c r="R826" s="398"/>
      <c r="S826" s="389"/>
      <c r="T826" s="392"/>
      <c r="U826" s="70" t="s">
        <v>419</v>
      </c>
      <c r="V826" s="70" t="s">
        <v>2097</v>
      </c>
      <c r="W826" s="70" t="s">
        <v>2046</v>
      </c>
      <c r="X826" s="71">
        <f t="shared" ref="X826:X838" si="501">IF(W826="","0%",IF(W826="Preventivo",25%,IF(W826="Detectivo",15%,IF(W826="Correctivo",10%))))</f>
        <v>0.25</v>
      </c>
      <c r="Y826" s="71" t="s">
        <v>2047</v>
      </c>
      <c r="Z826" s="71">
        <f t="shared" ref="Z826:Z838" si="502">IF(Y826="Automático",15%,IF(Y826="Manual",5%,"0%"))</f>
        <v>0.05</v>
      </c>
      <c r="AA826" s="70" t="s">
        <v>419</v>
      </c>
      <c r="AB826" s="70" t="s">
        <v>2098</v>
      </c>
      <c r="AC826" s="72">
        <f t="shared" si="490"/>
        <v>0.1</v>
      </c>
      <c r="AD826" s="70" t="s">
        <v>419</v>
      </c>
      <c r="AE826" s="70" t="s">
        <v>178</v>
      </c>
      <c r="AF826" s="70" t="s">
        <v>170</v>
      </c>
      <c r="AG826" s="72">
        <f t="shared" si="491"/>
        <v>0.15</v>
      </c>
      <c r="AH826" s="70" t="s">
        <v>419</v>
      </c>
      <c r="AI826" s="70" t="s">
        <v>2058</v>
      </c>
      <c r="AJ826" s="72">
        <f t="shared" si="482"/>
        <v>0.1</v>
      </c>
      <c r="AK826" s="70" t="s">
        <v>419</v>
      </c>
      <c r="AL826" s="70" t="s">
        <v>2100</v>
      </c>
      <c r="AM826" s="72">
        <f t="shared" ref="AM826:AM835" si="503">IF(AK826="SI",15%,0%)</f>
        <v>0.15</v>
      </c>
      <c r="AN826" s="72" t="s">
        <v>2051</v>
      </c>
      <c r="AO826" s="72" t="s">
        <v>2067</v>
      </c>
      <c r="AP826" s="72">
        <f t="shared" si="493"/>
        <v>0.25</v>
      </c>
      <c r="AQ826" s="73">
        <f t="shared" si="494"/>
        <v>1.05</v>
      </c>
      <c r="AR826" s="395"/>
      <c r="AS826" s="362"/>
      <c r="AT826" s="389"/>
      <c r="AU826" s="362"/>
      <c r="AV826" s="389"/>
      <c r="AW826" s="389"/>
      <c r="AX826" s="389"/>
      <c r="AY826" s="392"/>
    </row>
    <row r="827" spans="1:51" ht="50" customHeight="1" x14ac:dyDescent="0.3">
      <c r="A827" s="405"/>
      <c r="B827" s="408"/>
      <c r="C827" s="411"/>
      <c r="D827" s="408"/>
      <c r="E827" s="408"/>
      <c r="F827" s="408"/>
      <c r="G827" s="402"/>
      <c r="H827" s="363"/>
      <c r="I827" s="363"/>
      <c r="J827" s="363"/>
      <c r="K827" s="363"/>
      <c r="L827" s="363"/>
      <c r="M827" s="363"/>
      <c r="N827" s="390"/>
      <c r="O827" s="399"/>
      <c r="P827" s="363"/>
      <c r="Q827" s="390"/>
      <c r="R827" s="399"/>
      <c r="S827" s="390"/>
      <c r="T827" s="393"/>
      <c r="U827" s="70" t="s">
        <v>419</v>
      </c>
      <c r="V827" s="70" t="s">
        <v>2101</v>
      </c>
      <c r="W827" s="70" t="s">
        <v>2046</v>
      </c>
      <c r="X827" s="71">
        <f t="shared" si="501"/>
        <v>0.25</v>
      </c>
      <c r="Y827" s="71" t="s">
        <v>2069</v>
      </c>
      <c r="Z827" s="71">
        <f t="shared" si="502"/>
        <v>0.15</v>
      </c>
      <c r="AA827" s="70" t="s">
        <v>419</v>
      </c>
      <c r="AB827" s="70" t="s">
        <v>2102</v>
      </c>
      <c r="AC827" s="72">
        <f t="shared" si="490"/>
        <v>0.1</v>
      </c>
      <c r="AD827" s="70" t="s">
        <v>419</v>
      </c>
      <c r="AE827" s="70" t="s">
        <v>178</v>
      </c>
      <c r="AF827" s="70" t="s">
        <v>1920</v>
      </c>
      <c r="AG827" s="72">
        <f t="shared" si="491"/>
        <v>0.15</v>
      </c>
      <c r="AH827" s="70" t="s">
        <v>419</v>
      </c>
      <c r="AI827" s="70" t="s">
        <v>2058</v>
      </c>
      <c r="AJ827" s="72">
        <f t="shared" si="482"/>
        <v>0.1</v>
      </c>
      <c r="AK827" s="70" t="s">
        <v>419</v>
      </c>
      <c r="AL827" s="70" t="s">
        <v>2082</v>
      </c>
      <c r="AM827" s="72">
        <f t="shared" si="503"/>
        <v>0.15</v>
      </c>
      <c r="AN827" s="72" t="s">
        <v>2051</v>
      </c>
      <c r="AO827" s="72" t="s">
        <v>2067</v>
      </c>
      <c r="AP827" s="72">
        <f t="shared" si="493"/>
        <v>0.25</v>
      </c>
      <c r="AQ827" s="73">
        <f t="shared" si="494"/>
        <v>1.1499999999999999</v>
      </c>
      <c r="AR827" s="396"/>
      <c r="AS827" s="363"/>
      <c r="AT827" s="390"/>
      <c r="AU827" s="363"/>
      <c r="AV827" s="390"/>
      <c r="AW827" s="390"/>
      <c r="AX827" s="390"/>
      <c r="AY827" s="393"/>
    </row>
    <row r="828" spans="1:51" ht="50" customHeight="1" x14ac:dyDescent="0.3">
      <c r="A828" s="403" t="s">
        <v>775</v>
      </c>
      <c r="B828" s="406" t="s">
        <v>163</v>
      </c>
      <c r="C828" s="409">
        <v>5</v>
      </c>
      <c r="D828" s="406" t="s">
        <v>1373</v>
      </c>
      <c r="E828" s="406" t="s">
        <v>695</v>
      </c>
      <c r="F828" s="406" t="s">
        <v>2032</v>
      </c>
      <c r="G828" s="400" t="s">
        <v>3118</v>
      </c>
      <c r="H828" s="361" t="s">
        <v>2037</v>
      </c>
      <c r="I828" s="361" t="s">
        <v>2844</v>
      </c>
      <c r="J828" s="361" t="s">
        <v>2109</v>
      </c>
      <c r="K828" s="361" t="s">
        <v>2110</v>
      </c>
      <c r="L828" s="361" t="s">
        <v>3046</v>
      </c>
      <c r="M828" s="361" t="s">
        <v>2132</v>
      </c>
      <c r="N828" s="388">
        <f>VALUE(MID($M828,1,1))</f>
        <v>2</v>
      </c>
      <c r="O828" s="397">
        <f>IF(N828=5,100%,IF(N828=4,80%,IF(N828=3,60%,IF(N828=2,40%,IF(N828=1,20%,"")))))</f>
        <v>0.4</v>
      </c>
      <c r="P828" s="361" t="s">
        <v>2106</v>
      </c>
      <c r="Q828" s="388">
        <f>VALUE(MID($P828,1,1))</f>
        <v>3</v>
      </c>
      <c r="R828" s="397">
        <f>IF(Q828=5,100%,IF(Q828=4,80%,IF(Q828=3,60%,IF(Q828=2,40%,IF(Q828=1,20%,"")))))</f>
        <v>0.6</v>
      </c>
      <c r="S828" s="388" t="str">
        <f>CONCATENATE(M828,P828)</f>
        <v>2. Baja3. Moderado</v>
      </c>
      <c r="T828" s="391" t="s">
        <v>2044</v>
      </c>
      <c r="U828" s="70" t="s">
        <v>419</v>
      </c>
      <c r="V828" s="129" t="s">
        <v>2077</v>
      </c>
      <c r="W828" s="129" t="s">
        <v>2046</v>
      </c>
      <c r="X828" s="142">
        <f t="shared" si="501"/>
        <v>0.25</v>
      </c>
      <c r="Y828" s="142" t="s">
        <v>2047</v>
      </c>
      <c r="Z828" s="108">
        <f t="shared" si="502"/>
        <v>0.05</v>
      </c>
      <c r="AA828" s="97" t="s">
        <v>419</v>
      </c>
      <c r="AB828" s="129" t="s">
        <v>3119</v>
      </c>
      <c r="AC828" s="128">
        <f t="shared" si="490"/>
        <v>0.1</v>
      </c>
      <c r="AD828" s="129" t="s">
        <v>419</v>
      </c>
      <c r="AE828" s="129" t="s">
        <v>324</v>
      </c>
      <c r="AF828" s="129" t="s">
        <v>1920</v>
      </c>
      <c r="AG828" s="128">
        <f t="shared" si="491"/>
        <v>0.15</v>
      </c>
      <c r="AH828" s="129" t="s">
        <v>419</v>
      </c>
      <c r="AI828" s="129" t="s">
        <v>2049</v>
      </c>
      <c r="AJ828" s="128">
        <f t="shared" si="482"/>
        <v>0.1</v>
      </c>
      <c r="AK828" s="129" t="s">
        <v>419</v>
      </c>
      <c r="AL828" s="129" t="s">
        <v>2079</v>
      </c>
      <c r="AM828" s="128">
        <f t="shared" si="503"/>
        <v>0.15</v>
      </c>
      <c r="AN828" s="128" t="s">
        <v>2051</v>
      </c>
      <c r="AO828" s="128" t="s">
        <v>2052</v>
      </c>
      <c r="AP828" s="72">
        <f t="shared" si="493"/>
        <v>0.25</v>
      </c>
      <c r="AQ828" s="73">
        <f t="shared" si="494"/>
        <v>1.05</v>
      </c>
      <c r="AR828" s="394">
        <v>1.05</v>
      </c>
      <c r="AS828" s="361" t="s">
        <v>2053</v>
      </c>
      <c r="AT828" s="388">
        <f>VALUE(MID($AS828,1,1))</f>
        <v>1</v>
      </c>
      <c r="AU828" s="361" t="s">
        <v>2054</v>
      </c>
      <c r="AV828" s="388">
        <f>VALUE(MID($AU828,1,1))</f>
        <v>1</v>
      </c>
      <c r="AW828" s="388">
        <f>$AT828*$AV828</f>
        <v>1</v>
      </c>
      <c r="AX828" s="388" t="str">
        <f>CONCATENATE(AS828,AU828)</f>
        <v>1. Muy baja1. Leve</v>
      </c>
      <c r="AY828" s="391" t="s">
        <v>2055</v>
      </c>
    </row>
    <row r="829" spans="1:51" ht="50" customHeight="1" x14ac:dyDescent="0.3">
      <c r="A829" s="404"/>
      <c r="B829" s="407"/>
      <c r="C829" s="410"/>
      <c r="D829" s="407"/>
      <c r="E829" s="407"/>
      <c r="F829" s="407"/>
      <c r="G829" s="401"/>
      <c r="H829" s="362"/>
      <c r="I829" s="362"/>
      <c r="J829" s="362"/>
      <c r="K829" s="362"/>
      <c r="L829" s="362"/>
      <c r="M829" s="362"/>
      <c r="N829" s="389"/>
      <c r="O829" s="398"/>
      <c r="P829" s="362"/>
      <c r="Q829" s="389"/>
      <c r="R829" s="398"/>
      <c r="S829" s="389"/>
      <c r="T829" s="392"/>
      <c r="U829" s="70" t="s">
        <v>419</v>
      </c>
      <c r="V829" s="129" t="s">
        <v>2080</v>
      </c>
      <c r="W829" s="129" t="s">
        <v>2046</v>
      </c>
      <c r="X829" s="142">
        <f t="shared" si="501"/>
        <v>0.25</v>
      </c>
      <c r="Y829" s="142" t="s">
        <v>2047</v>
      </c>
      <c r="Z829" s="108">
        <f t="shared" si="502"/>
        <v>0.05</v>
      </c>
      <c r="AA829" s="97" t="s">
        <v>419</v>
      </c>
      <c r="AB829" s="129" t="s">
        <v>2081</v>
      </c>
      <c r="AC829" s="128">
        <f t="shared" si="490"/>
        <v>0.1</v>
      </c>
      <c r="AD829" s="129" t="s">
        <v>419</v>
      </c>
      <c r="AE829" s="129" t="s">
        <v>324</v>
      </c>
      <c r="AF829" s="129" t="s">
        <v>1920</v>
      </c>
      <c r="AG829" s="128">
        <f t="shared" si="491"/>
        <v>0.15</v>
      </c>
      <c r="AH829" s="129" t="s">
        <v>419</v>
      </c>
      <c r="AI829" s="129" t="s">
        <v>2049</v>
      </c>
      <c r="AJ829" s="128">
        <f t="shared" si="482"/>
        <v>0.1</v>
      </c>
      <c r="AK829" s="129" t="s">
        <v>419</v>
      </c>
      <c r="AL829" s="129" t="s">
        <v>2082</v>
      </c>
      <c r="AM829" s="128">
        <f t="shared" si="503"/>
        <v>0.15</v>
      </c>
      <c r="AN829" s="128" t="s">
        <v>2051</v>
      </c>
      <c r="AO829" s="128" t="s">
        <v>2052</v>
      </c>
      <c r="AP829" s="72">
        <f t="shared" si="493"/>
        <v>0.25</v>
      </c>
      <c r="AQ829" s="73">
        <f t="shared" si="494"/>
        <v>1.05</v>
      </c>
      <c r="AR829" s="395"/>
      <c r="AS829" s="362"/>
      <c r="AT829" s="389"/>
      <c r="AU829" s="362"/>
      <c r="AV829" s="389"/>
      <c r="AW829" s="389"/>
      <c r="AX829" s="389"/>
      <c r="AY829" s="392"/>
    </row>
    <row r="830" spans="1:51" ht="50" customHeight="1" x14ac:dyDescent="0.3">
      <c r="A830" s="405"/>
      <c r="B830" s="408"/>
      <c r="C830" s="411"/>
      <c r="D830" s="408"/>
      <c r="E830" s="408"/>
      <c r="F830" s="408"/>
      <c r="G830" s="402"/>
      <c r="H830" s="363"/>
      <c r="I830" s="363"/>
      <c r="J830" s="363"/>
      <c r="K830" s="363"/>
      <c r="L830" s="363"/>
      <c r="M830" s="363"/>
      <c r="N830" s="390"/>
      <c r="O830" s="399"/>
      <c r="P830" s="363"/>
      <c r="Q830" s="390"/>
      <c r="R830" s="399"/>
      <c r="S830" s="390"/>
      <c r="T830" s="393"/>
      <c r="U830" s="70" t="s">
        <v>419</v>
      </c>
      <c r="V830" s="129" t="s">
        <v>2840</v>
      </c>
      <c r="W830" s="129" t="s">
        <v>2046</v>
      </c>
      <c r="X830" s="142">
        <f t="shared" si="501"/>
        <v>0.25</v>
      </c>
      <c r="Y830" s="142" t="s">
        <v>2047</v>
      </c>
      <c r="Z830" s="108">
        <f t="shared" si="502"/>
        <v>0.05</v>
      </c>
      <c r="AA830" s="97" t="s">
        <v>419</v>
      </c>
      <c r="AB830" s="129" t="s">
        <v>2841</v>
      </c>
      <c r="AC830" s="128">
        <f t="shared" si="490"/>
        <v>0.1</v>
      </c>
      <c r="AD830" s="129" t="s">
        <v>419</v>
      </c>
      <c r="AE830" s="129" t="s">
        <v>324</v>
      </c>
      <c r="AF830" s="129" t="s">
        <v>1920</v>
      </c>
      <c r="AG830" s="128">
        <f t="shared" si="491"/>
        <v>0.15</v>
      </c>
      <c r="AH830" s="129" t="s">
        <v>419</v>
      </c>
      <c r="AI830" s="129" t="s">
        <v>2049</v>
      </c>
      <c r="AJ830" s="128">
        <f t="shared" si="482"/>
        <v>0.1</v>
      </c>
      <c r="AK830" s="129" t="s">
        <v>419</v>
      </c>
      <c r="AL830" s="129" t="s">
        <v>2082</v>
      </c>
      <c r="AM830" s="128">
        <f t="shared" si="503"/>
        <v>0.15</v>
      </c>
      <c r="AN830" s="128" t="s">
        <v>2051</v>
      </c>
      <c r="AO830" s="128" t="s">
        <v>2052</v>
      </c>
      <c r="AP830" s="72">
        <f t="shared" si="493"/>
        <v>0.25</v>
      </c>
      <c r="AQ830" s="73">
        <f t="shared" si="494"/>
        <v>1.05</v>
      </c>
      <c r="AR830" s="396"/>
      <c r="AS830" s="363"/>
      <c r="AT830" s="390"/>
      <c r="AU830" s="363"/>
      <c r="AV830" s="390"/>
      <c r="AW830" s="390"/>
      <c r="AX830" s="390"/>
      <c r="AY830" s="393"/>
    </row>
    <row r="831" spans="1:51" ht="50" customHeight="1" x14ac:dyDescent="0.3">
      <c r="A831" s="403" t="s">
        <v>775</v>
      </c>
      <c r="B831" s="406" t="s">
        <v>163</v>
      </c>
      <c r="C831" s="409">
        <v>6</v>
      </c>
      <c r="D831" s="406" t="s">
        <v>1373</v>
      </c>
      <c r="E831" s="406" t="s">
        <v>695</v>
      </c>
      <c r="F831" s="406" t="s">
        <v>2061</v>
      </c>
      <c r="G831" s="400" t="s">
        <v>3120</v>
      </c>
      <c r="H831" s="361" t="s">
        <v>2084</v>
      </c>
      <c r="I831" s="361" t="s">
        <v>2785</v>
      </c>
      <c r="J831" s="361" t="s">
        <v>2419</v>
      </c>
      <c r="K831" s="361" t="s">
        <v>2140</v>
      </c>
      <c r="L831" s="361" t="s">
        <v>3046</v>
      </c>
      <c r="M831" s="361" t="s">
        <v>2132</v>
      </c>
      <c r="N831" s="388">
        <f>VALUE(MID($M831,1,1))</f>
        <v>2</v>
      </c>
      <c r="O831" s="397">
        <f>IF(N831=5,100%,IF(N831=4,80%,IF(N831=3,60%,IF(N831=2,40%,IF(N831=1,20%,"")))))</f>
        <v>0.4</v>
      </c>
      <c r="P831" s="361" t="s">
        <v>2106</v>
      </c>
      <c r="Q831" s="388">
        <f>VALUE(MID($P831,1,1))</f>
        <v>3</v>
      </c>
      <c r="R831" s="397">
        <f>IF(Q831=5,100%,IF(Q831=4,80%,IF(Q831=3,60%,IF(Q831=2,40%,IF(Q831=1,20%,"")))))</f>
        <v>0.6</v>
      </c>
      <c r="S831" s="388" t="str">
        <f>CONCATENATE(M831,P831)</f>
        <v>2. Baja3. Moderado</v>
      </c>
      <c r="T831" s="391" t="s">
        <v>2044</v>
      </c>
      <c r="U831" s="70" t="s">
        <v>419</v>
      </c>
      <c r="V831" s="129" t="s">
        <v>2077</v>
      </c>
      <c r="W831" s="129" t="s">
        <v>2046</v>
      </c>
      <c r="X831" s="142">
        <f t="shared" si="501"/>
        <v>0.25</v>
      </c>
      <c r="Y831" s="142" t="s">
        <v>2047</v>
      </c>
      <c r="Z831" s="108">
        <f t="shared" si="502"/>
        <v>0.05</v>
      </c>
      <c r="AA831" s="97" t="s">
        <v>419</v>
      </c>
      <c r="AB831" s="129" t="s">
        <v>3119</v>
      </c>
      <c r="AC831" s="128">
        <f t="shared" si="490"/>
        <v>0.1</v>
      </c>
      <c r="AD831" s="129" t="s">
        <v>419</v>
      </c>
      <c r="AE831" s="129" t="s">
        <v>324</v>
      </c>
      <c r="AF831" s="129" t="s">
        <v>1920</v>
      </c>
      <c r="AG831" s="128">
        <f t="shared" si="491"/>
        <v>0.15</v>
      </c>
      <c r="AH831" s="129" t="s">
        <v>419</v>
      </c>
      <c r="AI831" s="129" t="s">
        <v>2049</v>
      </c>
      <c r="AJ831" s="128">
        <f t="shared" si="482"/>
        <v>0.1</v>
      </c>
      <c r="AK831" s="129" t="s">
        <v>419</v>
      </c>
      <c r="AL831" s="129" t="s">
        <v>2079</v>
      </c>
      <c r="AM831" s="128">
        <f t="shared" si="503"/>
        <v>0.15</v>
      </c>
      <c r="AN831" s="128" t="s">
        <v>2051</v>
      </c>
      <c r="AO831" s="128" t="s">
        <v>2052</v>
      </c>
      <c r="AP831" s="72">
        <f t="shared" si="493"/>
        <v>0.25</v>
      </c>
      <c r="AQ831" s="73">
        <f t="shared" si="494"/>
        <v>1.05</v>
      </c>
      <c r="AR831" s="394">
        <v>1.05</v>
      </c>
      <c r="AS831" s="361" t="s">
        <v>2053</v>
      </c>
      <c r="AT831" s="388">
        <f>VALUE(MID($AS831,1,1))</f>
        <v>1</v>
      </c>
      <c r="AU831" s="361" t="s">
        <v>2054</v>
      </c>
      <c r="AV831" s="388">
        <f>VALUE(MID($AU831,1,1))</f>
        <v>1</v>
      </c>
      <c r="AW831" s="388">
        <f>$AT831*$AV831</f>
        <v>1</v>
      </c>
      <c r="AX831" s="388" t="str">
        <f>CONCATENATE(AS831,AU831)</f>
        <v>1. Muy baja1. Leve</v>
      </c>
      <c r="AY831" s="391" t="s">
        <v>2055</v>
      </c>
    </row>
    <row r="832" spans="1:51" ht="50" customHeight="1" x14ac:dyDescent="0.3">
      <c r="A832" s="404"/>
      <c r="B832" s="407"/>
      <c r="C832" s="410"/>
      <c r="D832" s="407"/>
      <c r="E832" s="407"/>
      <c r="F832" s="407"/>
      <c r="G832" s="401"/>
      <c r="H832" s="362"/>
      <c r="I832" s="362"/>
      <c r="J832" s="362"/>
      <c r="K832" s="362"/>
      <c r="L832" s="362"/>
      <c r="M832" s="362"/>
      <c r="N832" s="389"/>
      <c r="O832" s="398"/>
      <c r="P832" s="362"/>
      <c r="Q832" s="389"/>
      <c r="R832" s="398"/>
      <c r="S832" s="389"/>
      <c r="T832" s="392"/>
      <c r="U832" s="70" t="s">
        <v>419</v>
      </c>
      <c r="V832" s="129" t="s">
        <v>2847</v>
      </c>
      <c r="W832" s="129" t="s">
        <v>2046</v>
      </c>
      <c r="X832" s="142">
        <f t="shared" si="501"/>
        <v>0.25</v>
      </c>
      <c r="Y832" s="142" t="s">
        <v>2047</v>
      </c>
      <c r="Z832" s="108">
        <f t="shared" si="502"/>
        <v>0.05</v>
      </c>
      <c r="AA832" s="97" t="s">
        <v>419</v>
      </c>
      <c r="AB832" s="129" t="s">
        <v>2848</v>
      </c>
      <c r="AC832" s="128">
        <f t="shared" si="490"/>
        <v>0.1</v>
      </c>
      <c r="AD832" s="129" t="s">
        <v>419</v>
      </c>
      <c r="AE832" s="129" t="s">
        <v>194</v>
      </c>
      <c r="AF832" s="129" t="s">
        <v>1920</v>
      </c>
      <c r="AG832" s="128">
        <f t="shared" si="491"/>
        <v>0.15</v>
      </c>
      <c r="AH832" s="129" t="s">
        <v>419</v>
      </c>
      <c r="AI832" s="129" t="s">
        <v>2049</v>
      </c>
      <c r="AJ832" s="128">
        <f t="shared" si="482"/>
        <v>0.1</v>
      </c>
      <c r="AK832" s="129" t="s">
        <v>419</v>
      </c>
      <c r="AL832" s="129" t="s">
        <v>2082</v>
      </c>
      <c r="AM832" s="128">
        <f t="shared" si="503"/>
        <v>0.15</v>
      </c>
      <c r="AN832" s="128" t="s">
        <v>2051</v>
      </c>
      <c r="AO832" s="128" t="s">
        <v>2052</v>
      </c>
      <c r="AP832" s="72">
        <f t="shared" si="493"/>
        <v>0.25</v>
      </c>
      <c r="AQ832" s="73">
        <f t="shared" si="494"/>
        <v>1.05</v>
      </c>
      <c r="AR832" s="395"/>
      <c r="AS832" s="362"/>
      <c r="AT832" s="389"/>
      <c r="AU832" s="362"/>
      <c r="AV832" s="389"/>
      <c r="AW832" s="389"/>
      <c r="AX832" s="389"/>
      <c r="AY832" s="392"/>
    </row>
    <row r="833" spans="1:51" ht="50" customHeight="1" x14ac:dyDescent="0.3">
      <c r="A833" s="405"/>
      <c r="B833" s="408"/>
      <c r="C833" s="411"/>
      <c r="D833" s="408"/>
      <c r="E833" s="408"/>
      <c r="F833" s="408"/>
      <c r="G833" s="402"/>
      <c r="H833" s="363"/>
      <c r="I833" s="363"/>
      <c r="J833" s="363"/>
      <c r="K833" s="363"/>
      <c r="L833" s="363"/>
      <c r="M833" s="363"/>
      <c r="N833" s="390"/>
      <c r="O833" s="399"/>
      <c r="P833" s="363"/>
      <c r="Q833" s="390"/>
      <c r="R833" s="399"/>
      <c r="S833" s="390"/>
      <c r="T833" s="393"/>
      <c r="U833" s="70" t="s">
        <v>419</v>
      </c>
      <c r="V833" s="129" t="s">
        <v>2840</v>
      </c>
      <c r="W833" s="129" t="s">
        <v>2046</v>
      </c>
      <c r="X833" s="142">
        <f t="shared" si="501"/>
        <v>0.25</v>
      </c>
      <c r="Y833" s="142" t="s">
        <v>2047</v>
      </c>
      <c r="Z833" s="108">
        <f t="shared" si="502"/>
        <v>0.05</v>
      </c>
      <c r="AA833" s="97" t="s">
        <v>419</v>
      </c>
      <c r="AB833" s="129" t="s">
        <v>2841</v>
      </c>
      <c r="AC833" s="128">
        <f t="shared" si="490"/>
        <v>0.1</v>
      </c>
      <c r="AD833" s="129" t="s">
        <v>419</v>
      </c>
      <c r="AE833" s="129" t="s">
        <v>324</v>
      </c>
      <c r="AF833" s="129" t="s">
        <v>1920</v>
      </c>
      <c r="AG833" s="128">
        <f t="shared" si="491"/>
        <v>0.15</v>
      </c>
      <c r="AH833" s="129" t="s">
        <v>419</v>
      </c>
      <c r="AI833" s="129" t="s">
        <v>2049</v>
      </c>
      <c r="AJ833" s="128">
        <f t="shared" si="482"/>
        <v>0.1</v>
      </c>
      <c r="AK833" s="129" t="s">
        <v>419</v>
      </c>
      <c r="AL833" s="129" t="s">
        <v>2082</v>
      </c>
      <c r="AM833" s="128">
        <f t="shared" si="503"/>
        <v>0.15</v>
      </c>
      <c r="AN833" s="128" t="s">
        <v>2051</v>
      </c>
      <c r="AO833" s="128" t="s">
        <v>2052</v>
      </c>
      <c r="AP833" s="72">
        <f t="shared" si="493"/>
        <v>0.25</v>
      </c>
      <c r="AQ833" s="73">
        <f t="shared" si="494"/>
        <v>1.05</v>
      </c>
      <c r="AR833" s="396"/>
      <c r="AS833" s="363"/>
      <c r="AT833" s="390"/>
      <c r="AU833" s="363"/>
      <c r="AV833" s="390"/>
      <c r="AW833" s="390"/>
      <c r="AX833" s="390"/>
      <c r="AY833" s="393"/>
    </row>
    <row r="834" spans="1:51" ht="50" customHeight="1" x14ac:dyDescent="0.3">
      <c r="A834" s="403" t="s">
        <v>775</v>
      </c>
      <c r="B834" s="406" t="s">
        <v>163</v>
      </c>
      <c r="C834" s="409">
        <v>7</v>
      </c>
      <c r="D834" s="406" t="s">
        <v>312</v>
      </c>
      <c r="E834" s="406" t="s">
        <v>312</v>
      </c>
      <c r="F834" s="406" t="s">
        <v>2032</v>
      </c>
      <c r="G834" s="400" t="s">
        <v>2552</v>
      </c>
      <c r="H834" s="361" t="s">
        <v>2073</v>
      </c>
      <c r="I834" s="361" t="s">
        <v>2232</v>
      </c>
      <c r="J834" s="361" t="s">
        <v>2233</v>
      </c>
      <c r="K834" s="361" t="s">
        <v>2110</v>
      </c>
      <c r="L834" s="361" t="s">
        <v>3046</v>
      </c>
      <c r="M834" s="361" t="s">
        <v>2042</v>
      </c>
      <c r="N834" s="388">
        <f>VALUE(MID($M834,1,1))</f>
        <v>3</v>
      </c>
      <c r="O834" s="397">
        <f>IF(N834=5,100%,IF(N834=4,80%,IF(N834=3,60%,IF(N834=2,40%,IF(N834=1,20%,"")))))</f>
        <v>0.6</v>
      </c>
      <c r="P834" s="361" t="s">
        <v>2106</v>
      </c>
      <c r="Q834" s="388">
        <f>VALUE(MID($P834,1,1))</f>
        <v>3</v>
      </c>
      <c r="R834" s="397">
        <f>IF(Q834=5,100%,IF(Q834=4,80%,IF(Q834=3,60%,IF(Q834=2,40%,IF(Q834=1,20%,"")))))</f>
        <v>0.6</v>
      </c>
      <c r="S834" s="388" t="str">
        <f>CONCATENATE(M834,P834)</f>
        <v>3. Media3. Moderado</v>
      </c>
      <c r="T834" s="391" t="s">
        <v>2044</v>
      </c>
      <c r="U834" s="134" t="s">
        <v>419</v>
      </c>
      <c r="V834" s="127" t="s">
        <v>2849</v>
      </c>
      <c r="W834" s="127" t="s">
        <v>2046</v>
      </c>
      <c r="X834" s="142">
        <f t="shared" si="501"/>
        <v>0.25</v>
      </c>
      <c r="Y834" s="142" t="s">
        <v>2047</v>
      </c>
      <c r="Z834" s="108">
        <f t="shared" si="502"/>
        <v>0.05</v>
      </c>
      <c r="AA834" s="134" t="s">
        <v>419</v>
      </c>
      <c r="AB834" s="127" t="s">
        <v>2850</v>
      </c>
      <c r="AC834" s="128">
        <f t="shared" si="490"/>
        <v>0.1</v>
      </c>
      <c r="AD834" s="127" t="s">
        <v>419</v>
      </c>
      <c r="AE834" s="127" t="s">
        <v>516</v>
      </c>
      <c r="AF834" s="129" t="s">
        <v>1920</v>
      </c>
      <c r="AG834" s="128">
        <f t="shared" si="491"/>
        <v>0.15</v>
      </c>
      <c r="AH834" s="127" t="s">
        <v>419</v>
      </c>
      <c r="AI834" s="127" t="s">
        <v>2145</v>
      </c>
      <c r="AJ834" s="128">
        <f t="shared" si="482"/>
        <v>0.1</v>
      </c>
      <c r="AK834" s="127" t="s">
        <v>419</v>
      </c>
      <c r="AL834" s="127" t="s">
        <v>2050</v>
      </c>
      <c r="AM834" s="128">
        <f t="shared" si="503"/>
        <v>0.15</v>
      </c>
      <c r="AN834" s="128" t="s">
        <v>2051</v>
      </c>
      <c r="AO834" s="128" t="s">
        <v>2067</v>
      </c>
      <c r="AP834" s="72">
        <f t="shared" si="493"/>
        <v>0.25</v>
      </c>
      <c r="AQ834" s="73">
        <f t="shared" si="494"/>
        <v>1.05</v>
      </c>
      <c r="AR834" s="394">
        <v>0.70000000000000007</v>
      </c>
      <c r="AS834" s="361" t="s">
        <v>2132</v>
      </c>
      <c r="AT834" s="388">
        <f>VALUE(MID($AS834,1,1))</f>
        <v>2</v>
      </c>
      <c r="AU834" s="361" t="s">
        <v>2043</v>
      </c>
      <c r="AV834" s="388">
        <f>VALUE(MID($AU834,1,1))</f>
        <v>2</v>
      </c>
      <c r="AW834" s="388">
        <f>$AT834*$AV834</f>
        <v>4</v>
      </c>
      <c r="AX834" s="388" t="str">
        <f>CONCATENATE(AS834,AU834)</f>
        <v>2. Baja2. Menor</v>
      </c>
      <c r="AY834" s="391" t="s">
        <v>2044</v>
      </c>
    </row>
    <row r="835" spans="1:51" ht="50" customHeight="1" x14ac:dyDescent="0.3">
      <c r="A835" s="404"/>
      <c r="B835" s="407"/>
      <c r="C835" s="410"/>
      <c r="D835" s="407"/>
      <c r="E835" s="407"/>
      <c r="F835" s="407"/>
      <c r="G835" s="401"/>
      <c r="H835" s="362"/>
      <c r="I835" s="362"/>
      <c r="J835" s="362"/>
      <c r="K835" s="362"/>
      <c r="L835" s="362"/>
      <c r="M835" s="362"/>
      <c r="N835" s="389"/>
      <c r="O835" s="398"/>
      <c r="P835" s="362"/>
      <c r="Q835" s="389"/>
      <c r="R835" s="398"/>
      <c r="S835" s="389"/>
      <c r="T835" s="392"/>
      <c r="U835" s="134" t="s">
        <v>419</v>
      </c>
      <c r="V835" s="127" t="s">
        <v>2851</v>
      </c>
      <c r="W835" s="127" t="s">
        <v>2046</v>
      </c>
      <c r="X835" s="142">
        <f t="shared" si="501"/>
        <v>0.25</v>
      </c>
      <c r="Y835" s="142" t="s">
        <v>2047</v>
      </c>
      <c r="Z835" s="108">
        <f t="shared" si="502"/>
        <v>0.05</v>
      </c>
      <c r="AA835" s="134" t="s">
        <v>419</v>
      </c>
      <c r="AB835" s="127" t="s">
        <v>2852</v>
      </c>
      <c r="AC835" s="128">
        <f t="shared" si="490"/>
        <v>0.1</v>
      </c>
      <c r="AD835" s="127" t="s">
        <v>419</v>
      </c>
      <c r="AE835" s="127" t="s">
        <v>516</v>
      </c>
      <c r="AF835" s="129" t="s">
        <v>1920</v>
      </c>
      <c r="AG835" s="128">
        <f t="shared" si="491"/>
        <v>0.15</v>
      </c>
      <c r="AH835" s="127" t="s">
        <v>419</v>
      </c>
      <c r="AI835" s="127" t="s">
        <v>2145</v>
      </c>
      <c r="AJ835" s="128">
        <f t="shared" si="482"/>
        <v>0.1</v>
      </c>
      <c r="AK835" s="127" t="s">
        <v>419</v>
      </c>
      <c r="AL835" s="127" t="s">
        <v>2050</v>
      </c>
      <c r="AM835" s="128">
        <f t="shared" si="503"/>
        <v>0.15</v>
      </c>
      <c r="AN835" s="128" t="s">
        <v>2051</v>
      </c>
      <c r="AO835" s="128" t="s">
        <v>2067</v>
      </c>
      <c r="AP835" s="72">
        <f t="shared" si="493"/>
        <v>0.25</v>
      </c>
      <c r="AQ835" s="73">
        <f t="shared" si="494"/>
        <v>1.05</v>
      </c>
      <c r="AR835" s="395"/>
      <c r="AS835" s="362"/>
      <c r="AT835" s="389"/>
      <c r="AU835" s="362"/>
      <c r="AV835" s="389"/>
      <c r="AW835" s="389"/>
      <c r="AX835" s="389"/>
      <c r="AY835" s="392"/>
    </row>
    <row r="836" spans="1:51" ht="50" customHeight="1" x14ac:dyDescent="0.3">
      <c r="A836" s="405"/>
      <c r="B836" s="408"/>
      <c r="C836" s="411"/>
      <c r="D836" s="408"/>
      <c r="E836" s="408"/>
      <c r="F836" s="408"/>
      <c r="G836" s="402"/>
      <c r="H836" s="363"/>
      <c r="I836" s="363"/>
      <c r="J836" s="363"/>
      <c r="K836" s="363"/>
      <c r="L836" s="363"/>
      <c r="M836" s="363"/>
      <c r="N836" s="390"/>
      <c r="O836" s="399"/>
      <c r="P836" s="363"/>
      <c r="Q836" s="390"/>
      <c r="R836" s="399"/>
      <c r="S836" s="390"/>
      <c r="T836" s="393"/>
      <c r="U836" s="134"/>
      <c r="V836" s="127"/>
      <c r="W836" s="127"/>
      <c r="X836" s="142"/>
      <c r="Y836" s="142"/>
      <c r="Z836" s="108"/>
      <c r="AA836" s="134"/>
      <c r="AB836" s="134"/>
      <c r="AC836" s="109"/>
      <c r="AD836" s="134"/>
      <c r="AE836" s="134"/>
      <c r="AF836" s="70"/>
      <c r="AG836" s="109"/>
      <c r="AH836" s="134"/>
      <c r="AI836" s="134"/>
      <c r="AJ836" s="109"/>
      <c r="AK836" s="134"/>
      <c r="AL836" s="134"/>
      <c r="AM836" s="109"/>
      <c r="AN836" s="109"/>
      <c r="AO836" s="109"/>
      <c r="AP836" s="72">
        <f t="shared" si="493"/>
        <v>0</v>
      </c>
      <c r="AQ836" s="73">
        <f t="shared" si="494"/>
        <v>0</v>
      </c>
      <c r="AR836" s="396"/>
      <c r="AS836" s="363"/>
      <c r="AT836" s="390"/>
      <c r="AU836" s="363"/>
      <c r="AV836" s="390"/>
      <c r="AW836" s="390"/>
      <c r="AX836" s="390"/>
      <c r="AY836" s="393"/>
    </row>
    <row r="837" spans="1:51" ht="50" customHeight="1" x14ac:dyDescent="0.3">
      <c r="A837" s="403" t="s">
        <v>775</v>
      </c>
      <c r="B837" s="406" t="s">
        <v>163</v>
      </c>
      <c r="C837" s="409">
        <v>8</v>
      </c>
      <c r="D837" s="406" t="s">
        <v>312</v>
      </c>
      <c r="E837" s="406" t="s">
        <v>312</v>
      </c>
      <c r="F837" s="406" t="s">
        <v>2061</v>
      </c>
      <c r="G837" s="400" t="s">
        <v>2556</v>
      </c>
      <c r="H837" s="361" t="s">
        <v>2073</v>
      </c>
      <c r="I837" s="361" t="s">
        <v>2237</v>
      </c>
      <c r="J837" s="361" t="s">
        <v>2238</v>
      </c>
      <c r="K837" s="361" t="s">
        <v>2239</v>
      </c>
      <c r="L837" s="361" t="s">
        <v>3046</v>
      </c>
      <c r="M837" s="361" t="s">
        <v>2132</v>
      </c>
      <c r="N837" s="388">
        <f>VALUE(MID($M837,1,1))</f>
        <v>2</v>
      </c>
      <c r="O837" s="397">
        <f>IF(N837=5,100%,IF(N837=4,80%,IF(N837=3,60%,IF(N837=2,40%,IF(N837=1,20%,"")))))</f>
        <v>0.4</v>
      </c>
      <c r="P837" s="361" t="s">
        <v>2106</v>
      </c>
      <c r="Q837" s="388">
        <f>VALUE(MID($P837,1,1))</f>
        <v>3</v>
      </c>
      <c r="R837" s="397">
        <f>IF(Q837=5,100%,IF(Q837=4,80%,IF(Q837=3,60%,IF(Q837=2,40%,IF(Q837=1,20%,"")))))</f>
        <v>0.6</v>
      </c>
      <c r="S837" s="388" t="str">
        <f>CONCATENATE(M837,P837)</f>
        <v>2. Baja3. Moderado</v>
      </c>
      <c r="T837" s="391" t="s">
        <v>2044</v>
      </c>
      <c r="U837" s="134" t="s">
        <v>419</v>
      </c>
      <c r="V837" s="127" t="s">
        <v>2853</v>
      </c>
      <c r="W837" s="127" t="s">
        <v>2046</v>
      </c>
      <c r="X837" s="142">
        <f t="shared" si="501"/>
        <v>0.25</v>
      </c>
      <c r="Y837" s="142" t="s">
        <v>2047</v>
      </c>
      <c r="Z837" s="108">
        <f t="shared" si="502"/>
        <v>0.05</v>
      </c>
      <c r="AA837" s="134" t="s">
        <v>419</v>
      </c>
      <c r="AB837" s="127" t="s">
        <v>2854</v>
      </c>
      <c r="AC837" s="128">
        <f t="shared" si="490"/>
        <v>0.1</v>
      </c>
      <c r="AD837" s="127" t="s">
        <v>419</v>
      </c>
      <c r="AE837" s="127" t="s">
        <v>516</v>
      </c>
      <c r="AF837" s="129" t="s">
        <v>1920</v>
      </c>
      <c r="AG837" s="128">
        <f t="shared" si="491"/>
        <v>0.15</v>
      </c>
      <c r="AH837" s="127" t="s">
        <v>419</v>
      </c>
      <c r="AI837" s="127" t="s">
        <v>2145</v>
      </c>
      <c r="AJ837" s="128">
        <f t="shared" si="482"/>
        <v>0.1</v>
      </c>
      <c r="AK837" s="127" t="s">
        <v>419</v>
      </c>
      <c r="AL837" s="127" t="s">
        <v>2050</v>
      </c>
      <c r="AM837" s="128">
        <f t="shared" ref="AM837:AM838" si="504">IF(AK837="SI",15%,0%)</f>
        <v>0.15</v>
      </c>
      <c r="AN837" s="109" t="s">
        <v>2051</v>
      </c>
      <c r="AO837" s="128" t="s">
        <v>2067</v>
      </c>
      <c r="AP837" s="72">
        <f t="shared" si="493"/>
        <v>0.25</v>
      </c>
      <c r="AQ837" s="73">
        <f t="shared" si="494"/>
        <v>1.05</v>
      </c>
      <c r="AR837" s="394">
        <v>0.70000000000000007</v>
      </c>
      <c r="AS837" s="361" t="s">
        <v>2053</v>
      </c>
      <c r="AT837" s="388">
        <f>VALUE(MID($AS837,1,1))</f>
        <v>1</v>
      </c>
      <c r="AU837" s="361" t="s">
        <v>2043</v>
      </c>
      <c r="AV837" s="388">
        <f>VALUE(MID($AU837,1,1))</f>
        <v>2</v>
      </c>
      <c r="AW837" s="388">
        <f>$AT837*$AV837</f>
        <v>2</v>
      </c>
      <c r="AX837" s="388" t="str">
        <f>CONCATENATE(AS837,AU837)</f>
        <v>1. Muy baja2. Menor</v>
      </c>
      <c r="AY837" s="391" t="s">
        <v>2055</v>
      </c>
    </row>
    <row r="838" spans="1:51" ht="50" customHeight="1" x14ac:dyDescent="0.3">
      <c r="A838" s="404"/>
      <c r="B838" s="407"/>
      <c r="C838" s="410"/>
      <c r="D838" s="407"/>
      <c r="E838" s="407"/>
      <c r="F838" s="407"/>
      <c r="G838" s="401"/>
      <c r="H838" s="362"/>
      <c r="I838" s="362"/>
      <c r="J838" s="362"/>
      <c r="K838" s="362"/>
      <c r="L838" s="362"/>
      <c r="M838" s="362"/>
      <c r="N838" s="389"/>
      <c r="O838" s="398"/>
      <c r="P838" s="362"/>
      <c r="Q838" s="389"/>
      <c r="R838" s="398"/>
      <c r="S838" s="389"/>
      <c r="T838" s="392"/>
      <c r="U838" s="134" t="s">
        <v>419</v>
      </c>
      <c r="V838" s="127" t="s">
        <v>2855</v>
      </c>
      <c r="W838" s="127" t="s">
        <v>2046</v>
      </c>
      <c r="X838" s="142">
        <f t="shared" si="501"/>
        <v>0.25</v>
      </c>
      <c r="Y838" s="142" t="s">
        <v>2047</v>
      </c>
      <c r="Z838" s="108">
        <f t="shared" si="502"/>
        <v>0.05</v>
      </c>
      <c r="AA838" s="134" t="s">
        <v>419</v>
      </c>
      <c r="AB838" s="127" t="s">
        <v>2856</v>
      </c>
      <c r="AC838" s="128">
        <f t="shared" si="490"/>
        <v>0.1</v>
      </c>
      <c r="AD838" s="127" t="s">
        <v>419</v>
      </c>
      <c r="AE838" s="127" t="s">
        <v>516</v>
      </c>
      <c r="AF838" s="129" t="s">
        <v>1920</v>
      </c>
      <c r="AG838" s="128">
        <f t="shared" si="491"/>
        <v>0.15</v>
      </c>
      <c r="AH838" s="127" t="s">
        <v>419</v>
      </c>
      <c r="AI838" s="127" t="s">
        <v>2145</v>
      </c>
      <c r="AJ838" s="128">
        <f t="shared" si="482"/>
        <v>0.1</v>
      </c>
      <c r="AK838" s="127" t="s">
        <v>419</v>
      </c>
      <c r="AL838" s="127" t="s">
        <v>2050</v>
      </c>
      <c r="AM838" s="128">
        <f t="shared" si="504"/>
        <v>0.15</v>
      </c>
      <c r="AN838" s="109" t="s">
        <v>2051</v>
      </c>
      <c r="AO838" s="128" t="s">
        <v>2067</v>
      </c>
      <c r="AP838" s="72">
        <f t="shared" si="493"/>
        <v>0.25</v>
      </c>
      <c r="AQ838" s="73">
        <f t="shared" si="494"/>
        <v>1.05</v>
      </c>
      <c r="AR838" s="395"/>
      <c r="AS838" s="362"/>
      <c r="AT838" s="389"/>
      <c r="AU838" s="362"/>
      <c r="AV838" s="389"/>
      <c r="AW838" s="389"/>
      <c r="AX838" s="389"/>
      <c r="AY838" s="392"/>
    </row>
    <row r="839" spans="1:51" ht="50" customHeight="1" x14ac:dyDescent="0.3">
      <c r="A839" s="405"/>
      <c r="B839" s="408"/>
      <c r="C839" s="411"/>
      <c r="D839" s="408"/>
      <c r="E839" s="408"/>
      <c r="F839" s="408"/>
      <c r="G839" s="402"/>
      <c r="H839" s="363"/>
      <c r="I839" s="363"/>
      <c r="J839" s="363"/>
      <c r="K839" s="363"/>
      <c r="L839" s="363"/>
      <c r="M839" s="363"/>
      <c r="N839" s="390"/>
      <c r="O839" s="399"/>
      <c r="P839" s="363"/>
      <c r="Q839" s="390"/>
      <c r="R839" s="399"/>
      <c r="S839" s="390"/>
      <c r="T839" s="393"/>
      <c r="U839" s="70"/>
      <c r="V839" s="70"/>
      <c r="W839" s="70"/>
      <c r="X839" s="71"/>
      <c r="Y839" s="71"/>
      <c r="Z839" s="71"/>
      <c r="AA839" s="70"/>
      <c r="AB839" s="70"/>
      <c r="AC839" s="72"/>
      <c r="AD839" s="70"/>
      <c r="AE839" s="70"/>
      <c r="AF839" s="70"/>
      <c r="AG839" s="72"/>
      <c r="AH839" s="70"/>
      <c r="AI839" s="70"/>
      <c r="AJ839" s="72"/>
      <c r="AK839" s="70"/>
      <c r="AL839" s="70"/>
      <c r="AM839" s="72"/>
      <c r="AN839" s="72"/>
      <c r="AO839" s="72"/>
      <c r="AP839" s="72">
        <f t="shared" si="493"/>
        <v>0</v>
      </c>
      <c r="AQ839" s="73">
        <f t="shared" si="494"/>
        <v>0</v>
      </c>
      <c r="AR839" s="396"/>
      <c r="AS839" s="363"/>
      <c r="AT839" s="390"/>
      <c r="AU839" s="363"/>
      <c r="AV839" s="390"/>
      <c r="AW839" s="390"/>
      <c r="AX839" s="390"/>
      <c r="AY839" s="393"/>
    </row>
    <row r="840" spans="1:51" ht="50" customHeight="1" x14ac:dyDescent="0.3">
      <c r="A840" s="403" t="s">
        <v>775</v>
      </c>
      <c r="B840" s="406" t="s">
        <v>163</v>
      </c>
      <c r="C840" s="409">
        <v>9</v>
      </c>
      <c r="D840" s="406" t="s">
        <v>465</v>
      </c>
      <c r="E840" s="406" t="s">
        <v>175</v>
      </c>
      <c r="F840" s="406" t="s">
        <v>2032</v>
      </c>
      <c r="G840" s="400" t="s">
        <v>2550</v>
      </c>
      <c r="H840" s="361" t="s">
        <v>2104</v>
      </c>
      <c r="I840" s="361" t="s">
        <v>2033</v>
      </c>
      <c r="J840" s="361" t="s">
        <v>2174</v>
      </c>
      <c r="K840" s="361" t="s">
        <v>2175</v>
      </c>
      <c r="L840" s="361" t="s">
        <v>3046</v>
      </c>
      <c r="M840" s="361" t="s">
        <v>2042</v>
      </c>
      <c r="N840" s="388">
        <f>VALUE(MID($M840,1,1))</f>
        <v>3</v>
      </c>
      <c r="O840" s="397">
        <f>IF(N840=5,100%,IF(N840=4,80%,IF(N840=3,60%,IF(N840=2,40%,IF(N840=1,20%,"")))))</f>
        <v>0.6</v>
      </c>
      <c r="P840" s="361" t="s">
        <v>2106</v>
      </c>
      <c r="Q840" s="388">
        <f>VALUE(MID($P840,1,1))</f>
        <v>3</v>
      </c>
      <c r="R840" s="397">
        <f>IF(Q840=5,100%,IF(Q840=4,80%,IF(Q840=3,60%,IF(Q840=2,40%,IF(Q840=1,20%,"")))))</f>
        <v>0.6</v>
      </c>
      <c r="S840" s="388" t="str">
        <f>CONCATENATE(M840,P840)</f>
        <v>3. Media3. Moderado</v>
      </c>
      <c r="T840" s="391" t="s">
        <v>2044</v>
      </c>
      <c r="U840" s="70" t="s">
        <v>419</v>
      </c>
      <c r="V840" s="70" t="s">
        <v>2176</v>
      </c>
      <c r="W840" s="70" t="s">
        <v>2046</v>
      </c>
      <c r="X840" s="71">
        <f t="shared" ref="X840:X845" si="505">IF(W840="","0%",IF(W840="Preventivo",25%,IF(W840="Detectivo",15%,IF(W840="Correctivo",10%))))</f>
        <v>0.25</v>
      </c>
      <c r="Y840" s="71" t="s">
        <v>2047</v>
      </c>
      <c r="Z840" s="71">
        <f t="shared" ref="Z840:Z845" si="506">IF(Y840="Automático",15%,IF(Y840="Manual",5%,"0%"))</f>
        <v>0.05</v>
      </c>
      <c r="AA840" s="70" t="s">
        <v>419</v>
      </c>
      <c r="AB840" s="70" t="s">
        <v>2177</v>
      </c>
      <c r="AC840" s="72">
        <f t="shared" ref="AC840:AC845" si="507">IF($AA840="SI",10%,0%)</f>
        <v>0.1</v>
      </c>
      <c r="AD840" s="70" t="s">
        <v>419</v>
      </c>
      <c r="AE840" s="70" t="s">
        <v>178</v>
      </c>
      <c r="AF840" s="70" t="s">
        <v>170</v>
      </c>
      <c r="AG840" s="72">
        <f t="shared" ref="AG840:AG845" si="508">IF($AD840="SI",15%,0%)</f>
        <v>0.15</v>
      </c>
      <c r="AH840" s="70" t="s">
        <v>419</v>
      </c>
      <c r="AI840" s="70" t="s">
        <v>2145</v>
      </c>
      <c r="AJ840" s="72">
        <f t="shared" ref="AJ840:AJ903" si="509">IF($AH840="SI",10%,0%)</f>
        <v>0.1</v>
      </c>
      <c r="AK840" s="70" t="s">
        <v>419</v>
      </c>
      <c r="AL840" s="70" t="s">
        <v>2050</v>
      </c>
      <c r="AM840" s="72">
        <f t="shared" ref="AM840:AM845" si="510">IF(AK840="SI",15%,0%)</f>
        <v>0.15</v>
      </c>
      <c r="AN840" s="72" t="s">
        <v>2051</v>
      </c>
      <c r="AO840" s="72" t="s">
        <v>2067</v>
      </c>
      <c r="AP840" s="72">
        <f t="shared" si="493"/>
        <v>0.25</v>
      </c>
      <c r="AQ840" s="73">
        <f t="shared" si="494"/>
        <v>1.05</v>
      </c>
      <c r="AR840" s="394">
        <v>1.05</v>
      </c>
      <c r="AS840" s="361" t="s">
        <v>2053</v>
      </c>
      <c r="AT840" s="388">
        <f>VALUE(MID($AS840,1,1))</f>
        <v>1</v>
      </c>
      <c r="AU840" s="361" t="s">
        <v>2054</v>
      </c>
      <c r="AV840" s="388">
        <f>VALUE(MID($AU840,1,1))</f>
        <v>1</v>
      </c>
      <c r="AW840" s="388">
        <f>$AT840*$AV840</f>
        <v>1</v>
      </c>
      <c r="AX840" s="388" t="str">
        <f>CONCATENATE(AS840,AU840)</f>
        <v>1. Muy baja1. Leve</v>
      </c>
      <c r="AY840" s="391" t="s">
        <v>2055</v>
      </c>
    </row>
    <row r="841" spans="1:51" ht="50" customHeight="1" x14ac:dyDescent="0.3">
      <c r="A841" s="404"/>
      <c r="B841" s="407"/>
      <c r="C841" s="410"/>
      <c r="D841" s="407"/>
      <c r="E841" s="407"/>
      <c r="F841" s="407"/>
      <c r="G841" s="401"/>
      <c r="H841" s="362"/>
      <c r="I841" s="362"/>
      <c r="J841" s="362"/>
      <c r="K841" s="362"/>
      <c r="L841" s="362"/>
      <c r="M841" s="362"/>
      <c r="N841" s="389"/>
      <c r="O841" s="398"/>
      <c r="P841" s="362"/>
      <c r="Q841" s="389"/>
      <c r="R841" s="398"/>
      <c r="S841" s="389"/>
      <c r="T841" s="392"/>
      <c r="U841" s="70" t="s">
        <v>419</v>
      </c>
      <c r="V841" s="70" t="s">
        <v>2178</v>
      </c>
      <c r="W841" s="70" t="s">
        <v>2046</v>
      </c>
      <c r="X841" s="71">
        <f t="shared" si="505"/>
        <v>0.25</v>
      </c>
      <c r="Y841" s="71" t="s">
        <v>2047</v>
      </c>
      <c r="Z841" s="71">
        <f t="shared" si="506"/>
        <v>0.05</v>
      </c>
      <c r="AA841" s="70" t="s">
        <v>419</v>
      </c>
      <c r="AB841" s="70" t="s">
        <v>2179</v>
      </c>
      <c r="AC841" s="72">
        <f t="shared" si="507"/>
        <v>0.1</v>
      </c>
      <c r="AD841" s="70" t="s">
        <v>419</v>
      </c>
      <c r="AE841" s="70" t="s">
        <v>516</v>
      </c>
      <c r="AF841" s="70" t="s">
        <v>170</v>
      </c>
      <c r="AG841" s="72">
        <f t="shared" si="508"/>
        <v>0.15</v>
      </c>
      <c r="AH841" s="70" t="s">
        <v>419</v>
      </c>
      <c r="AI841" s="70" t="s">
        <v>2145</v>
      </c>
      <c r="AJ841" s="72">
        <f t="shared" si="509"/>
        <v>0.1</v>
      </c>
      <c r="AK841" s="70" t="s">
        <v>419</v>
      </c>
      <c r="AL841" s="70" t="s">
        <v>2050</v>
      </c>
      <c r="AM841" s="72">
        <f t="shared" si="510"/>
        <v>0.15</v>
      </c>
      <c r="AN841" s="72" t="s">
        <v>2051</v>
      </c>
      <c r="AO841" s="72" t="s">
        <v>2067</v>
      </c>
      <c r="AP841" s="72">
        <f t="shared" si="493"/>
        <v>0.25</v>
      </c>
      <c r="AQ841" s="73">
        <f t="shared" si="494"/>
        <v>1.05</v>
      </c>
      <c r="AR841" s="395"/>
      <c r="AS841" s="362"/>
      <c r="AT841" s="389"/>
      <c r="AU841" s="362"/>
      <c r="AV841" s="389"/>
      <c r="AW841" s="389"/>
      <c r="AX841" s="389"/>
      <c r="AY841" s="392"/>
    </row>
    <row r="842" spans="1:51" ht="50" customHeight="1" x14ac:dyDescent="0.3">
      <c r="A842" s="405"/>
      <c r="B842" s="408"/>
      <c r="C842" s="411"/>
      <c r="D842" s="408"/>
      <c r="E842" s="408"/>
      <c r="F842" s="408"/>
      <c r="G842" s="402"/>
      <c r="H842" s="363"/>
      <c r="I842" s="363"/>
      <c r="J842" s="363"/>
      <c r="K842" s="363"/>
      <c r="L842" s="363"/>
      <c r="M842" s="363"/>
      <c r="N842" s="390"/>
      <c r="O842" s="399"/>
      <c r="P842" s="363"/>
      <c r="Q842" s="390"/>
      <c r="R842" s="399"/>
      <c r="S842" s="390"/>
      <c r="T842" s="393"/>
      <c r="U842" s="70" t="s">
        <v>419</v>
      </c>
      <c r="V842" s="70" t="s">
        <v>2776</v>
      </c>
      <c r="W842" s="70" t="s">
        <v>2046</v>
      </c>
      <c r="X842" s="71">
        <f t="shared" si="505"/>
        <v>0.25</v>
      </c>
      <c r="Y842" s="71" t="s">
        <v>2047</v>
      </c>
      <c r="Z842" s="71">
        <f t="shared" si="506"/>
        <v>0.05</v>
      </c>
      <c r="AA842" s="70" t="s">
        <v>419</v>
      </c>
      <c r="AB842" s="70" t="s">
        <v>3121</v>
      </c>
      <c r="AC842" s="72">
        <f t="shared" si="507"/>
        <v>0.1</v>
      </c>
      <c r="AD842" s="70" t="s">
        <v>419</v>
      </c>
      <c r="AE842" s="70" t="s">
        <v>516</v>
      </c>
      <c r="AF842" s="70" t="s">
        <v>170</v>
      </c>
      <c r="AG842" s="72">
        <f t="shared" si="508"/>
        <v>0.15</v>
      </c>
      <c r="AH842" s="70" t="s">
        <v>419</v>
      </c>
      <c r="AI842" s="70" t="s">
        <v>2066</v>
      </c>
      <c r="AJ842" s="72">
        <f t="shared" si="509"/>
        <v>0.1</v>
      </c>
      <c r="AK842" s="70" t="s">
        <v>419</v>
      </c>
      <c r="AL842" s="70" t="s">
        <v>2050</v>
      </c>
      <c r="AM842" s="72">
        <f t="shared" si="510"/>
        <v>0.15</v>
      </c>
      <c r="AN842" s="72" t="s">
        <v>2051</v>
      </c>
      <c r="AO842" s="72" t="s">
        <v>2067</v>
      </c>
      <c r="AP842" s="72">
        <f t="shared" si="493"/>
        <v>0.25</v>
      </c>
      <c r="AQ842" s="73">
        <f t="shared" si="494"/>
        <v>1.05</v>
      </c>
      <c r="AR842" s="396"/>
      <c r="AS842" s="363"/>
      <c r="AT842" s="390"/>
      <c r="AU842" s="363"/>
      <c r="AV842" s="390"/>
      <c r="AW842" s="390"/>
      <c r="AX842" s="390"/>
      <c r="AY842" s="393"/>
    </row>
    <row r="843" spans="1:51" ht="50" customHeight="1" x14ac:dyDescent="0.3">
      <c r="A843" s="403" t="s">
        <v>775</v>
      </c>
      <c r="B843" s="406" t="s">
        <v>163</v>
      </c>
      <c r="C843" s="409">
        <v>10</v>
      </c>
      <c r="D843" s="406" t="s">
        <v>465</v>
      </c>
      <c r="E843" s="406" t="s">
        <v>175</v>
      </c>
      <c r="F843" s="406" t="s">
        <v>2061</v>
      </c>
      <c r="G843" s="400" t="s">
        <v>2551</v>
      </c>
      <c r="H843" s="361" t="s">
        <v>2104</v>
      </c>
      <c r="I843" s="361" t="s">
        <v>2033</v>
      </c>
      <c r="J843" s="361" t="s">
        <v>2034</v>
      </c>
      <c r="K843" s="361" t="s">
        <v>2076</v>
      </c>
      <c r="L843" s="361" t="s">
        <v>3046</v>
      </c>
      <c r="M843" s="361" t="s">
        <v>2042</v>
      </c>
      <c r="N843" s="388">
        <f>VALUE(MID($M843,1,1))</f>
        <v>3</v>
      </c>
      <c r="O843" s="397">
        <f>IF(N843=5,100%,IF(N843=4,80%,IF(N843=3,60%,IF(N843=2,40%,IF(N843=1,20%,"")))))</f>
        <v>0.6</v>
      </c>
      <c r="P843" s="361" t="s">
        <v>2106</v>
      </c>
      <c r="Q843" s="388">
        <f>VALUE(MID($P843,1,1))</f>
        <v>3</v>
      </c>
      <c r="R843" s="397">
        <f>IF(Q843=5,100%,IF(Q843=4,80%,IF(Q843=3,60%,IF(Q843=2,40%,IF(Q843=1,20%,"")))))</f>
        <v>0.6</v>
      </c>
      <c r="S843" s="388" t="str">
        <f>CONCATENATE(M843,P843)</f>
        <v>3. Media3. Moderado</v>
      </c>
      <c r="T843" s="391" t="s">
        <v>2044</v>
      </c>
      <c r="U843" s="70" t="s">
        <v>419</v>
      </c>
      <c r="V843" s="70" t="s">
        <v>2181</v>
      </c>
      <c r="W843" s="70" t="s">
        <v>2046</v>
      </c>
      <c r="X843" s="71">
        <f t="shared" si="505"/>
        <v>0.25</v>
      </c>
      <c r="Y843" s="71" t="s">
        <v>2069</v>
      </c>
      <c r="Z843" s="71">
        <f t="shared" si="506"/>
        <v>0.15</v>
      </c>
      <c r="AA843" s="70" t="s">
        <v>419</v>
      </c>
      <c r="AB843" s="70" t="s">
        <v>2182</v>
      </c>
      <c r="AC843" s="72">
        <f t="shared" si="507"/>
        <v>0.1</v>
      </c>
      <c r="AD843" s="70" t="s">
        <v>419</v>
      </c>
      <c r="AE843" s="70" t="s">
        <v>289</v>
      </c>
      <c r="AF843" s="70" t="s">
        <v>170</v>
      </c>
      <c r="AG843" s="72">
        <f t="shared" si="508"/>
        <v>0.15</v>
      </c>
      <c r="AH843" s="70" t="s">
        <v>419</v>
      </c>
      <c r="AI843" s="70" t="s">
        <v>2066</v>
      </c>
      <c r="AJ843" s="72">
        <f t="shared" si="509"/>
        <v>0.1</v>
      </c>
      <c r="AK843" s="70" t="s">
        <v>419</v>
      </c>
      <c r="AL843" s="70" t="s">
        <v>2063</v>
      </c>
      <c r="AM843" s="72">
        <f t="shared" si="510"/>
        <v>0.15</v>
      </c>
      <c r="AN843" s="72" t="s">
        <v>2051</v>
      </c>
      <c r="AO843" s="72" t="s">
        <v>2183</v>
      </c>
      <c r="AP843" s="72">
        <f t="shared" si="493"/>
        <v>0.25</v>
      </c>
      <c r="AQ843" s="73">
        <f t="shared" si="494"/>
        <v>1.1499999999999999</v>
      </c>
      <c r="AR843" s="394">
        <v>1.0666666666666667</v>
      </c>
      <c r="AS843" s="361" t="s">
        <v>2053</v>
      </c>
      <c r="AT843" s="388">
        <f>VALUE(MID($AS843,1,1))</f>
        <v>1</v>
      </c>
      <c r="AU843" s="361" t="s">
        <v>2054</v>
      </c>
      <c r="AV843" s="388">
        <f>VALUE(MID($AU843,1,1))</f>
        <v>1</v>
      </c>
      <c r="AW843" s="388">
        <f>$AT843*$AV843</f>
        <v>1</v>
      </c>
      <c r="AX843" s="388" t="str">
        <f>CONCATENATE(AS843,AU843)</f>
        <v>1. Muy baja1. Leve</v>
      </c>
      <c r="AY843" s="391" t="s">
        <v>2055</v>
      </c>
    </row>
    <row r="844" spans="1:51" ht="50" customHeight="1" x14ac:dyDescent="0.3">
      <c r="A844" s="404"/>
      <c r="B844" s="407"/>
      <c r="C844" s="410"/>
      <c r="D844" s="407"/>
      <c r="E844" s="407"/>
      <c r="F844" s="407"/>
      <c r="G844" s="401"/>
      <c r="H844" s="362"/>
      <c r="I844" s="362"/>
      <c r="J844" s="362"/>
      <c r="K844" s="362"/>
      <c r="L844" s="362"/>
      <c r="M844" s="362"/>
      <c r="N844" s="389"/>
      <c r="O844" s="398"/>
      <c r="P844" s="362"/>
      <c r="Q844" s="389"/>
      <c r="R844" s="398"/>
      <c r="S844" s="389"/>
      <c r="T844" s="392"/>
      <c r="U844" s="70" t="s">
        <v>419</v>
      </c>
      <c r="V844" s="70" t="s">
        <v>2181</v>
      </c>
      <c r="W844" s="70" t="s">
        <v>2114</v>
      </c>
      <c r="X844" s="71">
        <f t="shared" si="505"/>
        <v>0.1</v>
      </c>
      <c r="Y844" s="71" t="s">
        <v>2069</v>
      </c>
      <c r="Z844" s="71">
        <f t="shared" si="506"/>
        <v>0.15</v>
      </c>
      <c r="AA844" s="70" t="s">
        <v>419</v>
      </c>
      <c r="AB844" s="70" t="s">
        <v>2182</v>
      </c>
      <c r="AC844" s="72">
        <f t="shared" si="507"/>
        <v>0.1</v>
      </c>
      <c r="AD844" s="70" t="s">
        <v>419</v>
      </c>
      <c r="AE844" s="70" t="s">
        <v>289</v>
      </c>
      <c r="AF844" s="70" t="s">
        <v>170</v>
      </c>
      <c r="AG844" s="72">
        <f t="shared" si="508"/>
        <v>0.15</v>
      </c>
      <c r="AH844" s="70" t="s">
        <v>419</v>
      </c>
      <c r="AI844" s="70" t="s">
        <v>2066</v>
      </c>
      <c r="AJ844" s="72">
        <f t="shared" si="509"/>
        <v>0.1</v>
      </c>
      <c r="AK844" s="70" t="s">
        <v>419</v>
      </c>
      <c r="AL844" s="70" t="s">
        <v>2063</v>
      </c>
      <c r="AM844" s="72">
        <f t="shared" si="510"/>
        <v>0.15</v>
      </c>
      <c r="AN844" s="72" t="s">
        <v>2051</v>
      </c>
      <c r="AO844" s="72" t="s">
        <v>2183</v>
      </c>
      <c r="AP844" s="72">
        <f t="shared" si="493"/>
        <v>0.25</v>
      </c>
      <c r="AQ844" s="73">
        <f t="shared" si="494"/>
        <v>1</v>
      </c>
      <c r="AR844" s="395"/>
      <c r="AS844" s="362"/>
      <c r="AT844" s="389"/>
      <c r="AU844" s="362"/>
      <c r="AV844" s="389"/>
      <c r="AW844" s="389"/>
      <c r="AX844" s="389"/>
      <c r="AY844" s="392"/>
    </row>
    <row r="845" spans="1:51" ht="50" customHeight="1" x14ac:dyDescent="0.3">
      <c r="A845" s="405"/>
      <c r="B845" s="408"/>
      <c r="C845" s="411"/>
      <c r="D845" s="408"/>
      <c r="E845" s="408"/>
      <c r="F845" s="408"/>
      <c r="G845" s="402"/>
      <c r="H845" s="363"/>
      <c r="I845" s="363"/>
      <c r="J845" s="363"/>
      <c r="K845" s="363"/>
      <c r="L845" s="363"/>
      <c r="M845" s="363"/>
      <c r="N845" s="390"/>
      <c r="O845" s="399"/>
      <c r="P845" s="363"/>
      <c r="Q845" s="390"/>
      <c r="R845" s="399"/>
      <c r="S845" s="390"/>
      <c r="T845" s="393"/>
      <c r="U845" s="70" t="s">
        <v>419</v>
      </c>
      <c r="V845" s="70" t="s">
        <v>2184</v>
      </c>
      <c r="W845" s="70" t="s">
        <v>2046</v>
      </c>
      <c r="X845" s="71">
        <f t="shared" si="505"/>
        <v>0.25</v>
      </c>
      <c r="Y845" s="71" t="s">
        <v>2047</v>
      </c>
      <c r="Z845" s="71">
        <f t="shared" si="506"/>
        <v>0.05</v>
      </c>
      <c r="AA845" s="70" t="s">
        <v>419</v>
      </c>
      <c r="AB845" s="70" t="s">
        <v>2185</v>
      </c>
      <c r="AC845" s="72">
        <f t="shared" si="507"/>
        <v>0.1</v>
      </c>
      <c r="AD845" s="70" t="s">
        <v>419</v>
      </c>
      <c r="AE845" s="70" t="s">
        <v>178</v>
      </c>
      <c r="AF845" s="70" t="s">
        <v>170</v>
      </c>
      <c r="AG845" s="72">
        <f t="shared" si="508"/>
        <v>0.15</v>
      </c>
      <c r="AH845" s="70" t="s">
        <v>419</v>
      </c>
      <c r="AI845" s="70" t="s">
        <v>2159</v>
      </c>
      <c r="AJ845" s="72">
        <f t="shared" si="509"/>
        <v>0.1</v>
      </c>
      <c r="AK845" s="70" t="s">
        <v>419</v>
      </c>
      <c r="AL845" s="70" t="s">
        <v>2063</v>
      </c>
      <c r="AM845" s="72">
        <f t="shared" si="510"/>
        <v>0.15</v>
      </c>
      <c r="AN845" s="72" t="s">
        <v>2051</v>
      </c>
      <c r="AO845" s="72" t="s">
        <v>2183</v>
      </c>
      <c r="AP845" s="72">
        <f t="shared" si="493"/>
        <v>0.25</v>
      </c>
      <c r="AQ845" s="73">
        <f t="shared" si="494"/>
        <v>1.05</v>
      </c>
      <c r="AR845" s="396"/>
      <c r="AS845" s="363"/>
      <c r="AT845" s="390"/>
      <c r="AU845" s="363"/>
      <c r="AV845" s="390"/>
      <c r="AW845" s="390"/>
      <c r="AX845" s="390"/>
      <c r="AY845" s="393"/>
    </row>
    <row r="846" spans="1:51" ht="50" customHeight="1" x14ac:dyDescent="0.3">
      <c r="A846" s="403" t="s">
        <v>775</v>
      </c>
      <c r="B846" s="406" t="s">
        <v>163</v>
      </c>
      <c r="C846" s="409">
        <v>1</v>
      </c>
      <c r="D846" s="406" t="s">
        <v>3124</v>
      </c>
      <c r="E846" s="406" t="s">
        <v>227</v>
      </c>
      <c r="F846" s="406" t="s">
        <v>2032</v>
      </c>
      <c r="G846" s="400" t="s">
        <v>3125</v>
      </c>
      <c r="H846" s="361" t="s">
        <v>2073</v>
      </c>
      <c r="I846" s="361" t="s">
        <v>3126</v>
      </c>
      <c r="J846" s="361" t="s">
        <v>2109</v>
      </c>
      <c r="K846" s="361" t="s">
        <v>2110</v>
      </c>
      <c r="L846" s="361" t="s">
        <v>3046</v>
      </c>
      <c r="M846" s="361" t="s">
        <v>2042</v>
      </c>
      <c r="N846" s="388">
        <f>VALUE(MID($M846,1,1))</f>
        <v>3</v>
      </c>
      <c r="O846" s="397">
        <f>IF(N846=5,100%,IF(N846=4,80%,IF(N846=3,60%,IF(N846=2,40%,IF(N846=1,20%,"")))))</f>
        <v>0.6</v>
      </c>
      <c r="P846" s="361" t="s">
        <v>2043</v>
      </c>
      <c r="Q846" s="388">
        <f>VALUE(MID($P846,1,1))</f>
        <v>2</v>
      </c>
      <c r="R846" s="397">
        <f>IF(Q846=5,100%,IF(Q846=4,80%,IF(Q846=3,60%,IF(Q846=2,40%,IF(Q846=1,20%,"")))))</f>
        <v>0.4</v>
      </c>
      <c r="S846" s="388" t="str">
        <f>CONCATENATE(M846,P846)</f>
        <v>3. Media2. Menor</v>
      </c>
      <c r="T846" s="391" t="s">
        <v>2044</v>
      </c>
      <c r="U846" s="70" t="s">
        <v>419</v>
      </c>
      <c r="V846" s="70" t="s">
        <v>3127</v>
      </c>
      <c r="W846" s="70" t="s">
        <v>2046</v>
      </c>
      <c r="X846" s="71">
        <f>IF(W846="","0%",IF(W846="Preventivo",25%,IF(W846="Detectivo",15%,IF(W846="Correctivo",10%))))</f>
        <v>0.25</v>
      </c>
      <c r="Y846" s="71" t="s">
        <v>2047</v>
      </c>
      <c r="Z846" s="71">
        <f>IF(Y846="Automático",15%,IF(Y846="Manual",5%,"0%"))</f>
        <v>0.05</v>
      </c>
      <c r="AA846" s="70" t="s">
        <v>419</v>
      </c>
      <c r="AB846" s="70" t="s">
        <v>3128</v>
      </c>
      <c r="AC846" s="72">
        <f>IF($AA846="SI",10%,0%)</f>
        <v>0.1</v>
      </c>
      <c r="AD846" s="70" t="s">
        <v>419</v>
      </c>
      <c r="AE846" s="70" t="s">
        <v>656</v>
      </c>
      <c r="AF846" s="70" t="s">
        <v>1967</v>
      </c>
      <c r="AG846" s="72">
        <f>IF($AD846="SI",15%,0%)</f>
        <v>0.15</v>
      </c>
      <c r="AH846" s="70" t="s">
        <v>419</v>
      </c>
      <c r="AI846" s="70" t="s">
        <v>2145</v>
      </c>
      <c r="AJ846" s="72">
        <f t="shared" si="509"/>
        <v>0.1</v>
      </c>
      <c r="AK846" s="70" t="s">
        <v>419</v>
      </c>
      <c r="AL846" s="70" t="s">
        <v>2050</v>
      </c>
      <c r="AM846" s="72">
        <f>IF(AK846="SI",15%,0%)</f>
        <v>0.15</v>
      </c>
      <c r="AN846" s="72" t="s">
        <v>2051</v>
      </c>
      <c r="AO846" s="72" t="s">
        <v>2067</v>
      </c>
      <c r="AP846" s="72">
        <f>IF(AN846="Positivos",25%,0%)</f>
        <v>0.25</v>
      </c>
      <c r="AQ846" s="73">
        <f>+AC846+AG846+AJ846+AM846+AP846+Z846+X846</f>
        <v>1.05</v>
      </c>
      <c r="AR846" s="394">
        <v>0.70000000000000007</v>
      </c>
      <c r="AS846" s="361" t="s">
        <v>2132</v>
      </c>
      <c r="AT846" s="388">
        <f>VALUE(MID($AS846,1,1))</f>
        <v>2</v>
      </c>
      <c r="AU846" s="361" t="s">
        <v>2054</v>
      </c>
      <c r="AV846" s="388">
        <f>VALUE(MID($AU846,1,1))</f>
        <v>1</v>
      </c>
      <c r="AW846" s="388">
        <f>$AT846*$AV846</f>
        <v>2</v>
      </c>
      <c r="AX846" s="388" t="str">
        <f>CONCATENATE(AS846,AU846)</f>
        <v>2. Baja1. Leve</v>
      </c>
      <c r="AY846" s="391" t="s">
        <v>2055</v>
      </c>
    </row>
    <row r="847" spans="1:51" ht="50" customHeight="1" x14ac:dyDescent="0.3">
      <c r="A847" s="404"/>
      <c r="B847" s="407"/>
      <c r="C847" s="410"/>
      <c r="D847" s="407"/>
      <c r="E847" s="407"/>
      <c r="F847" s="407"/>
      <c r="G847" s="401"/>
      <c r="H847" s="362"/>
      <c r="I847" s="362"/>
      <c r="J847" s="362"/>
      <c r="K847" s="362"/>
      <c r="L847" s="362"/>
      <c r="M847" s="362"/>
      <c r="N847" s="389"/>
      <c r="O847" s="398"/>
      <c r="P847" s="362"/>
      <c r="Q847" s="389"/>
      <c r="R847" s="398"/>
      <c r="S847" s="389"/>
      <c r="T847" s="392"/>
      <c r="U847" s="70" t="s">
        <v>419</v>
      </c>
      <c r="V847" s="70" t="s">
        <v>3129</v>
      </c>
      <c r="W847" s="70" t="s">
        <v>2046</v>
      </c>
      <c r="X847" s="71">
        <f t="shared" ref="X847:X910" si="511">IF(W847="","0%",IF(W847="Preventivo",25%,IF(W847="Detectivo",15%,IF(W847="Correctivo",10%))))</f>
        <v>0.25</v>
      </c>
      <c r="Y847" s="71" t="s">
        <v>2047</v>
      </c>
      <c r="Z847" s="71">
        <f t="shared" ref="Z847:Z910" si="512">IF(Y847="Automático",15%,IF(Y847="Manual",5%,"0%"))</f>
        <v>0.05</v>
      </c>
      <c r="AA847" s="70" t="s">
        <v>419</v>
      </c>
      <c r="AB847" s="70" t="s">
        <v>3130</v>
      </c>
      <c r="AC847" s="72">
        <f t="shared" ref="AC847:AC910" si="513">IF($AA847="SI",10%,0%)</f>
        <v>0.1</v>
      </c>
      <c r="AD847" s="70" t="s">
        <v>419</v>
      </c>
      <c r="AE847" s="70" t="s">
        <v>516</v>
      </c>
      <c r="AF847" s="70" t="s">
        <v>1967</v>
      </c>
      <c r="AG847" s="72">
        <f t="shared" ref="AG847:AG910" si="514">IF($AD847="SI",15%,0%)</f>
        <v>0.15</v>
      </c>
      <c r="AH847" s="70" t="s">
        <v>419</v>
      </c>
      <c r="AI847" s="70" t="s">
        <v>2215</v>
      </c>
      <c r="AJ847" s="72">
        <f t="shared" si="509"/>
        <v>0.1</v>
      </c>
      <c r="AK847" s="70" t="s">
        <v>419</v>
      </c>
      <c r="AL847" s="70" t="s">
        <v>2493</v>
      </c>
      <c r="AM847" s="72">
        <f t="shared" ref="AM847:AM910" si="515">IF(AK847="SI",15%,0%)</f>
        <v>0.15</v>
      </c>
      <c r="AN847" s="72" t="s">
        <v>2051</v>
      </c>
      <c r="AO847" s="72" t="s">
        <v>2120</v>
      </c>
      <c r="AP847" s="72">
        <f>IF(AN847="Positivos",25%,0%)</f>
        <v>0.25</v>
      </c>
      <c r="AQ847" s="73">
        <f>+AC847+AG847+AJ847+AM847+AP847+Z847+X847</f>
        <v>1.05</v>
      </c>
      <c r="AR847" s="395"/>
      <c r="AS847" s="362"/>
      <c r="AT847" s="389"/>
      <c r="AU847" s="362"/>
      <c r="AV847" s="389"/>
      <c r="AW847" s="389"/>
      <c r="AX847" s="389"/>
      <c r="AY847" s="392"/>
    </row>
    <row r="848" spans="1:51" ht="50" customHeight="1" x14ac:dyDescent="0.3">
      <c r="A848" s="405"/>
      <c r="B848" s="408"/>
      <c r="C848" s="411"/>
      <c r="D848" s="408"/>
      <c r="E848" s="408"/>
      <c r="F848" s="408"/>
      <c r="G848" s="402"/>
      <c r="H848" s="363"/>
      <c r="I848" s="363"/>
      <c r="J848" s="363"/>
      <c r="K848" s="363"/>
      <c r="L848" s="363"/>
      <c r="M848" s="363"/>
      <c r="N848" s="390"/>
      <c r="O848" s="399"/>
      <c r="P848" s="363"/>
      <c r="Q848" s="390"/>
      <c r="R848" s="399"/>
      <c r="S848" s="390"/>
      <c r="T848" s="393"/>
      <c r="U848" s="70"/>
      <c r="V848" s="70"/>
      <c r="W848" s="70"/>
      <c r="X848" s="71" t="str">
        <f t="shared" si="511"/>
        <v>0%</v>
      </c>
      <c r="Y848" s="71"/>
      <c r="Z848" s="71" t="str">
        <f t="shared" si="512"/>
        <v>0%</v>
      </c>
      <c r="AA848" s="70"/>
      <c r="AB848" s="70"/>
      <c r="AC848" s="72">
        <f t="shared" si="513"/>
        <v>0</v>
      </c>
      <c r="AD848" s="70"/>
      <c r="AE848" s="70"/>
      <c r="AF848" s="70"/>
      <c r="AG848" s="72">
        <f t="shared" si="514"/>
        <v>0</v>
      </c>
      <c r="AH848" s="70"/>
      <c r="AI848" s="70"/>
      <c r="AJ848" s="72">
        <f t="shared" si="509"/>
        <v>0</v>
      </c>
      <c r="AK848" s="70"/>
      <c r="AL848" s="70"/>
      <c r="AM848" s="72">
        <f t="shared" si="515"/>
        <v>0</v>
      </c>
      <c r="AN848" s="72"/>
      <c r="AO848" s="72"/>
      <c r="AP848" s="72">
        <f t="shared" ref="AP848:AP905" si="516">IF(AN848="Positivos",25%,0%)</f>
        <v>0</v>
      </c>
      <c r="AQ848" s="73">
        <f t="shared" ref="AQ848:AQ905" si="517">+AC848+AG848+AJ848+AM848+AP848+Z848+X848</f>
        <v>0</v>
      </c>
      <c r="AR848" s="396"/>
      <c r="AS848" s="363"/>
      <c r="AT848" s="390"/>
      <c r="AU848" s="363"/>
      <c r="AV848" s="390"/>
      <c r="AW848" s="390"/>
      <c r="AX848" s="390"/>
      <c r="AY848" s="393"/>
    </row>
    <row r="849" spans="1:51" ht="50" customHeight="1" x14ac:dyDescent="0.3">
      <c r="A849" s="403" t="s">
        <v>775</v>
      </c>
      <c r="B849" s="406" t="s">
        <v>163</v>
      </c>
      <c r="C849" s="409">
        <v>2</v>
      </c>
      <c r="D849" s="406" t="s">
        <v>3124</v>
      </c>
      <c r="E849" s="406" t="s">
        <v>227</v>
      </c>
      <c r="F849" s="406" t="s">
        <v>2061</v>
      </c>
      <c r="G849" s="400" t="s">
        <v>3131</v>
      </c>
      <c r="H849" s="361" t="s">
        <v>2104</v>
      </c>
      <c r="I849" s="361" t="s">
        <v>2418</v>
      </c>
      <c r="J849" s="361" t="s">
        <v>2086</v>
      </c>
      <c r="K849" s="361" t="s">
        <v>2087</v>
      </c>
      <c r="L849" s="361" t="s">
        <v>3046</v>
      </c>
      <c r="M849" s="361" t="s">
        <v>2042</v>
      </c>
      <c r="N849" s="388">
        <f>VALUE(MID($M849,1,1))</f>
        <v>3</v>
      </c>
      <c r="O849" s="397">
        <f>IF(N849=5,100%,IF(N849=4,80%,IF(N849=3,60%,IF(N849=2,40%,IF(N849=1,20%,"")))))</f>
        <v>0.6</v>
      </c>
      <c r="P849" s="361" t="s">
        <v>2043</v>
      </c>
      <c r="Q849" s="388">
        <f>VALUE(MID($P849,1,1))</f>
        <v>2</v>
      </c>
      <c r="R849" s="397">
        <f>IF(Q849=5,100%,IF(Q849=4,80%,IF(Q849=3,60%,IF(Q849=2,40%,IF(Q849=1,20%,"")))))</f>
        <v>0.4</v>
      </c>
      <c r="S849" s="388" t="str">
        <f>CONCATENATE(M849,P849)</f>
        <v>3. Media2. Menor</v>
      </c>
      <c r="T849" s="391" t="s">
        <v>2044</v>
      </c>
      <c r="U849" s="70" t="s">
        <v>419</v>
      </c>
      <c r="V849" s="70" t="s">
        <v>3129</v>
      </c>
      <c r="W849" s="70" t="s">
        <v>2046</v>
      </c>
      <c r="X849" s="71">
        <f t="shared" si="511"/>
        <v>0.25</v>
      </c>
      <c r="Y849" s="71" t="s">
        <v>2047</v>
      </c>
      <c r="Z849" s="71">
        <f t="shared" si="512"/>
        <v>0.05</v>
      </c>
      <c r="AA849" s="70" t="s">
        <v>419</v>
      </c>
      <c r="AB849" s="70" t="s">
        <v>3130</v>
      </c>
      <c r="AC849" s="72">
        <f t="shared" si="513"/>
        <v>0.1</v>
      </c>
      <c r="AD849" s="70" t="s">
        <v>419</v>
      </c>
      <c r="AE849" s="70" t="s">
        <v>516</v>
      </c>
      <c r="AF849" s="70" t="s">
        <v>1967</v>
      </c>
      <c r="AG849" s="72">
        <f t="shared" si="514"/>
        <v>0.15</v>
      </c>
      <c r="AH849" s="70" t="s">
        <v>419</v>
      </c>
      <c r="AI849" s="70" t="s">
        <v>2159</v>
      </c>
      <c r="AJ849" s="72">
        <f t="shared" si="509"/>
        <v>0.1</v>
      </c>
      <c r="AK849" s="70" t="s">
        <v>419</v>
      </c>
      <c r="AL849" s="70" t="s">
        <v>2493</v>
      </c>
      <c r="AM849" s="72">
        <f t="shared" si="515"/>
        <v>0.15</v>
      </c>
      <c r="AN849" s="72" t="s">
        <v>2051</v>
      </c>
      <c r="AO849" s="72" t="s">
        <v>2120</v>
      </c>
      <c r="AP849" s="72">
        <f t="shared" si="516"/>
        <v>0.25</v>
      </c>
      <c r="AQ849" s="73">
        <f t="shared" si="517"/>
        <v>1.05</v>
      </c>
      <c r="AR849" s="394">
        <v>0.70000000000000007</v>
      </c>
      <c r="AS849" s="361" t="s">
        <v>2132</v>
      </c>
      <c r="AT849" s="388">
        <f>VALUE(MID($AS849,1,1))</f>
        <v>2</v>
      </c>
      <c r="AU849" s="361" t="s">
        <v>2054</v>
      </c>
      <c r="AV849" s="388">
        <f>VALUE(MID($AU849,1,1))</f>
        <v>1</v>
      </c>
      <c r="AW849" s="388">
        <f>$AT849*$AV849</f>
        <v>2</v>
      </c>
      <c r="AX849" s="388" t="str">
        <f>CONCATENATE(AS849,AU849)</f>
        <v>2. Baja1. Leve</v>
      </c>
      <c r="AY849" s="391" t="s">
        <v>2055</v>
      </c>
    </row>
    <row r="850" spans="1:51" ht="50" customHeight="1" x14ac:dyDescent="0.3">
      <c r="A850" s="404"/>
      <c r="B850" s="407"/>
      <c r="C850" s="410"/>
      <c r="D850" s="407"/>
      <c r="E850" s="407"/>
      <c r="F850" s="407"/>
      <c r="G850" s="401"/>
      <c r="H850" s="362"/>
      <c r="I850" s="362"/>
      <c r="J850" s="362"/>
      <c r="K850" s="362"/>
      <c r="L850" s="362"/>
      <c r="M850" s="362"/>
      <c r="N850" s="389"/>
      <c r="O850" s="398"/>
      <c r="P850" s="362"/>
      <c r="Q850" s="389"/>
      <c r="R850" s="398"/>
      <c r="S850" s="389"/>
      <c r="T850" s="392"/>
      <c r="U850" s="70" t="s">
        <v>419</v>
      </c>
      <c r="V850" s="70" t="s">
        <v>3132</v>
      </c>
      <c r="W850" s="70" t="s">
        <v>2046</v>
      </c>
      <c r="X850" s="71">
        <f t="shared" si="511"/>
        <v>0.25</v>
      </c>
      <c r="Y850" s="71" t="s">
        <v>2047</v>
      </c>
      <c r="Z850" s="71">
        <f t="shared" si="512"/>
        <v>0.05</v>
      </c>
      <c r="AA850" s="70" t="s">
        <v>419</v>
      </c>
      <c r="AB850" s="70" t="s">
        <v>3133</v>
      </c>
      <c r="AC850" s="72">
        <f t="shared" si="513"/>
        <v>0.1</v>
      </c>
      <c r="AD850" s="70" t="s">
        <v>419</v>
      </c>
      <c r="AE850" s="70" t="s">
        <v>516</v>
      </c>
      <c r="AF850" s="70" t="s">
        <v>1967</v>
      </c>
      <c r="AG850" s="72">
        <f t="shared" si="514"/>
        <v>0.15</v>
      </c>
      <c r="AH850" s="70" t="s">
        <v>419</v>
      </c>
      <c r="AI850" s="70" t="s">
        <v>2159</v>
      </c>
      <c r="AJ850" s="72">
        <f t="shared" si="509"/>
        <v>0.1</v>
      </c>
      <c r="AK850" s="70" t="s">
        <v>419</v>
      </c>
      <c r="AL850" s="70" t="s">
        <v>2063</v>
      </c>
      <c r="AM850" s="72">
        <f t="shared" si="515"/>
        <v>0.15</v>
      </c>
      <c r="AN850" s="72" t="s">
        <v>2051</v>
      </c>
      <c r="AO850" s="72" t="s">
        <v>2333</v>
      </c>
      <c r="AP850" s="72">
        <f t="shared" si="516"/>
        <v>0.25</v>
      </c>
      <c r="AQ850" s="73">
        <f t="shared" si="517"/>
        <v>1.05</v>
      </c>
      <c r="AR850" s="395"/>
      <c r="AS850" s="362"/>
      <c r="AT850" s="389"/>
      <c r="AU850" s="362"/>
      <c r="AV850" s="389"/>
      <c r="AW850" s="389"/>
      <c r="AX850" s="389"/>
      <c r="AY850" s="392"/>
    </row>
    <row r="851" spans="1:51" ht="50" customHeight="1" x14ac:dyDescent="0.3">
      <c r="A851" s="405"/>
      <c r="B851" s="408"/>
      <c r="C851" s="411"/>
      <c r="D851" s="408"/>
      <c r="E851" s="408"/>
      <c r="F851" s="408"/>
      <c r="G851" s="402"/>
      <c r="H851" s="363"/>
      <c r="I851" s="363"/>
      <c r="J851" s="363"/>
      <c r="K851" s="363"/>
      <c r="L851" s="363"/>
      <c r="M851" s="363"/>
      <c r="N851" s="390"/>
      <c r="O851" s="399"/>
      <c r="P851" s="363"/>
      <c r="Q851" s="390"/>
      <c r="R851" s="399"/>
      <c r="S851" s="390"/>
      <c r="T851" s="393"/>
      <c r="U851" s="70"/>
      <c r="V851" s="70"/>
      <c r="W851" s="70"/>
      <c r="X851" s="71" t="str">
        <f t="shared" si="511"/>
        <v>0%</v>
      </c>
      <c r="Y851" s="71"/>
      <c r="Z851" s="71" t="str">
        <f t="shared" si="512"/>
        <v>0%</v>
      </c>
      <c r="AA851" s="70"/>
      <c r="AB851" s="70"/>
      <c r="AC851" s="72">
        <f t="shared" si="513"/>
        <v>0</v>
      </c>
      <c r="AD851" s="70"/>
      <c r="AE851" s="70"/>
      <c r="AF851" s="70"/>
      <c r="AG851" s="72">
        <f t="shared" si="514"/>
        <v>0</v>
      </c>
      <c r="AH851" s="70"/>
      <c r="AI851" s="70"/>
      <c r="AJ851" s="72">
        <f t="shared" si="509"/>
        <v>0</v>
      </c>
      <c r="AK851" s="70"/>
      <c r="AL851" s="70"/>
      <c r="AM851" s="72">
        <f t="shared" si="515"/>
        <v>0</v>
      </c>
      <c r="AN851" s="72"/>
      <c r="AO851" s="72"/>
      <c r="AP851" s="72">
        <f t="shared" si="516"/>
        <v>0</v>
      </c>
      <c r="AQ851" s="73">
        <f t="shared" si="517"/>
        <v>0</v>
      </c>
      <c r="AR851" s="396"/>
      <c r="AS851" s="363"/>
      <c r="AT851" s="390"/>
      <c r="AU851" s="363"/>
      <c r="AV851" s="390"/>
      <c r="AW851" s="390"/>
      <c r="AX851" s="390"/>
      <c r="AY851" s="393"/>
    </row>
    <row r="852" spans="1:51" ht="50" hidden="1" customHeight="1" x14ac:dyDescent="0.3">
      <c r="A852" s="403" t="s">
        <v>775</v>
      </c>
      <c r="B852" s="406" t="s">
        <v>163</v>
      </c>
      <c r="C852" s="409">
        <v>3</v>
      </c>
      <c r="D852" s="406" t="s">
        <v>2013</v>
      </c>
      <c r="E852" s="406" t="s">
        <v>227</v>
      </c>
      <c r="F852" s="406" t="s">
        <v>2032</v>
      </c>
      <c r="G852" s="400" t="s">
        <v>3134</v>
      </c>
      <c r="H852" s="361" t="s">
        <v>2037</v>
      </c>
      <c r="I852" s="361" t="s">
        <v>2038</v>
      </c>
      <c r="J852" s="361" t="s">
        <v>2039</v>
      </c>
      <c r="K852" s="361" t="s">
        <v>2040</v>
      </c>
      <c r="L852" s="361" t="s">
        <v>3046</v>
      </c>
      <c r="M852" s="361" t="s">
        <v>2042</v>
      </c>
      <c r="N852" s="388">
        <f>VALUE(MID($M852,1,1))</f>
        <v>3</v>
      </c>
      <c r="O852" s="397">
        <f>IF(N852=5,100%,IF(N852=4,80%,IF(N852=3,60%,IF(N852=2,40%,IF(N852=1,20%,"")))))</f>
        <v>0.6</v>
      </c>
      <c r="P852" s="361" t="s">
        <v>2106</v>
      </c>
      <c r="Q852" s="388">
        <f>VALUE(MID($P852,1,1))</f>
        <v>3</v>
      </c>
      <c r="R852" s="397">
        <f>IF(Q852=5,100%,IF(Q852=4,80%,IF(Q852=3,60%,IF(Q852=2,40%,IF(Q852=1,20%,"")))))</f>
        <v>0.6</v>
      </c>
      <c r="S852" s="388" t="str">
        <f>CONCATENATE(M852,P852)</f>
        <v>3. Media3. Moderado</v>
      </c>
      <c r="T852" s="391" t="s">
        <v>2044</v>
      </c>
      <c r="U852" s="70" t="s">
        <v>419</v>
      </c>
      <c r="V852" s="41" t="s">
        <v>2045</v>
      </c>
      <c r="W852" s="70" t="s">
        <v>2046</v>
      </c>
      <c r="X852" s="71">
        <f t="shared" si="511"/>
        <v>0.25</v>
      </c>
      <c r="Y852" s="71" t="s">
        <v>2047</v>
      </c>
      <c r="Z852" s="71">
        <f t="shared" si="512"/>
        <v>0.05</v>
      </c>
      <c r="AA852" s="70" t="s">
        <v>419</v>
      </c>
      <c r="AB852" s="41" t="s">
        <v>2048</v>
      </c>
      <c r="AC852" s="72">
        <f t="shared" si="513"/>
        <v>0.1</v>
      </c>
      <c r="AD852" s="70" t="s">
        <v>419</v>
      </c>
      <c r="AE852" s="70" t="s">
        <v>194</v>
      </c>
      <c r="AF852" s="70" t="s">
        <v>170</v>
      </c>
      <c r="AG852" s="72">
        <f t="shared" si="514"/>
        <v>0.15</v>
      </c>
      <c r="AH852" s="70" t="s">
        <v>419</v>
      </c>
      <c r="AI852" s="41" t="s">
        <v>2049</v>
      </c>
      <c r="AJ852" s="72">
        <f t="shared" si="509"/>
        <v>0.1</v>
      </c>
      <c r="AK852" s="70" t="s">
        <v>419</v>
      </c>
      <c r="AL852" s="70" t="s">
        <v>2050</v>
      </c>
      <c r="AM852" s="72">
        <f t="shared" si="515"/>
        <v>0.15</v>
      </c>
      <c r="AN852" s="72" t="s">
        <v>2051</v>
      </c>
      <c r="AO852" s="72" t="s">
        <v>2052</v>
      </c>
      <c r="AP852" s="72">
        <f t="shared" si="516"/>
        <v>0.25</v>
      </c>
      <c r="AQ852" s="73">
        <f t="shared" si="517"/>
        <v>1.05</v>
      </c>
      <c r="AR852" s="394">
        <v>1</v>
      </c>
      <c r="AS852" s="361" t="s">
        <v>2053</v>
      </c>
      <c r="AT852" s="388">
        <f>VALUE(MID($AS852,1,1))</f>
        <v>1</v>
      </c>
      <c r="AU852" s="361" t="s">
        <v>2054</v>
      </c>
      <c r="AV852" s="388">
        <f>VALUE(MID($AU852,1,1))</f>
        <v>1</v>
      </c>
      <c r="AW852" s="388">
        <f>$AT852*$AV852</f>
        <v>1</v>
      </c>
      <c r="AX852" s="388" t="str">
        <f>CONCATENATE(AS852,AU852)</f>
        <v>1. Muy baja1. Leve</v>
      </c>
      <c r="AY852" s="391" t="s">
        <v>2055</v>
      </c>
    </row>
    <row r="853" spans="1:51" ht="50" hidden="1" customHeight="1" x14ac:dyDescent="0.3">
      <c r="A853" s="404"/>
      <c r="B853" s="407"/>
      <c r="C853" s="410"/>
      <c r="D853" s="407"/>
      <c r="E853" s="407"/>
      <c r="F853" s="407"/>
      <c r="G853" s="401"/>
      <c r="H853" s="362"/>
      <c r="I853" s="362"/>
      <c r="J853" s="362"/>
      <c r="K853" s="362"/>
      <c r="L853" s="362"/>
      <c r="M853" s="362"/>
      <c r="N853" s="389"/>
      <c r="O853" s="398"/>
      <c r="P853" s="362"/>
      <c r="Q853" s="389"/>
      <c r="R853" s="398"/>
      <c r="S853" s="389"/>
      <c r="T853" s="392"/>
      <c r="U853" s="70" t="s">
        <v>419</v>
      </c>
      <c r="V853" s="41" t="s">
        <v>2113</v>
      </c>
      <c r="W853" s="70" t="s">
        <v>2114</v>
      </c>
      <c r="X853" s="71">
        <f t="shared" si="511"/>
        <v>0.1</v>
      </c>
      <c r="Y853" s="71" t="s">
        <v>2047</v>
      </c>
      <c r="Z853" s="71">
        <f t="shared" si="512"/>
        <v>0.05</v>
      </c>
      <c r="AA853" s="70" t="s">
        <v>419</v>
      </c>
      <c r="AB853" s="41" t="s">
        <v>3135</v>
      </c>
      <c r="AC853" s="72">
        <f t="shared" si="513"/>
        <v>0.1</v>
      </c>
      <c r="AD853" s="70" t="s">
        <v>419</v>
      </c>
      <c r="AE853" s="70" t="s">
        <v>194</v>
      </c>
      <c r="AF853" s="70" t="s">
        <v>170</v>
      </c>
      <c r="AG853" s="72">
        <f t="shared" si="514"/>
        <v>0.15</v>
      </c>
      <c r="AH853" s="70" t="s">
        <v>419</v>
      </c>
      <c r="AI853" s="41" t="s">
        <v>2049</v>
      </c>
      <c r="AJ853" s="72">
        <f t="shared" si="509"/>
        <v>0.1</v>
      </c>
      <c r="AK853" s="70" t="s">
        <v>419</v>
      </c>
      <c r="AL853" s="70" t="s">
        <v>2050</v>
      </c>
      <c r="AM853" s="72">
        <f t="shared" si="515"/>
        <v>0.15</v>
      </c>
      <c r="AN853" s="72" t="s">
        <v>2051</v>
      </c>
      <c r="AO853" s="72" t="s">
        <v>2052</v>
      </c>
      <c r="AP853" s="72">
        <f t="shared" si="516"/>
        <v>0.25</v>
      </c>
      <c r="AQ853" s="73">
        <f t="shared" si="517"/>
        <v>0.9</v>
      </c>
      <c r="AR853" s="395"/>
      <c r="AS853" s="362"/>
      <c r="AT853" s="389"/>
      <c r="AU853" s="362"/>
      <c r="AV853" s="389"/>
      <c r="AW853" s="389"/>
      <c r="AX853" s="389"/>
      <c r="AY853" s="392"/>
    </row>
    <row r="854" spans="1:51" ht="50" hidden="1" customHeight="1" x14ac:dyDescent="0.3">
      <c r="A854" s="405"/>
      <c r="B854" s="408"/>
      <c r="C854" s="411"/>
      <c r="D854" s="408"/>
      <c r="E854" s="408"/>
      <c r="F854" s="408"/>
      <c r="G854" s="402"/>
      <c r="H854" s="363"/>
      <c r="I854" s="363"/>
      <c r="J854" s="363"/>
      <c r="K854" s="363"/>
      <c r="L854" s="363"/>
      <c r="M854" s="363"/>
      <c r="N854" s="390"/>
      <c r="O854" s="399"/>
      <c r="P854" s="363"/>
      <c r="Q854" s="390"/>
      <c r="R854" s="399"/>
      <c r="S854" s="390"/>
      <c r="T854" s="393"/>
      <c r="U854" s="70" t="s">
        <v>419</v>
      </c>
      <c r="V854" s="41" t="s">
        <v>2059</v>
      </c>
      <c r="W854" s="70" t="s">
        <v>2046</v>
      </c>
      <c r="X854" s="71">
        <f t="shared" si="511"/>
        <v>0.25</v>
      </c>
      <c r="Y854" s="71" t="s">
        <v>2047</v>
      </c>
      <c r="Z854" s="71">
        <f t="shared" si="512"/>
        <v>0.05</v>
      </c>
      <c r="AA854" s="70" t="s">
        <v>419</v>
      </c>
      <c r="AB854" s="41" t="s">
        <v>2060</v>
      </c>
      <c r="AC854" s="72">
        <f t="shared" si="513"/>
        <v>0.1</v>
      </c>
      <c r="AD854" s="70" t="s">
        <v>419</v>
      </c>
      <c r="AE854" s="70" t="s">
        <v>177</v>
      </c>
      <c r="AF854" s="70" t="s">
        <v>170</v>
      </c>
      <c r="AG854" s="72">
        <f t="shared" si="514"/>
        <v>0.15</v>
      </c>
      <c r="AH854" s="70" t="s">
        <v>419</v>
      </c>
      <c r="AI854" s="41" t="s">
        <v>2049</v>
      </c>
      <c r="AJ854" s="72">
        <f t="shared" si="509"/>
        <v>0.1</v>
      </c>
      <c r="AK854" s="70" t="s">
        <v>419</v>
      </c>
      <c r="AL854" s="70" t="s">
        <v>2050</v>
      </c>
      <c r="AM854" s="72">
        <f t="shared" si="515"/>
        <v>0.15</v>
      </c>
      <c r="AN854" s="72" t="s">
        <v>2051</v>
      </c>
      <c r="AO854" s="72" t="s">
        <v>2052</v>
      </c>
      <c r="AP854" s="72">
        <f t="shared" si="516"/>
        <v>0.25</v>
      </c>
      <c r="AQ854" s="73">
        <f t="shared" si="517"/>
        <v>1.05</v>
      </c>
      <c r="AR854" s="396"/>
      <c r="AS854" s="363"/>
      <c r="AT854" s="390"/>
      <c r="AU854" s="363"/>
      <c r="AV854" s="390"/>
      <c r="AW854" s="390"/>
      <c r="AX854" s="390"/>
      <c r="AY854" s="393"/>
    </row>
    <row r="855" spans="1:51" ht="50" hidden="1" customHeight="1" x14ac:dyDescent="0.3">
      <c r="A855" s="403" t="s">
        <v>775</v>
      </c>
      <c r="B855" s="406" t="s">
        <v>163</v>
      </c>
      <c r="C855" s="409">
        <v>4</v>
      </c>
      <c r="D855" s="406" t="s">
        <v>2013</v>
      </c>
      <c r="E855" s="406" t="s">
        <v>227</v>
      </c>
      <c r="F855" s="406" t="s">
        <v>2061</v>
      </c>
      <c r="G855" s="400" t="s">
        <v>3136</v>
      </c>
      <c r="H855" s="361" t="s">
        <v>2037</v>
      </c>
      <c r="I855" s="361" t="s">
        <v>2038</v>
      </c>
      <c r="J855" s="361" t="s">
        <v>2039</v>
      </c>
      <c r="K855" s="361" t="s">
        <v>2040</v>
      </c>
      <c r="L855" s="361" t="s">
        <v>3046</v>
      </c>
      <c r="M855" s="361" t="s">
        <v>2042</v>
      </c>
      <c r="N855" s="388">
        <f>VALUE(MID($M855,1,1))</f>
        <v>3</v>
      </c>
      <c r="O855" s="397">
        <f>IF(N855=5,100%,IF(N855=4,80%,IF(N855=3,60%,IF(N855=2,40%,IF(N855=1,20%,"")))))</f>
        <v>0.6</v>
      </c>
      <c r="P855" s="361" t="s">
        <v>2043</v>
      </c>
      <c r="Q855" s="388">
        <f>VALUE(MID($P855,1,1))</f>
        <v>2</v>
      </c>
      <c r="R855" s="397">
        <f>IF(Q855=5,100%,IF(Q855=4,80%,IF(Q855=3,60%,IF(Q855=2,40%,IF(Q855=1,20%,"")))))</f>
        <v>0.4</v>
      </c>
      <c r="S855" s="388" t="str">
        <f>CONCATENATE(M855,P855)</f>
        <v>3. Media2. Menor</v>
      </c>
      <c r="T855" s="391" t="s">
        <v>2044</v>
      </c>
      <c r="U855" s="70" t="s">
        <v>419</v>
      </c>
      <c r="V855" s="41" t="s">
        <v>2045</v>
      </c>
      <c r="W855" s="70" t="s">
        <v>2046</v>
      </c>
      <c r="X855" s="71">
        <f t="shared" si="511"/>
        <v>0.25</v>
      </c>
      <c r="Y855" s="71" t="s">
        <v>2047</v>
      </c>
      <c r="Z855" s="71">
        <f t="shared" si="512"/>
        <v>0.05</v>
      </c>
      <c r="AA855" s="70" t="s">
        <v>419</v>
      </c>
      <c r="AB855" s="41" t="s">
        <v>2048</v>
      </c>
      <c r="AC855" s="72">
        <f t="shared" si="513"/>
        <v>0.1</v>
      </c>
      <c r="AD855" s="70" t="s">
        <v>419</v>
      </c>
      <c r="AE855" s="70" t="s">
        <v>194</v>
      </c>
      <c r="AF855" s="70" t="s">
        <v>170</v>
      </c>
      <c r="AG855" s="72">
        <f t="shared" si="514"/>
        <v>0.15</v>
      </c>
      <c r="AH855" s="70" t="s">
        <v>419</v>
      </c>
      <c r="AI855" s="143" t="s">
        <v>2049</v>
      </c>
      <c r="AJ855" s="72">
        <f t="shared" si="509"/>
        <v>0.1</v>
      </c>
      <c r="AK855" s="70" t="s">
        <v>419</v>
      </c>
      <c r="AL855" s="70" t="s">
        <v>2063</v>
      </c>
      <c r="AM855" s="72">
        <f t="shared" si="515"/>
        <v>0.15</v>
      </c>
      <c r="AN855" s="72" t="s">
        <v>2051</v>
      </c>
      <c r="AO855" s="72" t="s">
        <v>2052</v>
      </c>
      <c r="AP855" s="72">
        <f t="shared" si="516"/>
        <v>0.25</v>
      </c>
      <c r="AQ855" s="73">
        <f t="shared" si="517"/>
        <v>1.05</v>
      </c>
      <c r="AR855" s="394">
        <v>1.0833333333333333</v>
      </c>
      <c r="AS855" s="361" t="s">
        <v>2053</v>
      </c>
      <c r="AT855" s="388">
        <f>VALUE(MID($AS855,1,1))</f>
        <v>1</v>
      </c>
      <c r="AU855" s="361" t="s">
        <v>2054</v>
      </c>
      <c r="AV855" s="388">
        <f>VALUE(MID($AU855,1,1))</f>
        <v>1</v>
      </c>
      <c r="AW855" s="388">
        <f>$AT855*$AV855</f>
        <v>1</v>
      </c>
      <c r="AX855" s="388" t="str">
        <f>CONCATENATE(AS855,AU855)</f>
        <v>1. Muy baja1. Leve</v>
      </c>
      <c r="AY855" s="391" t="s">
        <v>2055</v>
      </c>
    </row>
    <row r="856" spans="1:51" ht="50" hidden="1" customHeight="1" x14ac:dyDescent="0.3">
      <c r="A856" s="404"/>
      <c r="B856" s="407"/>
      <c r="C856" s="410"/>
      <c r="D856" s="407"/>
      <c r="E856" s="407"/>
      <c r="F856" s="407"/>
      <c r="G856" s="401"/>
      <c r="H856" s="362"/>
      <c r="I856" s="362"/>
      <c r="J856" s="362"/>
      <c r="K856" s="362"/>
      <c r="L856" s="362"/>
      <c r="M856" s="362"/>
      <c r="N856" s="389"/>
      <c r="O856" s="398"/>
      <c r="P856" s="362"/>
      <c r="Q856" s="389"/>
      <c r="R856" s="398"/>
      <c r="S856" s="389"/>
      <c r="T856" s="392"/>
      <c r="U856" s="70" t="s">
        <v>419</v>
      </c>
      <c r="V856" s="41" t="s">
        <v>2064</v>
      </c>
      <c r="W856" s="70" t="s">
        <v>2046</v>
      </c>
      <c r="X856" s="71">
        <f t="shared" si="511"/>
        <v>0.25</v>
      </c>
      <c r="Y856" s="71" t="s">
        <v>2047</v>
      </c>
      <c r="Z856" s="71">
        <f t="shared" si="512"/>
        <v>0.05</v>
      </c>
      <c r="AA856" s="70" t="s">
        <v>419</v>
      </c>
      <c r="AB856" s="41" t="s">
        <v>2065</v>
      </c>
      <c r="AC856" s="72">
        <f t="shared" si="513"/>
        <v>0.1</v>
      </c>
      <c r="AD856" s="70" t="s">
        <v>419</v>
      </c>
      <c r="AE856" s="70" t="s">
        <v>194</v>
      </c>
      <c r="AF856" s="70" t="s">
        <v>170</v>
      </c>
      <c r="AG856" s="72">
        <f t="shared" si="514"/>
        <v>0.15</v>
      </c>
      <c r="AH856" s="70" t="s">
        <v>419</v>
      </c>
      <c r="AI856" s="41" t="s">
        <v>2066</v>
      </c>
      <c r="AJ856" s="72">
        <f t="shared" si="509"/>
        <v>0.1</v>
      </c>
      <c r="AK856" s="70" t="s">
        <v>419</v>
      </c>
      <c r="AL856" s="70" t="s">
        <v>2063</v>
      </c>
      <c r="AM856" s="72">
        <f t="shared" si="515"/>
        <v>0.15</v>
      </c>
      <c r="AN856" s="72" t="s">
        <v>2051</v>
      </c>
      <c r="AO856" s="72" t="s">
        <v>2067</v>
      </c>
      <c r="AP856" s="72">
        <f t="shared" si="516"/>
        <v>0.25</v>
      </c>
      <c r="AQ856" s="73">
        <f t="shared" si="517"/>
        <v>1.05</v>
      </c>
      <c r="AR856" s="395"/>
      <c r="AS856" s="362"/>
      <c r="AT856" s="389"/>
      <c r="AU856" s="362"/>
      <c r="AV856" s="389"/>
      <c r="AW856" s="389"/>
      <c r="AX856" s="389"/>
      <c r="AY856" s="392"/>
    </row>
    <row r="857" spans="1:51" ht="50" hidden="1" customHeight="1" x14ac:dyDescent="0.3">
      <c r="A857" s="405"/>
      <c r="B857" s="408"/>
      <c r="C857" s="411"/>
      <c r="D857" s="408"/>
      <c r="E857" s="408"/>
      <c r="F857" s="408"/>
      <c r="G857" s="402"/>
      <c r="H857" s="363"/>
      <c r="I857" s="363"/>
      <c r="J857" s="363"/>
      <c r="K857" s="363"/>
      <c r="L857" s="363"/>
      <c r="M857" s="363"/>
      <c r="N857" s="390"/>
      <c r="O857" s="399"/>
      <c r="P857" s="363"/>
      <c r="Q857" s="390"/>
      <c r="R857" s="399"/>
      <c r="S857" s="390"/>
      <c r="T857" s="393"/>
      <c r="U857" s="70" t="s">
        <v>419</v>
      </c>
      <c r="V857" s="41" t="s">
        <v>2068</v>
      </c>
      <c r="W857" s="70" t="s">
        <v>2046</v>
      </c>
      <c r="X857" s="71">
        <f t="shared" si="511"/>
        <v>0.25</v>
      </c>
      <c r="Y857" s="71" t="s">
        <v>2069</v>
      </c>
      <c r="Z857" s="71">
        <f t="shared" si="512"/>
        <v>0.15</v>
      </c>
      <c r="AA857" s="70" t="s">
        <v>419</v>
      </c>
      <c r="AB857" s="41" t="s">
        <v>2070</v>
      </c>
      <c r="AC857" s="72">
        <f t="shared" si="513"/>
        <v>0.1</v>
      </c>
      <c r="AD857" s="70" t="s">
        <v>419</v>
      </c>
      <c r="AE857" s="70" t="s">
        <v>194</v>
      </c>
      <c r="AF857" s="70" t="s">
        <v>170</v>
      </c>
      <c r="AG857" s="72">
        <f t="shared" si="514"/>
        <v>0.15</v>
      </c>
      <c r="AH857" s="70" t="s">
        <v>419</v>
      </c>
      <c r="AI857" s="41" t="s">
        <v>2066</v>
      </c>
      <c r="AJ857" s="72">
        <f t="shared" si="509"/>
        <v>0.1</v>
      </c>
      <c r="AK857" s="70" t="s">
        <v>419</v>
      </c>
      <c r="AL857" s="70" t="s">
        <v>2063</v>
      </c>
      <c r="AM857" s="72">
        <f t="shared" si="515"/>
        <v>0.15</v>
      </c>
      <c r="AN857" s="72" t="s">
        <v>2051</v>
      </c>
      <c r="AO857" s="72" t="s">
        <v>2067</v>
      </c>
      <c r="AP857" s="72">
        <f t="shared" si="516"/>
        <v>0.25</v>
      </c>
      <c r="AQ857" s="73">
        <f t="shared" si="517"/>
        <v>1.1499999999999999</v>
      </c>
      <c r="AR857" s="396"/>
      <c r="AS857" s="363"/>
      <c r="AT857" s="390"/>
      <c r="AU857" s="363"/>
      <c r="AV857" s="390"/>
      <c r="AW857" s="390"/>
      <c r="AX857" s="390"/>
      <c r="AY857" s="393"/>
    </row>
    <row r="858" spans="1:51" ht="50" customHeight="1" x14ac:dyDescent="0.3">
      <c r="A858" s="403" t="s">
        <v>775</v>
      </c>
      <c r="B858" s="406" t="s">
        <v>163</v>
      </c>
      <c r="C858" s="409">
        <v>5</v>
      </c>
      <c r="D858" s="406" t="s">
        <v>2329</v>
      </c>
      <c r="E858" s="406" t="s">
        <v>253</v>
      </c>
      <c r="F858" s="406" t="s">
        <v>2032</v>
      </c>
      <c r="G858" s="400" t="s">
        <v>2542</v>
      </c>
      <c r="H858" s="361" t="s">
        <v>2073</v>
      </c>
      <c r="I858" s="361" t="s">
        <v>2074</v>
      </c>
      <c r="J858" s="361" t="s">
        <v>2075</v>
      </c>
      <c r="K858" s="361" t="s">
        <v>2076</v>
      </c>
      <c r="L858" s="361" t="s">
        <v>3046</v>
      </c>
      <c r="M858" s="361" t="s">
        <v>2042</v>
      </c>
      <c r="N858" s="388">
        <f>VALUE(MID($M858,1,1))</f>
        <v>3</v>
      </c>
      <c r="O858" s="397">
        <f>IF(N858=5,100%,IF(N858=4,80%,IF(N858=3,60%,IF(N858=2,40%,IF(N858=1,20%,"")))))</f>
        <v>0.6</v>
      </c>
      <c r="P858" s="361" t="s">
        <v>2043</v>
      </c>
      <c r="Q858" s="388">
        <f>VALUE(MID($P858,1,1))</f>
        <v>2</v>
      </c>
      <c r="R858" s="397">
        <f>IF(Q858=5,100%,IF(Q858=4,80%,IF(Q858=3,60%,IF(Q858=2,40%,IF(Q858=1,20%,"")))))</f>
        <v>0.4</v>
      </c>
      <c r="S858" s="388" t="str">
        <f>CONCATENATE(M858,P858)</f>
        <v>3. Media2. Menor</v>
      </c>
      <c r="T858" s="391" t="s">
        <v>2044</v>
      </c>
      <c r="U858" s="70" t="s">
        <v>419</v>
      </c>
      <c r="V858" s="70" t="s">
        <v>3127</v>
      </c>
      <c r="W858" s="70" t="s">
        <v>2046</v>
      </c>
      <c r="X858" s="71">
        <f>IF(W858="","0%",IF(W858="Preventivo",25%,IF(W858="Detectivo",15%,IF(W858="Correctivo",10%))))</f>
        <v>0.25</v>
      </c>
      <c r="Y858" s="71" t="s">
        <v>2047</v>
      </c>
      <c r="Z858" s="71">
        <f>IF(Y858="Automático",15%,IF(Y858="Manual",5%,"0%"))</f>
        <v>0.05</v>
      </c>
      <c r="AA858" s="70" t="s">
        <v>419</v>
      </c>
      <c r="AB858" s="70" t="s">
        <v>3128</v>
      </c>
      <c r="AC858" s="72">
        <f>IF($AA858="SI",10%,0%)</f>
        <v>0.1</v>
      </c>
      <c r="AD858" s="70" t="s">
        <v>419</v>
      </c>
      <c r="AE858" s="70" t="s">
        <v>656</v>
      </c>
      <c r="AF858" s="70" t="s">
        <v>1967</v>
      </c>
      <c r="AG858" s="72">
        <f>IF($AD858="SI",15%,0%)</f>
        <v>0.15</v>
      </c>
      <c r="AH858" s="70" t="s">
        <v>419</v>
      </c>
      <c r="AI858" s="70" t="s">
        <v>2145</v>
      </c>
      <c r="AJ858" s="72">
        <f t="shared" si="509"/>
        <v>0.1</v>
      </c>
      <c r="AK858" s="70" t="s">
        <v>419</v>
      </c>
      <c r="AL858" s="70" t="s">
        <v>2050</v>
      </c>
      <c r="AM858" s="72">
        <f>IF(AK858="SI",15%,0%)</f>
        <v>0.15</v>
      </c>
      <c r="AN858" s="72" t="s">
        <v>2051</v>
      </c>
      <c r="AO858" s="72" t="s">
        <v>2067</v>
      </c>
      <c r="AP858" s="72">
        <f t="shared" si="516"/>
        <v>0.25</v>
      </c>
      <c r="AQ858" s="73">
        <f t="shared" si="517"/>
        <v>1.05</v>
      </c>
      <c r="AR858" s="394">
        <v>1.05</v>
      </c>
      <c r="AS858" s="361" t="s">
        <v>2053</v>
      </c>
      <c r="AT858" s="388">
        <f>VALUE(MID($AS858,1,1))</f>
        <v>1</v>
      </c>
      <c r="AU858" s="361" t="s">
        <v>2054</v>
      </c>
      <c r="AV858" s="388">
        <f>VALUE(MID($AU858,1,1))</f>
        <v>1</v>
      </c>
      <c r="AW858" s="388">
        <f>$AT858*$AV858</f>
        <v>1</v>
      </c>
      <c r="AX858" s="388" t="str">
        <f>CONCATENATE(AS858,AU858)</f>
        <v>1. Muy baja1. Leve</v>
      </c>
      <c r="AY858" s="391" t="s">
        <v>2055</v>
      </c>
    </row>
    <row r="859" spans="1:51" ht="50" customHeight="1" x14ac:dyDescent="0.3">
      <c r="A859" s="404"/>
      <c r="B859" s="407"/>
      <c r="C859" s="410"/>
      <c r="D859" s="407"/>
      <c r="E859" s="407"/>
      <c r="F859" s="407"/>
      <c r="G859" s="401"/>
      <c r="H859" s="362"/>
      <c r="I859" s="362"/>
      <c r="J859" s="362"/>
      <c r="K859" s="362"/>
      <c r="L859" s="362"/>
      <c r="M859" s="362"/>
      <c r="N859" s="389"/>
      <c r="O859" s="398"/>
      <c r="P859" s="362"/>
      <c r="Q859" s="389"/>
      <c r="R859" s="398"/>
      <c r="S859" s="389"/>
      <c r="T859" s="392"/>
      <c r="U859" s="70" t="s">
        <v>419</v>
      </c>
      <c r="V859" s="70" t="s">
        <v>3129</v>
      </c>
      <c r="W859" s="70" t="s">
        <v>2046</v>
      </c>
      <c r="X859" s="71">
        <f t="shared" ref="X859:X861" si="518">IF(W859="","0%",IF(W859="Preventivo",25%,IF(W859="Detectivo",15%,IF(W859="Correctivo",10%))))</f>
        <v>0.25</v>
      </c>
      <c r="Y859" s="71" t="s">
        <v>2047</v>
      </c>
      <c r="Z859" s="71">
        <f t="shared" ref="Z859:Z861" si="519">IF(Y859="Automático",15%,IF(Y859="Manual",5%,"0%"))</f>
        <v>0.05</v>
      </c>
      <c r="AA859" s="70" t="s">
        <v>419</v>
      </c>
      <c r="AB859" s="70" t="s">
        <v>3130</v>
      </c>
      <c r="AC859" s="72">
        <f t="shared" si="513"/>
        <v>0.1</v>
      </c>
      <c r="AD859" s="70" t="s">
        <v>419</v>
      </c>
      <c r="AE859" s="70" t="s">
        <v>516</v>
      </c>
      <c r="AF859" s="70" t="s">
        <v>1967</v>
      </c>
      <c r="AG859" s="72">
        <f t="shared" si="514"/>
        <v>0.15</v>
      </c>
      <c r="AH859" s="70" t="s">
        <v>419</v>
      </c>
      <c r="AI859" s="70" t="s">
        <v>2215</v>
      </c>
      <c r="AJ859" s="72">
        <f t="shared" si="509"/>
        <v>0.1</v>
      </c>
      <c r="AK859" s="70" t="s">
        <v>419</v>
      </c>
      <c r="AL859" s="70" t="s">
        <v>2493</v>
      </c>
      <c r="AM859" s="72">
        <f t="shared" ref="AM859:AM861" si="520">IF(AK859="SI",15%,0%)</f>
        <v>0.15</v>
      </c>
      <c r="AN859" s="72" t="s">
        <v>2051</v>
      </c>
      <c r="AO859" s="72" t="s">
        <v>2120</v>
      </c>
      <c r="AP859" s="72">
        <f t="shared" si="516"/>
        <v>0.25</v>
      </c>
      <c r="AQ859" s="73">
        <f t="shared" si="517"/>
        <v>1.05</v>
      </c>
      <c r="AR859" s="395"/>
      <c r="AS859" s="362"/>
      <c r="AT859" s="389"/>
      <c r="AU859" s="362"/>
      <c r="AV859" s="389"/>
      <c r="AW859" s="389"/>
      <c r="AX859" s="389"/>
      <c r="AY859" s="392"/>
    </row>
    <row r="860" spans="1:51" ht="50" customHeight="1" x14ac:dyDescent="0.3">
      <c r="A860" s="405"/>
      <c r="B860" s="408"/>
      <c r="C860" s="411"/>
      <c r="D860" s="408"/>
      <c r="E860" s="408"/>
      <c r="F860" s="408"/>
      <c r="G860" s="402"/>
      <c r="H860" s="363"/>
      <c r="I860" s="363"/>
      <c r="J860" s="363"/>
      <c r="K860" s="363"/>
      <c r="L860" s="363"/>
      <c r="M860" s="363"/>
      <c r="N860" s="390"/>
      <c r="O860" s="399"/>
      <c r="P860" s="363"/>
      <c r="Q860" s="390"/>
      <c r="R860" s="399"/>
      <c r="S860" s="390"/>
      <c r="T860" s="393"/>
      <c r="U860" s="70" t="s">
        <v>419</v>
      </c>
      <c r="V860" s="70" t="s">
        <v>3137</v>
      </c>
      <c r="W860" s="70" t="s">
        <v>2046</v>
      </c>
      <c r="X860" s="71">
        <f t="shared" si="518"/>
        <v>0.25</v>
      </c>
      <c r="Y860" s="71" t="s">
        <v>2047</v>
      </c>
      <c r="Z860" s="71">
        <f t="shared" si="519"/>
        <v>0.05</v>
      </c>
      <c r="AA860" s="70" t="s">
        <v>419</v>
      </c>
      <c r="AB860" s="70" t="s">
        <v>3138</v>
      </c>
      <c r="AC860" s="72">
        <f t="shared" si="513"/>
        <v>0.1</v>
      </c>
      <c r="AD860" s="70" t="s">
        <v>419</v>
      </c>
      <c r="AE860" s="70" t="s">
        <v>656</v>
      </c>
      <c r="AF860" s="70" t="s">
        <v>1967</v>
      </c>
      <c r="AG860" s="72">
        <f t="shared" si="514"/>
        <v>0.15</v>
      </c>
      <c r="AH860" s="70" t="s">
        <v>419</v>
      </c>
      <c r="AI860" s="70" t="s">
        <v>3139</v>
      </c>
      <c r="AJ860" s="72">
        <f t="shared" si="509"/>
        <v>0.1</v>
      </c>
      <c r="AK860" s="70" t="s">
        <v>419</v>
      </c>
      <c r="AL860" s="70" t="s">
        <v>2493</v>
      </c>
      <c r="AM860" s="72">
        <f t="shared" si="520"/>
        <v>0.15</v>
      </c>
      <c r="AN860" s="72" t="s">
        <v>2051</v>
      </c>
      <c r="AO860" s="72" t="s">
        <v>2067</v>
      </c>
      <c r="AP860" s="72">
        <f t="shared" si="516"/>
        <v>0.25</v>
      </c>
      <c r="AQ860" s="73">
        <f t="shared" si="517"/>
        <v>1.05</v>
      </c>
      <c r="AR860" s="396"/>
      <c r="AS860" s="363"/>
      <c r="AT860" s="390"/>
      <c r="AU860" s="363"/>
      <c r="AV860" s="390"/>
      <c r="AW860" s="390"/>
      <c r="AX860" s="390"/>
      <c r="AY860" s="393"/>
    </row>
    <row r="861" spans="1:51" ht="50" customHeight="1" x14ac:dyDescent="0.3">
      <c r="A861" s="403" t="s">
        <v>775</v>
      </c>
      <c r="B861" s="406" t="s">
        <v>163</v>
      </c>
      <c r="C861" s="409">
        <v>6</v>
      </c>
      <c r="D861" s="406" t="s">
        <v>2329</v>
      </c>
      <c r="E861" s="406" t="s">
        <v>253</v>
      </c>
      <c r="F861" s="406" t="s">
        <v>2061</v>
      </c>
      <c r="G861" s="400" t="s">
        <v>2543</v>
      </c>
      <c r="H861" s="361" t="s">
        <v>2084</v>
      </c>
      <c r="I861" s="361" t="s">
        <v>2085</v>
      </c>
      <c r="J861" s="361" t="s">
        <v>2086</v>
      </c>
      <c r="K861" s="361" t="s">
        <v>2087</v>
      </c>
      <c r="L861" s="361" t="s">
        <v>3046</v>
      </c>
      <c r="M861" s="361" t="s">
        <v>2132</v>
      </c>
      <c r="N861" s="388">
        <f>VALUE(MID($M861,1,1))</f>
        <v>2</v>
      </c>
      <c r="O861" s="397">
        <f>IF(N861=5,100%,IF(N861=4,80%,IF(N861=3,60%,IF(N861=2,40%,IF(N861=1,20%,"")))))</f>
        <v>0.4</v>
      </c>
      <c r="P861" s="361" t="s">
        <v>2106</v>
      </c>
      <c r="Q861" s="388">
        <f>VALUE(MID($P861,1,1))</f>
        <v>3</v>
      </c>
      <c r="R861" s="397">
        <f>IF(Q861=5,100%,IF(Q861=4,80%,IF(Q861=3,60%,IF(Q861=2,40%,IF(Q861=1,20%,"")))))</f>
        <v>0.6</v>
      </c>
      <c r="S861" s="388" t="str">
        <f>CONCATENATE(M861,P861)</f>
        <v>2. Baja3. Moderado</v>
      </c>
      <c r="T861" s="391" t="s">
        <v>2044</v>
      </c>
      <c r="U861" s="70" t="s">
        <v>419</v>
      </c>
      <c r="V861" s="70" t="s">
        <v>3129</v>
      </c>
      <c r="W861" s="70" t="s">
        <v>2046</v>
      </c>
      <c r="X861" s="71">
        <f t="shared" si="518"/>
        <v>0.25</v>
      </c>
      <c r="Y861" s="71" t="s">
        <v>2047</v>
      </c>
      <c r="Z861" s="71">
        <f t="shared" si="519"/>
        <v>0.05</v>
      </c>
      <c r="AA861" s="70" t="s">
        <v>419</v>
      </c>
      <c r="AB861" s="70" t="s">
        <v>3130</v>
      </c>
      <c r="AC861" s="72">
        <f t="shared" si="513"/>
        <v>0.1</v>
      </c>
      <c r="AD861" s="70" t="s">
        <v>419</v>
      </c>
      <c r="AE861" s="70" t="s">
        <v>516</v>
      </c>
      <c r="AF861" s="70" t="s">
        <v>1967</v>
      </c>
      <c r="AG861" s="72">
        <f t="shared" si="514"/>
        <v>0.15</v>
      </c>
      <c r="AH861" s="70" t="s">
        <v>419</v>
      </c>
      <c r="AI861" s="70" t="s">
        <v>2215</v>
      </c>
      <c r="AJ861" s="72">
        <f t="shared" si="509"/>
        <v>0.1</v>
      </c>
      <c r="AK861" s="70" t="s">
        <v>419</v>
      </c>
      <c r="AL861" s="70" t="s">
        <v>2493</v>
      </c>
      <c r="AM861" s="72">
        <f t="shared" si="520"/>
        <v>0.15</v>
      </c>
      <c r="AN861" s="72" t="s">
        <v>2051</v>
      </c>
      <c r="AO861" s="72" t="s">
        <v>2120</v>
      </c>
      <c r="AP861" s="72">
        <f t="shared" si="516"/>
        <v>0.25</v>
      </c>
      <c r="AQ861" s="73">
        <f t="shared" si="517"/>
        <v>1.05</v>
      </c>
      <c r="AR861" s="394">
        <v>0.35000000000000003</v>
      </c>
      <c r="AS861" s="361" t="s">
        <v>2053</v>
      </c>
      <c r="AT861" s="388">
        <f>VALUE(MID($AS861,1,1))</f>
        <v>1</v>
      </c>
      <c r="AU861" s="361" t="s">
        <v>2043</v>
      </c>
      <c r="AV861" s="388">
        <f>VALUE(MID($AU861,1,1))</f>
        <v>2</v>
      </c>
      <c r="AW861" s="388">
        <f>$AT861*$AV861</f>
        <v>2</v>
      </c>
      <c r="AX861" s="388" t="str">
        <f>CONCATENATE(AS861,AU861)</f>
        <v>1. Muy baja2. Menor</v>
      </c>
      <c r="AY861" s="391" t="s">
        <v>2055</v>
      </c>
    </row>
    <row r="862" spans="1:51" ht="50" customHeight="1" x14ac:dyDescent="0.3">
      <c r="A862" s="404"/>
      <c r="B862" s="407"/>
      <c r="C862" s="410"/>
      <c r="D862" s="407"/>
      <c r="E862" s="407"/>
      <c r="F862" s="407"/>
      <c r="G862" s="401"/>
      <c r="H862" s="362"/>
      <c r="I862" s="362"/>
      <c r="J862" s="362"/>
      <c r="K862" s="362"/>
      <c r="L862" s="362"/>
      <c r="M862" s="362"/>
      <c r="N862" s="389"/>
      <c r="O862" s="398"/>
      <c r="P862" s="362"/>
      <c r="Q862" s="389"/>
      <c r="R862" s="398"/>
      <c r="S862" s="389"/>
      <c r="T862" s="392"/>
      <c r="U862" s="70"/>
      <c r="V862" s="70"/>
      <c r="W862" s="70"/>
      <c r="X862" s="71" t="str">
        <f t="shared" si="511"/>
        <v>0%</v>
      </c>
      <c r="Y862" s="71"/>
      <c r="Z862" s="71" t="str">
        <f t="shared" si="512"/>
        <v>0%</v>
      </c>
      <c r="AA862" s="70"/>
      <c r="AB862" s="70"/>
      <c r="AC862" s="72">
        <f t="shared" si="513"/>
        <v>0</v>
      </c>
      <c r="AD862" s="70"/>
      <c r="AE862" s="70"/>
      <c r="AF862" s="70"/>
      <c r="AG862" s="72">
        <f t="shared" si="514"/>
        <v>0</v>
      </c>
      <c r="AH862" s="70"/>
      <c r="AI862" s="70"/>
      <c r="AJ862" s="72">
        <f t="shared" si="509"/>
        <v>0</v>
      </c>
      <c r="AK862" s="70"/>
      <c r="AL862" s="70"/>
      <c r="AM862" s="72">
        <f t="shared" si="515"/>
        <v>0</v>
      </c>
      <c r="AN862" s="72"/>
      <c r="AO862" s="72"/>
      <c r="AP862" s="72">
        <f t="shared" si="516"/>
        <v>0</v>
      </c>
      <c r="AQ862" s="73">
        <f t="shared" si="517"/>
        <v>0</v>
      </c>
      <c r="AR862" s="395"/>
      <c r="AS862" s="362"/>
      <c r="AT862" s="389"/>
      <c r="AU862" s="362"/>
      <c r="AV862" s="389"/>
      <c r="AW862" s="389"/>
      <c r="AX862" s="389"/>
      <c r="AY862" s="392"/>
    </row>
    <row r="863" spans="1:51" ht="50" customHeight="1" x14ac:dyDescent="0.3">
      <c r="A863" s="405"/>
      <c r="B863" s="408"/>
      <c r="C863" s="411"/>
      <c r="D863" s="408"/>
      <c r="E863" s="408"/>
      <c r="F863" s="408"/>
      <c r="G863" s="402"/>
      <c r="H863" s="363"/>
      <c r="I863" s="363"/>
      <c r="J863" s="363"/>
      <c r="K863" s="363"/>
      <c r="L863" s="363"/>
      <c r="M863" s="363"/>
      <c r="N863" s="390"/>
      <c r="O863" s="399"/>
      <c r="P863" s="363"/>
      <c r="Q863" s="390"/>
      <c r="R863" s="399"/>
      <c r="S863" s="390"/>
      <c r="T863" s="393"/>
      <c r="U863" s="70"/>
      <c r="V863" s="70"/>
      <c r="W863" s="70"/>
      <c r="X863" s="71" t="str">
        <f t="shared" si="511"/>
        <v>0%</v>
      </c>
      <c r="Y863" s="71"/>
      <c r="Z863" s="71" t="str">
        <f t="shared" si="512"/>
        <v>0%</v>
      </c>
      <c r="AA863" s="70"/>
      <c r="AB863" s="70"/>
      <c r="AC863" s="72">
        <f t="shared" si="513"/>
        <v>0</v>
      </c>
      <c r="AD863" s="70"/>
      <c r="AE863" s="70"/>
      <c r="AF863" s="70"/>
      <c r="AG863" s="72">
        <f t="shared" si="514"/>
        <v>0</v>
      </c>
      <c r="AH863" s="70"/>
      <c r="AI863" s="70"/>
      <c r="AJ863" s="72">
        <f t="shared" si="509"/>
        <v>0</v>
      </c>
      <c r="AK863" s="70"/>
      <c r="AL863" s="70"/>
      <c r="AM863" s="72">
        <f t="shared" si="515"/>
        <v>0</v>
      </c>
      <c r="AN863" s="72"/>
      <c r="AO863" s="72"/>
      <c r="AP863" s="72">
        <f t="shared" si="516"/>
        <v>0</v>
      </c>
      <c r="AQ863" s="73">
        <f t="shared" si="517"/>
        <v>0</v>
      </c>
      <c r="AR863" s="396"/>
      <c r="AS863" s="363"/>
      <c r="AT863" s="390"/>
      <c r="AU863" s="363"/>
      <c r="AV863" s="390"/>
      <c r="AW863" s="390"/>
      <c r="AX863" s="390"/>
      <c r="AY863" s="393"/>
    </row>
    <row r="864" spans="1:51" ht="50" customHeight="1" x14ac:dyDescent="0.3">
      <c r="A864" s="403" t="s">
        <v>775</v>
      </c>
      <c r="B864" s="406" t="s">
        <v>163</v>
      </c>
      <c r="C864" s="409">
        <v>7</v>
      </c>
      <c r="D864" s="406" t="s">
        <v>2342</v>
      </c>
      <c r="E864" s="406" t="s">
        <v>253</v>
      </c>
      <c r="F864" s="406" t="s">
        <v>2032</v>
      </c>
      <c r="G864" s="400" t="s">
        <v>3140</v>
      </c>
      <c r="H864" s="361" t="s">
        <v>2073</v>
      </c>
      <c r="I864" s="361" t="s">
        <v>3141</v>
      </c>
      <c r="J864" s="361" t="s">
        <v>2174</v>
      </c>
      <c r="K864" s="361" t="s">
        <v>2076</v>
      </c>
      <c r="L864" s="361" t="s">
        <v>3046</v>
      </c>
      <c r="M864" s="361" t="s">
        <v>2042</v>
      </c>
      <c r="N864" s="388">
        <f>VALUE(MID($M864,1,1))</f>
        <v>3</v>
      </c>
      <c r="O864" s="397">
        <f>IF(N864=5,100%,IF(N864=4,80%,IF(N864=3,60%,IF(N864=2,40%,IF(N864=1,20%,"")))))</f>
        <v>0.6</v>
      </c>
      <c r="P864" s="361" t="s">
        <v>2043</v>
      </c>
      <c r="Q864" s="388">
        <f>VALUE(MID($P864,1,1))</f>
        <v>2</v>
      </c>
      <c r="R864" s="397">
        <f>IF(Q864=5,100%,IF(Q864=4,80%,IF(Q864=3,60%,IF(Q864=2,40%,IF(Q864=1,20%,"")))))</f>
        <v>0.4</v>
      </c>
      <c r="S864" s="388" t="str">
        <f>CONCATENATE(M864,P864)</f>
        <v>3. Media2. Menor</v>
      </c>
      <c r="T864" s="391" t="s">
        <v>2044</v>
      </c>
      <c r="U864" s="70" t="s">
        <v>419</v>
      </c>
      <c r="V864" s="70" t="s">
        <v>2093</v>
      </c>
      <c r="W864" s="70" t="s">
        <v>2046</v>
      </c>
      <c r="X864" s="71">
        <f t="shared" si="511"/>
        <v>0.25</v>
      </c>
      <c r="Y864" s="71" t="s">
        <v>2047</v>
      </c>
      <c r="Z864" s="71">
        <f t="shared" si="512"/>
        <v>0.05</v>
      </c>
      <c r="AA864" s="70" t="s">
        <v>419</v>
      </c>
      <c r="AB864" s="70" t="s">
        <v>3142</v>
      </c>
      <c r="AC864" s="72">
        <f t="shared" si="513"/>
        <v>0.1</v>
      </c>
      <c r="AD864" s="70" t="s">
        <v>419</v>
      </c>
      <c r="AE864" s="70" t="s">
        <v>516</v>
      </c>
      <c r="AF864" s="70" t="s">
        <v>1967</v>
      </c>
      <c r="AG864" s="72">
        <f t="shared" si="514"/>
        <v>0.15</v>
      </c>
      <c r="AH864" s="70" t="s">
        <v>419</v>
      </c>
      <c r="AI864" s="70" t="s">
        <v>2095</v>
      </c>
      <c r="AJ864" s="72">
        <f t="shared" si="509"/>
        <v>0.1</v>
      </c>
      <c r="AK864" s="70" t="s">
        <v>419</v>
      </c>
      <c r="AL864" s="70" t="s">
        <v>2096</v>
      </c>
      <c r="AM864" s="72">
        <f t="shared" si="515"/>
        <v>0.15</v>
      </c>
      <c r="AN864" s="72" t="s">
        <v>2051</v>
      </c>
      <c r="AO864" s="72" t="s">
        <v>2052</v>
      </c>
      <c r="AP864" s="72">
        <f t="shared" si="516"/>
        <v>0.25</v>
      </c>
      <c r="AQ864" s="73">
        <f t="shared" si="517"/>
        <v>1.05</v>
      </c>
      <c r="AR864" s="394">
        <v>0.35000000000000003</v>
      </c>
      <c r="AS864" s="361" t="s">
        <v>2132</v>
      </c>
      <c r="AT864" s="388">
        <f>VALUE(MID($AS864,1,1))</f>
        <v>2</v>
      </c>
      <c r="AU864" s="361" t="s">
        <v>2054</v>
      </c>
      <c r="AV864" s="388">
        <f>VALUE(MID($AU864,1,1))</f>
        <v>1</v>
      </c>
      <c r="AW864" s="388">
        <f>$AT864*$AV864</f>
        <v>2</v>
      </c>
      <c r="AX864" s="388" t="str">
        <f>CONCATENATE(AS864,AU864)</f>
        <v>2. Baja1. Leve</v>
      </c>
      <c r="AY864" s="391" t="s">
        <v>2055</v>
      </c>
    </row>
    <row r="865" spans="1:51" ht="50" customHeight="1" x14ac:dyDescent="0.3">
      <c r="A865" s="404"/>
      <c r="B865" s="407"/>
      <c r="C865" s="410"/>
      <c r="D865" s="407"/>
      <c r="E865" s="407"/>
      <c r="F865" s="407"/>
      <c r="G865" s="401"/>
      <c r="H865" s="362"/>
      <c r="I865" s="362"/>
      <c r="J865" s="362"/>
      <c r="K865" s="362"/>
      <c r="L865" s="362"/>
      <c r="M865" s="362"/>
      <c r="N865" s="389"/>
      <c r="O865" s="398"/>
      <c r="P865" s="362"/>
      <c r="Q865" s="389"/>
      <c r="R865" s="398"/>
      <c r="S865" s="389"/>
      <c r="T865" s="392"/>
      <c r="U865" s="70"/>
      <c r="V865" s="70"/>
      <c r="W865" s="70"/>
      <c r="X865" s="71" t="str">
        <f t="shared" si="511"/>
        <v>0%</v>
      </c>
      <c r="Y865" s="71"/>
      <c r="Z865" s="71" t="str">
        <f t="shared" si="512"/>
        <v>0%</v>
      </c>
      <c r="AA865" s="70"/>
      <c r="AB865" s="70"/>
      <c r="AC865" s="72">
        <f t="shared" si="513"/>
        <v>0</v>
      </c>
      <c r="AD865" s="70"/>
      <c r="AE865" s="70"/>
      <c r="AF865" s="70"/>
      <c r="AG865" s="72">
        <f t="shared" si="514"/>
        <v>0</v>
      </c>
      <c r="AH865" s="70"/>
      <c r="AI865" s="70"/>
      <c r="AJ865" s="72">
        <f t="shared" si="509"/>
        <v>0</v>
      </c>
      <c r="AK865" s="70"/>
      <c r="AL865" s="70"/>
      <c r="AM865" s="72">
        <f t="shared" si="515"/>
        <v>0</v>
      </c>
      <c r="AN865" s="72"/>
      <c r="AO865" s="72"/>
      <c r="AP865" s="72">
        <f t="shared" si="516"/>
        <v>0</v>
      </c>
      <c r="AQ865" s="73">
        <f t="shared" si="517"/>
        <v>0</v>
      </c>
      <c r="AR865" s="395"/>
      <c r="AS865" s="362"/>
      <c r="AT865" s="389"/>
      <c r="AU865" s="362"/>
      <c r="AV865" s="389"/>
      <c r="AW865" s="389"/>
      <c r="AX865" s="389"/>
      <c r="AY865" s="392"/>
    </row>
    <row r="866" spans="1:51" ht="50" customHeight="1" x14ac:dyDescent="0.3">
      <c r="A866" s="405"/>
      <c r="B866" s="408"/>
      <c r="C866" s="411"/>
      <c r="D866" s="408"/>
      <c r="E866" s="408"/>
      <c r="F866" s="408"/>
      <c r="G866" s="402"/>
      <c r="H866" s="363"/>
      <c r="I866" s="363"/>
      <c r="J866" s="363"/>
      <c r="K866" s="363"/>
      <c r="L866" s="363"/>
      <c r="M866" s="363"/>
      <c r="N866" s="390"/>
      <c r="O866" s="399"/>
      <c r="P866" s="363"/>
      <c r="Q866" s="390"/>
      <c r="R866" s="399"/>
      <c r="S866" s="390"/>
      <c r="T866" s="393"/>
      <c r="U866" s="70"/>
      <c r="V866" s="70"/>
      <c r="W866" s="70"/>
      <c r="X866" s="71" t="str">
        <f t="shared" si="511"/>
        <v>0%</v>
      </c>
      <c r="Y866" s="71"/>
      <c r="Z866" s="71" t="str">
        <f t="shared" si="512"/>
        <v>0%</v>
      </c>
      <c r="AA866" s="70"/>
      <c r="AB866" s="70"/>
      <c r="AC866" s="72">
        <f t="shared" si="513"/>
        <v>0</v>
      </c>
      <c r="AD866" s="70"/>
      <c r="AE866" s="70"/>
      <c r="AF866" s="70"/>
      <c r="AG866" s="72">
        <f t="shared" si="514"/>
        <v>0</v>
      </c>
      <c r="AH866" s="70"/>
      <c r="AI866" s="70"/>
      <c r="AJ866" s="72">
        <f t="shared" si="509"/>
        <v>0</v>
      </c>
      <c r="AK866" s="70"/>
      <c r="AL866" s="70"/>
      <c r="AM866" s="72">
        <f t="shared" si="515"/>
        <v>0</v>
      </c>
      <c r="AN866" s="72"/>
      <c r="AO866" s="72"/>
      <c r="AP866" s="72">
        <f t="shared" si="516"/>
        <v>0</v>
      </c>
      <c r="AQ866" s="73">
        <f t="shared" si="517"/>
        <v>0</v>
      </c>
      <c r="AR866" s="396"/>
      <c r="AS866" s="363"/>
      <c r="AT866" s="390"/>
      <c r="AU866" s="363"/>
      <c r="AV866" s="390"/>
      <c r="AW866" s="390"/>
      <c r="AX866" s="390"/>
      <c r="AY866" s="393"/>
    </row>
    <row r="867" spans="1:51" ht="50" customHeight="1" x14ac:dyDescent="0.3">
      <c r="A867" s="403" t="s">
        <v>775</v>
      </c>
      <c r="B867" s="406" t="s">
        <v>163</v>
      </c>
      <c r="C867" s="409">
        <v>8</v>
      </c>
      <c r="D867" s="406" t="s">
        <v>2342</v>
      </c>
      <c r="E867" s="406" t="s">
        <v>253</v>
      </c>
      <c r="F867" s="406" t="s">
        <v>2061</v>
      </c>
      <c r="G867" s="400" t="s">
        <v>3143</v>
      </c>
      <c r="H867" s="361" t="s">
        <v>2104</v>
      </c>
      <c r="I867" s="361" t="s">
        <v>3144</v>
      </c>
      <c r="J867" s="361" t="s">
        <v>2086</v>
      </c>
      <c r="K867" s="361" t="s">
        <v>2087</v>
      </c>
      <c r="L867" s="361" t="s">
        <v>3046</v>
      </c>
      <c r="M867" s="361" t="s">
        <v>2042</v>
      </c>
      <c r="N867" s="388">
        <f>VALUE(MID($M867,1,1))</f>
        <v>3</v>
      </c>
      <c r="O867" s="397">
        <f>IF(N867=5,100%,IF(N867=4,80%,IF(N867=3,60%,IF(N867=2,40%,IF(N867=1,20%,"")))))</f>
        <v>0.6</v>
      </c>
      <c r="P867" s="361" t="s">
        <v>2043</v>
      </c>
      <c r="Q867" s="388">
        <f>VALUE(MID($P867,1,1))</f>
        <v>2</v>
      </c>
      <c r="R867" s="397">
        <f>IF(Q867=5,100%,IF(Q867=4,80%,IF(Q867=3,60%,IF(Q867=2,40%,IF(Q867=1,20%,"")))))</f>
        <v>0.4</v>
      </c>
      <c r="S867" s="388" t="str">
        <f>CONCATENATE(M867,P867)</f>
        <v>3. Media2. Menor</v>
      </c>
      <c r="T867" s="391" t="s">
        <v>2044</v>
      </c>
      <c r="U867" s="70" t="s">
        <v>419</v>
      </c>
      <c r="V867" s="70" t="s">
        <v>2093</v>
      </c>
      <c r="W867" s="70" t="s">
        <v>2046</v>
      </c>
      <c r="X867" s="71">
        <f t="shared" si="511"/>
        <v>0.25</v>
      </c>
      <c r="Y867" s="71" t="s">
        <v>2069</v>
      </c>
      <c r="Z867" s="71">
        <f t="shared" si="512"/>
        <v>0.15</v>
      </c>
      <c r="AA867" s="70" t="s">
        <v>419</v>
      </c>
      <c r="AB867" s="70" t="s">
        <v>3142</v>
      </c>
      <c r="AC867" s="72">
        <f t="shared" si="513"/>
        <v>0.1</v>
      </c>
      <c r="AD867" s="70" t="s">
        <v>419</v>
      </c>
      <c r="AE867" s="70" t="s">
        <v>516</v>
      </c>
      <c r="AF867" s="70" t="s">
        <v>1967</v>
      </c>
      <c r="AG867" s="72">
        <f t="shared" si="514"/>
        <v>0.15</v>
      </c>
      <c r="AH867" s="70" t="s">
        <v>419</v>
      </c>
      <c r="AI867" s="70" t="s">
        <v>2095</v>
      </c>
      <c r="AJ867" s="72">
        <f t="shared" si="509"/>
        <v>0.1</v>
      </c>
      <c r="AK867" s="70" t="s">
        <v>419</v>
      </c>
      <c r="AL867" s="70" t="s">
        <v>2096</v>
      </c>
      <c r="AM867" s="72">
        <f t="shared" si="515"/>
        <v>0.15</v>
      </c>
      <c r="AN867" s="72" t="s">
        <v>2051</v>
      </c>
      <c r="AO867" s="72" t="s">
        <v>2052</v>
      </c>
      <c r="AP867" s="72">
        <f t="shared" si="516"/>
        <v>0.25</v>
      </c>
      <c r="AQ867" s="73">
        <f t="shared" si="517"/>
        <v>1.1499999999999999</v>
      </c>
      <c r="AR867" s="394">
        <v>0.73333333333333339</v>
      </c>
      <c r="AS867" s="361" t="s">
        <v>2132</v>
      </c>
      <c r="AT867" s="388">
        <f>VALUE(MID($AS867,1,1))</f>
        <v>2</v>
      </c>
      <c r="AU867" s="361" t="s">
        <v>2054</v>
      </c>
      <c r="AV867" s="388">
        <f>VALUE(MID($AU867,1,1))</f>
        <v>1</v>
      </c>
      <c r="AW867" s="388">
        <f>$AT867*$AV867</f>
        <v>2</v>
      </c>
      <c r="AX867" s="388" t="str">
        <f>CONCATENATE(AS867,AU867)</f>
        <v>2. Baja1. Leve</v>
      </c>
      <c r="AY867" s="391" t="s">
        <v>2055</v>
      </c>
    </row>
    <row r="868" spans="1:51" ht="50" customHeight="1" x14ac:dyDescent="0.3">
      <c r="A868" s="404"/>
      <c r="B868" s="407"/>
      <c r="C868" s="410"/>
      <c r="D868" s="407"/>
      <c r="E868" s="407"/>
      <c r="F868" s="407"/>
      <c r="G868" s="401"/>
      <c r="H868" s="362"/>
      <c r="I868" s="362"/>
      <c r="J868" s="362"/>
      <c r="K868" s="362"/>
      <c r="L868" s="362"/>
      <c r="M868" s="362"/>
      <c r="N868" s="389"/>
      <c r="O868" s="398"/>
      <c r="P868" s="362"/>
      <c r="Q868" s="389"/>
      <c r="R868" s="398"/>
      <c r="S868" s="389"/>
      <c r="T868" s="392"/>
      <c r="U868" s="70" t="s">
        <v>419</v>
      </c>
      <c r="V868" s="70" t="s">
        <v>3129</v>
      </c>
      <c r="W868" s="70" t="s">
        <v>2046</v>
      </c>
      <c r="X868" s="71">
        <f t="shared" si="511"/>
        <v>0.25</v>
      </c>
      <c r="Y868" s="71" t="s">
        <v>2047</v>
      </c>
      <c r="Z868" s="71">
        <f t="shared" si="512"/>
        <v>0.05</v>
      </c>
      <c r="AA868" s="70" t="s">
        <v>419</v>
      </c>
      <c r="AB868" s="70" t="s">
        <v>3130</v>
      </c>
      <c r="AC868" s="72">
        <f t="shared" si="513"/>
        <v>0.1</v>
      </c>
      <c r="AD868" s="70" t="s">
        <v>419</v>
      </c>
      <c r="AE868" s="70" t="s">
        <v>516</v>
      </c>
      <c r="AF868" s="70" t="s">
        <v>1967</v>
      </c>
      <c r="AG868" s="72">
        <f t="shared" si="514"/>
        <v>0.15</v>
      </c>
      <c r="AH868" s="70" t="s">
        <v>419</v>
      </c>
      <c r="AI868" s="70" t="s">
        <v>2215</v>
      </c>
      <c r="AJ868" s="72">
        <f t="shared" si="509"/>
        <v>0.1</v>
      </c>
      <c r="AK868" s="70" t="s">
        <v>419</v>
      </c>
      <c r="AL868" s="70" t="s">
        <v>2493</v>
      </c>
      <c r="AM868" s="72">
        <f t="shared" si="515"/>
        <v>0.15</v>
      </c>
      <c r="AN868" s="72" t="s">
        <v>2051</v>
      </c>
      <c r="AO868" s="72" t="s">
        <v>2120</v>
      </c>
      <c r="AP868" s="72">
        <f t="shared" si="516"/>
        <v>0.25</v>
      </c>
      <c r="AQ868" s="73">
        <f t="shared" si="517"/>
        <v>1.05</v>
      </c>
      <c r="AR868" s="395"/>
      <c r="AS868" s="362"/>
      <c r="AT868" s="389"/>
      <c r="AU868" s="362"/>
      <c r="AV868" s="389"/>
      <c r="AW868" s="389"/>
      <c r="AX868" s="389"/>
      <c r="AY868" s="392"/>
    </row>
    <row r="869" spans="1:51" ht="50" customHeight="1" x14ac:dyDescent="0.3">
      <c r="A869" s="405"/>
      <c r="B869" s="408"/>
      <c r="C869" s="411"/>
      <c r="D869" s="408"/>
      <c r="E869" s="408"/>
      <c r="F869" s="408"/>
      <c r="G869" s="402"/>
      <c r="H869" s="363"/>
      <c r="I869" s="363"/>
      <c r="J869" s="363"/>
      <c r="K869" s="363"/>
      <c r="L869" s="363"/>
      <c r="M869" s="363"/>
      <c r="N869" s="390"/>
      <c r="O869" s="399"/>
      <c r="P869" s="363"/>
      <c r="Q869" s="390"/>
      <c r="R869" s="399"/>
      <c r="S869" s="390"/>
      <c r="T869" s="393"/>
      <c r="U869" s="70"/>
      <c r="V869" s="70"/>
      <c r="W869" s="70"/>
      <c r="X869" s="71" t="str">
        <f t="shared" si="511"/>
        <v>0%</v>
      </c>
      <c r="Y869" s="71"/>
      <c r="Z869" s="71" t="str">
        <f t="shared" si="512"/>
        <v>0%</v>
      </c>
      <c r="AA869" s="70"/>
      <c r="AB869" s="70"/>
      <c r="AC869" s="72">
        <f t="shared" si="513"/>
        <v>0</v>
      </c>
      <c r="AD869" s="70"/>
      <c r="AE869" s="70"/>
      <c r="AF869" s="70"/>
      <c r="AG869" s="72">
        <f t="shared" si="514"/>
        <v>0</v>
      </c>
      <c r="AH869" s="70"/>
      <c r="AI869" s="70"/>
      <c r="AJ869" s="72">
        <f t="shared" si="509"/>
        <v>0</v>
      </c>
      <c r="AK869" s="70"/>
      <c r="AL869" s="70"/>
      <c r="AM869" s="72">
        <f t="shared" si="515"/>
        <v>0</v>
      </c>
      <c r="AN869" s="72"/>
      <c r="AO869" s="72"/>
      <c r="AP869" s="72">
        <f t="shared" si="516"/>
        <v>0</v>
      </c>
      <c r="AQ869" s="73">
        <f t="shared" si="517"/>
        <v>0</v>
      </c>
      <c r="AR869" s="396"/>
      <c r="AS869" s="363"/>
      <c r="AT869" s="390"/>
      <c r="AU869" s="363"/>
      <c r="AV869" s="390"/>
      <c r="AW869" s="390"/>
      <c r="AX869" s="390"/>
      <c r="AY869" s="393"/>
    </row>
    <row r="870" spans="1:51" ht="50" customHeight="1" x14ac:dyDescent="0.3">
      <c r="A870" s="403" t="s">
        <v>775</v>
      </c>
      <c r="B870" s="406" t="s">
        <v>163</v>
      </c>
      <c r="C870" s="409">
        <v>9</v>
      </c>
      <c r="D870" s="406" t="s">
        <v>465</v>
      </c>
      <c r="E870" s="406" t="s">
        <v>175</v>
      </c>
      <c r="F870" s="406" t="s">
        <v>2032</v>
      </c>
      <c r="G870" s="400" t="s">
        <v>2550</v>
      </c>
      <c r="H870" s="361" t="s">
        <v>2104</v>
      </c>
      <c r="I870" s="361" t="s">
        <v>2033</v>
      </c>
      <c r="J870" s="361" t="s">
        <v>2174</v>
      </c>
      <c r="K870" s="361" t="s">
        <v>2175</v>
      </c>
      <c r="L870" s="361" t="s">
        <v>3046</v>
      </c>
      <c r="M870" s="361" t="s">
        <v>2042</v>
      </c>
      <c r="N870" s="388">
        <f>VALUE(MID($M870,1,1))</f>
        <v>3</v>
      </c>
      <c r="O870" s="397">
        <f>IF(N870=5,100%,IF(N870=4,80%,IF(N870=3,60%,IF(N870=2,40%,IF(N870=1,20%,"")))))</f>
        <v>0.6</v>
      </c>
      <c r="P870" s="361" t="s">
        <v>2043</v>
      </c>
      <c r="Q870" s="388">
        <f>VALUE(MID($P870,1,1))</f>
        <v>2</v>
      </c>
      <c r="R870" s="397">
        <f>IF(Q870=5,100%,IF(Q870=4,80%,IF(Q870=3,60%,IF(Q870=2,40%,IF(Q870=1,20%,"")))))</f>
        <v>0.4</v>
      </c>
      <c r="S870" s="388" t="str">
        <f>CONCATENATE(M870,P870)</f>
        <v>3. Media2. Menor</v>
      </c>
      <c r="T870" s="391" t="s">
        <v>2044</v>
      </c>
      <c r="U870" s="70" t="s">
        <v>419</v>
      </c>
      <c r="V870" s="41" t="s">
        <v>2178</v>
      </c>
      <c r="W870" s="70" t="s">
        <v>2046</v>
      </c>
      <c r="X870" s="71">
        <f t="shared" si="511"/>
        <v>0.25</v>
      </c>
      <c r="Y870" s="71" t="s">
        <v>2047</v>
      </c>
      <c r="Z870" s="71">
        <f t="shared" si="512"/>
        <v>0.05</v>
      </c>
      <c r="AA870" s="70" t="s">
        <v>419</v>
      </c>
      <c r="AB870" s="41" t="s">
        <v>2179</v>
      </c>
      <c r="AC870" s="72">
        <f t="shared" si="513"/>
        <v>0.1</v>
      </c>
      <c r="AD870" s="70" t="s">
        <v>419</v>
      </c>
      <c r="AE870" s="70" t="s">
        <v>516</v>
      </c>
      <c r="AF870" s="70" t="s">
        <v>1967</v>
      </c>
      <c r="AG870" s="72">
        <f t="shared" si="514"/>
        <v>0.15</v>
      </c>
      <c r="AH870" s="70" t="s">
        <v>419</v>
      </c>
      <c r="AI870" s="41" t="s">
        <v>2145</v>
      </c>
      <c r="AJ870" s="72">
        <f t="shared" si="509"/>
        <v>0.1</v>
      </c>
      <c r="AK870" s="70" t="s">
        <v>419</v>
      </c>
      <c r="AL870" s="70" t="s">
        <v>2050</v>
      </c>
      <c r="AM870" s="72">
        <f t="shared" si="515"/>
        <v>0.15</v>
      </c>
      <c r="AN870" s="72" t="s">
        <v>2051</v>
      </c>
      <c r="AO870" s="72" t="s">
        <v>2052</v>
      </c>
      <c r="AP870" s="72">
        <f t="shared" si="516"/>
        <v>0.25</v>
      </c>
      <c r="AQ870" s="73">
        <f t="shared" si="517"/>
        <v>1.05</v>
      </c>
      <c r="AR870" s="394">
        <v>1.0166666666666666</v>
      </c>
      <c r="AS870" s="361" t="s">
        <v>2053</v>
      </c>
      <c r="AT870" s="388">
        <f>VALUE(MID($AS870,1,1))</f>
        <v>1</v>
      </c>
      <c r="AU870" s="361" t="s">
        <v>2054</v>
      </c>
      <c r="AV870" s="388">
        <f>VALUE(MID($AU870,1,1))</f>
        <v>1</v>
      </c>
      <c r="AW870" s="388">
        <f>$AT870*$AV870</f>
        <v>1</v>
      </c>
      <c r="AX870" s="388" t="str">
        <f>CONCATENATE(AS870,AU870)</f>
        <v>1. Muy baja1. Leve</v>
      </c>
      <c r="AY870" s="391" t="s">
        <v>2055</v>
      </c>
    </row>
    <row r="871" spans="1:51" ht="50" customHeight="1" x14ac:dyDescent="0.3">
      <c r="A871" s="404"/>
      <c r="B871" s="407"/>
      <c r="C871" s="410"/>
      <c r="D871" s="407"/>
      <c r="E871" s="407"/>
      <c r="F871" s="407"/>
      <c r="G871" s="401"/>
      <c r="H871" s="362"/>
      <c r="I871" s="362"/>
      <c r="J871" s="362"/>
      <c r="K871" s="362"/>
      <c r="L871" s="362"/>
      <c r="M871" s="362"/>
      <c r="N871" s="389"/>
      <c r="O871" s="398"/>
      <c r="P871" s="362"/>
      <c r="Q871" s="389"/>
      <c r="R871" s="398"/>
      <c r="S871" s="389"/>
      <c r="T871" s="392"/>
      <c r="U871" s="70" t="s">
        <v>419</v>
      </c>
      <c r="V871" s="70" t="s">
        <v>3145</v>
      </c>
      <c r="W871" s="70" t="s">
        <v>2046</v>
      </c>
      <c r="X871" s="71">
        <f t="shared" si="511"/>
        <v>0.25</v>
      </c>
      <c r="Y871" s="71" t="s">
        <v>2047</v>
      </c>
      <c r="Z871" s="71">
        <f t="shared" si="512"/>
        <v>0.05</v>
      </c>
      <c r="AA871" s="70" t="s">
        <v>456</v>
      </c>
      <c r="AB871" s="70" t="s">
        <v>3146</v>
      </c>
      <c r="AC871" s="72">
        <f t="shared" si="513"/>
        <v>0</v>
      </c>
      <c r="AD871" s="70" t="s">
        <v>419</v>
      </c>
      <c r="AE871" s="70" t="s">
        <v>324</v>
      </c>
      <c r="AF871" s="70" t="s">
        <v>1967</v>
      </c>
      <c r="AG871" s="72">
        <f t="shared" si="514"/>
        <v>0.15</v>
      </c>
      <c r="AH871" s="70" t="s">
        <v>419</v>
      </c>
      <c r="AI871" s="70" t="s">
        <v>3139</v>
      </c>
      <c r="AJ871" s="72">
        <f t="shared" si="509"/>
        <v>0.1</v>
      </c>
      <c r="AK871" s="70" t="s">
        <v>419</v>
      </c>
      <c r="AL871" s="70" t="s">
        <v>2050</v>
      </c>
      <c r="AM871" s="72">
        <f t="shared" si="515"/>
        <v>0.15</v>
      </c>
      <c r="AN871" s="72" t="s">
        <v>2051</v>
      </c>
      <c r="AO871" s="72" t="s">
        <v>2052</v>
      </c>
      <c r="AP871" s="72">
        <f t="shared" si="516"/>
        <v>0.25</v>
      </c>
      <c r="AQ871" s="73">
        <f t="shared" si="517"/>
        <v>0.95000000000000007</v>
      </c>
      <c r="AR871" s="395"/>
      <c r="AS871" s="362"/>
      <c r="AT871" s="389"/>
      <c r="AU871" s="362"/>
      <c r="AV871" s="389"/>
      <c r="AW871" s="389"/>
      <c r="AX871" s="389"/>
      <c r="AY871" s="392"/>
    </row>
    <row r="872" spans="1:51" ht="50" customHeight="1" x14ac:dyDescent="0.3">
      <c r="A872" s="405"/>
      <c r="B872" s="408"/>
      <c r="C872" s="411"/>
      <c r="D872" s="408"/>
      <c r="E872" s="408"/>
      <c r="F872" s="408"/>
      <c r="G872" s="402"/>
      <c r="H872" s="363"/>
      <c r="I872" s="363"/>
      <c r="J872" s="363"/>
      <c r="K872" s="363"/>
      <c r="L872" s="363"/>
      <c r="M872" s="363"/>
      <c r="N872" s="390"/>
      <c r="O872" s="399"/>
      <c r="P872" s="363"/>
      <c r="Q872" s="390"/>
      <c r="R872" s="399"/>
      <c r="S872" s="390"/>
      <c r="T872" s="393"/>
      <c r="U872" s="70" t="s">
        <v>419</v>
      </c>
      <c r="V872" s="41" t="s">
        <v>2176</v>
      </c>
      <c r="W872" s="70" t="s">
        <v>2046</v>
      </c>
      <c r="X872" s="71">
        <f t="shared" si="511"/>
        <v>0.25</v>
      </c>
      <c r="Y872" s="71" t="s">
        <v>2047</v>
      </c>
      <c r="Z872" s="71">
        <f t="shared" si="512"/>
        <v>0.05</v>
      </c>
      <c r="AA872" s="70" t="s">
        <v>419</v>
      </c>
      <c r="AB872" s="41" t="s">
        <v>2177</v>
      </c>
      <c r="AC872" s="72">
        <f t="shared" si="513"/>
        <v>0.1</v>
      </c>
      <c r="AD872" s="70" t="s">
        <v>419</v>
      </c>
      <c r="AE872" s="70" t="s">
        <v>178</v>
      </c>
      <c r="AF872" s="70" t="s">
        <v>170</v>
      </c>
      <c r="AG872" s="72">
        <f t="shared" si="514"/>
        <v>0.15</v>
      </c>
      <c r="AH872" s="70" t="s">
        <v>419</v>
      </c>
      <c r="AI872" s="41" t="s">
        <v>2145</v>
      </c>
      <c r="AJ872" s="72">
        <f t="shared" si="509"/>
        <v>0.1</v>
      </c>
      <c r="AK872" s="70" t="s">
        <v>419</v>
      </c>
      <c r="AL872" s="70" t="s">
        <v>2050</v>
      </c>
      <c r="AM872" s="72">
        <f t="shared" si="515"/>
        <v>0.15</v>
      </c>
      <c r="AN872" s="72" t="s">
        <v>2051</v>
      </c>
      <c r="AO872" s="72" t="s">
        <v>2067</v>
      </c>
      <c r="AP872" s="72">
        <f t="shared" si="516"/>
        <v>0.25</v>
      </c>
      <c r="AQ872" s="73">
        <f t="shared" si="517"/>
        <v>1.05</v>
      </c>
      <c r="AR872" s="396"/>
      <c r="AS872" s="363"/>
      <c r="AT872" s="390"/>
      <c r="AU872" s="363"/>
      <c r="AV872" s="390"/>
      <c r="AW872" s="390"/>
      <c r="AX872" s="390"/>
      <c r="AY872" s="393"/>
    </row>
    <row r="873" spans="1:51" ht="50" customHeight="1" x14ac:dyDescent="0.3">
      <c r="A873" s="403" t="s">
        <v>775</v>
      </c>
      <c r="B873" s="406" t="s">
        <v>163</v>
      </c>
      <c r="C873" s="409">
        <v>10</v>
      </c>
      <c r="D873" s="406" t="s">
        <v>465</v>
      </c>
      <c r="E873" s="406" t="s">
        <v>175</v>
      </c>
      <c r="F873" s="406" t="s">
        <v>2061</v>
      </c>
      <c r="G873" s="400" t="s">
        <v>2551</v>
      </c>
      <c r="H873" s="361" t="s">
        <v>2104</v>
      </c>
      <c r="I873" s="361" t="s">
        <v>2033</v>
      </c>
      <c r="J873" s="361" t="s">
        <v>2034</v>
      </c>
      <c r="K873" s="361" t="s">
        <v>2087</v>
      </c>
      <c r="L873" s="361" t="s">
        <v>3046</v>
      </c>
      <c r="M873" s="361" t="s">
        <v>2042</v>
      </c>
      <c r="N873" s="388">
        <f>VALUE(MID($M873,1,1))</f>
        <v>3</v>
      </c>
      <c r="O873" s="397">
        <f>IF(N873=5,100%,IF(N873=4,80%,IF(N873=3,60%,IF(N873=2,40%,IF(N873=1,20%,"")))))</f>
        <v>0.6</v>
      </c>
      <c r="P873" s="361" t="s">
        <v>2043</v>
      </c>
      <c r="Q873" s="388">
        <f>VALUE(MID($P873,1,1))</f>
        <v>2</v>
      </c>
      <c r="R873" s="397">
        <f>IF(Q873=5,100%,IF(Q873=4,80%,IF(Q873=3,60%,IF(Q873=2,40%,IF(Q873=1,20%,"")))))</f>
        <v>0.4</v>
      </c>
      <c r="S873" s="388" t="str">
        <f>CONCATENATE(M873,P873)</f>
        <v>3. Media2. Menor</v>
      </c>
      <c r="T873" s="391" t="s">
        <v>2044</v>
      </c>
      <c r="U873" s="70" t="s">
        <v>419</v>
      </c>
      <c r="V873" s="41" t="s">
        <v>2181</v>
      </c>
      <c r="W873" s="70" t="s">
        <v>2046</v>
      </c>
      <c r="X873" s="71">
        <f t="shared" si="511"/>
        <v>0.25</v>
      </c>
      <c r="Y873" s="71" t="s">
        <v>2069</v>
      </c>
      <c r="Z873" s="71">
        <f t="shared" si="512"/>
        <v>0.15</v>
      </c>
      <c r="AA873" s="70" t="s">
        <v>419</v>
      </c>
      <c r="AB873" s="41" t="s">
        <v>2182</v>
      </c>
      <c r="AC873" s="72">
        <f t="shared" si="513"/>
        <v>0.1</v>
      </c>
      <c r="AD873" s="70" t="s">
        <v>419</v>
      </c>
      <c r="AE873" s="70" t="s">
        <v>289</v>
      </c>
      <c r="AF873" s="70" t="s">
        <v>170</v>
      </c>
      <c r="AG873" s="72">
        <f t="shared" si="514"/>
        <v>0.15</v>
      </c>
      <c r="AH873" s="70" t="s">
        <v>419</v>
      </c>
      <c r="AI873" s="41" t="s">
        <v>2066</v>
      </c>
      <c r="AJ873" s="72">
        <f t="shared" si="509"/>
        <v>0.1</v>
      </c>
      <c r="AK873" s="70" t="s">
        <v>419</v>
      </c>
      <c r="AL873" s="70" t="s">
        <v>2063</v>
      </c>
      <c r="AM873" s="72">
        <f t="shared" si="515"/>
        <v>0.15</v>
      </c>
      <c r="AN873" s="72" t="s">
        <v>2051</v>
      </c>
      <c r="AO873" s="72" t="s">
        <v>2183</v>
      </c>
      <c r="AP873" s="72">
        <f t="shared" si="516"/>
        <v>0.25</v>
      </c>
      <c r="AQ873" s="73">
        <f t="shared" si="517"/>
        <v>1.1499999999999999</v>
      </c>
      <c r="AR873" s="394">
        <v>1.0666666666666667</v>
      </c>
      <c r="AS873" s="361" t="s">
        <v>2053</v>
      </c>
      <c r="AT873" s="388">
        <f>VALUE(MID($AS873,1,1))</f>
        <v>1</v>
      </c>
      <c r="AU873" s="361" t="s">
        <v>2054</v>
      </c>
      <c r="AV873" s="388">
        <f>VALUE(MID($AU873,1,1))</f>
        <v>1</v>
      </c>
      <c r="AW873" s="388">
        <f>$AT873*$AV873</f>
        <v>1</v>
      </c>
      <c r="AX873" s="388" t="str">
        <f>CONCATENATE(AS873,AU873)</f>
        <v>1. Muy baja1. Leve</v>
      </c>
      <c r="AY873" s="391" t="s">
        <v>2055</v>
      </c>
    </row>
    <row r="874" spans="1:51" ht="50" customHeight="1" x14ac:dyDescent="0.3">
      <c r="A874" s="404"/>
      <c r="B874" s="407"/>
      <c r="C874" s="410"/>
      <c r="D874" s="407"/>
      <c r="E874" s="407"/>
      <c r="F874" s="407"/>
      <c r="G874" s="401"/>
      <c r="H874" s="362"/>
      <c r="I874" s="362"/>
      <c r="J874" s="362"/>
      <c r="K874" s="362"/>
      <c r="L874" s="362"/>
      <c r="M874" s="362"/>
      <c r="N874" s="389"/>
      <c r="O874" s="398"/>
      <c r="P874" s="362"/>
      <c r="Q874" s="389"/>
      <c r="R874" s="398"/>
      <c r="S874" s="389"/>
      <c r="T874" s="392"/>
      <c r="U874" s="70" t="s">
        <v>419</v>
      </c>
      <c r="V874" s="41" t="s">
        <v>2181</v>
      </c>
      <c r="W874" s="70" t="s">
        <v>2114</v>
      </c>
      <c r="X874" s="71">
        <f t="shared" si="511"/>
        <v>0.1</v>
      </c>
      <c r="Y874" s="71" t="s">
        <v>2069</v>
      </c>
      <c r="Z874" s="71">
        <f t="shared" si="512"/>
        <v>0.15</v>
      </c>
      <c r="AA874" s="70" t="s">
        <v>419</v>
      </c>
      <c r="AB874" s="41" t="s">
        <v>2182</v>
      </c>
      <c r="AC874" s="72">
        <f t="shared" si="513"/>
        <v>0.1</v>
      </c>
      <c r="AD874" s="70" t="s">
        <v>419</v>
      </c>
      <c r="AE874" s="70" t="s">
        <v>289</v>
      </c>
      <c r="AF874" s="70" t="s">
        <v>170</v>
      </c>
      <c r="AG874" s="72">
        <f t="shared" si="514"/>
        <v>0.15</v>
      </c>
      <c r="AH874" s="70" t="s">
        <v>419</v>
      </c>
      <c r="AI874" s="41" t="s">
        <v>2066</v>
      </c>
      <c r="AJ874" s="72">
        <f t="shared" si="509"/>
        <v>0.1</v>
      </c>
      <c r="AK874" s="70" t="s">
        <v>419</v>
      </c>
      <c r="AL874" s="70" t="s">
        <v>2063</v>
      </c>
      <c r="AM874" s="72">
        <f t="shared" si="515"/>
        <v>0.15</v>
      </c>
      <c r="AN874" s="72" t="s">
        <v>2051</v>
      </c>
      <c r="AO874" s="72" t="s">
        <v>2183</v>
      </c>
      <c r="AP874" s="72">
        <f t="shared" si="516"/>
        <v>0.25</v>
      </c>
      <c r="AQ874" s="73">
        <f t="shared" si="517"/>
        <v>1</v>
      </c>
      <c r="AR874" s="395"/>
      <c r="AS874" s="362"/>
      <c r="AT874" s="389"/>
      <c r="AU874" s="362"/>
      <c r="AV874" s="389"/>
      <c r="AW874" s="389"/>
      <c r="AX874" s="389"/>
      <c r="AY874" s="392"/>
    </row>
    <row r="875" spans="1:51" ht="50" customHeight="1" x14ac:dyDescent="0.3">
      <c r="A875" s="405"/>
      <c r="B875" s="408"/>
      <c r="C875" s="411"/>
      <c r="D875" s="408"/>
      <c r="E875" s="408"/>
      <c r="F875" s="408"/>
      <c r="G875" s="402"/>
      <c r="H875" s="363"/>
      <c r="I875" s="363"/>
      <c r="J875" s="363"/>
      <c r="K875" s="363"/>
      <c r="L875" s="363"/>
      <c r="M875" s="363"/>
      <c r="N875" s="390"/>
      <c r="O875" s="399"/>
      <c r="P875" s="363"/>
      <c r="Q875" s="390"/>
      <c r="R875" s="399"/>
      <c r="S875" s="390"/>
      <c r="T875" s="393"/>
      <c r="U875" s="70" t="s">
        <v>419</v>
      </c>
      <c r="V875" s="41" t="s">
        <v>2184</v>
      </c>
      <c r="W875" s="70" t="s">
        <v>2046</v>
      </c>
      <c r="X875" s="71">
        <f t="shared" si="511"/>
        <v>0.25</v>
      </c>
      <c r="Y875" s="71" t="s">
        <v>2047</v>
      </c>
      <c r="Z875" s="71">
        <f t="shared" si="512"/>
        <v>0.05</v>
      </c>
      <c r="AA875" s="70" t="s">
        <v>419</v>
      </c>
      <c r="AB875" s="41" t="s">
        <v>2185</v>
      </c>
      <c r="AC875" s="72">
        <f t="shared" si="513"/>
        <v>0.1</v>
      </c>
      <c r="AD875" s="70" t="s">
        <v>419</v>
      </c>
      <c r="AE875" s="70" t="s">
        <v>178</v>
      </c>
      <c r="AF875" s="70" t="s">
        <v>170</v>
      </c>
      <c r="AG875" s="72">
        <f t="shared" si="514"/>
        <v>0.15</v>
      </c>
      <c r="AH875" s="70" t="s">
        <v>419</v>
      </c>
      <c r="AI875" s="70" t="s">
        <v>2159</v>
      </c>
      <c r="AJ875" s="72">
        <f t="shared" si="509"/>
        <v>0.1</v>
      </c>
      <c r="AK875" s="70" t="s">
        <v>419</v>
      </c>
      <c r="AL875" s="70" t="s">
        <v>2063</v>
      </c>
      <c r="AM875" s="72">
        <f t="shared" si="515"/>
        <v>0.15</v>
      </c>
      <c r="AN875" s="72" t="s">
        <v>2051</v>
      </c>
      <c r="AO875" s="72" t="s">
        <v>2183</v>
      </c>
      <c r="AP875" s="72">
        <f t="shared" si="516"/>
        <v>0.25</v>
      </c>
      <c r="AQ875" s="73">
        <f t="shared" si="517"/>
        <v>1.05</v>
      </c>
      <c r="AR875" s="396"/>
      <c r="AS875" s="363"/>
      <c r="AT875" s="390"/>
      <c r="AU875" s="363"/>
      <c r="AV875" s="390"/>
      <c r="AW875" s="390"/>
      <c r="AX875" s="390"/>
      <c r="AY875" s="393"/>
    </row>
    <row r="876" spans="1:51" ht="50" customHeight="1" x14ac:dyDescent="0.3">
      <c r="A876" s="403" t="s">
        <v>775</v>
      </c>
      <c r="B876" s="406" t="s">
        <v>163</v>
      </c>
      <c r="C876" s="409">
        <v>11</v>
      </c>
      <c r="D876" s="406" t="s">
        <v>1957</v>
      </c>
      <c r="E876" s="406" t="s">
        <v>695</v>
      </c>
      <c r="F876" s="406" t="s">
        <v>2032</v>
      </c>
      <c r="G876" s="400" t="s">
        <v>3147</v>
      </c>
      <c r="H876" s="361" t="s">
        <v>2073</v>
      </c>
      <c r="I876" s="361" t="s">
        <v>2330</v>
      </c>
      <c r="J876" s="361" t="s">
        <v>2039</v>
      </c>
      <c r="K876" s="361" t="s">
        <v>2110</v>
      </c>
      <c r="L876" s="361" t="s">
        <v>3046</v>
      </c>
      <c r="M876" s="361" t="s">
        <v>2042</v>
      </c>
      <c r="N876" s="388">
        <f>VALUE(MID($M876,1,1))</f>
        <v>3</v>
      </c>
      <c r="O876" s="397">
        <f>IF(N876=5,100%,IF(N876=4,80%,IF(N876=3,60%,IF(N876=2,40%,IF(N876=1,20%,"")))))</f>
        <v>0.6</v>
      </c>
      <c r="P876" s="361" t="s">
        <v>2043</v>
      </c>
      <c r="Q876" s="388">
        <f>VALUE(MID($P876,1,1))</f>
        <v>2</v>
      </c>
      <c r="R876" s="397">
        <f>IF(Q876=5,100%,IF(Q876=4,80%,IF(Q876=3,60%,IF(Q876=2,40%,IF(Q876=1,20%,"")))))</f>
        <v>0.4</v>
      </c>
      <c r="S876" s="388" t="str">
        <f>CONCATENATE(M876,P876)</f>
        <v>3. Media2. Menor</v>
      </c>
      <c r="T876" s="391" t="s">
        <v>2044</v>
      </c>
      <c r="U876" s="70" t="s">
        <v>419</v>
      </c>
      <c r="V876" s="70" t="s">
        <v>3148</v>
      </c>
      <c r="W876" s="70" t="s">
        <v>2046</v>
      </c>
      <c r="X876" s="71">
        <f t="shared" si="511"/>
        <v>0.25</v>
      </c>
      <c r="Y876" s="71" t="s">
        <v>2047</v>
      </c>
      <c r="Z876" s="71">
        <f t="shared" si="512"/>
        <v>0.05</v>
      </c>
      <c r="AA876" s="70" t="s">
        <v>419</v>
      </c>
      <c r="AB876" s="70" t="s">
        <v>3149</v>
      </c>
      <c r="AC876" s="72">
        <f t="shared" si="513"/>
        <v>0.1</v>
      </c>
      <c r="AD876" s="70" t="s">
        <v>419</v>
      </c>
      <c r="AE876" s="70" t="s">
        <v>324</v>
      </c>
      <c r="AF876" s="70" t="s">
        <v>1967</v>
      </c>
      <c r="AG876" s="72">
        <f t="shared" si="514"/>
        <v>0.15</v>
      </c>
      <c r="AH876" s="70" t="s">
        <v>419</v>
      </c>
      <c r="AI876" s="70" t="s">
        <v>3150</v>
      </c>
      <c r="AJ876" s="72">
        <f t="shared" si="509"/>
        <v>0.1</v>
      </c>
      <c r="AK876" s="70" t="s">
        <v>419</v>
      </c>
      <c r="AL876" s="70" t="s">
        <v>2493</v>
      </c>
      <c r="AM876" s="72">
        <f t="shared" si="515"/>
        <v>0.15</v>
      </c>
      <c r="AN876" s="72" t="s">
        <v>2051</v>
      </c>
      <c r="AO876" s="72" t="s">
        <v>2052</v>
      </c>
      <c r="AP876" s="72">
        <f t="shared" si="516"/>
        <v>0.25</v>
      </c>
      <c r="AQ876" s="73">
        <f t="shared" si="517"/>
        <v>1.05</v>
      </c>
      <c r="AR876" s="394">
        <v>0.35000000000000003</v>
      </c>
      <c r="AS876" s="361" t="s">
        <v>2132</v>
      </c>
      <c r="AT876" s="388">
        <f>VALUE(MID($AS876,1,1))</f>
        <v>2</v>
      </c>
      <c r="AU876" s="361" t="s">
        <v>2054</v>
      </c>
      <c r="AV876" s="388">
        <f>VALUE(MID($AU876,1,1))</f>
        <v>1</v>
      </c>
      <c r="AW876" s="388">
        <f>$AT876*$AV876</f>
        <v>2</v>
      </c>
      <c r="AX876" s="388" t="str">
        <f>CONCATENATE(AS876,AU876)</f>
        <v>2. Baja1. Leve</v>
      </c>
      <c r="AY876" s="391" t="s">
        <v>2055</v>
      </c>
    </row>
    <row r="877" spans="1:51" ht="50" customHeight="1" x14ac:dyDescent="0.3">
      <c r="A877" s="404"/>
      <c r="B877" s="407"/>
      <c r="C877" s="410"/>
      <c r="D877" s="407"/>
      <c r="E877" s="407"/>
      <c r="F877" s="407"/>
      <c r="G877" s="401"/>
      <c r="H877" s="362"/>
      <c r="I877" s="362"/>
      <c r="J877" s="362"/>
      <c r="K877" s="362"/>
      <c r="L877" s="362"/>
      <c r="M877" s="362"/>
      <c r="N877" s="389"/>
      <c r="O877" s="398"/>
      <c r="P877" s="362"/>
      <c r="Q877" s="389"/>
      <c r="R877" s="398"/>
      <c r="S877" s="389"/>
      <c r="T877" s="392"/>
      <c r="U877" s="70"/>
      <c r="V877" s="70"/>
      <c r="W877" s="70"/>
      <c r="X877" s="71" t="str">
        <f t="shared" si="511"/>
        <v>0%</v>
      </c>
      <c r="Y877" s="71"/>
      <c r="Z877" s="71" t="str">
        <f t="shared" si="512"/>
        <v>0%</v>
      </c>
      <c r="AA877" s="70"/>
      <c r="AB877" s="70"/>
      <c r="AC877" s="72">
        <f t="shared" si="513"/>
        <v>0</v>
      </c>
      <c r="AD877" s="70"/>
      <c r="AE877" s="70"/>
      <c r="AF877" s="70"/>
      <c r="AG877" s="72">
        <f t="shared" si="514"/>
        <v>0</v>
      </c>
      <c r="AH877" s="70"/>
      <c r="AI877" s="70"/>
      <c r="AJ877" s="72">
        <f t="shared" si="509"/>
        <v>0</v>
      </c>
      <c r="AK877" s="70"/>
      <c r="AL877" s="70"/>
      <c r="AM877" s="72">
        <f t="shared" si="515"/>
        <v>0</v>
      </c>
      <c r="AN877" s="72"/>
      <c r="AO877" s="72"/>
      <c r="AP877" s="72">
        <f t="shared" si="516"/>
        <v>0</v>
      </c>
      <c r="AQ877" s="73">
        <f t="shared" si="517"/>
        <v>0</v>
      </c>
      <c r="AR877" s="395"/>
      <c r="AS877" s="362"/>
      <c r="AT877" s="389"/>
      <c r="AU877" s="362"/>
      <c r="AV877" s="389"/>
      <c r="AW877" s="389"/>
      <c r="AX877" s="389"/>
      <c r="AY877" s="392"/>
    </row>
    <row r="878" spans="1:51" ht="50" customHeight="1" x14ac:dyDescent="0.3">
      <c r="A878" s="405"/>
      <c r="B878" s="408"/>
      <c r="C878" s="411"/>
      <c r="D878" s="408"/>
      <c r="E878" s="408"/>
      <c r="F878" s="408"/>
      <c r="G878" s="402"/>
      <c r="H878" s="363"/>
      <c r="I878" s="363"/>
      <c r="J878" s="363"/>
      <c r="K878" s="363"/>
      <c r="L878" s="363"/>
      <c r="M878" s="363"/>
      <c r="N878" s="390"/>
      <c r="O878" s="399"/>
      <c r="P878" s="363"/>
      <c r="Q878" s="390"/>
      <c r="R878" s="399"/>
      <c r="S878" s="390"/>
      <c r="T878" s="393"/>
      <c r="U878" s="70"/>
      <c r="V878" s="70"/>
      <c r="W878" s="70"/>
      <c r="X878" s="71" t="str">
        <f t="shared" si="511"/>
        <v>0%</v>
      </c>
      <c r="Y878" s="71"/>
      <c r="Z878" s="71" t="str">
        <f t="shared" si="512"/>
        <v>0%</v>
      </c>
      <c r="AA878" s="70"/>
      <c r="AB878" s="70"/>
      <c r="AC878" s="72">
        <f t="shared" si="513"/>
        <v>0</v>
      </c>
      <c r="AD878" s="70"/>
      <c r="AE878" s="70"/>
      <c r="AF878" s="70"/>
      <c r="AG878" s="72">
        <f t="shared" si="514"/>
        <v>0</v>
      </c>
      <c r="AH878" s="70"/>
      <c r="AI878" s="70"/>
      <c r="AJ878" s="72">
        <f t="shared" si="509"/>
        <v>0</v>
      </c>
      <c r="AK878" s="70"/>
      <c r="AL878" s="70"/>
      <c r="AM878" s="72">
        <f t="shared" si="515"/>
        <v>0</v>
      </c>
      <c r="AN878" s="72"/>
      <c r="AO878" s="72"/>
      <c r="AP878" s="72">
        <f t="shared" si="516"/>
        <v>0</v>
      </c>
      <c r="AQ878" s="73">
        <f t="shared" si="517"/>
        <v>0</v>
      </c>
      <c r="AR878" s="396"/>
      <c r="AS878" s="363"/>
      <c r="AT878" s="390"/>
      <c r="AU878" s="363"/>
      <c r="AV878" s="390"/>
      <c r="AW878" s="390"/>
      <c r="AX878" s="390"/>
      <c r="AY878" s="393"/>
    </row>
    <row r="879" spans="1:51" ht="50" customHeight="1" x14ac:dyDescent="0.3">
      <c r="A879" s="403" t="s">
        <v>775</v>
      </c>
      <c r="B879" s="406" t="s">
        <v>163</v>
      </c>
      <c r="C879" s="409">
        <v>12</v>
      </c>
      <c r="D879" s="406" t="s">
        <v>1957</v>
      </c>
      <c r="E879" s="406" t="s">
        <v>695</v>
      </c>
      <c r="F879" s="406" t="s">
        <v>2061</v>
      </c>
      <c r="G879" s="400" t="s">
        <v>3151</v>
      </c>
      <c r="H879" s="361" t="s">
        <v>2084</v>
      </c>
      <c r="I879" s="361" t="s">
        <v>2785</v>
      </c>
      <c r="J879" s="361" t="s">
        <v>2192</v>
      </c>
      <c r="K879" s="361" t="s">
        <v>2239</v>
      </c>
      <c r="L879" s="361" t="s">
        <v>3046</v>
      </c>
      <c r="M879" s="361" t="s">
        <v>2042</v>
      </c>
      <c r="N879" s="388">
        <f>VALUE(MID($M879,1,1))</f>
        <v>3</v>
      </c>
      <c r="O879" s="397">
        <f>IF(N879=5,100%,IF(N879=4,80%,IF(N879=3,60%,IF(N879=2,40%,IF(N879=1,20%,"")))))</f>
        <v>0.6</v>
      </c>
      <c r="P879" s="361" t="s">
        <v>2054</v>
      </c>
      <c r="Q879" s="388">
        <f>VALUE(MID($P879,1,1))</f>
        <v>1</v>
      </c>
      <c r="R879" s="397">
        <f>IF(Q879=5,100%,IF(Q879=4,80%,IF(Q879=3,60%,IF(Q879=2,40%,IF(Q879=1,20%,"")))))</f>
        <v>0.2</v>
      </c>
      <c r="S879" s="388" t="str">
        <f>CONCATENATE(M879,P879)</f>
        <v>3. Media1. Leve</v>
      </c>
      <c r="T879" s="391" t="s">
        <v>2044</v>
      </c>
      <c r="U879" s="70" t="s">
        <v>419</v>
      </c>
      <c r="V879" s="70" t="s">
        <v>3152</v>
      </c>
      <c r="W879" s="70" t="s">
        <v>2046</v>
      </c>
      <c r="X879" s="71">
        <f t="shared" si="511"/>
        <v>0.25</v>
      </c>
      <c r="Y879" s="71" t="s">
        <v>2047</v>
      </c>
      <c r="Z879" s="71">
        <f t="shared" si="512"/>
        <v>0.05</v>
      </c>
      <c r="AA879" s="70" t="s">
        <v>419</v>
      </c>
      <c r="AB879" s="70" t="s">
        <v>3153</v>
      </c>
      <c r="AC879" s="72">
        <f t="shared" si="513"/>
        <v>0.1</v>
      </c>
      <c r="AD879" s="70" t="s">
        <v>419</v>
      </c>
      <c r="AE879" s="70" t="s">
        <v>324</v>
      </c>
      <c r="AF879" s="70" t="s">
        <v>1967</v>
      </c>
      <c r="AG879" s="72">
        <f t="shared" si="514"/>
        <v>0.15</v>
      </c>
      <c r="AH879" s="70" t="s">
        <v>419</v>
      </c>
      <c r="AI879" s="70" t="s">
        <v>2570</v>
      </c>
      <c r="AJ879" s="72">
        <f t="shared" si="509"/>
        <v>0.1</v>
      </c>
      <c r="AK879" s="70" t="s">
        <v>419</v>
      </c>
      <c r="AL879" s="70" t="s">
        <v>2063</v>
      </c>
      <c r="AM879" s="72">
        <f t="shared" si="515"/>
        <v>0.15</v>
      </c>
      <c r="AN879" s="72" t="s">
        <v>2051</v>
      </c>
      <c r="AO879" s="72" t="s">
        <v>2120</v>
      </c>
      <c r="AP879" s="72">
        <f t="shared" si="516"/>
        <v>0.25</v>
      </c>
      <c r="AQ879" s="73">
        <f t="shared" si="517"/>
        <v>1.05</v>
      </c>
      <c r="AR879" s="394">
        <v>0.35000000000000003</v>
      </c>
      <c r="AS879" s="361" t="s">
        <v>2132</v>
      </c>
      <c r="AT879" s="388">
        <f>VALUE(MID($AS879,1,1))</f>
        <v>2</v>
      </c>
      <c r="AU879" s="361" t="s">
        <v>2054</v>
      </c>
      <c r="AV879" s="388">
        <f>VALUE(MID($AU879,1,1))</f>
        <v>1</v>
      </c>
      <c r="AW879" s="388">
        <f>$AT879*$AV879</f>
        <v>2</v>
      </c>
      <c r="AX879" s="388" t="str">
        <f>CONCATENATE(AS879,AU879)</f>
        <v>2. Baja1. Leve</v>
      </c>
      <c r="AY879" s="391" t="s">
        <v>2055</v>
      </c>
    </row>
    <row r="880" spans="1:51" ht="50" customHeight="1" x14ac:dyDescent="0.3">
      <c r="A880" s="404"/>
      <c r="B880" s="407"/>
      <c r="C880" s="410"/>
      <c r="D880" s="407"/>
      <c r="E880" s="407"/>
      <c r="F880" s="407"/>
      <c r="G880" s="401"/>
      <c r="H880" s="362"/>
      <c r="I880" s="362"/>
      <c r="J880" s="362"/>
      <c r="K880" s="362"/>
      <c r="L880" s="362"/>
      <c r="M880" s="362"/>
      <c r="N880" s="389"/>
      <c r="O880" s="398"/>
      <c r="P880" s="362"/>
      <c r="Q880" s="389"/>
      <c r="R880" s="398"/>
      <c r="S880" s="389"/>
      <c r="T880" s="392"/>
      <c r="U880" s="70"/>
      <c r="V880" s="70"/>
      <c r="W880" s="70"/>
      <c r="X880" s="71" t="str">
        <f t="shared" si="511"/>
        <v>0%</v>
      </c>
      <c r="Y880" s="71"/>
      <c r="Z880" s="71" t="str">
        <f t="shared" si="512"/>
        <v>0%</v>
      </c>
      <c r="AA880" s="70"/>
      <c r="AB880" s="70"/>
      <c r="AC880" s="72">
        <f t="shared" si="513"/>
        <v>0</v>
      </c>
      <c r="AD880" s="70"/>
      <c r="AE880" s="70"/>
      <c r="AF880" s="70"/>
      <c r="AG880" s="72">
        <f t="shared" si="514"/>
        <v>0</v>
      </c>
      <c r="AH880" s="70"/>
      <c r="AI880" s="70"/>
      <c r="AJ880" s="72">
        <f t="shared" si="509"/>
        <v>0</v>
      </c>
      <c r="AK880" s="70"/>
      <c r="AL880" s="70"/>
      <c r="AM880" s="72">
        <f t="shared" si="515"/>
        <v>0</v>
      </c>
      <c r="AN880" s="72"/>
      <c r="AO880" s="72"/>
      <c r="AP880" s="72">
        <f t="shared" si="516"/>
        <v>0</v>
      </c>
      <c r="AQ880" s="73">
        <f t="shared" si="517"/>
        <v>0</v>
      </c>
      <c r="AR880" s="395"/>
      <c r="AS880" s="362"/>
      <c r="AT880" s="389"/>
      <c r="AU880" s="362"/>
      <c r="AV880" s="389"/>
      <c r="AW880" s="389"/>
      <c r="AX880" s="389"/>
      <c r="AY880" s="392"/>
    </row>
    <row r="881" spans="1:51" ht="50" customHeight="1" x14ac:dyDescent="0.3">
      <c r="A881" s="405"/>
      <c r="B881" s="408"/>
      <c r="C881" s="411"/>
      <c r="D881" s="408"/>
      <c r="E881" s="408"/>
      <c r="F881" s="408"/>
      <c r="G881" s="402"/>
      <c r="H881" s="363"/>
      <c r="I881" s="363"/>
      <c r="J881" s="363"/>
      <c r="K881" s="363"/>
      <c r="L881" s="363"/>
      <c r="M881" s="363"/>
      <c r="N881" s="390"/>
      <c r="O881" s="399"/>
      <c r="P881" s="363"/>
      <c r="Q881" s="390"/>
      <c r="R881" s="399"/>
      <c r="S881" s="390"/>
      <c r="T881" s="393"/>
      <c r="U881" s="70"/>
      <c r="V881" s="70"/>
      <c r="W881" s="70"/>
      <c r="X881" s="71" t="str">
        <f t="shared" si="511"/>
        <v>0%</v>
      </c>
      <c r="Y881" s="71"/>
      <c r="Z881" s="71" t="str">
        <f t="shared" si="512"/>
        <v>0%</v>
      </c>
      <c r="AA881" s="70"/>
      <c r="AB881" s="70"/>
      <c r="AC881" s="72">
        <f t="shared" si="513"/>
        <v>0</v>
      </c>
      <c r="AD881" s="70"/>
      <c r="AE881" s="70"/>
      <c r="AF881" s="70"/>
      <c r="AG881" s="72">
        <f t="shared" si="514"/>
        <v>0</v>
      </c>
      <c r="AH881" s="70"/>
      <c r="AI881" s="70"/>
      <c r="AJ881" s="72">
        <f t="shared" si="509"/>
        <v>0</v>
      </c>
      <c r="AK881" s="70"/>
      <c r="AL881" s="70"/>
      <c r="AM881" s="72">
        <f t="shared" si="515"/>
        <v>0</v>
      </c>
      <c r="AN881" s="72"/>
      <c r="AO881" s="72"/>
      <c r="AP881" s="72">
        <f t="shared" si="516"/>
        <v>0</v>
      </c>
      <c r="AQ881" s="73">
        <f t="shared" si="517"/>
        <v>0</v>
      </c>
      <c r="AR881" s="396"/>
      <c r="AS881" s="363"/>
      <c r="AT881" s="390"/>
      <c r="AU881" s="363"/>
      <c r="AV881" s="390"/>
      <c r="AW881" s="390"/>
      <c r="AX881" s="390"/>
      <c r="AY881" s="393"/>
    </row>
    <row r="882" spans="1:51" ht="50" customHeight="1" x14ac:dyDescent="0.3">
      <c r="A882" s="403" t="s">
        <v>775</v>
      </c>
      <c r="B882" s="406" t="s">
        <v>163</v>
      </c>
      <c r="C882" s="409">
        <v>13</v>
      </c>
      <c r="D882" s="406" t="s">
        <v>312</v>
      </c>
      <c r="E882" s="406" t="s">
        <v>312</v>
      </c>
      <c r="F882" s="406" t="s">
        <v>2032</v>
      </c>
      <c r="G882" s="400" t="s">
        <v>2552</v>
      </c>
      <c r="H882" s="361" t="s">
        <v>2073</v>
      </c>
      <c r="I882" s="361" t="s">
        <v>2232</v>
      </c>
      <c r="J882" s="361" t="s">
        <v>2233</v>
      </c>
      <c r="K882" s="361" t="s">
        <v>2110</v>
      </c>
      <c r="L882" s="361" t="s">
        <v>3046</v>
      </c>
      <c r="M882" s="361" t="s">
        <v>2042</v>
      </c>
      <c r="N882" s="388">
        <f>VALUE(MID($M882,1,1))</f>
        <v>3</v>
      </c>
      <c r="O882" s="397">
        <f>IF(N882=5,100%,IF(N882=4,80%,IF(N882=3,60%,IF(N882=2,40%,IF(N882=1,20%,"")))))</f>
        <v>0.6</v>
      </c>
      <c r="P882" s="361" t="s">
        <v>2043</v>
      </c>
      <c r="Q882" s="388">
        <f>VALUE(MID($P882,1,1))</f>
        <v>2</v>
      </c>
      <c r="R882" s="397">
        <f>IF(Q882=5,100%,IF(Q882=4,80%,IF(Q882=3,60%,IF(Q882=2,40%,IF(Q882=1,20%,"")))))</f>
        <v>0.4</v>
      </c>
      <c r="S882" s="388" t="str">
        <f>CONCATENATE(M882,P882)</f>
        <v>3. Media2. Menor</v>
      </c>
      <c r="T882" s="391" t="s">
        <v>2044</v>
      </c>
      <c r="U882" s="70" t="s">
        <v>419</v>
      </c>
      <c r="V882" s="70" t="s">
        <v>3154</v>
      </c>
      <c r="W882" s="70" t="s">
        <v>2046</v>
      </c>
      <c r="X882" s="71">
        <f t="shared" si="511"/>
        <v>0.25</v>
      </c>
      <c r="Y882" s="71" t="s">
        <v>2047</v>
      </c>
      <c r="Z882" s="71">
        <f t="shared" si="512"/>
        <v>0.05</v>
      </c>
      <c r="AA882" s="70" t="s">
        <v>419</v>
      </c>
      <c r="AB882" s="70" t="s">
        <v>3155</v>
      </c>
      <c r="AC882" s="72">
        <f t="shared" si="513"/>
        <v>0.1</v>
      </c>
      <c r="AD882" s="70" t="s">
        <v>419</v>
      </c>
      <c r="AE882" s="70" t="s">
        <v>516</v>
      </c>
      <c r="AF882" s="70" t="s">
        <v>1967</v>
      </c>
      <c r="AG882" s="72">
        <f t="shared" si="514"/>
        <v>0.15</v>
      </c>
      <c r="AH882" s="70" t="s">
        <v>419</v>
      </c>
      <c r="AI882" s="70" t="s">
        <v>2145</v>
      </c>
      <c r="AJ882" s="72">
        <f t="shared" si="509"/>
        <v>0.1</v>
      </c>
      <c r="AK882" s="70" t="s">
        <v>419</v>
      </c>
      <c r="AL882" s="70" t="s">
        <v>2493</v>
      </c>
      <c r="AM882" s="72">
        <f t="shared" si="515"/>
        <v>0.15</v>
      </c>
      <c r="AN882" s="72" t="s">
        <v>2051</v>
      </c>
      <c r="AO882" s="72" t="s">
        <v>2120</v>
      </c>
      <c r="AP882" s="72">
        <f t="shared" si="516"/>
        <v>0.25</v>
      </c>
      <c r="AQ882" s="73">
        <f t="shared" si="517"/>
        <v>1.05</v>
      </c>
      <c r="AR882" s="394">
        <v>0.70000000000000007</v>
      </c>
      <c r="AS882" s="361" t="s">
        <v>2132</v>
      </c>
      <c r="AT882" s="388">
        <f>VALUE(MID($AS882,1,1))</f>
        <v>2</v>
      </c>
      <c r="AU882" s="361" t="s">
        <v>2054</v>
      </c>
      <c r="AV882" s="388">
        <f>VALUE(MID($AU882,1,1))</f>
        <v>1</v>
      </c>
      <c r="AW882" s="388">
        <f>$AT882*$AV882</f>
        <v>2</v>
      </c>
      <c r="AX882" s="388" t="str">
        <f>CONCATENATE(AS882,AU882)</f>
        <v>2. Baja1. Leve</v>
      </c>
      <c r="AY882" s="391" t="s">
        <v>2055</v>
      </c>
    </row>
    <row r="883" spans="1:51" ht="50" customHeight="1" x14ac:dyDescent="0.3">
      <c r="A883" s="404"/>
      <c r="B883" s="407"/>
      <c r="C883" s="410"/>
      <c r="D883" s="407"/>
      <c r="E883" s="407"/>
      <c r="F883" s="407"/>
      <c r="G883" s="401"/>
      <c r="H883" s="362"/>
      <c r="I883" s="362"/>
      <c r="J883" s="362"/>
      <c r="K883" s="362"/>
      <c r="L883" s="362"/>
      <c r="M883" s="362"/>
      <c r="N883" s="389"/>
      <c r="O883" s="398"/>
      <c r="P883" s="362"/>
      <c r="Q883" s="389"/>
      <c r="R883" s="398"/>
      <c r="S883" s="389"/>
      <c r="T883" s="392"/>
      <c r="U883" s="70" t="s">
        <v>419</v>
      </c>
      <c r="V883" s="70" t="s">
        <v>3156</v>
      </c>
      <c r="W883" s="70" t="s">
        <v>2046</v>
      </c>
      <c r="X883" s="71">
        <f t="shared" si="511"/>
        <v>0.25</v>
      </c>
      <c r="Y883" s="71" t="s">
        <v>2047</v>
      </c>
      <c r="Z883" s="71">
        <f t="shared" si="512"/>
        <v>0.05</v>
      </c>
      <c r="AA883" s="70" t="s">
        <v>419</v>
      </c>
      <c r="AB883" s="70" t="s">
        <v>3157</v>
      </c>
      <c r="AC883" s="72">
        <f t="shared" si="513"/>
        <v>0.1</v>
      </c>
      <c r="AD883" s="70" t="s">
        <v>419</v>
      </c>
      <c r="AE883" s="70" t="s">
        <v>516</v>
      </c>
      <c r="AF883" s="70" t="s">
        <v>1967</v>
      </c>
      <c r="AG883" s="72">
        <f t="shared" si="514"/>
        <v>0.15</v>
      </c>
      <c r="AH883" s="70" t="s">
        <v>419</v>
      </c>
      <c r="AI883" s="70" t="s">
        <v>2145</v>
      </c>
      <c r="AJ883" s="72">
        <f t="shared" si="509"/>
        <v>0.1</v>
      </c>
      <c r="AK883" s="70" t="s">
        <v>419</v>
      </c>
      <c r="AL883" s="70" t="s">
        <v>2050</v>
      </c>
      <c r="AM883" s="72">
        <f t="shared" si="515"/>
        <v>0.15</v>
      </c>
      <c r="AN883" s="72" t="s">
        <v>2051</v>
      </c>
      <c r="AO883" s="72" t="s">
        <v>2067</v>
      </c>
      <c r="AP883" s="72">
        <f t="shared" si="516"/>
        <v>0.25</v>
      </c>
      <c r="AQ883" s="73">
        <f t="shared" si="517"/>
        <v>1.05</v>
      </c>
      <c r="AR883" s="395"/>
      <c r="AS883" s="362"/>
      <c r="AT883" s="389"/>
      <c r="AU883" s="362"/>
      <c r="AV883" s="389"/>
      <c r="AW883" s="389"/>
      <c r="AX883" s="389"/>
      <c r="AY883" s="392"/>
    </row>
    <row r="884" spans="1:51" ht="50" customHeight="1" x14ac:dyDescent="0.3">
      <c r="A884" s="405"/>
      <c r="B884" s="408"/>
      <c r="C884" s="411"/>
      <c r="D884" s="408"/>
      <c r="E884" s="408"/>
      <c r="F884" s="408"/>
      <c r="G884" s="402"/>
      <c r="H884" s="363"/>
      <c r="I884" s="363"/>
      <c r="J884" s="363"/>
      <c r="K884" s="363"/>
      <c r="L884" s="363"/>
      <c r="M884" s="363"/>
      <c r="N884" s="390"/>
      <c r="O884" s="399"/>
      <c r="P884" s="363"/>
      <c r="Q884" s="390"/>
      <c r="R884" s="399"/>
      <c r="S884" s="390"/>
      <c r="T884" s="393"/>
      <c r="U884" s="70"/>
      <c r="V884" s="70"/>
      <c r="W884" s="70"/>
      <c r="X884" s="71" t="str">
        <f t="shared" si="511"/>
        <v>0%</v>
      </c>
      <c r="Y884" s="71"/>
      <c r="Z884" s="71" t="str">
        <f t="shared" si="512"/>
        <v>0%</v>
      </c>
      <c r="AA884" s="70"/>
      <c r="AB884" s="70"/>
      <c r="AC884" s="72">
        <f t="shared" si="513"/>
        <v>0</v>
      </c>
      <c r="AD884" s="70"/>
      <c r="AE884" s="70"/>
      <c r="AF884" s="70"/>
      <c r="AG884" s="72">
        <f t="shared" si="514"/>
        <v>0</v>
      </c>
      <c r="AH884" s="70"/>
      <c r="AI884" s="70"/>
      <c r="AJ884" s="72">
        <f t="shared" si="509"/>
        <v>0</v>
      </c>
      <c r="AK884" s="70"/>
      <c r="AL884" s="70"/>
      <c r="AM884" s="72">
        <f t="shared" si="515"/>
        <v>0</v>
      </c>
      <c r="AN884" s="72"/>
      <c r="AO884" s="72"/>
      <c r="AP884" s="72">
        <f t="shared" si="516"/>
        <v>0</v>
      </c>
      <c r="AQ884" s="73">
        <f t="shared" si="517"/>
        <v>0</v>
      </c>
      <c r="AR884" s="396"/>
      <c r="AS884" s="363"/>
      <c r="AT884" s="390"/>
      <c r="AU884" s="363"/>
      <c r="AV884" s="390"/>
      <c r="AW884" s="390"/>
      <c r="AX884" s="390"/>
      <c r="AY884" s="393"/>
    </row>
    <row r="885" spans="1:51" ht="50" customHeight="1" x14ac:dyDescent="0.3">
      <c r="A885" s="403" t="s">
        <v>775</v>
      </c>
      <c r="B885" s="406" t="s">
        <v>163</v>
      </c>
      <c r="C885" s="409">
        <v>14</v>
      </c>
      <c r="D885" s="406" t="s">
        <v>312</v>
      </c>
      <c r="E885" s="406" t="s">
        <v>312</v>
      </c>
      <c r="F885" s="406" t="s">
        <v>2061</v>
      </c>
      <c r="G885" s="400" t="s">
        <v>2556</v>
      </c>
      <c r="H885" s="361" t="s">
        <v>2073</v>
      </c>
      <c r="I885" s="361" t="s">
        <v>2237</v>
      </c>
      <c r="J885" s="361" t="s">
        <v>2238</v>
      </c>
      <c r="K885" s="361" t="s">
        <v>2239</v>
      </c>
      <c r="L885" s="361" t="s">
        <v>3046</v>
      </c>
      <c r="M885" s="361" t="s">
        <v>2042</v>
      </c>
      <c r="N885" s="388">
        <f>VALUE(MID($M885,1,1))</f>
        <v>3</v>
      </c>
      <c r="O885" s="397">
        <f>IF(N885=5,100%,IF(N885=4,80%,IF(N885=3,60%,IF(N885=2,40%,IF(N885=1,20%,"")))))</f>
        <v>0.6</v>
      </c>
      <c r="P885" s="361" t="s">
        <v>2043</v>
      </c>
      <c r="Q885" s="388">
        <f>VALUE(MID($P885,1,1))</f>
        <v>2</v>
      </c>
      <c r="R885" s="397">
        <f>IF(Q885=5,100%,IF(Q885=4,80%,IF(Q885=3,60%,IF(Q885=2,40%,IF(Q885=1,20%,"")))))</f>
        <v>0.4</v>
      </c>
      <c r="S885" s="388" t="str">
        <f>CONCATENATE(M885,P885)</f>
        <v>3. Media2. Menor</v>
      </c>
      <c r="T885" s="391" t="s">
        <v>2044</v>
      </c>
      <c r="U885" s="70" t="s">
        <v>419</v>
      </c>
      <c r="V885" s="70" t="s">
        <v>3158</v>
      </c>
      <c r="W885" s="70" t="s">
        <v>2046</v>
      </c>
      <c r="X885" s="71"/>
      <c r="Y885" s="71" t="s">
        <v>2047</v>
      </c>
      <c r="Z885" s="71">
        <f t="shared" si="512"/>
        <v>0.05</v>
      </c>
      <c r="AA885" s="70" t="s">
        <v>419</v>
      </c>
      <c r="AB885" s="70" t="s">
        <v>3159</v>
      </c>
      <c r="AC885" s="72">
        <f t="shared" si="513"/>
        <v>0.1</v>
      </c>
      <c r="AD885" s="70" t="s">
        <v>419</v>
      </c>
      <c r="AE885" s="70" t="s">
        <v>516</v>
      </c>
      <c r="AF885" s="70" t="s">
        <v>1967</v>
      </c>
      <c r="AG885" s="72">
        <f t="shared" si="514"/>
        <v>0.15</v>
      </c>
      <c r="AH885" s="70" t="s">
        <v>419</v>
      </c>
      <c r="AI885" s="70" t="s">
        <v>2145</v>
      </c>
      <c r="AJ885" s="72">
        <f t="shared" si="509"/>
        <v>0.1</v>
      </c>
      <c r="AK885" s="70" t="s">
        <v>419</v>
      </c>
      <c r="AL885" s="70" t="s">
        <v>2493</v>
      </c>
      <c r="AM885" s="72">
        <f t="shared" si="515"/>
        <v>0.15</v>
      </c>
      <c r="AN885" s="72" t="s">
        <v>2051</v>
      </c>
      <c r="AO885" s="72" t="s">
        <v>2067</v>
      </c>
      <c r="AP885" s="72">
        <f t="shared" si="516"/>
        <v>0.25</v>
      </c>
      <c r="AQ885" s="73">
        <f t="shared" si="517"/>
        <v>0.8</v>
      </c>
      <c r="AR885" s="394">
        <v>0.53333333333333333</v>
      </c>
      <c r="AS885" s="361" t="s">
        <v>2132</v>
      </c>
      <c r="AT885" s="388">
        <f>VALUE(MID($AS885,1,1))</f>
        <v>2</v>
      </c>
      <c r="AU885" s="361" t="s">
        <v>2054</v>
      </c>
      <c r="AV885" s="388">
        <f>VALUE(MID($AU885,1,1))</f>
        <v>1</v>
      </c>
      <c r="AW885" s="388">
        <f>$AT885*$AV885</f>
        <v>2</v>
      </c>
      <c r="AX885" s="388" t="str">
        <f>CONCATENATE(AS885,AU885)</f>
        <v>2. Baja1. Leve</v>
      </c>
      <c r="AY885" s="391" t="s">
        <v>2055</v>
      </c>
    </row>
    <row r="886" spans="1:51" ht="50" customHeight="1" x14ac:dyDescent="0.3">
      <c r="A886" s="404"/>
      <c r="B886" s="407"/>
      <c r="C886" s="410"/>
      <c r="D886" s="407"/>
      <c r="E886" s="407"/>
      <c r="F886" s="407"/>
      <c r="G886" s="401"/>
      <c r="H886" s="362"/>
      <c r="I886" s="362"/>
      <c r="J886" s="362"/>
      <c r="K886" s="362"/>
      <c r="L886" s="362"/>
      <c r="M886" s="362"/>
      <c r="N886" s="389"/>
      <c r="O886" s="398"/>
      <c r="P886" s="362"/>
      <c r="Q886" s="389"/>
      <c r="R886" s="398"/>
      <c r="S886" s="389"/>
      <c r="T886" s="392"/>
      <c r="U886" s="70" t="s">
        <v>419</v>
      </c>
      <c r="V886" s="70" t="s">
        <v>3160</v>
      </c>
      <c r="W886" s="70" t="s">
        <v>2135</v>
      </c>
      <c r="X886" s="71"/>
      <c r="Y886" s="71" t="s">
        <v>2047</v>
      </c>
      <c r="Z886" s="71">
        <f t="shared" si="512"/>
        <v>0.05</v>
      </c>
      <c r="AA886" s="70" t="s">
        <v>419</v>
      </c>
      <c r="AB886" s="70" t="s">
        <v>3161</v>
      </c>
      <c r="AC886" s="72">
        <f t="shared" si="513"/>
        <v>0.1</v>
      </c>
      <c r="AD886" s="70" t="s">
        <v>419</v>
      </c>
      <c r="AE886" s="70" t="s">
        <v>516</v>
      </c>
      <c r="AF886" s="70" t="s">
        <v>1967</v>
      </c>
      <c r="AG886" s="72">
        <f t="shared" si="514"/>
        <v>0.15</v>
      </c>
      <c r="AH886" s="70" t="s">
        <v>419</v>
      </c>
      <c r="AI886" s="70" t="s">
        <v>2215</v>
      </c>
      <c r="AJ886" s="72">
        <f t="shared" si="509"/>
        <v>0.1</v>
      </c>
      <c r="AK886" s="70" t="s">
        <v>419</v>
      </c>
      <c r="AL886" s="70" t="s">
        <v>2243</v>
      </c>
      <c r="AM886" s="72">
        <f t="shared" si="515"/>
        <v>0.15</v>
      </c>
      <c r="AN886" s="72" t="s">
        <v>2051</v>
      </c>
      <c r="AO886" s="72" t="s">
        <v>2243</v>
      </c>
      <c r="AP886" s="72">
        <f t="shared" si="516"/>
        <v>0.25</v>
      </c>
      <c r="AQ886" s="73">
        <f t="shared" si="517"/>
        <v>0.8</v>
      </c>
      <c r="AR886" s="395"/>
      <c r="AS886" s="362"/>
      <c r="AT886" s="389"/>
      <c r="AU886" s="362"/>
      <c r="AV886" s="389"/>
      <c r="AW886" s="389"/>
      <c r="AX886" s="389"/>
      <c r="AY886" s="392"/>
    </row>
    <row r="887" spans="1:51" ht="50" customHeight="1" x14ac:dyDescent="0.3">
      <c r="A887" s="405"/>
      <c r="B887" s="408"/>
      <c r="C887" s="411"/>
      <c r="D887" s="408"/>
      <c r="E887" s="408"/>
      <c r="F887" s="408"/>
      <c r="G887" s="402"/>
      <c r="H887" s="363"/>
      <c r="I887" s="363"/>
      <c r="J887" s="363"/>
      <c r="K887" s="363"/>
      <c r="L887" s="363"/>
      <c r="M887" s="363"/>
      <c r="N887" s="390"/>
      <c r="O887" s="399"/>
      <c r="P887" s="363"/>
      <c r="Q887" s="390"/>
      <c r="R887" s="399"/>
      <c r="S887" s="390"/>
      <c r="T887" s="393"/>
      <c r="U887" s="70"/>
      <c r="V887" s="70"/>
      <c r="W887" s="70"/>
      <c r="X887" s="71"/>
      <c r="Y887" s="71"/>
      <c r="Z887" s="71" t="str">
        <f t="shared" si="512"/>
        <v>0%</v>
      </c>
      <c r="AA887" s="70"/>
      <c r="AB887" s="70"/>
      <c r="AC887" s="72">
        <f t="shared" si="513"/>
        <v>0</v>
      </c>
      <c r="AD887" s="70"/>
      <c r="AE887" s="70"/>
      <c r="AF887" s="70"/>
      <c r="AG887" s="72">
        <f t="shared" si="514"/>
        <v>0</v>
      </c>
      <c r="AH887" s="70"/>
      <c r="AI887" s="70"/>
      <c r="AJ887" s="72">
        <f t="shared" si="509"/>
        <v>0</v>
      </c>
      <c r="AK887" s="70"/>
      <c r="AL887" s="70"/>
      <c r="AM887" s="72">
        <f t="shared" si="515"/>
        <v>0</v>
      </c>
      <c r="AN887" s="72"/>
      <c r="AO887" s="72"/>
      <c r="AP887" s="72">
        <f t="shared" si="516"/>
        <v>0</v>
      </c>
      <c r="AQ887" s="73">
        <f t="shared" si="517"/>
        <v>0</v>
      </c>
      <c r="AR887" s="396"/>
      <c r="AS887" s="363"/>
      <c r="AT887" s="390"/>
      <c r="AU887" s="363"/>
      <c r="AV887" s="390"/>
      <c r="AW887" s="390"/>
      <c r="AX887" s="390"/>
      <c r="AY887" s="393"/>
    </row>
    <row r="888" spans="1:51" ht="50" customHeight="1" x14ac:dyDescent="0.3">
      <c r="A888" s="403" t="s">
        <v>775</v>
      </c>
      <c r="B888" s="406" t="s">
        <v>163</v>
      </c>
      <c r="C888" s="409">
        <v>15</v>
      </c>
      <c r="D888" s="406" t="s">
        <v>2026</v>
      </c>
      <c r="E888" s="406" t="s">
        <v>247</v>
      </c>
      <c r="F888" s="406" t="s">
        <v>2032</v>
      </c>
      <c r="G888" s="400" t="s">
        <v>3162</v>
      </c>
      <c r="H888" s="361" t="s">
        <v>2037</v>
      </c>
      <c r="I888" s="361" t="s">
        <v>3163</v>
      </c>
      <c r="J888" s="361" t="s">
        <v>2039</v>
      </c>
      <c r="K888" s="361" t="s">
        <v>2117</v>
      </c>
      <c r="L888" s="361" t="s">
        <v>3046</v>
      </c>
      <c r="M888" s="361" t="s">
        <v>2132</v>
      </c>
      <c r="N888" s="388">
        <f>VALUE(MID($M888,1,1))</f>
        <v>2</v>
      </c>
      <c r="O888" s="397">
        <f>IF(N888=5,100%,IF(N888=4,80%,IF(N888=3,60%,IF(N888=2,40%,IF(N888=1,20%,"")))))</f>
        <v>0.4</v>
      </c>
      <c r="P888" s="361" t="s">
        <v>2106</v>
      </c>
      <c r="Q888" s="388">
        <f>VALUE(MID($P888,1,1))</f>
        <v>3</v>
      </c>
      <c r="R888" s="397">
        <f>IF(Q888=5,100%,IF(Q888=4,80%,IF(Q888=3,60%,IF(Q888=2,40%,IF(Q888=1,20%,"")))))</f>
        <v>0.6</v>
      </c>
      <c r="S888" s="388" t="str">
        <f>CONCATENATE(M888,P888)</f>
        <v>2. Baja3. Moderado</v>
      </c>
      <c r="T888" s="391" t="s">
        <v>2044</v>
      </c>
      <c r="U888" s="70" t="s">
        <v>419</v>
      </c>
      <c r="V888" s="70" t="s">
        <v>3164</v>
      </c>
      <c r="W888" s="70" t="s">
        <v>2046</v>
      </c>
      <c r="X888" s="71">
        <f t="shared" si="511"/>
        <v>0.25</v>
      </c>
      <c r="Y888" s="71" t="s">
        <v>2047</v>
      </c>
      <c r="Z888" s="71">
        <f t="shared" si="512"/>
        <v>0.05</v>
      </c>
      <c r="AA888" s="70" t="s">
        <v>419</v>
      </c>
      <c r="AB888" s="70" t="s">
        <v>3165</v>
      </c>
      <c r="AC888" s="72">
        <f t="shared" si="513"/>
        <v>0.1</v>
      </c>
      <c r="AD888" s="70" t="s">
        <v>419</v>
      </c>
      <c r="AE888" s="70" t="s">
        <v>289</v>
      </c>
      <c r="AF888" s="70" t="s">
        <v>1967</v>
      </c>
      <c r="AG888" s="72">
        <f t="shared" si="514"/>
        <v>0.15</v>
      </c>
      <c r="AH888" s="70" t="s">
        <v>419</v>
      </c>
      <c r="AI888" s="70" t="s">
        <v>3166</v>
      </c>
      <c r="AJ888" s="72">
        <f t="shared" si="509"/>
        <v>0.1</v>
      </c>
      <c r="AK888" s="70" t="s">
        <v>419</v>
      </c>
      <c r="AL888" s="70" t="s">
        <v>3167</v>
      </c>
      <c r="AM888" s="72">
        <f t="shared" si="515"/>
        <v>0.15</v>
      </c>
      <c r="AN888" s="72" t="s">
        <v>2051</v>
      </c>
      <c r="AO888" s="72" t="s">
        <v>2183</v>
      </c>
      <c r="AP888" s="72">
        <f t="shared" si="516"/>
        <v>0.25</v>
      </c>
      <c r="AQ888" s="73">
        <f t="shared" si="517"/>
        <v>1.05</v>
      </c>
      <c r="AR888" s="394">
        <v>0.70000000000000007</v>
      </c>
      <c r="AS888" s="361" t="s">
        <v>2053</v>
      </c>
      <c r="AT888" s="388">
        <f>VALUE(MID($AS888,1,1))</f>
        <v>1</v>
      </c>
      <c r="AU888" s="361" t="s">
        <v>2043</v>
      </c>
      <c r="AV888" s="388">
        <f>VALUE(MID($AU888,1,1))</f>
        <v>2</v>
      </c>
      <c r="AW888" s="388">
        <f>$AT888*$AV888</f>
        <v>2</v>
      </c>
      <c r="AX888" s="388" t="str">
        <f>CONCATENATE(AS888,AU888)</f>
        <v>1. Muy baja2. Menor</v>
      </c>
      <c r="AY888" s="391" t="s">
        <v>2055</v>
      </c>
    </row>
    <row r="889" spans="1:51" ht="50" customHeight="1" x14ac:dyDescent="0.3">
      <c r="A889" s="404"/>
      <c r="B889" s="407"/>
      <c r="C889" s="410"/>
      <c r="D889" s="407"/>
      <c r="E889" s="407"/>
      <c r="F889" s="407"/>
      <c r="G889" s="401"/>
      <c r="H889" s="362"/>
      <c r="I889" s="362"/>
      <c r="J889" s="362"/>
      <c r="K889" s="362"/>
      <c r="L889" s="362"/>
      <c r="M889" s="362"/>
      <c r="N889" s="389"/>
      <c r="O889" s="398"/>
      <c r="P889" s="362"/>
      <c r="Q889" s="389"/>
      <c r="R889" s="398"/>
      <c r="S889" s="389"/>
      <c r="T889" s="392"/>
      <c r="U889" s="70" t="s">
        <v>419</v>
      </c>
      <c r="V889" s="70" t="s">
        <v>3168</v>
      </c>
      <c r="W889" s="70" t="s">
        <v>2046</v>
      </c>
      <c r="X889" s="71">
        <f t="shared" si="511"/>
        <v>0.25</v>
      </c>
      <c r="Y889" s="71" t="s">
        <v>2047</v>
      </c>
      <c r="Z889" s="71">
        <f t="shared" si="512"/>
        <v>0.05</v>
      </c>
      <c r="AA889" s="70" t="s">
        <v>419</v>
      </c>
      <c r="AB889" s="70" t="s">
        <v>3169</v>
      </c>
      <c r="AC889" s="72">
        <f t="shared" si="513"/>
        <v>0.1</v>
      </c>
      <c r="AD889" s="70" t="s">
        <v>419</v>
      </c>
      <c r="AE889" s="70" t="s">
        <v>289</v>
      </c>
      <c r="AF889" s="70" t="s">
        <v>1967</v>
      </c>
      <c r="AG889" s="72">
        <f t="shared" si="514"/>
        <v>0.15</v>
      </c>
      <c r="AH889" s="70" t="s">
        <v>419</v>
      </c>
      <c r="AI889" s="70" t="s">
        <v>3166</v>
      </c>
      <c r="AJ889" s="72">
        <f t="shared" si="509"/>
        <v>0.1</v>
      </c>
      <c r="AK889" s="70" t="s">
        <v>419</v>
      </c>
      <c r="AL889" s="70" t="s">
        <v>2493</v>
      </c>
      <c r="AM889" s="72">
        <f t="shared" si="515"/>
        <v>0.15</v>
      </c>
      <c r="AN889" s="72" t="s">
        <v>2051</v>
      </c>
      <c r="AO889" s="72" t="s">
        <v>2052</v>
      </c>
      <c r="AP889" s="72">
        <f t="shared" si="516"/>
        <v>0.25</v>
      </c>
      <c r="AQ889" s="73">
        <f t="shared" si="517"/>
        <v>1.05</v>
      </c>
      <c r="AR889" s="395"/>
      <c r="AS889" s="362"/>
      <c r="AT889" s="389"/>
      <c r="AU889" s="362"/>
      <c r="AV889" s="389"/>
      <c r="AW889" s="389"/>
      <c r="AX889" s="389"/>
      <c r="AY889" s="392"/>
    </row>
    <row r="890" spans="1:51" ht="50" customHeight="1" x14ac:dyDescent="0.3">
      <c r="A890" s="405"/>
      <c r="B890" s="408"/>
      <c r="C890" s="411"/>
      <c r="D890" s="408"/>
      <c r="E890" s="408"/>
      <c r="F890" s="408"/>
      <c r="G890" s="402"/>
      <c r="H890" s="363"/>
      <c r="I890" s="363"/>
      <c r="J890" s="363"/>
      <c r="K890" s="363"/>
      <c r="L890" s="363"/>
      <c r="M890" s="363"/>
      <c r="N890" s="390"/>
      <c r="O890" s="399"/>
      <c r="P890" s="363"/>
      <c r="Q890" s="390"/>
      <c r="R890" s="399"/>
      <c r="S890" s="390"/>
      <c r="T890" s="393"/>
      <c r="U890" s="70"/>
      <c r="V890" s="70"/>
      <c r="W890" s="70"/>
      <c r="X890" s="71" t="str">
        <f t="shared" si="511"/>
        <v>0%</v>
      </c>
      <c r="Y890" s="71"/>
      <c r="Z890" s="71" t="str">
        <f t="shared" si="512"/>
        <v>0%</v>
      </c>
      <c r="AA890" s="70"/>
      <c r="AB890" s="70"/>
      <c r="AC890" s="72">
        <f t="shared" si="513"/>
        <v>0</v>
      </c>
      <c r="AD890" s="70"/>
      <c r="AE890" s="70"/>
      <c r="AF890" s="70"/>
      <c r="AG890" s="72">
        <f t="shared" si="514"/>
        <v>0</v>
      </c>
      <c r="AH890" s="70"/>
      <c r="AI890" s="70"/>
      <c r="AJ890" s="72">
        <f t="shared" si="509"/>
        <v>0</v>
      </c>
      <c r="AK890" s="70"/>
      <c r="AL890" s="70"/>
      <c r="AM890" s="72">
        <f t="shared" si="515"/>
        <v>0</v>
      </c>
      <c r="AN890" s="72"/>
      <c r="AO890" s="72"/>
      <c r="AP890" s="72">
        <f t="shared" si="516"/>
        <v>0</v>
      </c>
      <c r="AQ890" s="73">
        <f t="shared" si="517"/>
        <v>0</v>
      </c>
      <c r="AR890" s="396"/>
      <c r="AS890" s="363"/>
      <c r="AT890" s="390"/>
      <c r="AU890" s="363"/>
      <c r="AV890" s="390"/>
      <c r="AW890" s="390"/>
      <c r="AX890" s="390"/>
      <c r="AY890" s="393"/>
    </row>
    <row r="891" spans="1:51" ht="50" customHeight="1" x14ac:dyDescent="0.3">
      <c r="A891" s="403" t="s">
        <v>775</v>
      </c>
      <c r="B891" s="406" t="s">
        <v>163</v>
      </c>
      <c r="C891" s="409">
        <v>16</v>
      </c>
      <c r="D891" s="406" t="s">
        <v>2026</v>
      </c>
      <c r="E891" s="406" t="s">
        <v>247</v>
      </c>
      <c r="F891" s="406" t="s">
        <v>2061</v>
      </c>
      <c r="G891" s="400" t="s">
        <v>3170</v>
      </c>
      <c r="H891" s="361" t="s">
        <v>2084</v>
      </c>
      <c r="I891" s="361" t="s">
        <v>3171</v>
      </c>
      <c r="J891" s="361" t="s">
        <v>2191</v>
      </c>
      <c r="K891" s="361" t="s">
        <v>2140</v>
      </c>
      <c r="L891" s="361" t="s">
        <v>3046</v>
      </c>
      <c r="M891" s="361" t="s">
        <v>2132</v>
      </c>
      <c r="N891" s="388">
        <f>VALUE(MID($M891,1,1))</f>
        <v>2</v>
      </c>
      <c r="O891" s="397">
        <f>IF(N891=5,100%,IF(N891=4,80%,IF(N891=3,60%,IF(N891=2,40%,IF(N891=1,20%,"")))))</f>
        <v>0.4</v>
      </c>
      <c r="P891" s="361" t="s">
        <v>2043</v>
      </c>
      <c r="Q891" s="388">
        <f>VALUE(MID($P891,1,1))</f>
        <v>2</v>
      </c>
      <c r="R891" s="397">
        <f>IF(Q891=5,100%,IF(Q891=4,80%,IF(Q891=3,60%,IF(Q891=2,40%,IF(Q891=1,20%,"")))))</f>
        <v>0.4</v>
      </c>
      <c r="S891" s="388" t="str">
        <f>CONCATENATE(M891,P891)</f>
        <v>2. Baja2. Menor</v>
      </c>
      <c r="T891" s="391" t="s">
        <v>2044</v>
      </c>
      <c r="U891" s="70" t="s">
        <v>419</v>
      </c>
      <c r="V891" s="70" t="s">
        <v>3172</v>
      </c>
      <c r="W891" s="70" t="s">
        <v>2135</v>
      </c>
      <c r="X891" s="71">
        <f t="shared" si="511"/>
        <v>0.15</v>
      </c>
      <c r="Y891" s="71" t="s">
        <v>2069</v>
      </c>
      <c r="Z891" s="71">
        <f t="shared" si="512"/>
        <v>0.15</v>
      </c>
      <c r="AA891" s="70" t="s">
        <v>419</v>
      </c>
      <c r="AB891" s="70" t="s">
        <v>3173</v>
      </c>
      <c r="AC891" s="72">
        <f t="shared" si="513"/>
        <v>0.1</v>
      </c>
      <c r="AD891" s="70" t="s">
        <v>419</v>
      </c>
      <c r="AE891" s="70" t="s">
        <v>516</v>
      </c>
      <c r="AF891" s="70" t="s">
        <v>170</v>
      </c>
      <c r="AG891" s="72">
        <f t="shared" si="514"/>
        <v>0.15</v>
      </c>
      <c r="AH891" s="70" t="s">
        <v>419</v>
      </c>
      <c r="AI891" s="70"/>
      <c r="AJ891" s="72">
        <f t="shared" si="509"/>
        <v>0.1</v>
      </c>
      <c r="AK891" s="70" t="s">
        <v>419</v>
      </c>
      <c r="AL891" s="70" t="s">
        <v>3167</v>
      </c>
      <c r="AM891" s="72">
        <f t="shared" si="515"/>
        <v>0.15</v>
      </c>
      <c r="AN891" s="72" t="s">
        <v>2051</v>
      </c>
      <c r="AO891" s="72" t="s">
        <v>2183</v>
      </c>
      <c r="AP891" s="72">
        <f t="shared" si="516"/>
        <v>0.25</v>
      </c>
      <c r="AQ891" s="73">
        <f t="shared" si="517"/>
        <v>1.05</v>
      </c>
      <c r="AR891" s="394">
        <v>0.35000000000000003</v>
      </c>
      <c r="AS891" s="361" t="s">
        <v>2053</v>
      </c>
      <c r="AT891" s="388">
        <f>VALUE(MID($AS891,1,1))</f>
        <v>1</v>
      </c>
      <c r="AU891" s="361" t="s">
        <v>2054</v>
      </c>
      <c r="AV891" s="388">
        <f>VALUE(MID($AU891,1,1))</f>
        <v>1</v>
      </c>
      <c r="AW891" s="388">
        <f>$AT891*$AV891</f>
        <v>1</v>
      </c>
      <c r="AX891" s="388" t="str">
        <f>CONCATENATE(AS891,AU891)</f>
        <v>1. Muy baja1. Leve</v>
      </c>
      <c r="AY891" s="391" t="s">
        <v>2055</v>
      </c>
    </row>
    <row r="892" spans="1:51" ht="50" customHeight="1" x14ac:dyDescent="0.3">
      <c r="A892" s="404"/>
      <c r="B892" s="407"/>
      <c r="C892" s="410"/>
      <c r="D892" s="407"/>
      <c r="E892" s="407"/>
      <c r="F892" s="407"/>
      <c r="G892" s="401"/>
      <c r="H892" s="362"/>
      <c r="I892" s="362"/>
      <c r="J892" s="362"/>
      <c r="K892" s="362"/>
      <c r="L892" s="362"/>
      <c r="M892" s="362"/>
      <c r="N892" s="389"/>
      <c r="O892" s="398"/>
      <c r="P892" s="362"/>
      <c r="Q892" s="389"/>
      <c r="R892" s="398"/>
      <c r="S892" s="389"/>
      <c r="T892" s="392"/>
      <c r="U892" s="70"/>
      <c r="V892" s="70"/>
      <c r="W892" s="70"/>
      <c r="X892" s="71" t="str">
        <f t="shared" si="511"/>
        <v>0%</v>
      </c>
      <c r="Y892" s="71"/>
      <c r="Z892" s="71" t="str">
        <f t="shared" si="512"/>
        <v>0%</v>
      </c>
      <c r="AA892" s="70"/>
      <c r="AB892" s="70"/>
      <c r="AC892" s="72">
        <f t="shared" si="513"/>
        <v>0</v>
      </c>
      <c r="AD892" s="70"/>
      <c r="AE892" s="70"/>
      <c r="AF892" s="70"/>
      <c r="AG892" s="72">
        <f t="shared" si="514"/>
        <v>0</v>
      </c>
      <c r="AH892" s="70"/>
      <c r="AI892" s="70"/>
      <c r="AJ892" s="72">
        <f t="shared" si="509"/>
        <v>0</v>
      </c>
      <c r="AK892" s="70"/>
      <c r="AL892" s="70"/>
      <c r="AM892" s="72">
        <f t="shared" si="515"/>
        <v>0</v>
      </c>
      <c r="AN892" s="72"/>
      <c r="AO892" s="72"/>
      <c r="AP892" s="72">
        <f t="shared" si="516"/>
        <v>0</v>
      </c>
      <c r="AQ892" s="73">
        <f t="shared" si="517"/>
        <v>0</v>
      </c>
      <c r="AR892" s="395"/>
      <c r="AS892" s="362"/>
      <c r="AT892" s="389"/>
      <c r="AU892" s="362"/>
      <c r="AV892" s="389"/>
      <c r="AW892" s="389"/>
      <c r="AX892" s="389"/>
      <c r="AY892" s="392"/>
    </row>
    <row r="893" spans="1:51" ht="50" customHeight="1" x14ac:dyDescent="0.3">
      <c r="A893" s="405"/>
      <c r="B893" s="408"/>
      <c r="C893" s="411"/>
      <c r="D893" s="408"/>
      <c r="E893" s="408"/>
      <c r="F893" s="408"/>
      <c r="G893" s="402"/>
      <c r="H893" s="363"/>
      <c r="I893" s="363"/>
      <c r="J893" s="363"/>
      <c r="K893" s="363"/>
      <c r="L893" s="363"/>
      <c r="M893" s="363"/>
      <c r="N893" s="390"/>
      <c r="O893" s="399"/>
      <c r="P893" s="363"/>
      <c r="Q893" s="390"/>
      <c r="R893" s="399"/>
      <c r="S893" s="390"/>
      <c r="T893" s="393"/>
      <c r="U893" s="70"/>
      <c r="V893" s="70"/>
      <c r="W893" s="70"/>
      <c r="X893" s="71" t="str">
        <f t="shared" si="511"/>
        <v>0%</v>
      </c>
      <c r="Y893" s="71"/>
      <c r="Z893" s="71" t="str">
        <f t="shared" si="512"/>
        <v>0%</v>
      </c>
      <c r="AA893" s="70"/>
      <c r="AB893" s="70"/>
      <c r="AC893" s="72">
        <f t="shared" si="513"/>
        <v>0</v>
      </c>
      <c r="AD893" s="70"/>
      <c r="AE893" s="70"/>
      <c r="AF893" s="70"/>
      <c r="AG893" s="72">
        <f t="shared" si="514"/>
        <v>0</v>
      </c>
      <c r="AH893" s="70"/>
      <c r="AI893" s="70"/>
      <c r="AJ893" s="72">
        <f t="shared" si="509"/>
        <v>0</v>
      </c>
      <c r="AK893" s="70"/>
      <c r="AL893" s="70"/>
      <c r="AM893" s="72">
        <f t="shared" si="515"/>
        <v>0</v>
      </c>
      <c r="AN893" s="72"/>
      <c r="AO893" s="72"/>
      <c r="AP893" s="72">
        <f t="shared" si="516"/>
        <v>0</v>
      </c>
      <c r="AQ893" s="73">
        <f t="shared" si="517"/>
        <v>0</v>
      </c>
      <c r="AR893" s="396"/>
      <c r="AS893" s="363"/>
      <c r="AT893" s="390"/>
      <c r="AU893" s="363"/>
      <c r="AV893" s="390"/>
      <c r="AW893" s="390"/>
      <c r="AX893" s="390"/>
      <c r="AY893" s="393"/>
    </row>
    <row r="894" spans="1:51" ht="50" customHeight="1" x14ac:dyDescent="0.3">
      <c r="A894" s="403" t="s">
        <v>775</v>
      </c>
      <c r="B894" s="406" t="s">
        <v>163</v>
      </c>
      <c r="C894" s="409">
        <v>17</v>
      </c>
      <c r="D894" s="406" t="s">
        <v>2010</v>
      </c>
      <c r="E894" s="406" t="s">
        <v>243</v>
      </c>
      <c r="F894" s="406" t="s">
        <v>2032</v>
      </c>
      <c r="G894" s="400" t="s">
        <v>3174</v>
      </c>
      <c r="H894" s="361" t="s">
        <v>2073</v>
      </c>
      <c r="I894" s="361" t="s">
        <v>3175</v>
      </c>
      <c r="J894" s="361" t="s">
        <v>2109</v>
      </c>
      <c r="K894" s="361" t="s">
        <v>2117</v>
      </c>
      <c r="L894" s="361" t="s">
        <v>3046</v>
      </c>
      <c r="M894" s="361" t="s">
        <v>2042</v>
      </c>
      <c r="N894" s="388">
        <f>VALUE(MID($M894,1,1))</f>
        <v>3</v>
      </c>
      <c r="O894" s="397">
        <f>IF(N894=5,100%,IF(N894=4,80%,IF(N894=3,60%,IF(N894=2,40%,IF(N894=1,20%,"")))))</f>
        <v>0.6</v>
      </c>
      <c r="P894" s="361" t="s">
        <v>2106</v>
      </c>
      <c r="Q894" s="388">
        <f>VALUE(MID($P894,1,1))</f>
        <v>3</v>
      </c>
      <c r="R894" s="397">
        <f>IF(Q894=5,100%,IF(Q894=4,80%,IF(Q894=3,60%,IF(Q894=2,40%,IF(Q894=1,20%,"")))))</f>
        <v>0.6</v>
      </c>
      <c r="S894" s="388" t="str">
        <f>CONCATENATE(M894,P894)</f>
        <v>3. Media3. Moderado</v>
      </c>
      <c r="T894" s="391" t="s">
        <v>2044</v>
      </c>
      <c r="U894" s="70" t="s">
        <v>419</v>
      </c>
      <c r="V894" s="70" t="s">
        <v>2111</v>
      </c>
      <c r="W894" s="70" t="s">
        <v>2046</v>
      </c>
      <c r="X894" s="71">
        <f t="shared" si="511"/>
        <v>0.25</v>
      </c>
      <c r="Y894" s="71" t="s">
        <v>2069</v>
      </c>
      <c r="Z894" s="71">
        <f t="shared" si="512"/>
        <v>0.15</v>
      </c>
      <c r="AA894" s="70" t="s">
        <v>419</v>
      </c>
      <c r="AB894" s="70" t="s">
        <v>2112</v>
      </c>
      <c r="AC894" s="72">
        <f t="shared" si="513"/>
        <v>0.1</v>
      </c>
      <c r="AD894" s="70" t="s">
        <v>419</v>
      </c>
      <c r="AE894" s="70" t="s">
        <v>516</v>
      </c>
      <c r="AF894" s="70" t="s">
        <v>1967</v>
      </c>
      <c r="AG894" s="72">
        <f t="shared" si="514"/>
        <v>0.15</v>
      </c>
      <c r="AH894" s="70" t="s">
        <v>419</v>
      </c>
      <c r="AI894" s="70" t="s">
        <v>2049</v>
      </c>
      <c r="AJ894" s="72">
        <f t="shared" si="509"/>
        <v>0.1</v>
      </c>
      <c r="AK894" s="70" t="s">
        <v>419</v>
      </c>
      <c r="AL894" s="70" t="s">
        <v>2050</v>
      </c>
      <c r="AM894" s="72">
        <f t="shared" si="515"/>
        <v>0.15</v>
      </c>
      <c r="AN894" s="72" t="s">
        <v>2051</v>
      </c>
      <c r="AO894" s="72" t="s">
        <v>2052</v>
      </c>
      <c r="AP894" s="72">
        <f t="shared" si="516"/>
        <v>0.25</v>
      </c>
      <c r="AQ894" s="73">
        <f t="shared" si="517"/>
        <v>1.1499999999999999</v>
      </c>
      <c r="AR894" s="394">
        <v>1.0833333333333333</v>
      </c>
      <c r="AS894" s="361" t="s">
        <v>2053</v>
      </c>
      <c r="AT894" s="388">
        <f>VALUE(MID($AS894,1,1))</f>
        <v>1</v>
      </c>
      <c r="AU894" s="361" t="s">
        <v>2054</v>
      </c>
      <c r="AV894" s="388">
        <f>VALUE(MID($AU894,1,1))</f>
        <v>1</v>
      </c>
      <c r="AW894" s="388">
        <f>$AT894*$AV894</f>
        <v>1</v>
      </c>
      <c r="AX894" s="388" t="str">
        <f>CONCATENATE(AS894,AU894)</f>
        <v>1. Muy baja1. Leve</v>
      </c>
      <c r="AY894" s="391" t="s">
        <v>2055</v>
      </c>
    </row>
    <row r="895" spans="1:51" ht="50" customHeight="1" x14ac:dyDescent="0.3">
      <c r="A895" s="404"/>
      <c r="B895" s="407"/>
      <c r="C895" s="410"/>
      <c r="D895" s="407"/>
      <c r="E895" s="407"/>
      <c r="F895" s="407"/>
      <c r="G895" s="401"/>
      <c r="H895" s="362"/>
      <c r="I895" s="362"/>
      <c r="J895" s="362"/>
      <c r="K895" s="362"/>
      <c r="L895" s="362"/>
      <c r="M895" s="362"/>
      <c r="N895" s="389"/>
      <c r="O895" s="398"/>
      <c r="P895" s="362"/>
      <c r="Q895" s="389"/>
      <c r="R895" s="398"/>
      <c r="S895" s="389"/>
      <c r="T895" s="392"/>
      <c r="U895" s="70" t="s">
        <v>419</v>
      </c>
      <c r="V895" s="70" t="s">
        <v>3176</v>
      </c>
      <c r="W895" s="70" t="s">
        <v>2046</v>
      </c>
      <c r="X895" s="71">
        <f t="shared" si="511"/>
        <v>0.25</v>
      </c>
      <c r="Y895" s="71" t="s">
        <v>2047</v>
      </c>
      <c r="Z895" s="71">
        <f t="shared" si="512"/>
        <v>0.05</v>
      </c>
      <c r="AA895" s="70" t="s">
        <v>419</v>
      </c>
      <c r="AB895" s="70" t="s">
        <v>3177</v>
      </c>
      <c r="AC895" s="72">
        <f t="shared" si="513"/>
        <v>0.1</v>
      </c>
      <c r="AD895" s="70" t="s">
        <v>419</v>
      </c>
      <c r="AE895" s="70" t="s">
        <v>516</v>
      </c>
      <c r="AF895" s="70" t="s">
        <v>1967</v>
      </c>
      <c r="AG895" s="72">
        <f t="shared" si="514"/>
        <v>0.15</v>
      </c>
      <c r="AH895" s="70" t="s">
        <v>419</v>
      </c>
      <c r="AI895" s="70" t="s">
        <v>2049</v>
      </c>
      <c r="AJ895" s="72">
        <f t="shared" si="509"/>
        <v>0.1</v>
      </c>
      <c r="AK895" s="70" t="s">
        <v>419</v>
      </c>
      <c r="AL895" s="70" t="s">
        <v>2487</v>
      </c>
      <c r="AM895" s="72">
        <f t="shared" si="515"/>
        <v>0.15</v>
      </c>
      <c r="AN895" s="72" t="s">
        <v>2051</v>
      </c>
      <c r="AO895" s="72" t="s">
        <v>2183</v>
      </c>
      <c r="AP895" s="72">
        <f t="shared" si="516"/>
        <v>0.25</v>
      </c>
      <c r="AQ895" s="73">
        <f t="shared" si="517"/>
        <v>1.05</v>
      </c>
      <c r="AR895" s="395"/>
      <c r="AS895" s="362"/>
      <c r="AT895" s="389"/>
      <c r="AU895" s="362"/>
      <c r="AV895" s="389"/>
      <c r="AW895" s="389"/>
      <c r="AX895" s="389"/>
      <c r="AY895" s="392"/>
    </row>
    <row r="896" spans="1:51" ht="50" customHeight="1" x14ac:dyDescent="0.3">
      <c r="A896" s="405"/>
      <c r="B896" s="408"/>
      <c r="C896" s="411"/>
      <c r="D896" s="408"/>
      <c r="E896" s="408"/>
      <c r="F896" s="408"/>
      <c r="G896" s="402"/>
      <c r="H896" s="363"/>
      <c r="I896" s="363"/>
      <c r="J896" s="363"/>
      <c r="K896" s="363"/>
      <c r="L896" s="363"/>
      <c r="M896" s="363"/>
      <c r="N896" s="390"/>
      <c r="O896" s="399"/>
      <c r="P896" s="363"/>
      <c r="Q896" s="390"/>
      <c r="R896" s="399"/>
      <c r="S896" s="390"/>
      <c r="T896" s="393"/>
      <c r="U896" s="70" t="s">
        <v>419</v>
      </c>
      <c r="V896" s="70" t="s">
        <v>3168</v>
      </c>
      <c r="W896" s="70" t="s">
        <v>2046</v>
      </c>
      <c r="X896" s="71">
        <f t="shared" si="511"/>
        <v>0.25</v>
      </c>
      <c r="Y896" s="71" t="s">
        <v>2047</v>
      </c>
      <c r="Z896" s="71">
        <f t="shared" si="512"/>
        <v>0.05</v>
      </c>
      <c r="AA896" s="70" t="s">
        <v>419</v>
      </c>
      <c r="AB896" s="70" t="s">
        <v>3178</v>
      </c>
      <c r="AC896" s="72">
        <f t="shared" si="513"/>
        <v>0.1</v>
      </c>
      <c r="AD896" s="70" t="s">
        <v>419</v>
      </c>
      <c r="AE896" s="70" t="s">
        <v>289</v>
      </c>
      <c r="AF896" s="70" t="s">
        <v>1967</v>
      </c>
      <c r="AG896" s="72">
        <f t="shared" si="514"/>
        <v>0.15</v>
      </c>
      <c r="AH896" s="70" t="s">
        <v>419</v>
      </c>
      <c r="AI896" s="70" t="s">
        <v>2049</v>
      </c>
      <c r="AJ896" s="72">
        <f t="shared" si="509"/>
        <v>0.1</v>
      </c>
      <c r="AK896" s="70" t="s">
        <v>419</v>
      </c>
      <c r="AL896" s="70" t="s">
        <v>2487</v>
      </c>
      <c r="AM896" s="72">
        <f t="shared" si="515"/>
        <v>0.15</v>
      </c>
      <c r="AN896" s="72" t="s">
        <v>2051</v>
      </c>
      <c r="AO896" s="72" t="s">
        <v>2052</v>
      </c>
      <c r="AP896" s="72">
        <f t="shared" si="516"/>
        <v>0.25</v>
      </c>
      <c r="AQ896" s="73">
        <f t="shared" si="517"/>
        <v>1.05</v>
      </c>
      <c r="AR896" s="396"/>
      <c r="AS896" s="363"/>
      <c r="AT896" s="390"/>
      <c r="AU896" s="363"/>
      <c r="AV896" s="390"/>
      <c r="AW896" s="390"/>
      <c r="AX896" s="390"/>
      <c r="AY896" s="393"/>
    </row>
    <row r="897" spans="1:51" ht="50" customHeight="1" x14ac:dyDescent="0.3">
      <c r="A897" s="403" t="s">
        <v>775</v>
      </c>
      <c r="B897" s="406" t="s">
        <v>163</v>
      </c>
      <c r="C897" s="409">
        <v>18</v>
      </c>
      <c r="D897" s="406" t="s">
        <v>2010</v>
      </c>
      <c r="E897" s="406" t="s">
        <v>243</v>
      </c>
      <c r="F897" s="406" t="s">
        <v>2061</v>
      </c>
      <c r="G897" s="400" t="s">
        <v>3179</v>
      </c>
      <c r="H897" s="361" t="s">
        <v>2104</v>
      </c>
      <c r="I897" s="361" t="s">
        <v>3180</v>
      </c>
      <c r="J897" s="361" t="s">
        <v>2192</v>
      </c>
      <c r="K897" s="361" t="s">
        <v>2140</v>
      </c>
      <c r="L897" s="361" t="s">
        <v>3046</v>
      </c>
      <c r="M897" s="361" t="s">
        <v>2042</v>
      </c>
      <c r="N897" s="388">
        <f>VALUE(MID($M897,1,1))</f>
        <v>3</v>
      </c>
      <c r="O897" s="397">
        <f>IF(N897=5,100%,IF(N897=4,80%,IF(N897=3,60%,IF(N897=2,40%,IF(N897=1,20%,"")))))</f>
        <v>0.6</v>
      </c>
      <c r="P897" s="361" t="s">
        <v>2106</v>
      </c>
      <c r="Q897" s="388">
        <f>VALUE(MID($P897,1,1))</f>
        <v>3</v>
      </c>
      <c r="R897" s="397">
        <f>IF(Q897=5,100%,IF(Q897=4,80%,IF(Q897=3,60%,IF(Q897=2,40%,IF(Q897=1,20%,"")))))</f>
        <v>0.6</v>
      </c>
      <c r="S897" s="388" t="str">
        <f>CONCATENATE(M897,P897)</f>
        <v>3. Media3. Moderado</v>
      </c>
      <c r="T897" s="391" t="s">
        <v>2044</v>
      </c>
      <c r="U897" s="70" t="s">
        <v>419</v>
      </c>
      <c r="V897" s="41" t="s">
        <v>2134</v>
      </c>
      <c r="W897" s="70" t="s">
        <v>2046</v>
      </c>
      <c r="X897" s="71">
        <f t="shared" si="511"/>
        <v>0.25</v>
      </c>
      <c r="Y897" s="71" t="s">
        <v>2069</v>
      </c>
      <c r="Z897" s="71">
        <f t="shared" si="512"/>
        <v>0.15</v>
      </c>
      <c r="AA897" s="70" t="s">
        <v>419</v>
      </c>
      <c r="AB897" s="41" t="s">
        <v>2170</v>
      </c>
      <c r="AC897" s="72">
        <f t="shared" si="513"/>
        <v>0.1</v>
      </c>
      <c r="AD897" s="70" t="s">
        <v>419</v>
      </c>
      <c r="AE897" s="70" t="s">
        <v>177</v>
      </c>
      <c r="AF897" s="70" t="s">
        <v>170</v>
      </c>
      <c r="AG897" s="72">
        <f t="shared" si="514"/>
        <v>0.15</v>
      </c>
      <c r="AH897" s="70" t="s">
        <v>419</v>
      </c>
      <c r="AI897" s="41" t="s">
        <v>2171</v>
      </c>
      <c r="AJ897" s="72">
        <f t="shared" si="509"/>
        <v>0.1</v>
      </c>
      <c r="AK897" s="70" t="s">
        <v>419</v>
      </c>
      <c r="AL897" s="70" t="s">
        <v>2063</v>
      </c>
      <c r="AM897" s="72">
        <f t="shared" si="515"/>
        <v>0.15</v>
      </c>
      <c r="AN897" s="72" t="s">
        <v>2051</v>
      </c>
      <c r="AO897" s="72" t="s">
        <v>2067</v>
      </c>
      <c r="AP897" s="72">
        <f t="shared" si="516"/>
        <v>0.25</v>
      </c>
      <c r="AQ897" s="73">
        <f t="shared" si="517"/>
        <v>1.1499999999999999</v>
      </c>
      <c r="AR897" s="394">
        <v>1.0333333333333334</v>
      </c>
      <c r="AS897" s="361" t="s">
        <v>2053</v>
      </c>
      <c r="AT897" s="388">
        <f>VALUE(MID($AS897,1,1))</f>
        <v>1</v>
      </c>
      <c r="AU897" s="361" t="s">
        <v>2054</v>
      </c>
      <c r="AV897" s="388">
        <f>VALUE(MID($AU897,1,1))</f>
        <v>1</v>
      </c>
      <c r="AW897" s="388">
        <f>$AT897*$AV897</f>
        <v>1</v>
      </c>
      <c r="AX897" s="388" t="str">
        <f>CONCATENATE(AS897,AU897)</f>
        <v>1. Muy baja1. Leve</v>
      </c>
      <c r="AY897" s="391" t="s">
        <v>2055</v>
      </c>
    </row>
    <row r="898" spans="1:51" ht="50" customHeight="1" x14ac:dyDescent="0.3">
      <c r="A898" s="404"/>
      <c r="B898" s="407"/>
      <c r="C898" s="410"/>
      <c r="D898" s="407"/>
      <c r="E898" s="407"/>
      <c r="F898" s="407"/>
      <c r="G898" s="401"/>
      <c r="H898" s="362"/>
      <c r="I898" s="362"/>
      <c r="J898" s="362"/>
      <c r="K898" s="362"/>
      <c r="L898" s="362"/>
      <c r="M898" s="362"/>
      <c r="N898" s="389"/>
      <c r="O898" s="398"/>
      <c r="P898" s="362"/>
      <c r="Q898" s="389"/>
      <c r="R898" s="398"/>
      <c r="S898" s="389"/>
      <c r="T898" s="392"/>
      <c r="U898" s="70" t="s">
        <v>419</v>
      </c>
      <c r="V898" s="70" t="s">
        <v>2118</v>
      </c>
      <c r="W898" s="70" t="s">
        <v>2046</v>
      </c>
      <c r="X898" s="71">
        <f t="shared" si="511"/>
        <v>0.25</v>
      </c>
      <c r="Y898" s="71" t="s">
        <v>2047</v>
      </c>
      <c r="Z898" s="71">
        <f t="shared" si="512"/>
        <v>0.05</v>
      </c>
      <c r="AA898" s="70" t="s">
        <v>419</v>
      </c>
      <c r="AB898" s="70" t="s">
        <v>2119</v>
      </c>
      <c r="AC898" s="72">
        <f t="shared" si="513"/>
        <v>0.1</v>
      </c>
      <c r="AD898" s="70" t="s">
        <v>419</v>
      </c>
      <c r="AE898" s="70" t="s">
        <v>194</v>
      </c>
      <c r="AF898" s="70" t="s">
        <v>170</v>
      </c>
      <c r="AG898" s="72">
        <f t="shared" si="514"/>
        <v>0.15</v>
      </c>
      <c r="AH898" s="70" t="s">
        <v>419</v>
      </c>
      <c r="AI898" s="70" t="s">
        <v>2049</v>
      </c>
      <c r="AJ898" s="72">
        <f t="shared" si="509"/>
        <v>0.1</v>
      </c>
      <c r="AK898" s="70" t="s">
        <v>419</v>
      </c>
      <c r="AL898" s="70" t="s">
        <v>2050</v>
      </c>
      <c r="AM898" s="72">
        <f t="shared" si="515"/>
        <v>0.15</v>
      </c>
      <c r="AN898" s="72" t="s">
        <v>2051</v>
      </c>
      <c r="AO898" s="72" t="s">
        <v>2120</v>
      </c>
      <c r="AP898" s="72">
        <f t="shared" si="516"/>
        <v>0.25</v>
      </c>
      <c r="AQ898" s="73">
        <f t="shared" si="517"/>
        <v>1.05</v>
      </c>
      <c r="AR898" s="395"/>
      <c r="AS898" s="362"/>
      <c r="AT898" s="389"/>
      <c r="AU898" s="362"/>
      <c r="AV898" s="389"/>
      <c r="AW898" s="389"/>
      <c r="AX898" s="389"/>
      <c r="AY898" s="392"/>
    </row>
    <row r="899" spans="1:51" ht="50" customHeight="1" x14ac:dyDescent="0.3">
      <c r="A899" s="405"/>
      <c r="B899" s="408"/>
      <c r="C899" s="411"/>
      <c r="D899" s="408"/>
      <c r="E899" s="408"/>
      <c r="F899" s="408"/>
      <c r="G899" s="402"/>
      <c r="H899" s="363"/>
      <c r="I899" s="363"/>
      <c r="J899" s="363"/>
      <c r="K899" s="363"/>
      <c r="L899" s="363"/>
      <c r="M899" s="363"/>
      <c r="N899" s="390"/>
      <c r="O899" s="399"/>
      <c r="P899" s="363"/>
      <c r="Q899" s="390"/>
      <c r="R899" s="399"/>
      <c r="S899" s="390"/>
      <c r="T899" s="393"/>
      <c r="U899" s="70" t="s">
        <v>419</v>
      </c>
      <c r="V899" s="70" t="s">
        <v>2113</v>
      </c>
      <c r="W899" s="70" t="s">
        <v>2114</v>
      </c>
      <c r="X899" s="71">
        <f t="shared" si="511"/>
        <v>0.1</v>
      </c>
      <c r="Y899" s="71" t="s">
        <v>2047</v>
      </c>
      <c r="Z899" s="71">
        <f t="shared" si="512"/>
        <v>0.05</v>
      </c>
      <c r="AA899" s="70" t="s">
        <v>419</v>
      </c>
      <c r="AB899" s="70" t="s">
        <v>2121</v>
      </c>
      <c r="AC899" s="72">
        <f t="shared" si="513"/>
        <v>0.1</v>
      </c>
      <c r="AD899" s="70" t="s">
        <v>419</v>
      </c>
      <c r="AE899" s="70" t="s">
        <v>194</v>
      </c>
      <c r="AF899" s="70" t="s">
        <v>170</v>
      </c>
      <c r="AG899" s="72">
        <f t="shared" si="514"/>
        <v>0.15</v>
      </c>
      <c r="AH899" s="70" t="s">
        <v>419</v>
      </c>
      <c r="AI899" s="70" t="s">
        <v>2049</v>
      </c>
      <c r="AJ899" s="72">
        <f t="shared" si="509"/>
        <v>0.1</v>
      </c>
      <c r="AK899" s="70" t="s">
        <v>419</v>
      </c>
      <c r="AL899" s="70" t="s">
        <v>2050</v>
      </c>
      <c r="AM899" s="72">
        <f t="shared" si="515"/>
        <v>0.15</v>
      </c>
      <c r="AN899" s="72" t="s">
        <v>2051</v>
      </c>
      <c r="AO899" s="72" t="s">
        <v>2067</v>
      </c>
      <c r="AP899" s="72">
        <f t="shared" si="516"/>
        <v>0.25</v>
      </c>
      <c r="AQ899" s="73">
        <f t="shared" si="517"/>
        <v>0.9</v>
      </c>
      <c r="AR899" s="396"/>
      <c r="AS899" s="363"/>
      <c r="AT899" s="390"/>
      <c r="AU899" s="363"/>
      <c r="AV899" s="390"/>
      <c r="AW899" s="390"/>
      <c r="AX899" s="390"/>
      <c r="AY899" s="393"/>
    </row>
    <row r="900" spans="1:51" ht="50" customHeight="1" x14ac:dyDescent="0.3">
      <c r="A900" s="403" t="s">
        <v>775</v>
      </c>
      <c r="B900" s="406" t="s">
        <v>163</v>
      </c>
      <c r="C900" s="409">
        <v>19</v>
      </c>
      <c r="D900" s="406" t="s">
        <v>3124</v>
      </c>
      <c r="E900" s="406" t="s">
        <v>227</v>
      </c>
      <c r="F900" s="406" t="s">
        <v>3181</v>
      </c>
      <c r="G900" s="400" t="s">
        <v>3182</v>
      </c>
      <c r="H900" s="361" t="s">
        <v>2073</v>
      </c>
      <c r="I900" s="361" t="s">
        <v>2074</v>
      </c>
      <c r="J900" s="361" t="s">
        <v>2233</v>
      </c>
      <c r="K900" s="361" t="s">
        <v>2117</v>
      </c>
      <c r="L900" s="361" t="s">
        <v>3046</v>
      </c>
      <c r="M900" s="361" t="s">
        <v>2042</v>
      </c>
      <c r="N900" s="388">
        <f>VALUE(MID($M900,1,1))</f>
        <v>3</v>
      </c>
      <c r="O900" s="397">
        <f>IF(N900=5,100%,IF(N900=4,80%,IF(N900=3,60%,IF(N900=2,40%,IF(N900=1,20%,"")))))</f>
        <v>0.6</v>
      </c>
      <c r="P900" s="361" t="s">
        <v>2106</v>
      </c>
      <c r="Q900" s="388">
        <f>VALUE(MID($P900,1,1))</f>
        <v>3</v>
      </c>
      <c r="R900" s="397">
        <f>IF(Q900=5,100%,IF(Q900=4,80%,IF(Q900=3,60%,IF(Q900=2,40%,IF(Q900=1,20%,"")))))</f>
        <v>0.6</v>
      </c>
      <c r="S900" s="388" t="str">
        <f>CONCATENATE(M900,P900)</f>
        <v>3. Media3. Moderado</v>
      </c>
      <c r="T900" s="391" t="s">
        <v>2044</v>
      </c>
      <c r="U900" s="70" t="s">
        <v>419</v>
      </c>
      <c r="V900" s="70" t="s">
        <v>3154</v>
      </c>
      <c r="W900" s="70" t="s">
        <v>2046</v>
      </c>
      <c r="X900" s="71">
        <f t="shared" si="511"/>
        <v>0.25</v>
      </c>
      <c r="Y900" s="71" t="s">
        <v>2047</v>
      </c>
      <c r="Z900" s="71">
        <f t="shared" si="512"/>
        <v>0.05</v>
      </c>
      <c r="AA900" s="70" t="s">
        <v>419</v>
      </c>
      <c r="AB900" s="70" t="s">
        <v>3155</v>
      </c>
      <c r="AC900" s="72">
        <f t="shared" si="513"/>
        <v>0.1</v>
      </c>
      <c r="AD900" s="70" t="s">
        <v>419</v>
      </c>
      <c r="AE900" s="70" t="s">
        <v>516</v>
      </c>
      <c r="AF900" s="70" t="s">
        <v>1967</v>
      </c>
      <c r="AG900" s="72">
        <f t="shared" si="514"/>
        <v>0.15</v>
      </c>
      <c r="AH900" s="70" t="s">
        <v>419</v>
      </c>
      <c r="AI900" s="70" t="s">
        <v>2049</v>
      </c>
      <c r="AJ900" s="72">
        <f t="shared" si="509"/>
        <v>0.1</v>
      </c>
      <c r="AK900" s="70" t="s">
        <v>419</v>
      </c>
      <c r="AL900" s="70" t="s">
        <v>2487</v>
      </c>
      <c r="AM900" s="72">
        <f t="shared" si="515"/>
        <v>0.15</v>
      </c>
      <c r="AN900" s="72" t="s">
        <v>2051</v>
      </c>
      <c r="AO900" s="72" t="s">
        <v>2067</v>
      </c>
      <c r="AP900" s="72">
        <f t="shared" si="516"/>
        <v>0.25</v>
      </c>
      <c r="AQ900" s="73">
        <f t="shared" si="517"/>
        <v>1.05</v>
      </c>
      <c r="AR900" s="394">
        <v>1.0166666666666666</v>
      </c>
      <c r="AS900" s="361" t="s">
        <v>2053</v>
      </c>
      <c r="AT900" s="388">
        <f>VALUE(MID($AS900,1,1))</f>
        <v>1</v>
      </c>
      <c r="AU900" s="361" t="s">
        <v>2054</v>
      </c>
      <c r="AV900" s="388">
        <f>VALUE(MID($AU900,1,1))</f>
        <v>1</v>
      </c>
      <c r="AW900" s="388">
        <f>$AT900*$AV900</f>
        <v>1</v>
      </c>
      <c r="AX900" s="388" t="str">
        <f>CONCATENATE(AS900,AU900)</f>
        <v>1. Muy baja1. Leve</v>
      </c>
      <c r="AY900" s="391" t="s">
        <v>2055</v>
      </c>
    </row>
    <row r="901" spans="1:51" ht="50" customHeight="1" x14ac:dyDescent="0.3">
      <c r="A901" s="404"/>
      <c r="B901" s="407"/>
      <c r="C901" s="410"/>
      <c r="D901" s="407"/>
      <c r="E901" s="407"/>
      <c r="F901" s="407"/>
      <c r="G901" s="401"/>
      <c r="H901" s="362"/>
      <c r="I901" s="362"/>
      <c r="J901" s="362"/>
      <c r="K901" s="362"/>
      <c r="L901" s="362"/>
      <c r="M901" s="362"/>
      <c r="N901" s="389"/>
      <c r="O901" s="398"/>
      <c r="P901" s="362"/>
      <c r="Q901" s="389"/>
      <c r="R901" s="398"/>
      <c r="S901" s="389"/>
      <c r="T901" s="392"/>
      <c r="U901" s="70" t="s">
        <v>419</v>
      </c>
      <c r="V901" s="70" t="s">
        <v>3137</v>
      </c>
      <c r="W901" s="70" t="s">
        <v>2046</v>
      </c>
      <c r="X901" s="71">
        <f t="shared" si="511"/>
        <v>0.25</v>
      </c>
      <c r="Y901" s="71" t="s">
        <v>2047</v>
      </c>
      <c r="Z901" s="71">
        <f t="shared" si="512"/>
        <v>0.05</v>
      </c>
      <c r="AA901" s="70" t="s">
        <v>456</v>
      </c>
      <c r="AB901" s="70" t="s">
        <v>3138</v>
      </c>
      <c r="AC901" s="72">
        <f t="shared" si="513"/>
        <v>0</v>
      </c>
      <c r="AD901" s="70" t="s">
        <v>419</v>
      </c>
      <c r="AE901" s="70" t="s">
        <v>656</v>
      </c>
      <c r="AF901" s="70" t="s">
        <v>1967</v>
      </c>
      <c r="AG901" s="72">
        <f t="shared" si="514"/>
        <v>0.15</v>
      </c>
      <c r="AH901" s="70" t="s">
        <v>419</v>
      </c>
      <c r="AI901" s="70" t="s">
        <v>3139</v>
      </c>
      <c r="AJ901" s="72">
        <f t="shared" si="509"/>
        <v>0.1</v>
      </c>
      <c r="AK901" s="70" t="s">
        <v>419</v>
      </c>
      <c r="AL901" s="70" t="s">
        <v>2493</v>
      </c>
      <c r="AM901" s="72">
        <f t="shared" si="515"/>
        <v>0.15</v>
      </c>
      <c r="AN901" s="72" t="s">
        <v>2051</v>
      </c>
      <c r="AO901" s="72" t="s">
        <v>2067</v>
      </c>
      <c r="AP901" s="72">
        <f t="shared" si="516"/>
        <v>0.25</v>
      </c>
      <c r="AQ901" s="73">
        <f t="shared" si="517"/>
        <v>0.95000000000000007</v>
      </c>
      <c r="AR901" s="395"/>
      <c r="AS901" s="362"/>
      <c r="AT901" s="389"/>
      <c r="AU901" s="362"/>
      <c r="AV901" s="389"/>
      <c r="AW901" s="389"/>
      <c r="AX901" s="389"/>
      <c r="AY901" s="392"/>
    </row>
    <row r="902" spans="1:51" ht="50" customHeight="1" x14ac:dyDescent="0.3">
      <c r="A902" s="405"/>
      <c r="B902" s="408"/>
      <c r="C902" s="411"/>
      <c r="D902" s="408"/>
      <c r="E902" s="408"/>
      <c r="F902" s="408"/>
      <c r="G902" s="402"/>
      <c r="H902" s="363"/>
      <c r="I902" s="363"/>
      <c r="J902" s="363"/>
      <c r="K902" s="363"/>
      <c r="L902" s="363"/>
      <c r="M902" s="363"/>
      <c r="N902" s="390"/>
      <c r="O902" s="399"/>
      <c r="P902" s="363"/>
      <c r="Q902" s="390"/>
      <c r="R902" s="399"/>
      <c r="S902" s="390"/>
      <c r="T902" s="393"/>
      <c r="U902" s="70" t="s">
        <v>419</v>
      </c>
      <c r="V902" s="70" t="s">
        <v>2415</v>
      </c>
      <c r="W902" s="70" t="s">
        <v>2046</v>
      </c>
      <c r="X902" s="71">
        <f t="shared" si="511"/>
        <v>0.25</v>
      </c>
      <c r="Y902" s="71" t="s">
        <v>2069</v>
      </c>
      <c r="Z902" s="71">
        <f t="shared" si="512"/>
        <v>0.15</v>
      </c>
      <c r="AA902" s="70" t="s">
        <v>456</v>
      </c>
      <c r="AB902" s="70" t="s">
        <v>3183</v>
      </c>
      <c r="AC902" s="72">
        <f t="shared" si="513"/>
        <v>0</v>
      </c>
      <c r="AD902" s="70" t="s">
        <v>419</v>
      </c>
      <c r="AE902" s="70" t="s">
        <v>516</v>
      </c>
      <c r="AF902" s="70" t="s">
        <v>170</v>
      </c>
      <c r="AG902" s="72">
        <f t="shared" si="514"/>
        <v>0.15</v>
      </c>
      <c r="AH902" s="70" t="s">
        <v>419</v>
      </c>
      <c r="AI902" s="70" t="s">
        <v>2049</v>
      </c>
      <c r="AJ902" s="72">
        <f t="shared" si="509"/>
        <v>0.1</v>
      </c>
      <c r="AK902" s="70" t="s">
        <v>419</v>
      </c>
      <c r="AL902" s="70" t="s">
        <v>2487</v>
      </c>
      <c r="AM902" s="72">
        <f t="shared" si="515"/>
        <v>0.15</v>
      </c>
      <c r="AN902" s="72" t="s">
        <v>2051</v>
      </c>
      <c r="AO902" s="72" t="s">
        <v>2067</v>
      </c>
      <c r="AP902" s="72">
        <f t="shared" si="516"/>
        <v>0.25</v>
      </c>
      <c r="AQ902" s="73">
        <f t="shared" si="517"/>
        <v>1.05</v>
      </c>
      <c r="AR902" s="396"/>
      <c r="AS902" s="363"/>
      <c r="AT902" s="390"/>
      <c r="AU902" s="363"/>
      <c r="AV902" s="390"/>
      <c r="AW902" s="390"/>
      <c r="AX902" s="390"/>
      <c r="AY902" s="393"/>
    </row>
    <row r="903" spans="1:51" ht="50" customHeight="1" x14ac:dyDescent="0.3">
      <c r="A903" s="403" t="s">
        <v>775</v>
      </c>
      <c r="B903" s="406" t="s">
        <v>163</v>
      </c>
      <c r="C903" s="409">
        <v>20</v>
      </c>
      <c r="D903" s="406" t="s">
        <v>3184</v>
      </c>
      <c r="E903" s="406" t="s">
        <v>253</v>
      </c>
      <c r="F903" s="406" t="s">
        <v>3181</v>
      </c>
      <c r="G903" s="400" t="s">
        <v>3185</v>
      </c>
      <c r="H903" s="361" t="s">
        <v>2073</v>
      </c>
      <c r="I903" s="361" t="s">
        <v>3186</v>
      </c>
      <c r="J903" s="361" t="s">
        <v>2109</v>
      </c>
      <c r="K903" s="361" t="s">
        <v>2175</v>
      </c>
      <c r="L903" s="361" t="s">
        <v>3046</v>
      </c>
      <c r="M903" s="361" t="s">
        <v>2042</v>
      </c>
      <c r="N903" s="388">
        <f>VALUE(MID($M903,1,1))</f>
        <v>3</v>
      </c>
      <c r="O903" s="397">
        <f>IF(N903=5,100%,IF(N903=4,80%,IF(N903=3,60%,IF(N903=2,40%,IF(N903=1,20%,"")))))</f>
        <v>0.6</v>
      </c>
      <c r="P903" s="361" t="s">
        <v>2106</v>
      </c>
      <c r="Q903" s="388">
        <f>VALUE(MID($P903,1,1))</f>
        <v>3</v>
      </c>
      <c r="R903" s="397">
        <f>IF(Q903=5,100%,IF(Q903=4,80%,IF(Q903=3,60%,IF(Q903=2,40%,IF(Q903=1,20%,"")))))</f>
        <v>0.6</v>
      </c>
      <c r="S903" s="388" t="str">
        <f>CONCATENATE(M903,P903)</f>
        <v>3. Media3. Moderado</v>
      </c>
      <c r="T903" s="391" t="s">
        <v>2044</v>
      </c>
      <c r="U903" s="70" t="s">
        <v>419</v>
      </c>
      <c r="V903" s="70" t="s">
        <v>3127</v>
      </c>
      <c r="W903" s="70" t="s">
        <v>2046</v>
      </c>
      <c r="X903" s="71">
        <f>IF(W903="","0%",IF(W903="Preventivo",25%,IF(W903="Detectivo",15%,IF(W903="Correctivo",10%))))</f>
        <v>0.25</v>
      </c>
      <c r="Y903" s="71" t="s">
        <v>2047</v>
      </c>
      <c r="Z903" s="71">
        <f>IF(Y903="Automático",15%,IF(Y903="Manual",5%,"0%"))</f>
        <v>0.05</v>
      </c>
      <c r="AA903" s="70" t="s">
        <v>419</v>
      </c>
      <c r="AB903" s="70" t="s">
        <v>3128</v>
      </c>
      <c r="AC903" s="72">
        <f>IF($AA903="SI",10%,0%)</f>
        <v>0.1</v>
      </c>
      <c r="AD903" s="70" t="s">
        <v>419</v>
      </c>
      <c r="AE903" s="70" t="s">
        <v>656</v>
      </c>
      <c r="AF903" s="70" t="s">
        <v>1967</v>
      </c>
      <c r="AG903" s="72">
        <f>IF($AD903="SI",15%,0%)</f>
        <v>0.15</v>
      </c>
      <c r="AH903" s="70" t="s">
        <v>419</v>
      </c>
      <c r="AI903" s="70" t="s">
        <v>2145</v>
      </c>
      <c r="AJ903" s="72">
        <f t="shared" si="509"/>
        <v>0.1</v>
      </c>
      <c r="AK903" s="70" t="s">
        <v>419</v>
      </c>
      <c r="AL903" s="70" t="s">
        <v>2050</v>
      </c>
      <c r="AM903" s="72">
        <f>IF(AK903="SI",15%,0%)</f>
        <v>0.15</v>
      </c>
      <c r="AN903" s="72" t="s">
        <v>2051</v>
      </c>
      <c r="AO903" s="72" t="s">
        <v>2067</v>
      </c>
      <c r="AP903" s="72">
        <f t="shared" si="516"/>
        <v>0.25</v>
      </c>
      <c r="AQ903" s="73">
        <f t="shared" si="517"/>
        <v>1.05</v>
      </c>
      <c r="AR903" s="394">
        <v>1.0166666666666666</v>
      </c>
      <c r="AS903" s="361" t="s">
        <v>2053</v>
      </c>
      <c r="AT903" s="388">
        <f>VALUE(MID($AS903,1,1))</f>
        <v>1</v>
      </c>
      <c r="AU903" s="361" t="s">
        <v>2054</v>
      </c>
      <c r="AV903" s="388">
        <f>VALUE(MID($AU903,1,1))</f>
        <v>1</v>
      </c>
      <c r="AW903" s="388">
        <f>$AT903*$AV903</f>
        <v>1</v>
      </c>
      <c r="AX903" s="388" t="str">
        <f>CONCATENATE(AS903,AU903)</f>
        <v>1. Muy baja1. Leve</v>
      </c>
      <c r="AY903" s="391" t="s">
        <v>2055</v>
      </c>
    </row>
    <row r="904" spans="1:51" ht="50" customHeight="1" x14ac:dyDescent="0.3">
      <c r="A904" s="404"/>
      <c r="B904" s="407"/>
      <c r="C904" s="410"/>
      <c r="D904" s="407"/>
      <c r="E904" s="407"/>
      <c r="F904" s="407"/>
      <c r="G904" s="401"/>
      <c r="H904" s="362"/>
      <c r="I904" s="362"/>
      <c r="J904" s="362"/>
      <c r="K904" s="362"/>
      <c r="L904" s="362"/>
      <c r="M904" s="362"/>
      <c r="N904" s="389"/>
      <c r="O904" s="398"/>
      <c r="P904" s="362"/>
      <c r="Q904" s="389"/>
      <c r="R904" s="398"/>
      <c r="S904" s="389"/>
      <c r="T904" s="392"/>
      <c r="U904" s="70" t="s">
        <v>419</v>
      </c>
      <c r="V904" s="70" t="s">
        <v>3187</v>
      </c>
      <c r="W904" s="70" t="s">
        <v>2046</v>
      </c>
      <c r="X904" s="71">
        <f t="shared" si="511"/>
        <v>0.25</v>
      </c>
      <c r="Y904" s="71" t="s">
        <v>2047</v>
      </c>
      <c r="Z904" s="71">
        <f t="shared" si="512"/>
        <v>0.05</v>
      </c>
      <c r="AA904" s="70" t="s">
        <v>456</v>
      </c>
      <c r="AB904" s="70" t="s">
        <v>3188</v>
      </c>
      <c r="AC904" s="72">
        <f t="shared" si="513"/>
        <v>0</v>
      </c>
      <c r="AD904" s="70" t="s">
        <v>419</v>
      </c>
      <c r="AE904" s="70" t="s">
        <v>3189</v>
      </c>
      <c r="AF904" s="70" t="s">
        <v>1967</v>
      </c>
      <c r="AG904" s="72">
        <f t="shared" si="514"/>
        <v>0.15</v>
      </c>
      <c r="AH904" s="70" t="s">
        <v>419</v>
      </c>
      <c r="AI904" s="70" t="s">
        <v>2159</v>
      </c>
      <c r="AJ904" s="72">
        <f t="shared" ref="AJ904:AJ935" si="521">IF($AH904="SI",10%,0%)</f>
        <v>0.1</v>
      </c>
      <c r="AK904" s="70" t="s">
        <v>419</v>
      </c>
      <c r="AL904" s="70" t="s">
        <v>2493</v>
      </c>
      <c r="AM904" s="72">
        <f t="shared" si="515"/>
        <v>0.15</v>
      </c>
      <c r="AN904" s="72" t="s">
        <v>2051</v>
      </c>
      <c r="AO904" s="72" t="s">
        <v>2183</v>
      </c>
      <c r="AP904" s="72">
        <f t="shared" si="516"/>
        <v>0.25</v>
      </c>
      <c r="AQ904" s="73">
        <f t="shared" si="517"/>
        <v>0.95000000000000007</v>
      </c>
      <c r="AR904" s="395"/>
      <c r="AS904" s="362"/>
      <c r="AT904" s="389"/>
      <c r="AU904" s="362"/>
      <c r="AV904" s="389"/>
      <c r="AW904" s="389"/>
      <c r="AX904" s="389"/>
      <c r="AY904" s="392"/>
    </row>
    <row r="905" spans="1:51" ht="50" customHeight="1" x14ac:dyDescent="0.3">
      <c r="A905" s="405"/>
      <c r="B905" s="408"/>
      <c r="C905" s="411"/>
      <c r="D905" s="408"/>
      <c r="E905" s="408"/>
      <c r="F905" s="408"/>
      <c r="G905" s="402"/>
      <c r="H905" s="363"/>
      <c r="I905" s="363"/>
      <c r="J905" s="363"/>
      <c r="K905" s="363"/>
      <c r="L905" s="363"/>
      <c r="M905" s="363"/>
      <c r="N905" s="390"/>
      <c r="O905" s="399"/>
      <c r="P905" s="363"/>
      <c r="Q905" s="390"/>
      <c r="R905" s="399"/>
      <c r="S905" s="390"/>
      <c r="T905" s="393"/>
      <c r="U905" s="70" t="s">
        <v>419</v>
      </c>
      <c r="V905" s="70" t="s">
        <v>3190</v>
      </c>
      <c r="W905" s="70" t="s">
        <v>2046</v>
      </c>
      <c r="X905" s="71">
        <f t="shared" si="511"/>
        <v>0.25</v>
      </c>
      <c r="Y905" s="71" t="s">
        <v>2047</v>
      </c>
      <c r="Z905" s="71">
        <f t="shared" si="512"/>
        <v>0.05</v>
      </c>
      <c r="AA905" s="70" t="s">
        <v>419</v>
      </c>
      <c r="AB905" s="70" t="s">
        <v>3157</v>
      </c>
      <c r="AC905" s="72">
        <f t="shared" si="513"/>
        <v>0.1</v>
      </c>
      <c r="AD905" s="70" t="s">
        <v>419</v>
      </c>
      <c r="AE905" s="70" t="s">
        <v>516</v>
      </c>
      <c r="AF905" s="70" t="s">
        <v>1485</v>
      </c>
      <c r="AG905" s="72">
        <f t="shared" si="514"/>
        <v>0.15</v>
      </c>
      <c r="AH905" s="70" t="s">
        <v>419</v>
      </c>
      <c r="AI905" s="70" t="s">
        <v>3150</v>
      </c>
      <c r="AJ905" s="72">
        <f t="shared" si="521"/>
        <v>0.1</v>
      </c>
      <c r="AK905" s="70" t="s">
        <v>419</v>
      </c>
      <c r="AL905" s="70" t="s">
        <v>2493</v>
      </c>
      <c r="AM905" s="72">
        <f t="shared" si="515"/>
        <v>0.15</v>
      </c>
      <c r="AN905" s="72" t="s">
        <v>2051</v>
      </c>
      <c r="AO905" s="72" t="s">
        <v>2067</v>
      </c>
      <c r="AP905" s="72">
        <f t="shared" si="516"/>
        <v>0.25</v>
      </c>
      <c r="AQ905" s="73">
        <f t="shared" si="517"/>
        <v>1.05</v>
      </c>
      <c r="AR905" s="396"/>
      <c r="AS905" s="363"/>
      <c r="AT905" s="390"/>
      <c r="AU905" s="363"/>
      <c r="AV905" s="390"/>
      <c r="AW905" s="390"/>
      <c r="AX905" s="390"/>
      <c r="AY905" s="393"/>
    </row>
    <row r="906" spans="1:51" ht="50" customHeight="1" x14ac:dyDescent="0.3">
      <c r="A906" s="373" t="s">
        <v>171</v>
      </c>
      <c r="B906" s="376" t="s">
        <v>163</v>
      </c>
      <c r="C906" s="379">
        <v>1</v>
      </c>
      <c r="D906" s="376" t="s">
        <v>3915</v>
      </c>
      <c r="E906" s="376" t="s">
        <v>253</v>
      </c>
      <c r="F906" s="376" t="s">
        <v>2032</v>
      </c>
      <c r="G906" s="382" t="s">
        <v>3916</v>
      </c>
      <c r="H906" s="361" t="s">
        <v>2073</v>
      </c>
      <c r="I906" s="361" t="s">
        <v>2074</v>
      </c>
      <c r="J906" s="361" t="s">
        <v>2075</v>
      </c>
      <c r="K906" s="361" t="s">
        <v>2076</v>
      </c>
      <c r="L906" s="152" t="s">
        <v>2509</v>
      </c>
      <c r="M906" s="361" t="s">
        <v>2042</v>
      </c>
      <c r="N906" s="364">
        <f>VALUE(MID($M906,1,1))</f>
        <v>3</v>
      </c>
      <c r="O906" s="370">
        <f>IF(N906=5,100%,IF(N906=4,80%,IF(N906=3,60%,IF(N906=2,40%,IF(N906=1,20%,"")))))</f>
        <v>0.6</v>
      </c>
      <c r="P906" s="361" t="s">
        <v>2106</v>
      </c>
      <c r="Q906" s="364">
        <f>VALUE(MID($P906,1,1))</f>
        <v>3</v>
      </c>
      <c r="R906" s="370">
        <f>IF(Q906=5,100%,IF(Q906=4,80%,IF(Q906=3,60%,IF(Q906=2,40%,IF(Q906=1,20%,"")))))</f>
        <v>0.6</v>
      </c>
      <c r="S906" s="364" t="str">
        <f>CONCATENATE(M906,P906)</f>
        <v>3. Media3. Moderado</v>
      </c>
      <c r="T906" s="367" t="s">
        <v>2044</v>
      </c>
      <c r="U906" s="129" t="s">
        <v>419</v>
      </c>
      <c r="V906" s="129" t="s">
        <v>2077</v>
      </c>
      <c r="W906" s="129" t="s">
        <v>2046</v>
      </c>
      <c r="X906" s="224">
        <f t="shared" si="511"/>
        <v>0.25</v>
      </c>
      <c r="Y906" s="224" t="s">
        <v>2047</v>
      </c>
      <c r="Z906" s="224">
        <f t="shared" si="512"/>
        <v>0.05</v>
      </c>
      <c r="AA906" s="129" t="s">
        <v>419</v>
      </c>
      <c r="AB906" s="129" t="s">
        <v>2078</v>
      </c>
      <c r="AC906" s="225">
        <f t="shared" si="513"/>
        <v>0.1</v>
      </c>
      <c r="AD906" s="129" t="s">
        <v>419</v>
      </c>
      <c r="AE906" s="129" t="s">
        <v>1380</v>
      </c>
      <c r="AF906" s="129" t="s">
        <v>647</v>
      </c>
      <c r="AG906" s="225">
        <f t="shared" si="514"/>
        <v>0.15</v>
      </c>
      <c r="AH906" s="129" t="s">
        <v>419</v>
      </c>
      <c r="AI906" s="129" t="s">
        <v>2049</v>
      </c>
      <c r="AJ906" s="225">
        <f t="shared" si="521"/>
        <v>0.1</v>
      </c>
      <c r="AK906" s="129" t="s">
        <v>419</v>
      </c>
      <c r="AL906" s="129" t="s">
        <v>2079</v>
      </c>
      <c r="AM906" s="225">
        <f t="shared" si="515"/>
        <v>0.15</v>
      </c>
      <c r="AN906" s="225" t="s">
        <v>2051</v>
      </c>
      <c r="AO906" s="225" t="s">
        <v>2052</v>
      </c>
      <c r="AP906" s="225">
        <f>IF(AN906="Positivos",25%,0%)</f>
        <v>0.25</v>
      </c>
      <c r="AQ906" s="226">
        <f>+AC906+AG906+AJ906+AM906+AP906+Z906+X906</f>
        <v>1.05</v>
      </c>
      <c r="AR906" s="358">
        <v>0.70000000000000007</v>
      </c>
      <c r="AS906" s="361" t="s">
        <v>2132</v>
      </c>
      <c r="AT906" s="364">
        <f>VALUE(MID($AS906,1,1))</f>
        <v>2</v>
      </c>
      <c r="AU906" s="361" t="s">
        <v>2043</v>
      </c>
      <c r="AV906" s="364">
        <f>VALUE(MID($AU906,1,1))</f>
        <v>2</v>
      </c>
      <c r="AW906" s="364">
        <f>$AT906*$AV906</f>
        <v>4</v>
      </c>
      <c r="AX906" s="364" t="str">
        <f>CONCATENATE(AS906,AU906)</f>
        <v>2. Baja2. Menor</v>
      </c>
      <c r="AY906" s="367" t="s">
        <v>2044</v>
      </c>
    </row>
    <row r="907" spans="1:51" ht="50" customHeight="1" x14ac:dyDescent="0.3">
      <c r="A907" s="374"/>
      <c r="B907" s="377"/>
      <c r="C907" s="380"/>
      <c r="D907" s="377"/>
      <c r="E907" s="377"/>
      <c r="F907" s="377"/>
      <c r="G907" s="383"/>
      <c r="H907" s="362"/>
      <c r="I907" s="362"/>
      <c r="J907" s="362"/>
      <c r="K907" s="362"/>
      <c r="L907" s="153"/>
      <c r="M907" s="362"/>
      <c r="N907" s="365"/>
      <c r="O907" s="371"/>
      <c r="P907" s="362"/>
      <c r="Q907" s="365"/>
      <c r="R907" s="371"/>
      <c r="S907" s="365"/>
      <c r="T907" s="368"/>
      <c r="U907" s="129" t="s">
        <v>419</v>
      </c>
      <c r="V907" s="129" t="s">
        <v>4170</v>
      </c>
      <c r="W907" s="129" t="s">
        <v>2046</v>
      </c>
      <c r="X907" s="224">
        <f t="shared" si="511"/>
        <v>0.25</v>
      </c>
      <c r="Y907" s="224" t="s">
        <v>2047</v>
      </c>
      <c r="Z907" s="224">
        <f t="shared" si="512"/>
        <v>0.05</v>
      </c>
      <c r="AA907" s="129" t="s">
        <v>419</v>
      </c>
      <c r="AB907" s="129" t="s">
        <v>4171</v>
      </c>
      <c r="AC907" s="225">
        <f t="shared" si="513"/>
        <v>0.1</v>
      </c>
      <c r="AD907" s="129" t="s">
        <v>419</v>
      </c>
      <c r="AE907" s="129" t="s">
        <v>1380</v>
      </c>
      <c r="AF907" s="129" t="s">
        <v>647</v>
      </c>
      <c r="AG907" s="225">
        <f t="shared" si="514"/>
        <v>0.15</v>
      </c>
      <c r="AH907" s="129" t="s">
        <v>419</v>
      </c>
      <c r="AI907" s="129" t="s">
        <v>2049</v>
      </c>
      <c r="AJ907" s="225">
        <f t="shared" si="521"/>
        <v>0.1</v>
      </c>
      <c r="AK907" s="129" t="s">
        <v>419</v>
      </c>
      <c r="AL907" s="129" t="s">
        <v>2082</v>
      </c>
      <c r="AM907" s="225">
        <f t="shared" si="515"/>
        <v>0.15</v>
      </c>
      <c r="AN907" s="225" t="s">
        <v>2051</v>
      </c>
      <c r="AO907" s="225" t="s">
        <v>2052</v>
      </c>
      <c r="AP907" s="225">
        <f>IF(AN907="Positivos",25%,0%)</f>
        <v>0.25</v>
      </c>
      <c r="AQ907" s="226">
        <f>+AC907+AG907+AJ907+AM907+AP907+Z907+X907</f>
        <v>1.05</v>
      </c>
      <c r="AR907" s="359"/>
      <c r="AS907" s="362"/>
      <c r="AT907" s="365"/>
      <c r="AU907" s="362"/>
      <c r="AV907" s="365"/>
      <c r="AW907" s="365"/>
      <c r="AX907" s="365"/>
      <c r="AY907" s="368"/>
    </row>
    <row r="908" spans="1:51" ht="50" customHeight="1" x14ac:dyDescent="0.3">
      <c r="A908" s="375"/>
      <c r="B908" s="378"/>
      <c r="C908" s="381"/>
      <c r="D908" s="378"/>
      <c r="E908" s="378"/>
      <c r="F908" s="378"/>
      <c r="G908" s="384"/>
      <c r="H908" s="363"/>
      <c r="I908" s="363"/>
      <c r="J908" s="363"/>
      <c r="K908" s="363"/>
      <c r="L908" s="154"/>
      <c r="M908" s="363"/>
      <c r="N908" s="366"/>
      <c r="O908" s="372"/>
      <c r="P908" s="363"/>
      <c r="Q908" s="366"/>
      <c r="R908" s="372"/>
      <c r="S908" s="366"/>
      <c r="T908" s="369"/>
      <c r="U908" s="129"/>
      <c r="V908" s="129"/>
      <c r="W908" s="129"/>
      <c r="X908" s="224" t="str">
        <f t="shared" si="511"/>
        <v>0%</v>
      </c>
      <c r="Y908" s="224"/>
      <c r="Z908" s="224" t="str">
        <f t="shared" si="512"/>
        <v>0%</v>
      </c>
      <c r="AA908" s="129"/>
      <c r="AB908" s="129"/>
      <c r="AC908" s="225">
        <f t="shared" si="513"/>
        <v>0</v>
      </c>
      <c r="AD908" s="129"/>
      <c r="AE908" s="129"/>
      <c r="AF908" s="129"/>
      <c r="AG908" s="225">
        <f t="shared" si="514"/>
        <v>0</v>
      </c>
      <c r="AH908" s="129"/>
      <c r="AI908" s="129"/>
      <c r="AJ908" s="225">
        <f t="shared" si="521"/>
        <v>0</v>
      </c>
      <c r="AK908" s="129"/>
      <c r="AL908" s="129"/>
      <c r="AM908" s="225">
        <f t="shared" si="515"/>
        <v>0</v>
      </c>
      <c r="AN908" s="225"/>
      <c r="AO908" s="225"/>
      <c r="AP908" s="225">
        <f t="shared" ref="AP908:AP935" si="522">IF(AN908="Positivos",25%,0%)</f>
        <v>0</v>
      </c>
      <c r="AQ908" s="226">
        <f t="shared" ref="AQ908:AQ935" si="523">+AC908+AG908+AJ908+AM908+AP908+Z908+X908</f>
        <v>0</v>
      </c>
      <c r="AR908" s="360"/>
      <c r="AS908" s="363"/>
      <c r="AT908" s="366"/>
      <c r="AU908" s="363"/>
      <c r="AV908" s="366"/>
      <c r="AW908" s="366"/>
      <c r="AX908" s="366"/>
      <c r="AY908" s="369"/>
    </row>
    <row r="909" spans="1:51" ht="50" customHeight="1" x14ac:dyDescent="0.3">
      <c r="A909" s="373" t="s">
        <v>171</v>
      </c>
      <c r="B909" s="376" t="s">
        <v>163</v>
      </c>
      <c r="C909" s="379">
        <v>2</v>
      </c>
      <c r="D909" s="376" t="s">
        <v>3915</v>
      </c>
      <c r="E909" s="376" t="s">
        <v>253</v>
      </c>
      <c r="F909" s="376" t="s">
        <v>2061</v>
      </c>
      <c r="G909" s="382" t="s">
        <v>3917</v>
      </c>
      <c r="H909" s="361" t="s">
        <v>2084</v>
      </c>
      <c r="I909" s="361" t="s">
        <v>2785</v>
      </c>
      <c r="J909" s="361" t="s">
        <v>2786</v>
      </c>
      <c r="K909" s="361" t="s">
        <v>2239</v>
      </c>
      <c r="L909" s="152" t="s">
        <v>2509</v>
      </c>
      <c r="M909" s="361" t="s">
        <v>2042</v>
      </c>
      <c r="N909" s="364">
        <f>VALUE(MID($M909,1,1))</f>
        <v>3</v>
      </c>
      <c r="O909" s="370">
        <f>IF(N909=5,100%,IF(N909=4,80%,IF(N909=3,60%,IF(N909=2,40%,IF(N909=1,20%,"")))))</f>
        <v>0.6</v>
      </c>
      <c r="P909" s="361" t="s">
        <v>2043</v>
      </c>
      <c r="Q909" s="364">
        <f>VALUE(MID($P909,1,1))</f>
        <v>2</v>
      </c>
      <c r="R909" s="370">
        <f>IF(Q909=5,100%,IF(Q909=4,80%,IF(Q909=3,60%,IF(Q909=2,40%,IF(Q909=1,20%,"")))))</f>
        <v>0.4</v>
      </c>
      <c r="S909" s="364" t="str">
        <f>CONCATENATE(M909,P909)</f>
        <v>3. Media2. Menor</v>
      </c>
      <c r="T909" s="367" t="s">
        <v>2044</v>
      </c>
      <c r="U909" s="129" t="s">
        <v>419</v>
      </c>
      <c r="V909" s="129" t="s">
        <v>2779</v>
      </c>
      <c r="W909" s="129" t="s">
        <v>2046</v>
      </c>
      <c r="X909" s="224">
        <f t="shared" si="511"/>
        <v>0.25</v>
      </c>
      <c r="Y909" s="224" t="s">
        <v>2047</v>
      </c>
      <c r="Z909" s="224">
        <f t="shared" si="512"/>
        <v>0.05</v>
      </c>
      <c r="AA909" s="129" t="s">
        <v>419</v>
      </c>
      <c r="AB909" s="129" t="s">
        <v>4172</v>
      </c>
      <c r="AC909" s="225">
        <f t="shared" si="513"/>
        <v>0.1</v>
      </c>
      <c r="AD909" s="129" t="s">
        <v>419</v>
      </c>
      <c r="AE909" s="129" t="s">
        <v>1380</v>
      </c>
      <c r="AF909" s="129" t="s">
        <v>647</v>
      </c>
      <c r="AG909" s="225">
        <f t="shared" si="514"/>
        <v>0.15</v>
      </c>
      <c r="AH909" s="129" t="s">
        <v>419</v>
      </c>
      <c r="AI909" s="129" t="s">
        <v>2049</v>
      </c>
      <c r="AJ909" s="225">
        <f t="shared" si="521"/>
        <v>0.1</v>
      </c>
      <c r="AK909" s="129" t="s">
        <v>419</v>
      </c>
      <c r="AL909" s="129" t="s">
        <v>2050</v>
      </c>
      <c r="AM909" s="225">
        <f t="shared" si="515"/>
        <v>0.15</v>
      </c>
      <c r="AN909" s="225" t="s">
        <v>2051</v>
      </c>
      <c r="AO909" s="225" t="s">
        <v>2052</v>
      </c>
      <c r="AP909" s="225">
        <f t="shared" si="522"/>
        <v>0.25</v>
      </c>
      <c r="AQ909" s="226">
        <f t="shared" si="523"/>
        <v>1.05</v>
      </c>
      <c r="AR909" s="358">
        <v>0.70000000000000007</v>
      </c>
      <c r="AS909" s="361" t="s">
        <v>2132</v>
      </c>
      <c r="AT909" s="364">
        <f>VALUE(MID($AS909,1,1))</f>
        <v>2</v>
      </c>
      <c r="AU909" s="361" t="s">
        <v>2054</v>
      </c>
      <c r="AV909" s="364">
        <f>VALUE(MID($AU909,1,1))</f>
        <v>1</v>
      </c>
      <c r="AW909" s="364">
        <f>$AT909*$AV909</f>
        <v>2</v>
      </c>
      <c r="AX909" s="364" t="str">
        <f>CONCATENATE(AS909,AU909)</f>
        <v>2. Baja1. Leve</v>
      </c>
      <c r="AY909" s="367" t="s">
        <v>2055</v>
      </c>
    </row>
    <row r="910" spans="1:51" ht="50" customHeight="1" x14ac:dyDescent="0.3">
      <c r="A910" s="374"/>
      <c r="B910" s="377"/>
      <c r="C910" s="380"/>
      <c r="D910" s="377"/>
      <c r="E910" s="377"/>
      <c r="F910" s="377"/>
      <c r="G910" s="383"/>
      <c r="H910" s="362"/>
      <c r="I910" s="362"/>
      <c r="J910" s="362"/>
      <c r="K910" s="362"/>
      <c r="L910" s="153"/>
      <c r="M910" s="362"/>
      <c r="N910" s="365"/>
      <c r="O910" s="371"/>
      <c r="P910" s="362"/>
      <c r="Q910" s="365"/>
      <c r="R910" s="371"/>
      <c r="S910" s="365"/>
      <c r="T910" s="368"/>
      <c r="U910" s="129" t="s">
        <v>419</v>
      </c>
      <c r="V910" s="129" t="s">
        <v>2781</v>
      </c>
      <c r="W910" s="129" t="s">
        <v>2046</v>
      </c>
      <c r="X910" s="224">
        <f t="shared" si="511"/>
        <v>0.25</v>
      </c>
      <c r="Y910" s="224" t="s">
        <v>2047</v>
      </c>
      <c r="Z910" s="224">
        <f t="shared" si="512"/>
        <v>0.05</v>
      </c>
      <c r="AA910" s="129" t="s">
        <v>419</v>
      </c>
      <c r="AB910" s="129" t="s">
        <v>2782</v>
      </c>
      <c r="AC910" s="225">
        <f t="shared" si="513"/>
        <v>0.1</v>
      </c>
      <c r="AD910" s="129" t="s">
        <v>419</v>
      </c>
      <c r="AE910" s="129" t="s">
        <v>1380</v>
      </c>
      <c r="AF910" s="129" t="s">
        <v>647</v>
      </c>
      <c r="AG910" s="225">
        <f t="shared" si="514"/>
        <v>0.15</v>
      </c>
      <c r="AH910" s="129" t="s">
        <v>419</v>
      </c>
      <c r="AI910" s="129" t="s">
        <v>2049</v>
      </c>
      <c r="AJ910" s="225">
        <f t="shared" si="521"/>
        <v>0.1</v>
      </c>
      <c r="AK910" s="129" t="s">
        <v>419</v>
      </c>
      <c r="AL910" s="129" t="s">
        <v>2050</v>
      </c>
      <c r="AM910" s="225">
        <f t="shared" si="515"/>
        <v>0.15</v>
      </c>
      <c r="AN910" s="225" t="s">
        <v>2051</v>
      </c>
      <c r="AO910" s="225" t="s">
        <v>2052</v>
      </c>
      <c r="AP910" s="225">
        <f t="shared" si="522"/>
        <v>0.25</v>
      </c>
      <c r="AQ910" s="226">
        <f t="shared" si="523"/>
        <v>1.05</v>
      </c>
      <c r="AR910" s="359"/>
      <c r="AS910" s="362"/>
      <c r="AT910" s="365"/>
      <c r="AU910" s="362"/>
      <c r="AV910" s="365"/>
      <c r="AW910" s="365"/>
      <c r="AX910" s="365"/>
      <c r="AY910" s="368"/>
    </row>
    <row r="911" spans="1:51" ht="50" customHeight="1" x14ac:dyDescent="0.3">
      <c r="A911" s="375"/>
      <c r="B911" s="378"/>
      <c r="C911" s="381"/>
      <c r="D911" s="378"/>
      <c r="E911" s="378"/>
      <c r="F911" s="378"/>
      <c r="G911" s="384"/>
      <c r="H911" s="363"/>
      <c r="I911" s="363"/>
      <c r="J911" s="363"/>
      <c r="K911" s="363"/>
      <c r="L911" s="154"/>
      <c r="M911" s="363"/>
      <c r="N911" s="366"/>
      <c r="O911" s="372"/>
      <c r="P911" s="363"/>
      <c r="Q911" s="366"/>
      <c r="R911" s="372"/>
      <c r="S911" s="366"/>
      <c r="T911" s="369"/>
      <c r="U911" s="129"/>
      <c r="V911" s="129"/>
      <c r="W911" s="129"/>
      <c r="X911" s="224" t="str">
        <f t="shared" ref="X911:X935" si="524">IF(W911="","0%",IF(W911="Preventivo",25%,IF(W911="Detectivo",15%,IF(W911="Correctivo",10%))))</f>
        <v>0%</v>
      </c>
      <c r="Y911" s="224"/>
      <c r="Z911" s="224" t="str">
        <f t="shared" ref="Z911:Z935" si="525">IF(Y911="Automático",15%,IF(Y911="Manual",5%,"0%"))</f>
        <v>0%</v>
      </c>
      <c r="AA911" s="129"/>
      <c r="AB911" s="129"/>
      <c r="AC911" s="225">
        <f t="shared" ref="AC911:AC935" si="526">IF($AA911="SI",10%,0%)</f>
        <v>0</v>
      </c>
      <c r="AD911" s="129"/>
      <c r="AE911" s="129"/>
      <c r="AF911" s="129"/>
      <c r="AG911" s="225">
        <f t="shared" ref="AG911:AG935" si="527">IF($AD911="SI",15%,0%)</f>
        <v>0</v>
      </c>
      <c r="AH911" s="129"/>
      <c r="AI911" s="129"/>
      <c r="AJ911" s="225">
        <f t="shared" si="521"/>
        <v>0</v>
      </c>
      <c r="AK911" s="129"/>
      <c r="AL911" s="129"/>
      <c r="AM911" s="225">
        <f t="shared" ref="AM911:AM935" si="528">IF(AK911="SI",15%,0%)</f>
        <v>0</v>
      </c>
      <c r="AN911" s="225"/>
      <c r="AO911" s="225"/>
      <c r="AP911" s="225">
        <f t="shared" si="522"/>
        <v>0</v>
      </c>
      <c r="AQ911" s="226">
        <f t="shared" si="523"/>
        <v>0</v>
      </c>
      <c r="AR911" s="360"/>
      <c r="AS911" s="363"/>
      <c r="AT911" s="366"/>
      <c r="AU911" s="363"/>
      <c r="AV911" s="366"/>
      <c r="AW911" s="366"/>
      <c r="AX911" s="366"/>
      <c r="AY911" s="369"/>
    </row>
    <row r="912" spans="1:51" ht="50" customHeight="1" x14ac:dyDescent="0.3">
      <c r="A912" s="373" t="s">
        <v>171</v>
      </c>
      <c r="B912" s="376" t="s">
        <v>163</v>
      </c>
      <c r="C912" s="379">
        <v>3</v>
      </c>
      <c r="D912" s="376" t="s">
        <v>3918</v>
      </c>
      <c r="E912" s="376" t="s">
        <v>253</v>
      </c>
      <c r="F912" s="376" t="s">
        <v>2032</v>
      </c>
      <c r="G912" s="382" t="s">
        <v>3919</v>
      </c>
      <c r="H912" s="361" t="s">
        <v>2073</v>
      </c>
      <c r="I912" s="361" t="s">
        <v>2232</v>
      </c>
      <c r="J912" s="361" t="s">
        <v>2075</v>
      </c>
      <c r="K912" s="361" t="s">
        <v>2076</v>
      </c>
      <c r="L912" s="152" t="s">
        <v>2509</v>
      </c>
      <c r="M912" s="361" t="s">
        <v>2141</v>
      </c>
      <c r="N912" s="364">
        <f>VALUE(MID($M912,1,1))</f>
        <v>4</v>
      </c>
      <c r="O912" s="370">
        <f>IF(N912=5,100%,IF(N912=4,80%,IF(N912=3,60%,IF(N912=2,40%,IF(N912=1,20%,"")))))</f>
        <v>0.8</v>
      </c>
      <c r="P912" s="361" t="s">
        <v>2106</v>
      </c>
      <c r="Q912" s="364">
        <f>VALUE(MID($P912,1,1))</f>
        <v>3</v>
      </c>
      <c r="R912" s="370">
        <f>IF(Q912=5,100%,IF(Q912=4,80%,IF(Q912=3,60%,IF(Q912=2,40%,IF(Q912=1,20%,"")))))</f>
        <v>0.6</v>
      </c>
      <c r="S912" s="364" t="str">
        <f>CONCATENATE(M912,P912)</f>
        <v>4. Alta3. Moderado</v>
      </c>
      <c r="T912" s="367" t="s">
        <v>2092</v>
      </c>
      <c r="U912" s="129"/>
      <c r="V912" s="129"/>
      <c r="W912" s="129"/>
      <c r="X912" s="224" t="str">
        <f t="shared" si="524"/>
        <v>0%</v>
      </c>
      <c r="Y912" s="224"/>
      <c r="Z912" s="224" t="str">
        <f t="shared" si="525"/>
        <v>0%</v>
      </c>
      <c r="AA912" s="129"/>
      <c r="AB912" s="129"/>
      <c r="AC912" s="225">
        <f t="shared" si="526"/>
        <v>0</v>
      </c>
      <c r="AD912" s="129"/>
      <c r="AE912" s="129"/>
      <c r="AF912" s="129"/>
      <c r="AG912" s="225">
        <f t="shared" si="527"/>
        <v>0</v>
      </c>
      <c r="AH912" s="129"/>
      <c r="AI912" s="129"/>
      <c r="AJ912" s="225">
        <f t="shared" si="521"/>
        <v>0</v>
      </c>
      <c r="AK912" s="129"/>
      <c r="AL912" s="129"/>
      <c r="AM912" s="225">
        <f t="shared" si="528"/>
        <v>0</v>
      </c>
      <c r="AN912" s="225"/>
      <c r="AO912" s="225"/>
      <c r="AP912" s="225">
        <f t="shared" si="522"/>
        <v>0</v>
      </c>
      <c r="AQ912" s="226">
        <f t="shared" si="523"/>
        <v>0</v>
      </c>
      <c r="AR912" s="358">
        <v>0</v>
      </c>
      <c r="AS912" s="361" t="s">
        <v>2141</v>
      </c>
      <c r="AT912" s="364">
        <f>VALUE(MID($AS912,1,1))</f>
        <v>4</v>
      </c>
      <c r="AU912" s="361" t="s">
        <v>2106</v>
      </c>
      <c r="AV912" s="364">
        <f>VALUE(MID($AU912,1,1))</f>
        <v>3</v>
      </c>
      <c r="AW912" s="364">
        <f>$AT912*$AV912</f>
        <v>12</v>
      </c>
      <c r="AX912" s="364" t="str">
        <f>CONCATENATE(AS912,AU912)</f>
        <v>4. Alta3. Moderado</v>
      </c>
      <c r="AY912" s="367" t="s">
        <v>2092</v>
      </c>
    </row>
    <row r="913" spans="1:51" ht="50" customHeight="1" x14ac:dyDescent="0.3">
      <c r="A913" s="374"/>
      <c r="B913" s="377"/>
      <c r="C913" s="380"/>
      <c r="D913" s="377"/>
      <c r="E913" s="377"/>
      <c r="F913" s="377"/>
      <c r="G913" s="383"/>
      <c r="H913" s="362"/>
      <c r="I913" s="362"/>
      <c r="J913" s="362"/>
      <c r="K913" s="362"/>
      <c r="L913" s="153"/>
      <c r="M913" s="362"/>
      <c r="N913" s="365"/>
      <c r="O913" s="371"/>
      <c r="P913" s="362"/>
      <c r="Q913" s="365"/>
      <c r="R913" s="371"/>
      <c r="S913" s="365"/>
      <c r="T913" s="368"/>
      <c r="U913" s="129"/>
      <c r="V913" s="129"/>
      <c r="W913" s="129"/>
      <c r="X913" s="224" t="str">
        <f t="shared" si="524"/>
        <v>0%</v>
      </c>
      <c r="Y913" s="224"/>
      <c r="Z913" s="224" t="str">
        <f t="shared" si="525"/>
        <v>0%</v>
      </c>
      <c r="AA913" s="129"/>
      <c r="AB913" s="129"/>
      <c r="AC913" s="225">
        <f t="shared" si="526"/>
        <v>0</v>
      </c>
      <c r="AD913" s="129"/>
      <c r="AE913" s="129"/>
      <c r="AF913" s="129"/>
      <c r="AG913" s="225">
        <f t="shared" si="527"/>
        <v>0</v>
      </c>
      <c r="AH913" s="129"/>
      <c r="AI913" s="129"/>
      <c r="AJ913" s="225">
        <f t="shared" si="521"/>
        <v>0</v>
      </c>
      <c r="AK913" s="129"/>
      <c r="AL913" s="129"/>
      <c r="AM913" s="225">
        <f t="shared" si="528"/>
        <v>0</v>
      </c>
      <c r="AN913" s="225"/>
      <c r="AO913" s="225"/>
      <c r="AP913" s="225">
        <f t="shared" si="522"/>
        <v>0</v>
      </c>
      <c r="AQ913" s="226">
        <f t="shared" si="523"/>
        <v>0</v>
      </c>
      <c r="AR913" s="359"/>
      <c r="AS913" s="362"/>
      <c r="AT913" s="365"/>
      <c r="AU913" s="362"/>
      <c r="AV913" s="365"/>
      <c r="AW913" s="365"/>
      <c r="AX913" s="365"/>
      <c r="AY913" s="368"/>
    </row>
    <row r="914" spans="1:51" ht="50" customHeight="1" x14ac:dyDescent="0.3">
      <c r="A914" s="375"/>
      <c r="B914" s="378"/>
      <c r="C914" s="381"/>
      <c r="D914" s="378"/>
      <c r="E914" s="378"/>
      <c r="F914" s="378"/>
      <c r="G914" s="384"/>
      <c r="H914" s="363"/>
      <c r="I914" s="363"/>
      <c r="J914" s="363"/>
      <c r="K914" s="363"/>
      <c r="L914" s="154"/>
      <c r="M914" s="363"/>
      <c r="N914" s="366"/>
      <c r="O914" s="372"/>
      <c r="P914" s="363"/>
      <c r="Q914" s="366"/>
      <c r="R914" s="372"/>
      <c r="S914" s="366"/>
      <c r="T914" s="369"/>
      <c r="U914" s="129"/>
      <c r="V914" s="129"/>
      <c r="W914" s="129"/>
      <c r="X914" s="224" t="str">
        <f t="shared" si="524"/>
        <v>0%</v>
      </c>
      <c r="Y914" s="224"/>
      <c r="Z914" s="224" t="str">
        <f t="shared" si="525"/>
        <v>0%</v>
      </c>
      <c r="AA914" s="129"/>
      <c r="AB914" s="129"/>
      <c r="AC914" s="225">
        <f t="shared" si="526"/>
        <v>0</v>
      </c>
      <c r="AD914" s="129"/>
      <c r="AE914" s="129"/>
      <c r="AF914" s="129"/>
      <c r="AG914" s="225">
        <f t="shared" si="527"/>
        <v>0</v>
      </c>
      <c r="AH914" s="129"/>
      <c r="AI914" s="129"/>
      <c r="AJ914" s="225">
        <f t="shared" si="521"/>
        <v>0</v>
      </c>
      <c r="AK914" s="129"/>
      <c r="AL914" s="129"/>
      <c r="AM914" s="225">
        <f t="shared" si="528"/>
        <v>0</v>
      </c>
      <c r="AN914" s="225"/>
      <c r="AO914" s="225"/>
      <c r="AP914" s="225">
        <f t="shared" si="522"/>
        <v>0</v>
      </c>
      <c r="AQ914" s="226">
        <f t="shared" si="523"/>
        <v>0</v>
      </c>
      <c r="AR914" s="360"/>
      <c r="AS914" s="363"/>
      <c r="AT914" s="366"/>
      <c r="AU914" s="363"/>
      <c r="AV914" s="366"/>
      <c r="AW914" s="366"/>
      <c r="AX914" s="366"/>
      <c r="AY914" s="369"/>
    </row>
    <row r="915" spans="1:51" ht="50" customHeight="1" x14ac:dyDescent="0.3">
      <c r="A915" s="373" t="s">
        <v>171</v>
      </c>
      <c r="B915" s="376" t="s">
        <v>163</v>
      </c>
      <c r="C915" s="379">
        <v>4</v>
      </c>
      <c r="D915" s="376" t="s">
        <v>3918</v>
      </c>
      <c r="E915" s="376" t="s">
        <v>253</v>
      </c>
      <c r="F915" s="376" t="s">
        <v>2061</v>
      </c>
      <c r="G915" s="382" t="s">
        <v>3920</v>
      </c>
      <c r="H915" s="361" t="s">
        <v>2073</v>
      </c>
      <c r="I915" s="361" t="s">
        <v>2232</v>
      </c>
      <c r="J915" s="361" t="s">
        <v>2075</v>
      </c>
      <c r="K915" s="361" t="s">
        <v>2110</v>
      </c>
      <c r="L915" s="152" t="s">
        <v>2509</v>
      </c>
      <c r="M915" s="361" t="s">
        <v>2141</v>
      </c>
      <c r="N915" s="364">
        <f>VALUE(MID($M915,1,1))</f>
        <v>4</v>
      </c>
      <c r="O915" s="370">
        <f>IF(N915=5,100%,IF(N915=4,80%,IF(N915=3,60%,IF(N915=2,40%,IF(N915=1,20%,"")))))</f>
        <v>0.8</v>
      </c>
      <c r="P915" s="361" t="s">
        <v>2043</v>
      </c>
      <c r="Q915" s="364">
        <f>VALUE(MID($P915,1,1))</f>
        <v>2</v>
      </c>
      <c r="R915" s="370">
        <f>IF(Q915=5,100%,IF(Q915=4,80%,IF(Q915=3,60%,IF(Q915=2,40%,IF(Q915=1,20%,"")))))</f>
        <v>0.4</v>
      </c>
      <c r="S915" s="364" t="str">
        <f>CONCATENATE(M915,P915)</f>
        <v>4. Alta2. Menor</v>
      </c>
      <c r="T915" s="367" t="s">
        <v>2044</v>
      </c>
      <c r="U915" s="129"/>
      <c r="V915" s="129"/>
      <c r="W915" s="129"/>
      <c r="X915" s="224" t="str">
        <f t="shared" si="524"/>
        <v>0%</v>
      </c>
      <c r="Y915" s="224"/>
      <c r="Z915" s="224" t="str">
        <f t="shared" si="525"/>
        <v>0%</v>
      </c>
      <c r="AA915" s="129"/>
      <c r="AB915" s="129"/>
      <c r="AC915" s="225">
        <f t="shared" si="526"/>
        <v>0</v>
      </c>
      <c r="AD915" s="129"/>
      <c r="AE915" s="129"/>
      <c r="AF915" s="129"/>
      <c r="AG915" s="225">
        <f t="shared" si="527"/>
        <v>0</v>
      </c>
      <c r="AH915" s="129"/>
      <c r="AI915" s="129"/>
      <c r="AJ915" s="225">
        <f t="shared" si="521"/>
        <v>0</v>
      </c>
      <c r="AK915" s="129"/>
      <c r="AL915" s="129"/>
      <c r="AM915" s="225">
        <f t="shared" si="528"/>
        <v>0</v>
      </c>
      <c r="AN915" s="225"/>
      <c r="AO915" s="225"/>
      <c r="AP915" s="225">
        <f t="shared" si="522"/>
        <v>0</v>
      </c>
      <c r="AQ915" s="226">
        <f t="shared" si="523"/>
        <v>0</v>
      </c>
      <c r="AR915" s="358">
        <v>0</v>
      </c>
      <c r="AS915" s="361" t="s">
        <v>2141</v>
      </c>
      <c r="AT915" s="364">
        <f>VALUE(MID($AS915,1,1))</f>
        <v>4</v>
      </c>
      <c r="AU915" s="361" t="s">
        <v>2043</v>
      </c>
      <c r="AV915" s="364">
        <f>VALUE(MID($AU915,1,1))</f>
        <v>2</v>
      </c>
      <c r="AW915" s="364">
        <f>$AT915*$AV915</f>
        <v>8</v>
      </c>
      <c r="AX915" s="364" t="str">
        <f>CONCATENATE(AS915,AU915)</f>
        <v>4. Alta2. Menor</v>
      </c>
      <c r="AY915" s="367" t="s">
        <v>2044</v>
      </c>
    </row>
    <row r="916" spans="1:51" ht="50" customHeight="1" x14ac:dyDescent="0.3">
      <c r="A916" s="374"/>
      <c r="B916" s="377"/>
      <c r="C916" s="380"/>
      <c r="D916" s="377"/>
      <c r="E916" s="377"/>
      <c r="F916" s="377"/>
      <c r="G916" s="383"/>
      <c r="H916" s="362"/>
      <c r="I916" s="362"/>
      <c r="J916" s="362"/>
      <c r="K916" s="362"/>
      <c r="L916" s="153"/>
      <c r="M916" s="362"/>
      <c r="N916" s="365"/>
      <c r="O916" s="371"/>
      <c r="P916" s="362"/>
      <c r="Q916" s="365"/>
      <c r="R916" s="371"/>
      <c r="S916" s="365"/>
      <c r="T916" s="368"/>
      <c r="U916" s="129"/>
      <c r="V916" s="129"/>
      <c r="W916" s="129"/>
      <c r="X916" s="224" t="str">
        <f t="shared" si="524"/>
        <v>0%</v>
      </c>
      <c r="Y916" s="224"/>
      <c r="Z916" s="224" t="str">
        <f t="shared" si="525"/>
        <v>0%</v>
      </c>
      <c r="AA916" s="129"/>
      <c r="AB916" s="129"/>
      <c r="AC916" s="225">
        <f t="shared" si="526"/>
        <v>0</v>
      </c>
      <c r="AD916" s="129"/>
      <c r="AE916" s="129"/>
      <c r="AF916" s="129"/>
      <c r="AG916" s="225">
        <f t="shared" si="527"/>
        <v>0</v>
      </c>
      <c r="AH916" s="129"/>
      <c r="AI916" s="129"/>
      <c r="AJ916" s="225">
        <f t="shared" si="521"/>
        <v>0</v>
      </c>
      <c r="AK916" s="129"/>
      <c r="AL916" s="129"/>
      <c r="AM916" s="225">
        <f t="shared" si="528"/>
        <v>0</v>
      </c>
      <c r="AN916" s="225"/>
      <c r="AO916" s="225"/>
      <c r="AP916" s="225">
        <f t="shared" si="522"/>
        <v>0</v>
      </c>
      <c r="AQ916" s="226">
        <f t="shared" si="523"/>
        <v>0</v>
      </c>
      <c r="AR916" s="359"/>
      <c r="AS916" s="362"/>
      <c r="AT916" s="365"/>
      <c r="AU916" s="362"/>
      <c r="AV916" s="365"/>
      <c r="AW916" s="365"/>
      <c r="AX916" s="365"/>
      <c r="AY916" s="368"/>
    </row>
    <row r="917" spans="1:51" ht="50" customHeight="1" x14ac:dyDescent="0.3">
      <c r="A917" s="375"/>
      <c r="B917" s="378"/>
      <c r="C917" s="381"/>
      <c r="D917" s="378"/>
      <c r="E917" s="378"/>
      <c r="F917" s="378"/>
      <c r="G917" s="384"/>
      <c r="H917" s="363"/>
      <c r="I917" s="363"/>
      <c r="J917" s="363"/>
      <c r="K917" s="363"/>
      <c r="L917" s="154"/>
      <c r="M917" s="363"/>
      <c r="N917" s="366"/>
      <c r="O917" s="372"/>
      <c r="P917" s="363"/>
      <c r="Q917" s="366"/>
      <c r="R917" s="372"/>
      <c r="S917" s="366"/>
      <c r="T917" s="369"/>
      <c r="U917" s="129"/>
      <c r="V917" s="129"/>
      <c r="W917" s="129"/>
      <c r="X917" s="224" t="str">
        <f t="shared" si="524"/>
        <v>0%</v>
      </c>
      <c r="Y917" s="224"/>
      <c r="Z917" s="224" t="str">
        <f t="shared" si="525"/>
        <v>0%</v>
      </c>
      <c r="AA917" s="129"/>
      <c r="AB917" s="129"/>
      <c r="AC917" s="225">
        <f t="shared" si="526"/>
        <v>0</v>
      </c>
      <c r="AD917" s="129"/>
      <c r="AE917" s="129"/>
      <c r="AF917" s="129"/>
      <c r="AG917" s="225">
        <f t="shared" si="527"/>
        <v>0</v>
      </c>
      <c r="AH917" s="129"/>
      <c r="AI917" s="129"/>
      <c r="AJ917" s="225">
        <f t="shared" si="521"/>
        <v>0</v>
      </c>
      <c r="AK917" s="129"/>
      <c r="AL917" s="129"/>
      <c r="AM917" s="225">
        <f t="shared" si="528"/>
        <v>0</v>
      </c>
      <c r="AN917" s="225"/>
      <c r="AO917" s="225"/>
      <c r="AP917" s="225">
        <f t="shared" si="522"/>
        <v>0</v>
      </c>
      <c r="AQ917" s="226">
        <f t="shared" si="523"/>
        <v>0</v>
      </c>
      <c r="AR917" s="360"/>
      <c r="AS917" s="363"/>
      <c r="AT917" s="366"/>
      <c r="AU917" s="363"/>
      <c r="AV917" s="366"/>
      <c r="AW917" s="366"/>
      <c r="AX917" s="366"/>
      <c r="AY917" s="369"/>
    </row>
    <row r="918" spans="1:51" ht="50" customHeight="1" x14ac:dyDescent="0.3">
      <c r="A918" s="373" t="s">
        <v>171</v>
      </c>
      <c r="B918" s="376" t="s">
        <v>163</v>
      </c>
      <c r="C918" s="379">
        <v>5</v>
      </c>
      <c r="D918" s="376" t="s">
        <v>465</v>
      </c>
      <c r="E918" s="376" t="s">
        <v>175</v>
      </c>
      <c r="F918" s="376" t="s">
        <v>2032</v>
      </c>
      <c r="G918" s="382" t="s">
        <v>2550</v>
      </c>
      <c r="H918" s="361" t="s">
        <v>2104</v>
      </c>
      <c r="I918" s="361" t="s">
        <v>2033</v>
      </c>
      <c r="J918" s="361" t="s">
        <v>2174</v>
      </c>
      <c r="K918" s="361" t="s">
        <v>2175</v>
      </c>
      <c r="L918" s="152" t="s">
        <v>2509</v>
      </c>
      <c r="M918" s="361" t="s">
        <v>2141</v>
      </c>
      <c r="N918" s="364">
        <f>VALUE(MID($M918,1,1))</f>
        <v>4</v>
      </c>
      <c r="O918" s="370">
        <f>IF(N918=5,100%,IF(N918=4,80%,IF(N918=3,60%,IF(N918=2,40%,IF(N918=1,20%,"")))))</f>
        <v>0.8</v>
      </c>
      <c r="P918" s="361" t="s">
        <v>2054</v>
      </c>
      <c r="Q918" s="364">
        <f>VALUE(MID($P918,1,1))</f>
        <v>1</v>
      </c>
      <c r="R918" s="370">
        <f>IF(Q918=5,100%,IF(Q918=4,80%,IF(Q918=3,60%,IF(Q918=2,40%,IF(Q918=1,20%,"")))))</f>
        <v>0.2</v>
      </c>
      <c r="S918" s="364" t="str">
        <f>CONCATENATE(M918,P918)</f>
        <v>4. Alta1. Leve</v>
      </c>
      <c r="T918" s="367" t="s">
        <v>2044</v>
      </c>
      <c r="U918" s="129" t="s">
        <v>419</v>
      </c>
      <c r="V918" s="129" t="s">
        <v>2176</v>
      </c>
      <c r="W918" s="129" t="s">
        <v>2046</v>
      </c>
      <c r="X918" s="224">
        <f t="shared" si="524"/>
        <v>0.25</v>
      </c>
      <c r="Y918" s="224" t="s">
        <v>2047</v>
      </c>
      <c r="Z918" s="224">
        <f t="shared" si="525"/>
        <v>0.05</v>
      </c>
      <c r="AA918" s="129" t="s">
        <v>419</v>
      </c>
      <c r="AB918" s="129" t="s">
        <v>2177</v>
      </c>
      <c r="AC918" s="225">
        <f t="shared" si="526"/>
        <v>0.1</v>
      </c>
      <c r="AD918" s="129" t="s">
        <v>419</v>
      </c>
      <c r="AE918" s="129" t="s">
        <v>178</v>
      </c>
      <c r="AF918" s="129" t="s">
        <v>170</v>
      </c>
      <c r="AG918" s="225">
        <f t="shared" si="527"/>
        <v>0.15</v>
      </c>
      <c r="AH918" s="129" t="s">
        <v>419</v>
      </c>
      <c r="AI918" s="129" t="s">
        <v>2145</v>
      </c>
      <c r="AJ918" s="225">
        <f t="shared" si="521"/>
        <v>0.1</v>
      </c>
      <c r="AK918" s="129" t="s">
        <v>419</v>
      </c>
      <c r="AL918" s="129" t="s">
        <v>2050</v>
      </c>
      <c r="AM918" s="225">
        <f t="shared" si="528"/>
        <v>0.15</v>
      </c>
      <c r="AN918" s="225" t="s">
        <v>2051</v>
      </c>
      <c r="AO918" s="225" t="s">
        <v>2067</v>
      </c>
      <c r="AP918" s="225">
        <f t="shared" si="522"/>
        <v>0.25</v>
      </c>
      <c r="AQ918" s="226">
        <f t="shared" si="523"/>
        <v>1.05</v>
      </c>
      <c r="AR918" s="358">
        <v>1.05</v>
      </c>
      <c r="AS918" s="361" t="s">
        <v>2132</v>
      </c>
      <c r="AT918" s="364">
        <f>VALUE(MID($AS918,1,1))</f>
        <v>2</v>
      </c>
      <c r="AU918" s="361" t="s">
        <v>2054</v>
      </c>
      <c r="AV918" s="364">
        <f>VALUE(MID($AU918,1,1))</f>
        <v>1</v>
      </c>
      <c r="AW918" s="364">
        <f>$AT918*$AV918</f>
        <v>2</v>
      </c>
      <c r="AX918" s="364" t="str">
        <f>CONCATENATE(AS918,AU918)</f>
        <v>2. Baja1. Leve</v>
      </c>
      <c r="AY918" s="367" t="s">
        <v>2055</v>
      </c>
    </row>
    <row r="919" spans="1:51" ht="50" customHeight="1" x14ac:dyDescent="0.3">
      <c r="A919" s="374"/>
      <c r="B919" s="377"/>
      <c r="C919" s="380"/>
      <c r="D919" s="377"/>
      <c r="E919" s="377"/>
      <c r="F919" s="377"/>
      <c r="G919" s="383"/>
      <c r="H919" s="362"/>
      <c r="I919" s="362"/>
      <c r="J919" s="362"/>
      <c r="K919" s="362"/>
      <c r="L919" s="153"/>
      <c r="M919" s="362"/>
      <c r="N919" s="365"/>
      <c r="O919" s="371"/>
      <c r="P919" s="362"/>
      <c r="Q919" s="365"/>
      <c r="R919" s="371"/>
      <c r="S919" s="365"/>
      <c r="T919" s="368"/>
      <c r="U919" s="129" t="s">
        <v>419</v>
      </c>
      <c r="V919" s="129" t="s">
        <v>2178</v>
      </c>
      <c r="W919" s="129" t="s">
        <v>2046</v>
      </c>
      <c r="X919" s="224">
        <f t="shared" si="524"/>
        <v>0.25</v>
      </c>
      <c r="Y919" s="224" t="s">
        <v>2047</v>
      </c>
      <c r="Z919" s="224">
        <f t="shared" si="525"/>
        <v>0.05</v>
      </c>
      <c r="AA919" s="129" t="s">
        <v>419</v>
      </c>
      <c r="AB919" s="129" t="s">
        <v>2179</v>
      </c>
      <c r="AC919" s="225">
        <f t="shared" si="526"/>
        <v>0.1</v>
      </c>
      <c r="AD919" s="129" t="s">
        <v>419</v>
      </c>
      <c r="AE919" s="129" t="s">
        <v>516</v>
      </c>
      <c r="AF919" s="129" t="s">
        <v>647</v>
      </c>
      <c r="AG919" s="225">
        <f t="shared" si="527"/>
        <v>0.15</v>
      </c>
      <c r="AH919" s="129" t="s">
        <v>419</v>
      </c>
      <c r="AI919" s="129" t="s">
        <v>2145</v>
      </c>
      <c r="AJ919" s="225">
        <f t="shared" si="521"/>
        <v>0.1</v>
      </c>
      <c r="AK919" s="129" t="s">
        <v>419</v>
      </c>
      <c r="AL919" s="129" t="s">
        <v>2050</v>
      </c>
      <c r="AM919" s="225">
        <f t="shared" si="528"/>
        <v>0.15</v>
      </c>
      <c r="AN919" s="225" t="s">
        <v>2051</v>
      </c>
      <c r="AO919" s="225" t="s">
        <v>2067</v>
      </c>
      <c r="AP919" s="225">
        <f t="shared" si="522"/>
        <v>0.25</v>
      </c>
      <c r="AQ919" s="226">
        <f t="shared" si="523"/>
        <v>1.05</v>
      </c>
      <c r="AR919" s="359"/>
      <c r="AS919" s="362"/>
      <c r="AT919" s="365"/>
      <c r="AU919" s="362"/>
      <c r="AV919" s="365"/>
      <c r="AW919" s="365"/>
      <c r="AX919" s="365"/>
      <c r="AY919" s="368"/>
    </row>
    <row r="920" spans="1:51" ht="50" customHeight="1" x14ac:dyDescent="0.3">
      <c r="A920" s="375"/>
      <c r="B920" s="378"/>
      <c r="C920" s="381"/>
      <c r="D920" s="378"/>
      <c r="E920" s="378"/>
      <c r="F920" s="378"/>
      <c r="G920" s="384"/>
      <c r="H920" s="363"/>
      <c r="I920" s="363"/>
      <c r="J920" s="363"/>
      <c r="K920" s="363"/>
      <c r="L920" s="154"/>
      <c r="M920" s="363"/>
      <c r="N920" s="366"/>
      <c r="O920" s="372"/>
      <c r="P920" s="363"/>
      <c r="Q920" s="366"/>
      <c r="R920" s="372"/>
      <c r="S920" s="366"/>
      <c r="T920" s="369"/>
      <c r="U920" s="129" t="s">
        <v>419</v>
      </c>
      <c r="V920" s="129" t="s">
        <v>4173</v>
      </c>
      <c r="W920" s="129" t="s">
        <v>2046</v>
      </c>
      <c r="X920" s="224">
        <f t="shared" si="524"/>
        <v>0.25</v>
      </c>
      <c r="Y920" s="224" t="s">
        <v>2047</v>
      </c>
      <c r="Z920" s="224">
        <f t="shared" si="525"/>
        <v>0.05</v>
      </c>
      <c r="AA920" s="129" t="s">
        <v>419</v>
      </c>
      <c r="AB920" s="129" t="s">
        <v>4174</v>
      </c>
      <c r="AC920" s="225">
        <f t="shared" si="526"/>
        <v>0.1</v>
      </c>
      <c r="AD920" s="129" t="s">
        <v>419</v>
      </c>
      <c r="AE920" s="129" t="s">
        <v>516</v>
      </c>
      <c r="AF920" s="129" t="s">
        <v>647</v>
      </c>
      <c r="AG920" s="225">
        <f t="shared" si="527"/>
        <v>0.15</v>
      </c>
      <c r="AH920" s="129" t="s">
        <v>419</v>
      </c>
      <c r="AI920" s="129" t="s">
        <v>2066</v>
      </c>
      <c r="AJ920" s="225">
        <f t="shared" si="521"/>
        <v>0.1</v>
      </c>
      <c r="AK920" s="129" t="s">
        <v>419</v>
      </c>
      <c r="AL920" s="129" t="s">
        <v>2050</v>
      </c>
      <c r="AM920" s="225">
        <f t="shared" si="528"/>
        <v>0.15</v>
      </c>
      <c r="AN920" s="225" t="s">
        <v>2051</v>
      </c>
      <c r="AO920" s="225" t="s">
        <v>2067</v>
      </c>
      <c r="AP920" s="225">
        <f t="shared" si="522"/>
        <v>0.25</v>
      </c>
      <c r="AQ920" s="226">
        <f t="shared" si="523"/>
        <v>1.05</v>
      </c>
      <c r="AR920" s="360"/>
      <c r="AS920" s="363"/>
      <c r="AT920" s="366"/>
      <c r="AU920" s="363"/>
      <c r="AV920" s="366"/>
      <c r="AW920" s="366"/>
      <c r="AX920" s="366"/>
      <c r="AY920" s="369"/>
    </row>
    <row r="921" spans="1:51" ht="50" customHeight="1" x14ac:dyDescent="0.3">
      <c r="A921" s="373" t="s">
        <v>171</v>
      </c>
      <c r="B921" s="376" t="s">
        <v>163</v>
      </c>
      <c r="C921" s="379">
        <v>6</v>
      </c>
      <c r="D921" s="376" t="s">
        <v>465</v>
      </c>
      <c r="E921" s="376" t="s">
        <v>175</v>
      </c>
      <c r="F921" s="376" t="s">
        <v>2061</v>
      </c>
      <c r="G921" s="382" t="s">
        <v>2551</v>
      </c>
      <c r="H921" s="361" t="s">
        <v>2104</v>
      </c>
      <c r="I921" s="361" t="s">
        <v>2033</v>
      </c>
      <c r="J921" s="361" t="s">
        <v>2034</v>
      </c>
      <c r="K921" s="361" t="s">
        <v>2076</v>
      </c>
      <c r="L921" s="152" t="s">
        <v>2509</v>
      </c>
      <c r="M921" s="361" t="s">
        <v>2141</v>
      </c>
      <c r="N921" s="364">
        <f>VALUE(MID($M921,1,1))</f>
        <v>4</v>
      </c>
      <c r="O921" s="370">
        <f>IF(N921=5,100%,IF(N921=4,80%,IF(N921=3,60%,IF(N921=2,40%,IF(N921=1,20%,"")))))</f>
        <v>0.8</v>
      </c>
      <c r="P921" s="361" t="s">
        <v>2043</v>
      </c>
      <c r="Q921" s="364">
        <f>VALUE(MID($P921,1,1))</f>
        <v>2</v>
      </c>
      <c r="R921" s="370">
        <f>IF(Q921=5,100%,IF(Q921=4,80%,IF(Q921=3,60%,IF(Q921=2,40%,IF(Q921=1,20%,"")))))</f>
        <v>0.4</v>
      </c>
      <c r="S921" s="364" t="str">
        <f>CONCATENATE(M921,P921)</f>
        <v>4. Alta2. Menor</v>
      </c>
      <c r="T921" s="367" t="s">
        <v>2044</v>
      </c>
      <c r="U921" s="129" t="s">
        <v>419</v>
      </c>
      <c r="V921" s="129" t="s">
        <v>2181</v>
      </c>
      <c r="W921" s="129" t="s">
        <v>2046</v>
      </c>
      <c r="X921" s="224">
        <f t="shared" si="524"/>
        <v>0.25</v>
      </c>
      <c r="Y921" s="224" t="s">
        <v>2069</v>
      </c>
      <c r="Z921" s="224">
        <f t="shared" si="525"/>
        <v>0.15</v>
      </c>
      <c r="AA921" s="129" t="s">
        <v>419</v>
      </c>
      <c r="AB921" s="129" t="s">
        <v>2182</v>
      </c>
      <c r="AC921" s="225">
        <f t="shared" si="526"/>
        <v>0.1</v>
      </c>
      <c r="AD921" s="129" t="s">
        <v>419</v>
      </c>
      <c r="AE921" s="129" t="s">
        <v>289</v>
      </c>
      <c r="AF921" s="129" t="s">
        <v>170</v>
      </c>
      <c r="AG921" s="225">
        <f t="shared" si="527"/>
        <v>0.15</v>
      </c>
      <c r="AH921" s="129" t="s">
        <v>419</v>
      </c>
      <c r="AI921" s="129" t="s">
        <v>2066</v>
      </c>
      <c r="AJ921" s="225">
        <f t="shared" si="521"/>
        <v>0.1</v>
      </c>
      <c r="AK921" s="129" t="s">
        <v>419</v>
      </c>
      <c r="AL921" s="129" t="s">
        <v>2063</v>
      </c>
      <c r="AM921" s="225">
        <f t="shared" si="528"/>
        <v>0.15</v>
      </c>
      <c r="AN921" s="225" t="s">
        <v>2051</v>
      </c>
      <c r="AO921" s="225" t="s">
        <v>2183</v>
      </c>
      <c r="AP921" s="225">
        <f t="shared" si="522"/>
        <v>0.25</v>
      </c>
      <c r="AQ921" s="226">
        <f t="shared" si="523"/>
        <v>1.1499999999999999</v>
      </c>
      <c r="AR921" s="358">
        <v>1.0666666666666667</v>
      </c>
      <c r="AS921" s="361" t="s">
        <v>2132</v>
      </c>
      <c r="AT921" s="364">
        <f>VALUE(MID($AS921,1,1))</f>
        <v>2</v>
      </c>
      <c r="AU921" s="361" t="s">
        <v>2054</v>
      </c>
      <c r="AV921" s="364">
        <f>VALUE(MID($AU921,1,1))</f>
        <v>1</v>
      </c>
      <c r="AW921" s="364">
        <f>$AT921*$AV921</f>
        <v>2</v>
      </c>
      <c r="AX921" s="364" t="str">
        <f>CONCATENATE(AS921,AU921)</f>
        <v>2. Baja1. Leve</v>
      </c>
      <c r="AY921" s="367" t="s">
        <v>2055</v>
      </c>
    </row>
    <row r="922" spans="1:51" ht="50" customHeight="1" x14ac:dyDescent="0.3">
      <c r="A922" s="374"/>
      <c r="B922" s="377"/>
      <c r="C922" s="380"/>
      <c r="D922" s="377"/>
      <c r="E922" s="377"/>
      <c r="F922" s="377"/>
      <c r="G922" s="383"/>
      <c r="H922" s="362"/>
      <c r="I922" s="362"/>
      <c r="J922" s="362"/>
      <c r="K922" s="362"/>
      <c r="L922" s="153"/>
      <c r="M922" s="362"/>
      <c r="N922" s="365"/>
      <c r="O922" s="371"/>
      <c r="P922" s="362"/>
      <c r="Q922" s="365"/>
      <c r="R922" s="371"/>
      <c r="S922" s="365"/>
      <c r="T922" s="368"/>
      <c r="U922" s="129" t="s">
        <v>419</v>
      </c>
      <c r="V922" s="129" t="s">
        <v>2181</v>
      </c>
      <c r="W922" s="129" t="s">
        <v>2114</v>
      </c>
      <c r="X922" s="224">
        <f t="shared" si="524"/>
        <v>0.1</v>
      </c>
      <c r="Y922" s="224" t="s">
        <v>2069</v>
      </c>
      <c r="Z922" s="224">
        <f t="shared" si="525"/>
        <v>0.15</v>
      </c>
      <c r="AA922" s="129" t="s">
        <v>419</v>
      </c>
      <c r="AB922" s="129" t="s">
        <v>2182</v>
      </c>
      <c r="AC922" s="225">
        <f t="shared" si="526"/>
        <v>0.1</v>
      </c>
      <c r="AD922" s="129" t="s">
        <v>419</v>
      </c>
      <c r="AE922" s="129" t="s">
        <v>289</v>
      </c>
      <c r="AF922" s="129" t="s">
        <v>170</v>
      </c>
      <c r="AG922" s="225">
        <f t="shared" si="527"/>
        <v>0.15</v>
      </c>
      <c r="AH922" s="129" t="s">
        <v>419</v>
      </c>
      <c r="AI922" s="129" t="s">
        <v>2066</v>
      </c>
      <c r="AJ922" s="225">
        <f t="shared" si="521"/>
        <v>0.1</v>
      </c>
      <c r="AK922" s="129" t="s">
        <v>419</v>
      </c>
      <c r="AL922" s="129" t="s">
        <v>2063</v>
      </c>
      <c r="AM922" s="225">
        <f t="shared" si="528"/>
        <v>0.15</v>
      </c>
      <c r="AN922" s="225" t="s">
        <v>2051</v>
      </c>
      <c r="AO922" s="225" t="s">
        <v>2183</v>
      </c>
      <c r="AP922" s="225">
        <f t="shared" si="522"/>
        <v>0.25</v>
      </c>
      <c r="AQ922" s="226">
        <f t="shared" si="523"/>
        <v>1</v>
      </c>
      <c r="AR922" s="359"/>
      <c r="AS922" s="362"/>
      <c r="AT922" s="365"/>
      <c r="AU922" s="362"/>
      <c r="AV922" s="365"/>
      <c r="AW922" s="365"/>
      <c r="AX922" s="365"/>
      <c r="AY922" s="368"/>
    </row>
    <row r="923" spans="1:51" ht="50" customHeight="1" x14ac:dyDescent="0.3">
      <c r="A923" s="375"/>
      <c r="B923" s="378"/>
      <c r="C923" s="381"/>
      <c r="D923" s="378"/>
      <c r="E923" s="378"/>
      <c r="F923" s="378"/>
      <c r="G923" s="384"/>
      <c r="H923" s="363"/>
      <c r="I923" s="363"/>
      <c r="J923" s="363"/>
      <c r="K923" s="363"/>
      <c r="L923" s="154"/>
      <c r="M923" s="363"/>
      <c r="N923" s="366"/>
      <c r="O923" s="372"/>
      <c r="P923" s="363"/>
      <c r="Q923" s="366"/>
      <c r="R923" s="372"/>
      <c r="S923" s="366"/>
      <c r="T923" s="369"/>
      <c r="U923" s="129" t="s">
        <v>419</v>
      </c>
      <c r="V923" s="129" t="s">
        <v>2184</v>
      </c>
      <c r="W923" s="129" t="s">
        <v>2046</v>
      </c>
      <c r="X923" s="224">
        <f t="shared" si="524"/>
        <v>0.25</v>
      </c>
      <c r="Y923" s="224" t="s">
        <v>2047</v>
      </c>
      <c r="Z923" s="224">
        <f t="shared" si="525"/>
        <v>0.05</v>
      </c>
      <c r="AA923" s="129" t="s">
        <v>419</v>
      </c>
      <c r="AB923" s="129" t="s">
        <v>2185</v>
      </c>
      <c r="AC923" s="225">
        <f t="shared" si="526"/>
        <v>0.1</v>
      </c>
      <c r="AD923" s="129" t="s">
        <v>419</v>
      </c>
      <c r="AE923" s="129" t="s">
        <v>178</v>
      </c>
      <c r="AF923" s="129" t="s">
        <v>170</v>
      </c>
      <c r="AG923" s="225">
        <f t="shared" si="527"/>
        <v>0.15</v>
      </c>
      <c r="AH923" s="129" t="s">
        <v>419</v>
      </c>
      <c r="AI923" s="129" t="s">
        <v>2159</v>
      </c>
      <c r="AJ923" s="225">
        <f t="shared" si="521"/>
        <v>0.1</v>
      </c>
      <c r="AK923" s="129" t="s">
        <v>419</v>
      </c>
      <c r="AL923" s="129" t="s">
        <v>2063</v>
      </c>
      <c r="AM923" s="225">
        <f t="shared" si="528"/>
        <v>0.15</v>
      </c>
      <c r="AN923" s="225" t="s">
        <v>2051</v>
      </c>
      <c r="AO923" s="225" t="s">
        <v>2183</v>
      </c>
      <c r="AP923" s="225">
        <f t="shared" si="522"/>
        <v>0.25</v>
      </c>
      <c r="AQ923" s="226">
        <f t="shared" si="523"/>
        <v>1.05</v>
      </c>
      <c r="AR923" s="360"/>
      <c r="AS923" s="363"/>
      <c r="AT923" s="366"/>
      <c r="AU923" s="363"/>
      <c r="AV923" s="366"/>
      <c r="AW923" s="366"/>
      <c r="AX923" s="366"/>
      <c r="AY923" s="369"/>
    </row>
    <row r="924" spans="1:51" ht="50" customHeight="1" x14ac:dyDescent="0.3">
      <c r="A924" s="373" t="s">
        <v>171</v>
      </c>
      <c r="B924" s="376" t="s">
        <v>163</v>
      </c>
      <c r="C924" s="379">
        <v>7</v>
      </c>
      <c r="D924" s="376" t="s">
        <v>1957</v>
      </c>
      <c r="E924" s="376" t="s">
        <v>695</v>
      </c>
      <c r="F924" s="376" t="s">
        <v>2032</v>
      </c>
      <c r="G924" s="382" t="s">
        <v>2803</v>
      </c>
      <c r="H924" s="361" t="s">
        <v>2084</v>
      </c>
      <c r="I924" s="361" t="s">
        <v>2163</v>
      </c>
      <c r="J924" s="361" t="s">
        <v>2778</v>
      </c>
      <c r="K924" s="361" t="s">
        <v>2140</v>
      </c>
      <c r="L924" s="152" t="s">
        <v>2509</v>
      </c>
      <c r="M924" s="361" t="s">
        <v>2042</v>
      </c>
      <c r="N924" s="364">
        <f>VALUE(MID($M924,1,1))</f>
        <v>3</v>
      </c>
      <c r="O924" s="370">
        <f>IF(N924=5,100%,IF(N924=4,80%,IF(N924=3,60%,IF(N924=2,40%,IF(N924=1,20%,"")))))</f>
        <v>0.6</v>
      </c>
      <c r="P924" s="361" t="s">
        <v>2106</v>
      </c>
      <c r="Q924" s="364">
        <f>VALUE(MID($P924,1,1))</f>
        <v>3</v>
      </c>
      <c r="R924" s="370">
        <f>IF(Q924=5,100%,IF(Q924=4,80%,IF(Q924=3,60%,IF(Q924=2,40%,IF(Q924=1,20%,"")))))</f>
        <v>0.6</v>
      </c>
      <c r="S924" s="364" t="str">
        <f>CONCATENATE(M924,P924)</f>
        <v>3. Media3. Moderado</v>
      </c>
      <c r="T924" s="367" t="s">
        <v>2044</v>
      </c>
      <c r="U924" s="129" t="s">
        <v>419</v>
      </c>
      <c r="V924" s="129" t="s">
        <v>2779</v>
      </c>
      <c r="W924" s="129" t="s">
        <v>2046</v>
      </c>
      <c r="X924" s="224">
        <f t="shared" si="524"/>
        <v>0.25</v>
      </c>
      <c r="Y924" s="224" t="s">
        <v>2047</v>
      </c>
      <c r="Z924" s="224">
        <f t="shared" si="525"/>
        <v>0.05</v>
      </c>
      <c r="AA924" s="129" t="s">
        <v>419</v>
      </c>
      <c r="AB924" s="129" t="s">
        <v>4172</v>
      </c>
      <c r="AC924" s="225">
        <f t="shared" si="526"/>
        <v>0.1</v>
      </c>
      <c r="AD924" s="129" t="s">
        <v>419</v>
      </c>
      <c r="AE924" s="129" t="s">
        <v>1380</v>
      </c>
      <c r="AF924" s="129" t="s">
        <v>647</v>
      </c>
      <c r="AG924" s="225">
        <f t="shared" si="527"/>
        <v>0.15</v>
      </c>
      <c r="AH924" s="129" t="s">
        <v>419</v>
      </c>
      <c r="AI924" s="129" t="s">
        <v>2049</v>
      </c>
      <c r="AJ924" s="225">
        <f t="shared" si="521"/>
        <v>0.1</v>
      </c>
      <c r="AK924" s="129" t="s">
        <v>419</v>
      </c>
      <c r="AL924" s="129" t="s">
        <v>2050</v>
      </c>
      <c r="AM924" s="225">
        <f t="shared" si="528"/>
        <v>0.15</v>
      </c>
      <c r="AN924" s="225" t="s">
        <v>2051</v>
      </c>
      <c r="AO924" s="225" t="s">
        <v>2052</v>
      </c>
      <c r="AP924" s="225">
        <f t="shared" si="522"/>
        <v>0.25</v>
      </c>
      <c r="AQ924" s="226">
        <f t="shared" si="523"/>
        <v>1.05</v>
      </c>
      <c r="AR924" s="358">
        <v>0.70000000000000007</v>
      </c>
      <c r="AS924" s="361" t="s">
        <v>2132</v>
      </c>
      <c r="AT924" s="364">
        <f>VALUE(MID($AS924,1,1))</f>
        <v>2</v>
      </c>
      <c r="AU924" s="361" t="s">
        <v>2043</v>
      </c>
      <c r="AV924" s="364">
        <f>VALUE(MID($AU924,1,1))</f>
        <v>2</v>
      </c>
      <c r="AW924" s="364">
        <f>$AT924*$AV924</f>
        <v>4</v>
      </c>
      <c r="AX924" s="364" t="str">
        <f>CONCATENATE(AS924,AU924)</f>
        <v>2. Baja2. Menor</v>
      </c>
      <c r="AY924" s="367" t="s">
        <v>2044</v>
      </c>
    </row>
    <row r="925" spans="1:51" ht="50" customHeight="1" x14ac:dyDescent="0.3">
      <c r="A925" s="374"/>
      <c r="B925" s="377"/>
      <c r="C925" s="380"/>
      <c r="D925" s="377"/>
      <c r="E925" s="377"/>
      <c r="F925" s="377"/>
      <c r="G925" s="383"/>
      <c r="H925" s="362"/>
      <c r="I925" s="362"/>
      <c r="J925" s="362"/>
      <c r="K925" s="362"/>
      <c r="L925" s="153"/>
      <c r="M925" s="362"/>
      <c r="N925" s="365"/>
      <c r="O925" s="371"/>
      <c r="P925" s="362"/>
      <c r="Q925" s="365"/>
      <c r="R925" s="371"/>
      <c r="S925" s="365"/>
      <c r="T925" s="368"/>
      <c r="U925" s="129" t="s">
        <v>419</v>
      </c>
      <c r="V925" s="129" t="s">
        <v>2781</v>
      </c>
      <c r="W925" s="129" t="s">
        <v>2046</v>
      </c>
      <c r="X925" s="224">
        <f t="shared" si="524"/>
        <v>0.25</v>
      </c>
      <c r="Y925" s="224" t="s">
        <v>2047</v>
      </c>
      <c r="Z925" s="224">
        <f t="shared" si="525"/>
        <v>0.05</v>
      </c>
      <c r="AA925" s="129" t="s">
        <v>419</v>
      </c>
      <c r="AB925" s="129" t="s">
        <v>2782</v>
      </c>
      <c r="AC925" s="225">
        <f t="shared" si="526"/>
        <v>0.1</v>
      </c>
      <c r="AD925" s="129" t="s">
        <v>419</v>
      </c>
      <c r="AE925" s="129" t="s">
        <v>1380</v>
      </c>
      <c r="AF925" s="129" t="s">
        <v>647</v>
      </c>
      <c r="AG925" s="225">
        <f t="shared" si="527"/>
        <v>0.15</v>
      </c>
      <c r="AH925" s="129" t="s">
        <v>419</v>
      </c>
      <c r="AI925" s="129" t="s">
        <v>2049</v>
      </c>
      <c r="AJ925" s="225">
        <f t="shared" si="521"/>
        <v>0.1</v>
      </c>
      <c r="AK925" s="129" t="s">
        <v>419</v>
      </c>
      <c r="AL925" s="129" t="s">
        <v>2050</v>
      </c>
      <c r="AM925" s="225">
        <f t="shared" si="528"/>
        <v>0.15</v>
      </c>
      <c r="AN925" s="225" t="s">
        <v>2051</v>
      </c>
      <c r="AO925" s="225" t="s">
        <v>2052</v>
      </c>
      <c r="AP925" s="225">
        <f t="shared" si="522"/>
        <v>0.25</v>
      </c>
      <c r="AQ925" s="226">
        <f t="shared" si="523"/>
        <v>1.05</v>
      </c>
      <c r="AR925" s="359"/>
      <c r="AS925" s="362"/>
      <c r="AT925" s="365"/>
      <c r="AU925" s="362"/>
      <c r="AV925" s="365"/>
      <c r="AW925" s="365"/>
      <c r="AX925" s="365"/>
      <c r="AY925" s="368"/>
    </row>
    <row r="926" spans="1:51" ht="50" customHeight="1" x14ac:dyDescent="0.3">
      <c r="A926" s="375"/>
      <c r="B926" s="378"/>
      <c r="C926" s="381"/>
      <c r="D926" s="378"/>
      <c r="E926" s="378"/>
      <c r="F926" s="378"/>
      <c r="G926" s="384"/>
      <c r="H926" s="363"/>
      <c r="I926" s="363"/>
      <c r="J926" s="363"/>
      <c r="K926" s="363"/>
      <c r="L926" s="154"/>
      <c r="M926" s="363"/>
      <c r="N926" s="366"/>
      <c r="O926" s="372"/>
      <c r="P926" s="363"/>
      <c r="Q926" s="366"/>
      <c r="R926" s="372"/>
      <c r="S926" s="366"/>
      <c r="T926" s="369"/>
      <c r="U926" s="129"/>
      <c r="V926" s="129"/>
      <c r="W926" s="129"/>
      <c r="X926" s="224" t="str">
        <f t="shared" si="524"/>
        <v>0%</v>
      </c>
      <c r="Y926" s="224"/>
      <c r="Z926" s="224" t="str">
        <f t="shared" si="525"/>
        <v>0%</v>
      </c>
      <c r="AA926" s="129"/>
      <c r="AB926" s="129"/>
      <c r="AC926" s="225">
        <f t="shared" si="526"/>
        <v>0</v>
      </c>
      <c r="AD926" s="129"/>
      <c r="AE926" s="129"/>
      <c r="AF926" s="129"/>
      <c r="AG926" s="225">
        <f t="shared" si="527"/>
        <v>0</v>
      </c>
      <c r="AH926" s="129"/>
      <c r="AI926" s="129"/>
      <c r="AJ926" s="225">
        <f t="shared" si="521"/>
        <v>0</v>
      </c>
      <c r="AK926" s="129"/>
      <c r="AL926" s="129"/>
      <c r="AM926" s="225">
        <f t="shared" si="528"/>
        <v>0</v>
      </c>
      <c r="AN926" s="225"/>
      <c r="AO926" s="225"/>
      <c r="AP926" s="225">
        <f t="shared" si="522"/>
        <v>0</v>
      </c>
      <c r="AQ926" s="226">
        <f t="shared" si="523"/>
        <v>0</v>
      </c>
      <c r="AR926" s="360"/>
      <c r="AS926" s="363"/>
      <c r="AT926" s="366"/>
      <c r="AU926" s="363"/>
      <c r="AV926" s="366"/>
      <c r="AW926" s="366"/>
      <c r="AX926" s="366"/>
      <c r="AY926" s="369"/>
    </row>
    <row r="927" spans="1:51" ht="50" customHeight="1" x14ac:dyDescent="0.3">
      <c r="A927" s="373" t="s">
        <v>171</v>
      </c>
      <c r="B927" s="376" t="s">
        <v>163</v>
      </c>
      <c r="C927" s="379">
        <v>8</v>
      </c>
      <c r="D927" s="376" t="s">
        <v>1957</v>
      </c>
      <c r="E927" s="376" t="s">
        <v>695</v>
      </c>
      <c r="F927" s="376" t="s">
        <v>2061</v>
      </c>
      <c r="G927" s="382" t="s">
        <v>2804</v>
      </c>
      <c r="H927" s="361" t="s">
        <v>2084</v>
      </c>
      <c r="I927" s="361" t="s">
        <v>2785</v>
      </c>
      <c r="J927" s="361" t="s">
        <v>2786</v>
      </c>
      <c r="K927" s="361" t="s">
        <v>2140</v>
      </c>
      <c r="L927" s="152" t="s">
        <v>2509</v>
      </c>
      <c r="M927" s="361" t="s">
        <v>2042</v>
      </c>
      <c r="N927" s="364">
        <f>VALUE(MID($M927,1,1))</f>
        <v>3</v>
      </c>
      <c r="O927" s="370">
        <f>IF(N927=5,100%,IF(N927=4,80%,IF(N927=3,60%,IF(N927=2,40%,IF(N927=1,20%,"")))))</f>
        <v>0.6</v>
      </c>
      <c r="P927" s="361" t="s">
        <v>2043</v>
      </c>
      <c r="Q927" s="364">
        <f>VALUE(MID($P927,1,1))</f>
        <v>2</v>
      </c>
      <c r="R927" s="370">
        <f>IF(Q927=5,100%,IF(Q927=4,80%,IF(Q927=3,60%,IF(Q927=2,40%,IF(Q927=1,20%,"")))))</f>
        <v>0.4</v>
      </c>
      <c r="S927" s="364" t="str">
        <f>CONCATENATE(M927,P927)</f>
        <v>3. Media2. Menor</v>
      </c>
      <c r="T927" s="367" t="s">
        <v>2044</v>
      </c>
      <c r="U927" s="129" t="s">
        <v>419</v>
      </c>
      <c r="V927" s="129" t="s">
        <v>2779</v>
      </c>
      <c r="W927" s="129" t="s">
        <v>2046</v>
      </c>
      <c r="X927" s="224">
        <f t="shared" si="524"/>
        <v>0.25</v>
      </c>
      <c r="Y927" s="224" t="s">
        <v>2047</v>
      </c>
      <c r="Z927" s="224">
        <f t="shared" si="525"/>
        <v>0.05</v>
      </c>
      <c r="AA927" s="129" t="s">
        <v>419</v>
      </c>
      <c r="AB927" s="129" t="s">
        <v>4172</v>
      </c>
      <c r="AC927" s="225">
        <f t="shared" si="526"/>
        <v>0.1</v>
      </c>
      <c r="AD927" s="129" t="s">
        <v>419</v>
      </c>
      <c r="AE927" s="129" t="s">
        <v>1380</v>
      </c>
      <c r="AF927" s="129" t="s">
        <v>647</v>
      </c>
      <c r="AG927" s="225">
        <f t="shared" si="527"/>
        <v>0.15</v>
      </c>
      <c r="AH927" s="129" t="s">
        <v>419</v>
      </c>
      <c r="AI927" s="129" t="s">
        <v>2049</v>
      </c>
      <c r="AJ927" s="225">
        <f t="shared" si="521"/>
        <v>0.1</v>
      </c>
      <c r="AK927" s="129" t="s">
        <v>419</v>
      </c>
      <c r="AL927" s="129" t="s">
        <v>2050</v>
      </c>
      <c r="AM927" s="225">
        <f t="shared" si="528"/>
        <v>0.15</v>
      </c>
      <c r="AN927" s="225" t="s">
        <v>2051</v>
      </c>
      <c r="AO927" s="225" t="s">
        <v>2052</v>
      </c>
      <c r="AP927" s="225">
        <f t="shared" si="522"/>
        <v>0.25</v>
      </c>
      <c r="AQ927" s="226">
        <f t="shared" si="523"/>
        <v>1.05</v>
      </c>
      <c r="AR927" s="358">
        <v>0.70000000000000007</v>
      </c>
      <c r="AS927" s="361" t="s">
        <v>2132</v>
      </c>
      <c r="AT927" s="364">
        <f>VALUE(MID($AS927,1,1))</f>
        <v>2</v>
      </c>
      <c r="AU927" s="361" t="s">
        <v>2054</v>
      </c>
      <c r="AV927" s="364">
        <f>VALUE(MID($AU927,1,1))</f>
        <v>1</v>
      </c>
      <c r="AW927" s="364">
        <f>$AT927*$AV927</f>
        <v>2</v>
      </c>
      <c r="AX927" s="364" t="str">
        <f>CONCATENATE(AS927,AU927)</f>
        <v>2. Baja1. Leve</v>
      </c>
      <c r="AY927" s="367" t="s">
        <v>2055</v>
      </c>
    </row>
    <row r="928" spans="1:51" ht="50" customHeight="1" x14ac:dyDescent="0.3">
      <c r="A928" s="374"/>
      <c r="B928" s="377"/>
      <c r="C928" s="380"/>
      <c r="D928" s="377"/>
      <c r="E928" s="377"/>
      <c r="F928" s="377"/>
      <c r="G928" s="383"/>
      <c r="H928" s="362"/>
      <c r="I928" s="362"/>
      <c r="J928" s="362"/>
      <c r="K928" s="362"/>
      <c r="L928" s="153"/>
      <c r="M928" s="362"/>
      <c r="N928" s="365"/>
      <c r="O928" s="371"/>
      <c r="P928" s="362"/>
      <c r="Q928" s="365"/>
      <c r="R928" s="371"/>
      <c r="S928" s="365"/>
      <c r="T928" s="368"/>
      <c r="U928" s="129" t="s">
        <v>419</v>
      </c>
      <c r="V928" s="129" t="s">
        <v>2781</v>
      </c>
      <c r="W928" s="129" t="s">
        <v>2046</v>
      </c>
      <c r="X928" s="224">
        <f t="shared" si="524"/>
        <v>0.25</v>
      </c>
      <c r="Y928" s="224" t="s">
        <v>2047</v>
      </c>
      <c r="Z928" s="224">
        <f t="shared" si="525"/>
        <v>0.05</v>
      </c>
      <c r="AA928" s="129" t="s">
        <v>419</v>
      </c>
      <c r="AB928" s="129" t="s">
        <v>2782</v>
      </c>
      <c r="AC928" s="225">
        <f t="shared" si="526"/>
        <v>0.1</v>
      </c>
      <c r="AD928" s="129" t="s">
        <v>419</v>
      </c>
      <c r="AE928" s="129" t="s">
        <v>1380</v>
      </c>
      <c r="AF928" s="129" t="s">
        <v>647</v>
      </c>
      <c r="AG928" s="225">
        <f t="shared" si="527"/>
        <v>0.15</v>
      </c>
      <c r="AH928" s="129" t="s">
        <v>419</v>
      </c>
      <c r="AI928" s="129" t="s">
        <v>2049</v>
      </c>
      <c r="AJ928" s="225">
        <f t="shared" si="521"/>
        <v>0.1</v>
      </c>
      <c r="AK928" s="129" t="s">
        <v>419</v>
      </c>
      <c r="AL928" s="129" t="s">
        <v>2050</v>
      </c>
      <c r="AM928" s="225">
        <f t="shared" si="528"/>
        <v>0.15</v>
      </c>
      <c r="AN928" s="225" t="s">
        <v>2051</v>
      </c>
      <c r="AO928" s="225" t="s">
        <v>2052</v>
      </c>
      <c r="AP928" s="225">
        <f t="shared" si="522"/>
        <v>0.25</v>
      </c>
      <c r="AQ928" s="226">
        <f t="shared" si="523"/>
        <v>1.05</v>
      </c>
      <c r="AR928" s="359"/>
      <c r="AS928" s="362"/>
      <c r="AT928" s="365"/>
      <c r="AU928" s="362"/>
      <c r="AV928" s="365"/>
      <c r="AW928" s="365"/>
      <c r="AX928" s="365"/>
      <c r="AY928" s="368"/>
    </row>
    <row r="929" spans="1:51" ht="50" customHeight="1" x14ac:dyDescent="0.3">
      <c r="A929" s="375"/>
      <c r="B929" s="378"/>
      <c r="C929" s="381"/>
      <c r="D929" s="378"/>
      <c r="E929" s="378"/>
      <c r="F929" s="378"/>
      <c r="G929" s="384"/>
      <c r="H929" s="363"/>
      <c r="I929" s="363"/>
      <c r="J929" s="363"/>
      <c r="K929" s="363"/>
      <c r="L929" s="154"/>
      <c r="M929" s="363"/>
      <c r="N929" s="366"/>
      <c r="O929" s="372"/>
      <c r="P929" s="363"/>
      <c r="Q929" s="366"/>
      <c r="R929" s="372"/>
      <c r="S929" s="366"/>
      <c r="T929" s="369"/>
      <c r="U929" s="129"/>
      <c r="V929" s="129"/>
      <c r="W929" s="129"/>
      <c r="X929" s="224" t="str">
        <f t="shared" si="524"/>
        <v>0%</v>
      </c>
      <c r="Y929" s="224"/>
      <c r="Z929" s="224" t="str">
        <f t="shared" si="525"/>
        <v>0%</v>
      </c>
      <c r="AA929" s="129"/>
      <c r="AB929" s="129"/>
      <c r="AC929" s="225">
        <f t="shared" si="526"/>
        <v>0</v>
      </c>
      <c r="AD929" s="129"/>
      <c r="AE929" s="129"/>
      <c r="AF929" s="129"/>
      <c r="AG929" s="225">
        <f t="shared" si="527"/>
        <v>0</v>
      </c>
      <c r="AH929" s="129"/>
      <c r="AI929" s="129"/>
      <c r="AJ929" s="225">
        <f t="shared" si="521"/>
        <v>0</v>
      </c>
      <c r="AK929" s="129"/>
      <c r="AL929" s="129"/>
      <c r="AM929" s="225">
        <f t="shared" si="528"/>
        <v>0</v>
      </c>
      <c r="AN929" s="225"/>
      <c r="AO929" s="225"/>
      <c r="AP929" s="225">
        <f t="shared" si="522"/>
        <v>0</v>
      </c>
      <c r="AQ929" s="226">
        <f t="shared" si="523"/>
        <v>0</v>
      </c>
      <c r="AR929" s="360"/>
      <c r="AS929" s="363"/>
      <c r="AT929" s="366"/>
      <c r="AU929" s="363"/>
      <c r="AV929" s="366"/>
      <c r="AW929" s="366"/>
      <c r="AX929" s="366"/>
      <c r="AY929" s="369"/>
    </row>
    <row r="930" spans="1:51" ht="50" customHeight="1" x14ac:dyDescent="0.3">
      <c r="A930" s="373" t="s">
        <v>171</v>
      </c>
      <c r="B930" s="376" t="s">
        <v>163</v>
      </c>
      <c r="C930" s="379">
        <v>9</v>
      </c>
      <c r="D930" s="376" t="s">
        <v>312</v>
      </c>
      <c r="E930" s="376" t="s">
        <v>312</v>
      </c>
      <c r="F930" s="376" t="s">
        <v>2032</v>
      </c>
      <c r="G930" s="382" t="s">
        <v>2552</v>
      </c>
      <c r="H930" s="361" t="s">
        <v>2073</v>
      </c>
      <c r="I930" s="361" t="s">
        <v>2232</v>
      </c>
      <c r="J930" s="361" t="s">
        <v>2233</v>
      </c>
      <c r="K930" s="361" t="s">
        <v>2110</v>
      </c>
      <c r="L930" s="152" t="s">
        <v>2509</v>
      </c>
      <c r="M930" s="361" t="s">
        <v>2141</v>
      </c>
      <c r="N930" s="364">
        <f>VALUE(MID($M930,1,1))</f>
        <v>4</v>
      </c>
      <c r="O930" s="370">
        <f>IF(N930=5,100%,IF(N930=4,80%,IF(N930=3,60%,IF(N930=2,40%,IF(N930=1,20%,"")))))</f>
        <v>0.8</v>
      </c>
      <c r="P930" s="361" t="s">
        <v>2106</v>
      </c>
      <c r="Q930" s="364">
        <f>VALUE(MID($P930,1,1))</f>
        <v>3</v>
      </c>
      <c r="R930" s="370">
        <f>IF(Q930=5,100%,IF(Q930=4,80%,IF(Q930=3,60%,IF(Q930=2,40%,IF(Q930=1,20%,"")))))</f>
        <v>0.6</v>
      </c>
      <c r="S930" s="364" t="str">
        <f>CONCATENATE(M930,P930)</f>
        <v>4. Alta3. Moderado</v>
      </c>
      <c r="T930" s="367" t="s">
        <v>2092</v>
      </c>
      <c r="U930" s="129"/>
      <c r="V930" s="129"/>
      <c r="W930" s="129"/>
      <c r="X930" s="224" t="str">
        <f t="shared" si="524"/>
        <v>0%</v>
      </c>
      <c r="Y930" s="224"/>
      <c r="Z930" s="224" t="str">
        <f t="shared" si="525"/>
        <v>0%</v>
      </c>
      <c r="AA930" s="129"/>
      <c r="AB930" s="129"/>
      <c r="AC930" s="225">
        <f t="shared" si="526"/>
        <v>0</v>
      </c>
      <c r="AD930" s="129"/>
      <c r="AE930" s="129"/>
      <c r="AF930" s="129"/>
      <c r="AG930" s="225">
        <f t="shared" si="527"/>
        <v>0</v>
      </c>
      <c r="AH930" s="129"/>
      <c r="AI930" s="129"/>
      <c r="AJ930" s="225">
        <f t="shared" si="521"/>
        <v>0</v>
      </c>
      <c r="AK930" s="129"/>
      <c r="AL930" s="129"/>
      <c r="AM930" s="225">
        <f t="shared" si="528"/>
        <v>0</v>
      </c>
      <c r="AN930" s="225"/>
      <c r="AO930" s="225"/>
      <c r="AP930" s="225">
        <f t="shared" si="522"/>
        <v>0</v>
      </c>
      <c r="AQ930" s="226">
        <f t="shared" si="523"/>
        <v>0</v>
      </c>
      <c r="AR930" s="358">
        <v>0</v>
      </c>
      <c r="AS930" s="361" t="s">
        <v>2141</v>
      </c>
      <c r="AT930" s="364">
        <f>VALUE(MID($AS930,1,1))</f>
        <v>4</v>
      </c>
      <c r="AU930" s="361" t="s">
        <v>2106</v>
      </c>
      <c r="AV930" s="364">
        <f>VALUE(MID($AU930,1,1))</f>
        <v>3</v>
      </c>
      <c r="AW930" s="364">
        <f>$AT930*$AV930</f>
        <v>12</v>
      </c>
      <c r="AX930" s="364" t="str">
        <f>CONCATENATE(AS930,AU930)</f>
        <v>4. Alta3. Moderado</v>
      </c>
      <c r="AY930" s="367" t="s">
        <v>2092</v>
      </c>
    </row>
    <row r="931" spans="1:51" ht="50" customHeight="1" x14ac:dyDescent="0.3">
      <c r="A931" s="374"/>
      <c r="B931" s="377"/>
      <c r="C931" s="380"/>
      <c r="D931" s="377"/>
      <c r="E931" s="377"/>
      <c r="F931" s="377"/>
      <c r="G931" s="383"/>
      <c r="H931" s="362"/>
      <c r="I931" s="362"/>
      <c r="J931" s="362"/>
      <c r="K931" s="362"/>
      <c r="L931" s="153"/>
      <c r="M931" s="362"/>
      <c r="N931" s="365"/>
      <c r="O931" s="371"/>
      <c r="P931" s="362"/>
      <c r="Q931" s="365"/>
      <c r="R931" s="371"/>
      <c r="S931" s="365"/>
      <c r="T931" s="368"/>
      <c r="U931" s="129"/>
      <c r="V931" s="129"/>
      <c r="W931" s="129"/>
      <c r="X931" s="224" t="str">
        <f t="shared" si="524"/>
        <v>0%</v>
      </c>
      <c r="Y931" s="224"/>
      <c r="Z931" s="224" t="str">
        <f t="shared" si="525"/>
        <v>0%</v>
      </c>
      <c r="AA931" s="129"/>
      <c r="AB931" s="129"/>
      <c r="AC931" s="225">
        <f t="shared" si="526"/>
        <v>0</v>
      </c>
      <c r="AD931" s="129"/>
      <c r="AE931" s="129"/>
      <c r="AF931" s="129"/>
      <c r="AG931" s="225">
        <f t="shared" si="527"/>
        <v>0</v>
      </c>
      <c r="AH931" s="129"/>
      <c r="AI931" s="129"/>
      <c r="AJ931" s="225">
        <f t="shared" si="521"/>
        <v>0</v>
      </c>
      <c r="AK931" s="129"/>
      <c r="AL931" s="129"/>
      <c r="AM931" s="225">
        <f t="shared" si="528"/>
        <v>0</v>
      </c>
      <c r="AN931" s="225"/>
      <c r="AO931" s="225"/>
      <c r="AP931" s="225">
        <f t="shared" si="522"/>
        <v>0</v>
      </c>
      <c r="AQ931" s="226">
        <f t="shared" si="523"/>
        <v>0</v>
      </c>
      <c r="AR931" s="359"/>
      <c r="AS931" s="362"/>
      <c r="AT931" s="365"/>
      <c r="AU931" s="362"/>
      <c r="AV931" s="365"/>
      <c r="AW931" s="365"/>
      <c r="AX931" s="365"/>
      <c r="AY931" s="368"/>
    </row>
    <row r="932" spans="1:51" ht="50" customHeight="1" x14ac:dyDescent="0.3">
      <c r="A932" s="375"/>
      <c r="B932" s="378"/>
      <c r="C932" s="381"/>
      <c r="D932" s="378"/>
      <c r="E932" s="378"/>
      <c r="F932" s="378"/>
      <c r="G932" s="384"/>
      <c r="H932" s="363"/>
      <c r="I932" s="363"/>
      <c r="J932" s="363"/>
      <c r="K932" s="363"/>
      <c r="L932" s="154"/>
      <c r="M932" s="363"/>
      <c r="N932" s="366"/>
      <c r="O932" s="372"/>
      <c r="P932" s="363"/>
      <c r="Q932" s="366"/>
      <c r="R932" s="372"/>
      <c r="S932" s="366"/>
      <c r="T932" s="369"/>
      <c r="U932" s="129"/>
      <c r="V932" s="129"/>
      <c r="W932" s="129"/>
      <c r="X932" s="224" t="str">
        <f t="shared" si="524"/>
        <v>0%</v>
      </c>
      <c r="Y932" s="224"/>
      <c r="Z932" s="224" t="str">
        <f t="shared" si="525"/>
        <v>0%</v>
      </c>
      <c r="AA932" s="129"/>
      <c r="AB932" s="129"/>
      <c r="AC932" s="225">
        <f t="shared" si="526"/>
        <v>0</v>
      </c>
      <c r="AD932" s="129"/>
      <c r="AE932" s="129"/>
      <c r="AF932" s="129"/>
      <c r="AG932" s="225">
        <f t="shared" si="527"/>
        <v>0</v>
      </c>
      <c r="AH932" s="129"/>
      <c r="AI932" s="129"/>
      <c r="AJ932" s="225">
        <f t="shared" si="521"/>
        <v>0</v>
      </c>
      <c r="AK932" s="129"/>
      <c r="AL932" s="129"/>
      <c r="AM932" s="225">
        <f t="shared" si="528"/>
        <v>0</v>
      </c>
      <c r="AN932" s="225"/>
      <c r="AO932" s="225"/>
      <c r="AP932" s="225">
        <f t="shared" si="522"/>
        <v>0</v>
      </c>
      <c r="AQ932" s="226">
        <f t="shared" si="523"/>
        <v>0</v>
      </c>
      <c r="AR932" s="360"/>
      <c r="AS932" s="363"/>
      <c r="AT932" s="366"/>
      <c r="AU932" s="363"/>
      <c r="AV932" s="366"/>
      <c r="AW932" s="366"/>
      <c r="AX932" s="366"/>
      <c r="AY932" s="369"/>
    </row>
    <row r="933" spans="1:51" ht="50" customHeight="1" x14ac:dyDescent="0.3">
      <c r="A933" s="373" t="s">
        <v>171</v>
      </c>
      <c r="B933" s="376" t="s">
        <v>163</v>
      </c>
      <c r="C933" s="379">
        <v>10</v>
      </c>
      <c r="D933" s="376" t="s">
        <v>312</v>
      </c>
      <c r="E933" s="376" t="s">
        <v>312</v>
      </c>
      <c r="F933" s="376" t="s">
        <v>2061</v>
      </c>
      <c r="G933" s="382" t="s">
        <v>2556</v>
      </c>
      <c r="H933" s="361" t="s">
        <v>2073</v>
      </c>
      <c r="I933" s="361" t="s">
        <v>2237</v>
      </c>
      <c r="J933" s="361" t="s">
        <v>2238</v>
      </c>
      <c r="K933" s="361" t="s">
        <v>2239</v>
      </c>
      <c r="L933" s="152" t="s">
        <v>2509</v>
      </c>
      <c r="M933" s="361" t="s">
        <v>2132</v>
      </c>
      <c r="N933" s="364">
        <f>VALUE(MID($M933,1,1))</f>
        <v>2</v>
      </c>
      <c r="O933" s="370">
        <f>IF(N933=5,100%,IF(N933=4,80%,IF(N933=3,60%,IF(N933=2,40%,IF(N933=1,20%,"")))))</f>
        <v>0.4</v>
      </c>
      <c r="P933" s="361" t="s">
        <v>2106</v>
      </c>
      <c r="Q933" s="364">
        <f>VALUE(MID($P933,1,1))</f>
        <v>3</v>
      </c>
      <c r="R933" s="370">
        <f>IF(Q933=5,100%,IF(Q933=4,80%,IF(Q933=3,60%,IF(Q933=2,40%,IF(Q933=1,20%,"")))))</f>
        <v>0.6</v>
      </c>
      <c r="S933" s="364" t="str">
        <f>CONCATENATE(M933,P933)</f>
        <v>2. Baja3. Moderado</v>
      </c>
      <c r="T933" s="367" t="s">
        <v>2044</v>
      </c>
      <c r="U933" s="129"/>
      <c r="V933" s="129"/>
      <c r="W933" s="129"/>
      <c r="X933" s="224" t="str">
        <f t="shared" si="524"/>
        <v>0%</v>
      </c>
      <c r="Y933" s="224"/>
      <c r="Z933" s="224" t="str">
        <f t="shared" si="525"/>
        <v>0%</v>
      </c>
      <c r="AA933" s="129"/>
      <c r="AB933" s="129"/>
      <c r="AC933" s="225">
        <f t="shared" si="526"/>
        <v>0</v>
      </c>
      <c r="AD933" s="129"/>
      <c r="AE933" s="129"/>
      <c r="AF933" s="129"/>
      <c r="AG933" s="225">
        <f t="shared" si="527"/>
        <v>0</v>
      </c>
      <c r="AH933" s="129"/>
      <c r="AI933" s="129"/>
      <c r="AJ933" s="225">
        <f t="shared" si="521"/>
        <v>0</v>
      </c>
      <c r="AK933" s="129"/>
      <c r="AL933" s="129"/>
      <c r="AM933" s="225">
        <f t="shared" si="528"/>
        <v>0</v>
      </c>
      <c r="AN933" s="225"/>
      <c r="AO933" s="225"/>
      <c r="AP933" s="225">
        <f t="shared" si="522"/>
        <v>0</v>
      </c>
      <c r="AQ933" s="226">
        <f t="shared" si="523"/>
        <v>0</v>
      </c>
      <c r="AR933" s="358">
        <v>0</v>
      </c>
      <c r="AS933" s="361" t="s">
        <v>2132</v>
      </c>
      <c r="AT933" s="364">
        <f>VALUE(MID($AS933,1,1))</f>
        <v>2</v>
      </c>
      <c r="AU933" s="361" t="s">
        <v>2106</v>
      </c>
      <c r="AV933" s="364">
        <f>VALUE(MID($AU933,1,1))</f>
        <v>3</v>
      </c>
      <c r="AW933" s="364">
        <f>$AT933*$AV933</f>
        <v>6</v>
      </c>
      <c r="AX933" s="364" t="str">
        <f>CONCATENATE(AS933,AU933)</f>
        <v>2. Baja3. Moderado</v>
      </c>
      <c r="AY933" s="367" t="s">
        <v>2044</v>
      </c>
    </row>
    <row r="934" spans="1:51" ht="50" customHeight="1" x14ac:dyDescent="0.3">
      <c r="A934" s="374"/>
      <c r="B934" s="377"/>
      <c r="C934" s="380"/>
      <c r="D934" s="377"/>
      <c r="E934" s="377"/>
      <c r="F934" s="377"/>
      <c r="G934" s="383"/>
      <c r="H934" s="362"/>
      <c r="I934" s="362"/>
      <c r="J934" s="362"/>
      <c r="K934" s="362"/>
      <c r="L934" s="153"/>
      <c r="M934" s="362"/>
      <c r="N934" s="365"/>
      <c r="O934" s="371"/>
      <c r="P934" s="362"/>
      <c r="Q934" s="365"/>
      <c r="R934" s="371"/>
      <c r="S934" s="365"/>
      <c r="T934" s="368"/>
      <c r="U934" s="129"/>
      <c r="V934" s="129"/>
      <c r="W934" s="129"/>
      <c r="X934" s="224" t="str">
        <f t="shared" si="524"/>
        <v>0%</v>
      </c>
      <c r="Y934" s="224"/>
      <c r="Z934" s="224" t="str">
        <f t="shared" si="525"/>
        <v>0%</v>
      </c>
      <c r="AA934" s="129"/>
      <c r="AB934" s="129"/>
      <c r="AC934" s="225">
        <f t="shared" si="526"/>
        <v>0</v>
      </c>
      <c r="AD934" s="129"/>
      <c r="AE934" s="129"/>
      <c r="AF934" s="129"/>
      <c r="AG934" s="225">
        <f t="shared" si="527"/>
        <v>0</v>
      </c>
      <c r="AH934" s="129"/>
      <c r="AI934" s="129"/>
      <c r="AJ934" s="225">
        <f t="shared" si="521"/>
        <v>0</v>
      </c>
      <c r="AK934" s="129"/>
      <c r="AL934" s="129"/>
      <c r="AM934" s="225">
        <f t="shared" si="528"/>
        <v>0</v>
      </c>
      <c r="AN934" s="225"/>
      <c r="AO934" s="225"/>
      <c r="AP934" s="225">
        <f t="shared" si="522"/>
        <v>0</v>
      </c>
      <c r="AQ934" s="226">
        <f t="shared" si="523"/>
        <v>0</v>
      </c>
      <c r="AR934" s="359"/>
      <c r="AS934" s="362"/>
      <c r="AT934" s="365"/>
      <c r="AU934" s="362"/>
      <c r="AV934" s="365"/>
      <c r="AW934" s="365"/>
      <c r="AX934" s="365"/>
      <c r="AY934" s="368"/>
    </row>
    <row r="935" spans="1:51" ht="50" customHeight="1" x14ac:dyDescent="0.3">
      <c r="A935" s="375"/>
      <c r="B935" s="378"/>
      <c r="C935" s="381"/>
      <c r="D935" s="378"/>
      <c r="E935" s="378"/>
      <c r="F935" s="378"/>
      <c r="G935" s="384"/>
      <c r="H935" s="363"/>
      <c r="I935" s="363"/>
      <c r="J935" s="363"/>
      <c r="K935" s="363"/>
      <c r="L935" s="154"/>
      <c r="M935" s="363"/>
      <c r="N935" s="366"/>
      <c r="O935" s="372"/>
      <c r="P935" s="363"/>
      <c r="Q935" s="366"/>
      <c r="R935" s="372"/>
      <c r="S935" s="366"/>
      <c r="T935" s="369"/>
      <c r="U935" s="129"/>
      <c r="V935" s="129"/>
      <c r="W935" s="129"/>
      <c r="X935" s="224" t="str">
        <f t="shared" si="524"/>
        <v>0%</v>
      </c>
      <c r="Y935" s="224"/>
      <c r="Z935" s="224" t="str">
        <f t="shared" si="525"/>
        <v>0%</v>
      </c>
      <c r="AA935" s="129"/>
      <c r="AB935" s="129"/>
      <c r="AC935" s="225">
        <f t="shared" si="526"/>
        <v>0</v>
      </c>
      <c r="AD935" s="129"/>
      <c r="AE935" s="129"/>
      <c r="AF935" s="129"/>
      <c r="AG935" s="225">
        <f t="shared" si="527"/>
        <v>0</v>
      </c>
      <c r="AH935" s="129"/>
      <c r="AI935" s="129"/>
      <c r="AJ935" s="225">
        <f t="shared" si="521"/>
        <v>0</v>
      </c>
      <c r="AK935" s="129"/>
      <c r="AL935" s="129"/>
      <c r="AM935" s="225">
        <f t="shared" si="528"/>
        <v>0</v>
      </c>
      <c r="AN935" s="225"/>
      <c r="AO935" s="225"/>
      <c r="AP935" s="225">
        <f t="shared" si="522"/>
        <v>0</v>
      </c>
      <c r="AQ935" s="226">
        <f t="shared" si="523"/>
        <v>0</v>
      </c>
      <c r="AR935" s="360"/>
      <c r="AS935" s="363"/>
      <c r="AT935" s="366"/>
      <c r="AU935" s="363"/>
      <c r="AV935" s="366"/>
      <c r="AW935" s="366"/>
      <c r="AX935" s="366"/>
      <c r="AY935" s="369"/>
    </row>
    <row r="936" spans="1:51" ht="50" hidden="1" customHeight="1" x14ac:dyDescent="0.3">
      <c r="A936" s="373" t="s">
        <v>3930</v>
      </c>
      <c r="B936" s="376" t="s">
        <v>163</v>
      </c>
      <c r="C936" s="379">
        <v>1</v>
      </c>
      <c r="D936" s="376" t="s">
        <v>3763</v>
      </c>
      <c r="E936" s="376" t="s">
        <v>227</v>
      </c>
      <c r="F936" s="376" t="s">
        <v>2032</v>
      </c>
      <c r="G936" s="382" t="s">
        <v>3931</v>
      </c>
      <c r="H936" s="361" t="s">
        <v>2037</v>
      </c>
      <c r="I936" s="361" t="s">
        <v>2038</v>
      </c>
      <c r="J936" s="361" t="s">
        <v>2039</v>
      </c>
      <c r="K936" s="361" t="s">
        <v>2040</v>
      </c>
      <c r="L936" s="361" t="s">
        <v>3932</v>
      </c>
      <c r="M936" s="361" t="s">
        <v>2042</v>
      </c>
      <c r="N936" s="364">
        <f>VALUE(MID($M936,1,1))</f>
        <v>3</v>
      </c>
      <c r="O936" s="370">
        <f>IF(N936=5,100%,IF(N936=4,80%,IF(N936=3,60%,IF(N936=2,40%,IF(N936=1,20%,"")))))</f>
        <v>0.6</v>
      </c>
      <c r="P936" s="361" t="s">
        <v>2091</v>
      </c>
      <c r="Q936" s="364">
        <f>VALUE(MID($P936,1,1))</f>
        <v>4</v>
      </c>
      <c r="R936" s="370">
        <f>IF(Q936=5,100%,IF(Q936=4,80%,IF(Q936=3,60%,IF(Q936=2,40%,IF(Q936=1,20%,"")))))</f>
        <v>0.8</v>
      </c>
      <c r="S936" s="364" t="str">
        <f>CONCATENATE(M936,P936)</f>
        <v>3. Media4. Mayor</v>
      </c>
      <c r="T936" s="367" t="s">
        <v>2092</v>
      </c>
      <c r="U936" s="129" t="s">
        <v>419</v>
      </c>
      <c r="V936" s="129" t="s">
        <v>2045</v>
      </c>
      <c r="W936" s="129" t="s">
        <v>2046</v>
      </c>
      <c r="X936" s="224">
        <f>IF(W936="","0%",IF(W936="Preventivo",25%,IF(W936="Detectivo",15%,IF(W936="Correctivo",10%))))</f>
        <v>0.25</v>
      </c>
      <c r="Y936" s="224" t="s">
        <v>2047</v>
      </c>
      <c r="Z936" s="224">
        <f>IF(Y936="Automático",15%,IF(Y936="Manual",5%,"0%"))</f>
        <v>0.05</v>
      </c>
      <c r="AA936" s="129" t="s">
        <v>419</v>
      </c>
      <c r="AB936" s="129" t="s">
        <v>2048</v>
      </c>
      <c r="AC936" s="225">
        <f>IF($AA936="SI",10%,0%)</f>
        <v>0.1</v>
      </c>
      <c r="AD936" s="129" t="s">
        <v>419</v>
      </c>
      <c r="AE936" s="129" t="s">
        <v>194</v>
      </c>
      <c r="AF936" s="129" t="s">
        <v>170</v>
      </c>
      <c r="AG936" s="225">
        <f>IF($AD936="SI",15%,0%)</f>
        <v>0.15</v>
      </c>
      <c r="AH936" s="129" t="s">
        <v>419</v>
      </c>
      <c r="AI936" s="129" t="s">
        <v>2049</v>
      </c>
      <c r="AJ936" s="225">
        <f t="shared" ref="AJ936:AJ999" si="529">IF($AH936="SI",10%,0%)</f>
        <v>0.1</v>
      </c>
      <c r="AK936" s="129" t="s">
        <v>419</v>
      </c>
      <c r="AL936" s="129" t="s">
        <v>2050</v>
      </c>
      <c r="AM936" s="225">
        <f>IF(AK936="SI",15%,0%)</f>
        <v>0.15</v>
      </c>
      <c r="AN936" s="225" t="s">
        <v>2051</v>
      </c>
      <c r="AO936" s="225" t="s">
        <v>2052</v>
      </c>
      <c r="AP936" s="225">
        <f>IF(AN936="Positivos",25%,0%)</f>
        <v>0.25</v>
      </c>
      <c r="AQ936" s="226">
        <f>+AC936+AG936+AJ936+AM936+AP936+Z936+X936</f>
        <v>1.05</v>
      </c>
      <c r="AR936" s="358">
        <v>1.0166666666666666</v>
      </c>
      <c r="AS936" s="361" t="s">
        <v>2053</v>
      </c>
      <c r="AT936" s="364">
        <f>VALUE(MID($AS936,1,1))</f>
        <v>1</v>
      </c>
      <c r="AU936" s="361" t="s">
        <v>2043</v>
      </c>
      <c r="AV936" s="364">
        <f>VALUE(MID($AU936,1,1))</f>
        <v>2</v>
      </c>
      <c r="AW936" s="364">
        <f>$AT936*$AV936</f>
        <v>2</v>
      </c>
      <c r="AX936" s="364" t="str">
        <f>CONCATENATE(AS936,AU936)</f>
        <v>1. Muy baja2. Menor</v>
      </c>
      <c r="AY936" s="367" t="s">
        <v>2055</v>
      </c>
    </row>
    <row r="937" spans="1:51" ht="50" hidden="1" customHeight="1" x14ac:dyDescent="0.3">
      <c r="A937" s="374"/>
      <c r="B937" s="377"/>
      <c r="C937" s="380"/>
      <c r="D937" s="377"/>
      <c r="E937" s="377"/>
      <c r="F937" s="377"/>
      <c r="G937" s="383"/>
      <c r="H937" s="362"/>
      <c r="I937" s="362"/>
      <c r="J937" s="362"/>
      <c r="K937" s="362"/>
      <c r="L937" s="362"/>
      <c r="M937" s="362"/>
      <c r="N937" s="365"/>
      <c r="O937" s="371"/>
      <c r="P937" s="362"/>
      <c r="Q937" s="365"/>
      <c r="R937" s="371"/>
      <c r="S937" s="365"/>
      <c r="T937" s="368"/>
      <c r="U937" s="129" t="s">
        <v>419</v>
      </c>
      <c r="V937" s="129" t="s">
        <v>2056</v>
      </c>
      <c r="W937" s="129" t="s">
        <v>2135</v>
      </c>
      <c r="X937" s="224">
        <f t="shared" ref="X937:X979" si="530">IF(W937="","0%",IF(W937="Preventivo",25%,IF(W937="Detectivo",15%,IF(W937="Correctivo",10%))))</f>
        <v>0.15</v>
      </c>
      <c r="Y937" s="224" t="s">
        <v>2047</v>
      </c>
      <c r="Z937" s="224">
        <f t="shared" ref="Z937:Z979" si="531">IF(Y937="Automático",15%,IF(Y937="Manual",5%,"0%"))</f>
        <v>0.05</v>
      </c>
      <c r="AA937" s="129" t="s">
        <v>419</v>
      </c>
      <c r="AB937" s="129" t="s">
        <v>2057</v>
      </c>
      <c r="AC937" s="225">
        <f t="shared" ref="AC937:AC1000" si="532">IF($AA937="SI",10%,0%)</f>
        <v>0.1</v>
      </c>
      <c r="AD937" s="129" t="s">
        <v>419</v>
      </c>
      <c r="AE937" s="129" t="s">
        <v>194</v>
      </c>
      <c r="AF937" s="129" t="s">
        <v>170</v>
      </c>
      <c r="AG937" s="225">
        <f>IF($AD937="SI",15%,0%)</f>
        <v>0.15</v>
      </c>
      <c r="AH937" s="129" t="s">
        <v>419</v>
      </c>
      <c r="AI937" s="129" t="s">
        <v>2058</v>
      </c>
      <c r="AJ937" s="225">
        <f t="shared" si="529"/>
        <v>0.1</v>
      </c>
      <c r="AK937" s="129" t="s">
        <v>419</v>
      </c>
      <c r="AL937" s="129" t="s">
        <v>2050</v>
      </c>
      <c r="AM937" s="225">
        <f>IF(AK937="SI",15%,0%)</f>
        <v>0.15</v>
      </c>
      <c r="AN937" s="225" t="s">
        <v>2051</v>
      </c>
      <c r="AO937" s="225" t="s">
        <v>2052</v>
      </c>
      <c r="AP937" s="225">
        <f>IF(AN937="Positivos",25%,0%)</f>
        <v>0.25</v>
      </c>
      <c r="AQ937" s="226">
        <f>+AC937+AG937+AJ937+AM937+AP937+Z937+X937</f>
        <v>0.95000000000000007</v>
      </c>
      <c r="AR937" s="359"/>
      <c r="AS937" s="362"/>
      <c r="AT937" s="365"/>
      <c r="AU937" s="362"/>
      <c r="AV937" s="365"/>
      <c r="AW937" s="365"/>
      <c r="AX937" s="365"/>
      <c r="AY937" s="368"/>
    </row>
    <row r="938" spans="1:51" ht="50" hidden="1" customHeight="1" x14ac:dyDescent="0.3">
      <c r="A938" s="375"/>
      <c r="B938" s="378"/>
      <c r="C938" s="381"/>
      <c r="D938" s="378"/>
      <c r="E938" s="378"/>
      <c r="F938" s="378"/>
      <c r="G938" s="384"/>
      <c r="H938" s="363"/>
      <c r="I938" s="363"/>
      <c r="J938" s="363"/>
      <c r="K938" s="363"/>
      <c r="L938" s="363"/>
      <c r="M938" s="363"/>
      <c r="N938" s="366"/>
      <c r="O938" s="372"/>
      <c r="P938" s="363"/>
      <c r="Q938" s="366"/>
      <c r="R938" s="372"/>
      <c r="S938" s="366"/>
      <c r="T938" s="369"/>
      <c r="U938" s="129" t="s">
        <v>419</v>
      </c>
      <c r="V938" s="129" t="s">
        <v>2059</v>
      </c>
      <c r="W938" s="129" t="s">
        <v>2046</v>
      </c>
      <c r="X938" s="224">
        <f t="shared" si="530"/>
        <v>0.25</v>
      </c>
      <c r="Y938" s="224" t="s">
        <v>2047</v>
      </c>
      <c r="Z938" s="224">
        <f t="shared" si="531"/>
        <v>0.05</v>
      </c>
      <c r="AA938" s="129" t="s">
        <v>419</v>
      </c>
      <c r="AB938" s="129" t="s">
        <v>2060</v>
      </c>
      <c r="AC938" s="225">
        <f t="shared" si="532"/>
        <v>0.1</v>
      </c>
      <c r="AD938" s="129" t="s">
        <v>419</v>
      </c>
      <c r="AE938" s="129" t="s">
        <v>177</v>
      </c>
      <c r="AF938" s="129" t="s">
        <v>170</v>
      </c>
      <c r="AG938" s="225">
        <f t="shared" ref="AG938:AG1001" si="533">IF($AD938="SI",15%,0%)</f>
        <v>0.15</v>
      </c>
      <c r="AH938" s="129" t="s">
        <v>419</v>
      </c>
      <c r="AI938" s="129" t="s">
        <v>2049</v>
      </c>
      <c r="AJ938" s="225">
        <f t="shared" si="529"/>
        <v>0.1</v>
      </c>
      <c r="AK938" s="129" t="s">
        <v>419</v>
      </c>
      <c r="AL938" s="129" t="s">
        <v>2050</v>
      </c>
      <c r="AM938" s="225">
        <f>IF(AK938="SI",15%,0%)</f>
        <v>0.15</v>
      </c>
      <c r="AN938" s="225" t="s">
        <v>2051</v>
      </c>
      <c r="AO938" s="225" t="s">
        <v>2052</v>
      </c>
      <c r="AP938" s="225">
        <f t="shared" ref="AP938:AP977" si="534">IF(AN938="Positivos",25%,0%)</f>
        <v>0.25</v>
      </c>
      <c r="AQ938" s="226">
        <f t="shared" ref="AQ938:AQ977" si="535">+AC938+AG938+AJ938+AM938+AP938+Z938+X938</f>
        <v>1.05</v>
      </c>
      <c r="AR938" s="360"/>
      <c r="AS938" s="363"/>
      <c r="AT938" s="366"/>
      <c r="AU938" s="363"/>
      <c r="AV938" s="366"/>
      <c r="AW938" s="366"/>
      <c r="AX938" s="366"/>
      <c r="AY938" s="369"/>
    </row>
    <row r="939" spans="1:51" ht="50" hidden="1" customHeight="1" x14ac:dyDescent="0.3">
      <c r="A939" s="373" t="s">
        <v>3930</v>
      </c>
      <c r="B939" s="376" t="s">
        <v>163</v>
      </c>
      <c r="C939" s="379">
        <v>2</v>
      </c>
      <c r="D939" s="376" t="s">
        <v>3763</v>
      </c>
      <c r="E939" s="376" t="s">
        <v>227</v>
      </c>
      <c r="F939" s="376" t="s">
        <v>2061</v>
      </c>
      <c r="G939" s="382" t="s">
        <v>3933</v>
      </c>
      <c r="H939" s="361" t="s">
        <v>2037</v>
      </c>
      <c r="I939" s="361" t="s">
        <v>2038</v>
      </c>
      <c r="J939" s="361" t="s">
        <v>2039</v>
      </c>
      <c r="K939" s="361" t="s">
        <v>2040</v>
      </c>
      <c r="L939" s="361" t="s">
        <v>3932</v>
      </c>
      <c r="M939" s="361" t="s">
        <v>2042</v>
      </c>
      <c r="N939" s="364">
        <f>VALUE(MID($M939,1,1))</f>
        <v>3</v>
      </c>
      <c r="O939" s="370">
        <f>IF(N939=5,100%,IF(N939=4,80%,IF(N939=3,60%,IF(N939=2,40%,IF(N939=1,20%,"")))))</f>
        <v>0.6</v>
      </c>
      <c r="P939" s="361" t="s">
        <v>2091</v>
      </c>
      <c r="Q939" s="364">
        <f>VALUE(MID($P939,1,1))</f>
        <v>4</v>
      </c>
      <c r="R939" s="370">
        <f>IF(Q939=5,100%,IF(Q939=4,80%,IF(Q939=3,60%,IF(Q939=2,40%,IF(Q939=1,20%,"")))))</f>
        <v>0.8</v>
      </c>
      <c r="S939" s="364" t="str">
        <f>CONCATENATE(M939,P939)</f>
        <v>3. Media4. Mayor</v>
      </c>
      <c r="T939" s="367" t="s">
        <v>2092</v>
      </c>
      <c r="U939" s="129" t="s">
        <v>419</v>
      </c>
      <c r="V939" s="129" t="s">
        <v>2045</v>
      </c>
      <c r="W939" s="129" t="s">
        <v>2046</v>
      </c>
      <c r="X939" s="224">
        <f>IF(W939="","0%",IF(W939="Preventivo",25%,IF(W939="Detectivo",15%,IF(W939="Correctivo",10%))))</f>
        <v>0.25</v>
      </c>
      <c r="Y939" s="224" t="s">
        <v>2047</v>
      </c>
      <c r="Z939" s="224">
        <f>IF(Y939="Automático",15%,IF(Y939="Manual",5%,"0%"))</f>
        <v>0.05</v>
      </c>
      <c r="AA939" s="129" t="s">
        <v>419</v>
      </c>
      <c r="AB939" s="129" t="s">
        <v>2048</v>
      </c>
      <c r="AC939" s="225">
        <f>IF($AA939="SI",10%,0%)</f>
        <v>0.1</v>
      </c>
      <c r="AD939" s="129" t="s">
        <v>419</v>
      </c>
      <c r="AE939" s="129" t="s">
        <v>194</v>
      </c>
      <c r="AF939" s="129" t="s">
        <v>170</v>
      </c>
      <c r="AG939" s="225">
        <f>IF($AD939="SI",15%,0%)</f>
        <v>0.15</v>
      </c>
      <c r="AH939" s="129" t="s">
        <v>419</v>
      </c>
      <c r="AI939" s="129" t="s">
        <v>2049</v>
      </c>
      <c r="AJ939" s="225">
        <f t="shared" si="529"/>
        <v>0.1</v>
      </c>
      <c r="AK939" s="129" t="s">
        <v>419</v>
      </c>
      <c r="AL939" s="129" t="s">
        <v>2063</v>
      </c>
      <c r="AM939" s="225">
        <f>IF(AK939="SI",15%,0%)</f>
        <v>0.15</v>
      </c>
      <c r="AN939" s="225" t="s">
        <v>2051</v>
      </c>
      <c r="AO939" s="225" t="s">
        <v>2052</v>
      </c>
      <c r="AP939" s="225">
        <f t="shared" si="534"/>
        <v>0.25</v>
      </c>
      <c r="AQ939" s="226">
        <f t="shared" si="535"/>
        <v>1.05</v>
      </c>
      <c r="AR939" s="358">
        <v>1.0833333333333333</v>
      </c>
      <c r="AS939" s="361" t="s">
        <v>2053</v>
      </c>
      <c r="AT939" s="364">
        <f>VALUE(MID($AS939,1,1))</f>
        <v>1</v>
      </c>
      <c r="AU939" s="361" t="s">
        <v>2043</v>
      </c>
      <c r="AV939" s="364">
        <f>VALUE(MID($AU939,1,1))</f>
        <v>2</v>
      </c>
      <c r="AW939" s="364">
        <f>$AT939*$AV939</f>
        <v>2</v>
      </c>
      <c r="AX939" s="364" t="str">
        <f>CONCATENATE(AS939,AU939)</f>
        <v>1. Muy baja2. Menor</v>
      </c>
      <c r="AY939" s="367" t="s">
        <v>2055</v>
      </c>
    </row>
    <row r="940" spans="1:51" ht="50" hidden="1" customHeight="1" x14ac:dyDescent="0.3">
      <c r="A940" s="374"/>
      <c r="B940" s="377"/>
      <c r="C940" s="380"/>
      <c r="D940" s="377"/>
      <c r="E940" s="377"/>
      <c r="F940" s="377"/>
      <c r="G940" s="383"/>
      <c r="H940" s="362"/>
      <c r="I940" s="362"/>
      <c r="J940" s="362"/>
      <c r="K940" s="362"/>
      <c r="L940" s="362"/>
      <c r="M940" s="362"/>
      <c r="N940" s="365"/>
      <c r="O940" s="371"/>
      <c r="P940" s="362"/>
      <c r="Q940" s="365"/>
      <c r="R940" s="371"/>
      <c r="S940" s="365"/>
      <c r="T940" s="368"/>
      <c r="U940" s="129" t="s">
        <v>419</v>
      </c>
      <c r="V940" s="129" t="s">
        <v>2064</v>
      </c>
      <c r="W940" s="129" t="s">
        <v>2046</v>
      </c>
      <c r="X940" s="224">
        <f t="shared" si="530"/>
        <v>0.25</v>
      </c>
      <c r="Y940" s="224" t="s">
        <v>2047</v>
      </c>
      <c r="Z940" s="224">
        <f t="shared" si="531"/>
        <v>0.05</v>
      </c>
      <c r="AA940" s="129" t="s">
        <v>419</v>
      </c>
      <c r="AB940" s="129" t="s">
        <v>2065</v>
      </c>
      <c r="AC940" s="225">
        <f t="shared" si="532"/>
        <v>0.1</v>
      </c>
      <c r="AD940" s="129" t="s">
        <v>419</v>
      </c>
      <c r="AE940" s="129" t="s">
        <v>194</v>
      </c>
      <c r="AF940" s="129" t="s">
        <v>170</v>
      </c>
      <c r="AG940" s="225">
        <f t="shared" si="533"/>
        <v>0.15</v>
      </c>
      <c r="AH940" s="129" t="s">
        <v>419</v>
      </c>
      <c r="AI940" s="129" t="s">
        <v>2066</v>
      </c>
      <c r="AJ940" s="225">
        <f t="shared" si="529"/>
        <v>0.1</v>
      </c>
      <c r="AK940" s="129" t="s">
        <v>419</v>
      </c>
      <c r="AL940" s="129" t="s">
        <v>2063</v>
      </c>
      <c r="AM940" s="225">
        <f t="shared" ref="AM940:AM979" si="536">IF(AK940="SI",15%,0%)</f>
        <v>0.15</v>
      </c>
      <c r="AN940" s="225" t="s">
        <v>2051</v>
      </c>
      <c r="AO940" s="225" t="s">
        <v>2067</v>
      </c>
      <c r="AP940" s="225">
        <f t="shared" si="534"/>
        <v>0.25</v>
      </c>
      <c r="AQ940" s="226">
        <f t="shared" si="535"/>
        <v>1.05</v>
      </c>
      <c r="AR940" s="359"/>
      <c r="AS940" s="362"/>
      <c r="AT940" s="365"/>
      <c r="AU940" s="362"/>
      <c r="AV940" s="365"/>
      <c r="AW940" s="365"/>
      <c r="AX940" s="365"/>
      <c r="AY940" s="368"/>
    </row>
    <row r="941" spans="1:51" ht="50" hidden="1" customHeight="1" x14ac:dyDescent="0.3">
      <c r="A941" s="375"/>
      <c r="B941" s="378"/>
      <c r="C941" s="381"/>
      <c r="D941" s="378"/>
      <c r="E941" s="378"/>
      <c r="F941" s="378"/>
      <c r="G941" s="384"/>
      <c r="H941" s="363"/>
      <c r="I941" s="363"/>
      <c r="J941" s="363"/>
      <c r="K941" s="363"/>
      <c r="L941" s="363"/>
      <c r="M941" s="363"/>
      <c r="N941" s="366"/>
      <c r="O941" s="372"/>
      <c r="P941" s="363"/>
      <c r="Q941" s="366"/>
      <c r="R941" s="372"/>
      <c r="S941" s="366"/>
      <c r="T941" s="369"/>
      <c r="U941" s="129" t="s">
        <v>419</v>
      </c>
      <c r="V941" s="129" t="s">
        <v>2068</v>
      </c>
      <c r="W941" s="129" t="s">
        <v>2046</v>
      </c>
      <c r="X941" s="224">
        <f t="shared" si="530"/>
        <v>0.25</v>
      </c>
      <c r="Y941" s="224" t="s">
        <v>2069</v>
      </c>
      <c r="Z941" s="224">
        <f t="shared" si="531"/>
        <v>0.15</v>
      </c>
      <c r="AA941" s="129" t="s">
        <v>419</v>
      </c>
      <c r="AB941" s="129" t="s">
        <v>2070</v>
      </c>
      <c r="AC941" s="225">
        <f t="shared" si="532"/>
        <v>0.1</v>
      </c>
      <c r="AD941" s="129" t="s">
        <v>419</v>
      </c>
      <c r="AE941" s="129" t="s">
        <v>194</v>
      </c>
      <c r="AF941" s="129" t="s">
        <v>170</v>
      </c>
      <c r="AG941" s="225">
        <f t="shared" si="533"/>
        <v>0.15</v>
      </c>
      <c r="AH941" s="129" t="s">
        <v>419</v>
      </c>
      <c r="AI941" s="129" t="s">
        <v>2066</v>
      </c>
      <c r="AJ941" s="225">
        <f t="shared" si="529"/>
        <v>0.1</v>
      </c>
      <c r="AK941" s="129" t="s">
        <v>419</v>
      </c>
      <c r="AL941" s="129" t="s">
        <v>2063</v>
      </c>
      <c r="AM941" s="225">
        <f t="shared" si="536"/>
        <v>0.15</v>
      </c>
      <c r="AN941" s="225" t="s">
        <v>2051</v>
      </c>
      <c r="AO941" s="225" t="s">
        <v>2067</v>
      </c>
      <c r="AP941" s="225">
        <f t="shared" si="534"/>
        <v>0.25</v>
      </c>
      <c r="AQ941" s="226">
        <f t="shared" si="535"/>
        <v>1.1499999999999999</v>
      </c>
      <c r="AR941" s="360"/>
      <c r="AS941" s="363"/>
      <c r="AT941" s="366"/>
      <c r="AU941" s="363"/>
      <c r="AV941" s="366"/>
      <c r="AW941" s="366"/>
      <c r="AX941" s="366"/>
      <c r="AY941" s="369"/>
    </row>
    <row r="942" spans="1:51" ht="50" customHeight="1" x14ac:dyDescent="0.3">
      <c r="A942" s="373" t="s">
        <v>3930</v>
      </c>
      <c r="B942" s="376" t="s">
        <v>163</v>
      </c>
      <c r="C942" s="379">
        <v>3</v>
      </c>
      <c r="D942" s="376" t="s">
        <v>3915</v>
      </c>
      <c r="E942" s="376" t="s">
        <v>253</v>
      </c>
      <c r="F942" s="376" t="s">
        <v>2032</v>
      </c>
      <c r="G942" s="382" t="s">
        <v>3916</v>
      </c>
      <c r="H942" s="361" t="s">
        <v>2073</v>
      </c>
      <c r="I942" s="361" t="s">
        <v>2074</v>
      </c>
      <c r="J942" s="361" t="s">
        <v>2075</v>
      </c>
      <c r="K942" s="361" t="s">
        <v>2076</v>
      </c>
      <c r="L942" s="361" t="s">
        <v>3932</v>
      </c>
      <c r="M942" s="361" t="s">
        <v>2042</v>
      </c>
      <c r="N942" s="364">
        <f>VALUE(MID($M942,1,1))</f>
        <v>3</v>
      </c>
      <c r="O942" s="370">
        <f>IF(N942=5,100%,IF(N942=4,80%,IF(N942=3,60%,IF(N942=2,40%,IF(N942=1,20%,"")))))</f>
        <v>0.6</v>
      </c>
      <c r="P942" s="361" t="s">
        <v>2043</v>
      </c>
      <c r="Q942" s="364">
        <f>VALUE(MID($P942,1,1))</f>
        <v>2</v>
      </c>
      <c r="R942" s="370">
        <f>IF(Q942=5,100%,IF(Q942=4,80%,IF(Q942=3,60%,IF(Q942=2,40%,IF(Q942=1,20%,"")))))</f>
        <v>0.4</v>
      </c>
      <c r="S942" s="364" t="str">
        <f>CONCATENATE(M942,P942)</f>
        <v>3. Media2. Menor</v>
      </c>
      <c r="T942" s="367" t="s">
        <v>2044</v>
      </c>
      <c r="U942" s="129" t="s">
        <v>419</v>
      </c>
      <c r="V942" s="129" t="s">
        <v>3934</v>
      </c>
      <c r="W942" s="129" t="s">
        <v>2046</v>
      </c>
      <c r="X942" s="224">
        <f t="shared" si="530"/>
        <v>0.25</v>
      </c>
      <c r="Y942" s="224" t="s">
        <v>2047</v>
      </c>
      <c r="Z942" s="224">
        <f t="shared" si="531"/>
        <v>0.05</v>
      </c>
      <c r="AA942" s="129" t="s">
        <v>419</v>
      </c>
      <c r="AB942" s="129" t="s">
        <v>3935</v>
      </c>
      <c r="AC942" s="225">
        <f t="shared" si="532"/>
        <v>0.1</v>
      </c>
      <c r="AD942" s="129" t="s">
        <v>419</v>
      </c>
      <c r="AE942" s="129" t="s">
        <v>178</v>
      </c>
      <c r="AF942" s="129" t="s">
        <v>651</v>
      </c>
      <c r="AG942" s="225">
        <f t="shared" si="533"/>
        <v>0.15</v>
      </c>
      <c r="AH942" s="129" t="s">
        <v>419</v>
      </c>
      <c r="AI942" s="129" t="s">
        <v>2145</v>
      </c>
      <c r="AJ942" s="225">
        <f t="shared" si="529"/>
        <v>0.1</v>
      </c>
      <c r="AK942" s="129" t="s">
        <v>419</v>
      </c>
      <c r="AL942" s="129" t="s">
        <v>2079</v>
      </c>
      <c r="AM942" s="225">
        <f t="shared" si="536"/>
        <v>0.15</v>
      </c>
      <c r="AN942" s="225" t="s">
        <v>2051</v>
      </c>
      <c r="AO942" s="225" t="s">
        <v>2052</v>
      </c>
      <c r="AP942" s="225">
        <f t="shared" si="534"/>
        <v>0.25</v>
      </c>
      <c r="AQ942" s="226">
        <f t="shared" si="535"/>
        <v>1.05</v>
      </c>
      <c r="AR942" s="358">
        <v>0.70000000000000007</v>
      </c>
      <c r="AS942" s="361" t="s">
        <v>2132</v>
      </c>
      <c r="AT942" s="364">
        <f>VALUE(MID($AS942,1,1))</f>
        <v>2</v>
      </c>
      <c r="AU942" s="361" t="s">
        <v>2054</v>
      </c>
      <c r="AV942" s="364">
        <f>VALUE(MID($AU942,1,1))</f>
        <v>1</v>
      </c>
      <c r="AW942" s="364">
        <f>$AT942*$AV942</f>
        <v>2</v>
      </c>
      <c r="AX942" s="364" t="str">
        <f>CONCATENATE(AS942,AU942)</f>
        <v>2. Baja1. Leve</v>
      </c>
      <c r="AY942" s="367" t="s">
        <v>2055</v>
      </c>
    </row>
    <row r="943" spans="1:51" ht="50" customHeight="1" x14ac:dyDescent="0.3">
      <c r="A943" s="374"/>
      <c r="B943" s="377"/>
      <c r="C943" s="380"/>
      <c r="D943" s="377"/>
      <c r="E943" s="377"/>
      <c r="F943" s="377"/>
      <c r="G943" s="383"/>
      <c r="H943" s="362"/>
      <c r="I943" s="362"/>
      <c r="J943" s="362"/>
      <c r="K943" s="362"/>
      <c r="L943" s="362"/>
      <c r="M943" s="362"/>
      <c r="N943" s="365"/>
      <c r="O943" s="371"/>
      <c r="P943" s="362"/>
      <c r="Q943" s="365"/>
      <c r="R943" s="371"/>
      <c r="S943" s="365"/>
      <c r="T943" s="368"/>
      <c r="U943" s="129" t="s">
        <v>419</v>
      </c>
      <c r="V943" s="129" t="s">
        <v>2080</v>
      </c>
      <c r="W943" s="129" t="s">
        <v>2046</v>
      </c>
      <c r="X943" s="224">
        <f t="shared" si="530"/>
        <v>0.25</v>
      </c>
      <c r="Y943" s="224" t="s">
        <v>2047</v>
      </c>
      <c r="Z943" s="224">
        <f t="shared" si="531"/>
        <v>0.05</v>
      </c>
      <c r="AA943" s="129" t="s">
        <v>419</v>
      </c>
      <c r="AB943" s="129" t="s">
        <v>2081</v>
      </c>
      <c r="AC943" s="225">
        <f t="shared" si="532"/>
        <v>0.1</v>
      </c>
      <c r="AD943" s="129" t="s">
        <v>419</v>
      </c>
      <c r="AE943" s="129" t="s">
        <v>178</v>
      </c>
      <c r="AF943" s="129" t="s">
        <v>651</v>
      </c>
      <c r="AG943" s="225">
        <f t="shared" si="533"/>
        <v>0.15</v>
      </c>
      <c r="AH943" s="129" t="s">
        <v>419</v>
      </c>
      <c r="AI943" s="129" t="s">
        <v>2145</v>
      </c>
      <c r="AJ943" s="225">
        <f t="shared" si="529"/>
        <v>0.1</v>
      </c>
      <c r="AK943" s="129" t="s">
        <v>419</v>
      </c>
      <c r="AL943" s="129" t="s">
        <v>2082</v>
      </c>
      <c r="AM943" s="225">
        <f t="shared" si="536"/>
        <v>0.15</v>
      </c>
      <c r="AN943" s="225" t="s">
        <v>2051</v>
      </c>
      <c r="AO943" s="225" t="s">
        <v>2052</v>
      </c>
      <c r="AP943" s="225">
        <f t="shared" si="534"/>
        <v>0.25</v>
      </c>
      <c r="AQ943" s="226">
        <f t="shared" si="535"/>
        <v>1.05</v>
      </c>
      <c r="AR943" s="359"/>
      <c r="AS943" s="362"/>
      <c r="AT943" s="365"/>
      <c r="AU943" s="362"/>
      <c r="AV943" s="365"/>
      <c r="AW943" s="365"/>
      <c r="AX943" s="365"/>
      <c r="AY943" s="368"/>
    </row>
    <row r="944" spans="1:51" ht="50" customHeight="1" x14ac:dyDescent="0.3">
      <c r="A944" s="375"/>
      <c r="B944" s="378"/>
      <c r="C944" s="381"/>
      <c r="D944" s="378"/>
      <c r="E944" s="378"/>
      <c r="F944" s="378"/>
      <c r="G944" s="384"/>
      <c r="H944" s="363"/>
      <c r="I944" s="363"/>
      <c r="J944" s="363"/>
      <c r="K944" s="363"/>
      <c r="L944" s="363"/>
      <c r="M944" s="363"/>
      <c r="N944" s="366"/>
      <c r="O944" s="372"/>
      <c r="P944" s="363"/>
      <c r="Q944" s="366"/>
      <c r="R944" s="372"/>
      <c r="S944" s="366"/>
      <c r="T944" s="369"/>
      <c r="U944" s="129"/>
      <c r="V944" s="129"/>
      <c r="W944" s="129"/>
      <c r="X944" s="224" t="str">
        <f t="shared" si="530"/>
        <v>0%</v>
      </c>
      <c r="Y944" s="224"/>
      <c r="Z944" s="224" t="str">
        <f t="shared" si="531"/>
        <v>0%</v>
      </c>
      <c r="AA944" s="129"/>
      <c r="AB944" s="129"/>
      <c r="AC944" s="225">
        <f t="shared" si="532"/>
        <v>0</v>
      </c>
      <c r="AD944" s="129"/>
      <c r="AE944" s="129"/>
      <c r="AF944" s="129"/>
      <c r="AG944" s="225">
        <f t="shared" si="533"/>
        <v>0</v>
      </c>
      <c r="AH944" s="129"/>
      <c r="AI944" s="129"/>
      <c r="AJ944" s="225">
        <f t="shared" si="529"/>
        <v>0</v>
      </c>
      <c r="AK944" s="129"/>
      <c r="AL944" s="129"/>
      <c r="AM944" s="225">
        <f t="shared" si="536"/>
        <v>0</v>
      </c>
      <c r="AN944" s="225"/>
      <c r="AO944" s="225"/>
      <c r="AP944" s="225">
        <f t="shared" si="534"/>
        <v>0</v>
      </c>
      <c r="AQ944" s="226">
        <f t="shared" si="535"/>
        <v>0</v>
      </c>
      <c r="AR944" s="360"/>
      <c r="AS944" s="363"/>
      <c r="AT944" s="366"/>
      <c r="AU944" s="363"/>
      <c r="AV944" s="366"/>
      <c r="AW944" s="366"/>
      <c r="AX944" s="366"/>
      <c r="AY944" s="369"/>
    </row>
    <row r="945" spans="1:51" ht="50" customHeight="1" x14ac:dyDescent="0.3">
      <c r="A945" s="373" t="s">
        <v>3930</v>
      </c>
      <c r="B945" s="376" t="s">
        <v>163</v>
      </c>
      <c r="C945" s="379">
        <v>4</v>
      </c>
      <c r="D945" s="376" t="s">
        <v>3915</v>
      </c>
      <c r="E945" s="376" t="s">
        <v>253</v>
      </c>
      <c r="F945" s="376" t="s">
        <v>2061</v>
      </c>
      <c r="G945" s="382" t="s">
        <v>3917</v>
      </c>
      <c r="H945" s="361" t="s">
        <v>2084</v>
      </c>
      <c r="I945" s="361" t="s">
        <v>2785</v>
      </c>
      <c r="J945" s="361" t="s">
        <v>2786</v>
      </c>
      <c r="K945" s="361" t="s">
        <v>2239</v>
      </c>
      <c r="L945" s="361" t="s">
        <v>3932</v>
      </c>
      <c r="M945" s="361" t="s">
        <v>2042</v>
      </c>
      <c r="N945" s="364">
        <f>VALUE(MID($M945,1,1))</f>
        <v>3</v>
      </c>
      <c r="O945" s="370">
        <f>IF(N945=5,100%,IF(N945=4,80%,IF(N945=3,60%,IF(N945=2,40%,IF(N945=1,20%,"")))))</f>
        <v>0.6</v>
      </c>
      <c r="P945" s="361" t="s">
        <v>2043</v>
      </c>
      <c r="Q945" s="364">
        <f>VALUE(MID($P945,1,1))</f>
        <v>2</v>
      </c>
      <c r="R945" s="370">
        <f>IF(Q945=5,100%,IF(Q945=4,80%,IF(Q945=3,60%,IF(Q945=2,40%,IF(Q945=1,20%,"")))))</f>
        <v>0.4</v>
      </c>
      <c r="S945" s="364" t="str">
        <f>CONCATENATE(M945,P945)</f>
        <v>3. Media2. Menor</v>
      </c>
      <c r="T945" s="367" t="s">
        <v>2044</v>
      </c>
      <c r="U945" s="129" t="s">
        <v>419</v>
      </c>
      <c r="V945" s="129" t="s">
        <v>3934</v>
      </c>
      <c r="W945" s="129" t="s">
        <v>2046</v>
      </c>
      <c r="X945" s="224">
        <f t="shared" si="530"/>
        <v>0.25</v>
      </c>
      <c r="Y945" s="224" t="s">
        <v>2047</v>
      </c>
      <c r="Z945" s="224">
        <f t="shared" si="531"/>
        <v>0.05</v>
      </c>
      <c r="AA945" s="129" t="s">
        <v>419</v>
      </c>
      <c r="AB945" s="129" t="s">
        <v>3935</v>
      </c>
      <c r="AC945" s="225">
        <f t="shared" si="532"/>
        <v>0.1</v>
      </c>
      <c r="AD945" s="129" t="s">
        <v>419</v>
      </c>
      <c r="AE945" s="129" t="s">
        <v>178</v>
      </c>
      <c r="AF945" s="129" t="s">
        <v>651</v>
      </c>
      <c r="AG945" s="225">
        <f t="shared" si="533"/>
        <v>0.15</v>
      </c>
      <c r="AH945" s="129" t="s">
        <v>419</v>
      </c>
      <c r="AI945" s="129" t="s">
        <v>2145</v>
      </c>
      <c r="AJ945" s="225">
        <f t="shared" si="529"/>
        <v>0.1</v>
      </c>
      <c r="AK945" s="129" t="s">
        <v>419</v>
      </c>
      <c r="AL945" s="129" t="s">
        <v>2079</v>
      </c>
      <c r="AM945" s="225">
        <f t="shared" si="536"/>
        <v>0.15</v>
      </c>
      <c r="AN945" s="225" t="s">
        <v>2051</v>
      </c>
      <c r="AO945" s="225" t="s">
        <v>2052</v>
      </c>
      <c r="AP945" s="225">
        <f t="shared" si="534"/>
        <v>0.25</v>
      </c>
      <c r="AQ945" s="226">
        <f t="shared" si="535"/>
        <v>1.05</v>
      </c>
      <c r="AR945" s="358">
        <v>0.70000000000000007</v>
      </c>
      <c r="AS945" s="361" t="s">
        <v>2132</v>
      </c>
      <c r="AT945" s="364">
        <f>VALUE(MID($AS945,1,1))</f>
        <v>2</v>
      </c>
      <c r="AU945" s="361" t="s">
        <v>2054</v>
      </c>
      <c r="AV945" s="364">
        <f>VALUE(MID($AU945,1,1))</f>
        <v>1</v>
      </c>
      <c r="AW945" s="364">
        <f>$AT945*$AV945</f>
        <v>2</v>
      </c>
      <c r="AX945" s="364" t="str">
        <f>CONCATENATE(AS945,AU945)</f>
        <v>2. Baja1. Leve</v>
      </c>
      <c r="AY945" s="367" t="s">
        <v>2055</v>
      </c>
    </row>
    <row r="946" spans="1:51" ht="50" customHeight="1" x14ac:dyDescent="0.3">
      <c r="A946" s="374"/>
      <c r="B946" s="377"/>
      <c r="C946" s="380"/>
      <c r="D946" s="377"/>
      <c r="E946" s="377"/>
      <c r="F946" s="377"/>
      <c r="G946" s="383"/>
      <c r="H946" s="362"/>
      <c r="I946" s="362"/>
      <c r="J946" s="362"/>
      <c r="K946" s="362"/>
      <c r="L946" s="362"/>
      <c r="M946" s="362"/>
      <c r="N946" s="365"/>
      <c r="O946" s="371"/>
      <c r="P946" s="362"/>
      <c r="Q946" s="365"/>
      <c r="R946" s="371"/>
      <c r="S946" s="365"/>
      <c r="T946" s="368"/>
      <c r="U946" s="129" t="s">
        <v>419</v>
      </c>
      <c r="V946" s="129" t="s">
        <v>2080</v>
      </c>
      <c r="W946" s="129" t="s">
        <v>2046</v>
      </c>
      <c r="X946" s="224">
        <f t="shared" si="530"/>
        <v>0.25</v>
      </c>
      <c r="Y946" s="224" t="s">
        <v>2047</v>
      </c>
      <c r="Z946" s="224">
        <f t="shared" si="531"/>
        <v>0.05</v>
      </c>
      <c r="AA946" s="129" t="s">
        <v>419</v>
      </c>
      <c r="AB946" s="129" t="s">
        <v>2081</v>
      </c>
      <c r="AC946" s="225">
        <f t="shared" si="532"/>
        <v>0.1</v>
      </c>
      <c r="AD946" s="129" t="s">
        <v>419</v>
      </c>
      <c r="AE946" s="129" t="s">
        <v>178</v>
      </c>
      <c r="AF946" s="129" t="s">
        <v>651</v>
      </c>
      <c r="AG946" s="225">
        <f t="shared" si="533"/>
        <v>0.15</v>
      </c>
      <c r="AH946" s="129" t="s">
        <v>419</v>
      </c>
      <c r="AI946" s="129" t="s">
        <v>2145</v>
      </c>
      <c r="AJ946" s="225">
        <f t="shared" si="529"/>
        <v>0.1</v>
      </c>
      <c r="AK946" s="129" t="s">
        <v>419</v>
      </c>
      <c r="AL946" s="129" t="s">
        <v>2082</v>
      </c>
      <c r="AM946" s="225">
        <f t="shared" si="536"/>
        <v>0.15</v>
      </c>
      <c r="AN946" s="225" t="s">
        <v>2051</v>
      </c>
      <c r="AO946" s="225" t="s">
        <v>2052</v>
      </c>
      <c r="AP946" s="225">
        <f t="shared" si="534"/>
        <v>0.25</v>
      </c>
      <c r="AQ946" s="226">
        <f t="shared" si="535"/>
        <v>1.05</v>
      </c>
      <c r="AR946" s="359"/>
      <c r="AS946" s="362"/>
      <c r="AT946" s="365"/>
      <c r="AU946" s="362"/>
      <c r="AV946" s="365"/>
      <c r="AW946" s="365"/>
      <c r="AX946" s="365"/>
      <c r="AY946" s="368"/>
    </row>
    <row r="947" spans="1:51" ht="50" customHeight="1" x14ac:dyDescent="0.3">
      <c r="A947" s="375"/>
      <c r="B947" s="378"/>
      <c r="C947" s="381"/>
      <c r="D947" s="378"/>
      <c r="E947" s="378"/>
      <c r="F947" s="378"/>
      <c r="G947" s="384"/>
      <c r="H947" s="363"/>
      <c r="I947" s="363"/>
      <c r="J947" s="363"/>
      <c r="K947" s="363"/>
      <c r="L947" s="363"/>
      <c r="M947" s="363"/>
      <c r="N947" s="366"/>
      <c r="O947" s="372"/>
      <c r="P947" s="363"/>
      <c r="Q947" s="366"/>
      <c r="R947" s="372"/>
      <c r="S947" s="366"/>
      <c r="T947" s="369"/>
      <c r="U947" s="129"/>
      <c r="V947" s="129"/>
      <c r="W947" s="129"/>
      <c r="X947" s="224" t="str">
        <f t="shared" si="530"/>
        <v>0%</v>
      </c>
      <c r="Y947" s="224"/>
      <c r="Z947" s="224" t="str">
        <f t="shared" si="531"/>
        <v>0%</v>
      </c>
      <c r="AA947" s="129"/>
      <c r="AB947" s="129"/>
      <c r="AC947" s="225">
        <f t="shared" si="532"/>
        <v>0</v>
      </c>
      <c r="AD947" s="129"/>
      <c r="AE947" s="129"/>
      <c r="AF947" s="129"/>
      <c r="AG947" s="225">
        <f t="shared" si="533"/>
        <v>0</v>
      </c>
      <c r="AH947" s="129"/>
      <c r="AI947" s="129"/>
      <c r="AJ947" s="225">
        <f t="shared" si="529"/>
        <v>0</v>
      </c>
      <c r="AK947" s="129"/>
      <c r="AL947" s="129"/>
      <c r="AM947" s="225">
        <f t="shared" si="536"/>
        <v>0</v>
      </c>
      <c r="AN947" s="225"/>
      <c r="AO947" s="225"/>
      <c r="AP947" s="225">
        <f t="shared" si="534"/>
        <v>0</v>
      </c>
      <c r="AQ947" s="226">
        <f t="shared" si="535"/>
        <v>0</v>
      </c>
      <c r="AR947" s="360"/>
      <c r="AS947" s="363"/>
      <c r="AT947" s="366"/>
      <c r="AU947" s="363"/>
      <c r="AV947" s="366"/>
      <c r="AW947" s="366"/>
      <c r="AX947" s="366"/>
      <c r="AY947" s="369"/>
    </row>
    <row r="948" spans="1:51" ht="50" customHeight="1" x14ac:dyDescent="0.3">
      <c r="A948" s="373" t="s">
        <v>3930</v>
      </c>
      <c r="B948" s="376" t="s">
        <v>163</v>
      </c>
      <c r="C948" s="379">
        <v>5</v>
      </c>
      <c r="D948" s="376" t="s">
        <v>3918</v>
      </c>
      <c r="E948" s="376" t="s">
        <v>253</v>
      </c>
      <c r="F948" s="376" t="s">
        <v>2032</v>
      </c>
      <c r="G948" s="382" t="s">
        <v>3919</v>
      </c>
      <c r="H948" s="361" t="s">
        <v>2073</v>
      </c>
      <c r="I948" s="361" t="s">
        <v>2232</v>
      </c>
      <c r="J948" s="361" t="s">
        <v>2075</v>
      </c>
      <c r="K948" s="361" t="s">
        <v>2110</v>
      </c>
      <c r="L948" s="361" t="s">
        <v>3932</v>
      </c>
      <c r="M948" s="361" t="s">
        <v>2141</v>
      </c>
      <c r="N948" s="364">
        <f>VALUE(MID($M948,1,1))</f>
        <v>4</v>
      </c>
      <c r="O948" s="370">
        <f>IF(N948=5,100%,IF(N948=4,80%,IF(N948=3,60%,IF(N948=2,40%,IF(N948=1,20%,"")))))</f>
        <v>0.8</v>
      </c>
      <c r="P948" s="361" t="s">
        <v>2106</v>
      </c>
      <c r="Q948" s="364">
        <f>VALUE(MID($P948,1,1))</f>
        <v>3</v>
      </c>
      <c r="R948" s="370">
        <f>IF(Q948=5,100%,IF(Q948=4,80%,IF(Q948=3,60%,IF(Q948=2,40%,IF(Q948=1,20%,"")))))</f>
        <v>0.6</v>
      </c>
      <c r="S948" s="364" t="str">
        <f>CONCATENATE(M948,P948)</f>
        <v>4. Alta3. Moderado</v>
      </c>
      <c r="T948" s="367" t="s">
        <v>2092</v>
      </c>
      <c r="U948" s="129" t="s">
        <v>419</v>
      </c>
      <c r="V948" s="129" t="s">
        <v>3936</v>
      </c>
      <c r="W948" s="129" t="s">
        <v>2046</v>
      </c>
      <c r="X948" s="224">
        <f t="shared" si="530"/>
        <v>0.25</v>
      </c>
      <c r="Y948" s="224" t="s">
        <v>2047</v>
      </c>
      <c r="Z948" s="224">
        <f t="shared" si="531"/>
        <v>0.05</v>
      </c>
      <c r="AA948" s="129" t="s">
        <v>456</v>
      </c>
      <c r="AB948" s="129" t="s">
        <v>3937</v>
      </c>
      <c r="AC948" s="225">
        <f t="shared" si="532"/>
        <v>0</v>
      </c>
      <c r="AD948" s="129" t="s">
        <v>419</v>
      </c>
      <c r="AE948" s="129" t="s">
        <v>822</v>
      </c>
      <c r="AF948" s="129" t="s">
        <v>651</v>
      </c>
      <c r="AG948" s="225">
        <f t="shared" si="533"/>
        <v>0.15</v>
      </c>
      <c r="AH948" s="129" t="s">
        <v>419</v>
      </c>
      <c r="AI948" s="129" t="s">
        <v>2145</v>
      </c>
      <c r="AJ948" s="225">
        <f t="shared" si="529"/>
        <v>0.1</v>
      </c>
      <c r="AK948" s="129" t="s">
        <v>419</v>
      </c>
      <c r="AL948" s="129" t="s">
        <v>2082</v>
      </c>
      <c r="AM948" s="225">
        <f t="shared" si="536"/>
        <v>0.15</v>
      </c>
      <c r="AN948" s="225" t="s">
        <v>2051</v>
      </c>
      <c r="AO948" s="225" t="s">
        <v>2052</v>
      </c>
      <c r="AP948" s="225">
        <f t="shared" si="534"/>
        <v>0.25</v>
      </c>
      <c r="AQ948" s="226">
        <f t="shared" si="535"/>
        <v>0.95000000000000007</v>
      </c>
      <c r="AR948" s="358">
        <v>0.66666666666666663</v>
      </c>
      <c r="AS948" s="361" t="s">
        <v>2042</v>
      </c>
      <c r="AT948" s="364">
        <f>VALUE(MID($AS948,1,1))</f>
        <v>3</v>
      </c>
      <c r="AU948" s="361" t="s">
        <v>2043</v>
      </c>
      <c r="AV948" s="364">
        <f>VALUE(MID($AU948,1,1))</f>
        <v>2</v>
      </c>
      <c r="AW948" s="364">
        <f>$AT948*$AV948</f>
        <v>6</v>
      </c>
      <c r="AX948" s="364" t="str">
        <f>CONCATENATE(AS948,AU948)</f>
        <v>3. Media2. Menor</v>
      </c>
      <c r="AY948" s="367" t="s">
        <v>2044</v>
      </c>
    </row>
    <row r="949" spans="1:51" ht="50" customHeight="1" x14ac:dyDescent="0.3">
      <c r="A949" s="374"/>
      <c r="B949" s="377"/>
      <c r="C949" s="380"/>
      <c r="D949" s="377"/>
      <c r="E949" s="377"/>
      <c r="F949" s="377"/>
      <c r="G949" s="383"/>
      <c r="H949" s="362"/>
      <c r="I949" s="362"/>
      <c r="J949" s="362"/>
      <c r="K949" s="362"/>
      <c r="L949" s="362"/>
      <c r="M949" s="362"/>
      <c r="N949" s="365"/>
      <c r="O949" s="371"/>
      <c r="P949" s="362"/>
      <c r="Q949" s="365"/>
      <c r="R949" s="371"/>
      <c r="S949" s="365"/>
      <c r="T949" s="368"/>
      <c r="U949" s="129" t="s">
        <v>419</v>
      </c>
      <c r="V949" s="129" t="s">
        <v>3938</v>
      </c>
      <c r="W949" s="129" t="s">
        <v>2046</v>
      </c>
      <c r="X949" s="224">
        <f t="shared" si="530"/>
        <v>0.25</v>
      </c>
      <c r="Y949" s="224" t="s">
        <v>2047</v>
      </c>
      <c r="Z949" s="224">
        <f t="shared" si="531"/>
        <v>0.05</v>
      </c>
      <c r="AA949" s="129" t="s">
        <v>419</v>
      </c>
      <c r="AB949" s="129" t="s">
        <v>3939</v>
      </c>
      <c r="AC949" s="225">
        <f t="shared" si="532"/>
        <v>0.1</v>
      </c>
      <c r="AD949" s="129" t="s">
        <v>419</v>
      </c>
      <c r="AE949" s="129" t="s">
        <v>822</v>
      </c>
      <c r="AF949" s="129" t="s">
        <v>651</v>
      </c>
      <c r="AG949" s="225">
        <f t="shared" si="533"/>
        <v>0.15</v>
      </c>
      <c r="AH949" s="129" t="s">
        <v>419</v>
      </c>
      <c r="AI949" s="129" t="s">
        <v>2145</v>
      </c>
      <c r="AJ949" s="225">
        <f t="shared" si="529"/>
        <v>0.1</v>
      </c>
      <c r="AK949" s="129" t="s">
        <v>419</v>
      </c>
      <c r="AL949" s="129" t="s">
        <v>2082</v>
      </c>
      <c r="AM949" s="225">
        <f t="shared" si="536"/>
        <v>0.15</v>
      </c>
      <c r="AN949" s="225" t="s">
        <v>2051</v>
      </c>
      <c r="AO949" s="225" t="s">
        <v>2052</v>
      </c>
      <c r="AP949" s="225">
        <f t="shared" si="534"/>
        <v>0.25</v>
      </c>
      <c r="AQ949" s="226">
        <f t="shared" si="535"/>
        <v>1.05</v>
      </c>
      <c r="AR949" s="359"/>
      <c r="AS949" s="362"/>
      <c r="AT949" s="365"/>
      <c r="AU949" s="362"/>
      <c r="AV949" s="365"/>
      <c r="AW949" s="365"/>
      <c r="AX949" s="365"/>
      <c r="AY949" s="368"/>
    </row>
    <row r="950" spans="1:51" ht="50" customHeight="1" x14ac:dyDescent="0.3">
      <c r="A950" s="375"/>
      <c r="B950" s="378"/>
      <c r="C950" s="381"/>
      <c r="D950" s="378"/>
      <c r="E950" s="378"/>
      <c r="F950" s="378"/>
      <c r="G950" s="384"/>
      <c r="H950" s="363"/>
      <c r="I950" s="363"/>
      <c r="J950" s="363"/>
      <c r="K950" s="363"/>
      <c r="L950" s="363"/>
      <c r="M950" s="363"/>
      <c r="N950" s="366"/>
      <c r="O950" s="372"/>
      <c r="P950" s="363"/>
      <c r="Q950" s="366"/>
      <c r="R950" s="372"/>
      <c r="S950" s="366"/>
      <c r="T950" s="369"/>
      <c r="U950" s="129"/>
      <c r="V950" s="129"/>
      <c r="W950" s="129"/>
      <c r="X950" s="224" t="str">
        <f t="shared" si="530"/>
        <v>0%</v>
      </c>
      <c r="Y950" s="224"/>
      <c r="Z950" s="224" t="str">
        <f t="shared" si="531"/>
        <v>0%</v>
      </c>
      <c r="AA950" s="129"/>
      <c r="AB950" s="129"/>
      <c r="AC950" s="225">
        <f t="shared" si="532"/>
        <v>0</v>
      </c>
      <c r="AD950" s="129"/>
      <c r="AE950" s="129"/>
      <c r="AF950" s="129"/>
      <c r="AG950" s="225">
        <f t="shared" si="533"/>
        <v>0</v>
      </c>
      <c r="AH950" s="129"/>
      <c r="AI950" s="129"/>
      <c r="AJ950" s="225">
        <f t="shared" si="529"/>
        <v>0</v>
      </c>
      <c r="AK950" s="129"/>
      <c r="AL950" s="129"/>
      <c r="AM950" s="225">
        <f t="shared" si="536"/>
        <v>0</v>
      </c>
      <c r="AN950" s="225"/>
      <c r="AO950" s="225"/>
      <c r="AP950" s="225">
        <f t="shared" si="534"/>
        <v>0</v>
      </c>
      <c r="AQ950" s="226">
        <f t="shared" si="535"/>
        <v>0</v>
      </c>
      <c r="AR950" s="360"/>
      <c r="AS950" s="363"/>
      <c r="AT950" s="366"/>
      <c r="AU950" s="363"/>
      <c r="AV950" s="366"/>
      <c r="AW950" s="366"/>
      <c r="AX950" s="366"/>
      <c r="AY950" s="369"/>
    </row>
    <row r="951" spans="1:51" ht="50" customHeight="1" x14ac:dyDescent="0.3">
      <c r="A951" s="373" t="s">
        <v>3930</v>
      </c>
      <c r="B951" s="376" t="s">
        <v>163</v>
      </c>
      <c r="C951" s="379">
        <v>6</v>
      </c>
      <c r="D951" s="376" t="s">
        <v>3918</v>
      </c>
      <c r="E951" s="376" t="s">
        <v>253</v>
      </c>
      <c r="F951" s="376" t="s">
        <v>2061</v>
      </c>
      <c r="G951" s="382" t="s">
        <v>3920</v>
      </c>
      <c r="H951" s="361" t="s">
        <v>2073</v>
      </c>
      <c r="I951" s="361" t="s">
        <v>2232</v>
      </c>
      <c r="J951" s="361" t="s">
        <v>2075</v>
      </c>
      <c r="K951" s="361" t="s">
        <v>2110</v>
      </c>
      <c r="L951" s="361" t="s">
        <v>3932</v>
      </c>
      <c r="M951" s="361" t="s">
        <v>2141</v>
      </c>
      <c r="N951" s="364">
        <f>VALUE(MID($M951,1,1))</f>
        <v>4</v>
      </c>
      <c r="O951" s="370">
        <f>IF(N951=5,100%,IF(N951=4,80%,IF(N951=3,60%,IF(N951=2,40%,IF(N951=1,20%,"")))))</f>
        <v>0.8</v>
      </c>
      <c r="P951" s="361" t="s">
        <v>2106</v>
      </c>
      <c r="Q951" s="364">
        <f>VALUE(MID($P951,1,1))</f>
        <v>3</v>
      </c>
      <c r="R951" s="370">
        <f>IF(Q951=5,100%,IF(Q951=4,80%,IF(Q951=3,60%,IF(Q951=2,40%,IF(Q951=1,20%,"")))))</f>
        <v>0.6</v>
      </c>
      <c r="S951" s="364" t="str">
        <f>CONCATENATE(M951,P951)</f>
        <v>4. Alta3. Moderado</v>
      </c>
      <c r="T951" s="367" t="s">
        <v>2092</v>
      </c>
      <c r="U951" s="129" t="s">
        <v>419</v>
      </c>
      <c r="V951" s="129" t="s">
        <v>3936</v>
      </c>
      <c r="W951" s="129" t="s">
        <v>2046</v>
      </c>
      <c r="X951" s="224">
        <f t="shared" si="530"/>
        <v>0.25</v>
      </c>
      <c r="Y951" s="224" t="s">
        <v>2047</v>
      </c>
      <c r="Z951" s="224">
        <f t="shared" si="531"/>
        <v>0.05</v>
      </c>
      <c r="AA951" s="129" t="s">
        <v>456</v>
      </c>
      <c r="AB951" s="129" t="s">
        <v>3937</v>
      </c>
      <c r="AC951" s="225">
        <f t="shared" si="532"/>
        <v>0</v>
      </c>
      <c r="AD951" s="129" t="s">
        <v>419</v>
      </c>
      <c r="AE951" s="129" t="s">
        <v>822</v>
      </c>
      <c r="AF951" s="129" t="s">
        <v>651</v>
      </c>
      <c r="AG951" s="225">
        <f t="shared" si="533"/>
        <v>0.15</v>
      </c>
      <c r="AH951" s="129" t="s">
        <v>419</v>
      </c>
      <c r="AI951" s="129" t="s">
        <v>2145</v>
      </c>
      <c r="AJ951" s="225">
        <f t="shared" si="529"/>
        <v>0.1</v>
      </c>
      <c r="AK951" s="129" t="s">
        <v>419</v>
      </c>
      <c r="AL951" s="129" t="s">
        <v>2082</v>
      </c>
      <c r="AM951" s="225">
        <f t="shared" si="536"/>
        <v>0.15</v>
      </c>
      <c r="AN951" s="225" t="s">
        <v>2051</v>
      </c>
      <c r="AO951" s="225" t="s">
        <v>2052</v>
      </c>
      <c r="AP951" s="225">
        <f t="shared" si="534"/>
        <v>0.25</v>
      </c>
      <c r="AQ951" s="226">
        <f t="shared" si="535"/>
        <v>0.95000000000000007</v>
      </c>
      <c r="AR951" s="358">
        <v>0.66666666666666663</v>
      </c>
      <c r="AS951" s="361" t="s">
        <v>2042</v>
      </c>
      <c r="AT951" s="364">
        <f>VALUE(MID($AS951,1,1))</f>
        <v>3</v>
      </c>
      <c r="AU951" s="361" t="s">
        <v>2043</v>
      </c>
      <c r="AV951" s="364">
        <f>VALUE(MID($AU951,1,1))</f>
        <v>2</v>
      </c>
      <c r="AW951" s="364">
        <f>$AT951*$AV951</f>
        <v>6</v>
      </c>
      <c r="AX951" s="364" t="str">
        <f>CONCATENATE(AS951,AU951)</f>
        <v>3. Media2. Menor</v>
      </c>
      <c r="AY951" s="367" t="s">
        <v>2044</v>
      </c>
    </row>
    <row r="952" spans="1:51" ht="50" customHeight="1" x14ac:dyDescent="0.3">
      <c r="A952" s="374"/>
      <c r="B952" s="377"/>
      <c r="C952" s="380"/>
      <c r="D952" s="377"/>
      <c r="E952" s="377"/>
      <c r="F952" s="377"/>
      <c r="G952" s="383"/>
      <c r="H952" s="362"/>
      <c r="I952" s="362"/>
      <c r="J952" s="362"/>
      <c r="K952" s="362"/>
      <c r="L952" s="362"/>
      <c r="M952" s="362"/>
      <c r="N952" s="365"/>
      <c r="O952" s="371"/>
      <c r="P952" s="362"/>
      <c r="Q952" s="365"/>
      <c r="R952" s="371"/>
      <c r="S952" s="365"/>
      <c r="T952" s="368"/>
      <c r="U952" s="129" t="s">
        <v>419</v>
      </c>
      <c r="V952" s="129" t="s">
        <v>3938</v>
      </c>
      <c r="W952" s="129" t="s">
        <v>2046</v>
      </c>
      <c r="X952" s="224">
        <f t="shared" si="530"/>
        <v>0.25</v>
      </c>
      <c r="Y952" s="224" t="s">
        <v>2047</v>
      </c>
      <c r="Z952" s="224">
        <f t="shared" si="531"/>
        <v>0.05</v>
      </c>
      <c r="AA952" s="129" t="s">
        <v>419</v>
      </c>
      <c r="AB952" s="129" t="s">
        <v>3939</v>
      </c>
      <c r="AC952" s="225">
        <f t="shared" si="532"/>
        <v>0.1</v>
      </c>
      <c r="AD952" s="129" t="s">
        <v>419</v>
      </c>
      <c r="AE952" s="129" t="s">
        <v>822</v>
      </c>
      <c r="AF952" s="129" t="s">
        <v>651</v>
      </c>
      <c r="AG952" s="225">
        <f t="shared" si="533"/>
        <v>0.15</v>
      </c>
      <c r="AH952" s="129" t="s">
        <v>419</v>
      </c>
      <c r="AI952" s="129" t="s">
        <v>2145</v>
      </c>
      <c r="AJ952" s="225">
        <f t="shared" si="529"/>
        <v>0.1</v>
      </c>
      <c r="AK952" s="129" t="s">
        <v>419</v>
      </c>
      <c r="AL952" s="129" t="s">
        <v>2082</v>
      </c>
      <c r="AM952" s="225">
        <f t="shared" si="536"/>
        <v>0.15</v>
      </c>
      <c r="AN952" s="225" t="s">
        <v>2051</v>
      </c>
      <c r="AO952" s="225" t="s">
        <v>2052</v>
      </c>
      <c r="AP952" s="225">
        <f t="shared" si="534"/>
        <v>0.25</v>
      </c>
      <c r="AQ952" s="226">
        <f t="shared" si="535"/>
        <v>1.05</v>
      </c>
      <c r="AR952" s="359"/>
      <c r="AS952" s="362"/>
      <c r="AT952" s="365"/>
      <c r="AU952" s="362"/>
      <c r="AV952" s="365"/>
      <c r="AW952" s="365"/>
      <c r="AX952" s="365"/>
      <c r="AY952" s="368"/>
    </row>
    <row r="953" spans="1:51" ht="50" customHeight="1" x14ac:dyDescent="0.3">
      <c r="A953" s="375"/>
      <c r="B953" s="378"/>
      <c r="C953" s="381"/>
      <c r="D953" s="378"/>
      <c r="E953" s="378"/>
      <c r="F953" s="378"/>
      <c r="G953" s="384"/>
      <c r="H953" s="363"/>
      <c r="I953" s="363"/>
      <c r="J953" s="363"/>
      <c r="K953" s="363"/>
      <c r="L953" s="363"/>
      <c r="M953" s="363"/>
      <c r="N953" s="366"/>
      <c r="O953" s="372"/>
      <c r="P953" s="363"/>
      <c r="Q953" s="366"/>
      <c r="R953" s="372"/>
      <c r="S953" s="366"/>
      <c r="T953" s="369"/>
      <c r="U953" s="129"/>
      <c r="V953" s="129"/>
      <c r="W953" s="129"/>
      <c r="X953" s="224" t="str">
        <f t="shared" si="530"/>
        <v>0%</v>
      </c>
      <c r="Y953" s="224"/>
      <c r="Z953" s="224" t="str">
        <f t="shared" si="531"/>
        <v>0%</v>
      </c>
      <c r="AA953" s="129"/>
      <c r="AB953" s="129"/>
      <c r="AC953" s="225">
        <f t="shared" si="532"/>
        <v>0</v>
      </c>
      <c r="AD953" s="129"/>
      <c r="AE953" s="129"/>
      <c r="AF953" s="129"/>
      <c r="AG953" s="225">
        <f t="shared" si="533"/>
        <v>0</v>
      </c>
      <c r="AH953" s="129"/>
      <c r="AI953" s="129"/>
      <c r="AJ953" s="225">
        <f t="shared" si="529"/>
        <v>0</v>
      </c>
      <c r="AK953" s="129"/>
      <c r="AL953" s="129"/>
      <c r="AM953" s="225">
        <f t="shared" si="536"/>
        <v>0</v>
      </c>
      <c r="AN953" s="225"/>
      <c r="AO953" s="225"/>
      <c r="AP953" s="225">
        <f t="shared" si="534"/>
        <v>0</v>
      </c>
      <c r="AQ953" s="226">
        <f t="shared" si="535"/>
        <v>0</v>
      </c>
      <c r="AR953" s="360"/>
      <c r="AS953" s="363"/>
      <c r="AT953" s="366"/>
      <c r="AU953" s="363"/>
      <c r="AV953" s="366"/>
      <c r="AW953" s="366"/>
      <c r="AX953" s="366"/>
      <c r="AY953" s="369"/>
    </row>
    <row r="954" spans="1:51" ht="50" customHeight="1" x14ac:dyDescent="0.3">
      <c r="A954" s="373" t="s">
        <v>3930</v>
      </c>
      <c r="B954" s="376" t="s">
        <v>163</v>
      </c>
      <c r="C954" s="379">
        <v>7</v>
      </c>
      <c r="D954" s="376" t="s">
        <v>465</v>
      </c>
      <c r="E954" s="376" t="s">
        <v>175</v>
      </c>
      <c r="F954" s="376" t="s">
        <v>2032</v>
      </c>
      <c r="G954" s="382" t="s">
        <v>2550</v>
      </c>
      <c r="H954" s="361" t="s">
        <v>2104</v>
      </c>
      <c r="I954" s="361" t="s">
        <v>2033</v>
      </c>
      <c r="J954" s="361" t="s">
        <v>2174</v>
      </c>
      <c r="K954" s="361" t="s">
        <v>2175</v>
      </c>
      <c r="L954" s="361" t="s">
        <v>3932</v>
      </c>
      <c r="M954" s="361" t="s">
        <v>2042</v>
      </c>
      <c r="N954" s="364">
        <f>VALUE(MID($M954,1,1))</f>
        <v>3</v>
      </c>
      <c r="O954" s="370">
        <f>IF(N954=5,100%,IF(N954=4,80%,IF(N954=3,60%,IF(N954=2,40%,IF(N954=1,20%,"")))))</f>
        <v>0.6</v>
      </c>
      <c r="P954" s="361" t="s">
        <v>2106</v>
      </c>
      <c r="Q954" s="364">
        <f>VALUE(MID($P954,1,1))</f>
        <v>3</v>
      </c>
      <c r="R954" s="370">
        <f>IF(Q954=5,100%,IF(Q954=4,80%,IF(Q954=3,60%,IF(Q954=2,40%,IF(Q954=1,20%,"")))))</f>
        <v>0.6</v>
      </c>
      <c r="S954" s="364" t="str">
        <f>CONCATENATE(M954,P954)</f>
        <v>3. Media3. Moderado</v>
      </c>
      <c r="T954" s="367" t="s">
        <v>2044</v>
      </c>
      <c r="U954" s="129" t="s">
        <v>419</v>
      </c>
      <c r="V954" s="129" t="s">
        <v>2176</v>
      </c>
      <c r="W954" s="129" t="s">
        <v>2046</v>
      </c>
      <c r="X954" s="224">
        <f t="shared" si="530"/>
        <v>0.25</v>
      </c>
      <c r="Y954" s="224" t="s">
        <v>2047</v>
      </c>
      <c r="Z954" s="224">
        <f t="shared" si="531"/>
        <v>0.05</v>
      </c>
      <c r="AA954" s="129" t="s">
        <v>419</v>
      </c>
      <c r="AB954" s="129" t="s">
        <v>2177</v>
      </c>
      <c r="AC954" s="225">
        <f t="shared" si="532"/>
        <v>0.1</v>
      </c>
      <c r="AD954" s="129" t="s">
        <v>419</v>
      </c>
      <c r="AE954" s="129" t="s">
        <v>178</v>
      </c>
      <c r="AF954" s="129" t="s">
        <v>170</v>
      </c>
      <c r="AG954" s="225">
        <f t="shared" si="533"/>
        <v>0.15</v>
      </c>
      <c r="AH954" s="129" t="s">
        <v>419</v>
      </c>
      <c r="AI954" s="129" t="s">
        <v>2145</v>
      </c>
      <c r="AJ954" s="225">
        <f t="shared" si="529"/>
        <v>0.1</v>
      </c>
      <c r="AK954" s="129" t="s">
        <v>419</v>
      </c>
      <c r="AL954" s="129" t="s">
        <v>2050</v>
      </c>
      <c r="AM954" s="225">
        <f t="shared" si="536"/>
        <v>0.15</v>
      </c>
      <c r="AN954" s="225" t="s">
        <v>2051</v>
      </c>
      <c r="AO954" s="225" t="s">
        <v>2067</v>
      </c>
      <c r="AP954" s="225">
        <f t="shared" si="534"/>
        <v>0.25</v>
      </c>
      <c r="AQ954" s="226">
        <f t="shared" si="535"/>
        <v>1.05</v>
      </c>
      <c r="AR954" s="358">
        <v>1.05</v>
      </c>
      <c r="AS954" s="361" t="s">
        <v>2053</v>
      </c>
      <c r="AT954" s="364">
        <f>VALUE(MID($AS954,1,1))</f>
        <v>1</v>
      </c>
      <c r="AU954" s="361" t="s">
        <v>2054</v>
      </c>
      <c r="AV954" s="364">
        <f>VALUE(MID($AU954,1,1))</f>
        <v>1</v>
      </c>
      <c r="AW954" s="364">
        <f>$AT954*$AV954</f>
        <v>1</v>
      </c>
      <c r="AX954" s="364" t="str">
        <f>CONCATENATE(AS954,AU954)</f>
        <v>1. Muy baja1. Leve</v>
      </c>
      <c r="AY954" s="367" t="s">
        <v>2055</v>
      </c>
    </row>
    <row r="955" spans="1:51" ht="50" customHeight="1" x14ac:dyDescent="0.3">
      <c r="A955" s="374"/>
      <c r="B955" s="377"/>
      <c r="C955" s="380"/>
      <c r="D955" s="377"/>
      <c r="E955" s="377"/>
      <c r="F955" s="377"/>
      <c r="G955" s="383"/>
      <c r="H955" s="362"/>
      <c r="I955" s="362"/>
      <c r="J955" s="362"/>
      <c r="K955" s="362"/>
      <c r="L955" s="362"/>
      <c r="M955" s="362"/>
      <c r="N955" s="365"/>
      <c r="O955" s="371"/>
      <c r="P955" s="362"/>
      <c r="Q955" s="365"/>
      <c r="R955" s="371"/>
      <c r="S955" s="365"/>
      <c r="T955" s="368"/>
      <c r="U955" s="129" t="s">
        <v>419</v>
      </c>
      <c r="V955" s="129" t="s">
        <v>2178</v>
      </c>
      <c r="W955" s="129" t="s">
        <v>2046</v>
      </c>
      <c r="X955" s="224">
        <f t="shared" si="530"/>
        <v>0.25</v>
      </c>
      <c r="Y955" s="224" t="s">
        <v>2047</v>
      </c>
      <c r="Z955" s="224">
        <f t="shared" si="531"/>
        <v>0.05</v>
      </c>
      <c r="AA955" s="129" t="s">
        <v>419</v>
      </c>
      <c r="AB955" s="129" t="s">
        <v>2179</v>
      </c>
      <c r="AC955" s="225">
        <f t="shared" si="532"/>
        <v>0.1</v>
      </c>
      <c r="AD955" s="129" t="s">
        <v>419</v>
      </c>
      <c r="AE955" s="129" t="s">
        <v>516</v>
      </c>
      <c r="AF955" s="129" t="s">
        <v>651</v>
      </c>
      <c r="AG955" s="225">
        <f t="shared" si="533"/>
        <v>0.15</v>
      </c>
      <c r="AH955" s="129" t="s">
        <v>419</v>
      </c>
      <c r="AI955" s="129" t="s">
        <v>2145</v>
      </c>
      <c r="AJ955" s="225">
        <f t="shared" si="529"/>
        <v>0.1</v>
      </c>
      <c r="AK955" s="129" t="s">
        <v>419</v>
      </c>
      <c r="AL955" s="129" t="s">
        <v>2050</v>
      </c>
      <c r="AM955" s="225">
        <f t="shared" si="536"/>
        <v>0.15</v>
      </c>
      <c r="AN955" s="225" t="s">
        <v>2051</v>
      </c>
      <c r="AO955" s="225" t="s">
        <v>2067</v>
      </c>
      <c r="AP955" s="225">
        <f t="shared" si="534"/>
        <v>0.25</v>
      </c>
      <c r="AQ955" s="226">
        <f t="shared" si="535"/>
        <v>1.05</v>
      </c>
      <c r="AR955" s="359"/>
      <c r="AS955" s="362"/>
      <c r="AT955" s="365"/>
      <c r="AU955" s="362"/>
      <c r="AV955" s="365"/>
      <c r="AW955" s="365"/>
      <c r="AX955" s="365"/>
      <c r="AY955" s="368"/>
    </row>
    <row r="956" spans="1:51" ht="50" customHeight="1" x14ac:dyDescent="0.3">
      <c r="A956" s="375"/>
      <c r="B956" s="378"/>
      <c r="C956" s="381"/>
      <c r="D956" s="378"/>
      <c r="E956" s="378"/>
      <c r="F956" s="378"/>
      <c r="G956" s="384"/>
      <c r="H956" s="363"/>
      <c r="I956" s="363"/>
      <c r="J956" s="363"/>
      <c r="K956" s="363"/>
      <c r="L956" s="363"/>
      <c r="M956" s="363"/>
      <c r="N956" s="366"/>
      <c r="O956" s="372"/>
      <c r="P956" s="363"/>
      <c r="Q956" s="366"/>
      <c r="R956" s="372"/>
      <c r="S956" s="366"/>
      <c r="T956" s="369"/>
      <c r="U956" s="129" t="s">
        <v>419</v>
      </c>
      <c r="V956" s="129" t="s">
        <v>3940</v>
      </c>
      <c r="W956" s="129" t="s">
        <v>2046</v>
      </c>
      <c r="X956" s="224">
        <f t="shared" si="530"/>
        <v>0.25</v>
      </c>
      <c r="Y956" s="224" t="s">
        <v>2047</v>
      </c>
      <c r="Z956" s="224">
        <f t="shared" si="531"/>
        <v>0.05</v>
      </c>
      <c r="AA956" s="129" t="s">
        <v>419</v>
      </c>
      <c r="AB956" s="129" t="s">
        <v>3941</v>
      </c>
      <c r="AC956" s="225">
        <f t="shared" si="532"/>
        <v>0.1</v>
      </c>
      <c r="AD956" s="129" t="s">
        <v>419</v>
      </c>
      <c r="AE956" s="129" t="s">
        <v>516</v>
      </c>
      <c r="AF956" s="129" t="s">
        <v>651</v>
      </c>
      <c r="AG956" s="225">
        <f t="shared" si="533"/>
        <v>0.15</v>
      </c>
      <c r="AH956" s="129" t="s">
        <v>419</v>
      </c>
      <c r="AI956" s="129" t="s">
        <v>2066</v>
      </c>
      <c r="AJ956" s="225">
        <f t="shared" si="529"/>
        <v>0.1</v>
      </c>
      <c r="AK956" s="129" t="s">
        <v>419</v>
      </c>
      <c r="AL956" s="129" t="s">
        <v>2050</v>
      </c>
      <c r="AM956" s="225">
        <f t="shared" si="536"/>
        <v>0.15</v>
      </c>
      <c r="AN956" s="225" t="s">
        <v>2051</v>
      </c>
      <c r="AO956" s="225" t="s">
        <v>2067</v>
      </c>
      <c r="AP956" s="225">
        <f t="shared" si="534"/>
        <v>0.25</v>
      </c>
      <c r="AQ956" s="226">
        <f t="shared" si="535"/>
        <v>1.05</v>
      </c>
      <c r="AR956" s="360"/>
      <c r="AS956" s="363"/>
      <c r="AT956" s="366"/>
      <c r="AU956" s="363"/>
      <c r="AV956" s="366"/>
      <c r="AW956" s="366"/>
      <c r="AX956" s="366"/>
      <c r="AY956" s="369"/>
    </row>
    <row r="957" spans="1:51" ht="50" customHeight="1" x14ac:dyDescent="0.3">
      <c r="A957" s="373" t="s">
        <v>3930</v>
      </c>
      <c r="B957" s="376" t="s">
        <v>163</v>
      </c>
      <c r="C957" s="379">
        <v>8</v>
      </c>
      <c r="D957" s="376" t="s">
        <v>465</v>
      </c>
      <c r="E957" s="376" t="s">
        <v>175</v>
      </c>
      <c r="F957" s="376" t="s">
        <v>2061</v>
      </c>
      <c r="G957" s="382" t="s">
        <v>2551</v>
      </c>
      <c r="H957" s="361" t="s">
        <v>2104</v>
      </c>
      <c r="I957" s="361" t="s">
        <v>2033</v>
      </c>
      <c r="J957" s="361" t="s">
        <v>2034</v>
      </c>
      <c r="K957" s="361" t="s">
        <v>2076</v>
      </c>
      <c r="L957" s="361" t="s">
        <v>3932</v>
      </c>
      <c r="M957" s="361" t="s">
        <v>2141</v>
      </c>
      <c r="N957" s="364">
        <f>VALUE(MID($M957,1,1))</f>
        <v>4</v>
      </c>
      <c r="O957" s="370">
        <f>IF(N957=5,100%,IF(N957=4,80%,IF(N957=3,60%,IF(N957=2,40%,IF(N957=1,20%,"")))))</f>
        <v>0.8</v>
      </c>
      <c r="P957" s="361" t="s">
        <v>2043</v>
      </c>
      <c r="Q957" s="364">
        <f>VALUE(MID($P957,1,1))</f>
        <v>2</v>
      </c>
      <c r="R957" s="370">
        <f>IF(Q957=5,100%,IF(Q957=4,80%,IF(Q957=3,60%,IF(Q957=2,40%,IF(Q957=1,20%,"")))))</f>
        <v>0.4</v>
      </c>
      <c r="S957" s="364" t="str">
        <f>CONCATENATE(M957,P957)</f>
        <v>4. Alta2. Menor</v>
      </c>
      <c r="T957" s="367" t="s">
        <v>2044</v>
      </c>
      <c r="U957" s="129" t="s">
        <v>419</v>
      </c>
      <c r="V957" s="129" t="s">
        <v>2181</v>
      </c>
      <c r="W957" s="129" t="s">
        <v>2046</v>
      </c>
      <c r="X957" s="224">
        <f t="shared" si="530"/>
        <v>0.25</v>
      </c>
      <c r="Y957" s="224" t="s">
        <v>2069</v>
      </c>
      <c r="Z957" s="224">
        <f t="shared" si="531"/>
        <v>0.15</v>
      </c>
      <c r="AA957" s="129" t="s">
        <v>419</v>
      </c>
      <c r="AB957" s="129" t="s">
        <v>2182</v>
      </c>
      <c r="AC957" s="225">
        <f t="shared" si="532"/>
        <v>0.1</v>
      </c>
      <c r="AD957" s="129" t="s">
        <v>419</v>
      </c>
      <c r="AE957" s="129" t="s">
        <v>289</v>
      </c>
      <c r="AF957" s="129" t="s">
        <v>170</v>
      </c>
      <c r="AG957" s="225">
        <f t="shared" si="533"/>
        <v>0.15</v>
      </c>
      <c r="AH957" s="129" t="s">
        <v>419</v>
      </c>
      <c r="AI957" s="129" t="s">
        <v>2066</v>
      </c>
      <c r="AJ957" s="225">
        <f t="shared" si="529"/>
        <v>0.1</v>
      </c>
      <c r="AK957" s="129" t="s">
        <v>419</v>
      </c>
      <c r="AL957" s="129" t="s">
        <v>2063</v>
      </c>
      <c r="AM957" s="225">
        <f t="shared" si="536"/>
        <v>0.15</v>
      </c>
      <c r="AN957" s="225" t="s">
        <v>2051</v>
      </c>
      <c r="AO957" s="225" t="s">
        <v>2183</v>
      </c>
      <c r="AP957" s="225">
        <f t="shared" si="534"/>
        <v>0.25</v>
      </c>
      <c r="AQ957" s="226">
        <f t="shared" si="535"/>
        <v>1.1499999999999999</v>
      </c>
      <c r="AR957" s="358">
        <v>1.0666666666666667</v>
      </c>
      <c r="AS957" s="361" t="s">
        <v>2132</v>
      </c>
      <c r="AT957" s="364">
        <f>VALUE(MID($AS957,1,1))</f>
        <v>2</v>
      </c>
      <c r="AU957" s="361" t="s">
        <v>2054</v>
      </c>
      <c r="AV957" s="364">
        <f>VALUE(MID($AU957,1,1))</f>
        <v>1</v>
      </c>
      <c r="AW957" s="364">
        <f>$AT957*$AV957</f>
        <v>2</v>
      </c>
      <c r="AX957" s="364" t="str">
        <f>CONCATENATE(AS957,AU957)</f>
        <v>2. Baja1. Leve</v>
      </c>
      <c r="AY957" s="367" t="s">
        <v>2055</v>
      </c>
    </row>
    <row r="958" spans="1:51" ht="50" customHeight="1" x14ac:dyDescent="0.3">
      <c r="A958" s="374"/>
      <c r="B958" s="377"/>
      <c r="C958" s="380"/>
      <c r="D958" s="377"/>
      <c r="E958" s="377"/>
      <c r="F958" s="377"/>
      <c r="G958" s="383"/>
      <c r="H958" s="362"/>
      <c r="I958" s="362"/>
      <c r="J958" s="362"/>
      <c r="K958" s="362"/>
      <c r="L958" s="362"/>
      <c r="M958" s="362"/>
      <c r="N958" s="365"/>
      <c r="O958" s="371"/>
      <c r="P958" s="362"/>
      <c r="Q958" s="365"/>
      <c r="R958" s="371"/>
      <c r="S958" s="365"/>
      <c r="T958" s="368"/>
      <c r="U958" s="129" t="s">
        <v>419</v>
      </c>
      <c r="V958" s="129" t="s">
        <v>2181</v>
      </c>
      <c r="W958" s="129" t="s">
        <v>2114</v>
      </c>
      <c r="X958" s="224">
        <f t="shared" si="530"/>
        <v>0.1</v>
      </c>
      <c r="Y958" s="224" t="s">
        <v>2069</v>
      </c>
      <c r="Z958" s="224">
        <f t="shared" si="531"/>
        <v>0.15</v>
      </c>
      <c r="AA958" s="129" t="s">
        <v>419</v>
      </c>
      <c r="AB958" s="129" t="s">
        <v>2182</v>
      </c>
      <c r="AC958" s="225">
        <f t="shared" si="532"/>
        <v>0.1</v>
      </c>
      <c r="AD958" s="129" t="s">
        <v>419</v>
      </c>
      <c r="AE958" s="129" t="s">
        <v>289</v>
      </c>
      <c r="AF958" s="129" t="s">
        <v>170</v>
      </c>
      <c r="AG958" s="225">
        <f t="shared" si="533"/>
        <v>0.15</v>
      </c>
      <c r="AH958" s="129" t="s">
        <v>419</v>
      </c>
      <c r="AI958" s="129" t="s">
        <v>2066</v>
      </c>
      <c r="AJ958" s="225">
        <f t="shared" si="529"/>
        <v>0.1</v>
      </c>
      <c r="AK958" s="129" t="s">
        <v>419</v>
      </c>
      <c r="AL958" s="129" t="s">
        <v>2063</v>
      </c>
      <c r="AM958" s="225">
        <f t="shared" si="536"/>
        <v>0.15</v>
      </c>
      <c r="AN958" s="225" t="s">
        <v>2051</v>
      </c>
      <c r="AO958" s="225" t="s">
        <v>2183</v>
      </c>
      <c r="AP958" s="225">
        <f t="shared" si="534"/>
        <v>0.25</v>
      </c>
      <c r="AQ958" s="226">
        <f t="shared" si="535"/>
        <v>1</v>
      </c>
      <c r="AR958" s="359"/>
      <c r="AS958" s="362"/>
      <c r="AT958" s="365"/>
      <c r="AU958" s="362"/>
      <c r="AV958" s="365"/>
      <c r="AW958" s="365"/>
      <c r="AX958" s="365"/>
      <c r="AY958" s="368"/>
    </row>
    <row r="959" spans="1:51" ht="50" customHeight="1" x14ac:dyDescent="0.3">
      <c r="A959" s="375"/>
      <c r="B959" s="378"/>
      <c r="C959" s="381"/>
      <c r="D959" s="378"/>
      <c r="E959" s="378"/>
      <c r="F959" s="378"/>
      <c r="G959" s="384"/>
      <c r="H959" s="363"/>
      <c r="I959" s="363"/>
      <c r="J959" s="363"/>
      <c r="K959" s="363"/>
      <c r="L959" s="363"/>
      <c r="M959" s="363"/>
      <c r="N959" s="366"/>
      <c r="O959" s="372"/>
      <c r="P959" s="363"/>
      <c r="Q959" s="366"/>
      <c r="R959" s="372"/>
      <c r="S959" s="366"/>
      <c r="T959" s="369"/>
      <c r="U959" s="129" t="s">
        <v>419</v>
      </c>
      <c r="V959" s="129" t="s">
        <v>2184</v>
      </c>
      <c r="W959" s="129" t="s">
        <v>2046</v>
      </c>
      <c r="X959" s="224">
        <f t="shared" si="530"/>
        <v>0.25</v>
      </c>
      <c r="Y959" s="224" t="s">
        <v>2047</v>
      </c>
      <c r="Z959" s="224">
        <f t="shared" si="531"/>
        <v>0.05</v>
      </c>
      <c r="AA959" s="129" t="s">
        <v>419</v>
      </c>
      <c r="AB959" s="129" t="s">
        <v>2185</v>
      </c>
      <c r="AC959" s="225">
        <f t="shared" si="532"/>
        <v>0.1</v>
      </c>
      <c r="AD959" s="129" t="s">
        <v>419</v>
      </c>
      <c r="AE959" s="129" t="s">
        <v>178</v>
      </c>
      <c r="AF959" s="129" t="s">
        <v>170</v>
      </c>
      <c r="AG959" s="225">
        <f t="shared" si="533"/>
        <v>0.15</v>
      </c>
      <c r="AH959" s="129" t="s">
        <v>419</v>
      </c>
      <c r="AI959" s="129" t="s">
        <v>2159</v>
      </c>
      <c r="AJ959" s="225">
        <f t="shared" si="529"/>
        <v>0.1</v>
      </c>
      <c r="AK959" s="129" t="s">
        <v>419</v>
      </c>
      <c r="AL959" s="129" t="s">
        <v>2063</v>
      </c>
      <c r="AM959" s="225">
        <f t="shared" si="536"/>
        <v>0.15</v>
      </c>
      <c r="AN959" s="225" t="s">
        <v>2051</v>
      </c>
      <c r="AO959" s="225" t="s">
        <v>2183</v>
      </c>
      <c r="AP959" s="225">
        <f t="shared" si="534"/>
        <v>0.25</v>
      </c>
      <c r="AQ959" s="226">
        <f t="shared" si="535"/>
        <v>1.05</v>
      </c>
      <c r="AR959" s="360"/>
      <c r="AS959" s="363"/>
      <c r="AT959" s="366"/>
      <c r="AU959" s="363"/>
      <c r="AV959" s="366"/>
      <c r="AW959" s="366"/>
      <c r="AX959" s="366"/>
      <c r="AY959" s="369"/>
    </row>
    <row r="960" spans="1:51" ht="50" customHeight="1" x14ac:dyDescent="0.3">
      <c r="A960" s="373" t="s">
        <v>3930</v>
      </c>
      <c r="B960" s="376" t="s">
        <v>163</v>
      </c>
      <c r="C960" s="379">
        <v>9</v>
      </c>
      <c r="D960" s="376" t="s">
        <v>1957</v>
      </c>
      <c r="E960" s="376" t="s">
        <v>695</v>
      </c>
      <c r="F960" s="376" t="s">
        <v>2032</v>
      </c>
      <c r="G960" s="382" t="s">
        <v>2803</v>
      </c>
      <c r="H960" s="361" t="s">
        <v>2084</v>
      </c>
      <c r="I960" s="361" t="s">
        <v>2163</v>
      </c>
      <c r="J960" s="361" t="s">
        <v>2778</v>
      </c>
      <c r="K960" s="361" t="s">
        <v>2140</v>
      </c>
      <c r="L960" s="361" t="s">
        <v>3932</v>
      </c>
      <c r="M960" s="361" t="s">
        <v>2042</v>
      </c>
      <c r="N960" s="364">
        <f>VALUE(MID($M960,1,1))</f>
        <v>3</v>
      </c>
      <c r="O960" s="370">
        <f>IF(N960=5,100%,IF(N960=4,80%,IF(N960=3,60%,IF(N960=2,40%,IF(N960=1,20%,"")))))</f>
        <v>0.6</v>
      </c>
      <c r="P960" s="361" t="s">
        <v>2043</v>
      </c>
      <c r="Q960" s="364">
        <f>VALUE(MID($P960,1,1))</f>
        <v>2</v>
      </c>
      <c r="R960" s="370">
        <f>IF(Q960=5,100%,IF(Q960=4,80%,IF(Q960=3,60%,IF(Q960=2,40%,IF(Q960=1,20%,"")))))</f>
        <v>0.4</v>
      </c>
      <c r="S960" s="364" t="str">
        <f>CONCATENATE(M960,P960)</f>
        <v>3. Media2. Menor</v>
      </c>
      <c r="T960" s="367" t="s">
        <v>2044</v>
      </c>
      <c r="U960" s="129" t="s">
        <v>419</v>
      </c>
      <c r="V960" s="129" t="s">
        <v>3934</v>
      </c>
      <c r="W960" s="129" t="s">
        <v>2046</v>
      </c>
      <c r="X960" s="224">
        <f t="shared" si="530"/>
        <v>0.25</v>
      </c>
      <c r="Y960" s="224" t="s">
        <v>2047</v>
      </c>
      <c r="Z960" s="224">
        <f t="shared" si="531"/>
        <v>0.05</v>
      </c>
      <c r="AA960" s="129" t="s">
        <v>419</v>
      </c>
      <c r="AB960" s="129" t="s">
        <v>3935</v>
      </c>
      <c r="AC960" s="225">
        <f t="shared" si="532"/>
        <v>0.1</v>
      </c>
      <c r="AD960" s="129" t="s">
        <v>419</v>
      </c>
      <c r="AE960" s="129" t="s">
        <v>178</v>
      </c>
      <c r="AF960" s="129" t="s">
        <v>651</v>
      </c>
      <c r="AG960" s="225">
        <f t="shared" si="533"/>
        <v>0.15</v>
      </c>
      <c r="AH960" s="129" t="s">
        <v>419</v>
      </c>
      <c r="AI960" s="129" t="s">
        <v>2145</v>
      </c>
      <c r="AJ960" s="225">
        <f t="shared" si="529"/>
        <v>0.1</v>
      </c>
      <c r="AK960" s="129" t="s">
        <v>419</v>
      </c>
      <c r="AL960" s="129" t="s">
        <v>2079</v>
      </c>
      <c r="AM960" s="225">
        <f t="shared" si="536"/>
        <v>0.15</v>
      </c>
      <c r="AN960" s="225" t="s">
        <v>2051</v>
      </c>
      <c r="AO960" s="225" t="s">
        <v>2052</v>
      </c>
      <c r="AP960" s="225">
        <f t="shared" si="534"/>
        <v>0.25</v>
      </c>
      <c r="AQ960" s="226">
        <f t="shared" si="535"/>
        <v>1.05</v>
      </c>
      <c r="AR960" s="358">
        <v>0.70000000000000007</v>
      </c>
      <c r="AS960" s="361" t="s">
        <v>2132</v>
      </c>
      <c r="AT960" s="364">
        <f>VALUE(MID($AS960,1,1))</f>
        <v>2</v>
      </c>
      <c r="AU960" s="361" t="s">
        <v>2054</v>
      </c>
      <c r="AV960" s="364">
        <f>VALUE(MID($AU960,1,1))</f>
        <v>1</v>
      </c>
      <c r="AW960" s="364">
        <f>$AT960*$AV960</f>
        <v>2</v>
      </c>
      <c r="AX960" s="364" t="str">
        <f>CONCATENATE(AS960,AU960)</f>
        <v>2. Baja1. Leve</v>
      </c>
      <c r="AY960" s="367" t="s">
        <v>2055</v>
      </c>
    </row>
    <row r="961" spans="1:51" ht="50" customHeight="1" x14ac:dyDescent="0.3">
      <c r="A961" s="374"/>
      <c r="B961" s="377"/>
      <c r="C961" s="380"/>
      <c r="D961" s="377"/>
      <c r="E961" s="377"/>
      <c r="F961" s="377"/>
      <c r="G961" s="383"/>
      <c r="H961" s="362"/>
      <c r="I961" s="362"/>
      <c r="J961" s="362"/>
      <c r="K961" s="362"/>
      <c r="L961" s="362"/>
      <c r="M961" s="362"/>
      <c r="N961" s="365"/>
      <c r="O961" s="371"/>
      <c r="P961" s="362"/>
      <c r="Q961" s="365"/>
      <c r="R961" s="371"/>
      <c r="S961" s="365"/>
      <c r="T961" s="368"/>
      <c r="U961" s="129" t="s">
        <v>419</v>
      </c>
      <c r="V961" s="129" t="s">
        <v>3942</v>
      </c>
      <c r="W961" s="129" t="s">
        <v>2046</v>
      </c>
      <c r="X961" s="224">
        <f t="shared" si="530"/>
        <v>0.25</v>
      </c>
      <c r="Y961" s="224" t="s">
        <v>2047</v>
      </c>
      <c r="Z961" s="224">
        <f t="shared" si="531"/>
        <v>0.05</v>
      </c>
      <c r="AA961" s="129" t="s">
        <v>419</v>
      </c>
      <c r="AB961" s="129" t="s">
        <v>3943</v>
      </c>
      <c r="AC961" s="225">
        <f t="shared" si="532"/>
        <v>0.1</v>
      </c>
      <c r="AD961" s="129" t="s">
        <v>419</v>
      </c>
      <c r="AE961" s="129" t="s">
        <v>3944</v>
      </c>
      <c r="AF961" s="129" t="s">
        <v>651</v>
      </c>
      <c r="AG961" s="225">
        <f t="shared" si="533"/>
        <v>0.15</v>
      </c>
      <c r="AH961" s="129" t="s">
        <v>419</v>
      </c>
      <c r="AI961" s="129" t="s">
        <v>2145</v>
      </c>
      <c r="AJ961" s="225">
        <f t="shared" si="529"/>
        <v>0.1</v>
      </c>
      <c r="AK961" s="129" t="s">
        <v>419</v>
      </c>
      <c r="AL961" s="129" t="s">
        <v>2082</v>
      </c>
      <c r="AM961" s="225">
        <f t="shared" si="536"/>
        <v>0.15</v>
      </c>
      <c r="AN961" s="225" t="s">
        <v>2051</v>
      </c>
      <c r="AO961" s="225" t="s">
        <v>2052</v>
      </c>
      <c r="AP961" s="225">
        <f t="shared" si="534"/>
        <v>0.25</v>
      </c>
      <c r="AQ961" s="226">
        <f t="shared" si="535"/>
        <v>1.05</v>
      </c>
      <c r="AR961" s="359"/>
      <c r="AS961" s="362"/>
      <c r="AT961" s="365"/>
      <c r="AU961" s="362"/>
      <c r="AV961" s="365"/>
      <c r="AW961" s="365"/>
      <c r="AX961" s="365"/>
      <c r="AY961" s="368"/>
    </row>
    <row r="962" spans="1:51" ht="50" customHeight="1" x14ac:dyDescent="0.3">
      <c r="A962" s="375"/>
      <c r="B962" s="378"/>
      <c r="C962" s="381"/>
      <c r="D962" s="378"/>
      <c r="E962" s="378"/>
      <c r="F962" s="378"/>
      <c r="G962" s="384"/>
      <c r="H962" s="363"/>
      <c r="I962" s="363"/>
      <c r="J962" s="363"/>
      <c r="K962" s="363"/>
      <c r="L962" s="363"/>
      <c r="M962" s="363"/>
      <c r="N962" s="366"/>
      <c r="O962" s="372"/>
      <c r="P962" s="363"/>
      <c r="Q962" s="366"/>
      <c r="R962" s="372"/>
      <c r="S962" s="366"/>
      <c r="T962" s="369"/>
      <c r="U962" s="129"/>
      <c r="V962" s="129"/>
      <c r="W962" s="129"/>
      <c r="X962" s="224" t="str">
        <f t="shared" si="530"/>
        <v>0%</v>
      </c>
      <c r="Y962" s="224"/>
      <c r="Z962" s="224" t="str">
        <f t="shared" si="531"/>
        <v>0%</v>
      </c>
      <c r="AA962" s="129"/>
      <c r="AB962" s="129"/>
      <c r="AC962" s="225">
        <f t="shared" si="532"/>
        <v>0</v>
      </c>
      <c r="AD962" s="129"/>
      <c r="AE962" s="129"/>
      <c r="AF962" s="129"/>
      <c r="AG962" s="225">
        <f t="shared" si="533"/>
        <v>0</v>
      </c>
      <c r="AH962" s="129"/>
      <c r="AI962" s="129"/>
      <c r="AJ962" s="225">
        <f t="shared" si="529"/>
        <v>0</v>
      </c>
      <c r="AK962" s="129"/>
      <c r="AL962" s="129"/>
      <c r="AM962" s="225">
        <f t="shared" si="536"/>
        <v>0</v>
      </c>
      <c r="AN962" s="225"/>
      <c r="AO962" s="225"/>
      <c r="AP962" s="225">
        <f t="shared" si="534"/>
        <v>0</v>
      </c>
      <c r="AQ962" s="226">
        <f t="shared" si="535"/>
        <v>0</v>
      </c>
      <c r="AR962" s="360"/>
      <c r="AS962" s="363"/>
      <c r="AT962" s="366"/>
      <c r="AU962" s="363"/>
      <c r="AV962" s="366"/>
      <c r="AW962" s="366"/>
      <c r="AX962" s="366"/>
      <c r="AY962" s="369"/>
    </row>
    <row r="963" spans="1:51" ht="50" customHeight="1" x14ac:dyDescent="0.3">
      <c r="A963" s="373" t="s">
        <v>3930</v>
      </c>
      <c r="B963" s="376" t="s">
        <v>163</v>
      </c>
      <c r="C963" s="379">
        <v>10</v>
      </c>
      <c r="D963" s="376" t="s">
        <v>1957</v>
      </c>
      <c r="E963" s="376" t="s">
        <v>175</v>
      </c>
      <c r="F963" s="376" t="s">
        <v>2061</v>
      </c>
      <c r="G963" s="382" t="s">
        <v>2804</v>
      </c>
      <c r="H963" s="361" t="s">
        <v>2084</v>
      </c>
      <c r="I963" s="361" t="s">
        <v>2785</v>
      </c>
      <c r="J963" s="361" t="s">
        <v>2786</v>
      </c>
      <c r="K963" s="361" t="s">
        <v>2140</v>
      </c>
      <c r="L963" s="361" t="s">
        <v>3932</v>
      </c>
      <c r="M963" s="361" t="s">
        <v>2042</v>
      </c>
      <c r="N963" s="364">
        <f>VALUE(MID($M963,1,1))</f>
        <v>3</v>
      </c>
      <c r="O963" s="370">
        <f>IF(N963=5,100%,IF(N963=4,80%,IF(N963=3,60%,IF(N963=2,40%,IF(N963=1,20%,"")))))</f>
        <v>0.6</v>
      </c>
      <c r="P963" s="361" t="s">
        <v>2054</v>
      </c>
      <c r="Q963" s="364">
        <f>VALUE(MID($P963,1,1))</f>
        <v>1</v>
      </c>
      <c r="R963" s="370">
        <f>IF(Q963=5,100%,IF(Q963=4,80%,IF(Q963=3,60%,IF(Q963=2,40%,IF(Q963=1,20%,"")))))</f>
        <v>0.2</v>
      </c>
      <c r="S963" s="364" t="str">
        <f>CONCATENATE(M963,P963)</f>
        <v>3. Media1. Leve</v>
      </c>
      <c r="T963" s="367" t="s">
        <v>2044</v>
      </c>
      <c r="U963" s="129" t="s">
        <v>419</v>
      </c>
      <c r="V963" s="129" t="s">
        <v>3934</v>
      </c>
      <c r="W963" s="129" t="s">
        <v>2046</v>
      </c>
      <c r="X963" s="224">
        <f t="shared" si="530"/>
        <v>0.25</v>
      </c>
      <c r="Y963" s="224" t="s">
        <v>2047</v>
      </c>
      <c r="Z963" s="224">
        <f t="shared" si="531"/>
        <v>0.05</v>
      </c>
      <c r="AA963" s="129" t="s">
        <v>419</v>
      </c>
      <c r="AB963" s="129" t="s">
        <v>3935</v>
      </c>
      <c r="AC963" s="225">
        <f t="shared" si="532"/>
        <v>0.1</v>
      </c>
      <c r="AD963" s="129" t="s">
        <v>419</v>
      </c>
      <c r="AE963" s="129" t="s">
        <v>178</v>
      </c>
      <c r="AF963" s="129" t="s">
        <v>651</v>
      </c>
      <c r="AG963" s="225">
        <f t="shared" si="533"/>
        <v>0.15</v>
      </c>
      <c r="AH963" s="129" t="s">
        <v>419</v>
      </c>
      <c r="AI963" s="129" t="s">
        <v>2145</v>
      </c>
      <c r="AJ963" s="225">
        <f t="shared" si="529"/>
        <v>0.1</v>
      </c>
      <c r="AK963" s="129" t="s">
        <v>419</v>
      </c>
      <c r="AL963" s="129" t="s">
        <v>2079</v>
      </c>
      <c r="AM963" s="225">
        <f t="shared" si="536"/>
        <v>0.15</v>
      </c>
      <c r="AN963" s="225" t="s">
        <v>2051</v>
      </c>
      <c r="AO963" s="225" t="s">
        <v>2052</v>
      </c>
      <c r="AP963" s="225">
        <f t="shared" si="534"/>
        <v>0.25</v>
      </c>
      <c r="AQ963" s="226">
        <f t="shared" si="535"/>
        <v>1.05</v>
      </c>
      <c r="AR963" s="358">
        <v>0.70000000000000007</v>
      </c>
      <c r="AS963" s="361" t="s">
        <v>2132</v>
      </c>
      <c r="AT963" s="364">
        <f>VALUE(MID($AS963,1,1))</f>
        <v>2</v>
      </c>
      <c r="AU963" s="361" t="s">
        <v>2054</v>
      </c>
      <c r="AV963" s="364">
        <f>VALUE(MID($AU963,1,1))</f>
        <v>1</v>
      </c>
      <c r="AW963" s="364">
        <f>$AT963*$AV963</f>
        <v>2</v>
      </c>
      <c r="AX963" s="364" t="str">
        <f>CONCATENATE(AS963,AU963)</f>
        <v>2. Baja1. Leve</v>
      </c>
      <c r="AY963" s="367" t="s">
        <v>2055</v>
      </c>
    </row>
    <row r="964" spans="1:51" ht="50" customHeight="1" x14ac:dyDescent="0.3">
      <c r="A964" s="374"/>
      <c r="B964" s="377"/>
      <c r="C964" s="380"/>
      <c r="D964" s="377"/>
      <c r="E964" s="377"/>
      <c r="F964" s="377"/>
      <c r="G964" s="383"/>
      <c r="H964" s="362"/>
      <c r="I964" s="362"/>
      <c r="J964" s="362"/>
      <c r="K964" s="362"/>
      <c r="L964" s="362"/>
      <c r="M964" s="362"/>
      <c r="N964" s="365"/>
      <c r="O964" s="371"/>
      <c r="P964" s="362"/>
      <c r="Q964" s="365"/>
      <c r="R964" s="371"/>
      <c r="S964" s="365"/>
      <c r="T964" s="368"/>
      <c r="U964" s="129" t="s">
        <v>419</v>
      </c>
      <c r="V964" s="129" t="s">
        <v>3942</v>
      </c>
      <c r="W964" s="129" t="s">
        <v>2046</v>
      </c>
      <c r="X964" s="224">
        <f t="shared" si="530"/>
        <v>0.25</v>
      </c>
      <c r="Y964" s="224" t="s">
        <v>2047</v>
      </c>
      <c r="Z964" s="224">
        <f t="shared" si="531"/>
        <v>0.05</v>
      </c>
      <c r="AA964" s="129" t="s">
        <v>419</v>
      </c>
      <c r="AB964" s="129" t="s">
        <v>3943</v>
      </c>
      <c r="AC964" s="225">
        <f t="shared" si="532"/>
        <v>0.1</v>
      </c>
      <c r="AD964" s="129" t="s">
        <v>419</v>
      </c>
      <c r="AE964" s="129" t="s">
        <v>3944</v>
      </c>
      <c r="AF964" s="129" t="s">
        <v>651</v>
      </c>
      <c r="AG964" s="225">
        <f t="shared" si="533"/>
        <v>0.15</v>
      </c>
      <c r="AH964" s="129" t="s">
        <v>419</v>
      </c>
      <c r="AI964" s="129" t="s">
        <v>2145</v>
      </c>
      <c r="AJ964" s="225">
        <f t="shared" si="529"/>
        <v>0.1</v>
      </c>
      <c r="AK964" s="129" t="s">
        <v>419</v>
      </c>
      <c r="AL964" s="129" t="s">
        <v>2082</v>
      </c>
      <c r="AM964" s="225">
        <f t="shared" si="536"/>
        <v>0.15</v>
      </c>
      <c r="AN964" s="225" t="s">
        <v>2051</v>
      </c>
      <c r="AO964" s="225" t="s">
        <v>2052</v>
      </c>
      <c r="AP964" s="225">
        <f t="shared" si="534"/>
        <v>0.25</v>
      </c>
      <c r="AQ964" s="226">
        <f t="shared" si="535"/>
        <v>1.05</v>
      </c>
      <c r="AR964" s="359"/>
      <c r="AS964" s="362"/>
      <c r="AT964" s="365"/>
      <c r="AU964" s="362"/>
      <c r="AV964" s="365"/>
      <c r="AW964" s="365"/>
      <c r="AX964" s="365"/>
      <c r="AY964" s="368"/>
    </row>
    <row r="965" spans="1:51" ht="50" customHeight="1" x14ac:dyDescent="0.3">
      <c r="A965" s="375"/>
      <c r="B965" s="378"/>
      <c r="C965" s="381"/>
      <c r="D965" s="378"/>
      <c r="E965" s="378"/>
      <c r="F965" s="378"/>
      <c r="G965" s="384"/>
      <c r="H965" s="363"/>
      <c r="I965" s="363"/>
      <c r="J965" s="363"/>
      <c r="K965" s="363"/>
      <c r="L965" s="363"/>
      <c r="M965" s="363"/>
      <c r="N965" s="366"/>
      <c r="O965" s="372"/>
      <c r="P965" s="363"/>
      <c r="Q965" s="366"/>
      <c r="R965" s="372"/>
      <c r="S965" s="366"/>
      <c r="T965" s="369"/>
      <c r="U965" s="129"/>
      <c r="V965" s="129"/>
      <c r="W965" s="129"/>
      <c r="X965" s="224" t="str">
        <f t="shared" si="530"/>
        <v>0%</v>
      </c>
      <c r="Y965" s="224"/>
      <c r="Z965" s="224" t="str">
        <f t="shared" si="531"/>
        <v>0%</v>
      </c>
      <c r="AA965" s="129"/>
      <c r="AB965" s="129"/>
      <c r="AC965" s="225">
        <f t="shared" si="532"/>
        <v>0</v>
      </c>
      <c r="AD965" s="129"/>
      <c r="AE965" s="129"/>
      <c r="AF965" s="129"/>
      <c r="AG965" s="225">
        <f t="shared" si="533"/>
        <v>0</v>
      </c>
      <c r="AH965" s="129"/>
      <c r="AI965" s="129"/>
      <c r="AJ965" s="225">
        <f t="shared" si="529"/>
        <v>0</v>
      </c>
      <c r="AK965" s="129"/>
      <c r="AL965" s="129"/>
      <c r="AM965" s="225">
        <f t="shared" si="536"/>
        <v>0</v>
      </c>
      <c r="AN965" s="225"/>
      <c r="AO965" s="225"/>
      <c r="AP965" s="225">
        <f t="shared" si="534"/>
        <v>0</v>
      </c>
      <c r="AQ965" s="226">
        <f t="shared" si="535"/>
        <v>0</v>
      </c>
      <c r="AR965" s="360"/>
      <c r="AS965" s="363"/>
      <c r="AT965" s="366"/>
      <c r="AU965" s="363"/>
      <c r="AV965" s="366"/>
      <c r="AW965" s="366"/>
      <c r="AX965" s="366"/>
      <c r="AY965" s="369"/>
    </row>
    <row r="966" spans="1:51" ht="50" customHeight="1" x14ac:dyDescent="0.3">
      <c r="A966" s="373" t="s">
        <v>3930</v>
      </c>
      <c r="B966" s="376" t="s">
        <v>163</v>
      </c>
      <c r="C966" s="379">
        <v>11</v>
      </c>
      <c r="D966" s="376" t="s">
        <v>312</v>
      </c>
      <c r="E966" s="376" t="s">
        <v>312</v>
      </c>
      <c r="F966" s="376" t="s">
        <v>2032</v>
      </c>
      <c r="G966" s="382" t="s">
        <v>2552</v>
      </c>
      <c r="H966" s="361" t="s">
        <v>2073</v>
      </c>
      <c r="I966" s="361" t="s">
        <v>2232</v>
      </c>
      <c r="J966" s="361" t="s">
        <v>2233</v>
      </c>
      <c r="K966" s="361" t="s">
        <v>2110</v>
      </c>
      <c r="L966" s="361" t="s">
        <v>3932</v>
      </c>
      <c r="M966" s="361" t="s">
        <v>2042</v>
      </c>
      <c r="N966" s="364">
        <f>VALUE(MID($M966,1,1))</f>
        <v>3</v>
      </c>
      <c r="O966" s="370">
        <f>IF(N966=5,100%,IF(N966=4,80%,IF(N966=3,60%,IF(N966=2,40%,IF(N966=1,20%,"")))))</f>
        <v>0.6</v>
      </c>
      <c r="P966" s="361" t="s">
        <v>2091</v>
      </c>
      <c r="Q966" s="364">
        <f>VALUE(MID($P966,1,1))</f>
        <v>4</v>
      </c>
      <c r="R966" s="370">
        <f>IF(Q966=5,100%,IF(Q966=4,80%,IF(Q966=3,60%,IF(Q966=2,40%,IF(Q966=1,20%,"")))))</f>
        <v>0.8</v>
      </c>
      <c r="S966" s="364" t="str">
        <f>CONCATENATE(M966,P966)</f>
        <v>3. Media4. Mayor</v>
      </c>
      <c r="T966" s="367" t="s">
        <v>2092</v>
      </c>
      <c r="U966" s="129"/>
      <c r="V966" s="129"/>
      <c r="W966" s="129"/>
      <c r="X966" s="224" t="str">
        <f t="shared" si="530"/>
        <v>0%</v>
      </c>
      <c r="Y966" s="224"/>
      <c r="Z966" s="224" t="str">
        <f t="shared" si="531"/>
        <v>0%</v>
      </c>
      <c r="AA966" s="129"/>
      <c r="AB966" s="129"/>
      <c r="AC966" s="225">
        <f t="shared" si="532"/>
        <v>0</v>
      </c>
      <c r="AD966" s="129"/>
      <c r="AE966" s="129"/>
      <c r="AF966" s="129"/>
      <c r="AG966" s="225">
        <f t="shared" si="533"/>
        <v>0</v>
      </c>
      <c r="AH966" s="129"/>
      <c r="AI966" s="129"/>
      <c r="AJ966" s="225">
        <f t="shared" si="529"/>
        <v>0</v>
      </c>
      <c r="AK966" s="129"/>
      <c r="AL966" s="129"/>
      <c r="AM966" s="225">
        <f t="shared" si="536"/>
        <v>0</v>
      </c>
      <c r="AN966" s="225"/>
      <c r="AO966" s="225"/>
      <c r="AP966" s="225">
        <f t="shared" si="534"/>
        <v>0</v>
      </c>
      <c r="AQ966" s="226">
        <f t="shared" si="535"/>
        <v>0</v>
      </c>
      <c r="AR966" s="358">
        <v>0</v>
      </c>
      <c r="AS966" s="361" t="s">
        <v>2042</v>
      </c>
      <c r="AT966" s="364">
        <f>VALUE(MID($AS966,1,1))</f>
        <v>3</v>
      </c>
      <c r="AU966" s="361" t="s">
        <v>2091</v>
      </c>
      <c r="AV966" s="364">
        <f>VALUE(MID($AU966,1,1))</f>
        <v>4</v>
      </c>
      <c r="AW966" s="364">
        <f>$AT966*$AV966</f>
        <v>12</v>
      </c>
      <c r="AX966" s="364" t="str">
        <f>CONCATENATE(AS966,AU966)</f>
        <v>3. Media4. Mayor</v>
      </c>
      <c r="AY966" s="367" t="s">
        <v>2092</v>
      </c>
    </row>
    <row r="967" spans="1:51" ht="50" customHeight="1" x14ac:dyDescent="0.3">
      <c r="A967" s="374"/>
      <c r="B967" s="377"/>
      <c r="C967" s="380"/>
      <c r="D967" s="377"/>
      <c r="E967" s="377"/>
      <c r="F967" s="377"/>
      <c r="G967" s="383"/>
      <c r="H967" s="362"/>
      <c r="I967" s="362"/>
      <c r="J967" s="362"/>
      <c r="K967" s="362"/>
      <c r="L967" s="362"/>
      <c r="M967" s="362"/>
      <c r="N967" s="365"/>
      <c r="O967" s="371"/>
      <c r="P967" s="362"/>
      <c r="Q967" s="365"/>
      <c r="R967" s="371"/>
      <c r="S967" s="365"/>
      <c r="T967" s="368"/>
      <c r="U967" s="129"/>
      <c r="V967" s="129"/>
      <c r="W967" s="129"/>
      <c r="X967" s="224" t="str">
        <f t="shared" si="530"/>
        <v>0%</v>
      </c>
      <c r="Y967" s="224"/>
      <c r="Z967" s="224" t="str">
        <f t="shared" si="531"/>
        <v>0%</v>
      </c>
      <c r="AA967" s="129"/>
      <c r="AB967" s="129"/>
      <c r="AC967" s="225">
        <f t="shared" si="532"/>
        <v>0</v>
      </c>
      <c r="AD967" s="129"/>
      <c r="AE967" s="129"/>
      <c r="AF967" s="129"/>
      <c r="AG967" s="225">
        <f t="shared" si="533"/>
        <v>0</v>
      </c>
      <c r="AH967" s="129"/>
      <c r="AI967" s="129"/>
      <c r="AJ967" s="225">
        <f t="shared" si="529"/>
        <v>0</v>
      </c>
      <c r="AK967" s="129"/>
      <c r="AL967" s="129"/>
      <c r="AM967" s="225">
        <f t="shared" si="536"/>
        <v>0</v>
      </c>
      <c r="AN967" s="225"/>
      <c r="AO967" s="225"/>
      <c r="AP967" s="225">
        <f t="shared" si="534"/>
        <v>0</v>
      </c>
      <c r="AQ967" s="226">
        <f t="shared" si="535"/>
        <v>0</v>
      </c>
      <c r="AR967" s="359"/>
      <c r="AS967" s="362"/>
      <c r="AT967" s="365"/>
      <c r="AU967" s="362"/>
      <c r="AV967" s="365"/>
      <c r="AW967" s="365"/>
      <c r="AX967" s="365"/>
      <c r="AY967" s="368"/>
    </row>
    <row r="968" spans="1:51" ht="50" customHeight="1" x14ac:dyDescent="0.3">
      <c r="A968" s="375"/>
      <c r="B968" s="378"/>
      <c r="C968" s="381"/>
      <c r="D968" s="378"/>
      <c r="E968" s="378"/>
      <c r="F968" s="378"/>
      <c r="G968" s="384"/>
      <c r="H968" s="363"/>
      <c r="I968" s="363"/>
      <c r="J968" s="363"/>
      <c r="K968" s="363"/>
      <c r="L968" s="363"/>
      <c r="M968" s="363"/>
      <c r="N968" s="366"/>
      <c r="O968" s="372"/>
      <c r="P968" s="363"/>
      <c r="Q968" s="366"/>
      <c r="R968" s="372"/>
      <c r="S968" s="366"/>
      <c r="T968" s="369"/>
      <c r="U968" s="129"/>
      <c r="V968" s="129"/>
      <c r="W968" s="129"/>
      <c r="X968" s="224" t="str">
        <f t="shared" si="530"/>
        <v>0%</v>
      </c>
      <c r="Y968" s="224"/>
      <c r="Z968" s="224" t="str">
        <f t="shared" si="531"/>
        <v>0%</v>
      </c>
      <c r="AA968" s="129"/>
      <c r="AB968" s="129"/>
      <c r="AC968" s="225">
        <f t="shared" si="532"/>
        <v>0</v>
      </c>
      <c r="AD968" s="129"/>
      <c r="AE968" s="129"/>
      <c r="AF968" s="129"/>
      <c r="AG968" s="225">
        <f t="shared" si="533"/>
        <v>0</v>
      </c>
      <c r="AH968" s="129"/>
      <c r="AI968" s="129"/>
      <c r="AJ968" s="225">
        <f t="shared" si="529"/>
        <v>0</v>
      </c>
      <c r="AK968" s="129"/>
      <c r="AL968" s="129"/>
      <c r="AM968" s="225">
        <f t="shared" si="536"/>
        <v>0</v>
      </c>
      <c r="AN968" s="225"/>
      <c r="AO968" s="225"/>
      <c r="AP968" s="225">
        <f t="shared" si="534"/>
        <v>0</v>
      </c>
      <c r="AQ968" s="226">
        <f t="shared" si="535"/>
        <v>0</v>
      </c>
      <c r="AR968" s="360"/>
      <c r="AS968" s="363"/>
      <c r="AT968" s="366"/>
      <c r="AU968" s="363"/>
      <c r="AV968" s="366"/>
      <c r="AW968" s="366"/>
      <c r="AX968" s="366"/>
      <c r="AY968" s="369"/>
    </row>
    <row r="969" spans="1:51" ht="50" customHeight="1" x14ac:dyDescent="0.3">
      <c r="A969" s="373" t="s">
        <v>3930</v>
      </c>
      <c r="B969" s="376" t="s">
        <v>163</v>
      </c>
      <c r="C969" s="379">
        <v>12</v>
      </c>
      <c r="D969" s="376" t="s">
        <v>312</v>
      </c>
      <c r="E969" s="376" t="s">
        <v>175</v>
      </c>
      <c r="F969" s="376" t="s">
        <v>2061</v>
      </c>
      <c r="G969" s="382" t="s">
        <v>2556</v>
      </c>
      <c r="H969" s="361" t="s">
        <v>2073</v>
      </c>
      <c r="I969" s="361" t="s">
        <v>2237</v>
      </c>
      <c r="J969" s="361" t="s">
        <v>2238</v>
      </c>
      <c r="K969" s="361" t="s">
        <v>2239</v>
      </c>
      <c r="L969" s="361" t="s">
        <v>3932</v>
      </c>
      <c r="M969" s="361" t="s">
        <v>2042</v>
      </c>
      <c r="N969" s="364">
        <f>VALUE(MID($M969,1,1))</f>
        <v>3</v>
      </c>
      <c r="O969" s="370">
        <f>IF(N969=5,100%,IF(N969=4,80%,IF(N969=3,60%,IF(N969=2,40%,IF(N969=1,20%,"")))))</f>
        <v>0.6</v>
      </c>
      <c r="P969" s="361" t="s">
        <v>2043</v>
      </c>
      <c r="Q969" s="364">
        <f>VALUE(MID($P969,1,1))</f>
        <v>2</v>
      </c>
      <c r="R969" s="370">
        <f>IF(Q969=5,100%,IF(Q969=4,80%,IF(Q969=3,60%,IF(Q969=2,40%,IF(Q969=1,20%,"")))))</f>
        <v>0.4</v>
      </c>
      <c r="S969" s="364" t="str">
        <f>CONCATENATE(M969,P969)</f>
        <v>3. Media2. Menor</v>
      </c>
      <c r="T969" s="367" t="s">
        <v>2044</v>
      </c>
      <c r="U969" s="129" t="s">
        <v>419</v>
      </c>
      <c r="V969" s="129" t="s">
        <v>3945</v>
      </c>
      <c r="W969" s="129" t="s">
        <v>2046</v>
      </c>
      <c r="X969" s="224">
        <f t="shared" si="530"/>
        <v>0.25</v>
      </c>
      <c r="Y969" s="224" t="s">
        <v>2047</v>
      </c>
      <c r="Z969" s="224">
        <f t="shared" si="531"/>
        <v>0.05</v>
      </c>
      <c r="AA969" s="129" t="s">
        <v>456</v>
      </c>
      <c r="AB969" s="129" t="s">
        <v>3946</v>
      </c>
      <c r="AC969" s="225">
        <f t="shared" si="532"/>
        <v>0</v>
      </c>
      <c r="AD969" s="129" t="s">
        <v>419</v>
      </c>
      <c r="AE969" s="129" t="s">
        <v>193</v>
      </c>
      <c r="AF969" s="129" t="s">
        <v>651</v>
      </c>
      <c r="AG969" s="225">
        <f t="shared" si="533"/>
        <v>0.15</v>
      </c>
      <c r="AH969" s="129" t="s">
        <v>419</v>
      </c>
      <c r="AI969" s="129" t="s">
        <v>2145</v>
      </c>
      <c r="AJ969" s="225">
        <f t="shared" si="529"/>
        <v>0.1</v>
      </c>
      <c r="AK969" s="129" t="s">
        <v>419</v>
      </c>
      <c r="AL969" s="129" t="s">
        <v>2063</v>
      </c>
      <c r="AM969" s="225">
        <f t="shared" si="536"/>
        <v>0.15</v>
      </c>
      <c r="AN969" s="225" t="s">
        <v>2051</v>
      </c>
      <c r="AO969" s="225" t="s">
        <v>2067</v>
      </c>
      <c r="AP969" s="225">
        <f t="shared" si="534"/>
        <v>0.25</v>
      </c>
      <c r="AQ969" s="226">
        <f t="shared" si="535"/>
        <v>0.95000000000000007</v>
      </c>
      <c r="AR969" s="358">
        <v>0.31666666666666671</v>
      </c>
      <c r="AS969" s="361" t="s">
        <v>2042</v>
      </c>
      <c r="AT969" s="364">
        <f>VALUE(MID($AS969,1,1))</f>
        <v>3</v>
      </c>
      <c r="AU969" s="361" t="s">
        <v>2043</v>
      </c>
      <c r="AV969" s="364">
        <f>VALUE(MID($AU969,1,1))</f>
        <v>2</v>
      </c>
      <c r="AW969" s="364">
        <f>$AT969*$AV969</f>
        <v>6</v>
      </c>
      <c r="AX969" s="364" t="str">
        <f>CONCATENATE(AS969,AU969)</f>
        <v>3. Media2. Menor</v>
      </c>
      <c r="AY969" s="367" t="s">
        <v>2044</v>
      </c>
    </row>
    <row r="970" spans="1:51" ht="50" customHeight="1" x14ac:dyDescent="0.3">
      <c r="A970" s="374"/>
      <c r="B970" s="377"/>
      <c r="C970" s="380"/>
      <c r="D970" s="377"/>
      <c r="E970" s="377"/>
      <c r="F970" s="377"/>
      <c r="G970" s="383"/>
      <c r="H970" s="362"/>
      <c r="I970" s="362"/>
      <c r="J970" s="362"/>
      <c r="K970" s="362"/>
      <c r="L970" s="362"/>
      <c r="M970" s="362"/>
      <c r="N970" s="365"/>
      <c r="O970" s="371"/>
      <c r="P970" s="362"/>
      <c r="Q970" s="365"/>
      <c r="R970" s="371"/>
      <c r="S970" s="365"/>
      <c r="T970" s="368"/>
      <c r="U970" s="129"/>
      <c r="V970" s="129"/>
      <c r="W970" s="129"/>
      <c r="X970" s="224" t="str">
        <f t="shared" si="530"/>
        <v>0%</v>
      </c>
      <c r="Y970" s="224"/>
      <c r="Z970" s="224" t="str">
        <f t="shared" si="531"/>
        <v>0%</v>
      </c>
      <c r="AA970" s="129"/>
      <c r="AB970" s="129"/>
      <c r="AC970" s="225">
        <f t="shared" si="532"/>
        <v>0</v>
      </c>
      <c r="AD970" s="129"/>
      <c r="AE970" s="129"/>
      <c r="AF970" s="129"/>
      <c r="AG970" s="225">
        <f t="shared" si="533"/>
        <v>0</v>
      </c>
      <c r="AH970" s="129"/>
      <c r="AI970" s="129"/>
      <c r="AJ970" s="225">
        <f t="shared" si="529"/>
        <v>0</v>
      </c>
      <c r="AK970" s="129"/>
      <c r="AL970" s="129"/>
      <c r="AM970" s="225">
        <f t="shared" si="536"/>
        <v>0</v>
      </c>
      <c r="AN970" s="225"/>
      <c r="AO970" s="225"/>
      <c r="AP970" s="225">
        <f t="shared" si="534"/>
        <v>0</v>
      </c>
      <c r="AQ970" s="226">
        <f t="shared" si="535"/>
        <v>0</v>
      </c>
      <c r="AR970" s="359"/>
      <c r="AS970" s="362"/>
      <c r="AT970" s="365"/>
      <c r="AU970" s="362"/>
      <c r="AV970" s="365"/>
      <c r="AW970" s="365"/>
      <c r="AX970" s="365"/>
      <c r="AY970" s="368"/>
    </row>
    <row r="971" spans="1:51" ht="50" customHeight="1" x14ac:dyDescent="0.3">
      <c r="A971" s="375"/>
      <c r="B971" s="378"/>
      <c r="C971" s="381"/>
      <c r="D971" s="378"/>
      <c r="E971" s="378"/>
      <c r="F971" s="378"/>
      <c r="G971" s="384"/>
      <c r="H971" s="363"/>
      <c r="I971" s="363"/>
      <c r="J971" s="363"/>
      <c r="K971" s="363"/>
      <c r="L971" s="363"/>
      <c r="M971" s="363"/>
      <c r="N971" s="366"/>
      <c r="O971" s="372"/>
      <c r="P971" s="363"/>
      <c r="Q971" s="366"/>
      <c r="R971" s="372"/>
      <c r="S971" s="366"/>
      <c r="T971" s="369"/>
      <c r="U971" s="129"/>
      <c r="V971" s="129"/>
      <c r="W971" s="129"/>
      <c r="X971" s="224" t="str">
        <f t="shared" si="530"/>
        <v>0%</v>
      </c>
      <c r="Y971" s="224"/>
      <c r="Z971" s="224" t="str">
        <f t="shared" si="531"/>
        <v>0%</v>
      </c>
      <c r="AA971" s="129"/>
      <c r="AB971" s="129"/>
      <c r="AC971" s="225">
        <f t="shared" si="532"/>
        <v>0</v>
      </c>
      <c r="AD971" s="129"/>
      <c r="AE971" s="129"/>
      <c r="AF971" s="129"/>
      <c r="AG971" s="225">
        <f t="shared" si="533"/>
        <v>0</v>
      </c>
      <c r="AH971" s="129"/>
      <c r="AI971" s="129"/>
      <c r="AJ971" s="225">
        <f t="shared" si="529"/>
        <v>0</v>
      </c>
      <c r="AK971" s="129"/>
      <c r="AL971" s="129"/>
      <c r="AM971" s="225">
        <f t="shared" si="536"/>
        <v>0</v>
      </c>
      <c r="AN971" s="225"/>
      <c r="AO971" s="225"/>
      <c r="AP971" s="225">
        <f t="shared" si="534"/>
        <v>0</v>
      </c>
      <c r="AQ971" s="226">
        <f t="shared" si="535"/>
        <v>0</v>
      </c>
      <c r="AR971" s="360"/>
      <c r="AS971" s="363"/>
      <c r="AT971" s="366"/>
      <c r="AU971" s="363"/>
      <c r="AV971" s="366"/>
      <c r="AW971" s="366"/>
      <c r="AX971" s="366"/>
      <c r="AY971" s="369"/>
    </row>
    <row r="972" spans="1:51" ht="50" customHeight="1" x14ac:dyDescent="0.3">
      <c r="A972" s="373" t="s">
        <v>3930</v>
      </c>
      <c r="B972" s="376" t="s">
        <v>163</v>
      </c>
      <c r="C972" s="379">
        <v>13</v>
      </c>
      <c r="D972" s="376" t="s">
        <v>3768</v>
      </c>
      <c r="E972" s="376" t="s">
        <v>243</v>
      </c>
      <c r="F972" s="376" t="s">
        <v>2032</v>
      </c>
      <c r="G972" s="382" t="s">
        <v>3947</v>
      </c>
      <c r="H972" s="361" t="s">
        <v>2073</v>
      </c>
      <c r="I972" s="361" t="s">
        <v>2038</v>
      </c>
      <c r="J972" s="361" t="s">
        <v>2109</v>
      </c>
      <c r="K972" s="361" t="s">
        <v>2110</v>
      </c>
      <c r="L972" s="361" t="s">
        <v>3932</v>
      </c>
      <c r="M972" s="361" t="s">
        <v>2141</v>
      </c>
      <c r="N972" s="364">
        <f>VALUE(MID($M972,1,1))</f>
        <v>4</v>
      </c>
      <c r="O972" s="370">
        <f>IF(N972=5,100%,IF(N972=4,80%,IF(N972=3,60%,IF(N972=2,40%,IF(N972=1,20%,"")))))</f>
        <v>0.8</v>
      </c>
      <c r="P972" s="361" t="s">
        <v>2091</v>
      </c>
      <c r="Q972" s="364">
        <f>VALUE(MID($P972,1,1))</f>
        <v>4</v>
      </c>
      <c r="R972" s="370">
        <f>IF(Q972=5,100%,IF(Q972=4,80%,IF(Q972=3,60%,IF(Q972=2,40%,IF(Q972=1,20%,"")))))</f>
        <v>0.8</v>
      </c>
      <c r="S972" s="364" t="str">
        <f>CONCATENATE(M972,P972)</f>
        <v>4. Alta4. Mayor</v>
      </c>
      <c r="T972" s="367" t="s">
        <v>2092</v>
      </c>
      <c r="U972" s="129" t="s">
        <v>419</v>
      </c>
      <c r="V972" s="129" t="s">
        <v>2113</v>
      </c>
      <c r="W972" s="129" t="s">
        <v>2114</v>
      </c>
      <c r="X972" s="224">
        <f t="shared" si="530"/>
        <v>0.1</v>
      </c>
      <c r="Y972" s="224" t="s">
        <v>2047</v>
      </c>
      <c r="Z972" s="224">
        <f t="shared" si="531"/>
        <v>0.05</v>
      </c>
      <c r="AA972" s="129" t="s">
        <v>419</v>
      </c>
      <c r="AB972" s="129" t="s">
        <v>2115</v>
      </c>
      <c r="AC972" s="225">
        <f t="shared" si="532"/>
        <v>0.1</v>
      </c>
      <c r="AD972" s="129" t="s">
        <v>419</v>
      </c>
      <c r="AE972" s="129" t="s">
        <v>516</v>
      </c>
      <c r="AF972" s="129" t="s">
        <v>170</v>
      </c>
      <c r="AG972" s="225">
        <f t="shared" si="533"/>
        <v>0.15</v>
      </c>
      <c r="AH972" s="129" t="s">
        <v>419</v>
      </c>
      <c r="AI972" s="129" t="s">
        <v>2049</v>
      </c>
      <c r="AJ972" s="225">
        <f t="shared" si="529"/>
        <v>0.1</v>
      </c>
      <c r="AK972" s="129" t="s">
        <v>419</v>
      </c>
      <c r="AL972" s="129" t="s">
        <v>2050</v>
      </c>
      <c r="AM972" s="225">
        <f t="shared" si="536"/>
        <v>0.15</v>
      </c>
      <c r="AN972" s="225" t="s">
        <v>2051</v>
      </c>
      <c r="AO972" s="225" t="s">
        <v>2067</v>
      </c>
      <c r="AP972" s="225">
        <f t="shared" si="534"/>
        <v>0.25</v>
      </c>
      <c r="AQ972" s="226">
        <f t="shared" si="535"/>
        <v>0.9</v>
      </c>
      <c r="AR972" s="358">
        <v>0.3</v>
      </c>
      <c r="AS972" s="361" t="s">
        <v>2141</v>
      </c>
      <c r="AT972" s="364">
        <f>VALUE(MID($AS972,1,1))</f>
        <v>4</v>
      </c>
      <c r="AU972" s="361" t="s">
        <v>2091</v>
      </c>
      <c r="AV972" s="364">
        <f>VALUE(MID($AU972,1,1))</f>
        <v>4</v>
      </c>
      <c r="AW972" s="364">
        <f>$AT972*$AV972</f>
        <v>16</v>
      </c>
      <c r="AX972" s="364" t="str">
        <f>CONCATENATE(AS972,AU972)</f>
        <v>4. Alta4. Mayor</v>
      </c>
      <c r="AY972" s="367" t="s">
        <v>2092</v>
      </c>
    </row>
    <row r="973" spans="1:51" ht="50" customHeight="1" x14ac:dyDescent="0.3">
      <c r="A973" s="374"/>
      <c r="B973" s="377"/>
      <c r="C973" s="380"/>
      <c r="D973" s="377"/>
      <c r="E973" s="377"/>
      <c r="F973" s="377"/>
      <c r="G973" s="383"/>
      <c r="H973" s="362"/>
      <c r="I973" s="362"/>
      <c r="J973" s="362"/>
      <c r="K973" s="362"/>
      <c r="L973" s="362"/>
      <c r="M973" s="362"/>
      <c r="N973" s="365"/>
      <c r="O973" s="371"/>
      <c r="P973" s="362"/>
      <c r="Q973" s="365"/>
      <c r="R973" s="371"/>
      <c r="S973" s="365"/>
      <c r="T973" s="368"/>
      <c r="U973" s="129"/>
      <c r="V973" s="129"/>
      <c r="W973" s="129"/>
      <c r="X973" s="224"/>
      <c r="Y973" s="224"/>
      <c r="Z973" s="224"/>
      <c r="AA973" s="129"/>
      <c r="AB973" s="129"/>
      <c r="AC973" s="225"/>
      <c r="AD973" s="129"/>
      <c r="AE973" s="129"/>
      <c r="AF973" s="129"/>
      <c r="AG973" s="225"/>
      <c r="AH973" s="129"/>
      <c r="AI973" s="129"/>
      <c r="AJ973" s="225"/>
      <c r="AK973" s="129"/>
      <c r="AL973" s="129"/>
      <c r="AM973" s="225"/>
      <c r="AN973" s="225"/>
      <c r="AO973" s="225"/>
      <c r="AP973" s="225">
        <f t="shared" si="534"/>
        <v>0</v>
      </c>
      <c r="AQ973" s="226">
        <f t="shared" si="535"/>
        <v>0</v>
      </c>
      <c r="AR973" s="359"/>
      <c r="AS973" s="362"/>
      <c r="AT973" s="365"/>
      <c r="AU973" s="362"/>
      <c r="AV973" s="365"/>
      <c r="AW973" s="365"/>
      <c r="AX973" s="365"/>
      <c r="AY973" s="368"/>
    </row>
    <row r="974" spans="1:51" ht="50" customHeight="1" x14ac:dyDescent="0.3">
      <c r="A974" s="375"/>
      <c r="B974" s="378"/>
      <c r="C974" s="381"/>
      <c r="D974" s="378"/>
      <c r="E974" s="378"/>
      <c r="F974" s="378"/>
      <c r="G974" s="384"/>
      <c r="H974" s="363"/>
      <c r="I974" s="363"/>
      <c r="J974" s="363"/>
      <c r="K974" s="363"/>
      <c r="L974" s="363"/>
      <c r="M974" s="363"/>
      <c r="N974" s="366"/>
      <c r="O974" s="372"/>
      <c r="P974" s="363"/>
      <c r="Q974" s="366"/>
      <c r="R974" s="372"/>
      <c r="S974" s="366"/>
      <c r="T974" s="369"/>
      <c r="U974" s="129"/>
      <c r="V974" s="129"/>
      <c r="W974" s="129"/>
      <c r="X974" s="224" t="str">
        <f t="shared" si="530"/>
        <v>0%</v>
      </c>
      <c r="Y974" s="224"/>
      <c r="Z974" s="224" t="str">
        <f t="shared" si="531"/>
        <v>0%</v>
      </c>
      <c r="AA974" s="129"/>
      <c r="AB974" s="129"/>
      <c r="AC974" s="225">
        <f t="shared" si="532"/>
        <v>0</v>
      </c>
      <c r="AD974" s="129"/>
      <c r="AE974" s="129"/>
      <c r="AF974" s="129"/>
      <c r="AG974" s="225">
        <f t="shared" si="533"/>
        <v>0</v>
      </c>
      <c r="AH974" s="129"/>
      <c r="AI974" s="129"/>
      <c r="AJ974" s="225">
        <f t="shared" si="529"/>
        <v>0</v>
      </c>
      <c r="AK974" s="129"/>
      <c r="AL974" s="129"/>
      <c r="AM974" s="225">
        <f t="shared" si="536"/>
        <v>0</v>
      </c>
      <c r="AN974" s="225"/>
      <c r="AO974" s="225"/>
      <c r="AP974" s="225">
        <f t="shared" si="534"/>
        <v>0</v>
      </c>
      <c r="AQ974" s="226">
        <f t="shared" si="535"/>
        <v>0</v>
      </c>
      <c r="AR974" s="360"/>
      <c r="AS974" s="363"/>
      <c r="AT974" s="366"/>
      <c r="AU974" s="363"/>
      <c r="AV974" s="366"/>
      <c r="AW974" s="366"/>
      <c r="AX974" s="366"/>
      <c r="AY974" s="369"/>
    </row>
    <row r="975" spans="1:51" ht="50" customHeight="1" x14ac:dyDescent="0.3">
      <c r="A975" s="373" t="s">
        <v>3930</v>
      </c>
      <c r="B975" s="376" t="s">
        <v>163</v>
      </c>
      <c r="C975" s="379">
        <v>14</v>
      </c>
      <c r="D975" s="376" t="s">
        <v>3768</v>
      </c>
      <c r="E975" s="376" t="s">
        <v>243</v>
      </c>
      <c r="F975" s="376" t="s">
        <v>2061</v>
      </c>
      <c r="G975" s="382" t="s">
        <v>3948</v>
      </c>
      <c r="H975" s="361" t="s">
        <v>2104</v>
      </c>
      <c r="I975" s="361" t="s">
        <v>2191</v>
      </c>
      <c r="J975" s="361" t="s">
        <v>2199</v>
      </c>
      <c r="K975" s="361" t="s">
        <v>2140</v>
      </c>
      <c r="L975" s="361" t="s">
        <v>3932</v>
      </c>
      <c r="M975" s="361" t="s">
        <v>2141</v>
      </c>
      <c r="N975" s="364">
        <f>VALUE(MID($M975,1,1))</f>
        <v>4</v>
      </c>
      <c r="O975" s="370">
        <f>IF(N975=5,100%,IF(N975=4,80%,IF(N975=3,60%,IF(N975=2,40%,IF(N975=1,20%,"")))))</f>
        <v>0.8</v>
      </c>
      <c r="P975" s="361" t="s">
        <v>2106</v>
      </c>
      <c r="Q975" s="364">
        <f>VALUE(MID($P975,1,1))</f>
        <v>3</v>
      </c>
      <c r="R975" s="370">
        <f>IF(Q975=5,100%,IF(Q975=4,80%,IF(Q975=3,60%,IF(Q975=2,40%,IF(Q975=1,20%,"")))))</f>
        <v>0.6</v>
      </c>
      <c r="S975" s="364" t="str">
        <f>CONCATENATE(M975,P975)</f>
        <v>4. Alta3. Moderado</v>
      </c>
      <c r="T975" s="367" t="s">
        <v>2092</v>
      </c>
      <c r="U975" s="129" t="s">
        <v>419</v>
      </c>
      <c r="V975" s="129" t="s">
        <v>2111</v>
      </c>
      <c r="W975" s="129" t="s">
        <v>2046</v>
      </c>
      <c r="X975" s="224">
        <f t="shared" si="530"/>
        <v>0.25</v>
      </c>
      <c r="Y975" s="224" t="s">
        <v>2069</v>
      </c>
      <c r="Z975" s="224">
        <f t="shared" si="531"/>
        <v>0.15</v>
      </c>
      <c r="AA975" s="129" t="s">
        <v>419</v>
      </c>
      <c r="AB975" s="129" t="s">
        <v>2112</v>
      </c>
      <c r="AC975" s="225">
        <f t="shared" si="532"/>
        <v>0.1</v>
      </c>
      <c r="AD975" s="129" t="s">
        <v>419</v>
      </c>
      <c r="AE975" s="129" t="s">
        <v>2909</v>
      </c>
      <c r="AF975" s="129" t="s">
        <v>651</v>
      </c>
      <c r="AG975" s="225">
        <f t="shared" si="533"/>
        <v>0.15</v>
      </c>
      <c r="AH975" s="129" t="s">
        <v>419</v>
      </c>
      <c r="AI975" s="129" t="s">
        <v>2049</v>
      </c>
      <c r="AJ975" s="225">
        <f t="shared" si="529"/>
        <v>0.1</v>
      </c>
      <c r="AK975" s="129" t="s">
        <v>419</v>
      </c>
      <c r="AL975" s="129" t="s">
        <v>2063</v>
      </c>
      <c r="AM975" s="225">
        <f t="shared" si="536"/>
        <v>0.15</v>
      </c>
      <c r="AN975" s="225" t="s">
        <v>2051</v>
      </c>
      <c r="AO975" s="225" t="s">
        <v>2052</v>
      </c>
      <c r="AP975" s="225">
        <f t="shared" si="534"/>
        <v>0.25</v>
      </c>
      <c r="AQ975" s="226">
        <f t="shared" si="535"/>
        <v>1.1499999999999999</v>
      </c>
      <c r="AR975" s="358">
        <v>1.0333333333333334</v>
      </c>
      <c r="AS975" s="361" t="s">
        <v>2132</v>
      </c>
      <c r="AT975" s="364">
        <f>VALUE(MID($AS975,1,1))</f>
        <v>2</v>
      </c>
      <c r="AU975" s="361" t="s">
        <v>2054</v>
      </c>
      <c r="AV975" s="364">
        <f>VALUE(MID($AU975,1,1))</f>
        <v>1</v>
      </c>
      <c r="AW975" s="364">
        <f>$AT975*$AV975</f>
        <v>2</v>
      </c>
      <c r="AX975" s="364" t="str">
        <f>CONCATENATE(AS975,AU975)</f>
        <v>2. Baja1. Leve</v>
      </c>
      <c r="AY975" s="367" t="s">
        <v>2055</v>
      </c>
    </row>
    <row r="976" spans="1:51" ht="50" customHeight="1" x14ac:dyDescent="0.3">
      <c r="A976" s="374"/>
      <c r="B976" s="377"/>
      <c r="C976" s="380"/>
      <c r="D976" s="377"/>
      <c r="E976" s="377"/>
      <c r="F976" s="377"/>
      <c r="G976" s="383"/>
      <c r="H976" s="362"/>
      <c r="I976" s="362"/>
      <c r="J976" s="362"/>
      <c r="K976" s="362"/>
      <c r="L976" s="362"/>
      <c r="M976" s="362"/>
      <c r="N976" s="365"/>
      <c r="O976" s="371"/>
      <c r="P976" s="362"/>
      <c r="Q976" s="365"/>
      <c r="R976" s="371"/>
      <c r="S976" s="365"/>
      <c r="T976" s="368"/>
      <c r="U976" s="129" t="s">
        <v>419</v>
      </c>
      <c r="V976" s="129" t="s">
        <v>2118</v>
      </c>
      <c r="W976" s="129" t="s">
        <v>2046</v>
      </c>
      <c r="X976" s="224">
        <f t="shared" si="530"/>
        <v>0.25</v>
      </c>
      <c r="Y976" s="224" t="s">
        <v>2047</v>
      </c>
      <c r="Z976" s="224">
        <f t="shared" si="531"/>
        <v>0.05</v>
      </c>
      <c r="AA976" s="129" t="s">
        <v>419</v>
      </c>
      <c r="AB976" s="129" t="s">
        <v>2119</v>
      </c>
      <c r="AC976" s="225">
        <f t="shared" si="532"/>
        <v>0.1</v>
      </c>
      <c r="AD976" s="129" t="s">
        <v>419</v>
      </c>
      <c r="AE976" s="129" t="s">
        <v>194</v>
      </c>
      <c r="AF976" s="129" t="s">
        <v>170</v>
      </c>
      <c r="AG976" s="225">
        <f t="shared" si="533"/>
        <v>0.15</v>
      </c>
      <c r="AH976" s="129" t="s">
        <v>419</v>
      </c>
      <c r="AI976" s="129" t="s">
        <v>2049</v>
      </c>
      <c r="AJ976" s="225">
        <f t="shared" si="529"/>
        <v>0.1</v>
      </c>
      <c r="AK976" s="129" t="s">
        <v>419</v>
      </c>
      <c r="AL976" s="129" t="s">
        <v>2050</v>
      </c>
      <c r="AM976" s="225">
        <f t="shared" si="536"/>
        <v>0.15</v>
      </c>
      <c r="AN976" s="225" t="s">
        <v>2051</v>
      </c>
      <c r="AO976" s="225" t="s">
        <v>2120</v>
      </c>
      <c r="AP976" s="225">
        <f t="shared" si="534"/>
        <v>0.25</v>
      </c>
      <c r="AQ976" s="226">
        <f t="shared" si="535"/>
        <v>1.05</v>
      </c>
      <c r="AR976" s="359"/>
      <c r="AS976" s="362"/>
      <c r="AT976" s="365"/>
      <c r="AU976" s="362"/>
      <c r="AV976" s="365"/>
      <c r="AW976" s="365"/>
      <c r="AX976" s="365"/>
      <c r="AY976" s="368"/>
    </row>
    <row r="977" spans="1:51" ht="50" customHeight="1" x14ac:dyDescent="0.3">
      <c r="A977" s="375"/>
      <c r="B977" s="378"/>
      <c r="C977" s="381"/>
      <c r="D977" s="378"/>
      <c r="E977" s="378"/>
      <c r="F977" s="378"/>
      <c r="G977" s="384"/>
      <c r="H977" s="363"/>
      <c r="I977" s="363"/>
      <c r="J977" s="363"/>
      <c r="K977" s="363"/>
      <c r="L977" s="363"/>
      <c r="M977" s="363"/>
      <c r="N977" s="366"/>
      <c r="O977" s="372"/>
      <c r="P977" s="363"/>
      <c r="Q977" s="366"/>
      <c r="R977" s="372"/>
      <c r="S977" s="366"/>
      <c r="T977" s="369"/>
      <c r="U977" s="129" t="s">
        <v>419</v>
      </c>
      <c r="V977" s="129" t="s">
        <v>2113</v>
      </c>
      <c r="W977" s="129" t="s">
        <v>2114</v>
      </c>
      <c r="X977" s="224">
        <f t="shared" si="530"/>
        <v>0.1</v>
      </c>
      <c r="Y977" s="224" t="s">
        <v>2047</v>
      </c>
      <c r="Z977" s="224">
        <f t="shared" si="531"/>
        <v>0.05</v>
      </c>
      <c r="AA977" s="129" t="s">
        <v>419</v>
      </c>
      <c r="AB977" s="129" t="s">
        <v>2121</v>
      </c>
      <c r="AC977" s="225">
        <f t="shared" si="532"/>
        <v>0.1</v>
      </c>
      <c r="AD977" s="129" t="s">
        <v>419</v>
      </c>
      <c r="AE977" s="129" t="s">
        <v>194</v>
      </c>
      <c r="AF977" s="129" t="s">
        <v>170</v>
      </c>
      <c r="AG977" s="225">
        <f t="shared" si="533"/>
        <v>0.15</v>
      </c>
      <c r="AH977" s="129" t="s">
        <v>419</v>
      </c>
      <c r="AI977" s="129" t="s">
        <v>2049</v>
      </c>
      <c r="AJ977" s="225">
        <f t="shared" si="529"/>
        <v>0.1</v>
      </c>
      <c r="AK977" s="129" t="s">
        <v>419</v>
      </c>
      <c r="AL977" s="129" t="s">
        <v>2050</v>
      </c>
      <c r="AM977" s="225">
        <f t="shared" si="536"/>
        <v>0.15</v>
      </c>
      <c r="AN977" s="225" t="s">
        <v>2051</v>
      </c>
      <c r="AO977" s="225" t="s">
        <v>2067</v>
      </c>
      <c r="AP977" s="225">
        <f t="shared" si="534"/>
        <v>0.25</v>
      </c>
      <c r="AQ977" s="226">
        <f t="shared" si="535"/>
        <v>0.9</v>
      </c>
      <c r="AR977" s="360"/>
      <c r="AS977" s="363"/>
      <c r="AT977" s="366"/>
      <c r="AU977" s="363"/>
      <c r="AV977" s="366"/>
      <c r="AW977" s="366"/>
      <c r="AX977" s="366"/>
      <c r="AY977" s="369"/>
    </row>
    <row r="978" spans="1:51" ht="50" customHeight="1" x14ac:dyDescent="0.3">
      <c r="A978" s="373" t="s">
        <v>3206</v>
      </c>
      <c r="B978" s="376" t="s">
        <v>163</v>
      </c>
      <c r="C978" s="379">
        <v>1</v>
      </c>
      <c r="D978" s="376" t="s">
        <v>3960</v>
      </c>
      <c r="E978" s="376" t="s">
        <v>227</v>
      </c>
      <c r="F978" s="376" t="s">
        <v>2032</v>
      </c>
      <c r="G978" s="382" t="str">
        <f>(CONCATENATE(F978," ","de"," ",D978," ","por"," ",J978," ","debido a"," ",I978))</f>
        <v>Pérdida de confidencialidad e integridad de Base de datos Historias Laborales
Base de datos Planta Secretaría General
Base de datos Control de préstamos
Base de datos Actos Administrativos
Base de datos Situaciones Administrativas por Uso indebido de la Información debido a Falta de capacitación al personal</v>
      </c>
      <c r="H978" s="361" t="s">
        <v>2073</v>
      </c>
      <c r="I978" s="361" t="s">
        <v>2074</v>
      </c>
      <c r="J978" s="361" t="s">
        <v>2075</v>
      </c>
      <c r="K978" s="361" t="s">
        <v>2076</v>
      </c>
      <c r="L978" s="361" t="s">
        <v>2509</v>
      </c>
      <c r="M978" s="361" t="s">
        <v>2141</v>
      </c>
      <c r="N978" s="364"/>
      <c r="O978" s="370"/>
      <c r="P978" s="361" t="s">
        <v>2091</v>
      </c>
      <c r="Q978" s="364">
        <f>VALUE(MID($P978,1,1))</f>
        <v>4</v>
      </c>
      <c r="R978" s="370">
        <f>IF(Q978=5,100%,IF(Q978=4,80%,IF(Q978=3,60%,IF(Q978=2,40%,IF(Q978=1,20%,"")))))</f>
        <v>0.8</v>
      </c>
      <c r="S978" s="364" t="str">
        <f>CONCATENATE(M978,P978)</f>
        <v>4. Alta4. Mayor</v>
      </c>
      <c r="T978" s="367" t="str">
        <f>IF(S978="5. Muy alta1. Leve","Alto",IF(S978="5. Muy alta2. Menor","Alto",IF(S978="5. Muy alta3. Moderado","Alto",IF(S978="5. Muy alta4. Mayor","Alto",IF(S978="5. Muy alta5. Catastrófico","Extremo",IF(S978="4. Alta1. Leve","Moderado",IF(S978="4. Alta2. Menor","Moderado",IF(S978="4. Alta3. Moderado","Alto",IF(S978="4. Alta4. Mayor","Alto",IF(S978="4. Alta5. Catastrófico","Extremo",IF(S978="3. Media1. Leve","Moderado",IF(S978="3. Media2. Menor","Moderado",IF(S978="3. Media3. Moderado","Moderado",IF(S978="3. Media4. Mayor","Alto",IF(S978="3. Media5. Catastrófico","Extremo",IF(S978="2. Baja1. Leve","Bajo",IF(S978="2. Baja2. Menor","Moderado",IF(S978="2. Baja3. Moderado","Moderado",IF(S978="2. Baja4. Mayor","Alto",IF(S978="2. Baja5. Catastrófico","Extremo",IF(S978="1. Muy baja1. Leve","Bajo",IF(S978="1. Muy baja2. Menor","Bajo",IF(S978="1. Muy baja3. Moderado","Moderado",IF(S978="1. Muy baja4. Mayor","Alto",IF(S978="1. Muy baja5. Catastrófico","Extremo","")))))))))))))))))))))))))</f>
        <v>Alto</v>
      </c>
      <c r="U978" s="129" t="s">
        <v>419</v>
      </c>
      <c r="V978" s="129" t="s">
        <v>2093</v>
      </c>
      <c r="W978" s="129" t="s">
        <v>2046</v>
      </c>
      <c r="X978" s="224">
        <f t="shared" si="530"/>
        <v>0.25</v>
      </c>
      <c r="Y978" s="224" t="s">
        <v>2069</v>
      </c>
      <c r="Z978" s="224">
        <f t="shared" si="531"/>
        <v>0.15</v>
      </c>
      <c r="AA978" s="129" t="s">
        <v>419</v>
      </c>
      <c r="AB978" s="127" t="s">
        <v>3961</v>
      </c>
      <c r="AC978" s="225">
        <f t="shared" si="532"/>
        <v>0.1</v>
      </c>
      <c r="AD978" s="129" t="s">
        <v>419</v>
      </c>
      <c r="AE978" s="129" t="s">
        <v>516</v>
      </c>
      <c r="AF978" s="129" t="s">
        <v>1547</v>
      </c>
      <c r="AG978" s="225">
        <f t="shared" si="533"/>
        <v>0.15</v>
      </c>
      <c r="AH978" s="129" t="s">
        <v>419</v>
      </c>
      <c r="AI978" s="129" t="s">
        <v>2570</v>
      </c>
      <c r="AJ978" s="225">
        <f t="shared" si="529"/>
        <v>0.1</v>
      </c>
      <c r="AK978" s="129" t="s">
        <v>419</v>
      </c>
      <c r="AL978" s="129" t="s">
        <v>2050</v>
      </c>
      <c r="AM978" s="225">
        <f t="shared" si="536"/>
        <v>0.15</v>
      </c>
      <c r="AN978" s="225" t="s">
        <v>2051</v>
      </c>
      <c r="AO978" s="225" t="s">
        <v>2052</v>
      </c>
      <c r="AP978" s="225">
        <f>IF(AN978="Positivos",25%,0%)</f>
        <v>0.25</v>
      </c>
      <c r="AQ978" s="226">
        <f>+AC978+AG978+AJ978+AM978+AP978+Z978+X978</f>
        <v>1.1499999999999999</v>
      </c>
      <c r="AR978" s="358">
        <f>AVERAGE(AQ978,AQ979,AQ980)</f>
        <v>0.73333333333333339</v>
      </c>
      <c r="AS978" s="361" t="s">
        <v>2042</v>
      </c>
      <c r="AT978" s="364">
        <f>VALUE(MID($AS978,1,1))</f>
        <v>3</v>
      </c>
      <c r="AU978" s="361" t="s">
        <v>2106</v>
      </c>
      <c r="AV978" s="364">
        <f>VALUE(MID($AU978,1,1))</f>
        <v>3</v>
      </c>
      <c r="AW978" s="364">
        <f>$AT978*$AV978</f>
        <v>9</v>
      </c>
      <c r="AX978" s="364" t="str">
        <f>CONCATENATE(AS978,AU978)</f>
        <v>3. Media3. Moderado</v>
      </c>
      <c r="AY978" s="367" t="str">
        <f>IF(AX978="5. Muy alta1. Leve","Alto",IF(AX978="5. Muy alta2. Menor","Alto",IF(AX978="5. Muy alta3. Moderado","Alto",IF(AX978="5. Muy alta4. Mayor","Alto",IF(AX978="5. Muy alta5. Catastrófico","Extremo",IF(AX978="4. Alta1. Leve","Moderado",IF(AX978="4. Alta2. Menor","Moderado",IF(AX978="4. Alta3. Moderado","Alto",IF(AX978="4. Alta4. Mayor","Alto",IF(AX978="4. Alta5. Catastrófico","Extremo",IF(AX978="3. Media1. Leve","Moderado",IF(AX978="3. Media2. Menor","Moderado",IF(AX978="3. Media3. Moderado","Moderado",IF(AX978="3. Media4. Mayor","Alto",IF(AX978="3. Media5. Catastrófico","Extremo",IF(AX978="2. Baja1. Leve","Bajo",IF(AX978="2. Baja2. Menor","Moderado",IF(AX978="2. Baja3. Moderado","Moderado",IF(AX978="2. Baja4. Mayor","Alto",IF(AX978="2. Baja5. Catastrófico","Extremo",IF(AX978="1. Muy baja1. Leve","Bajo",IF(AX978="1. Muy baja2. Menor","Bajo",IF(AX978="1. Muy baja3. Moderado","Moderado",IF(AX978="1. Muy baja4. Mayor","Alto",IF(AX978="1. Muy baja5. Catastrófico","Extremo","")))))))))))))))))))))))))</f>
        <v>Moderado</v>
      </c>
    </row>
    <row r="979" spans="1:51" ht="50" customHeight="1" x14ac:dyDescent="0.3">
      <c r="A979" s="374"/>
      <c r="B979" s="377"/>
      <c r="C979" s="380"/>
      <c r="D979" s="377"/>
      <c r="E979" s="377"/>
      <c r="F979" s="377"/>
      <c r="G979" s="383"/>
      <c r="H979" s="362"/>
      <c r="I979" s="362"/>
      <c r="J979" s="362"/>
      <c r="K979" s="362"/>
      <c r="L979" s="362"/>
      <c r="M979" s="362"/>
      <c r="N979" s="365"/>
      <c r="O979" s="371"/>
      <c r="P979" s="362"/>
      <c r="Q979" s="365"/>
      <c r="R979" s="371"/>
      <c r="S979" s="365"/>
      <c r="T979" s="368"/>
      <c r="U979" s="129" t="s">
        <v>419</v>
      </c>
      <c r="V979" s="129" t="s">
        <v>2101</v>
      </c>
      <c r="W979" s="129" t="s">
        <v>2046</v>
      </c>
      <c r="X979" s="224">
        <f t="shared" si="530"/>
        <v>0.25</v>
      </c>
      <c r="Y979" s="224" t="s">
        <v>2047</v>
      </c>
      <c r="Z979" s="224">
        <f t="shared" si="531"/>
        <v>0.05</v>
      </c>
      <c r="AA979" s="129" t="s">
        <v>419</v>
      </c>
      <c r="AB979" s="129" t="s">
        <v>2102</v>
      </c>
      <c r="AC979" s="225">
        <f t="shared" si="532"/>
        <v>0.1</v>
      </c>
      <c r="AD979" s="129" t="s">
        <v>419</v>
      </c>
      <c r="AE979" s="129" t="s">
        <v>178</v>
      </c>
      <c r="AF979" s="129" t="s">
        <v>1547</v>
      </c>
      <c r="AG979" s="225">
        <f t="shared" si="533"/>
        <v>0.15</v>
      </c>
      <c r="AH979" s="129" t="s">
        <v>419</v>
      </c>
      <c r="AI979" s="129" t="s">
        <v>2095</v>
      </c>
      <c r="AJ979" s="225">
        <f t="shared" si="529"/>
        <v>0.1</v>
      </c>
      <c r="AK979" s="129" t="s">
        <v>419</v>
      </c>
      <c r="AL979" s="129" t="s">
        <v>2082</v>
      </c>
      <c r="AM979" s="225">
        <f t="shared" si="536"/>
        <v>0.15</v>
      </c>
      <c r="AN979" s="225" t="s">
        <v>2051</v>
      </c>
      <c r="AO979" s="225" t="s">
        <v>2052</v>
      </c>
      <c r="AP979" s="225">
        <f>IF(AN979="Positivos",25%,0%)</f>
        <v>0.25</v>
      </c>
      <c r="AQ979" s="226">
        <f>+AC979+AG979+AJ979+AM979+AP979+Z979+X979</f>
        <v>1.05</v>
      </c>
      <c r="AR979" s="359"/>
      <c r="AS979" s="362"/>
      <c r="AT979" s="365"/>
      <c r="AU979" s="362"/>
      <c r="AV979" s="365"/>
      <c r="AW979" s="365"/>
      <c r="AX979" s="365"/>
      <c r="AY979" s="368"/>
    </row>
    <row r="980" spans="1:51" ht="50" customHeight="1" x14ac:dyDescent="0.3">
      <c r="A980" s="375"/>
      <c r="B980" s="378"/>
      <c r="C980" s="381"/>
      <c r="D980" s="378"/>
      <c r="E980" s="378"/>
      <c r="F980" s="378"/>
      <c r="G980" s="384"/>
      <c r="H980" s="363"/>
      <c r="I980" s="363"/>
      <c r="J980" s="363"/>
      <c r="K980" s="363"/>
      <c r="L980" s="363"/>
      <c r="M980" s="363"/>
      <c r="N980" s="366"/>
      <c r="O980" s="372"/>
      <c r="P980" s="363"/>
      <c r="Q980" s="366"/>
      <c r="R980" s="372"/>
      <c r="S980" s="366"/>
      <c r="T980" s="369"/>
      <c r="U980" s="129"/>
      <c r="V980" s="129"/>
      <c r="W980" s="129"/>
      <c r="X980" s="224"/>
      <c r="Y980" s="224"/>
      <c r="Z980" s="224"/>
      <c r="AA980" s="129"/>
      <c r="AB980" s="129"/>
      <c r="AC980" s="225"/>
      <c r="AD980" s="129"/>
      <c r="AE980" s="129"/>
      <c r="AF980" s="129"/>
      <c r="AG980" s="225"/>
      <c r="AH980" s="129"/>
      <c r="AI980" s="129"/>
      <c r="AJ980" s="225"/>
      <c r="AK980" s="129"/>
      <c r="AL980" s="129"/>
      <c r="AM980" s="225"/>
      <c r="AN980" s="225"/>
      <c r="AO980" s="225"/>
      <c r="AP980" s="225">
        <f t="shared" ref="AP980:AP1025" si="537">IF(AN980="Positivos",25%,0%)</f>
        <v>0</v>
      </c>
      <c r="AQ980" s="226">
        <f t="shared" ref="AQ980:AQ1025" si="538">+AC980+AG980+AJ980+AM980+AP980+Z980+X980</f>
        <v>0</v>
      </c>
      <c r="AR980" s="360"/>
      <c r="AS980" s="363"/>
      <c r="AT980" s="366"/>
      <c r="AU980" s="363"/>
      <c r="AV980" s="366"/>
      <c r="AW980" s="366"/>
      <c r="AX980" s="366"/>
      <c r="AY980" s="369"/>
    </row>
    <row r="981" spans="1:51" ht="50" customHeight="1" x14ac:dyDescent="0.3">
      <c r="A981" s="373" t="s">
        <v>3206</v>
      </c>
      <c r="B981" s="376" t="s">
        <v>163</v>
      </c>
      <c r="C981" s="379">
        <v>2</v>
      </c>
      <c r="D981" s="376" t="s">
        <v>3960</v>
      </c>
      <c r="E981" s="376" t="s">
        <v>227</v>
      </c>
      <c r="F981" s="376" t="s">
        <v>2061</v>
      </c>
      <c r="G981" s="382" t="str">
        <f>(CONCATENATE(F981," ","de"," ",D981," ","por"," ",J981," ","debido a"," ",I981))</f>
        <v>Pérdida de Disponibilidad de Base de datos Historias Laborales
Base de datos Planta Secretaría General
Base de datos Control de préstamos
Base de datos Actos Administrativos
Base de datos Situaciones Administrativas por Degradación de los soportes de almacenamiento de la información debido a No se cuenta con documentación</v>
      </c>
      <c r="H981" s="361" t="s">
        <v>2104</v>
      </c>
      <c r="I981" s="361" t="s">
        <v>2105</v>
      </c>
      <c r="J981" s="361" t="s">
        <v>2086</v>
      </c>
      <c r="K981" s="361" t="s">
        <v>2087</v>
      </c>
      <c r="L981" s="361" t="s">
        <v>2509</v>
      </c>
      <c r="M981" s="361" t="s">
        <v>2141</v>
      </c>
      <c r="N981" s="364">
        <f>VALUE(MID($M981,1,1))</f>
        <v>4</v>
      </c>
      <c r="O981" s="370">
        <f>IF(N981=5,100%,IF(N981=4,80%,IF(N981=3,60%,IF(N981=2,40%,IF(N981=1,20%,"")))))</f>
        <v>0.8</v>
      </c>
      <c r="P981" s="361" t="s">
        <v>2091</v>
      </c>
      <c r="Q981" s="364">
        <f>VALUE(MID($P981,1,1))</f>
        <v>4</v>
      </c>
      <c r="R981" s="370">
        <f>IF(Q981=5,100%,IF(Q981=4,80%,IF(Q981=3,60%,IF(Q981=2,40%,IF(Q981=1,20%,"")))))</f>
        <v>0.8</v>
      </c>
      <c r="S981" s="364" t="str">
        <f>CONCATENATE(M981,P981)</f>
        <v>4. Alta4. Mayor</v>
      </c>
      <c r="T981" s="367" t="str">
        <f t="shared" ref="T981" si="539">IF(S981="5. Muy alta1. Leve","Alto",IF(S981="5. Muy alta2. Menor","Alto",IF(S981="5. Muy alta3. Moderado","Alto",IF(S981="5. Muy alta4. Mayor","Alto",IF(S981="5. Muy alta5. Catastrófico","Extremo",IF(S981="4. Alta1. Leve","Moderado",IF(S981="4. Alta2. Menor","Moderado",IF(S981="4. Alta3. Moderado","Alto",IF(S981="4. Alta4. Mayor","Alto",IF(S981="4. Alta5. Catastrófico","Extremo",IF(S981="3. Media1. Leve","Moderado",IF(S981="3. Media2. Menor","Moderado",IF(S981="3. Media3. Moderado","Moderado",IF(S981="3. Media4. Mayor","Alto",IF(S981="3. Media5. Catastrófico","Extremo",IF(S981="2. Baja1. Leve","Bajo",IF(S981="2. Baja2. Menor","Moderado",IF(S981="2. Baja3. Moderado","Moderado",IF(S981="2. Baja4. Mayor","Alto",IF(S981="2. Baja5. Catastrófico","Extremo",IF(S981="1. Muy baja1. Leve","Bajo",IF(S981="1. Muy baja2. Menor","Bajo",IF(S981="1. Muy baja3. Moderado","Moderado",IF(S981="1. Muy baja4. Mayor","Alto",IF(S981="1. Muy baja5. Catastrófico","Extremo","")))))))))))))))))))))))))</f>
        <v>Alto</v>
      </c>
      <c r="U981" s="129" t="s">
        <v>419</v>
      </c>
      <c r="V981" s="129" t="s">
        <v>2093</v>
      </c>
      <c r="W981" s="129" t="s">
        <v>2046</v>
      </c>
      <c r="X981" s="224">
        <f t="shared" ref="X981:X1019" si="540">IF(W981="","0%",IF(W981="Preventivo",25%,IF(W981="Detectivo",15%,IF(W981="Correctivo",10%))))</f>
        <v>0.25</v>
      </c>
      <c r="Y981" s="224" t="s">
        <v>2069</v>
      </c>
      <c r="Z981" s="224">
        <f t="shared" ref="Z981:Z1019" si="541">IF(Y981="Automático",15%,IF(Y981="Manual",5%,"0%"))</f>
        <v>0.15</v>
      </c>
      <c r="AA981" s="129" t="s">
        <v>419</v>
      </c>
      <c r="AB981" s="127" t="s">
        <v>3961</v>
      </c>
      <c r="AC981" s="225">
        <f t="shared" si="532"/>
        <v>0.1</v>
      </c>
      <c r="AD981" s="129" t="s">
        <v>419</v>
      </c>
      <c r="AE981" s="129" t="s">
        <v>516</v>
      </c>
      <c r="AF981" s="129" t="s">
        <v>1547</v>
      </c>
      <c r="AG981" s="225">
        <f t="shared" si="533"/>
        <v>0.15</v>
      </c>
      <c r="AH981" s="129" t="s">
        <v>419</v>
      </c>
      <c r="AI981" s="129" t="s">
        <v>2570</v>
      </c>
      <c r="AJ981" s="225">
        <f t="shared" si="529"/>
        <v>0.1</v>
      </c>
      <c r="AK981" s="129" t="s">
        <v>419</v>
      </c>
      <c r="AL981" s="129" t="s">
        <v>2050</v>
      </c>
      <c r="AM981" s="225">
        <f t="shared" ref="AM981:AM1019" si="542">IF(AK981="SI",15%,0%)</f>
        <v>0.15</v>
      </c>
      <c r="AN981" s="225" t="s">
        <v>2051</v>
      </c>
      <c r="AO981" s="225" t="s">
        <v>2052</v>
      </c>
      <c r="AP981" s="225">
        <f t="shared" si="537"/>
        <v>0.25</v>
      </c>
      <c r="AQ981" s="226">
        <f t="shared" si="538"/>
        <v>1.1499999999999999</v>
      </c>
      <c r="AR981" s="358">
        <f>AVERAGE(AQ981,AQ982,AQ983)</f>
        <v>1.0833333333333333</v>
      </c>
      <c r="AS981" s="361" t="s">
        <v>2132</v>
      </c>
      <c r="AT981" s="364">
        <f>VALUE(MID($AS981,1,1))</f>
        <v>2</v>
      </c>
      <c r="AU981" s="361" t="s">
        <v>2043</v>
      </c>
      <c r="AV981" s="364">
        <f>VALUE(MID($AU981,1,1))</f>
        <v>2</v>
      </c>
      <c r="AW981" s="364">
        <f>$AT981*$AV981</f>
        <v>4</v>
      </c>
      <c r="AX981" s="364" t="str">
        <f>CONCATENATE(AS981,AU981)</f>
        <v>2. Baja2. Menor</v>
      </c>
      <c r="AY981" s="367" t="str">
        <f t="shared" ref="AY981" si="543">IF(AX981="5. Muy alta1. Leve","Alto",IF(AX981="5. Muy alta2. Menor","Alto",IF(AX981="5. Muy alta3. Moderado","Alto",IF(AX981="5. Muy alta4. Mayor","Alto",IF(AX981="5. Muy alta5. Catastrófico","Extremo",IF(AX981="4. Alta1. Leve","Moderado",IF(AX981="4. Alta2. Menor","Moderado",IF(AX981="4. Alta3. Moderado","Alto",IF(AX981="4. Alta4. Mayor","Alto",IF(AX981="4. Alta5. Catastrófico","Extremo",IF(AX981="3. Media1. Leve","Moderado",IF(AX981="3. Media2. Menor","Moderado",IF(AX981="3. Media3. Moderado","Moderado",IF(AX981="3. Media4. Mayor","Alto",IF(AX981="3. Media5. Catastrófico","Extremo",IF(AX981="2. Baja1. Leve","Bajo",IF(AX981="2. Baja2. Menor","Moderado",IF(AX981="2. Baja3. Moderado","Moderado",IF(AX981="2. Baja4. Mayor","Alto",IF(AX981="2. Baja5. Catastrófico","Extremo",IF(AX981="1. Muy baja1. Leve","Bajo",IF(AX981="1. Muy baja2. Menor","Bajo",IF(AX981="1. Muy baja3. Moderado","Moderado",IF(AX981="1. Muy baja4. Mayor","Alto",IF(AX981="1. Muy baja5. Catastrófico","Extremo","")))))))))))))))))))))))))</f>
        <v>Moderado</v>
      </c>
    </row>
    <row r="982" spans="1:51" ht="50" customHeight="1" x14ac:dyDescent="0.3">
      <c r="A982" s="374"/>
      <c r="B982" s="377"/>
      <c r="C982" s="380"/>
      <c r="D982" s="377"/>
      <c r="E982" s="377"/>
      <c r="F982" s="377"/>
      <c r="G982" s="383"/>
      <c r="H982" s="362"/>
      <c r="I982" s="362"/>
      <c r="J982" s="362"/>
      <c r="K982" s="362"/>
      <c r="L982" s="362"/>
      <c r="M982" s="362"/>
      <c r="N982" s="365"/>
      <c r="O982" s="371"/>
      <c r="P982" s="362"/>
      <c r="Q982" s="365"/>
      <c r="R982" s="371"/>
      <c r="S982" s="365"/>
      <c r="T982" s="368"/>
      <c r="U982" s="129" t="s">
        <v>419</v>
      </c>
      <c r="V982" s="129" t="s">
        <v>2101</v>
      </c>
      <c r="W982" s="129" t="s">
        <v>2046</v>
      </c>
      <c r="X982" s="224">
        <f t="shared" si="540"/>
        <v>0.25</v>
      </c>
      <c r="Y982" s="224" t="s">
        <v>2047</v>
      </c>
      <c r="Z982" s="224">
        <f t="shared" si="541"/>
        <v>0.05</v>
      </c>
      <c r="AA982" s="129" t="s">
        <v>419</v>
      </c>
      <c r="AB982" s="129" t="s">
        <v>2102</v>
      </c>
      <c r="AC982" s="225">
        <f t="shared" si="532"/>
        <v>0.1</v>
      </c>
      <c r="AD982" s="129" t="s">
        <v>419</v>
      </c>
      <c r="AE982" s="129" t="s">
        <v>178</v>
      </c>
      <c r="AF982" s="129" t="s">
        <v>1547</v>
      </c>
      <c r="AG982" s="225">
        <f t="shared" si="533"/>
        <v>0.15</v>
      </c>
      <c r="AH982" s="129" t="s">
        <v>419</v>
      </c>
      <c r="AI982" s="129" t="s">
        <v>2095</v>
      </c>
      <c r="AJ982" s="225">
        <f t="shared" si="529"/>
        <v>0.1</v>
      </c>
      <c r="AK982" s="129" t="s">
        <v>419</v>
      </c>
      <c r="AL982" s="129" t="s">
        <v>2082</v>
      </c>
      <c r="AM982" s="225">
        <f t="shared" si="542"/>
        <v>0.15</v>
      </c>
      <c r="AN982" s="225" t="s">
        <v>2051</v>
      </c>
      <c r="AO982" s="225" t="s">
        <v>2052</v>
      </c>
      <c r="AP982" s="225">
        <f t="shared" si="537"/>
        <v>0.25</v>
      </c>
      <c r="AQ982" s="226">
        <f t="shared" si="538"/>
        <v>1.05</v>
      </c>
      <c r="AR982" s="359"/>
      <c r="AS982" s="362"/>
      <c r="AT982" s="365"/>
      <c r="AU982" s="362"/>
      <c r="AV982" s="365"/>
      <c r="AW982" s="365"/>
      <c r="AX982" s="365"/>
      <c r="AY982" s="368"/>
    </row>
    <row r="983" spans="1:51" ht="50" customHeight="1" x14ac:dyDescent="0.3">
      <c r="A983" s="375"/>
      <c r="B983" s="378"/>
      <c r="C983" s="381"/>
      <c r="D983" s="378"/>
      <c r="E983" s="378"/>
      <c r="F983" s="378"/>
      <c r="G983" s="384"/>
      <c r="H983" s="363"/>
      <c r="I983" s="363"/>
      <c r="J983" s="363"/>
      <c r="K983" s="363"/>
      <c r="L983" s="363"/>
      <c r="M983" s="363"/>
      <c r="N983" s="366"/>
      <c r="O983" s="372"/>
      <c r="P983" s="363"/>
      <c r="Q983" s="366"/>
      <c r="R983" s="372"/>
      <c r="S983" s="366"/>
      <c r="T983" s="369"/>
      <c r="U983" s="129" t="s">
        <v>419</v>
      </c>
      <c r="V983" s="129" t="s">
        <v>3962</v>
      </c>
      <c r="W983" s="129" t="s">
        <v>2046</v>
      </c>
      <c r="X983" s="224">
        <f t="shared" si="540"/>
        <v>0.25</v>
      </c>
      <c r="Y983" s="224" t="s">
        <v>2047</v>
      </c>
      <c r="Z983" s="224">
        <f t="shared" si="541"/>
        <v>0.05</v>
      </c>
      <c r="AA983" s="129" t="s">
        <v>419</v>
      </c>
      <c r="AB983" s="129" t="s">
        <v>3963</v>
      </c>
      <c r="AC983" s="225">
        <f t="shared" si="532"/>
        <v>0.1</v>
      </c>
      <c r="AD983" s="129" t="s">
        <v>419</v>
      </c>
      <c r="AE983" s="129" t="s">
        <v>516</v>
      </c>
      <c r="AF983" s="129" t="s">
        <v>1547</v>
      </c>
      <c r="AG983" s="225">
        <f t="shared" si="533"/>
        <v>0.15</v>
      </c>
      <c r="AH983" s="129" t="s">
        <v>419</v>
      </c>
      <c r="AI983" s="129" t="s">
        <v>2049</v>
      </c>
      <c r="AJ983" s="225">
        <f t="shared" si="529"/>
        <v>0.1</v>
      </c>
      <c r="AK983" s="129" t="s">
        <v>419</v>
      </c>
      <c r="AL983" s="129" t="s">
        <v>2082</v>
      </c>
      <c r="AM983" s="225">
        <f t="shared" si="542"/>
        <v>0.15</v>
      </c>
      <c r="AN983" s="225" t="s">
        <v>2051</v>
      </c>
      <c r="AO983" s="225" t="s">
        <v>2052</v>
      </c>
      <c r="AP983" s="225">
        <f t="shared" si="537"/>
        <v>0.25</v>
      </c>
      <c r="AQ983" s="226">
        <f t="shared" si="538"/>
        <v>1.05</v>
      </c>
      <c r="AR983" s="360"/>
      <c r="AS983" s="363"/>
      <c r="AT983" s="366"/>
      <c r="AU983" s="363"/>
      <c r="AV983" s="366"/>
      <c r="AW983" s="366"/>
      <c r="AX983" s="366"/>
      <c r="AY983" s="369"/>
    </row>
    <row r="984" spans="1:51" ht="50" customHeight="1" x14ac:dyDescent="0.3">
      <c r="A984" s="373" t="s">
        <v>3206</v>
      </c>
      <c r="B984" s="376" t="s">
        <v>163</v>
      </c>
      <c r="C984" s="379">
        <v>3</v>
      </c>
      <c r="D984" s="376" t="s">
        <v>3964</v>
      </c>
      <c r="E984" s="376" t="s">
        <v>253</v>
      </c>
      <c r="F984" s="376" t="s">
        <v>2032</v>
      </c>
      <c r="G984" s="382" t="str">
        <f>(CONCATENATE(F984," ","de"," ",D984," ","por"," ",J984," ","debido a"," ",I984))</f>
        <v>Pérdida de confidencialidad e integridad de Informacion Fisica por Uso indebido de la Información debido a Falta de capacitación al personal</v>
      </c>
      <c r="H984" s="361" t="s">
        <v>2073</v>
      </c>
      <c r="I984" s="361" t="s">
        <v>2074</v>
      </c>
      <c r="J984" s="361" t="s">
        <v>2075</v>
      </c>
      <c r="K984" s="361" t="s">
        <v>2110</v>
      </c>
      <c r="L984" s="361" t="s">
        <v>3046</v>
      </c>
      <c r="M984" s="361" t="s">
        <v>2141</v>
      </c>
      <c r="N984" s="364">
        <f>VALUE(MID($M984,1,1))</f>
        <v>4</v>
      </c>
      <c r="O984" s="370">
        <f>IF(N984=5,100%,IF(N984=4,80%,IF(N984=3,60%,IF(N984=2,40%,IF(N984=1,20%,"")))))</f>
        <v>0.8</v>
      </c>
      <c r="P984" s="361" t="s">
        <v>2091</v>
      </c>
      <c r="Q984" s="364">
        <f>VALUE(MID($P984,1,1))</f>
        <v>4</v>
      </c>
      <c r="R984" s="370">
        <f>IF(Q984=5,100%,IF(Q984=4,80%,IF(Q984=3,60%,IF(Q984=2,40%,IF(Q984=1,20%,"")))))</f>
        <v>0.8</v>
      </c>
      <c r="S984" s="364" t="str">
        <f>CONCATENATE(M984,P984)</f>
        <v>4. Alta4. Mayor</v>
      </c>
      <c r="T984" s="367" t="str">
        <f t="shared" ref="T984" si="544">IF(S984="5. Muy alta1. Leve","Alto",IF(S984="5. Muy alta2. Menor","Alto",IF(S984="5. Muy alta3. Moderado","Alto",IF(S984="5. Muy alta4. Mayor","Alto",IF(S984="5. Muy alta5. Catastrófico","Extremo",IF(S984="4. Alta1. Leve","Moderado",IF(S984="4. Alta2. Menor","Moderado",IF(S984="4. Alta3. Moderado","Alto",IF(S984="4. Alta4. Mayor","Alto",IF(S984="4. Alta5. Catastrófico","Extremo",IF(S984="3. Media1. Leve","Moderado",IF(S984="3. Media2. Menor","Moderado",IF(S984="3. Media3. Moderado","Moderado",IF(S984="3. Media4. Mayor","Alto",IF(S984="3. Media5. Catastrófico","Extremo",IF(S984="2. Baja1. Leve","Bajo",IF(S984="2. Baja2. Menor","Moderado",IF(S984="2. Baja3. Moderado","Moderado",IF(S984="2. Baja4. Mayor","Alto",IF(S984="2. Baja5. Catastrófico","Extremo",IF(S984="1. Muy baja1. Leve","Bajo",IF(S984="1. Muy baja2. Menor","Bajo",IF(S984="1. Muy baja3. Moderado","Moderado",IF(S984="1. Muy baja4. Mayor","Alto",IF(S984="1. Muy baja5. Catastrófico","Extremo","")))))))))))))))))))))))))</f>
        <v>Alto</v>
      </c>
      <c r="U984" s="129" t="s">
        <v>419</v>
      </c>
      <c r="V984" s="129" t="s">
        <v>3965</v>
      </c>
      <c r="W984" s="129" t="s">
        <v>2046</v>
      </c>
      <c r="X984" s="224">
        <f t="shared" si="540"/>
        <v>0.25</v>
      </c>
      <c r="Y984" s="224" t="s">
        <v>2047</v>
      </c>
      <c r="Z984" s="224">
        <f t="shared" si="541"/>
        <v>0.05</v>
      </c>
      <c r="AA984" s="129" t="s">
        <v>419</v>
      </c>
      <c r="AB984" s="129" t="s">
        <v>3966</v>
      </c>
      <c r="AC984" s="225">
        <f t="shared" si="532"/>
        <v>0.1</v>
      </c>
      <c r="AD984" s="129" t="s">
        <v>419</v>
      </c>
      <c r="AE984" s="129" t="s">
        <v>324</v>
      </c>
      <c r="AF984" s="129" t="s">
        <v>1547</v>
      </c>
      <c r="AG984" s="225">
        <f t="shared" si="533"/>
        <v>0.15</v>
      </c>
      <c r="AH984" s="129" t="s">
        <v>419</v>
      </c>
      <c r="AI984" s="129" t="s">
        <v>2049</v>
      </c>
      <c r="AJ984" s="225">
        <f t="shared" si="529"/>
        <v>0.1</v>
      </c>
      <c r="AK984" s="129" t="s">
        <v>419</v>
      </c>
      <c r="AL984" s="129" t="s">
        <v>2079</v>
      </c>
      <c r="AM984" s="225">
        <f t="shared" si="542"/>
        <v>0.15</v>
      </c>
      <c r="AN984" s="225" t="s">
        <v>2051</v>
      </c>
      <c r="AO984" s="225" t="s">
        <v>2052</v>
      </c>
      <c r="AP984" s="225">
        <f t="shared" si="537"/>
        <v>0.25</v>
      </c>
      <c r="AQ984" s="226">
        <f t="shared" si="538"/>
        <v>1.05</v>
      </c>
      <c r="AR984" s="358">
        <f>AVERAGE(AQ984,AQ985,AQ986)</f>
        <v>0.70000000000000007</v>
      </c>
      <c r="AS984" s="361" t="s">
        <v>2042</v>
      </c>
      <c r="AT984" s="364">
        <f>VALUE(MID($AS984,1,1))</f>
        <v>3</v>
      </c>
      <c r="AU984" s="361" t="s">
        <v>2106</v>
      </c>
      <c r="AV984" s="364">
        <f>VALUE(MID($AU984,1,1))</f>
        <v>3</v>
      </c>
      <c r="AW984" s="364">
        <f>$AT984*$AV984</f>
        <v>9</v>
      </c>
      <c r="AX984" s="364" t="str">
        <f>CONCATENATE(AS984,AU984)</f>
        <v>3. Media3. Moderado</v>
      </c>
      <c r="AY984" s="367" t="str">
        <f t="shared" ref="AY984" si="545">IF(AX984="5. Muy alta1. Leve","Alto",IF(AX984="5. Muy alta2. Menor","Alto",IF(AX984="5. Muy alta3. Moderado","Alto",IF(AX984="5. Muy alta4. Mayor","Alto",IF(AX984="5. Muy alta5. Catastrófico","Extremo",IF(AX984="4. Alta1. Leve","Moderado",IF(AX984="4. Alta2. Menor","Moderado",IF(AX984="4. Alta3. Moderado","Alto",IF(AX984="4. Alta4. Mayor","Alto",IF(AX984="4. Alta5. Catastrófico","Extremo",IF(AX984="3. Media1. Leve","Moderado",IF(AX984="3. Media2. Menor","Moderado",IF(AX984="3. Media3. Moderado","Moderado",IF(AX984="3. Media4. Mayor","Alto",IF(AX984="3. Media5. Catastrófico","Extremo",IF(AX984="2. Baja1. Leve","Bajo",IF(AX984="2. Baja2. Menor","Moderado",IF(AX984="2. Baja3. Moderado","Moderado",IF(AX984="2. Baja4. Mayor","Alto",IF(AX984="2. Baja5. Catastrófico","Extremo",IF(AX984="1. Muy baja1. Leve","Bajo",IF(AX984="1. Muy baja2. Menor","Bajo",IF(AX984="1. Muy baja3. Moderado","Moderado",IF(AX984="1. Muy baja4. Mayor","Alto",IF(AX984="1. Muy baja5. Catastrófico","Extremo","")))))))))))))))))))))))))</f>
        <v>Moderado</v>
      </c>
    </row>
    <row r="985" spans="1:51" ht="50" customHeight="1" x14ac:dyDescent="0.3">
      <c r="A985" s="374"/>
      <c r="B985" s="377"/>
      <c r="C985" s="380"/>
      <c r="D985" s="377"/>
      <c r="E985" s="377"/>
      <c r="F985" s="377"/>
      <c r="G985" s="383"/>
      <c r="H985" s="362"/>
      <c r="I985" s="362"/>
      <c r="J985" s="362"/>
      <c r="K985" s="362"/>
      <c r="L985" s="362"/>
      <c r="M985" s="362"/>
      <c r="N985" s="365"/>
      <c r="O985" s="371"/>
      <c r="P985" s="362"/>
      <c r="Q985" s="365"/>
      <c r="R985" s="371"/>
      <c r="S985" s="365"/>
      <c r="T985" s="368"/>
      <c r="U985" s="129" t="s">
        <v>419</v>
      </c>
      <c r="V985" s="129" t="s">
        <v>3967</v>
      </c>
      <c r="W985" s="129" t="s">
        <v>2046</v>
      </c>
      <c r="X985" s="224">
        <f t="shared" si="540"/>
        <v>0.25</v>
      </c>
      <c r="Y985" s="224" t="s">
        <v>2047</v>
      </c>
      <c r="Z985" s="224">
        <f t="shared" si="541"/>
        <v>0.05</v>
      </c>
      <c r="AA985" s="129" t="s">
        <v>419</v>
      </c>
      <c r="AB985" s="129" t="s">
        <v>3968</v>
      </c>
      <c r="AC985" s="225">
        <f t="shared" si="532"/>
        <v>0.1</v>
      </c>
      <c r="AD985" s="129" t="s">
        <v>419</v>
      </c>
      <c r="AE985" s="129" t="s">
        <v>324</v>
      </c>
      <c r="AF985" s="129" t="s">
        <v>1547</v>
      </c>
      <c r="AG985" s="225">
        <f t="shared" si="533"/>
        <v>0.15</v>
      </c>
      <c r="AH985" s="129" t="s">
        <v>419</v>
      </c>
      <c r="AI985" s="129" t="s">
        <v>2049</v>
      </c>
      <c r="AJ985" s="225">
        <f t="shared" si="529"/>
        <v>0.1</v>
      </c>
      <c r="AK985" s="129" t="s">
        <v>419</v>
      </c>
      <c r="AL985" s="129" t="s">
        <v>2082</v>
      </c>
      <c r="AM985" s="225">
        <f t="shared" si="542"/>
        <v>0.15</v>
      </c>
      <c r="AN985" s="225" t="s">
        <v>2051</v>
      </c>
      <c r="AO985" s="225" t="s">
        <v>2052</v>
      </c>
      <c r="AP985" s="225">
        <f t="shared" si="537"/>
        <v>0.25</v>
      </c>
      <c r="AQ985" s="226">
        <f t="shared" si="538"/>
        <v>1.05</v>
      </c>
      <c r="AR985" s="359"/>
      <c r="AS985" s="362"/>
      <c r="AT985" s="365"/>
      <c r="AU985" s="362"/>
      <c r="AV985" s="365"/>
      <c r="AW985" s="365"/>
      <c r="AX985" s="365"/>
      <c r="AY985" s="368"/>
    </row>
    <row r="986" spans="1:51" ht="50" customHeight="1" x14ac:dyDescent="0.3">
      <c r="A986" s="375"/>
      <c r="B986" s="378"/>
      <c r="C986" s="381"/>
      <c r="D986" s="378"/>
      <c r="E986" s="378"/>
      <c r="F986" s="378"/>
      <c r="G986" s="384"/>
      <c r="H986" s="363"/>
      <c r="I986" s="363"/>
      <c r="J986" s="363"/>
      <c r="K986" s="363"/>
      <c r="L986" s="363"/>
      <c r="M986" s="363"/>
      <c r="N986" s="366"/>
      <c r="O986" s="372"/>
      <c r="P986" s="363"/>
      <c r="Q986" s="366"/>
      <c r="R986" s="372"/>
      <c r="S986" s="366"/>
      <c r="T986" s="369"/>
      <c r="U986" s="129"/>
      <c r="V986" s="129"/>
      <c r="W986" s="129"/>
      <c r="X986" s="224" t="str">
        <f t="shared" si="540"/>
        <v>0%</v>
      </c>
      <c r="Y986" s="224"/>
      <c r="Z986" s="224" t="str">
        <f t="shared" si="541"/>
        <v>0%</v>
      </c>
      <c r="AA986" s="129"/>
      <c r="AB986" s="129"/>
      <c r="AC986" s="225">
        <f t="shared" si="532"/>
        <v>0</v>
      </c>
      <c r="AD986" s="129"/>
      <c r="AE986" s="129"/>
      <c r="AF986" s="129"/>
      <c r="AG986" s="225">
        <f t="shared" si="533"/>
        <v>0</v>
      </c>
      <c r="AH986" s="129"/>
      <c r="AI986" s="129"/>
      <c r="AJ986" s="225">
        <f t="shared" si="529"/>
        <v>0</v>
      </c>
      <c r="AK986" s="129"/>
      <c r="AL986" s="129"/>
      <c r="AM986" s="225">
        <f t="shared" si="542"/>
        <v>0</v>
      </c>
      <c r="AN986" s="225"/>
      <c r="AO986" s="225"/>
      <c r="AP986" s="225">
        <f t="shared" si="537"/>
        <v>0</v>
      </c>
      <c r="AQ986" s="226">
        <f t="shared" si="538"/>
        <v>0</v>
      </c>
      <c r="AR986" s="360"/>
      <c r="AS986" s="363"/>
      <c r="AT986" s="366"/>
      <c r="AU986" s="363"/>
      <c r="AV986" s="366"/>
      <c r="AW986" s="366"/>
      <c r="AX986" s="366"/>
      <c r="AY986" s="369"/>
    </row>
    <row r="987" spans="1:51" ht="50" customHeight="1" x14ac:dyDescent="0.3">
      <c r="A987" s="373" t="s">
        <v>3206</v>
      </c>
      <c r="B987" s="376" t="s">
        <v>163</v>
      </c>
      <c r="C987" s="379">
        <v>4</v>
      </c>
      <c r="D987" s="376" t="s">
        <v>3964</v>
      </c>
      <c r="E987" s="376" t="s">
        <v>253</v>
      </c>
      <c r="F987" s="376" t="s">
        <v>2061</v>
      </c>
      <c r="G987" s="382" t="str">
        <f>(CONCATENATE(F987," ","de"," ",D987," ","por"," ",J987," ","debido a"," ",I987))</f>
        <v>Pérdida de Disponibilidad de Informacion Fisica por Condiciones inadecuadas de temperatura y/o humedad debido a Falta de mantenimiento en las instalaciones</v>
      </c>
      <c r="H987" s="361" t="s">
        <v>2084</v>
      </c>
      <c r="I987" s="361" t="s">
        <v>2785</v>
      </c>
      <c r="J987" s="361" t="s">
        <v>2786</v>
      </c>
      <c r="K987" s="361" t="s">
        <v>2239</v>
      </c>
      <c r="L987" s="361" t="s">
        <v>3046</v>
      </c>
      <c r="M987" s="361" t="s">
        <v>2141</v>
      </c>
      <c r="N987" s="364">
        <f>VALUE(MID($M987,1,1))</f>
        <v>4</v>
      </c>
      <c r="O987" s="370">
        <f>IF(N987=5,100%,IF(N987=4,80%,IF(N987=3,60%,IF(N987=2,40%,IF(N987=1,20%,"")))))</f>
        <v>0.8</v>
      </c>
      <c r="P987" s="361" t="s">
        <v>2106</v>
      </c>
      <c r="Q987" s="364">
        <f>VALUE(MID($P987,1,1))</f>
        <v>3</v>
      </c>
      <c r="R987" s="370">
        <f>IF(Q987=5,100%,IF(Q987=4,80%,IF(Q987=3,60%,IF(Q987=2,40%,IF(Q987=1,20%,"")))))</f>
        <v>0.6</v>
      </c>
      <c r="S987" s="364" t="str">
        <f>CONCATENATE(M987,P987)</f>
        <v>4. Alta3. Moderado</v>
      </c>
      <c r="T987" s="367" t="str">
        <f t="shared" ref="T987" si="546">IF(S987="5. Muy alta1. Leve","Alto",IF(S987="5. Muy alta2. Menor","Alto",IF(S987="5. Muy alta3. Moderado","Alto",IF(S987="5. Muy alta4. Mayor","Alto",IF(S987="5. Muy alta5. Catastrófico","Extremo",IF(S987="4. Alta1. Leve","Moderado",IF(S987="4. Alta2. Menor","Moderado",IF(S987="4. Alta3. Moderado","Alto",IF(S987="4. Alta4. Mayor","Alto",IF(S987="4. Alta5. Catastrófico","Extremo",IF(S987="3. Media1. Leve","Moderado",IF(S987="3. Media2. Menor","Moderado",IF(S987="3. Media3. Moderado","Moderado",IF(S987="3. Media4. Mayor","Alto",IF(S987="3. Media5. Catastrófico","Extremo",IF(S987="2. Baja1. Leve","Bajo",IF(S987="2. Baja2. Menor","Moderado",IF(S987="2. Baja3. Moderado","Moderado",IF(S987="2. Baja4. Mayor","Alto",IF(S987="2. Baja5. Catastrófico","Extremo",IF(S987="1. Muy baja1. Leve","Bajo",IF(S987="1. Muy baja2. Menor","Bajo",IF(S987="1. Muy baja3. Moderado","Moderado",IF(S987="1. Muy baja4. Mayor","Alto",IF(S987="1. Muy baja5. Catastrófico","Extremo","")))))))))))))))))))))))))</f>
        <v>Alto</v>
      </c>
      <c r="U987" s="129" t="s">
        <v>419</v>
      </c>
      <c r="V987" s="129" t="s">
        <v>3965</v>
      </c>
      <c r="W987" s="129" t="s">
        <v>2046</v>
      </c>
      <c r="X987" s="224">
        <f t="shared" si="540"/>
        <v>0.25</v>
      </c>
      <c r="Y987" s="224" t="s">
        <v>2047</v>
      </c>
      <c r="Z987" s="224">
        <f t="shared" si="541"/>
        <v>0.05</v>
      </c>
      <c r="AA987" s="129" t="s">
        <v>419</v>
      </c>
      <c r="AB987" s="129" t="s">
        <v>3966</v>
      </c>
      <c r="AC987" s="225">
        <f t="shared" si="532"/>
        <v>0.1</v>
      </c>
      <c r="AD987" s="129" t="s">
        <v>419</v>
      </c>
      <c r="AE987" s="129" t="s">
        <v>324</v>
      </c>
      <c r="AF987" s="129" t="s">
        <v>1547</v>
      </c>
      <c r="AG987" s="225">
        <f t="shared" si="533"/>
        <v>0.15</v>
      </c>
      <c r="AH987" s="129" t="s">
        <v>419</v>
      </c>
      <c r="AI987" s="129" t="s">
        <v>2049</v>
      </c>
      <c r="AJ987" s="225">
        <f t="shared" si="529"/>
        <v>0.1</v>
      </c>
      <c r="AK987" s="129" t="s">
        <v>419</v>
      </c>
      <c r="AL987" s="129" t="s">
        <v>2079</v>
      </c>
      <c r="AM987" s="225">
        <f t="shared" si="542"/>
        <v>0.15</v>
      </c>
      <c r="AN987" s="225" t="s">
        <v>2051</v>
      </c>
      <c r="AO987" s="225" t="s">
        <v>2052</v>
      </c>
      <c r="AP987" s="225">
        <f t="shared" si="537"/>
        <v>0.25</v>
      </c>
      <c r="AQ987" s="226">
        <f t="shared" si="538"/>
        <v>1.05</v>
      </c>
      <c r="AR987" s="358">
        <f>AVERAGE(AQ987,AQ988,AQ989)</f>
        <v>0.70000000000000007</v>
      </c>
      <c r="AS987" s="361" t="s">
        <v>2042</v>
      </c>
      <c r="AT987" s="364">
        <f>VALUE(MID($AS987,1,1))</f>
        <v>3</v>
      </c>
      <c r="AU987" s="361" t="s">
        <v>2043</v>
      </c>
      <c r="AV987" s="364">
        <f>VALUE(MID($AU987,1,1))</f>
        <v>2</v>
      </c>
      <c r="AW987" s="364">
        <f>$AT987*$AV987</f>
        <v>6</v>
      </c>
      <c r="AX987" s="364" t="str">
        <f>CONCATENATE(AS987,AU987)</f>
        <v>3. Media2. Menor</v>
      </c>
      <c r="AY987" s="367" t="str">
        <f t="shared" ref="AY987" si="547">IF(AX987="5. Muy alta1. Leve","Alto",IF(AX987="5. Muy alta2. Menor","Alto",IF(AX987="5. Muy alta3. Moderado","Alto",IF(AX987="5. Muy alta4. Mayor","Alto",IF(AX987="5. Muy alta5. Catastrófico","Extremo",IF(AX987="4. Alta1. Leve","Moderado",IF(AX987="4. Alta2. Menor","Moderado",IF(AX987="4. Alta3. Moderado","Alto",IF(AX987="4. Alta4. Mayor","Alto",IF(AX987="4. Alta5. Catastrófico","Extremo",IF(AX987="3. Media1. Leve","Moderado",IF(AX987="3. Media2. Menor","Moderado",IF(AX987="3. Media3. Moderado","Moderado",IF(AX987="3. Media4. Mayor","Alto",IF(AX987="3. Media5. Catastrófico","Extremo",IF(AX987="2. Baja1. Leve","Bajo",IF(AX987="2. Baja2. Menor","Moderado",IF(AX987="2. Baja3. Moderado","Moderado",IF(AX987="2. Baja4. Mayor","Alto",IF(AX987="2. Baja5. Catastrófico","Extremo",IF(AX987="1. Muy baja1. Leve","Bajo",IF(AX987="1. Muy baja2. Menor","Bajo",IF(AX987="1. Muy baja3. Moderado","Moderado",IF(AX987="1. Muy baja4. Mayor","Alto",IF(AX987="1. Muy baja5. Catastrófico","Extremo","")))))))))))))))))))))))))</f>
        <v>Moderado</v>
      </c>
    </row>
    <row r="988" spans="1:51" ht="50" customHeight="1" x14ac:dyDescent="0.3">
      <c r="A988" s="374"/>
      <c r="B988" s="377"/>
      <c r="C988" s="380"/>
      <c r="D988" s="377"/>
      <c r="E988" s="377"/>
      <c r="F988" s="377"/>
      <c r="G988" s="383"/>
      <c r="H988" s="362"/>
      <c r="I988" s="362"/>
      <c r="J988" s="362"/>
      <c r="K988" s="362"/>
      <c r="L988" s="362"/>
      <c r="M988" s="362"/>
      <c r="N988" s="365"/>
      <c r="O988" s="371"/>
      <c r="P988" s="362"/>
      <c r="Q988" s="365"/>
      <c r="R988" s="371"/>
      <c r="S988" s="365"/>
      <c r="T988" s="368"/>
      <c r="U988" s="129" t="s">
        <v>419</v>
      </c>
      <c r="V988" s="129" t="s">
        <v>3967</v>
      </c>
      <c r="W988" s="129" t="s">
        <v>2046</v>
      </c>
      <c r="X988" s="224">
        <f t="shared" si="540"/>
        <v>0.25</v>
      </c>
      <c r="Y988" s="224" t="s">
        <v>2047</v>
      </c>
      <c r="Z988" s="224">
        <f t="shared" si="541"/>
        <v>0.05</v>
      </c>
      <c r="AA988" s="129" t="s">
        <v>419</v>
      </c>
      <c r="AB988" s="129" t="s">
        <v>3968</v>
      </c>
      <c r="AC988" s="225">
        <f t="shared" si="532"/>
        <v>0.1</v>
      </c>
      <c r="AD988" s="129" t="s">
        <v>419</v>
      </c>
      <c r="AE988" s="129" t="s">
        <v>324</v>
      </c>
      <c r="AF988" s="129" t="s">
        <v>1547</v>
      </c>
      <c r="AG988" s="225">
        <f t="shared" si="533"/>
        <v>0.15</v>
      </c>
      <c r="AH988" s="129" t="s">
        <v>419</v>
      </c>
      <c r="AI988" s="129" t="s">
        <v>2049</v>
      </c>
      <c r="AJ988" s="225">
        <f t="shared" si="529"/>
        <v>0.1</v>
      </c>
      <c r="AK988" s="129" t="s">
        <v>419</v>
      </c>
      <c r="AL988" s="129" t="s">
        <v>2082</v>
      </c>
      <c r="AM988" s="225">
        <f t="shared" si="542"/>
        <v>0.15</v>
      </c>
      <c r="AN988" s="225" t="s">
        <v>2051</v>
      </c>
      <c r="AO988" s="225" t="s">
        <v>2052</v>
      </c>
      <c r="AP988" s="225">
        <f t="shared" si="537"/>
        <v>0.25</v>
      </c>
      <c r="AQ988" s="226">
        <f t="shared" si="538"/>
        <v>1.05</v>
      </c>
      <c r="AR988" s="359"/>
      <c r="AS988" s="362"/>
      <c r="AT988" s="365"/>
      <c r="AU988" s="362"/>
      <c r="AV988" s="365"/>
      <c r="AW988" s="365"/>
      <c r="AX988" s="365"/>
      <c r="AY988" s="368"/>
    </row>
    <row r="989" spans="1:51" ht="50" customHeight="1" x14ac:dyDescent="0.3">
      <c r="A989" s="375"/>
      <c r="B989" s="378"/>
      <c r="C989" s="381"/>
      <c r="D989" s="378"/>
      <c r="E989" s="378"/>
      <c r="F989" s="378"/>
      <c r="G989" s="384"/>
      <c r="H989" s="363"/>
      <c r="I989" s="363"/>
      <c r="J989" s="363"/>
      <c r="K989" s="363"/>
      <c r="L989" s="363"/>
      <c r="M989" s="363"/>
      <c r="N989" s="366"/>
      <c r="O989" s="372"/>
      <c r="P989" s="363"/>
      <c r="Q989" s="366"/>
      <c r="R989" s="372"/>
      <c r="S989" s="366"/>
      <c r="T989" s="369"/>
      <c r="U989" s="129"/>
      <c r="V989" s="129"/>
      <c r="W989" s="129"/>
      <c r="X989" s="224"/>
      <c r="Y989" s="224"/>
      <c r="Z989" s="224"/>
      <c r="AA989" s="129"/>
      <c r="AB989" s="129"/>
      <c r="AC989" s="225"/>
      <c r="AD989" s="129"/>
      <c r="AE989" s="129"/>
      <c r="AF989" s="129"/>
      <c r="AG989" s="225"/>
      <c r="AH989" s="129"/>
      <c r="AI989" s="129"/>
      <c r="AJ989" s="225"/>
      <c r="AK989" s="129"/>
      <c r="AL989" s="129"/>
      <c r="AM989" s="225"/>
      <c r="AN989" s="225"/>
      <c r="AO989" s="225"/>
      <c r="AP989" s="225">
        <f t="shared" si="537"/>
        <v>0</v>
      </c>
      <c r="AQ989" s="226">
        <f t="shared" si="538"/>
        <v>0</v>
      </c>
      <c r="AR989" s="360"/>
      <c r="AS989" s="363"/>
      <c r="AT989" s="366"/>
      <c r="AU989" s="363"/>
      <c r="AV989" s="366"/>
      <c r="AW989" s="366"/>
      <c r="AX989" s="366"/>
      <c r="AY989" s="369"/>
    </row>
    <row r="990" spans="1:51" ht="50" customHeight="1" x14ac:dyDescent="0.3">
      <c r="A990" s="373" t="s">
        <v>3206</v>
      </c>
      <c r="B990" s="376" t="s">
        <v>163</v>
      </c>
      <c r="C990" s="379">
        <v>5</v>
      </c>
      <c r="D990" s="376" t="s">
        <v>2740</v>
      </c>
      <c r="E990" s="376" t="s">
        <v>253</v>
      </c>
      <c r="F990" s="376" t="s">
        <v>2032</v>
      </c>
      <c r="G990" s="382" t="str">
        <f>(CONCATENATE(F990," ","de"," ",D990," ","por"," ",J990," ","debido a"," ",I990))</f>
        <v>Pérdida de confidencialidad e integridad de Información Electrónica por Uso indebido de la Información debido a Falta de capacitación al personal</v>
      </c>
      <c r="H990" s="361" t="s">
        <v>2073</v>
      </c>
      <c r="I990" s="361" t="s">
        <v>2074</v>
      </c>
      <c r="J990" s="361" t="s">
        <v>2075</v>
      </c>
      <c r="K990" s="361" t="s">
        <v>2076</v>
      </c>
      <c r="L990" s="361" t="s">
        <v>3046</v>
      </c>
      <c r="M990" s="361" t="s">
        <v>2141</v>
      </c>
      <c r="N990" s="364">
        <f>VALUE(MID($M990,1,1))</f>
        <v>4</v>
      </c>
      <c r="O990" s="370">
        <f>IF(N990=5,100%,IF(N990=4,80%,IF(N990=3,60%,IF(N990=2,40%,IF(N990=1,20%,"")))))</f>
        <v>0.8</v>
      </c>
      <c r="P990" s="361" t="s">
        <v>2091</v>
      </c>
      <c r="Q990" s="364">
        <f>VALUE(MID($P990,1,1))</f>
        <v>4</v>
      </c>
      <c r="R990" s="370">
        <f>IF(Q990=5,100%,IF(Q990=4,80%,IF(Q990=3,60%,IF(Q990=2,40%,IF(Q990=1,20%,"")))))</f>
        <v>0.8</v>
      </c>
      <c r="S990" s="364" t="str">
        <f>CONCATENATE(M990,P990)</f>
        <v>4. Alta4. Mayor</v>
      </c>
      <c r="T990" s="367" t="str">
        <f t="shared" ref="T990" si="548">IF(S990="5. Muy alta1. Leve","Alto",IF(S990="5. Muy alta2. Menor","Alto",IF(S990="5. Muy alta3. Moderado","Alto",IF(S990="5. Muy alta4. Mayor","Alto",IF(S990="5. Muy alta5. Catastrófico","Extremo",IF(S990="4. Alta1. Leve","Moderado",IF(S990="4. Alta2. Menor","Moderado",IF(S990="4. Alta3. Moderado","Alto",IF(S990="4. Alta4. Mayor","Alto",IF(S990="4. Alta5. Catastrófico","Extremo",IF(S990="3. Media1. Leve","Moderado",IF(S990="3. Media2. Menor","Moderado",IF(S990="3. Media3. Moderado","Moderado",IF(S990="3. Media4. Mayor","Alto",IF(S990="3. Media5. Catastrófico","Extremo",IF(S990="2. Baja1. Leve","Bajo",IF(S990="2. Baja2. Menor","Moderado",IF(S990="2. Baja3. Moderado","Moderado",IF(S990="2. Baja4. Mayor","Alto",IF(S990="2. Baja5. Catastrófico","Extremo",IF(S990="1. Muy baja1. Leve","Bajo",IF(S990="1. Muy baja2. Menor","Bajo",IF(S990="1. Muy baja3. Moderado","Moderado",IF(S990="1. Muy baja4. Mayor","Alto",IF(S990="1. Muy baja5. Catastrófico","Extremo","")))))))))))))))))))))))))</f>
        <v>Alto</v>
      </c>
      <c r="U990" s="129" t="s">
        <v>419</v>
      </c>
      <c r="V990" s="129" t="s">
        <v>2093</v>
      </c>
      <c r="W990" s="129" t="s">
        <v>2046</v>
      </c>
      <c r="X990" s="224">
        <f t="shared" ref="X990:X991" si="549">IF(W990="","0%",IF(W990="Preventivo",25%,IF(W990="Detectivo",15%,IF(W990="Correctivo",10%))))</f>
        <v>0.25</v>
      </c>
      <c r="Y990" s="224" t="s">
        <v>2069</v>
      </c>
      <c r="Z990" s="224">
        <f t="shared" ref="Z990:Z991" si="550">IF(Y990="Automático",15%,IF(Y990="Manual",5%,"0%"))</f>
        <v>0.15</v>
      </c>
      <c r="AA990" s="129" t="s">
        <v>419</v>
      </c>
      <c r="AB990" s="127" t="s">
        <v>3961</v>
      </c>
      <c r="AC990" s="225">
        <f t="shared" ref="AC990:AC994" si="551">IF($AA990="SI",10%,0%)</f>
        <v>0.1</v>
      </c>
      <c r="AD990" s="129" t="s">
        <v>419</v>
      </c>
      <c r="AE990" s="129" t="s">
        <v>516</v>
      </c>
      <c r="AF990" s="129" t="s">
        <v>1547</v>
      </c>
      <c r="AG990" s="225">
        <f t="shared" ref="AG990:AG994" si="552">IF($AD990="SI",15%,0%)</f>
        <v>0.15</v>
      </c>
      <c r="AH990" s="129" t="s">
        <v>419</v>
      </c>
      <c r="AI990" s="129" t="s">
        <v>2570</v>
      </c>
      <c r="AJ990" s="225">
        <f t="shared" ref="AJ990:AJ994" si="553">IF($AH990="SI",10%,0%)</f>
        <v>0.1</v>
      </c>
      <c r="AK990" s="129" t="s">
        <v>419</v>
      </c>
      <c r="AL990" s="129" t="s">
        <v>2050</v>
      </c>
      <c r="AM990" s="225">
        <f t="shared" ref="AM990:AM991" si="554">IF(AK990="SI",15%,0%)</f>
        <v>0.15</v>
      </c>
      <c r="AN990" s="225" t="s">
        <v>2051</v>
      </c>
      <c r="AO990" s="225" t="s">
        <v>2052</v>
      </c>
      <c r="AP990" s="225">
        <f t="shared" si="537"/>
        <v>0.25</v>
      </c>
      <c r="AQ990" s="226">
        <f t="shared" si="538"/>
        <v>1.1499999999999999</v>
      </c>
      <c r="AR990" s="358">
        <f>AVERAGE(AQ990,AQ991,AQ992)</f>
        <v>0.73333333333333339</v>
      </c>
      <c r="AS990" s="361" t="s">
        <v>2042</v>
      </c>
      <c r="AT990" s="364">
        <f>VALUE(MID($AS990,1,1))</f>
        <v>3</v>
      </c>
      <c r="AU990" s="361" t="s">
        <v>2106</v>
      </c>
      <c r="AV990" s="364">
        <f>VALUE(MID($AU990,1,1))</f>
        <v>3</v>
      </c>
      <c r="AW990" s="364">
        <f>$AT990*$AV990</f>
        <v>9</v>
      </c>
      <c r="AX990" s="364" t="str">
        <f>CONCATENATE(AS990,AU990)</f>
        <v>3. Media3. Moderado</v>
      </c>
      <c r="AY990" s="367" t="str">
        <f t="shared" ref="AY990" si="555">IF(AX990="5. Muy alta1. Leve","Alto",IF(AX990="5. Muy alta2. Menor","Alto",IF(AX990="5. Muy alta3. Moderado","Alto",IF(AX990="5. Muy alta4. Mayor","Alto",IF(AX990="5. Muy alta5. Catastrófico","Extremo",IF(AX990="4. Alta1. Leve","Moderado",IF(AX990="4. Alta2. Menor","Moderado",IF(AX990="4. Alta3. Moderado","Alto",IF(AX990="4. Alta4. Mayor","Alto",IF(AX990="4. Alta5. Catastrófico","Extremo",IF(AX990="3. Media1. Leve","Moderado",IF(AX990="3. Media2. Menor","Moderado",IF(AX990="3. Media3. Moderado","Moderado",IF(AX990="3. Media4. Mayor","Alto",IF(AX990="3. Media5. Catastrófico","Extremo",IF(AX990="2. Baja1. Leve","Bajo",IF(AX990="2. Baja2. Menor","Moderado",IF(AX990="2. Baja3. Moderado","Moderado",IF(AX990="2. Baja4. Mayor","Alto",IF(AX990="2. Baja5. Catastrófico","Extremo",IF(AX990="1. Muy baja1. Leve","Bajo",IF(AX990="1. Muy baja2. Menor","Bajo",IF(AX990="1. Muy baja3. Moderado","Moderado",IF(AX990="1. Muy baja4. Mayor","Alto",IF(AX990="1. Muy baja5. Catastrófico","Extremo","")))))))))))))))))))))))))</f>
        <v>Moderado</v>
      </c>
    </row>
    <row r="991" spans="1:51" ht="50" customHeight="1" x14ac:dyDescent="0.3">
      <c r="A991" s="374"/>
      <c r="B991" s="377"/>
      <c r="C991" s="380"/>
      <c r="D991" s="377"/>
      <c r="E991" s="377"/>
      <c r="F991" s="377"/>
      <c r="G991" s="383"/>
      <c r="H991" s="362"/>
      <c r="I991" s="362"/>
      <c r="J991" s="362"/>
      <c r="K991" s="362"/>
      <c r="L991" s="362"/>
      <c r="M991" s="362"/>
      <c r="N991" s="365"/>
      <c r="O991" s="371"/>
      <c r="P991" s="362"/>
      <c r="Q991" s="365"/>
      <c r="R991" s="371"/>
      <c r="S991" s="365"/>
      <c r="T991" s="368"/>
      <c r="U991" s="129" t="s">
        <v>419</v>
      </c>
      <c r="V991" s="129" t="s">
        <v>2101</v>
      </c>
      <c r="W991" s="129" t="s">
        <v>2046</v>
      </c>
      <c r="X991" s="224">
        <f t="shared" si="549"/>
        <v>0.25</v>
      </c>
      <c r="Y991" s="224" t="s">
        <v>2047</v>
      </c>
      <c r="Z991" s="224">
        <f t="shared" si="550"/>
        <v>0.05</v>
      </c>
      <c r="AA991" s="129" t="s">
        <v>419</v>
      </c>
      <c r="AB991" s="129" t="s">
        <v>2102</v>
      </c>
      <c r="AC991" s="225">
        <f t="shared" si="551"/>
        <v>0.1</v>
      </c>
      <c r="AD991" s="129" t="s">
        <v>419</v>
      </c>
      <c r="AE991" s="129" t="s">
        <v>178</v>
      </c>
      <c r="AF991" s="129" t="s">
        <v>1547</v>
      </c>
      <c r="AG991" s="225">
        <f t="shared" si="552"/>
        <v>0.15</v>
      </c>
      <c r="AH991" s="129" t="s">
        <v>419</v>
      </c>
      <c r="AI991" s="129" t="s">
        <v>2095</v>
      </c>
      <c r="AJ991" s="225">
        <f t="shared" si="553"/>
        <v>0.1</v>
      </c>
      <c r="AK991" s="129" t="s">
        <v>419</v>
      </c>
      <c r="AL991" s="129" t="s">
        <v>2082</v>
      </c>
      <c r="AM991" s="225">
        <f t="shared" si="554"/>
        <v>0.15</v>
      </c>
      <c r="AN991" s="225" t="s">
        <v>2051</v>
      </c>
      <c r="AO991" s="225" t="s">
        <v>2052</v>
      </c>
      <c r="AP991" s="225">
        <f t="shared" si="537"/>
        <v>0.25</v>
      </c>
      <c r="AQ991" s="226">
        <f t="shared" si="538"/>
        <v>1.05</v>
      </c>
      <c r="AR991" s="359"/>
      <c r="AS991" s="362"/>
      <c r="AT991" s="365"/>
      <c r="AU991" s="362"/>
      <c r="AV991" s="365"/>
      <c r="AW991" s="365"/>
      <c r="AX991" s="365"/>
      <c r="AY991" s="368"/>
    </row>
    <row r="992" spans="1:51" ht="50" customHeight="1" x14ac:dyDescent="0.3">
      <c r="A992" s="375"/>
      <c r="B992" s="378"/>
      <c r="C992" s="381"/>
      <c r="D992" s="378"/>
      <c r="E992" s="378"/>
      <c r="F992" s="378"/>
      <c r="G992" s="384"/>
      <c r="H992" s="363"/>
      <c r="I992" s="363"/>
      <c r="J992" s="363"/>
      <c r="K992" s="363"/>
      <c r="L992" s="363"/>
      <c r="M992" s="363"/>
      <c r="N992" s="366"/>
      <c r="O992" s="372"/>
      <c r="P992" s="363"/>
      <c r="Q992" s="366"/>
      <c r="R992" s="372"/>
      <c r="S992" s="366"/>
      <c r="T992" s="369"/>
      <c r="U992" s="129"/>
      <c r="V992" s="129"/>
      <c r="W992" s="129"/>
      <c r="X992" s="224"/>
      <c r="Y992" s="224"/>
      <c r="Z992" s="224"/>
      <c r="AA992" s="129"/>
      <c r="AB992" s="129"/>
      <c r="AC992" s="225"/>
      <c r="AD992" s="129"/>
      <c r="AE992" s="129"/>
      <c r="AF992" s="129"/>
      <c r="AG992" s="225"/>
      <c r="AH992" s="129"/>
      <c r="AI992" s="129"/>
      <c r="AJ992" s="225"/>
      <c r="AK992" s="129"/>
      <c r="AL992" s="129"/>
      <c r="AM992" s="225"/>
      <c r="AN992" s="225"/>
      <c r="AO992" s="225"/>
      <c r="AP992" s="225">
        <f t="shared" si="537"/>
        <v>0</v>
      </c>
      <c r="AQ992" s="226">
        <f t="shared" si="538"/>
        <v>0</v>
      </c>
      <c r="AR992" s="360"/>
      <c r="AS992" s="363"/>
      <c r="AT992" s="366"/>
      <c r="AU992" s="363"/>
      <c r="AV992" s="366"/>
      <c r="AW992" s="366"/>
      <c r="AX992" s="366"/>
      <c r="AY992" s="369"/>
    </row>
    <row r="993" spans="1:51" ht="50" customHeight="1" x14ac:dyDescent="0.3">
      <c r="A993" s="373" t="s">
        <v>3206</v>
      </c>
      <c r="B993" s="376" t="s">
        <v>163</v>
      </c>
      <c r="C993" s="379">
        <v>6</v>
      </c>
      <c r="D993" s="376" t="s">
        <v>2740</v>
      </c>
      <c r="E993" s="376" t="s">
        <v>253</v>
      </c>
      <c r="F993" s="376" t="s">
        <v>2061</v>
      </c>
      <c r="G993" s="382" t="str">
        <f>(CONCATENATE(F993," ","de"," ",D993," ","por"," ",J993," ","debido a"," ",I993))</f>
        <v>Pérdida de Disponibilidad de Información Electrónica por Degradación de los soportes de almacenamiento de la información debido a Respaldos (backups) incompletos o inexistentes</v>
      </c>
      <c r="H993" s="361" t="s">
        <v>2104</v>
      </c>
      <c r="I993" s="361" t="s">
        <v>2881</v>
      </c>
      <c r="J993" s="361" t="s">
        <v>2086</v>
      </c>
      <c r="K993" s="361" t="s">
        <v>2087</v>
      </c>
      <c r="L993" s="361" t="s">
        <v>3046</v>
      </c>
      <c r="M993" s="361" t="s">
        <v>2141</v>
      </c>
      <c r="N993" s="364">
        <f>VALUE(MID($M993,1,1))</f>
        <v>4</v>
      </c>
      <c r="O993" s="370">
        <f>IF(N993=5,100%,IF(N993=4,80%,IF(N993=3,60%,IF(N993=2,40%,IF(N993=1,20%,"")))))</f>
        <v>0.8</v>
      </c>
      <c r="P993" s="361" t="s">
        <v>2106</v>
      </c>
      <c r="Q993" s="364">
        <f>VALUE(MID($P993,1,1))</f>
        <v>3</v>
      </c>
      <c r="R993" s="370">
        <f>IF(Q993=5,100%,IF(Q993=4,80%,IF(Q993=3,60%,IF(Q993=2,40%,IF(Q993=1,20%,"")))))</f>
        <v>0.6</v>
      </c>
      <c r="S993" s="364" t="str">
        <f>CONCATENATE(M993,P993)</f>
        <v>4. Alta3. Moderado</v>
      </c>
      <c r="T993" s="367" t="str">
        <f t="shared" ref="T993" si="556">IF(S993="5. Muy alta1. Leve","Alto",IF(S993="5. Muy alta2. Menor","Alto",IF(S993="5. Muy alta3. Moderado","Alto",IF(S993="5. Muy alta4. Mayor","Alto",IF(S993="5. Muy alta5. Catastrófico","Extremo",IF(S993="4. Alta1. Leve","Moderado",IF(S993="4. Alta2. Menor","Moderado",IF(S993="4. Alta3. Moderado","Alto",IF(S993="4. Alta4. Mayor","Alto",IF(S993="4. Alta5. Catastrófico","Extremo",IF(S993="3. Media1. Leve","Moderado",IF(S993="3. Media2. Menor","Moderado",IF(S993="3. Media3. Moderado","Moderado",IF(S993="3. Media4. Mayor","Alto",IF(S993="3. Media5. Catastrófico","Extremo",IF(S993="2. Baja1. Leve","Bajo",IF(S993="2. Baja2. Menor","Moderado",IF(S993="2. Baja3. Moderado","Moderado",IF(S993="2. Baja4. Mayor","Alto",IF(S993="2. Baja5. Catastrófico","Extremo",IF(S993="1. Muy baja1. Leve","Bajo",IF(S993="1. Muy baja2. Menor","Bajo",IF(S993="1. Muy baja3. Moderado","Moderado",IF(S993="1. Muy baja4. Mayor","Alto",IF(S993="1. Muy baja5. Catastrófico","Extremo","")))))))))))))))))))))))))</f>
        <v>Alto</v>
      </c>
      <c r="U993" s="129" t="s">
        <v>419</v>
      </c>
      <c r="V993" s="129" t="s">
        <v>2093</v>
      </c>
      <c r="W993" s="129" t="s">
        <v>2046</v>
      </c>
      <c r="X993" s="224">
        <f t="shared" ref="X993:X995" si="557">IF(W993="","0%",IF(W993="Preventivo",25%,IF(W993="Detectivo",15%,IF(W993="Correctivo",10%))))</f>
        <v>0.25</v>
      </c>
      <c r="Y993" s="224" t="s">
        <v>2069</v>
      </c>
      <c r="Z993" s="224">
        <f t="shared" ref="Z993:Z995" si="558">IF(Y993="Automático",15%,IF(Y993="Manual",5%,"0%"))</f>
        <v>0.15</v>
      </c>
      <c r="AA993" s="129" t="s">
        <v>419</v>
      </c>
      <c r="AB993" s="127" t="s">
        <v>3961</v>
      </c>
      <c r="AC993" s="225">
        <f t="shared" si="551"/>
        <v>0.1</v>
      </c>
      <c r="AD993" s="129" t="s">
        <v>419</v>
      </c>
      <c r="AE993" s="129" t="s">
        <v>516</v>
      </c>
      <c r="AF993" s="129" t="s">
        <v>1547</v>
      </c>
      <c r="AG993" s="225">
        <f t="shared" si="552"/>
        <v>0.15</v>
      </c>
      <c r="AH993" s="129" t="s">
        <v>419</v>
      </c>
      <c r="AI993" s="129" t="s">
        <v>2570</v>
      </c>
      <c r="AJ993" s="225">
        <f t="shared" si="553"/>
        <v>0.1</v>
      </c>
      <c r="AK993" s="129" t="s">
        <v>419</v>
      </c>
      <c r="AL993" s="129" t="s">
        <v>2050</v>
      </c>
      <c r="AM993" s="225">
        <f t="shared" ref="AM993:AM995" si="559">IF(AK993="SI",15%,0%)</f>
        <v>0.15</v>
      </c>
      <c r="AN993" s="225" t="s">
        <v>2051</v>
      </c>
      <c r="AO993" s="225" t="s">
        <v>2052</v>
      </c>
      <c r="AP993" s="225">
        <f t="shared" si="537"/>
        <v>0.25</v>
      </c>
      <c r="AQ993" s="226">
        <f t="shared" si="538"/>
        <v>1.1499999999999999</v>
      </c>
      <c r="AR993" s="358">
        <f>AVERAGE(AQ993,AQ994,AQ995)</f>
        <v>1.0833333333333333</v>
      </c>
      <c r="AS993" s="361" t="s">
        <v>2132</v>
      </c>
      <c r="AT993" s="364">
        <f>VALUE(MID($AS993,1,1))</f>
        <v>2</v>
      </c>
      <c r="AU993" s="361" t="s">
        <v>2054</v>
      </c>
      <c r="AV993" s="364">
        <f>VALUE(MID($AU993,1,1))</f>
        <v>1</v>
      </c>
      <c r="AW993" s="364">
        <f>$AT993*$AV993</f>
        <v>2</v>
      </c>
      <c r="AX993" s="364" t="str">
        <f>CONCATENATE(AS993,AU993)</f>
        <v>2. Baja1. Leve</v>
      </c>
      <c r="AY993" s="367" t="str">
        <f t="shared" ref="AY993" si="560">IF(AX993="5. Muy alta1. Leve","Alto",IF(AX993="5. Muy alta2. Menor","Alto",IF(AX993="5. Muy alta3. Moderado","Alto",IF(AX993="5. Muy alta4. Mayor","Alto",IF(AX993="5. Muy alta5. Catastrófico","Extremo",IF(AX993="4. Alta1. Leve","Moderado",IF(AX993="4. Alta2. Menor","Moderado",IF(AX993="4. Alta3. Moderado","Alto",IF(AX993="4. Alta4. Mayor","Alto",IF(AX993="4. Alta5. Catastrófico","Extremo",IF(AX993="3. Media1. Leve","Moderado",IF(AX993="3. Media2. Menor","Moderado",IF(AX993="3. Media3. Moderado","Moderado",IF(AX993="3. Media4. Mayor","Alto",IF(AX993="3. Media5. Catastrófico","Extremo",IF(AX993="2. Baja1. Leve","Bajo",IF(AX993="2. Baja2. Menor","Moderado",IF(AX993="2. Baja3. Moderado","Moderado",IF(AX993="2. Baja4. Mayor","Alto",IF(AX993="2. Baja5. Catastrófico","Extremo",IF(AX993="1. Muy baja1. Leve","Bajo",IF(AX993="1. Muy baja2. Menor","Bajo",IF(AX993="1. Muy baja3. Moderado","Moderado",IF(AX993="1. Muy baja4. Mayor","Alto",IF(AX993="1. Muy baja5. Catastrófico","Extremo","")))))))))))))))))))))))))</f>
        <v>Bajo</v>
      </c>
    </row>
    <row r="994" spans="1:51" ht="50" customHeight="1" x14ac:dyDescent="0.3">
      <c r="A994" s="374"/>
      <c r="B994" s="377"/>
      <c r="C994" s="380"/>
      <c r="D994" s="377"/>
      <c r="E994" s="377"/>
      <c r="F994" s="377"/>
      <c r="G994" s="383"/>
      <c r="H994" s="362"/>
      <c r="I994" s="362"/>
      <c r="J994" s="362"/>
      <c r="K994" s="362"/>
      <c r="L994" s="362"/>
      <c r="M994" s="362"/>
      <c r="N994" s="365"/>
      <c r="O994" s="371"/>
      <c r="P994" s="362"/>
      <c r="Q994" s="365"/>
      <c r="R994" s="371"/>
      <c r="S994" s="365"/>
      <c r="T994" s="368"/>
      <c r="U994" s="129" t="s">
        <v>419</v>
      </c>
      <c r="V994" s="129" t="s">
        <v>2101</v>
      </c>
      <c r="W994" s="129" t="s">
        <v>2046</v>
      </c>
      <c r="X994" s="224">
        <f t="shared" si="557"/>
        <v>0.25</v>
      </c>
      <c r="Y994" s="224" t="s">
        <v>2047</v>
      </c>
      <c r="Z994" s="224">
        <f t="shared" si="558"/>
        <v>0.05</v>
      </c>
      <c r="AA994" s="129" t="s">
        <v>419</v>
      </c>
      <c r="AB994" s="129" t="s">
        <v>2102</v>
      </c>
      <c r="AC994" s="225">
        <f t="shared" si="551"/>
        <v>0.1</v>
      </c>
      <c r="AD994" s="129" t="s">
        <v>419</v>
      </c>
      <c r="AE994" s="129" t="s">
        <v>178</v>
      </c>
      <c r="AF994" s="129" t="s">
        <v>1547</v>
      </c>
      <c r="AG994" s="225">
        <f t="shared" si="552"/>
        <v>0.15</v>
      </c>
      <c r="AH994" s="129" t="s">
        <v>419</v>
      </c>
      <c r="AI994" s="129" t="s">
        <v>2095</v>
      </c>
      <c r="AJ994" s="225">
        <f t="shared" si="553"/>
        <v>0.1</v>
      </c>
      <c r="AK994" s="129" t="s">
        <v>419</v>
      </c>
      <c r="AL994" s="129" t="s">
        <v>2082</v>
      </c>
      <c r="AM994" s="225">
        <f t="shared" si="559"/>
        <v>0.15</v>
      </c>
      <c r="AN994" s="225" t="s">
        <v>2051</v>
      </c>
      <c r="AO994" s="225" t="s">
        <v>2052</v>
      </c>
      <c r="AP994" s="225">
        <f t="shared" si="537"/>
        <v>0.25</v>
      </c>
      <c r="AQ994" s="226">
        <f t="shared" si="538"/>
        <v>1.05</v>
      </c>
      <c r="AR994" s="359"/>
      <c r="AS994" s="362"/>
      <c r="AT994" s="365"/>
      <c r="AU994" s="362"/>
      <c r="AV994" s="365"/>
      <c r="AW994" s="365"/>
      <c r="AX994" s="365"/>
      <c r="AY994" s="368"/>
    </row>
    <row r="995" spans="1:51" ht="50" customHeight="1" x14ac:dyDescent="0.3">
      <c r="A995" s="375"/>
      <c r="B995" s="378"/>
      <c r="C995" s="381"/>
      <c r="D995" s="378"/>
      <c r="E995" s="378"/>
      <c r="F995" s="378"/>
      <c r="G995" s="384"/>
      <c r="H995" s="363"/>
      <c r="I995" s="363"/>
      <c r="J995" s="363"/>
      <c r="K995" s="363"/>
      <c r="L995" s="363"/>
      <c r="M995" s="363"/>
      <c r="N995" s="366"/>
      <c r="O995" s="372"/>
      <c r="P995" s="363"/>
      <c r="Q995" s="366"/>
      <c r="R995" s="372"/>
      <c r="S995" s="366"/>
      <c r="T995" s="369"/>
      <c r="U995" s="129" t="s">
        <v>419</v>
      </c>
      <c r="V995" s="129" t="s">
        <v>3962</v>
      </c>
      <c r="W995" s="129" t="s">
        <v>2046</v>
      </c>
      <c r="X995" s="224">
        <f t="shared" si="557"/>
        <v>0.25</v>
      </c>
      <c r="Y995" s="224" t="s">
        <v>2047</v>
      </c>
      <c r="Z995" s="224">
        <f t="shared" si="558"/>
        <v>0.05</v>
      </c>
      <c r="AA995" s="129" t="s">
        <v>419</v>
      </c>
      <c r="AB995" s="129" t="s">
        <v>3963</v>
      </c>
      <c r="AC995" s="225">
        <f t="shared" si="532"/>
        <v>0.1</v>
      </c>
      <c r="AD995" s="129" t="s">
        <v>419</v>
      </c>
      <c r="AE995" s="129" t="s">
        <v>516</v>
      </c>
      <c r="AF995" s="129" t="s">
        <v>1547</v>
      </c>
      <c r="AG995" s="225">
        <f t="shared" si="533"/>
        <v>0.15</v>
      </c>
      <c r="AH995" s="129" t="s">
        <v>419</v>
      </c>
      <c r="AI995" s="129" t="s">
        <v>2049</v>
      </c>
      <c r="AJ995" s="225">
        <f t="shared" si="529"/>
        <v>0.1</v>
      </c>
      <c r="AK995" s="129" t="s">
        <v>419</v>
      </c>
      <c r="AL995" s="129" t="s">
        <v>2082</v>
      </c>
      <c r="AM995" s="225">
        <f t="shared" si="559"/>
        <v>0.15</v>
      </c>
      <c r="AN995" s="225" t="s">
        <v>2051</v>
      </c>
      <c r="AO995" s="225" t="s">
        <v>2052</v>
      </c>
      <c r="AP995" s="225">
        <f t="shared" si="537"/>
        <v>0.25</v>
      </c>
      <c r="AQ995" s="226">
        <f t="shared" si="538"/>
        <v>1.05</v>
      </c>
      <c r="AR995" s="360"/>
      <c r="AS995" s="363"/>
      <c r="AT995" s="366"/>
      <c r="AU995" s="363"/>
      <c r="AV995" s="366"/>
      <c r="AW995" s="366"/>
      <c r="AX995" s="366"/>
      <c r="AY995" s="369"/>
    </row>
    <row r="996" spans="1:51" ht="50" customHeight="1" x14ac:dyDescent="0.3">
      <c r="A996" s="373" t="s">
        <v>3206</v>
      </c>
      <c r="B996" s="376" t="s">
        <v>163</v>
      </c>
      <c r="C996" s="379">
        <v>7</v>
      </c>
      <c r="D996" s="376" t="s">
        <v>465</v>
      </c>
      <c r="E996" s="376" t="s">
        <v>175</v>
      </c>
      <c r="F996" s="376" t="s">
        <v>2032</v>
      </c>
      <c r="G996" s="382" t="str">
        <f>(CONCATENATE(F996," ","de"," ",D996," ","por"," ",J996," ","debido a"," ",I996))</f>
        <v>Pérdida de confidencialidad e integridad de Equipos de cómputo por Alteración de la información / Modificación de la Información debido a Acceso a los equipos de cómputo sin controles</v>
      </c>
      <c r="H996" s="361" t="s">
        <v>2104</v>
      </c>
      <c r="I996" s="361" t="s">
        <v>2033</v>
      </c>
      <c r="J996" s="361" t="s">
        <v>2174</v>
      </c>
      <c r="K996" s="361" t="s">
        <v>2175</v>
      </c>
      <c r="L996" s="361" t="s">
        <v>2509</v>
      </c>
      <c r="M996" s="361" t="s">
        <v>2141</v>
      </c>
      <c r="N996" s="364">
        <f>VALUE(MID($M996,1,1))</f>
        <v>4</v>
      </c>
      <c r="O996" s="370">
        <f>IF(N996=5,100%,IF(N996=4,80%,IF(N996=3,60%,IF(N996=2,40%,IF(N996=1,20%,"")))))</f>
        <v>0.8</v>
      </c>
      <c r="P996" s="361" t="s">
        <v>2043</v>
      </c>
      <c r="Q996" s="364">
        <f>VALUE(MID($P996,1,1))</f>
        <v>2</v>
      </c>
      <c r="R996" s="370">
        <f>IF(Q996=5,100%,IF(Q996=4,80%,IF(Q996=3,60%,IF(Q996=2,40%,IF(Q996=1,20%,"")))))</f>
        <v>0.4</v>
      </c>
      <c r="S996" s="364" t="str">
        <f>CONCATENATE(M996,P996)</f>
        <v>4. Alta2. Menor</v>
      </c>
      <c r="T996" s="367" t="str">
        <f t="shared" ref="T996" si="561">IF(S996="5. Muy alta1. Leve","Alto",IF(S996="5. Muy alta2. Menor","Alto",IF(S996="5. Muy alta3. Moderado","Alto",IF(S996="5. Muy alta4. Mayor","Alto",IF(S996="5. Muy alta5. Catastrófico","Extremo",IF(S996="4. Alta1. Leve","Moderado",IF(S996="4. Alta2. Menor","Moderado",IF(S996="4. Alta3. Moderado","Alto",IF(S996="4. Alta4. Mayor","Alto",IF(S996="4. Alta5. Catastrófico","Extremo",IF(S996="3. Media1. Leve","Moderado",IF(S996="3. Media2. Menor","Moderado",IF(S996="3. Media3. Moderado","Moderado",IF(S996="3. Media4. Mayor","Alto",IF(S996="3. Media5. Catastrófico","Extremo",IF(S996="2. Baja1. Leve","Bajo",IF(S996="2. Baja2. Menor","Moderado",IF(S996="2. Baja3. Moderado","Moderado",IF(S996="2. Baja4. Mayor","Alto",IF(S996="2. Baja5. Catastrófico","Extremo",IF(S996="1. Muy baja1. Leve","Bajo",IF(S996="1. Muy baja2. Menor","Bajo",IF(S996="1. Muy baja3. Moderado","Moderado",IF(S996="1. Muy baja4. Mayor","Alto",IF(S996="1. Muy baja5. Catastrófico","Extremo","")))))))))))))))))))))))))</f>
        <v>Moderado</v>
      </c>
      <c r="U996" s="129" t="s">
        <v>419</v>
      </c>
      <c r="V996" s="129" t="s">
        <v>2176</v>
      </c>
      <c r="W996" s="129" t="s">
        <v>2046</v>
      </c>
      <c r="X996" s="224">
        <f t="shared" si="540"/>
        <v>0.25</v>
      </c>
      <c r="Y996" s="224" t="s">
        <v>2047</v>
      </c>
      <c r="Z996" s="224">
        <f t="shared" si="541"/>
        <v>0.05</v>
      </c>
      <c r="AA996" s="129" t="s">
        <v>419</v>
      </c>
      <c r="AB996" s="129" t="s">
        <v>2177</v>
      </c>
      <c r="AC996" s="225">
        <f t="shared" si="532"/>
        <v>0.1</v>
      </c>
      <c r="AD996" s="129" t="s">
        <v>419</v>
      </c>
      <c r="AE996" s="129" t="s">
        <v>178</v>
      </c>
      <c r="AF996" s="129" t="s">
        <v>170</v>
      </c>
      <c r="AG996" s="225">
        <f t="shared" si="533"/>
        <v>0.15</v>
      </c>
      <c r="AH996" s="129" t="s">
        <v>419</v>
      </c>
      <c r="AI996" s="129" t="s">
        <v>2145</v>
      </c>
      <c r="AJ996" s="225">
        <f t="shared" si="529"/>
        <v>0.1</v>
      </c>
      <c r="AK996" s="129" t="s">
        <v>419</v>
      </c>
      <c r="AL996" s="129" t="s">
        <v>2050</v>
      </c>
      <c r="AM996" s="225">
        <f t="shared" si="542"/>
        <v>0.15</v>
      </c>
      <c r="AN996" s="225" t="s">
        <v>2051</v>
      </c>
      <c r="AO996" s="225" t="s">
        <v>2067</v>
      </c>
      <c r="AP996" s="225">
        <f t="shared" si="537"/>
        <v>0.25</v>
      </c>
      <c r="AQ996" s="226">
        <f t="shared" si="538"/>
        <v>1.05</v>
      </c>
      <c r="AR996" s="358">
        <f>AVERAGE(AQ996,AQ997,AQ998)</f>
        <v>0.70000000000000007</v>
      </c>
      <c r="AS996" s="361" t="s">
        <v>2042</v>
      </c>
      <c r="AT996" s="364">
        <f>VALUE(MID($AS996,1,1))</f>
        <v>3</v>
      </c>
      <c r="AU996" s="361" t="s">
        <v>2054</v>
      </c>
      <c r="AV996" s="364">
        <f>VALUE(MID($AU996,1,1))</f>
        <v>1</v>
      </c>
      <c r="AW996" s="364">
        <f>$AT996*$AV996</f>
        <v>3</v>
      </c>
      <c r="AX996" s="364" t="str">
        <f>CONCATENATE(AS996,AU996)</f>
        <v>3. Media1. Leve</v>
      </c>
      <c r="AY996" s="367" t="str">
        <f t="shared" ref="AY996" si="562">IF(AX996="5. Muy alta1. Leve","Alto",IF(AX996="5. Muy alta2. Menor","Alto",IF(AX996="5. Muy alta3. Moderado","Alto",IF(AX996="5. Muy alta4. Mayor","Alto",IF(AX996="5. Muy alta5. Catastrófico","Extremo",IF(AX996="4. Alta1. Leve","Moderado",IF(AX996="4. Alta2. Menor","Moderado",IF(AX996="4. Alta3. Moderado","Alto",IF(AX996="4. Alta4. Mayor","Alto",IF(AX996="4. Alta5. Catastrófico","Extremo",IF(AX996="3. Media1. Leve","Moderado",IF(AX996="3. Media2. Menor","Moderado",IF(AX996="3. Media3. Moderado","Moderado",IF(AX996="3. Media4. Mayor","Alto",IF(AX996="3. Media5. Catastrófico","Extremo",IF(AX996="2. Baja1. Leve","Bajo",IF(AX996="2. Baja2. Menor","Moderado",IF(AX996="2. Baja3. Moderado","Moderado",IF(AX996="2. Baja4. Mayor","Alto",IF(AX996="2. Baja5. Catastrófico","Extremo",IF(AX996="1. Muy baja1. Leve","Bajo",IF(AX996="1. Muy baja2. Menor","Bajo",IF(AX996="1. Muy baja3. Moderado","Moderado",IF(AX996="1. Muy baja4. Mayor","Alto",IF(AX996="1. Muy baja5. Catastrófico","Extremo","")))))))))))))))))))))))))</f>
        <v>Moderado</v>
      </c>
    </row>
    <row r="997" spans="1:51" ht="50" customHeight="1" x14ac:dyDescent="0.3">
      <c r="A997" s="374"/>
      <c r="B997" s="377"/>
      <c r="C997" s="380"/>
      <c r="D997" s="377"/>
      <c r="E997" s="377"/>
      <c r="F997" s="377"/>
      <c r="G997" s="383"/>
      <c r="H997" s="362"/>
      <c r="I997" s="362"/>
      <c r="J997" s="362"/>
      <c r="K997" s="362"/>
      <c r="L997" s="362"/>
      <c r="M997" s="362"/>
      <c r="N997" s="365"/>
      <c r="O997" s="371"/>
      <c r="P997" s="362"/>
      <c r="Q997" s="365"/>
      <c r="R997" s="371"/>
      <c r="S997" s="365"/>
      <c r="T997" s="368"/>
      <c r="U997" s="129" t="s">
        <v>419</v>
      </c>
      <c r="V997" s="129" t="s">
        <v>2178</v>
      </c>
      <c r="W997" s="129" t="s">
        <v>2046</v>
      </c>
      <c r="X997" s="224">
        <f t="shared" si="540"/>
        <v>0.25</v>
      </c>
      <c r="Y997" s="224" t="s">
        <v>2047</v>
      </c>
      <c r="Z997" s="224">
        <f t="shared" si="541"/>
        <v>0.05</v>
      </c>
      <c r="AA997" s="129" t="s">
        <v>419</v>
      </c>
      <c r="AB997" s="129" t="s">
        <v>2179</v>
      </c>
      <c r="AC997" s="225">
        <f t="shared" si="532"/>
        <v>0.1</v>
      </c>
      <c r="AD997" s="129" t="s">
        <v>419</v>
      </c>
      <c r="AE997" s="129" t="s">
        <v>516</v>
      </c>
      <c r="AF997" s="129" t="s">
        <v>1547</v>
      </c>
      <c r="AG997" s="225">
        <f t="shared" si="533"/>
        <v>0.15</v>
      </c>
      <c r="AH997" s="129" t="s">
        <v>419</v>
      </c>
      <c r="AI997" s="129" t="s">
        <v>2145</v>
      </c>
      <c r="AJ997" s="225">
        <f t="shared" si="529"/>
        <v>0.1</v>
      </c>
      <c r="AK997" s="129" t="s">
        <v>419</v>
      </c>
      <c r="AL997" s="129" t="s">
        <v>2050</v>
      </c>
      <c r="AM997" s="225">
        <f t="shared" si="542"/>
        <v>0.15</v>
      </c>
      <c r="AN997" s="225" t="s">
        <v>2051</v>
      </c>
      <c r="AO997" s="225" t="s">
        <v>2067</v>
      </c>
      <c r="AP997" s="225">
        <f t="shared" si="537"/>
        <v>0.25</v>
      </c>
      <c r="AQ997" s="226">
        <f t="shared" si="538"/>
        <v>1.05</v>
      </c>
      <c r="AR997" s="359"/>
      <c r="AS997" s="362"/>
      <c r="AT997" s="365"/>
      <c r="AU997" s="362"/>
      <c r="AV997" s="365"/>
      <c r="AW997" s="365"/>
      <c r="AX997" s="365"/>
      <c r="AY997" s="368"/>
    </row>
    <row r="998" spans="1:51" ht="50" customHeight="1" x14ac:dyDescent="0.3">
      <c r="A998" s="375"/>
      <c r="B998" s="378"/>
      <c r="C998" s="381"/>
      <c r="D998" s="378"/>
      <c r="E998" s="378"/>
      <c r="F998" s="378"/>
      <c r="G998" s="384"/>
      <c r="H998" s="363"/>
      <c r="I998" s="363"/>
      <c r="J998" s="363"/>
      <c r="K998" s="363"/>
      <c r="L998" s="363"/>
      <c r="M998" s="363"/>
      <c r="N998" s="366"/>
      <c r="O998" s="372"/>
      <c r="P998" s="363"/>
      <c r="Q998" s="366"/>
      <c r="R998" s="372"/>
      <c r="S998" s="366"/>
      <c r="T998" s="369"/>
      <c r="U998" s="129"/>
      <c r="V998" s="129"/>
      <c r="W998" s="129"/>
      <c r="X998" s="224" t="str">
        <f t="shared" si="540"/>
        <v>0%</v>
      </c>
      <c r="Y998" s="224"/>
      <c r="Z998" s="224" t="str">
        <f t="shared" si="541"/>
        <v>0%</v>
      </c>
      <c r="AA998" s="129"/>
      <c r="AB998" s="129"/>
      <c r="AC998" s="225">
        <f t="shared" si="532"/>
        <v>0</v>
      </c>
      <c r="AD998" s="129"/>
      <c r="AE998" s="129"/>
      <c r="AF998" s="129"/>
      <c r="AG998" s="225">
        <f t="shared" si="533"/>
        <v>0</v>
      </c>
      <c r="AH998" s="129"/>
      <c r="AI998" s="129"/>
      <c r="AJ998" s="225">
        <f t="shared" si="529"/>
        <v>0</v>
      </c>
      <c r="AK998" s="129"/>
      <c r="AL998" s="129"/>
      <c r="AM998" s="225">
        <f t="shared" si="542"/>
        <v>0</v>
      </c>
      <c r="AN998" s="225"/>
      <c r="AO998" s="225"/>
      <c r="AP998" s="225">
        <f t="shared" si="537"/>
        <v>0</v>
      </c>
      <c r="AQ998" s="226">
        <f t="shared" si="538"/>
        <v>0</v>
      </c>
      <c r="AR998" s="360"/>
      <c r="AS998" s="363"/>
      <c r="AT998" s="366"/>
      <c r="AU998" s="363"/>
      <c r="AV998" s="366"/>
      <c r="AW998" s="366"/>
      <c r="AX998" s="366"/>
      <c r="AY998" s="369"/>
    </row>
    <row r="999" spans="1:51" ht="50" customHeight="1" x14ac:dyDescent="0.3">
      <c r="A999" s="373" t="s">
        <v>3206</v>
      </c>
      <c r="B999" s="376" t="s">
        <v>163</v>
      </c>
      <c r="C999" s="379">
        <v>8</v>
      </c>
      <c r="D999" s="376" t="s">
        <v>465</v>
      </c>
      <c r="E999" s="376" t="s">
        <v>175</v>
      </c>
      <c r="F999" s="376" t="s">
        <v>2061</v>
      </c>
      <c r="G999" s="382" t="str">
        <f>(CONCATENATE(F999," ","de"," ",D999," ","por"," ",J999," ","debido a"," ",I999))</f>
        <v>Pérdida de Disponibilidad de Equipos de cómputo por Ataque de virus sofisticados debido a Acceso a los equipos de cómputo sin controles</v>
      </c>
      <c r="H999" s="361" t="s">
        <v>2104</v>
      </c>
      <c r="I999" s="361" t="s">
        <v>2033</v>
      </c>
      <c r="J999" s="361" t="s">
        <v>2034</v>
      </c>
      <c r="K999" s="361" t="s">
        <v>2076</v>
      </c>
      <c r="L999" s="361" t="s">
        <v>2509</v>
      </c>
      <c r="M999" s="361" t="s">
        <v>2141</v>
      </c>
      <c r="N999" s="364">
        <f>VALUE(MID($M999,1,1))</f>
        <v>4</v>
      </c>
      <c r="O999" s="370">
        <f>IF(N999=5,100%,IF(N999=4,80%,IF(N999=3,60%,IF(N999=2,40%,IF(N999=1,20%,"")))))</f>
        <v>0.8</v>
      </c>
      <c r="P999" s="361" t="s">
        <v>2106</v>
      </c>
      <c r="Q999" s="364">
        <f>VALUE(MID($P999,1,1))</f>
        <v>3</v>
      </c>
      <c r="R999" s="370">
        <f>IF(Q999=5,100%,IF(Q999=4,80%,IF(Q999=3,60%,IF(Q999=2,40%,IF(Q999=1,20%,"")))))</f>
        <v>0.6</v>
      </c>
      <c r="S999" s="364" t="str">
        <f>CONCATENATE(M999,P999)</f>
        <v>4. Alta3. Moderado</v>
      </c>
      <c r="T999" s="367" t="str">
        <f t="shared" ref="T999" si="563">IF(S999="5. Muy alta1. Leve","Alto",IF(S999="5. Muy alta2. Menor","Alto",IF(S999="5. Muy alta3. Moderado","Alto",IF(S999="5. Muy alta4. Mayor","Alto",IF(S999="5. Muy alta5. Catastrófico","Extremo",IF(S999="4. Alta1. Leve","Moderado",IF(S999="4. Alta2. Menor","Moderado",IF(S999="4. Alta3. Moderado","Alto",IF(S999="4. Alta4. Mayor","Alto",IF(S999="4. Alta5. Catastrófico","Extremo",IF(S999="3. Media1. Leve","Moderado",IF(S999="3. Media2. Menor","Moderado",IF(S999="3. Media3. Moderado","Moderado",IF(S999="3. Media4. Mayor","Alto",IF(S999="3. Media5. Catastrófico","Extremo",IF(S999="2. Baja1. Leve","Bajo",IF(S999="2. Baja2. Menor","Moderado",IF(S999="2. Baja3. Moderado","Moderado",IF(S999="2. Baja4. Mayor","Alto",IF(S999="2. Baja5. Catastrófico","Extremo",IF(S999="1. Muy baja1. Leve","Bajo",IF(S999="1. Muy baja2. Menor","Bajo",IF(S999="1. Muy baja3. Moderado","Moderado",IF(S999="1. Muy baja4. Mayor","Alto",IF(S999="1. Muy baja5. Catastrófico","Extremo","")))))))))))))))))))))))))</f>
        <v>Alto</v>
      </c>
      <c r="U999" s="129" t="s">
        <v>419</v>
      </c>
      <c r="V999" s="129" t="s">
        <v>2181</v>
      </c>
      <c r="W999" s="129" t="s">
        <v>2046</v>
      </c>
      <c r="X999" s="224">
        <f t="shared" si="540"/>
        <v>0.25</v>
      </c>
      <c r="Y999" s="224" t="s">
        <v>2069</v>
      </c>
      <c r="Z999" s="224">
        <f t="shared" si="541"/>
        <v>0.15</v>
      </c>
      <c r="AA999" s="129" t="s">
        <v>419</v>
      </c>
      <c r="AB999" s="129" t="s">
        <v>2182</v>
      </c>
      <c r="AC999" s="225">
        <f t="shared" si="532"/>
        <v>0.1</v>
      </c>
      <c r="AD999" s="129" t="s">
        <v>419</v>
      </c>
      <c r="AE999" s="129" t="s">
        <v>289</v>
      </c>
      <c r="AF999" s="129" t="s">
        <v>170</v>
      </c>
      <c r="AG999" s="225">
        <f t="shared" si="533"/>
        <v>0.15</v>
      </c>
      <c r="AH999" s="129" t="s">
        <v>419</v>
      </c>
      <c r="AI999" s="129" t="s">
        <v>2066</v>
      </c>
      <c r="AJ999" s="225">
        <f t="shared" si="529"/>
        <v>0.1</v>
      </c>
      <c r="AK999" s="129" t="s">
        <v>419</v>
      </c>
      <c r="AL999" s="129" t="s">
        <v>2063</v>
      </c>
      <c r="AM999" s="225">
        <f t="shared" si="542"/>
        <v>0.15</v>
      </c>
      <c r="AN999" s="225" t="s">
        <v>2051</v>
      </c>
      <c r="AO999" s="225" t="s">
        <v>2183</v>
      </c>
      <c r="AP999" s="225">
        <f t="shared" si="537"/>
        <v>0.25</v>
      </c>
      <c r="AQ999" s="226">
        <f t="shared" si="538"/>
        <v>1.1499999999999999</v>
      </c>
      <c r="AR999" s="358">
        <f>AVERAGE(AQ999,AQ1000,AQ1001)</f>
        <v>1.0666666666666667</v>
      </c>
      <c r="AS999" s="361" t="s">
        <v>2132</v>
      </c>
      <c r="AT999" s="364">
        <f>VALUE(MID($AS999,1,1))</f>
        <v>2</v>
      </c>
      <c r="AU999" s="361" t="s">
        <v>2054</v>
      </c>
      <c r="AV999" s="364">
        <f>VALUE(MID($AU999,1,1))</f>
        <v>1</v>
      </c>
      <c r="AW999" s="364">
        <f>$AT999*$AV999</f>
        <v>2</v>
      </c>
      <c r="AX999" s="364" t="str">
        <f>CONCATENATE(AS999,AU999)</f>
        <v>2. Baja1. Leve</v>
      </c>
      <c r="AY999" s="367" t="str">
        <f t="shared" ref="AY999" si="564">IF(AX999="5. Muy alta1. Leve","Alto",IF(AX999="5. Muy alta2. Menor","Alto",IF(AX999="5. Muy alta3. Moderado","Alto",IF(AX999="5. Muy alta4. Mayor","Alto",IF(AX999="5. Muy alta5. Catastrófico","Extremo",IF(AX999="4. Alta1. Leve","Moderado",IF(AX999="4. Alta2. Menor","Moderado",IF(AX999="4. Alta3. Moderado","Alto",IF(AX999="4. Alta4. Mayor","Alto",IF(AX999="4. Alta5. Catastrófico","Extremo",IF(AX999="3. Media1. Leve","Moderado",IF(AX999="3. Media2. Menor","Moderado",IF(AX999="3. Media3. Moderado","Moderado",IF(AX999="3. Media4. Mayor","Alto",IF(AX999="3. Media5. Catastrófico","Extremo",IF(AX999="2. Baja1. Leve","Bajo",IF(AX999="2. Baja2. Menor","Moderado",IF(AX999="2. Baja3. Moderado","Moderado",IF(AX999="2. Baja4. Mayor","Alto",IF(AX999="2. Baja5. Catastrófico","Extremo",IF(AX999="1. Muy baja1. Leve","Bajo",IF(AX999="1. Muy baja2. Menor","Bajo",IF(AX999="1. Muy baja3. Moderado","Moderado",IF(AX999="1. Muy baja4. Mayor","Alto",IF(AX999="1. Muy baja5. Catastrófico","Extremo","")))))))))))))))))))))))))</f>
        <v>Bajo</v>
      </c>
    </row>
    <row r="1000" spans="1:51" ht="50" customHeight="1" x14ac:dyDescent="0.3">
      <c r="A1000" s="374"/>
      <c r="B1000" s="377"/>
      <c r="C1000" s="380"/>
      <c r="D1000" s="377"/>
      <c r="E1000" s="377"/>
      <c r="F1000" s="377"/>
      <c r="G1000" s="383"/>
      <c r="H1000" s="362"/>
      <c r="I1000" s="362"/>
      <c r="J1000" s="362"/>
      <c r="K1000" s="362"/>
      <c r="L1000" s="362"/>
      <c r="M1000" s="362"/>
      <c r="N1000" s="365"/>
      <c r="O1000" s="371"/>
      <c r="P1000" s="362"/>
      <c r="Q1000" s="365"/>
      <c r="R1000" s="371"/>
      <c r="S1000" s="365"/>
      <c r="T1000" s="368"/>
      <c r="U1000" s="129" t="s">
        <v>419</v>
      </c>
      <c r="V1000" s="129" t="s">
        <v>2181</v>
      </c>
      <c r="W1000" s="129" t="s">
        <v>2114</v>
      </c>
      <c r="X1000" s="224">
        <f t="shared" si="540"/>
        <v>0.1</v>
      </c>
      <c r="Y1000" s="224" t="s">
        <v>2069</v>
      </c>
      <c r="Z1000" s="224">
        <f t="shared" si="541"/>
        <v>0.15</v>
      </c>
      <c r="AA1000" s="129" t="s">
        <v>419</v>
      </c>
      <c r="AB1000" s="129" t="s">
        <v>2182</v>
      </c>
      <c r="AC1000" s="225">
        <f t="shared" si="532"/>
        <v>0.1</v>
      </c>
      <c r="AD1000" s="129" t="s">
        <v>419</v>
      </c>
      <c r="AE1000" s="129" t="s">
        <v>289</v>
      </c>
      <c r="AF1000" s="129" t="s">
        <v>170</v>
      </c>
      <c r="AG1000" s="225">
        <f t="shared" si="533"/>
        <v>0.15</v>
      </c>
      <c r="AH1000" s="129" t="s">
        <v>419</v>
      </c>
      <c r="AI1000" s="129" t="s">
        <v>2066</v>
      </c>
      <c r="AJ1000" s="225">
        <f t="shared" ref="AJ1000:AJ1063" si="565">IF($AH1000="SI",10%,0%)</f>
        <v>0.1</v>
      </c>
      <c r="AK1000" s="129" t="s">
        <v>419</v>
      </c>
      <c r="AL1000" s="129" t="s">
        <v>2063</v>
      </c>
      <c r="AM1000" s="225">
        <f t="shared" si="542"/>
        <v>0.15</v>
      </c>
      <c r="AN1000" s="225" t="s">
        <v>2051</v>
      </c>
      <c r="AO1000" s="225" t="s">
        <v>2183</v>
      </c>
      <c r="AP1000" s="225">
        <f t="shared" si="537"/>
        <v>0.25</v>
      </c>
      <c r="AQ1000" s="226">
        <f t="shared" si="538"/>
        <v>1</v>
      </c>
      <c r="AR1000" s="359"/>
      <c r="AS1000" s="362"/>
      <c r="AT1000" s="365"/>
      <c r="AU1000" s="362"/>
      <c r="AV1000" s="365"/>
      <c r="AW1000" s="365"/>
      <c r="AX1000" s="365"/>
      <c r="AY1000" s="368"/>
    </row>
    <row r="1001" spans="1:51" ht="50" customHeight="1" x14ac:dyDescent="0.3">
      <c r="A1001" s="375"/>
      <c r="B1001" s="378"/>
      <c r="C1001" s="381"/>
      <c r="D1001" s="378"/>
      <c r="E1001" s="378"/>
      <c r="F1001" s="378"/>
      <c r="G1001" s="384"/>
      <c r="H1001" s="363"/>
      <c r="I1001" s="363"/>
      <c r="J1001" s="363"/>
      <c r="K1001" s="363"/>
      <c r="L1001" s="363"/>
      <c r="M1001" s="363"/>
      <c r="N1001" s="366"/>
      <c r="O1001" s="372"/>
      <c r="P1001" s="363"/>
      <c r="Q1001" s="366"/>
      <c r="R1001" s="372"/>
      <c r="S1001" s="366"/>
      <c r="T1001" s="369"/>
      <c r="U1001" s="129" t="s">
        <v>419</v>
      </c>
      <c r="V1001" s="129" t="s">
        <v>2184</v>
      </c>
      <c r="W1001" s="129" t="s">
        <v>2046</v>
      </c>
      <c r="X1001" s="224">
        <f t="shared" si="540"/>
        <v>0.25</v>
      </c>
      <c r="Y1001" s="224" t="s">
        <v>2047</v>
      </c>
      <c r="Z1001" s="224">
        <f t="shared" si="541"/>
        <v>0.05</v>
      </c>
      <c r="AA1001" s="129" t="s">
        <v>419</v>
      </c>
      <c r="AB1001" s="129" t="s">
        <v>2185</v>
      </c>
      <c r="AC1001" s="225">
        <f t="shared" ref="AC1001:AC1019" si="566">IF($AA1001="SI",10%,0%)</f>
        <v>0.1</v>
      </c>
      <c r="AD1001" s="129" t="s">
        <v>419</v>
      </c>
      <c r="AE1001" s="129" t="s">
        <v>178</v>
      </c>
      <c r="AF1001" s="129" t="s">
        <v>170</v>
      </c>
      <c r="AG1001" s="225">
        <f t="shared" si="533"/>
        <v>0.15</v>
      </c>
      <c r="AH1001" s="129" t="s">
        <v>419</v>
      </c>
      <c r="AI1001" s="129" t="s">
        <v>2159</v>
      </c>
      <c r="AJ1001" s="225">
        <f t="shared" si="565"/>
        <v>0.1</v>
      </c>
      <c r="AK1001" s="129" t="s">
        <v>419</v>
      </c>
      <c r="AL1001" s="129" t="s">
        <v>2063</v>
      </c>
      <c r="AM1001" s="225">
        <f t="shared" si="542"/>
        <v>0.15</v>
      </c>
      <c r="AN1001" s="225" t="s">
        <v>2051</v>
      </c>
      <c r="AO1001" s="225" t="s">
        <v>2183</v>
      </c>
      <c r="AP1001" s="225">
        <f t="shared" si="537"/>
        <v>0.25</v>
      </c>
      <c r="AQ1001" s="226">
        <f t="shared" si="538"/>
        <v>1.05</v>
      </c>
      <c r="AR1001" s="360"/>
      <c r="AS1001" s="363"/>
      <c r="AT1001" s="366"/>
      <c r="AU1001" s="363"/>
      <c r="AV1001" s="366"/>
      <c r="AW1001" s="366"/>
      <c r="AX1001" s="366"/>
      <c r="AY1001" s="369"/>
    </row>
    <row r="1002" spans="1:51" ht="50" customHeight="1" x14ac:dyDescent="0.3">
      <c r="A1002" s="373" t="s">
        <v>3206</v>
      </c>
      <c r="B1002" s="376" t="s">
        <v>163</v>
      </c>
      <c r="C1002" s="379">
        <v>9</v>
      </c>
      <c r="D1002" s="376" t="s">
        <v>451</v>
      </c>
      <c r="E1002" s="376" t="s">
        <v>695</v>
      </c>
      <c r="F1002" s="376" t="s">
        <v>2032</v>
      </c>
      <c r="G1002" s="382" t="str">
        <f>(CONCATENATE(F1002," ","de"," ",D1002," ","por"," ",J1002," ","debido a"," ",I1002))</f>
        <v>Pérdida de confidencialidad e integridad de Archivo de Gestión por Fuego debido a Falta de mantenimiento</v>
      </c>
      <c r="H1002" s="361" t="s">
        <v>2084</v>
      </c>
      <c r="I1002" s="361" t="s">
        <v>2163</v>
      </c>
      <c r="J1002" s="361" t="s">
        <v>2778</v>
      </c>
      <c r="K1002" s="361" t="s">
        <v>2140</v>
      </c>
      <c r="L1002" s="361" t="s">
        <v>176</v>
      </c>
      <c r="M1002" s="361" t="s">
        <v>2042</v>
      </c>
      <c r="N1002" s="364">
        <f>VALUE(MID($M1002,1,1))</f>
        <v>3</v>
      </c>
      <c r="O1002" s="370">
        <f>IF(N1002=5,100%,IF(N1002=4,80%,IF(N1002=3,60%,IF(N1002=2,40%,IF(N1002=1,20%,"")))))</f>
        <v>0.6</v>
      </c>
      <c r="P1002" s="361" t="s">
        <v>2106</v>
      </c>
      <c r="Q1002" s="364">
        <f>VALUE(MID($P1002,1,1))</f>
        <v>3</v>
      </c>
      <c r="R1002" s="370">
        <f>IF(Q1002=5,100%,IF(Q1002=4,80%,IF(Q1002=3,60%,IF(Q1002=2,40%,IF(Q1002=1,20%,"")))))</f>
        <v>0.6</v>
      </c>
      <c r="S1002" s="364" t="str">
        <f>CONCATENATE(M1002,P1002)</f>
        <v>3. Media3. Moderado</v>
      </c>
      <c r="T1002" s="367" t="str">
        <f t="shared" ref="T1002" si="567">IF(S1002="5. Muy alta1. Leve","Alto",IF(S1002="5. Muy alta2. Menor","Alto",IF(S1002="5. Muy alta3. Moderado","Alto",IF(S1002="5. Muy alta4. Mayor","Alto",IF(S1002="5. Muy alta5. Catastrófico","Extremo",IF(S1002="4. Alta1. Leve","Moderado",IF(S1002="4. Alta2. Menor","Moderado",IF(S1002="4. Alta3. Moderado","Alto",IF(S1002="4. Alta4. Mayor","Alto",IF(S1002="4. Alta5. Catastrófico","Extremo",IF(S1002="3. Media1. Leve","Moderado",IF(S1002="3. Media2. Menor","Moderado",IF(S1002="3. Media3. Moderado","Moderado",IF(S1002="3. Media4. Mayor","Alto",IF(S1002="3. Media5. Catastrófico","Extremo",IF(S1002="2. Baja1. Leve","Bajo",IF(S1002="2. Baja2. Menor","Moderado",IF(S1002="2. Baja3. Moderado","Moderado",IF(S1002="2. Baja4. Mayor","Alto",IF(S1002="2. Baja5. Catastrófico","Extremo",IF(S1002="1. Muy baja1. Leve","Bajo",IF(S1002="1. Muy baja2. Menor","Bajo",IF(S1002="1. Muy baja3. Moderado","Moderado",IF(S1002="1. Muy baja4. Mayor","Alto",IF(S1002="1. Muy baja5. Catastrófico","Extremo","")))))))))))))))))))))))))</f>
        <v>Moderado</v>
      </c>
      <c r="U1002" s="129" t="s">
        <v>419</v>
      </c>
      <c r="V1002" s="129" t="s">
        <v>3969</v>
      </c>
      <c r="W1002" s="129" t="s">
        <v>2046</v>
      </c>
      <c r="X1002" s="224">
        <f t="shared" si="540"/>
        <v>0.25</v>
      </c>
      <c r="Y1002" s="224" t="s">
        <v>2047</v>
      </c>
      <c r="Z1002" s="224">
        <f t="shared" si="541"/>
        <v>0.05</v>
      </c>
      <c r="AA1002" s="129" t="s">
        <v>419</v>
      </c>
      <c r="AB1002" s="129" t="s">
        <v>3970</v>
      </c>
      <c r="AC1002" s="225">
        <f t="shared" si="566"/>
        <v>0.1</v>
      </c>
      <c r="AD1002" s="129" t="s">
        <v>419</v>
      </c>
      <c r="AE1002" s="129" t="s">
        <v>324</v>
      </c>
      <c r="AF1002" s="129" t="s">
        <v>1547</v>
      </c>
      <c r="AG1002" s="225">
        <f t="shared" ref="AG1002:AG1019" si="568">IF($AD1002="SI",15%,0%)</f>
        <v>0.15</v>
      </c>
      <c r="AH1002" s="129" t="s">
        <v>419</v>
      </c>
      <c r="AI1002" s="129" t="s">
        <v>2049</v>
      </c>
      <c r="AJ1002" s="225">
        <f t="shared" si="565"/>
        <v>0.1</v>
      </c>
      <c r="AK1002" s="129" t="s">
        <v>419</v>
      </c>
      <c r="AL1002" s="129" t="s">
        <v>2050</v>
      </c>
      <c r="AM1002" s="225">
        <f t="shared" si="542"/>
        <v>0.15</v>
      </c>
      <c r="AN1002" s="225" t="s">
        <v>2051</v>
      </c>
      <c r="AO1002" s="225" t="s">
        <v>2052</v>
      </c>
      <c r="AP1002" s="225">
        <f t="shared" si="537"/>
        <v>0.25</v>
      </c>
      <c r="AQ1002" s="226">
        <f t="shared" si="538"/>
        <v>1.05</v>
      </c>
      <c r="AR1002" s="358">
        <f>AVERAGE(AQ1002,AQ1003,AQ1004)</f>
        <v>0.70000000000000007</v>
      </c>
      <c r="AS1002" s="361" t="s">
        <v>2132</v>
      </c>
      <c r="AT1002" s="364">
        <f>VALUE(MID($AS1002,1,1))</f>
        <v>2</v>
      </c>
      <c r="AU1002" s="361" t="s">
        <v>2043</v>
      </c>
      <c r="AV1002" s="364">
        <f>VALUE(MID($AU1002,1,1))</f>
        <v>2</v>
      </c>
      <c r="AW1002" s="364">
        <f>$AT1002*$AV1002</f>
        <v>4</v>
      </c>
      <c r="AX1002" s="364" t="str">
        <f>CONCATENATE(AS1002,AU1002)</f>
        <v>2. Baja2. Menor</v>
      </c>
      <c r="AY1002" s="367" t="str">
        <f t="shared" ref="AY1002" si="569">IF(AX1002="5. Muy alta1. Leve","Alto",IF(AX1002="5. Muy alta2. Menor","Alto",IF(AX1002="5. Muy alta3. Moderado","Alto",IF(AX1002="5. Muy alta4. Mayor","Alto",IF(AX1002="5. Muy alta5. Catastrófico","Extremo",IF(AX1002="4. Alta1. Leve","Moderado",IF(AX1002="4. Alta2. Menor","Moderado",IF(AX1002="4. Alta3. Moderado","Alto",IF(AX1002="4. Alta4. Mayor","Alto",IF(AX1002="4. Alta5. Catastrófico","Extremo",IF(AX1002="3. Media1. Leve","Moderado",IF(AX1002="3. Media2. Menor","Moderado",IF(AX1002="3. Media3. Moderado","Moderado",IF(AX1002="3. Media4. Mayor","Alto",IF(AX1002="3. Media5. Catastrófico","Extremo",IF(AX1002="2. Baja1. Leve","Bajo",IF(AX1002="2. Baja2. Menor","Moderado",IF(AX1002="2. Baja3. Moderado","Moderado",IF(AX1002="2. Baja4. Mayor","Alto",IF(AX1002="2. Baja5. Catastrófico","Extremo",IF(AX1002="1. Muy baja1. Leve","Bajo",IF(AX1002="1. Muy baja2. Menor","Bajo",IF(AX1002="1. Muy baja3. Moderado","Moderado",IF(AX1002="1. Muy baja4. Mayor","Alto",IF(AX1002="1. Muy baja5. Catastrófico","Extremo","")))))))))))))))))))))))))</f>
        <v>Moderado</v>
      </c>
    </row>
    <row r="1003" spans="1:51" ht="50" customHeight="1" x14ac:dyDescent="0.3">
      <c r="A1003" s="374"/>
      <c r="B1003" s="377"/>
      <c r="C1003" s="380"/>
      <c r="D1003" s="377"/>
      <c r="E1003" s="377"/>
      <c r="F1003" s="377"/>
      <c r="G1003" s="383"/>
      <c r="H1003" s="362"/>
      <c r="I1003" s="362"/>
      <c r="J1003" s="362"/>
      <c r="K1003" s="362"/>
      <c r="L1003" s="362"/>
      <c r="M1003" s="362"/>
      <c r="N1003" s="365"/>
      <c r="O1003" s="371"/>
      <c r="P1003" s="362"/>
      <c r="Q1003" s="365"/>
      <c r="R1003" s="371"/>
      <c r="S1003" s="365"/>
      <c r="T1003" s="368"/>
      <c r="U1003" s="129" t="s">
        <v>419</v>
      </c>
      <c r="V1003" s="129" t="s">
        <v>3971</v>
      </c>
      <c r="W1003" s="129" t="s">
        <v>2046</v>
      </c>
      <c r="X1003" s="224">
        <f t="shared" si="540"/>
        <v>0.25</v>
      </c>
      <c r="Y1003" s="224" t="s">
        <v>2047</v>
      </c>
      <c r="Z1003" s="224">
        <f t="shared" si="541"/>
        <v>0.05</v>
      </c>
      <c r="AA1003" s="129" t="s">
        <v>419</v>
      </c>
      <c r="AB1003" s="129" t="s">
        <v>3972</v>
      </c>
      <c r="AC1003" s="225">
        <f t="shared" si="566"/>
        <v>0.1</v>
      </c>
      <c r="AD1003" s="129" t="s">
        <v>419</v>
      </c>
      <c r="AE1003" s="129" t="s">
        <v>324</v>
      </c>
      <c r="AF1003" s="129" t="s">
        <v>1547</v>
      </c>
      <c r="AG1003" s="225">
        <f t="shared" si="568"/>
        <v>0.15</v>
      </c>
      <c r="AH1003" s="129" t="s">
        <v>419</v>
      </c>
      <c r="AI1003" s="129" t="s">
        <v>2049</v>
      </c>
      <c r="AJ1003" s="225">
        <f t="shared" si="565"/>
        <v>0.1</v>
      </c>
      <c r="AK1003" s="129" t="s">
        <v>419</v>
      </c>
      <c r="AL1003" s="129" t="s">
        <v>2050</v>
      </c>
      <c r="AM1003" s="225">
        <f t="shared" si="542"/>
        <v>0.15</v>
      </c>
      <c r="AN1003" s="225" t="s">
        <v>2051</v>
      </c>
      <c r="AO1003" s="225" t="s">
        <v>2052</v>
      </c>
      <c r="AP1003" s="225">
        <f t="shared" si="537"/>
        <v>0.25</v>
      </c>
      <c r="AQ1003" s="226">
        <f t="shared" si="538"/>
        <v>1.05</v>
      </c>
      <c r="AR1003" s="359"/>
      <c r="AS1003" s="362"/>
      <c r="AT1003" s="365"/>
      <c r="AU1003" s="362"/>
      <c r="AV1003" s="365"/>
      <c r="AW1003" s="365"/>
      <c r="AX1003" s="365"/>
      <c r="AY1003" s="368"/>
    </row>
    <row r="1004" spans="1:51" ht="50" customHeight="1" x14ac:dyDescent="0.3">
      <c r="A1004" s="375"/>
      <c r="B1004" s="378"/>
      <c r="C1004" s="381"/>
      <c r="D1004" s="378"/>
      <c r="E1004" s="378"/>
      <c r="F1004" s="378"/>
      <c r="G1004" s="384"/>
      <c r="H1004" s="363"/>
      <c r="I1004" s="363"/>
      <c r="J1004" s="363"/>
      <c r="K1004" s="363"/>
      <c r="L1004" s="363"/>
      <c r="M1004" s="363"/>
      <c r="N1004" s="366"/>
      <c r="O1004" s="372"/>
      <c r="P1004" s="363"/>
      <c r="Q1004" s="366"/>
      <c r="R1004" s="372"/>
      <c r="S1004" s="366"/>
      <c r="T1004" s="369"/>
      <c r="U1004" s="129"/>
      <c r="V1004" s="129"/>
      <c r="W1004" s="129"/>
      <c r="X1004" s="224" t="str">
        <f t="shared" si="540"/>
        <v>0%</v>
      </c>
      <c r="Y1004" s="224"/>
      <c r="Z1004" s="224" t="str">
        <f t="shared" si="541"/>
        <v>0%</v>
      </c>
      <c r="AA1004" s="129"/>
      <c r="AB1004" s="129"/>
      <c r="AC1004" s="225">
        <f t="shared" si="566"/>
        <v>0</v>
      </c>
      <c r="AD1004" s="129"/>
      <c r="AE1004" s="129"/>
      <c r="AF1004" s="129"/>
      <c r="AG1004" s="225">
        <f t="shared" si="568"/>
        <v>0</v>
      </c>
      <c r="AH1004" s="129"/>
      <c r="AI1004" s="129"/>
      <c r="AJ1004" s="225">
        <f t="shared" si="565"/>
        <v>0</v>
      </c>
      <c r="AK1004" s="129"/>
      <c r="AL1004" s="129"/>
      <c r="AM1004" s="225">
        <f t="shared" si="542"/>
        <v>0</v>
      </c>
      <c r="AN1004" s="225"/>
      <c r="AO1004" s="225"/>
      <c r="AP1004" s="225">
        <f t="shared" si="537"/>
        <v>0</v>
      </c>
      <c r="AQ1004" s="226">
        <f t="shared" si="538"/>
        <v>0</v>
      </c>
      <c r="AR1004" s="360"/>
      <c r="AS1004" s="363"/>
      <c r="AT1004" s="366"/>
      <c r="AU1004" s="363"/>
      <c r="AV1004" s="366"/>
      <c r="AW1004" s="366"/>
      <c r="AX1004" s="366"/>
      <c r="AY1004" s="369"/>
    </row>
    <row r="1005" spans="1:51" ht="50" customHeight="1" x14ac:dyDescent="0.3">
      <c r="A1005" s="373" t="s">
        <v>3206</v>
      </c>
      <c r="B1005" s="376" t="s">
        <v>163</v>
      </c>
      <c r="C1005" s="379">
        <v>10</v>
      </c>
      <c r="D1005" s="376" t="s">
        <v>451</v>
      </c>
      <c r="E1005" s="376" t="s">
        <v>695</v>
      </c>
      <c r="F1005" s="376" t="s">
        <v>2061</v>
      </c>
      <c r="G1005" s="382" t="str">
        <f>(CONCATENATE(F1005," ","de"," ",D1005," ","por"," ",J1005," ","debido a"," ",I1005))</f>
        <v>Pérdida de Disponibilidad de Archivo de Gestión por Condiciones inadecuadas de temperatura y/o humedad debido a Falta de mantenimiento en las instalaciones</v>
      </c>
      <c r="H1005" s="361" t="s">
        <v>2084</v>
      </c>
      <c r="I1005" s="361" t="s">
        <v>2785</v>
      </c>
      <c r="J1005" s="361" t="s">
        <v>2786</v>
      </c>
      <c r="K1005" s="361" t="s">
        <v>2140</v>
      </c>
      <c r="L1005" s="361" t="s">
        <v>3046</v>
      </c>
      <c r="M1005" s="361" t="s">
        <v>2042</v>
      </c>
      <c r="N1005" s="364">
        <f>VALUE(MID($M1005,1,1))</f>
        <v>3</v>
      </c>
      <c r="O1005" s="370">
        <f>IF(N1005=5,100%,IF(N1005=4,80%,IF(N1005=3,60%,IF(N1005=2,40%,IF(N1005=1,20%,"")))))</f>
        <v>0.6</v>
      </c>
      <c r="P1005" s="361" t="s">
        <v>2106</v>
      </c>
      <c r="Q1005" s="364">
        <f>VALUE(MID($P1005,1,1))</f>
        <v>3</v>
      </c>
      <c r="R1005" s="370">
        <f>IF(Q1005=5,100%,IF(Q1005=4,80%,IF(Q1005=3,60%,IF(Q1005=2,40%,IF(Q1005=1,20%,"")))))</f>
        <v>0.6</v>
      </c>
      <c r="S1005" s="364" t="str">
        <f>CONCATENATE(M1005,P1005)</f>
        <v>3. Media3. Moderado</v>
      </c>
      <c r="T1005" s="367" t="str">
        <f t="shared" ref="T1005" si="570">IF(S1005="5. Muy alta1. Leve","Alto",IF(S1005="5. Muy alta2. Menor","Alto",IF(S1005="5. Muy alta3. Moderado","Alto",IF(S1005="5. Muy alta4. Mayor","Alto",IF(S1005="5. Muy alta5. Catastrófico","Extremo",IF(S1005="4. Alta1. Leve","Moderado",IF(S1005="4. Alta2. Menor","Moderado",IF(S1005="4. Alta3. Moderado","Alto",IF(S1005="4. Alta4. Mayor","Alto",IF(S1005="4. Alta5. Catastrófico","Extremo",IF(S1005="3. Media1. Leve","Moderado",IF(S1005="3. Media2. Menor","Moderado",IF(S1005="3. Media3. Moderado","Moderado",IF(S1005="3. Media4. Mayor","Alto",IF(S1005="3. Media5. Catastrófico","Extremo",IF(S1005="2. Baja1. Leve","Bajo",IF(S1005="2. Baja2. Menor","Moderado",IF(S1005="2. Baja3. Moderado","Moderado",IF(S1005="2. Baja4. Mayor","Alto",IF(S1005="2. Baja5. Catastrófico","Extremo",IF(S1005="1. Muy baja1. Leve","Bajo",IF(S1005="1. Muy baja2. Menor","Bajo",IF(S1005="1. Muy baja3. Moderado","Moderado",IF(S1005="1. Muy baja4. Mayor","Alto",IF(S1005="1. Muy baja5. Catastrófico","Extremo","")))))))))))))))))))))))))</f>
        <v>Moderado</v>
      </c>
      <c r="U1005" s="129" t="s">
        <v>419</v>
      </c>
      <c r="V1005" s="129" t="s">
        <v>3969</v>
      </c>
      <c r="W1005" s="129" t="s">
        <v>2046</v>
      </c>
      <c r="X1005" s="224">
        <f t="shared" si="540"/>
        <v>0.25</v>
      </c>
      <c r="Y1005" s="224" t="s">
        <v>2047</v>
      </c>
      <c r="Z1005" s="224">
        <f t="shared" si="541"/>
        <v>0.05</v>
      </c>
      <c r="AA1005" s="129" t="s">
        <v>419</v>
      </c>
      <c r="AB1005" s="129" t="s">
        <v>3970</v>
      </c>
      <c r="AC1005" s="225">
        <f t="shared" si="566"/>
        <v>0.1</v>
      </c>
      <c r="AD1005" s="129" t="s">
        <v>419</v>
      </c>
      <c r="AE1005" s="129" t="s">
        <v>324</v>
      </c>
      <c r="AF1005" s="129" t="s">
        <v>1547</v>
      </c>
      <c r="AG1005" s="225">
        <f t="shared" si="568"/>
        <v>0.15</v>
      </c>
      <c r="AH1005" s="129" t="s">
        <v>419</v>
      </c>
      <c r="AI1005" s="129" t="s">
        <v>2049</v>
      </c>
      <c r="AJ1005" s="225">
        <f t="shared" si="565"/>
        <v>0.1</v>
      </c>
      <c r="AK1005" s="129" t="s">
        <v>419</v>
      </c>
      <c r="AL1005" s="129" t="s">
        <v>2050</v>
      </c>
      <c r="AM1005" s="225">
        <f t="shared" si="542"/>
        <v>0.15</v>
      </c>
      <c r="AN1005" s="225" t="s">
        <v>2051</v>
      </c>
      <c r="AO1005" s="225" t="s">
        <v>2052</v>
      </c>
      <c r="AP1005" s="225">
        <f t="shared" si="537"/>
        <v>0.25</v>
      </c>
      <c r="AQ1005" s="226">
        <f t="shared" si="538"/>
        <v>1.05</v>
      </c>
      <c r="AR1005" s="358">
        <f>AVERAGE(AQ1005,AQ1006,AQ1007)</f>
        <v>1.0833333333333333</v>
      </c>
      <c r="AS1005" s="361" t="s">
        <v>2053</v>
      </c>
      <c r="AT1005" s="364">
        <f>VALUE(MID($AS1005,1,1))</f>
        <v>1</v>
      </c>
      <c r="AU1005" s="361" t="s">
        <v>2054</v>
      </c>
      <c r="AV1005" s="364">
        <f>VALUE(MID($AU1005,1,1))</f>
        <v>1</v>
      </c>
      <c r="AW1005" s="364">
        <f>$AT1005*$AV1005</f>
        <v>1</v>
      </c>
      <c r="AX1005" s="364" t="str">
        <f>CONCATENATE(AS1005,AU1005)</f>
        <v>1. Muy baja1. Leve</v>
      </c>
      <c r="AY1005" s="367" t="str">
        <f t="shared" ref="AY1005" si="571">IF(AX1005="5. Muy alta1. Leve","Alto",IF(AX1005="5. Muy alta2. Menor","Alto",IF(AX1005="5. Muy alta3. Moderado","Alto",IF(AX1005="5. Muy alta4. Mayor","Alto",IF(AX1005="5. Muy alta5. Catastrófico","Extremo",IF(AX1005="4. Alta1. Leve","Moderado",IF(AX1005="4. Alta2. Menor","Moderado",IF(AX1005="4. Alta3. Moderado","Alto",IF(AX1005="4. Alta4. Mayor","Alto",IF(AX1005="4. Alta5. Catastrófico","Extremo",IF(AX1005="3. Media1. Leve","Moderado",IF(AX1005="3. Media2. Menor","Moderado",IF(AX1005="3. Media3. Moderado","Moderado",IF(AX1005="3. Media4. Mayor","Alto",IF(AX1005="3. Media5. Catastrófico","Extremo",IF(AX1005="2. Baja1. Leve","Bajo",IF(AX1005="2. Baja2. Menor","Moderado",IF(AX1005="2. Baja3. Moderado","Moderado",IF(AX1005="2. Baja4. Mayor","Alto",IF(AX1005="2. Baja5. Catastrófico","Extremo",IF(AX1005="1. Muy baja1. Leve","Bajo",IF(AX1005="1. Muy baja2. Menor","Bajo",IF(AX1005="1. Muy baja3. Moderado","Moderado",IF(AX1005="1. Muy baja4. Mayor","Alto",IF(AX1005="1. Muy baja5. Catastrófico","Extremo","")))))))))))))))))))))))))</f>
        <v>Bajo</v>
      </c>
    </row>
    <row r="1006" spans="1:51" ht="50" customHeight="1" x14ac:dyDescent="0.3">
      <c r="A1006" s="374"/>
      <c r="B1006" s="377"/>
      <c r="C1006" s="380"/>
      <c r="D1006" s="377"/>
      <c r="E1006" s="377"/>
      <c r="F1006" s="377"/>
      <c r="G1006" s="383"/>
      <c r="H1006" s="362"/>
      <c r="I1006" s="362"/>
      <c r="J1006" s="362"/>
      <c r="K1006" s="362"/>
      <c r="L1006" s="362"/>
      <c r="M1006" s="362"/>
      <c r="N1006" s="365"/>
      <c r="O1006" s="371"/>
      <c r="P1006" s="362"/>
      <c r="Q1006" s="365"/>
      <c r="R1006" s="371"/>
      <c r="S1006" s="365"/>
      <c r="T1006" s="368"/>
      <c r="U1006" s="129" t="s">
        <v>419</v>
      </c>
      <c r="V1006" s="129" t="s">
        <v>3971</v>
      </c>
      <c r="W1006" s="129" t="s">
        <v>2046</v>
      </c>
      <c r="X1006" s="224">
        <f t="shared" si="540"/>
        <v>0.25</v>
      </c>
      <c r="Y1006" s="224" t="s">
        <v>2047</v>
      </c>
      <c r="Z1006" s="224">
        <f t="shared" si="541"/>
        <v>0.05</v>
      </c>
      <c r="AA1006" s="129" t="s">
        <v>419</v>
      </c>
      <c r="AB1006" s="129" t="s">
        <v>3972</v>
      </c>
      <c r="AC1006" s="225">
        <f t="shared" si="566"/>
        <v>0.1</v>
      </c>
      <c r="AD1006" s="129" t="s">
        <v>419</v>
      </c>
      <c r="AE1006" s="129" t="s">
        <v>324</v>
      </c>
      <c r="AF1006" s="129" t="s">
        <v>1547</v>
      </c>
      <c r="AG1006" s="225">
        <f t="shared" si="568"/>
        <v>0.15</v>
      </c>
      <c r="AH1006" s="129" t="s">
        <v>419</v>
      </c>
      <c r="AI1006" s="129" t="s">
        <v>2049</v>
      </c>
      <c r="AJ1006" s="225">
        <f t="shared" si="565"/>
        <v>0.1</v>
      </c>
      <c r="AK1006" s="129" t="s">
        <v>419</v>
      </c>
      <c r="AL1006" s="129" t="s">
        <v>2050</v>
      </c>
      <c r="AM1006" s="225">
        <f t="shared" si="542"/>
        <v>0.15</v>
      </c>
      <c r="AN1006" s="225" t="s">
        <v>2051</v>
      </c>
      <c r="AO1006" s="225" t="s">
        <v>2052</v>
      </c>
      <c r="AP1006" s="225">
        <f t="shared" si="537"/>
        <v>0.25</v>
      </c>
      <c r="AQ1006" s="226">
        <f t="shared" si="538"/>
        <v>1.05</v>
      </c>
      <c r="AR1006" s="359"/>
      <c r="AS1006" s="362"/>
      <c r="AT1006" s="365"/>
      <c r="AU1006" s="362"/>
      <c r="AV1006" s="365"/>
      <c r="AW1006" s="365"/>
      <c r="AX1006" s="365"/>
      <c r="AY1006" s="368"/>
    </row>
    <row r="1007" spans="1:51" ht="50" customHeight="1" x14ac:dyDescent="0.3">
      <c r="A1007" s="375"/>
      <c r="B1007" s="378"/>
      <c r="C1007" s="381"/>
      <c r="D1007" s="378"/>
      <c r="E1007" s="378"/>
      <c r="F1007" s="378"/>
      <c r="G1007" s="384"/>
      <c r="H1007" s="363"/>
      <c r="I1007" s="363"/>
      <c r="J1007" s="363"/>
      <c r="K1007" s="363"/>
      <c r="L1007" s="363"/>
      <c r="M1007" s="363"/>
      <c r="N1007" s="366"/>
      <c r="O1007" s="372"/>
      <c r="P1007" s="363"/>
      <c r="Q1007" s="366"/>
      <c r="R1007" s="372"/>
      <c r="S1007" s="366"/>
      <c r="T1007" s="369"/>
      <c r="U1007" s="127" t="s">
        <v>419</v>
      </c>
      <c r="V1007" s="127" t="s">
        <v>3973</v>
      </c>
      <c r="W1007" s="127" t="s">
        <v>2046</v>
      </c>
      <c r="X1007" s="224">
        <f t="shared" si="540"/>
        <v>0.25</v>
      </c>
      <c r="Y1007" s="224" t="s">
        <v>2069</v>
      </c>
      <c r="Z1007" s="224">
        <f t="shared" si="541"/>
        <v>0.15</v>
      </c>
      <c r="AA1007" s="127" t="s">
        <v>419</v>
      </c>
      <c r="AB1007" s="127" t="s">
        <v>3974</v>
      </c>
      <c r="AC1007" s="225">
        <f t="shared" si="566"/>
        <v>0.1</v>
      </c>
      <c r="AD1007" s="127" t="s">
        <v>419</v>
      </c>
      <c r="AE1007" s="129" t="s">
        <v>193</v>
      </c>
      <c r="AF1007" s="129" t="s">
        <v>1549</v>
      </c>
      <c r="AG1007" s="225">
        <f t="shared" si="568"/>
        <v>0.15</v>
      </c>
      <c r="AH1007" s="127" t="s">
        <v>419</v>
      </c>
      <c r="AI1007" s="127" t="s">
        <v>2049</v>
      </c>
      <c r="AJ1007" s="225">
        <f t="shared" si="565"/>
        <v>0.1</v>
      </c>
      <c r="AK1007" s="127" t="s">
        <v>419</v>
      </c>
      <c r="AL1007" s="127" t="s">
        <v>2050</v>
      </c>
      <c r="AM1007" s="225">
        <f t="shared" si="542"/>
        <v>0.15</v>
      </c>
      <c r="AN1007" s="225" t="s">
        <v>2051</v>
      </c>
      <c r="AO1007" s="225" t="s">
        <v>2052</v>
      </c>
      <c r="AP1007" s="225">
        <f t="shared" si="537"/>
        <v>0.25</v>
      </c>
      <c r="AQ1007" s="226">
        <f t="shared" si="538"/>
        <v>1.1499999999999999</v>
      </c>
      <c r="AR1007" s="360"/>
      <c r="AS1007" s="363"/>
      <c r="AT1007" s="366"/>
      <c r="AU1007" s="363"/>
      <c r="AV1007" s="366"/>
      <c r="AW1007" s="366"/>
      <c r="AX1007" s="366"/>
      <c r="AY1007" s="369"/>
    </row>
    <row r="1008" spans="1:51" ht="50" customHeight="1" x14ac:dyDescent="0.3">
      <c r="A1008" s="373" t="s">
        <v>3206</v>
      </c>
      <c r="B1008" s="376" t="s">
        <v>163</v>
      </c>
      <c r="C1008" s="379">
        <v>11</v>
      </c>
      <c r="D1008" s="376" t="s">
        <v>312</v>
      </c>
      <c r="E1008" s="376" t="s">
        <v>312</v>
      </c>
      <c r="F1008" s="376" t="s">
        <v>2032</v>
      </c>
      <c r="G1008" s="382" t="str">
        <f>(CONCATENATE(F1008," ","de"," ",D1008," ","por"," ",J1008," ","debido a"," ",I1008))</f>
        <v>Pérdida de confidencialidad e integridad de Recurso Humano por Divulgación de información debido a Falta de cultura de seguridad</v>
      </c>
      <c r="H1008" s="361" t="s">
        <v>2073</v>
      </c>
      <c r="I1008" s="361" t="s">
        <v>2232</v>
      </c>
      <c r="J1008" s="361" t="s">
        <v>2233</v>
      </c>
      <c r="K1008" s="361" t="s">
        <v>2110</v>
      </c>
      <c r="L1008" s="361" t="s">
        <v>2509</v>
      </c>
      <c r="M1008" s="361" t="s">
        <v>2141</v>
      </c>
      <c r="N1008" s="364">
        <f>VALUE(MID($M1008,1,1))</f>
        <v>4</v>
      </c>
      <c r="O1008" s="370">
        <f>IF(N1008=5,100%,IF(N1008=4,80%,IF(N1008=3,60%,IF(N1008=2,40%,IF(N1008=1,20%,"")))))</f>
        <v>0.8</v>
      </c>
      <c r="P1008" s="361" t="s">
        <v>2091</v>
      </c>
      <c r="Q1008" s="364">
        <f>VALUE(MID($P1008,1,1))</f>
        <v>4</v>
      </c>
      <c r="R1008" s="370">
        <f>IF(Q1008=5,100%,IF(Q1008=4,80%,IF(Q1008=3,60%,IF(Q1008=2,40%,IF(Q1008=1,20%,"")))))</f>
        <v>0.8</v>
      </c>
      <c r="S1008" s="364" t="str">
        <f>CONCATENATE(M1008,P1008)</f>
        <v>4. Alta4. Mayor</v>
      </c>
      <c r="T1008" s="367" t="str">
        <f t="shared" ref="T1008" si="572">IF(S1008="5. Muy alta1. Leve","Alto",IF(S1008="5. Muy alta2. Menor","Alto",IF(S1008="5. Muy alta3. Moderado","Alto",IF(S1008="5. Muy alta4. Mayor","Alto",IF(S1008="5. Muy alta5. Catastrófico","Extremo",IF(S1008="4. Alta1. Leve","Moderado",IF(S1008="4. Alta2. Menor","Moderado",IF(S1008="4. Alta3. Moderado","Alto",IF(S1008="4. Alta4. Mayor","Alto",IF(S1008="4. Alta5. Catastrófico","Extremo",IF(S1008="3. Media1. Leve","Moderado",IF(S1008="3. Media2. Menor","Moderado",IF(S1008="3. Media3. Moderado","Moderado",IF(S1008="3. Media4. Mayor","Alto",IF(S1008="3. Media5. Catastrófico","Extremo",IF(S1008="2. Baja1. Leve","Bajo",IF(S1008="2. Baja2. Menor","Moderado",IF(S1008="2. Baja3. Moderado","Moderado",IF(S1008="2. Baja4. Mayor","Alto",IF(S1008="2. Baja5. Catastrófico","Extremo",IF(S1008="1. Muy baja1. Leve","Bajo",IF(S1008="1. Muy baja2. Menor","Bajo",IF(S1008="1. Muy baja3. Moderado","Moderado",IF(S1008="1. Muy baja4. Mayor","Alto",IF(S1008="1. Muy baja5. Catastrófico","Extremo","")))))))))))))))))))))))))</f>
        <v>Alto</v>
      </c>
      <c r="U1008" s="129"/>
      <c r="V1008" s="129"/>
      <c r="W1008" s="129"/>
      <c r="X1008" s="224" t="str">
        <f t="shared" si="540"/>
        <v>0%</v>
      </c>
      <c r="Y1008" s="224"/>
      <c r="Z1008" s="224" t="str">
        <f t="shared" si="541"/>
        <v>0%</v>
      </c>
      <c r="AA1008" s="129"/>
      <c r="AB1008" s="129"/>
      <c r="AC1008" s="225">
        <f t="shared" si="566"/>
        <v>0</v>
      </c>
      <c r="AD1008" s="129"/>
      <c r="AE1008" s="129"/>
      <c r="AF1008" s="129"/>
      <c r="AG1008" s="225">
        <f t="shared" si="568"/>
        <v>0</v>
      </c>
      <c r="AH1008" s="129"/>
      <c r="AI1008" s="129"/>
      <c r="AJ1008" s="225">
        <f t="shared" si="565"/>
        <v>0</v>
      </c>
      <c r="AK1008" s="129"/>
      <c r="AL1008" s="129"/>
      <c r="AM1008" s="225">
        <f t="shared" si="542"/>
        <v>0</v>
      </c>
      <c r="AN1008" s="225"/>
      <c r="AO1008" s="225"/>
      <c r="AP1008" s="225">
        <f t="shared" si="537"/>
        <v>0</v>
      </c>
      <c r="AQ1008" s="226">
        <f t="shared" si="538"/>
        <v>0</v>
      </c>
      <c r="AR1008" s="358">
        <f>AVERAGE(AQ1008,AQ1009,AQ1010)</f>
        <v>0</v>
      </c>
      <c r="AS1008" s="361" t="s">
        <v>2141</v>
      </c>
      <c r="AT1008" s="364">
        <f>VALUE(MID($AS1008,1,1))</f>
        <v>4</v>
      </c>
      <c r="AU1008" s="361" t="s">
        <v>2091</v>
      </c>
      <c r="AV1008" s="364">
        <f>VALUE(MID($AU1008,1,1))</f>
        <v>4</v>
      </c>
      <c r="AW1008" s="364">
        <f>$AT1008*$AV1008</f>
        <v>16</v>
      </c>
      <c r="AX1008" s="364" t="str">
        <f>CONCATENATE(AS1008,AU1008)</f>
        <v>4. Alta4. Mayor</v>
      </c>
      <c r="AY1008" s="367" t="str">
        <f t="shared" ref="AY1008" si="573">IF(AX1008="5. Muy alta1. Leve","Alto",IF(AX1008="5. Muy alta2. Menor","Alto",IF(AX1008="5. Muy alta3. Moderado","Alto",IF(AX1008="5. Muy alta4. Mayor","Alto",IF(AX1008="5. Muy alta5. Catastrófico","Extremo",IF(AX1008="4. Alta1. Leve","Moderado",IF(AX1008="4. Alta2. Menor","Moderado",IF(AX1008="4. Alta3. Moderado","Alto",IF(AX1008="4. Alta4. Mayor","Alto",IF(AX1008="4. Alta5. Catastrófico","Extremo",IF(AX1008="3. Media1. Leve","Moderado",IF(AX1008="3. Media2. Menor","Moderado",IF(AX1008="3. Media3. Moderado","Moderado",IF(AX1008="3. Media4. Mayor","Alto",IF(AX1008="3. Media5. Catastrófico","Extremo",IF(AX1008="2. Baja1. Leve","Bajo",IF(AX1008="2. Baja2. Menor","Moderado",IF(AX1008="2. Baja3. Moderado","Moderado",IF(AX1008="2. Baja4. Mayor","Alto",IF(AX1008="2. Baja5. Catastrófico","Extremo",IF(AX1008="1. Muy baja1. Leve","Bajo",IF(AX1008="1. Muy baja2. Menor","Bajo",IF(AX1008="1. Muy baja3. Moderado","Moderado",IF(AX1008="1. Muy baja4. Mayor","Alto",IF(AX1008="1. Muy baja5. Catastrófico","Extremo","")))))))))))))))))))))))))</f>
        <v>Alto</v>
      </c>
    </row>
    <row r="1009" spans="1:51" ht="50" customHeight="1" x14ac:dyDescent="0.3">
      <c r="A1009" s="374"/>
      <c r="B1009" s="377"/>
      <c r="C1009" s="380"/>
      <c r="D1009" s="377"/>
      <c r="E1009" s="377"/>
      <c r="F1009" s="377"/>
      <c r="G1009" s="383"/>
      <c r="H1009" s="362"/>
      <c r="I1009" s="362"/>
      <c r="J1009" s="362"/>
      <c r="K1009" s="362"/>
      <c r="L1009" s="362"/>
      <c r="M1009" s="362"/>
      <c r="N1009" s="365"/>
      <c r="O1009" s="371"/>
      <c r="P1009" s="362"/>
      <c r="Q1009" s="365"/>
      <c r="R1009" s="371"/>
      <c r="S1009" s="365"/>
      <c r="T1009" s="368"/>
      <c r="U1009" s="129"/>
      <c r="V1009" s="129"/>
      <c r="W1009" s="129"/>
      <c r="X1009" s="224" t="str">
        <f t="shared" si="540"/>
        <v>0%</v>
      </c>
      <c r="Y1009" s="224"/>
      <c r="Z1009" s="224" t="str">
        <f t="shared" si="541"/>
        <v>0%</v>
      </c>
      <c r="AA1009" s="129"/>
      <c r="AB1009" s="129"/>
      <c r="AC1009" s="225">
        <f t="shared" si="566"/>
        <v>0</v>
      </c>
      <c r="AD1009" s="129"/>
      <c r="AE1009" s="129"/>
      <c r="AF1009" s="129"/>
      <c r="AG1009" s="225">
        <f t="shared" si="568"/>
        <v>0</v>
      </c>
      <c r="AH1009" s="129"/>
      <c r="AI1009" s="129"/>
      <c r="AJ1009" s="225">
        <f t="shared" si="565"/>
        <v>0</v>
      </c>
      <c r="AK1009" s="129"/>
      <c r="AL1009" s="129"/>
      <c r="AM1009" s="225">
        <f t="shared" si="542"/>
        <v>0</v>
      </c>
      <c r="AN1009" s="225"/>
      <c r="AO1009" s="225"/>
      <c r="AP1009" s="225">
        <f t="shared" si="537"/>
        <v>0</v>
      </c>
      <c r="AQ1009" s="226">
        <f t="shared" si="538"/>
        <v>0</v>
      </c>
      <c r="AR1009" s="359"/>
      <c r="AS1009" s="362"/>
      <c r="AT1009" s="365"/>
      <c r="AU1009" s="362"/>
      <c r="AV1009" s="365"/>
      <c r="AW1009" s="365"/>
      <c r="AX1009" s="365"/>
      <c r="AY1009" s="368"/>
    </row>
    <row r="1010" spans="1:51" ht="50" customHeight="1" x14ac:dyDescent="0.3">
      <c r="A1010" s="375"/>
      <c r="B1010" s="378"/>
      <c r="C1010" s="381"/>
      <c r="D1010" s="378"/>
      <c r="E1010" s="378"/>
      <c r="F1010" s="378"/>
      <c r="G1010" s="384"/>
      <c r="H1010" s="363"/>
      <c r="I1010" s="363"/>
      <c r="J1010" s="363"/>
      <c r="K1010" s="363"/>
      <c r="L1010" s="363"/>
      <c r="M1010" s="363"/>
      <c r="N1010" s="366"/>
      <c r="O1010" s="372"/>
      <c r="P1010" s="363"/>
      <c r="Q1010" s="366"/>
      <c r="R1010" s="372"/>
      <c r="S1010" s="366"/>
      <c r="T1010" s="369"/>
      <c r="U1010" s="129"/>
      <c r="V1010" s="129"/>
      <c r="W1010" s="129"/>
      <c r="X1010" s="224" t="str">
        <f t="shared" si="540"/>
        <v>0%</v>
      </c>
      <c r="Y1010" s="224"/>
      <c r="Z1010" s="224" t="str">
        <f t="shared" si="541"/>
        <v>0%</v>
      </c>
      <c r="AA1010" s="129"/>
      <c r="AB1010" s="129"/>
      <c r="AC1010" s="225">
        <f t="shared" si="566"/>
        <v>0</v>
      </c>
      <c r="AD1010" s="129"/>
      <c r="AE1010" s="129"/>
      <c r="AF1010" s="129"/>
      <c r="AG1010" s="225">
        <f t="shared" si="568"/>
        <v>0</v>
      </c>
      <c r="AH1010" s="129"/>
      <c r="AI1010" s="129"/>
      <c r="AJ1010" s="225">
        <f t="shared" si="565"/>
        <v>0</v>
      </c>
      <c r="AK1010" s="129"/>
      <c r="AL1010" s="129"/>
      <c r="AM1010" s="225">
        <f t="shared" si="542"/>
        <v>0</v>
      </c>
      <c r="AN1010" s="225"/>
      <c r="AO1010" s="225"/>
      <c r="AP1010" s="225">
        <f t="shared" si="537"/>
        <v>0</v>
      </c>
      <c r="AQ1010" s="226">
        <f t="shared" si="538"/>
        <v>0</v>
      </c>
      <c r="AR1010" s="360"/>
      <c r="AS1010" s="363"/>
      <c r="AT1010" s="366"/>
      <c r="AU1010" s="363"/>
      <c r="AV1010" s="366"/>
      <c r="AW1010" s="366"/>
      <c r="AX1010" s="366"/>
      <c r="AY1010" s="369"/>
    </row>
    <row r="1011" spans="1:51" ht="50" customHeight="1" x14ac:dyDescent="0.3">
      <c r="A1011" s="373" t="s">
        <v>3206</v>
      </c>
      <c r="B1011" s="376" t="s">
        <v>163</v>
      </c>
      <c r="C1011" s="379">
        <v>12</v>
      </c>
      <c r="D1011" s="376" t="s">
        <v>312</v>
      </c>
      <c r="E1011" s="376" t="s">
        <v>312</v>
      </c>
      <c r="F1011" s="376" t="s">
        <v>2061</v>
      </c>
      <c r="G1011" s="382" t="str">
        <f>(CONCATENATE(F1011," ","de"," ",D1011," ","por"," ",J1011," ","debido a"," ",I1011))</f>
        <v>Pérdida de Disponibilidad de Recurso Humano por Indisponibilidad del personal debido a Falta de personal capacitado</v>
      </c>
      <c r="H1011" s="361" t="s">
        <v>2073</v>
      </c>
      <c r="I1011" s="361" t="s">
        <v>2237</v>
      </c>
      <c r="J1011" s="361" t="s">
        <v>2238</v>
      </c>
      <c r="K1011" s="361" t="s">
        <v>2239</v>
      </c>
      <c r="L1011" s="361" t="s">
        <v>3046</v>
      </c>
      <c r="M1011" s="361" t="s">
        <v>2042</v>
      </c>
      <c r="N1011" s="364">
        <f>VALUE(MID($M1011,1,1))</f>
        <v>3</v>
      </c>
      <c r="O1011" s="370">
        <f>IF(N1011=5,100%,IF(N1011=4,80%,IF(N1011=3,60%,IF(N1011=2,40%,IF(N1011=1,20%,"")))))</f>
        <v>0.6</v>
      </c>
      <c r="P1011" s="361" t="s">
        <v>2043</v>
      </c>
      <c r="Q1011" s="364">
        <f>VALUE(MID($P1011,1,1))</f>
        <v>2</v>
      </c>
      <c r="R1011" s="370">
        <f>IF(Q1011=5,100%,IF(Q1011=4,80%,IF(Q1011=3,60%,IF(Q1011=2,40%,IF(Q1011=1,20%,"")))))</f>
        <v>0.4</v>
      </c>
      <c r="S1011" s="364" t="str">
        <f>CONCATENATE(M1011,P1011)</f>
        <v>3. Media2. Menor</v>
      </c>
      <c r="T1011" s="367" t="str">
        <f t="shared" ref="T1011" si="574">IF(S1011="5. Muy alta1. Leve","Alto",IF(S1011="5. Muy alta2. Menor","Alto",IF(S1011="5. Muy alta3. Moderado","Alto",IF(S1011="5. Muy alta4. Mayor","Alto",IF(S1011="5. Muy alta5. Catastrófico","Extremo",IF(S1011="4. Alta1. Leve","Moderado",IF(S1011="4. Alta2. Menor","Moderado",IF(S1011="4. Alta3. Moderado","Alto",IF(S1011="4. Alta4. Mayor","Alto",IF(S1011="4. Alta5. Catastrófico","Extremo",IF(S1011="3. Media1. Leve","Moderado",IF(S1011="3. Media2. Menor","Moderado",IF(S1011="3. Media3. Moderado","Moderado",IF(S1011="3. Media4. Mayor","Alto",IF(S1011="3. Media5. Catastrófico","Extremo",IF(S1011="2. Baja1. Leve","Bajo",IF(S1011="2. Baja2. Menor","Moderado",IF(S1011="2. Baja3. Moderado","Moderado",IF(S1011="2. Baja4. Mayor","Alto",IF(S1011="2. Baja5. Catastrófico","Extremo",IF(S1011="1. Muy baja1. Leve","Bajo",IF(S1011="1. Muy baja2. Menor","Bajo",IF(S1011="1. Muy baja3. Moderado","Moderado",IF(S1011="1. Muy baja4. Mayor","Alto",IF(S1011="1. Muy baja5. Catastrófico","Extremo","")))))))))))))))))))))))))</f>
        <v>Moderado</v>
      </c>
      <c r="U1011" s="127" t="s">
        <v>419</v>
      </c>
      <c r="V1011" s="127" t="s">
        <v>2795</v>
      </c>
      <c r="W1011" s="127" t="s">
        <v>2046</v>
      </c>
      <c r="X1011" s="224"/>
      <c r="Y1011" s="224" t="s">
        <v>2047</v>
      </c>
      <c r="Z1011" s="224"/>
      <c r="AA1011" s="127" t="s">
        <v>419</v>
      </c>
      <c r="AB1011" s="127" t="s">
        <v>2796</v>
      </c>
      <c r="AC1011" s="225"/>
      <c r="AD1011" s="127" t="s">
        <v>419</v>
      </c>
      <c r="AE1011" s="127" t="s">
        <v>822</v>
      </c>
      <c r="AF1011" s="129" t="s">
        <v>1547</v>
      </c>
      <c r="AG1011" s="225"/>
      <c r="AH1011" s="127" t="s">
        <v>419</v>
      </c>
      <c r="AI1011" s="127" t="s">
        <v>2145</v>
      </c>
      <c r="AJ1011" s="225"/>
      <c r="AK1011" s="127" t="s">
        <v>419</v>
      </c>
      <c r="AL1011" s="127" t="s">
        <v>2082</v>
      </c>
      <c r="AM1011" s="225"/>
      <c r="AN1011" s="225" t="s">
        <v>2051</v>
      </c>
      <c r="AO1011" s="225" t="s">
        <v>2183</v>
      </c>
      <c r="AP1011" s="225">
        <f t="shared" si="537"/>
        <v>0.25</v>
      </c>
      <c r="AQ1011" s="226">
        <f t="shared" si="538"/>
        <v>0.25</v>
      </c>
      <c r="AR1011" s="358">
        <f>AVERAGE(AQ1011,AQ1012,AQ1013)</f>
        <v>0.16666666666666666</v>
      </c>
      <c r="AS1011" s="361" t="s">
        <v>2132</v>
      </c>
      <c r="AT1011" s="364">
        <f>VALUE(MID($AS1011,1,1))</f>
        <v>2</v>
      </c>
      <c r="AU1011" s="361" t="s">
        <v>2054</v>
      </c>
      <c r="AV1011" s="364">
        <f>VALUE(MID($AU1011,1,1))</f>
        <v>1</v>
      </c>
      <c r="AW1011" s="364">
        <f>$AT1011*$AV1011</f>
        <v>2</v>
      </c>
      <c r="AX1011" s="364" t="str">
        <f>CONCATENATE(AS1011,AU1011)</f>
        <v>2. Baja1. Leve</v>
      </c>
      <c r="AY1011" s="367" t="str">
        <f t="shared" ref="AY1011" si="575">IF(AX1011="5. Muy alta1. Leve","Alto",IF(AX1011="5. Muy alta2. Menor","Alto",IF(AX1011="5. Muy alta3. Moderado","Alto",IF(AX1011="5. Muy alta4. Mayor","Alto",IF(AX1011="5. Muy alta5. Catastrófico","Extremo",IF(AX1011="4. Alta1. Leve","Moderado",IF(AX1011="4. Alta2. Menor","Moderado",IF(AX1011="4. Alta3. Moderado","Alto",IF(AX1011="4. Alta4. Mayor","Alto",IF(AX1011="4. Alta5. Catastrófico","Extremo",IF(AX1011="3. Media1. Leve","Moderado",IF(AX1011="3. Media2. Menor","Moderado",IF(AX1011="3. Media3. Moderado","Moderado",IF(AX1011="3. Media4. Mayor","Alto",IF(AX1011="3. Media5. Catastrófico","Extremo",IF(AX1011="2. Baja1. Leve","Bajo",IF(AX1011="2. Baja2. Menor","Moderado",IF(AX1011="2. Baja3. Moderado","Moderado",IF(AX1011="2. Baja4. Mayor","Alto",IF(AX1011="2. Baja5. Catastrófico","Extremo",IF(AX1011="1. Muy baja1. Leve","Bajo",IF(AX1011="1. Muy baja2. Menor","Bajo",IF(AX1011="1. Muy baja3. Moderado","Moderado",IF(AX1011="1. Muy baja4. Mayor","Alto",IF(AX1011="1. Muy baja5. Catastrófico","Extremo","")))))))))))))))))))))))))</f>
        <v>Bajo</v>
      </c>
    </row>
    <row r="1012" spans="1:51" ht="50" customHeight="1" x14ac:dyDescent="0.3">
      <c r="A1012" s="374"/>
      <c r="B1012" s="377"/>
      <c r="C1012" s="380"/>
      <c r="D1012" s="377"/>
      <c r="E1012" s="377"/>
      <c r="F1012" s="377"/>
      <c r="G1012" s="383"/>
      <c r="H1012" s="362"/>
      <c r="I1012" s="362"/>
      <c r="J1012" s="362"/>
      <c r="K1012" s="362"/>
      <c r="L1012" s="362"/>
      <c r="M1012" s="362"/>
      <c r="N1012" s="365"/>
      <c r="O1012" s="371"/>
      <c r="P1012" s="362"/>
      <c r="Q1012" s="365"/>
      <c r="R1012" s="371"/>
      <c r="S1012" s="365"/>
      <c r="T1012" s="368"/>
      <c r="U1012" s="127" t="s">
        <v>419</v>
      </c>
      <c r="V1012" s="127" t="s">
        <v>2797</v>
      </c>
      <c r="W1012" s="127" t="s">
        <v>2046</v>
      </c>
      <c r="X1012" s="224"/>
      <c r="Y1012" s="224" t="s">
        <v>2047</v>
      </c>
      <c r="Z1012" s="224"/>
      <c r="AA1012" s="127" t="s">
        <v>419</v>
      </c>
      <c r="AB1012" s="127" t="s">
        <v>2798</v>
      </c>
      <c r="AC1012" s="225"/>
      <c r="AD1012" s="127" t="s">
        <v>419</v>
      </c>
      <c r="AE1012" s="130" t="s">
        <v>822</v>
      </c>
      <c r="AF1012" s="129" t="s">
        <v>1547</v>
      </c>
      <c r="AG1012" s="225"/>
      <c r="AH1012" s="127" t="s">
        <v>419</v>
      </c>
      <c r="AI1012" s="130" t="s">
        <v>2145</v>
      </c>
      <c r="AJ1012" s="225"/>
      <c r="AK1012" s="127" t="s">
        <v>419</v>
      </c>
      <c r="AL1012" s="130" t="s">
        <v>2082</v>
      </c>
      <c r="AM1012" s="225"/>
      <c r="AN1012" s="225" t="s">
        <v>2051</v>
      </c>
      <c r="AO1012" s="131" t="s">
        <v>2052</v>
      </c>
      <c r="AP1012" s="225">
        <f t="shared" si="537"/>
        <v>0.25</v>
      </c>
      <c r="AQ1012" s="226">
        <f t="shared" si="538"/>
        <v>0.25</v>
      </c>
      <c r="AR1012" s="359"/>
      <c r="AS1012" s="362"/>
      <c r="AT1012" s="365"/>
      <c r="AU1012" s="362"/>
      <c r="AV1012" s="365"/>
      <c r="AW1012" s="365"/>
      <c r="AX1012" s="365"/>
      <c r="AY1012" s="368"/>
    </row>
    <row r="1013" spans="1:51" ht="50" customHeight="1" x14ac:dyDescent="0.3">
      <c r="A1013" s="375"/>
      <c r="B1013" s="378"/>
      <c r="C1013" s="381"/>
      <c r="D1013" s="378"/>
      <c r="E1013" s="378"/>
      <c r="F1013" s="378"/>
      <c r="G1013" s="384"/>
      <c r="H1013" s="363"/>
      <c r="I1013" s="363"/>
      <c r="J1013" s="363"/>
      <c r="K1013" s="363"/>
      <c r="L1013" s="363"/>
      <c r="M1013" s="363"/>
      <c r="N1013" s="366"/>
      <c r="O1013" s="372"/>
      <c r="P1013" s="363"/>
      <c r="Q1013" s="366"/>
      <c r="R1013" s="372"/>
      <c r="S1013" s="366"/>
      <c r="T1013" s="369"/>
      <c r="U1013" s="129"/>
      <c r="V1013" s="129"/>
      <c r="W1013" s="129"/>
      <c r="X1013" s="224" t="str">
        <f t="shared" si="540"/>
        <v>0%</v>
      </c>
      <c r="Y1013" s="224"/>
      <c r="Z1013" s="224" t="str">
        <f t="shared" si="541"/>
        <v>0%</v>
      </c>
      <c r="AA1013" s="129"/>
      <c r="AB1013" s="129"/>
      <c r="AC1013" s="225">
        <f t="shared" si="566"/>
        <v>0</v>
      </c>
      <c r="AD1013" s="129"/>
      <c r="AE1013" s="129"/>
      <c r="AF1013" s="129"/>
      <c r="AG1013" s="225">
        <f t="shared" si="568"/>
        <v>0</v>
      </c>
      <c r="AH1013" s="129"/>
      <c r="AI1013" s="129"/>
      <c r="AJ1013" s="225">
        <f t="shared" si="565"/>
        <v>0</v>
      </c>
      <c r="AK1013" s="129"/>
      <c r="AL1013" s="129"/>
      <c r="AM1013" s="225">
        <f t="shared" si="542"/>
        <v>0</v>
      </c>
      <c r="AN1013" s="225"/>
      <c r="AO1013" s="225"/>
      <c r="AP1013" s="225">
        <f t="shared" si="537"/>
        <v>0</v>
      </c>
      <c r="AQ1013" s="226">
        <f t="shared" si="538"/>
        <v>0</v>
      </c>
      <c r="AR1013" s="360"/>
      <c r="AS1013" s="363"/>
      <c r="AT1013" s="366"/>
      <c r="AU1013" s="363"/>
      <c r="AV1013" s="366"/>
      <c r="AW1013" s="366"/>
      <c r="AX1013" s="366"/>
      <c r="AY1013" s="369"/>
    </row>
    <row r="1014" spans="1:51" ht="50" customHeight="1" x14ac:dyDescent="0.3">
      <c r="A1014" s="373" t="s">
        <v>3206</v>
      </c>
      <c r="B1014" s="376" t="s">
        <v>163</v>
      </c>
      <c r="C1014" s="379">
        <v>13</v>
      </c>
      <c r="D1014" s="376" t="s">
        <v>3975</v>
      </c>
      <c r="E1014" s="376" t="s">
        <v>243</v>
      </c>
      <c r="F1014" s="376" t="s">
        <v>2032</v>
      </c>
      <c r="G1014" s="382" t="str">
        <f>(CONCATENATE(F1014," ","de"," ",D1014," ","por"," ",J1014," ","debido a"," ",I1014))</f>
        <v>Pérdida de confidencialidad e integridad de Software PERNO / HumanApp Sistema por Abuso de privilegios de acceso debido a Acceso a los recursos e información del sistema</v>
      </c>
      <c r="H1014" s="361" t="s">
        <v>2073</v>
      </c>
      <c r="I1014" s="361" t="s">
        <v>2038</v>
      </c>
      <c r="J1014" s="361" t="s">
        <v>2109</v>
      </c>
      <c r="K1014" s="361" t="s">
        <v>2110</v>
      </c>
      <c r="L1014" s="361" t="s">
        <v>2509</v>
      </c>
      <c r="M1014" s="361" t="s">
        <v>2141</v>
      </c>
      <c r="N1014" s="364">
        <f>VALUE(MID($M1014,1,1))</f>
        <v>4</v>
      </c>
      <c r="O1014" s="370">
        <f>IF(N1014=5,100%,IF(N1014=4,80%,IF(N1014=3,60%,IF(N1014=2,40%,IF(N1014=1,20%,"")))))</f>
        <v>0.8</v>
      </c>
      <c r="P1014" s="361" t="s">
        <v>2091</v>
      </c>
      <c r="Q1014" s="364">
        <f>VALUE(MID($P1014,1,1))</f>
        <v>4</v>
      </c>
      <c r="R1014" s="370">
        <f>IF(Q1014=5,100%,IF(Q1014=4,80%,IF(Q1014=3,60%,IF(Q1014=2,40%,IF(Q1014=1,20%,"")))))</f>
        <v>0.8</v>
      </c>
      <c r="S1014" s="364" t="str">
        <f>CONCATENATE(M1014,P1014)</f>
        <v>4. Alta4. Mayor</v>
      </c>
      <c r="T1014" s="367" t="str">
        <f t="shared" ref="T1014" si="576">IF(S1014="5. Muy alta1. Leve","Alto",IF(S1014="5. Muy alta2. Menor","Alto",IF(S1014="5. Muy alta3. Moderado","Alto",IF(S1014="5. Muy alta4. Mayor","Alto",IF(S1014="5. Muy alta5. Catastrófico","Extremo",IF(S1014="4. Alta1. Leve","Moderado",IF(S1014="4. Alta2. Menor","Moderado",IF(S1014="4. Alta3. Moderado","Alto",IF(S1014="4. Alta4. Mayor","Alto",IF(S1014="4. Alta5. Catastrófico","Extremo",IF(S1014="3. Media1. Leve","Moderado",IF(S1014="3. Media2. Menor","Moderado",IF(S1014="3. Media3. Moderado","Moderado",IF(S1014="3. Media4. Mayor","Alto",IF(S1014="3. Media5. Catastrófico","Extremo",IF(S1014="2. Baja1. Leve","Bajo",IF(S1014="2. Baja2. Menor","Moderado",IF(S1014="2. Baja3. Moderado","Moderado",IF(S1014="2. Baja4. Mayor","Alto",IF(S1014="2. Baja5. Catastrófico","Extremo",IF(S1014="1. Muy baja1. Leve","Bajo",IF(S1014="1. Muy baja2. Menor","Bajo",IF(S1014="1. Muy baja3. Moderado","Moderado",IF(S1014="1. Muy baja4. Mayor","Alto",IF(S1014="1. Muy baja5. Catastrófico","Extremo","")))))))))))))))))))))))))</f>
        <v>Alto</v>
      </c>
      <c r="U1014" s="127" t="s">
        <v>419</v>
      </c>
      <c r="V1014" s="127" t="s">
        <v>2111</v>
      </c>
      <c r="W1014" s="127" t="s">
        <v>2046</v>
      </c>
      <c r="X1014" s="224">
        <f t="shared" si="540"/>
        <v>0.25</v>
      </c>
      <c r="Y1014" s="224" t="s">
        <v>2069</v>
      </c>
      <c r="Z1014" s="224">
        <f t="shared" si="541"/>
        <v>0.15</v>
      </c>
      <c r="AA1014" s="127" t="s">
        <v>419</v>
      </c>
      <c r="AB1014" s="127" t="s">
        <v>2112</v>
      </c>
      <c r="AC1014" s="225">
        <f t="shared" si="566"/>
        <v>0.1</v>
      </c>
      <c r="AD1014" s="127" t="s">
        <v>419</v>
      </c>
      <c r="AE1014" s="127" t="s">
        <v>2909</v>
      </c>
      <c r="AF1014" s="129" t="s">
        <v>1547</v>
      </c>
      <c r="AG1014" s="225">
        <f t="shared" si="568"/>
        <v>0.15</v>
      </c>
      <c r="AH1014" s="127" t="s">
        <v>419</v>
      </c>
      <c r="AI1014" s="127" t="s">
        <v>2049</v>
      </c>
      <c r="AJ1014" s="225">
        <f t="shared" si="565"/>
        <v>0.1</v>
      </c>
      <c r="AK1014" s="127" t="s">
        <v>419</v>
      </c>
      <c r="AL1014" s="127" t="s">
        <v>2050</v>
      </c>
      <c r="AM1014" s="225">
        <f t="shared" si="542"/>
        <v>0.15</v>
      </c>
      <c r="AN1014" s="225" t="s">
        <v>2051</v>
      </c>
      <c r="AO1014" s="225" t="s">
        <v>2052</v>
      </c>
      <c r="AP1014" s="225">
        <f t="shared" si="537"/>
        <v>0.25</v>
      </c>
      <c r="AQ1014" s="226">
        <f t="shared" si="538"/>
        <v>1.1499999999999999</v>
      </c>
      <c r="AR1014" s="358">
        <f>AVERAGE(AQ1014,AQ1015,AQ1016)</f>
        <v>1.0333333333333334</v>
      </c>
      <c r="AS1014" s="361" t="s">
        <v>2132</v>
      </c>
      <c r="AT1014" s="364">
        <f>VALUE(MID($AS1014,1,1))</f>
        <v>2</v>
      </c>
      <c r="AU1014" s="361" t="s">
        <v>2043</v>
      </c>
      <c r="AV1014" s="364">
        <f>VALUE(MID($AU1014,1,1))</f>
        <v>2</v>
      </c>
      <c r="AW1014" s="364">
        <f>$AT1014*$AV1014</f>
        <v>4</v>
      </c>
      <c r="AX1014" s="364" t="str">
        <f>CONCATENATE(AS1014,AU1014)</f>
        <v>2. Baja2. Menor</v>
      </c>
      <c r="AY1014" s="367" t="str">
        <f t="shared" ref="AY1014" si="577">IF(AX1014="5. Muy alta1. Leve","Alto",IF(AX1014="5. Muy alta2. Menor","Alto",IF(AX1014="5. Muy alta3. Moderado","Alto",IF(AX1014="5. Muy alta4. Mayor","Alto",IF(AX1014="5. Muy alta5. Catastrófico","Extremo",IF(AX1014="4. Alta1. Leve","Moderado",IF(AX1014="4. Alta2. Menor","Moderado",IF(AX1014="4. Alta3. Moderado","Alto",IF(AX1014="4. Alta4. Mayor","Alto",IF(AX1014="4. Alta5. Catastrófico","Extremo",IF(AX1014="3. Media1. Leve","Moderado",IF(AX1014="3. Media2. Menor","Moderado",IF(AX1014="3. Media3. Moderado","Moderado",IF(AX1014="3. Media4. Mayor","Alto",IF(AX1014="3. Media5. Catastrófico","Extremo",IF(AX1014="2. Baja1. Leve","Bajo",IF(AX1014="2. Baja2. Menor","Moderado",IF(AX1014="2. Baja3. Moderado","Moderado",IF(AX1014="2. Baja4. Mayor","Alto",IF(AX1014="2. Baja5. Catastrófico","Extremo",IF(AX1014="1. Muy baja1. Leve","Bajo",IF(AX1014="1. Muy baja2. Menor","Bajo",IF(AX1014="1. Muy baja3. Moderado","Moderado",IF(AX1014="1. Muy baja4. Mayor","Alto",IF(AX1014="1. Muy baja5. Catastrófico","Extremo","")))))))))))))))))))))))))</f>
        <v>Moderado</v>
      </c>
    </row>
    <row r="1015" spans="1:51" ht="50" customHeight="1" x14ac:dyDescent="0.3">
      <c r="A1015" s="374"/>
      <c r="B1015" s="377"/>
      <c r="C1015" s="380"/>
      <c r="D1015" s="377"/>
      <c r="E1015" s="377"/>
      <c r="F1015" s="377"/>
      <c r="G1015" s="383"/>
      <c r="H1015" s="362"/>
      <c r="I1015" s="362"/>
      <c r="J1015" s="362"/>
      <c r="K1015" s="362"/>
      <c r="L1015" s="362"/>
      <c r="M1015" s="362"/>
      <c r="N1015" s="365"/>
      <c r="O1015" s="371"/>
      <c r="P1015" s="362"/>
      <c r="Q1015" s="365"/>
      <c r="R1015" s="371"/>
      <c r="S1015" s="365"/>
      <c r="T1015" s="368"/>
      <c r="U1015" s="127" t="s">
        <v>419</v>
      </c>
      <c r="V1015" s="127" t="s">
        <v>2118</v>
      </c>
      <c r="W1015" s="127" t="s">
        <v>2046</v>
      </c>
      <c r="X1015" s="224">
        <f t="shared" si="540"/>
        <v>0.25</v>
      </c>
      <c r="Y1015" s="224" t="s">
        <v>2047</v>
      </c>
      <c r="Z1015" s="224">
        <f t="shared" si="541"/>
        <v>0.05</v>
      </c>
      <c r="AA1015" s="127" t="s">
        <v>419</v>
      </c>
      <c r="AB1015" s="127" t="s">
        <v>2119</v>
      </c>
      <c r="AC1015" s="225">
        <f t="shared" si="566"/>
        <v>0.1</v>
      </c>
      <c r="AD1015" s="127" t="s">
        <v>419</v>
      </c>
      <c r="AE1015" s="127" t="s">
        <v>194</v>
      </c>
      <c r="AF1015" s="127" t="s">
        <v>170</v>
      </c>
      <c r="AG1015" s="225">
        <f t="shared" si="568"/>
        <v>0.15</v>
      </c>
      <c r="AH1015" s="127" t="s">
        <v>419</v>
      </c>
      <c r="AI1015" s="127" t="s">
        <v>2049</v>
      </c>
      <c r="AJ1015" s="225">
        <f t="shared" si="565"/>
        <v>0.1</v>
      </c>
      <c r="AK1015" s="127" t="s">
        <v>419</v>
      </c>
      <c r="AL1015" s="127" t="s">
        <v>2050</v>
      </c>
      <c r="AM1015" s="225">
        <f t="shared" si="542"/>
        <v>0.15</v>
      </c>
      <c r="AN1015" s="225" t="s">
        <v>2051</v>
      </c>
      <c r="AO1015" s="225" t="s">
        <v>2120</v>
      </c>
      <c r="AP1015" s="225">
        <f t="shared" si="537"/>
        <v>0.25</v>
      </c>
      <c r="AQ1015" s="226">
        <f t="shared" si="538"/>
        <v>1.05</v>
      </c>
      <c r="AR1015" s="359"/>
      <c r="AS1015" s="362"/>
      <c r="AT1015" s="365"/>
      <c r="AU1015" s="362"/>
      <c r="AV1015" s="365"/>
      <c r="AW1015" s="365"/>
      <c r="AX1015" s="365"/>
      <c r="AY1015" s="368"/>
    </row>
    <row r="1016" spans="1:51" ht="50" customHeight="1" x14ac:dyDescent="0.3">
      <c r="A1016" s="375"/>
      <c r="B1016" s="378"/>
      <c r="C1016" s="381"/>
      <c r="D1016" s="378"/>
      <c r="E1016" s="378"/>
      <c r="F1016" s="378"/>
      <c r="G1016" s="384"/>
      <c r="H1016" s="363"/>
      <c r="I1016" s="363"/>
      <c r="J1016" s="363"/>
      <c r="K1016" s="363"/>
      <c r="L1016" s="363"/>
      <c r="M1016" s="363"/>
      <c r="N1016" s="366"/>
      <c r="O1016" s="372"/>
      <c r="P1016" s="363"/>
      <c r="Q1016" s="366"/>
      <c r="R1016" s="372"/>
      <c r="S1016" s="366"/>
      <c r="T1016" s="369"/>
      <c r="U1016" s="127" t="s">
        <v>419</v>
      </c>
      <c r="V1016" s="127" t="s">
        <v>2113</v>
      </c>
      <c r="W1016" s="127" t="s">
        <v>2114</v>
      </c>
      <c r="X1016" s="224">
        <f t="shared" si="540"/>
        <v>0.1</v>
      </c>
      <c r="Y1016" s="224" t="s">
        <v>2047</v>
      </c>
      <c r="Z1016" s="224">
        <f t="shared" si="541"/>
        <v>0.05</v>
      </c>
      <c r="AA1016" s="127" t="s">
        <v>419</v>
      </c>
      <c r="AB1016" s="127" t="s">
        <v>2121</v>
      </c>
      <c r="AC1016" s="225">
        <f t="shared" si="566"/>
        <v>0.1</v>
      </c>
      <c r="AD1016" s="127" t="s">
        <v>419</v>
      </c>
      <c r="AE1016" s="127" t="s">
        <v>194</v>
      </c>
      <c r="AF1016" s="127" t="s">
        <v>170</v>
      </c>
      <c r="AG1016" s="225">
        <f t="shared" si="568"/>
        <v>0.15</v>
      </c>
      <c r="AH1016" s="127" t="s">
        <v>419</v>
      </c>
      <c r="AI1016" s="127" t="s">
        <v>2049</v>
      </c>
      <c r="AJ1016" s="225">
        <f t="shared" si="565"/>
        <v>0.1</v>
      </c>
      <c r="AK1016" s="127" t="s">
        <v>419</v>
      </c>
      <c r="AL1016" s="127" t="s">
        <v>2050</v>
      </c>
      <c r="AM1016" s="225">
        <f t="shared" si="542"/>
        <v>0.15</v>
      </c>
      <c r="AN1016" s="225" t="s">
        <v>2051</v>
      </c>
      <c r="AO1016" s="225" t="s">
        <v>2067</v>
      </c>
      <c r="AP1016" s="225">
        <f t="shared" si="537"/>
        <v>0.25</v>
      </c>
      <c r="AQ1016" s="226">
        <f t="shared" si="538"/>
        <v>0.9</v>
      </c>
      <c r="AR1016" s="360"/>
      <c r="AS1016" s="363"/>
      <c r="AT1016" s="366"/>
      <c r="AU1016" s="363"/>
      <c r="AV1016" s="366"/>
      <c r="AW1016" s="366"/>
      <c r="AX1016" s="366"/>
      <c r="AY1016" s="369"/>
    </row>
    <row r="1017" spans="1:51" ht="50" customHeight="1" x14ac:dyDescent="0.3">
      <c r="A1017" s="373" t="s">
        <v>3206</v>
      </c>
      <c r="B1017" s="376" t="s">
        <v>163</v>
      </c>
      <c r="C1017" s="379">
        <v>14</v>
      </c>
      <c r="D1017" s="376" t="s">
        <v>3975</v>
      </c>
      <c r="E1017" s="376" t="s">
        <v>243</v>
      </c>
      <c r="F1017" s="376" t="s">
        <v>2061</v>
      </c>
      <c r="G1017" s="382" t="str">
        <f>(CONCATENATE(F1017," ","de"," ",D1017," ","por"," ",J1017," ","debido a"," ",I1017))</f>
        <v>Pérdida de Disponibilidad de Software PERNO / HumanApp Sistema por Fallo de servicios de comunicaciones debido a Falta de disponibilidad de los servicios</v>
      </c>
      <c r="H1017" s="361" t="s">
        <v>2104</v>
      </c>
      <c r="I1017" s="361" t="s">
        <v>2191</v>
      </c>
      <c r="J1017" s="361" t="s">
        <v>2199</v>
      </c>
      <c r="K1017" s="361" t="s">
        <v>2140</v>
      </c>
      <c r="L1017" s="361" t="s">
        <v>2509</v>
      </c>
      <c r="M1017" s="361" t="s">
        <v>2141</v>
      </c>
      <c r="N1017" s="364">
        <f>VALUE(MID($M1017,1,1))</f>
        <v>4</v>
      </c>
      <c r="O1017" s="370">
        <f>IF(N1017=5,100%,IF(N1017=4,80%,IF(N1017=3,60%,IF(N1017=2,40%,IF(N1017=1,20%,"")))))</f>
        <v>0.8</v>
      </c>
      <c r="P1017" s="361" t="s">
        <v>2091</v>
      </c>
      <c r="Q1017" s="364">
        <f>VALUE(MID($P1017,1,1))</f>
        <v>4</v>
      </c>
      <c r="R1017" s="370">
        <f>IF(Q1017=5,100%,IF(Q1017=4,80%,IF(Q1017=3,60%,IF(Q1017=2,40%,IF(Q1017=1,20%,"")))))</f>
        <v>0.8</v>
      </c>
      <c r="S1017" s="364" t="str">
        <f>CONCATENATE(M1017,P1017)</f>
        <v>4. Alta4. Mayor</v>
      </c>
      <c r="T1017" s="367" t="str">
        <f t="shared" ref="T1017" si="578">IF(S1017="5. Muy alta1. Leve","Alto",IF(S1017="5. Muy alta2. Menor","Alto",IF(S1017="5. Muy alta3. Moderado","Alto",IF(S1017="5. Muy alta4. Mayor","Alto",IF(S1017="5. Muy alta5. Catastrófico","Extremo",IF(S1017="4. Alta1. Leve","Moderado",IF(S1017="4. Alta2. Menor","Moderado",IF(S1017="4. Alta3. Moderado","Alto",IF(S1017="4. Alta4. Mayor","Alto",IF(S1017="4. Alta5. Catastrófico","Extremo",IF(S1017="3. Media1. Leve","Moderado",IF(S1017="3. Media2. Menor","Moderado",IF(S1017="3. Media3. Moderado","Moderado",IF(S1017="3. Media4. Mayor","Alto",IF(S1017="3. Media5. Catastrófico","Extremo",IF(S1017="2. Baja1. Leve","Bajo",IF(S1017="2. Baja2. Menor","Moderado",IF(S1017="2. Baja3. Moderado","Moderado",IF(S1017="2. Baja4. Mayor","Alto",IF(S1017="2. Baja5. Catastrófico","Extremo",IF(S1017="1. Muy baja1. Leve","Bajo",IF(S1017="1. Muy baja2. Menor","Bajo",IF(S1017="1. Muy baja3. Moderado","Moderado",IF(S1017="1. Muy baja4. Mayor","Alto",IF(S1017="1. Muy baja5. Catastrófico","Extremo","")))))))))))))))))))))))))</f>
        <v>Alto</v>
      </c>
      <c r="U1017" s="127" t="s">
        <v>419</v>
      </c>
      <c r="V1017" s="127" t="s">
        <v>2111</v>
      </c>
      <c r="W1017" s="127" t="s">
        <v>2046</v>
      </c>
      <c r="X1017" s="224">
        <f t="shared" si="540"/>
        <v>0.25</v>
      </c>
      <c r="Y1017" s="224" t="s">
        <v>2069</v>
      </c>
      <c r="Z1017" s="224">
        <f t="shared" si="541"/>
        <v>0.15</v>
      </c>
      <c r="AA1017" s="127" t="s">
        <v>419</v>
      </c>
      <c r="AB1017" s="127" t="s">
        <v>2112</v>
      </c>
      <c r="AC1017" s="225">
        <f t="shared" si="566"/>
        <v>0.1</v>
      </c>
      <c r="AD1017" s="127" t="s">
        <v>419</v>
      </c>
      <c r="AE1017" s="127" t="s">
        <v>2909</v>
      </c>
      <c r="AF1017" s="129" t="s">
        <v>1547</v>
      </c>
      <c r="AG1017" s="225">
        <f t="shared" si="568"/>
        <v>0.15</v>
      </c>
      <c r="AH1017" s="127" t="s">
        <v>419</v>
      </c>
      <c r="AI1017" s="127" t="s">
        <v>2049</v>
      </c>
      <c r="AJ1017" s="225">
        <f t="shared" si="565"/>
        <v>0.1</v>
      </c>
      <c r="AK1017" s="127" t="s">
        <v>419</v>
      </c>
      <c r="AL1017" s="127" t="s">
        <v>2063</v>
      </c>
      <c r="AM1017" s="225">
        <f t="shared" si="542"/>
        <v>0.15</v>
      </c>
      <c r="AN1017" s="225" t="s">
        <v>2051</v>
      </c>
      <c r="AO1017" s="225" t="s">
        <v>2052</v>
      </c>
      <c r="AP1017" s="225">
        <f t="shared" si="537"/>
        <v>0.25</v>
      </c>
      <c r="AQ1017" s="226">
        <f t="shared" si="538"/>
        <v>1.1499999999999999</v>
      </c>
      <c r="AR1017" s="358">
        <f>AVERAGE(AQ1017,AQ1018,AQ1019)</f>
        <v>1.0333333333333334</v>
      </c>
      <c r="AS1017" s="361" t="s">
        <v>2132</v>
      </c>
      <c r="AT1017" s="364">
        <f>VALUE(MID($AS1017,1,1))</f>
        <v>2</v>
      </c>
      <c r="AU1017" s="361" t="s">
        <v>2043</v>
      </c>
      <c r="AV1017" s="364">
        <f>VALUE(MID($AU1017,1,1))</f>
        <v>2</v>
      </c>
      <c r="AW1017" s="364">
        <f>$AT1017*$AV1017</f>
        <v>4</v>
      </c>
      <c r="AX1017" s="364" t="str">
        <f>CONCATENATE(AS1017,AU1017)</f>
        <v>2. Baja2. Menor</v>
      </c>
      <c r="AY1017" s="367" t="str">
        <f t="shared" ref="AY1017" si="579">IF(AX1017="5. Muy alta1. Leve","Alto",IF(AX1017="5. Muy alta2. Menor","Alto",IF(AX1017="5. Muy alta3. Moderado","Alto",IF(AX1017="5. Muy alta4. Mayor","Alto",IF(AX1017="5. Muy alta5. Catastrófico","Extremo",IF(AX1017="4. Alta1. Leve","Moderado",IF(AX1017="4. Alta2. Menor","Moderado",IF(AX1017="4. Alta3. Moderado","Alto",IF(AX1017="4. Alta4. Mayor","Alto",IF(AX1017="4. Alta5. Catastrófico","Extremo",IF(AX1017="3. Media1. Leve","Moderado",IF(AX1017="3. Media2. Menor","Moderado",IF(AX1017="3. Media3. Moderado","Moderado",IF(AX1017="3. Media4. Mayor","Alto",IF(AX1017="3. Media5. Catastrófico","Extremo",IF(AX1017="2. Baja1. Leve","Bajo",IF(AX1017="2. Baja2. Menor","Moderado",IF(AX1017="2. Baja3. Moderado","Moderado",IF(AX1017="2. Baja4. Mayor","Alto",IF(AX1017="2. Baja5. Catastrófico","Extremo",IF(AX1017="1. Muy baja1. Leve","Bajo",IF(AX1017="1. Muy baja2. Menor","Bajo",IF(AX1017="1. Muy baja3. Moderado","Moderado",IF(AX1017="1. Muy baja4. Mayor","Alto",IF(AX1017="1. Muy baja5. Catastrófico","Extremo","")))))))))))))))))))))))))</f>
        <v>Moderado</v>
      </c>
    </row>
    <row r="1018" spans="1:51" ht="50" customHeight="1" x14ac:dyDescent="0.3">
      <c r="A1018" s="374"/>
      <c r="B1018" s="377"/>
      <c r="C1018" s="380"/>
      <c r="D1018" s="377"/>
      <c r="E1018" s="377"/>
      <c r="F1018" s="377"/>
      <c r="G1018" s="383"/>
      <c r="H1018" s="362"/>
      <c r="I1018" s="362"/>
      <c r="J1018" s="362"/>
      <c r="K1018" s="362"/>
      <c r="L1018" s="362"/>
      <c r="M1018" s="362"/>
      <c r="N1018" s="365"/>
      <c r="O1018" s="371"/>
      <c r="P1018" s="362"/>
      <c r="Q1018" s="365"/>
      <c r="R1018" s="371"/>
      <c r="S1018" s="365"/>
      <c r="T1018" s="368"/>
      <c r="U1018" s="127" t="s">
        <v>419</v>
      </c>
      <c r="V1018" s="127" t="s">
        <v>2118</v>
      </c>
      <c r="W1018" s="127" t="s">
        <v>2046</v>
      </c>
      <c r="X1018" s="224">
        <f t="shared" si="540"/>
        <v>0.25</v>
      </c>
      <c r="Y1018" s="224" t="s">
        <v>2047</v>
      </c>
      <c r="Z1018" s="224">
        <f t="shared" si="541"/>
        <v>0.05</v>
      </c>
      <c r="AA1018" s="127" t="s">
        <v>419</v>
      </c>
      <c r="AB1018" s="127" t="s">
        <v>2119</v>
      </c>
      <c r="AC1018" s="225">
        <f t="shared" si="566"/>
        <v>0.1</v>
      </c>
      <c r="AD1018" s="127" t="s">
        <v>419</v>
      </c>
      <c r="AE1018" s="127" t="s">
        <v>194</v>
      </c>
      <c r="AF1018" s="127" t="s">
        <v>170</v>
      </c>
      <c r="AG1018" s="225">
        <f t="shared" si="568"/>
        <v>0.15</v>
      </c>
      <c r="AH1018" s="127" t="s">
        <v>419</v>
      </c>
      <c r="AI1018" s="127" t="s">
        <v>2049</v>
      </c>
      <c r="AJ1018" s="225">
        <f t="shared" si="565"/>
        <v>0.1</v>
      </c>
      <c r="AK1018" s="127" t="s">
        <v>419</v>
      </c>
      <c r="AL1018" s="127" t="s">
        <v>2050</v>
      </c>
      <c r="AM1018" s="225">
        <f t="shared" si="542"/>
        <v>0.15</v>
      </c>
      <c r="AN1018" s="225" t="s">
        <v>2051</v>
      </c>
      <c r="AO1018" s="225" t="s">
        <v>2120</v>
      </c>
      <c r="AP1018" s="225">
        <f t="shared" si="537"/>
        <v>0.25</v>
      </c>
      <c r="AQ1018" s="226">
        <f t="shared" si="538"/>
        <v>1.05</v>
      </c>
      <c r="AR1018" s="359"/>
      <c r="AS1018" s="362"/>
      <c r="AT1018" s="365"/>
      <c r="AU1018" s="362"/>
      <c r="AV1018" s="365"/>
      <c r="AW1018" s="365"/>
      <c r="AX1018" s="365"/>
      <c r="AY1018" s="368"/>
    </row>
    <row r="1019" spans="1:51" ht="50" customHeight="1" x14ac:dyDescent="0.3">
      <c r="A1019" s="375"/>
      <c r="B1019" s="378"/>
      <c r="C1019" s="381"/>
      <c r="D1019" s="378"/>
      <c r="E1019" s="378"/>
      <c r="F1019" s="378"/>
      <c r="G1019" s="384"/>
      <c r="H1019" s="363"/>
      <c r="I1019" s="363"/>
      <c r="J1019" s="363"/>
      <c r="K1019" s="363"/>
      <c r="L1019" s="363"/>
      <c r="M1019" s="363"/>
      <c r="N1019" s="366"/>
      <c r="O1019" s="372"/>
      <c r="P1019" s="363"/>
      <c r="Q1019" s="366"/>
      <c r="R1019" s="372"/>
      <c r="S1019" s="366"/>
      <c r="T1019" s="369"/>
      <c r="U1019" s="127" t="s">
        <v>419</v>
      </c>
      <c r="V1019" s="127" t="s">
        <v>2113</v>
      </c>
      <c r="W1019" s="127" t="s">
        <v>2114</v>
      </c>
      <c r="X1019" s="224">
        <f t="shared" si="540"/>
        <v>0.1</v>
      </c>
      <c r="Y1019" s="224" t="s">
        <v>2047</v>
      </c>
      <c r="Z1019" s="224">
        <f t="shared" si="541"/>
        <v>0.05</v>
      </c>
      <c r="AA1019" s="127" t="s">
        <v>419</v>
      </c>
      <c r="AB1019" s="127" t="s">
        <v>2121</v>
      </c>
      <c r="AC1019" s="225">
        <f t="shared" si="566"/>
        <v>0.1</v>
      </c>
      <c r="AD1019" s="127" t="s">
        <v>419</v>
      </c>
      <c r="AE1019" s="127" t="s">
        <v>194</v>
      </c>
      <c r="AF1019" s="127" t="s">
        <v>170</v>
      </c>
      <c r="AG1019" s="225">
        <f t="shared" si="568"/>
        <v>0.15</v>
      </c>
      <c r="AH1019" s="127" t="s">
        <v>419</v>
      </c>
      <c r="AI1019" s="127" t="s">
        <v>2049</v>
      </c>
      <c r="AJ1019" s="225">
        <f t="shared" si="565"/>
        <v>0.1</v>
      </c>
      <c r="AK1019" s="127" t="s">
        <v>419</v>
      </c>
      <c r="AL1019" s="127" t="s">
        <v>2050</v>
      </c>
      <c r="AM1019" s="225">
        <f t="shared" si="542"/>
        <v>0.15</v>
      </c>
      <c r="AN1019" s="225" t="s">
        <v>2051</v>
      </c>
      <c r="AO1019" s="225" t="s">
        <v>2067</v>
      </c>
      <c r="AP1019" s="225">
        <f t="shared" si="537"/>
        <v>0.25</v>
      </c>
      <c r="AQ1019" s="226">
        <f t="shared" si="538"/>
        <v>0.9</v>
      </c>
      <c r="AR1019" s="360"/>
      <c r="AS1019" s="363"/>
      <c r="AT1019" s="366"/>
      <c r="AU1019" s="363"/>
      <c r="AV1019" s="366"/>
      <c r="AW1019" s="366"/>
      <c r="AX1019" s="366"/>
      <c r="AY1019" s="369"/>
    </row>
    <row r="1020" spans="1:51" ht="50" hidden="1" customHeight="1" x14ac:dyDescent="0.3">
      <c r="A1020" s="373" t="s">
        <v>3206</v>
      </c>
      <c r="B1020" s="376" t="s">
        <v>163</v>
      </c>
      <c r="C1020" s="379">
        <v>15</v>
      </c>
      <c r="D1020" s="376" t="s">
        <v>3976</v>
      </c>
      <c r="E1020" s="376" t="s">
        <v>227</v>
      </c>
      <c r="F1020" s="376" t="s">
        <v>2032</v>
      </c>
      <c r="G1020" s="382" t="str">
        <f>(CONCATENATE(F1020," ","de"," ",D1020," ","por"," ",J1020," ","debido a"," ",I1020))</f>
        <v>Pérdida de confidencialidad e integridad de Bases de datos PERNO / HumanApp Sistema por Acceso no Autorizado debido a Acceso a los recursos e información del sistema</v>
      </c>
      <c r="H1020" s="361" t="s">
        <v>2037</v>
      </c>
      <c r="I1020" s="361" t="s">
        <v>2038</v>
      </c>
      <c r="J1020" s="361" t="s">
        <v>2039</v>
      </c>
      <c r="K1020" s="361" t="s">
        <v>2040</v>
      </c>
      <c r="L1020" s="361" t="s">
        <v>2509</v>
      </c>
      <c r="M1020" s="361" t="s">
        <v>2141</v>
      </c>
      <c r="N1020" s="364">
        <f>VALUE(MID($M1020,1,1))</f>
        <v>4</v>
      </c>
      <c r="O1020" s="370">
        <f>IF(N1020=5,100%,IF(N1020=4,80%,IF(N1020=3,60%,IF(N1020=2,40%,IF(N1020=1,20%,"")))))</f>
        <v>0.8</v>
      </c>
      <c r="P1020" s="361" t="s">
        <v>2091</v>
      </c>
      <c r="Q1020" s="364">
        <f>VALUE(MID($P1020,1,1))</f>
        <v>4</v>
      </c>
      <c r="R1020" s="370">
        <f>IF(Q1020=5,100%,IF(Q1020=4,80%,IF(Q1020=3,60%,IF(Q1020=2,40%,IF(Q1020=1,20%,"")))))</f>
        <v>0.8</v>
      </c>
      <c r="S1020" s="364" t="str">
        <f>CONCATENATE(M1020,P1020)</f>
        <v>4. Alta4. Mayor</v>
      </c>
      <c r="T1020" s="367" t="str">
        <f t="shared" ref="T1020" si="580">IF(S1020="5. Muy alta1. Leve","Alto",IF(S1020="5. Muy alta2. Menor","Alto",IF(S1020="5. Muy alta3. Moderado","Alto",IF(S1020="5. Muy alta4. Mayor","Alto",IF(S1020="5. Muy alta5. Catastrófico","Extremo",IF(S1020="4. Alta1. Leve","Moderado",IF(S1020="4. Alta2. Menor","Moderado",IF(S1020="4. Alta3. Moderado","Alto",IF(S1020="4. Alta4. Mayor","Alto",IF(S1020="4. Alta5. Catastrófico","Extremo",IF(S1020="3. Media1. Leve","Moderado",IF(S1020="3. Media2. Menor","Moderado",IF(S1020="3. Media3. Moderado","Moderado",IF(S1020="3. Media4. Mayor","Alto",IF(S1020="3. Media5. Catastrófico","Extremo",IF(S1020="2. Baja1. Leve","Bajo",IF(S1020="2. Baja2. Menor","Moderado",IF(S1020="2. Baja3. Moderado","Moderado",IF(S1020="2. Baja4. Mayor","Alto",IF(S1020="2. Baja5. Catastrófico","Extremo",IF(S1020="1. Muy baja1. Leve","Bajo",IF(S1020="1. Muy baja2. Menor","Bajo",IF(S1020="1. Muy baja3. Moderado","Moderado",IF(S1020="1. Muy baja4. Mayor","Alto",IF(S1020="1. Muy baja5. Catastrófico","Extremo","")))))))))))))))))))))))))</f>
        <v>Alto</v>
      </c>
      <c r="U1020" s="127" t="s">
        <v>419</v>
      </c>
      <c r="V1020" s="227" t="s">
        <v>2045</v>
      </c>
      <c r="W1020" s="127" t="s">
        <v>2046</v>
      </c>
      <c r="X1020" s="224">
        <f>IF(W1020="","0%",IF(W1020="Preventivo",25%,IF(W1020="Detectivo",15%,IF(W1020="Correctivo",10%))))</f>
        <v>0.25</v>
      </c>
      <c r="Y1020" s="224" t="s">
        <v>2047</v>
      </c>
      <c r="Z1020" s="224">
        <f>IF(Y1020="Automático",15%,IF(Y1020="Manual",5%,"0%"))</f>
        <v>0.05</v>
      </c>
      <c r="AA1020" s="127" t="s">
        <v>419</v>
      </c>
      <c r="AB1020" s="227" t="s">
        <v>2048</v>
      </c>
      <c r="AC1020" s="225">
        <f>IF($AA1020="SI",10%,0%)</f>
        <v>0.1</v>
      </c>
      <c r="AD1020" s="127" t="s">
        <v>419</v>
      </c>
      <c r="AE1020" s="127" t="s">
        <v>194</v>
      </c>
      <c r="AF1020" s="127" t="s">
        <v>170</v>
      </c>
      <c r="AG1020" s="225">
        <f>IF($AD1020="SI",15%,0%)</f>
        <v>0.15</v>
      </c>
      <c r="AH1020" s="127" t="s">
        <v>419</v>
      </c>
      <c r="AI1020" s="227" t="s">
        <v>2049</v>
      </c>
      <c r="AJ1020" s="225">
        <f t="shared" si="565"/>
        <v>0.1</v>
      </c>
      <c r="AK1020" s="127" t="s">
        <v>419</v>
      </c>
      <c r="AL1020" s="127" t="s">
        <v>2050</v>
      </c>
      <c r="AM1020" s="225">
        <f>IF(AK1020="SI",15%,0%)</f>
        <v>0.15</v>
      </c>
      <c r="AN1020" s="225" t="s">
        <v>2051</v>
      </c>
      <c r="AO1020" s="225" t="s">
        <v>2052</v>
      </c>
      <c r="AP1020" s="225">
        <f t="shared" si="537"/>
        <v>0.25</v>
      </c>
      <c r="AQ1020" s="226">
        <f t="shared" si="538"/>
        <v>1.05</v>
      </c>
      <c r="AR1020" s="358">
        <f>AVERAGE(AQ1020,AQ1021,AQ1022)</f>
        <v>1.0166666666666666</v>
      </c>
      <c r="AS1020" s="361" t="s">
        <v>2132</v>
      </c>
      <c r="AT1020" s="364">
        <f>VALUE(MID($AS1020,1,1))</f>
        <v>2</v>
      </c>
      <c r="AU1020" s="361" t="s">
        <v>2043</v>
      </c>
      <c r="AV1020" s="364">
        <f>VALUE(MID($AU1020,1,1))</f>
        <v>2</v>
      </c>
      <c r="AW1020" s="364">
        <f>$AT1020*$AV1020</f>
        <v>4</v>
      </c>
      <c r="AX1020" s="364" t="str">
        <f>CONCATENATE(AS1020,AU1020)</f>
        <v>2. Baja2. Menor</v>
      </c>
      <c r="AY1020" s="367" t="str">
        <f t="shared" ref="AY1020" si="581">IF(AX1020="5. Muy alta1. Leve","Alto",IF(AX1020="5. Muy alta2. Menor","Alto",IF(AX1020="5. Muy alta3. Moderado","Alto",IF(AX1020="5. Muy alta4. Mayor","Alto",IF(AX1020="5. Muy alta5. Catastrófico","Extremo",IF(AX1020="4. Alta1. Leve","Moderado",IF(AX1020="4. Alta2. Menor","Moderado",IF(AX1020="4. Alta3. Moderado","Alto",IF(AX1020="4. Alta4. Mayor","Alto",IF(AX1020="4. Alta5. Catastrófico","Extremo",IF(AX1020="3. Media1. Leve","Moderado",IF(AX1020="3. Media2. Menor","Moderado",IF(AX1020="3. Media3. Moderado","Moderado",IF(AX1020="3. Media4. Mayor","Alto",IF(AX1020="3. Media5. Catastrófico","Extremo",IF(AX1020="2. Baja1. Leve","Bajo",IF(AX1020="2. Baja2. Menor","Moderado",IF(AX1020="2. Baja3. Moderado","Moderado",IF(AX1020="2. Baja4. Mayor","Alto",IF(AX1020="2. Baja5. Catastrófico","Extremo",IF(AX1020="1. Muy baja1. Leve","Bajo",IF(AX1020="1. Muy baja2. Menor","Bajo",IF(AX1020="1. Muy baja3. Moderado","Moderado",IF(AX1020="1. Muy baja4. Mayor","Alto",IF(AX1020="1. Muy baja5. Catastrófico","Extremo","")))))))))))))))))))))))))</f>
        <v>Moderado</v>
      </c>
    </row>
    <row r="1021" spans="1:51" ht="50" hidden="1" customHeight="1" x14ac:dyDescent="0.3">
      <c r="A1021" s="374"/>
      <c r="B1021" s="377"/>
      <c r="C1021" s="380"/>
      <c r="D1021" s="377"/>
      <c r="E1021" s="377"/>
      <c r="F1021" s="377"/>
      <c r="G1021" s="383"/>
      <c r="H1021" s="362"/>
      <c r="I1021" s="362"/>
      <c r="J1021" s="362"/>
      <c r="K1021" s="362"/>
      <c r="L1021" s="362"/>
      <c r="M1021" s="362"/>
      <c r="N1021" s="365"/>
      <c r="O1021" s="371"/>
      <c r="P1021" s="362"/>
      <c r="Q1021" s="365"/>
      <c r="R1021" s="371"/>
      <c r="S1021" s="365"/>
      <c r="T1021" s="368"/>
      <c r="U1021" s="127" t="s">
        <v>419</v>
      </c>
      <c r="V1021" s="127" t="s">
        <v>2056</v>
      </c>
      <c r="W1021" s="127" t="s">
        <v>2135</v>
      </c>
      <c r="X1021" s="224">
        <f t="shared" ref="X1021:X1025" si="582">IF(W1021="","0%",IF(W1021="Preventivo",25%,IF(W1021="Detectivo",15%,IF(W1021="Correctivo",10%))))</f>
        <v>0.15</v>
      </c>
      <c r="Y1021" s="224" t="s">
        <v>2047</v>
      </c>
      <c r="Z1021" s="224">
        <f t="shared" ref="Z1021:Z1025" si="583">IF(Y1021="Automático",15%,IF(Y1021="Manual",5%,"0%"))</f>
        <v>0.05</v>
      </c>
      <c r="AA1021" s="127" t="s">
        <v>419</v>
      </c>
      <c r="AB1021" s="127" t="s">
        <v>2057</v>
      </c>
      <c r="AC1021" s="225">
        <f t="shared" ref="AC1021:AC1025" si="584">IF($AA1021="SI",10%,0%)</f>
        <v>0.1</v>
      </c>
      <c r="AD1021" s="127" t="s">
        <v>419</v>
      </c>
      <c r="AE1021" s="127" t="s">
        <v>194</v>
      </c>
      <c r="AF1021" s="127" t="s">
        <v>170</v>
      </c>
      <c r="AG1021" s="225">
        <f>IF($AD1021="SI",15%,0%)</f>
        <v>0.15</v>
      </c>
      <c r="AH1021" s="127" t="s">
        <v>419</v>
      </c>
      <c r="AI1021" s="127" t="s">
        <v>2058</v>
      </c>
      <c r="AJ1021" s="225">
        <f t="shared" si="565"/>
        <v>0.1</v>
      </c>
      <c r="AK1021" s="127" t="s">
        <v>419</v>
      </c>
      <c r="AL1021" s="127" t="s">
        <v>2050</v>
      </c>
      <c r="AM1021" s="225">
        <f>IF(AK1021="SI",15%,0%)</f>
        <v>0.15</v>
      </c>
      <c r="AN1021" s="225" t="s">
        <v>2051</v>
      </c>
      <c r="AO1021" s="225" t="s">
        <v>2052</v>
      </c>
      <c r="AP1021" s="225">
        <f t="shared" si="537"/>
        <v>0.25</v>
      </c>
      <c r="AQ1021" s="226">
        <f t="shared" si="538"/>
        <v>0.95000000000000007</v>
      </c>
      <c r="AR1021" s="359"/>
      <c r="AS1021" s="362"/>
      <c r="AT1021" s="365"/>
      <c r="AU1021" s="362"/>
      <c r="AV1021" s="365"/>
      <c r="AW1021" s="365"/>
      <c r="AX1021" s="365"/>
      <c r="AY1021" s="368"/>
    </row>
    <row r="1022" spans="1:51" ht="50" hidden="1" customHeight="1" x14ac:dyDescent="0.3">
      <c r="A1022" s="375"/>
      <c r="B1022" s="378"/>
      <c r="C1022" s="381"/>
      <c r="D1022" s="378"/>
      <c r="E1022" s="378"/>
      <c r="F1022" s="378"/>
      <c r="G1022" s="384"/>
      <c r="H1022" s="363"/>
      <c r="I1022" s="363"/>
      <c r="J1022" s="363"/>
      <c r="K1022" s="363"/>
      <c r="L1022" s="363"/>
      <c r="M1022" s="363"/>
      <c r="N1022" s="366"/>
      <c r="O1022" s="372"/>
      <c r="P1022" s="363"/>
      <c r="Q1022" s="366"/>
      <c r="R1022" s="372"/>
      <c r="S1022" s="366"/>
      <c r="T1022" s="369"/>
      <c r="U1022" s="127" t="s">
        <v>419</v>
      </c>
      <c r="V1022" s="127" t="s">
        <v>2059</v>
      </c>
      <c r="W1022" s="127" t="s">
        <v>2046</v>
      </c>
      <c r="X1022" s="224">
        <f t="shared" si="582"/>
        <v>0.25</v>
      </c>
      <c r="Y1022" s="224" t="s">
        <v>2047</v>
      </c>
      <c r="Z1022" s="224">
        <f t="shared" si="583"/>
        <v>0.05</v>
      </c>
      <c r="AA1022" s="127" t="s">
        <v>419</v>
      </c>
      <c r="AB1022" s="127" t="s">
        <v>2060</v>
      </c>
      <c r="AC1022" s="225">
        <f t="shared" si="584"/>
        <v>0.1</v>
      </c>
      <c r="AD1022" s="127" t="s">
        <v>419</v>
      </c>
      <c r="AE1022" s="127" t="s">
        <v>177</v>
      </c>
      <c r="AF1022" s="127" t="s">
        <v>170</v>
      </c>
      <c r="AG1022" s="225">
        <f t="shared" ref="AG1022:AG1025" si="585">IF($AD1022="SI",15%,0%)</f>
        <v>0.15</v>
      </c>
      <c r="AH1022" s="127" t="s">
        <v>419</v>
      </c>
      <c r="AI1022" s="227" t="s">
        <v>2049</v>
      </c>
      <c r="AJ1022" s="225">
        <f t="shared" si="565"/>
        <v>0.1</v>
      </c>
      <c r="AK1022" s="127" t="s">
        <v>419</v>
      </c>
      <c r="AL1022" s="127" t="s">
        <v>2050</v>
      </c>
      <c r="AM1022" s="225">
        <f>IF(AK1022="SI",15%,0%)</f>
        <v>0.15</v>
      </c>
      <c r="AN1022" s="225" t="s">
        <v>2051</v>
      </c>
      <c r="AO1022" s="225" t="s">
        <v>2052</v>
      </c>
      <c r="AP1022" s="225">
        <f t="shared" si="537"/>
        <v>0.25</v>
      </c>
      <c r="AQ1022" s="226">
        <f t="shared" si="538"/>
        <v>1.05</v>
      </c>
      <c r="AR1022" s="360"/>
      <c r="AS1022" s="363"/>
      <c r="AT1022" s="366"/>
      <c r="AU1022" s="363"/>
      <c r="AV1022" s="366"/>
      <c r="AW1022" s="366"/>
      <c r="AX1022" s="366"/>
      <c r="AY1022" s="369"/>
    </row>
    <row r="1023" spans="1:51" ht="50" hidden="1" customHeight="1" x14ac:dyDescent="0.3">
      <c r="A1023" s="373" t="s">
        <v>3206</v>
      </c>
      <c r="B1023" s="376" t="s">
        <v>163</v>
      </c>
      <c r="C1023" s="379">
        <v>16</v>
      </c>
      <c r="D1023" s="376" t="s">
        <v>3976</v>
      </c>
      <c r="E1023" s="376" t="s">
        <v>227</v>
      </c>
      <c r="F1023" s="376" t="s">
        <v>2061</v>
      </c>
      <c r="G1023" s="382" t="str">
        <f>(CONCATENATE(F1023," ","de"," ",D1023," ","por"," ",J1023," ","debido a"," ",I1023))</f>
        <v>Pérdida de Disponibilidad de Bases de datos PERNO / HumanApp Sistema por Acceso no Autorizado debido a Acceso a los recursos e información del sistema</v>
      </c>
      <c r="H1023" s="361" t="s">
        <v>2037</v>
      </c>
      <c r="I1023" s="361" t="s">
        <v>2038</v>
      </c>
      <c r="J1023" s="361" t="s">
        <v>2039</v>
      </c>
      <c r="K1023" s="361" t="s">
        <v>2040</v>
      </c>
      <c r="L1023" s="361" t="s">
        <v>2509</v>
      </c>
      <c r="M1023" s="361" t="s">
        <v>2141</v>
      </c>
      <c r="N1023" s="364">
        <f>VALUE(MID($M1023,1,1))</f>
        <v>4</v>
      </c>
      <c r="O1023" s="370">
        <f>IF(N1023=5,100%,IF(N1023=4,80%,IF(N1023=3,60%,IF(N1023=2,40%,IF(N1023=1,20%,"")))))</f>
        <v>0.8</v>
      </c>
      <c r="P1023" s="361" t="s">
        <v>2091</v>
      </c>
      <c r="Q1023" s="364">
        <f>VALUE(MID($P1023,1,1))</f>
        <v>4</v>
      </c>
      <c r="R1023" s="370">
        <f>IF(Q1023=5,100%,IF(Q1023=4,80%,IF(Q1023=3,60%,IF(Q1023=2,40%,IF(Q1023=1,20%,"")))))</f>
        <v>0.8</v>
      </c>
      <c r="S1023" s="364" t="str">
        <f>CONCATENATE(M1023,P1023)</f>
        <v>4. Alta4. Mayor</v>
      </c>
      <c r="T1023" s="367" t="str">
        <f t="shared" ref="T1023" si="586">IF(S1023="5. Muy alta1. Leve","Alto",IF(S1023="5. Muy alta2. Menor","Alto",IF(S1023="5. Muy alta3. Moderado","Alto",IF(S1023="5. Muy alta4. Mayor","Alto",IF(S1023="5. Muy alta5. Catastrófico","Extremo",IF(S1023="4. Alta1. Leve","Moderado",IF(S1023="4. Alta2. Menor","Moderado",IF(S1023="4. Alta3. Moderado","Alto",IF(S1023="4. Alta4. Mayor","Alto",IF(S1023="4. Alta5. Catastrófico","Extremo",IF(S1023="3. Media1. Leve","Moderado",IF(S1023="3. Media2. Menor","Moderado",IF(S1023="3. Media3. Moderado","Moderado",IF(S1023="3. Media4. Mayor","Alto",IF(S1023="3. Media5. Catastrófico","Extremo",IF(S1023="2. Baja1. Leve","Bajo",IF(S1023="2. Baja2. Menor","Moderado",IF(S1023="2. Baja3. Moderado","Moderado",IF(S1023="2. Baja4. Mayor","Alto",IF(S1023="2. Baja5. Catastrófico","Extremo",IF(S1023="1. Muy baja1. Leve","Bajo",IF(S1023="1. Muy baja2. Menor","Bajo",IF(S1023="1. Muy baja3. Moderado","Moderado",IF(S1023="1. Muy baja4. Mayor","Alto",IF(S1023="1. Muy baja5. Catastrófico","Extremo","")))))))))))))))))))))))))</f>
        <v>Alto</v>
      </c>
      <c r="U1023" s="127" t="s">
        <v>419</v>
      </c>
      <c r="V1023" s="227" t="s">
        <v>2045</v>
      </c>
      <c r="W1023" s="127" t="s">
        <v>2046</v>
      </c>
      <c r="X1023" s="224">
        <f>IF(W1023="","0%",IF(W1023="Preventivo",25%,IF(W1023="Detectivo",15%,IF(W1023="Correctivo",10%))))</f>
        <v>0.25</v>
      </c>
      <c r="Y1023" s="224" t="s">
        <v>2047</v>
      </c>
      <c r="Z1023" s="224">
        <f>IF(Y1023="Automático",15%,IF(Y1023="Manual",5%,"0%"))</f>
        <v>0.05</v>
      </c>
      <c r="AA1023" s="127" t="s">
        <v>419</v>
      </c>
      <c r="AB1023" s="227" t="s">
        <v>2048</v>
      </c>
      <c r="AC1023" s="225">
        <f>IF($AA1023="SI",10%,0%)</f>
        <v>0.1</v>
      </c>
      <c r="AD1023" s="127" t="s">
        <v>419</v>
      </c>
      <c r="AE1023" s="127" t="s">
        <v>194</v>
      </c>
      <c r="AF1023" s="127" t="s">
        <v>170</v>
      </c>
      <c r="AG1023" s="225">
        <f>IF($AD1023="SI",15%,0%)</f>
        <v>0.15</v>
      </c>
      <c r="AH1023" s="127" t="s">
        <v>419</v>
      </c>
      <c r="AI1023" s="227" t="s">
        <v>2049</v>
      </c>
      <c r="AJ1023" s="225">
        <f t="shared" si="565"/>
        <v>0.1</v>
      </c>
      <c r="AK1023" s="127" t="s">
        <v>419</v>
      </c>
      <c r="AL1023" s="127" t="s">
        <v>2063</v>
      </c>
      <c r="AM1023" s="225">
        <f>IF(AK1023="SI",15%,0%)</f>
        <v>0.15</v>
      </c>
      <c r="AN1023" s="225" t="s">
        <v>2051</v>
      </c>
      <c r="AO1023" s="225" t="s">
        <v>2052</v>
      </c>
      <c r="AP1023" s="225">
        <f t="shared" si="537"/>
        <v>0.25</v>
      </c>
      <c r="AQ1023" s="226">
        <f t="shared" si="538"/>
        <v>1.05</v>
      </c>
      <c r="AR1023" s="358">
        <f>AVERAGE(AQ1023,AQ1024,AQ1025)</f>
        <v>1.0833333333333333</v>
      </c>
      <c r="AS1023" s="361" t="s">
        <v>2132</v>
      </c>
      <c r="AT1023" s="364">
        <f>VALUE(MID($AS1023,1,1))</f>
        <v>2</v>
      </c>
      <c r="AU1023" s="361" t="s">
        <v>2043</v>
      </c>
      <c r="AV1023" s="364">
        <f>VALUE(MID($AU1023,1,1))</f>
        <v>2</v>
      </c>
      <c r="AW1023" s="364">
        <f>$AT1023*$AV1023</f>
        <v>4</v>
      </c>
      <c r="AX1023" s="364" t="str">
        <f>CONCATENATE(AS1023,AU1023)</f>
        <v>2. Baja2. Menor</v>
      </c>
      <c r="AY1023" s="367" t="str">
        <f t="shared" ref="AY1023" si="587">IF(AX1023="5. Muy alta1. Leve","Alto",IF(AX1023="5. Muy alta2. Menor","Alto",IF(AX1023="5. Muy alta3. Moderado","Alto",IF(AX1023="5. Muy alta4. Mayor","Alto",IF(AX1023="5. Muy alta5. Catastrófico","Extremo",IF(AX1023="4. Alta1. Leve","Moderado",IF(AX1023="4. Alta2. Menor","Moderado",IF(AX1023="4. Alta3. Moderado","Alto",IF(AX1023="4. Alta4. Mayor","Alto",IF(AX1023="4. Alta5. Catastrófico","Extremo",IF(AX1023="3. Media1. Leve","Moderado",IF(AX1023="3. Media2. Menor","Moderado",IF(AX1023="3. Media3. Moderado","Moderado",IF(AX1023="3. Media4. Mayor","Alto",IF(AX1023="3. Media5. Catastrófico","Extremo",IF(AX1023="2. Baja1. Leve","Bajo",IF(AX1023="2. Baja2. Menor","Moderado",IF(AX1023="2. Baja3. Moderado","Moderado",IF(AX1023="2. Baja4. Mayor","Alto",IF(AX1023="2. Baja5. Catastrófico","Extremo",IF(AX1023="1. Muy baja1. Leve","Bajo",IF(AX1023="1. Muy baja2. Menor","Bajo",IF(AX1023="1. Muy baja3. Moderado","Moderado",IF(AX1023="1. Muy baja4. Mayor","Alto",IF(AX1023="1. Muy baja5. Catastrófico","Extremo","")))))))))))))))))))))))))</f>
        <v>Moderado</v>
      </c>
    </row>
    <row r="1024" spans="1:51" ht="50" hidden="1" customHeight="1" x14ac:dyDescent="0.3">
      <c r="A1024" s="374"/>
      <c r="B1024" s="377"/>
      <c r="C1024" s="380"/>
      <c r="D1024" s="377"/>
      <c r="E1024" s="377"/>
      <c r="F1024" s="377"/>
      <c r="G1024" s="383"/>
      <c r="H1024" s="362"/>
      <c r="I1024" s="362"/>
      <c r="J1024" s="362"/>
      <c r="K1024" s="362"/>
      <c r="L1024" s="362"/>
      <c r="M1024" s="362"/>
      <c r="N1024" s="365"/>
      <c r="O1024" s="371"/>
      <c r="P1024" s="362"/>
      <c r="Q1024" s="365"/>
      <c r="R1024" s="371"/>
      <c r="S1024" s="365"/>
      <c r="T1024" s="368"/>
      <c r="U1024" s="127" t="s">
        <v>419</v>
      </c>
      <c r="V1024" s="127" t="s">
        <v>2064</v>
      </c>
      <c r="W1024" s="127" t="s">
        <v>2046</v>
      </c>
      <c r="X1024" s="224">
        <f t="shared" si="582"/>
        <v>0.25</v>
      </c>
      <c r="Y1024" s="224" t="s">
        <v>2047</v>
      </c>
      <c r="Z1024" s="224">
        <f t="shared" si="583"/>
        <v>0.05</v>
      </c>
      <c r="AA1024" s="127" t="s">
        <v>419</v>
      </c>
      <c r="AB1024" s="127" t="s">
        <v>2065</v>
      </c>
      <c r="AC1024" s="225">
        <f t="shared" si="584"/>
        <v>0.1</v>
      </c>
      <c r="AD1024" s="127" t="s">
        <v>419</v>
      </c>
      <c r="AE1024" s="127" t="s">
        <v>194</v>
      </c>
      <c r="AF1024" s="127" t="s">
        <v>170</v>
      </c>
      <c r="AG1024" s="225">
        <f t="shared" si="585"/>
        <v>0.15</v>
      </c>
      <c r="AH1024" s="127" t="s">
        <v>419</v>
      </c>
      <c r="AI1024" s="228" t="s">
        <v>2066</v>
      </c>
      <c r="AJ1024" s="225">
        <f t="shared" si="565"/>
        <v>0.1</v>
      </c>
      <c r="AK1024" s="127" t="s">
        <v>419</v>
      </c>
      <c r="AL1024" s="127" t="s">
        <v>2063</v>
      </c>
      <c r="AM1024" s="225">
        <f t="shared" ref="AM1024:AM1025" si="588">IF(AK1024="SI",15%,0%)</f>
        <v>0.15</v>
      </c>
      <c r="AN1024" s="225" t="s">
        <v>2051</v>
      </c>
      <c r="AO1024" s="225" t="s">
        <v>2067</v>
      </c>
      <c r="AP1024" s="225">
        <f t="shared" si="537"/>
        <v>0.25</v>
      </c>
      <c r="AQ1024" s="226">
        <f t="shared" si="538"/>
        <v>1.05</v>
      </c>
      <c r="AR1024" s="359"/>
      <c r="AS1024" s="362"/>
      <c r="AT1024" s="365"/>
      <c r="AU1024" s="362"/>
      <c r="AV1024" s="365"/>
      <c r="AW1024" s="365"/>
      <c r="AX1024" s="365"/>
      <c r="AY1024" s="368"/>
    </row>
    <row r="1025" spans="1:51" ht="50" hidden="1" customHeight="1" x14ac:dyDescent="0.3">
      <c r="A1025" s="375"/>
      <c r="B1025" s="378"/>
      <c r="C1025" s="381"/>
      <c r="D1025" s="378"/>
      <c r="E1025" s="378"/>
      <c r="F1025" s="378"/>
      <c r="G1025" s="384"/>
      <c r="H1025" s="363"/>
      <c r="I1025" s="363"/>
      <c r="J1025" s="363"/>
      <c r="K1025" s="363"/>
      <c r="L1025" s="363"/>
      <c r="M1025" s="363"/>
      <c r="N1025" s="366"/>
      <c r="O1025" s="372"/>
      <c r="P1025" s="363"/>
      <c r="Q1025" s="366"/>
      <c r="R1025" s="372"/>
      <c r="S1025" s="366"/>
      <c r="T1025" s="369"/>
      <c r="U1025" s="127" t="s">
        <v>419</v>
      </c>
      <c r="V1025" s="127" t="s">
        <v>2068</v>
      </c>
      <c r="W1025" s="127" t="s">
        <v>2046</v>
      </c>
      <c r="X1025" s="224">
        <f t="shared" si="582"/>
        <v>0.25</v>
      </c>
      <c r="Y1025" s="224" t="s">
        <v>2069</v>
      </c>
      <c r="Z1025" s="224">
        <f t="shared" si="583"/>
        <v>0.15</v>
      </c>
      <c r="AA1025" s="127" t="s">
        <v>419</v>
      </c>
      <c r="AB1025" s="127" t="s">
        <v>2070</v>
      </c>
      <c r="AC1025" s="225">
        <f t="shared" si="584"/>
        <v>0.1</v>
      </c>
      <c r="AD1025" s="127" t="s">
        <v>419</v>
      </c>
      <c r="AE1025" s="127" t="s">
        <v>194</v>
      </c>
      <c r="AF1025" s="127" t="s">
        <v>170</v>
      </c>
      <c r="AG1025" s="225">
        <f t="shared" si="585"/>
        <v>0.15</v>
      </c>
      <c r="AH1025" s="127" t="s">
        <v>419</v>
      </c>
      <c r="AI1025" s="228" t="s">
        <v>2066</v>
      </c>
      <c r="AJ1025" s="225">
        <f t="shared" si="565"/>
        <v>0.1</v>
      </c>
      <c r="AK1025" s="127" t="s">
        <v>419</v>
      </c>
      <c r="AL1025" s="127" t="s">
        <v>2063</v>
      </c>
      <c r="AM1025" s="225">
        <f t="shared" si="588"/>
        <v>0.15</v>
      </c>
      <c r="AN1025" s="225" t="s">
        <v>2051</v>
      </c>
      <c r="AO1025" s="225" t="s">
        <v>2067</v>
      </c>
      <c r="AP1025" s="225">
        <f t="shared" si="537"/>
        <v>0.25</v>
      </c>
      <c r="AQ1025" s="226">
        <f t="shared" si="538"/>
        <v>1.1499999999999999</v>
      </c>
      <c r="AR1025" s="360"/>
      <c r="AS1025" s="363"/>
      <c r="AT1025" s="366"/>
      <c r="AU1025" s="363"/>
      <c r="AV1025" s="366"/>
      <c r="AW1025" s="366"/>
      <c r="AX1025" s="366"/>
      <c r="AY1025" s="369"/>
    </row>
    <row r="1026" spans="1:51" ht="50" hidden="1" customHeight="1" x14ac:dyDescent="0.3">
      <c r="A1026" s="373" t="s">
        <v>3996</v>
      </c>
      <c r="B1026" s="376" t="s">
        <v>163</v>
      </c>
      <c r="C1026" s="379">
        <v>1</v>
      </c>
      <c r="D1026" s="376" t="s">
        <v>3629</v>
      </c>
      <c r="E1026" s="376" t="s">
        <v>227</v>
      </c>
      <c r="F1026" s="376" t="s">
        <v>2032</v>
      </c>
      <c r="G1026" s="382" t="str">
        <f>(CONCATENATE(F1026," ","de"," ",D1026," ","por"," ",J1026," ","debido a"," ",I1026))</f>
        <v>Pérdida de confidencialidad e integridad de Bases de datos que soportan los Sistemas  LIMAY(Aplicativo contable),SIPRES Aplicativo presupuestal por Acceso no Autorizado debido a Acceso a los recursos e información del sistema</v>
      </c>
      <c r="H1026" s="361" t="s">
        <v>2037</v>
      </c>
      <c r="I1026" s="361" t="s">
        <v>2038</v>
      </c>
      <c r="J1026" s="361" t="s">
        <v>2039</v>
      </c>
      <c r="K1026" s="361" t="s">
        <v>2040</v>
      </c>
      <c r="L1026" s="361" t="s">
        <v>3997</v>
      </c>
      <c r="M1026" s="361" t="s">
        <v>2042</v>
      </c>
      <c r="N1026" s="364">
        <f>VALUE(MID($M1026,1,1))</f>
        <v>3</v>
      </c>
      <c r="O1026" s="370">
        <f>IF(N1026=5,100%,IF(N1026=4,80%,IF(N1026=3,60%,IF(N1026=2,40%,IF(N1026=1,20%,"")))))</f>
        <v>0.6</v>
      </c>
      <c r="P1026" s="361" t="s">
        <v>2106</v>
      </c>
      <c r="Q1026" s="364">
        <f>VALUE(MID($P1026,1,1))</f>
        <v>3</v>
      </c>
      <c r="R1026" s="370">
        <f>IF(Q1026=5,100%,IF(Q1026=4,80%,IF(Q1026=3,60%,IF(Q1026=2,40%,IF(Q1026=1,20%,"")))))</f>
        <v>0.6</v>
      </c>
      <c r="S1026" s="364" t="str">
        <f>CONCATENATE(M1026,P1026)</f>
        <v>3. Media3. Moderado</v>
      </c>
      <c r="T1026" s="367" t="str">
        <f>IF(S1026="5. Muy alta1. Leve","Alto",IF(S1026="5. Muy alta2. Menor","Alto",IF(S1026="5. Muy alta3. Moderado","Alto",IF(S1026="5. Muy alta4. Mayor","Alto",IF(S1026="5. Muy alta5. Catastrófico","Extremo",IF(S1026="4. Alta1. Leve","Moderado",IF(S1026="4. Alta2. Menor","Moderado",IF(S1026="4. Alta3. Moderado","Alto",IF(S1026="4. Alta4. Mayor","Alto",IF(S1026="4. Alta5. Catastrófico","Extremo",IF(S1026="3. Media1. Leve","Moderado",IF(S1026="3. Media2. Menor","Moderado",IF(S1026="3. Media3. Moderado","Moderado",IF(S1026="3. Media4. Mayor","Alto",IF(S1026="3. Media5. Catastrófico","Extremo",IF(S1026="2. Baja1. Leve","Bajo",IF(S1026="2. Baja2. Menor","Moderado",IF(S1026="2. Baja3. Moderado","Moderado",IF(S1026="2. Baja4. Mayor","Alto",IF(S1026="2. Baja5. Catastrófico","Extremo",IF(S1026="1. Muy baja1. Leve","Bajo",IF(S1026="1. Muy baja2. Menor","Bajo",IF(S1026="1. Muy baja3. Moderado","Moderado",IF(S1026="1. Muy baja4. Mayor","Alto",IF(S1026="1. Muy baja5. Catastrófico","Extremo","")))))))))))))))))))))))))</f>
        <v>Moderado</v>
      </c>
      <c r="U1026" s="96" t="s">
        <v>419</v>
      </c>
      <c r="V1026" s="96" t="s">
        <v>2045</v>
      </c>
      <c r="W1026" s="96" t="s">
        <v>2046</v>
      </c>
      <c r="X1026" s="224">
        <f>IF(W1026="","0%",IF(W1026="Preventivo",25%,IF(W1026="Detectivo",15%,IF(W1026="Correctivo",10%))))</f>
        <v>0.25</v>
      </c>
      <c r="Y1026" s="224" t="s">
        <v>2047</v>
      </c>
      <c r="Z1026" s="224">
        <f>IF(Y1026="Automático",15%,IF(Y1026="Manual",5%,"0%"))</f>
        <v>0.05</v>
      </c>
      <c r="AA1026" s="96" t="s">
        <v>419</v>
      </c>
      <c r="AB1026" s="96" t="s">
        <v>2048</v>
      </c>
      <c r="AC1026" s="231">
        <f>IF($AA1026="SI",10%,0%)</f>
        <v>0.1</v>
      </c>
      <c r="AD1026" s="96" t="s">
        <v>419</v>
      </c>
      <c r="AE1026" s="96" t="s">
        <v>194</v>
      </c>
      <c r="AF1026" s="96" t="s">
        <v>170</v>
      </c>
      <c r="AG1026" s="231">
        <f>IF($AD1026="SI",15%,0%)</f>
        <v>0.15</v>
      </c>
      <c r="AH1026" s="96" t="s">
        <v>419</v>
      </c>
      <c r="AI1026" s="96" t="s">
        <v>2049</v>
      </c>
      <c r="AJ1026" s="231">
        <f t="shared" si="565"/>
        <v>0.1</v>
      </c>
      <c r="AK1026" s="96" t="s">
        <v>419</v>
      </c>
      <c r="AL1026" s="96" t="s">
        <v>2050</v>
      </c>
      <c r="AM1026" s="231">
        <f>IF(AK1026="SI",15%,0%)</f>
        <v>0.15</v>
      </c>
      <c r="AN1026" s="231" t="s">
        <v>2051</v>
      </c>
      <c r="AO1026" s="231" t="s">
        <v>2052</v>
      </c>
      <c r="AP1026" s="225">
        <f>IF(AN1026="Positivos",25%,0%)</f>
        <v>0.25</v>
      </c>
      <c r="AQ1026" s="226">
        <f>+AC1026+AG1026+AJ1026+AM1026+AP1026+Z1026+X1026</f>
        <v>1.05</v>
      </c>
      <c r="AR1026" s="358">
        <f>AVERAGE(AQ1026,AQ1027,AQ1028)</f>
        <v>1.0166666666666666</v>
      </c>
      <c r="AS1026" s="361" t="s">
        <v>2053</v>
      </c>
      <c r="AT1026" s="364">
        <f>VALUE(MID($AS1026,1,1))</f>
        <v>1</v>
      </c>
      <c r="AU1026" s="361" t="s">
        <v>2054</v>
      </c>
      <c r="AV1026" s="364">
        <f>VALUE(MID($AU1026,1,1))</f>
        <v>1</v>
      </c>
      <c r="AW1026" s="364">
        <f>$AT1026*$AV1026</f>
        <v>1</v>
      </c>
      <c r="AX1026" s="364" t="str">
        <f>CONCATENATE(AS1026,AU1026)</f>
        <v>1. Muy baja1. Leve</v>
      </c>
      <c r="AY1026" s="367" t="str">
        <f>IF(AX1026="5. Muy alta1. Leve","Alto",IF(AX1026="5. Muy alta2. Menor","Alto",IF(AX1026="5. Muy alta3. Moderado","Alto",IF(AX1026="5. Muy alta4. Mayor","Alto",IF(AX1026="5. Muy alta5. Catastrófico","Extremo",IF(AX1026="4. Alta1. Leve","Moderado",IF(AX1026="4. Alta2. Menor","Moderado",IF(AX1026="4. Alta3. Moderado","Alto",IF(AX1026="4. Alta4. Mayor","Alto",IF(AX1026="4. Alta5. Catastrófico","Extremo",IF(AX1026="3. Media1. Leve","Moderado",IF(AX1026="3. Media2. Menor","Moderado",IF(AX1026="3. Media3. Moderado","Moderado",IF(AX1026="3. Media4. Mayor","Alto",IF(AX1026="3. Media5. Catastrófico","Extremo",IF(AX1026="2. Baja1. Leve","Bajo",IF(AX1026="2. Baja2. Menor","Moderado",IF(AX1026="2. Baja3. Moderado","Moderado",IF(AX1026="2. Baja4. Mayor","Alto",IF(AX1026="2. Baja5. Catastrófico","Extremo",IF(AX1026="1. Muy baja1. Leve","Bajo",IF(AX1026="1. Muy baja2. Menor","Bajo",IF(AX1026="1. Muy baja3. Moderado","Moderado",IF(AX1026="1. Muy baja4. Mayor","Alto",IF(AX1026="1. Muy baja5. Catastrófico","Extremo","")))))))))))))))))))))))))</f>
        <v>Bajo</v>
      </c>
    </row>
    <row r="1027" spans="1:51" ht="50" hidden="1" customHeight="1" x14ac:dyDescent="0.3">
      <c r="A1027" s="374"/>
      <c r="B1027" s="377"/>
      <c r="C1027" s="380"/>
      <c r="D1027" s="377"/>
      <c r="E1027" s="377"/>
      <c r="F1027" s="377"/>
      <c r="G1027" s="383"/>
      <c r="H1027" s="362"/>
      <c r="I1027" s="362"/>
      <c r="J1027" s="362"/>
      <c r="K1027" s="362"/>
      <c r="L1027" s="362"/>
      <c r="M1027" s="362"/>
      <c r="N1027" s="365"/>
      <c r="O1027" s="371"/>
      <c r="P1027" s="362"/>
      <c r="Q1027" s="365"/>
      <c r="R1027" s="371"/>
      <c r="S1027" s="365"/>
      <c r="T1027" s="368"/>
      <c r="U1027" s="96" t="s">
        <v>419</v>
      </c>
      <c r="V1027" s="96" t="s">
        <v>2056</v>
      </c>
      <c r="W1027" s="96" t="s">
        <v>2135</v>
      </c>
      <c r="X1027" s="224">
        <f t="shared" ref="X1027:X1090" si="589">IF(W1027="","0%",IF(W1027="Preventivo",25%,IF(W1027="Detectivo",15%,IF(W1027="Correctivo",10%))))</f>
        <v>0.15</v>
      </c>
      <c r="Y1027" s="224" t="s">
        <v>2047</v>
      </c>
      <c r="Z1027" s="224">
        <f t="shared" ref="Z1027:Z1090" si="590">IF(Y1027="Automático",15%,IF(Y1027="Manual",5%,"0%"))</f>
        <v>0.05</v>
      </c>
      <c r="AA1027" s="96" t="s">
        <v>419</v>
      </c>
      <c r="AB1027" s="96" t="s">
        <v>2057</v>
      </c>
      <c r="AC1027" s="231">
        <f t="shared" ref="AC1027:AC1090" si="591">IF($AA1027="SI",10%,0%)</f>
        <v>0.1</v>
      </c>
      <c r="AD1027" s="96" t="s">
        <v>419</v>
      </c>
      <c r="AE1027" s="96" t="s">
        <v>194</v>
      </c>
      <c r="AF1027" s="96" t="s">
        <v>170</v>
      </c>
      <c r="AG1027" s="231">
        <f>IF($AD1027="SI",15%,0%)</f>
        <v>0.15</v>
      </c>
      <c r="AH1027" s="96" t="s">
        <v>419</v>
      </c>
      <c r="AI1027" s="96" t="s">
        <v>2058</v>
      </c>
      <c r="AJ1027" s="231">
        <f t="shared" si="565"/>
        <v>0.1</v>
      </c>
      <c r="AK1027" s="96" t="s">
        <v>419</v>
      </c>
      <c r="AL1027" s="96" t="s">
        <v>2050</v>
      </c>
      <c r="AM1027" s="231">
        <f>IF(AK1027="SI",15%,0%)</f>
        <v>0.15</v>
      </c>
      <c r="AN1027" s="231" t="s">
        <v>2051</v>
      </c>
      <c r="AO1027" s="231" t="s">
        <v>2052</v>
      </c>
      <c r="AP1027" s="225">
        <f>IF(AN1027="Positivos",25%,0%)</f>
        <v>0.25</v>
      </c>
      <c r="AQ1027" s="226">
        <f>+AC1027+AG1027+AJ1027+AM1027+AP1027+Z1027+X1027</f>
        <v>0.95000000000000007</v>
      </c>
      <c r="AR1027" s="359"/>
      <c r="AS1027" s="362"/>
      <c r="AT1027" s="365"/>
      <c r="AU1027" s="362"/>
      <c r="AV1027" s="365"/>
      <c r="AW1027" s="365"/>
      <c r="AX1027" s="365"/>
      <c r="AY1027" s="368"/>
    </row>
    <row r="1028" spans="1:51" ht="50" hidden="1" customHeight="1" x14ac:dyDescent="0.3">
      <c r="A1028" s="375"/>
      <c r="B1028" s="378"/>
      <c r="C1028" s="381"/>
      <c r="D1028" s="378"/>
      <c r="E1028" s="378"/>
      <c r="F1028" s="378"/>
      <c r="G1028" s="384"/>
      <c r="H1028" s="363"/>
      <c r="I1028" s="363"/>
      <c r="J1028" s="363"/>
      <c r="K1028" s="363"/>
      <c r="L1028" s="363"/>
      <c r="M1028" s="363"/>
      <c r="N1028" s="366"/>
      <c r="O1028" s="372"/>
      <c r="P1028" s="363"/>
      <c r="Q1028" s="366"/>
      <c r="R1028" s="372"/>
      <c r="S1028" s="366"/>
      <c r="T1028" s="369"/>
      <c r="U1028" s="96" t="s">
        <v>419</v>
      </c>
      <c r="V1028" s="96" t="s">
        <v>2059</v>
      </c>
      <c r="W1028" s="96" t="s">
        <v>2046</v>
      </c>
      <c r="X1028" s="224">
        <f t="shared" si="589"/>
        <v>0.25</v>
      </c>
      <c r="Y1028" s="224" t="s">
        <v>2047</v>
      </c>
      <c r="Z1028" s="224">
        <f t="shared" si="590"/>
        <v>0.05</v>
      </c>
      <c r="AA1028" s="96" t="s">
        <v>419</v>
      </c>
      <c r="AB1028" s="96" t="s">
        <v>2060</v>
      </c>
      <c r="AC1028" s="231">
        <f t="shared" si="591"/>
        <v>0.1</v>
      </c>
      <c r="AD1028" s="96" t="s">
        <v>419</v>
      </c>
      <c r="AE1028" s="96" t="s">
        <v>177</v>
      </c>
      <c r="AF1028" s="96" t="s">
        <v>170</v>
      </c>
      <c r="AG1028" s="231">
        <f t="shared" ref="AG1028:AG1091" si="592">IF($AD1028="SI",15%,0%)</f>
        <v>0.15</v>
      </c>
      <c r="AH1028" s="96" t="s">
        <v>419</v>
      </c>
      <c r="AI1028" s="96" t="s">
        <v>2049</v>
      </c>
      <c r="AJ1028" s="231">
        <f t="shared" si="565"/>
        <v>0.1</v>
      </c>
      <c r="AK1028" s="96" t="s">
        <v>419</v>
      </c>
      <c r="AL1028" s="96" t="s">
        <v>2050</v>
      </c>
      <c r="AM1028" s="231">
        <f>IF(AK1028="SI",15%,0%)</f>
        <v>0.15</v>
      </c>
      <c r="AN1028" s="231" t="s">
        <v>2051</v>
      </c>
      <c r="AO1028" s="231" t="s">
        <v>2052</v>
      </c>
      <c r="AP1028" s="225">
        <f t="shared" ref="AP1028:AP1067" si="593">IF(AN1028="Positivos",25%,0%)</f>
        <v>0.25</v>
      </c>
      <c r="AQ1028" s="226">
        <f t="shared" ref="AQ1028:AQ1067" si="594">+AC1028+AG1028+AJ1028+AM1028+AP1028+Z1028+X1028</f>
        <v>1.05</v>
      </c>
      <c r="AR1028" s="360"/>
      <c r="AS1028" s="363"/>
      <c r="AT1028" s="366"/>
      <c r="AU1028" s="363"/>
      <c r="AV1028" s="366"/>
      <c r="AW1028" s="366"/>
      <c r="AX1028" s="366"/>
      <c r="AY1028" s="369"/>
    </row>
    <row r="1029" spans="1:51" ht="50" hidden="1" customHeight="1" x14ac:dyDescent="0.3">
      <c r="A1029" s="373" t="s">
        <v>3996</v>
      </c>
      <c r="B1029" s="376" t="s">
        <v>163</v>
      </c>
      <c r="C1029" s="379">
        <v>2</v>
      </c>
      <c r="D1029" s="376" t="s">
        <v>3629</v>
      </c>
      <c r="E1029" s="376" t="s">
        <v>227</v>
      </c>
      <c r="F1029" s="376" t="s">
        <v>2061</v>
      </c>
      <c r="G1029" s="382" t="str">
        <f>(CONCATENATE(F1029," ","de"," ",D1029," ","por"," ",J1029," ","debido a"," ",I1029))</f>
        <v>Pérdida de Disponibilidad de Bases de datos que soportan los Sistemas  LIMAY(Aplicativo contable),SIPRES Aplicativo presupuestal por Acceso no Autorizado debido a Acceso a los recursos e información del sistema</v>
      </c>
      <c r="H1029" s="361" t="s">
        <v>2037</v>
      </c>
      <c r="I1029" s="361" t="s">
        <v>2038</v>
      </c>
      <c r="J1029" s="361" t="s">
        <v>2039</v>
      </c>
      <c r="K1029" s="361" t="s">
        <v>2040</v>
      </c>
      <c r="L1029" s="361" t="s">
        <v>3997</v>
      </c>
      <c r="M1029" s="361" t="s">
        <v>2042</v>
      </c>
      <c r="N1029" s="364">
        <f>VALUE(MID($M1029,1,1))</f>
        <v>3</v>
      </c>
      <c r="O1029" s="370">
        <f>IF(N1029=5,100%,IF(N1029=4,80%,IF(N1029=3,60%,IF(N1029=2,40%,IF(N1029=1,20%,"")))))</f>
        <v>0.6</v>
      </c>
      <c r="P1029" s="361" t="s">
        <v>2106</v>
      </c>
      <c r="Q1029" s="364">
        <f>VALUE(MID($P1029,1,1))</f>
        <v>3</v>
      </c>
      <c r="R1029" s="370">
        <f>IF(Q1029=5,100%,IF(Q1029=4,80%,IF(Q1029=3,60%,IF(Q1029=2,40%,IF(Q1029=1,20%,"")))))</f>
        <v>0.6</v>
      </c>
      <c r="S1029" s="364" t="str">
        <f>CONCATENATE(M1029,P1029)</f>
        <v>3. Media3. Moderado</v>
      </c>
      <c r="T1029" s="367" t="str">
        <f t="shared" ref="T1029" si="595">IF(S1029="5. Muy alta1. Leve","Alto",IF(S1029="5. Muy alta2. Menor","Alto",IF(S1029="5. Muy alta3. Moderado","Alto",IF(S1029="5. Muy alta4. Mayor","Alto",IF(S1029="5. Muy alta5. Catastrófico","Extremo",IF(S1029="4. Alta1. Leve","Moderado",IF(S1029="4. Alta2. Menor","Moderado",IF(S1029="4. Alta3. Moderado","Alto",IF(S1029="4. Alta4. Mayor","Alto",IF(S1029="4. Alta5. Catastrófico","Extremo",IF(S1029="3. Media1. Leve","Moderado",IF(S1029="3. Media2. Menor","Moderado",IF(S1029="3. Media3. Moderado","Moderado",IF(S1029="3. Media4. Mayor","Alto",IF(S1029="3. Media5. Catastrófico","Extremo",IF(S1029="2. Baja1. Leve","Bajo",IF(S1029="2. Baja2. Menor","Moderado",IF(S1029="2. Baja3. Moderado","Moderado",IF(S1029="2. Baja4. Mayor","Alto",IF(S1029="2. Baja5. Catastrófico","Extremo",IF(S1029="1. Muy baja1. Leve","Bajo",IF(S1029="1. Muy baja2. Menor","Bajo",IF(S1029="1. Muy baja3. Moderado","Moderado",IF(S1029="1. Muy baja4. Mayor","Alto",IF(S1029="1. Muy baja5. Catastrófico","Extremo","")))))))))))))))))))))))))</f>
        <v>Moderado</v>
      </c>
      <c r="U1029" s="96" t="s">
        <v>419</v>
      </c>
      <c r="V1029" s="96" t="s">
        <v>2045</v>
      </c>
      <c r="W1029" s="96" t="s">
        <v>2046</v>
      </c>
      <c r="X1029" s="224">
        <f>IF(W1029="","0%",IF(W1029="Preventivo",25%,IF(W1029="Detectivo",15%,IF(W1029="Correctivo",10%))))</f>
        <v>0.25</v>
      </c>
      <c r="Y1029" s="224" t="s">
        <v>2047</v>
      </c>
      <c r="Z1029" s="224">
        <f>IF(Y1029="Automático",15%,IF(Y1029="Manual",5%,"0%"))</f>
        <v>0.05</v>
      </c>
      <c r="AA1029" s="96" t="s">
        <v>419</v>
      </c>
      <c r="AB1029" s="96" t="s">
        <v>2048</v>
      </c>
      <c r="AC1029" s="231">
        <f>IF($AA1029="SI",10%,0%)</f>
        <v>0.1</v>
      </c>
      <c r="AD1029" s="96" t="s">
        <v>419</v>
      </c>
      <c r="AE1029" s="96" t="s">
        <v>194</v>
      </c>
      <c r="AF1029" s="96" t="s">
        <v>170</v>
      </c>
      <c r="AG1029" s="231">
        <f>IF($AD1029="SI",15%,0%)</f>
        <v>0.15</v>
      </c>
      <c r="AH1029" s="96" t="s">
        <v>419</v>
      </c>
      <c r="AI1029" s="96" t="s">
        <v>2049</v>
      </c>
      <c r="AJ1029" s="231">
        <f t="shared" si="565"/>
        <v>0.1</v>
      </c>
      <c r="AK1029" s="96" t="s">
        <v>419</v>
      </c>
      <c r="AL1029" s="96" t="s">
        <v>2063</v>
      </c>
      <c r="AM1029" s="231">
        <f>IF(AK1029="SI",15%,0%)</f>
        <v>0.15</v>
      </c>
      <c r="AN1029" s="231" t="s">
        <v>2051</v>
      </c>
      <c r="AO1029" s="231" t="s">
        <v>2052</v>
      </c>
      <c r="AP1029" s="225">
        <f t="shared" si="593"/>
        <v>0.25</v>
      </c>
      <c r="AQ1029" s="226">
        <f t="shared" si="594"/>
        <v>1.05</v>
      </c>
      <c r="AR1029" s="358">
        <f>AVERAGE(AQ1029,AQ1030,AQ1031)</f>
        <v>1.0833333333333333</v>
      </c>
      <c r="AS1029" s="361" t="s">
        <v>2053</v>
      </c>
      <c r="AT1029" s="364">
        <f>VALUE(MID($AS1029,1,1))</f>
        <v>1</v>
      </c>
      <c r="AU1029" s="361" t="s">
        <v>2054</v>
      </c>
      <c r="AV1029" s="364">
        <f>VALUE(MID($AU1029,1,1))</f>
        <v>1</v>
      </c>
      <c r="AW1029" s="364">
        <f>$AT1029*$AV1029</f>
        <v>1</v>
      </c>
      <c r="AX1029" s="364" t="str">
        <f>CONCATENATE(AS1029,AU1029)</f>
        <v>1. Muy baja1. Leve</v>
      </c>
      <c r="AY1029" s="367" t="str">
        <f t="shared" ref="AY1029" si="596">IF(AX1029="5. Muy alta1. Leve","Alto",IF(AX1029="5. Muy alta2. Menor","Alto",IF(AX1029="5. Muy alta3. Moderado","Alto",IF(AX1029="5. Muy alta4. Mayor","Alto",IF(AX1029="5. Muy alta5. Catastrófico","Extremo",IF(AX1029="4. Alta1. Leve","Moderado",IF(AX1029="4. Alta2. Menor","Moderado",IF(AX1029="4. Alta3. Moderado","Alto",IF(AX1029="4. Alta4. Mayor","Alto",IF(AX1029="4. Alta5. Catastrófico","Extremo",IF(AX1029="3. Media1. Leve","Moderado",IF(AX1029="3. Media2. Menor","Moderado",IF(AX1029="3. Media3. Moderado","Moderado",IF(AX1029="3. Media4. Mayor","Alto",IF(AX1029="3. Media5. Catastrófico","Extremo",IF(AX1029="2. Baja1. Leve","Bajo",IF(AX1029="2. Baja2. Menor","Moderado",IF(AX1029="2. Baja3. Moderado","Moderado",IF(AX1029="2. Baja4. Mayor","Alto",IF(AX1029="2. Baja5. Catastrófico","Extremo",IF(AX1029="1. Muy baja1. Leve","Bajo",IF(AX1029="1. Muy baja2. Menor","Bajo",IF(AX1029="1. Muy baja3. Moderado","Moderado",IF(AX1029="1. Muy baja4. Mayor","Alto",IF(AX1029="1. Muy baja5. Catastrófico","Extremo","")))))))))))))))))))))))))</f>
        <v>Bajo</v>
      </c>
    </row>
    <row r="1030" spans="1:51" ht="50" hidden="1" customHeight="1" x14ac:dyDescent="0.3">
      <c r="A1030" s="374"/>
      <c r="B1030" s="377"/>
      <c r="C1030" s="380"/>
      <c r="D1030" s="377"/>
      <c r="E1030" s="377"/>
      <c r="F1030" s="377"/>
      <c r="G1030" s="383"/>
      <c r="H1030" s="362"/>
      <c r="I1030" s="362"/>
      <c r="J1030" s="362"/>
      <c r="K1030" s="362"/>
      <c r="L1030" s="362"/>
      <c r="M1030" s="362"/>
      <c r="N1030" s="365"/>
      <c r="O1030" s="371"/>
      <c r="P1030" s="362"/>
      <c r="Q1030" s="365"/>
      <c r="R1030" s="371"/>
      <c r="S1030" s="365"/>
      <c r="T1030" s="368"/>
      <c r="U1030" s="96" t="s">
        <v>419</v>
      </c>
      <c r="V1030" s="96" t="s">
        <v>2064</v>
      </c>
      <c r="W1030" s="96" t="s">
        <v>2046</v>
      </c>
      <c r="X1030" s="224">
        <f t="shared" si="589"/>
        <v>0.25</v>
      </c>
      <c r="Y1030" s="224" t="s">
        <v>2047</v>
      </c>
      <c r="Z1030" s="224">
        <f t="shared" si="590"/>
        <v>0.05</v>
      </c>
      <c r="AA1030" s="96" t="s">
        <v>419</v>
      </c>
      <c r="AB1030" s="96" t="s">
        <v>2065</v>
      </c>
      <c r="AC1030" s="231">
        <f t="shared" si="591"/>
        <v>0.1</v>
      </c>
      <c r="AD1030" s="96" t="s">
        <v>419</v>
      </c>
      <c r="AE1030" s="96" t="s">
        <v>194</v>
      </c>
      <c r="AF1030" s="96" t="s">
        <v>170</v>
      </c>
      <c r="AG1030" s="231">
        <f t="shared" si="592"/>
        <v>0.15</v>
      </c>
      <c r="AH1030" s="96" t="s">
        <v>419</v>
      </c>
      <c r="AI1030" s="96" t="s">
        <v>2066</v>
      </c>
      <c r="AJ1030" s="231">
        <f t="shared" si="565"/>
        <v>0.1</v>
      </c>
      <c r="AK1030" s="96" t="s">
        <v>419</v>
      </c>
      <c r="AL1030" s="96" t="s">
        <v>2063</v>
      </c>
      <c r="AM1030" s="231">
        <f t="shared" ref="AM1030:AM1093" si="597">IF(AK1030="SI",15%,0%)</f>
        <v>0.15</v>
      </c>
      <c r="AN1030" s="231" t="s">
        <v>2051</v>
      </c>
      <c r="AO1030" s="231" t="s">
        <v>2067</v>
      </c>
      <c r="AP1030" s="225">
        <f t="shared" si="593"/>
        <v>0.25</v>
      </c>
      <c r="AQ1030" s="226">
        <f t="shared" si="594"/>
        <v>1.05</v>
      </c>
      <c r="AR1030" s="359"/>
      <c r="AS1030" s="362"/>
      <c r="AT1030" s="365"/>
      <c r="AU1030" s="362"/>
      <c r="AV1030" s="365"/>
      <c r="AW1030" s="365"/>
      <c r="AX1030" s="365"/>
      <c r="AY1030" s="368"/>
    </row>
    <row r="1031" spans="1:51" ht="50" hidden="1" customHeight="1" x14ac:dyDescent="0.3">
      <c r="A1031" s="375"/>
      <c r="B1031" s="378"/>
      <c r="C1031" s="381"/>
      <c r="D1031" s="378"/>
      <c r="E1031" s="378"/>
      <c r="F1031" s="378"/>
      <c r="G1031" s="384"/>
      <c r="H1031" s="363"/>
      <c r="I1031" s="363"/>
      <c r="J1031" s="363"/>
      <c r="K1031" s="363"/>
      <c r="L1031" s="363"/>
      <c r="M1031" s="363"/>
      <c r="N1031" s="366"/>
      <c r="O1031" s="372"/>
      <c r="P1031" s="363"/>
      <c r="Q1031" s="366"/>
      <c r="R1031" s="372"/>
      <c r="S1031" s="366"/>
      <c r="T1031" s="369"/>
      <c r="U1031" s="96" t="s">
        <v>419</v>
      </c>
      <c r="V1031" s="96" t="s">
        <v>2068</v>
      </c>
      <c r="W1031" s="96" t="s">
        <v>2046</v>
      </c>
      <c r="X1031" s="224">
        <f t="shared" si="589"/>
        <v>0.25</v>
      </c>
      <c r="Y1031" s="224" t="s">
        <v>2069</v>
      </c>
      <c r="Z1031" s="224">
        <f t="shared" si="590"/>
        <v>0.15</v>
      </c>
      <c r="AA1031" s="96" t="s">
        <v>419</v>
      </c>
      <c r="AB1031" s="96" t="s">
        <v>2070</v>
      </c>
      <c r="AC1031" s="231">
        <f t="shared" si="591"/>
        <v>0.1</v>
      </c>
      <c r="AD1031" s="96" t="s">
        <v>419</v>
      </c>
      <c r="AE1031" s="96" t="s">
        <v>194</v>
      </c>
      <c r="AF1031" s="96" t="s">
        <v>170</v>
      </c>
      <c r="AG1031" s="231">
        <f t="shared" si="592"/>
        <v>0.15</v>
      </c>
      <c r="AH1031" s="96" t="s">
        <v>419</v>
      </c>
      <c r="AI1031" s="96" t="s">
        <v>2066</v>
      </c>
      <c r="AJ1031" s="231">
        <f t="shared" si="565"/>
        <v>0.1</v>
      </c>
      <c r="AK1031" s="96" t="s">
        <v>419</v>
      </c>
      <c r="AL1031" s="96" t="s">
        <v>2063</v>
      </c>
      <c r="AM1031" s="231">
        <f t="shared" si="597"/>
        <v>0.15</v>
      </c>
      <c r="AN1031" s="231" t="s">
        <v>2051</v>
      </c>
      <c r="AO1031" s="231" t="s">
        <v>2067</v>
      </c>
      <c r="AP1031" s="225">
        <f t="shared" si="593"/>
        <v>0.25</v>
      </c>
      <c r="AQ1031" s="226">
        <f t="shared" si="594"/>
        <v>1.1499999999999999</v>
      </c>
      <c r="AR1031" s="360"/>
      <c r="AS1031" s="363"/>
      <c r="AT1031" s="366"/>
      <c r="AU1031" s="363"/>
      <c r="AV1031" s="366"/>
      <c r="AW1031" s="366"/>
      <c r="AX1031" s="366"/>
      <c r="AY1031" s="369"/>
    </row>
    <row r="1032" spans="1:51" ht="50" customHeight="1" x14ac:dyDescent="0.3">
      <c r="A1032" s="373" t="s">
        <v>3996</v>
      </c>
      <c r="B1032" s="376" t="s">
        <v>163</v>
      </c>
      <c r="C1032" s="379">
        <v>3</v>
      </c>
      <c r="D1032" s="376" t="s">
        <v>3915</v>
      </c>
      <c r="E1032" s="376" t="s">
        <v>253</v>
      </c>
      <c r="F1032" s="376" t="s">
        <v>2032</v>
      </c>
      <c r="G1032" s="382" t="str">
        <f>(CONCATENATE(F1032," ","de"," ",D1032," ","por"," ",J1032," ","debido a"," ",I1032))</f>
        <v>Pérdida de confidencialidad e integridad de Información Fìsica por Uso indebido de la Información debido a Falta de capacitación al personal</v>
      </c>
      <c r="H1032" s="361" t="s">
        <v>2073</v>
      </c>
      <c r="I1032" s="361" t="s">
        <v>2074</v>
      </c>
      <c r="J1032" s="361" t="s">
        <v>2075</v>
      </c>
      <c r="K1032" s="361" t="s">
        <v>2076</v>
      </c>
      <c r="L1032" s="361" t="s">
        <v>3997</v>
      </c>
      <c r="M1032" s="361" t="s">
        <v>2042</v>
      </c>
      <c r="N1032" s="364">
        <f>VALUE(MID($M1032,1,1))</f>
        <v>3</v>
      </c>
      <c r="O1032" s="370">
        <f>IF(N1032=5,100%,IF(N1032=4,80%,IF(N1032=3,60%,IF(N1032=2,40%,IF(N1032=1,20%,"")))))</f>
        <v>0.6</v>
      </c>
      <c r="P1032" s="361" t="s">
        <v>2043</v>
      </c>
      <c r="Q1032" s="364">
        <f>VALUE(MID($P1032,1,1))</f>
        <v>2</v>
      </c>
      <c r="R1032" s="370">
        <f>IF(Q1032=5,100%,IF(Q1032=4,80%,IF(Q1032=3,60%,IF(Q1032=2,40%,IF(Q1032=1,20%,"")))))</f>
        <v>0.4</v>
      </c>
      <c r="S1032" s="364" t="str">
        <f>CONCATENATE(M1032,P1032)</f>
        <v>3. Media2. Menor</v>
      </c>
      <c r="T1032" s="367" t="str">
        <f t="shared" ref="T1032" si="598">IF(S1032="5. Muy alta1. Leve","Alto",IF(S1032="5. Muy alta2. Menor","Alto",IF(S1032="5. Muy alta3. Moderado","Alto",IF(S1032="5. Muy alta4. Mayor","Alto",IF(S1032="5. Muy alta5. Catastrófico","Extremo",IF(S1032="4. Alta1. Leve","Moderado",IF(S1032="4. Alta2. Menor","Moderado",IF(S1032="4. Alta3. Moderado","Alto",IF(S1032="4. Alta4. Mayor","Alto",IF(S1032="4. Alta5. Catastrófico","Extremo",IF(S1032="3. Media1. Leve","Moderado",IF(S1032="3. Media2. Menor","Moderado",IF(S1032="3. Media3. Moderado","Moderado",IF(S1032="3. Media4. Mayor","Alto",IF(S1032="3. Media5. Catastrófico","Extremo",IF(S1032="2. Baja1. Leve","Bajo",IF(S1032="2. Baja2. Menor","Moderado",IF(S1032="2. Baja3. Moderado","Moderado",IF(S1032="2. Baja4. Mayor","Alto",IF(S1032="2. Baja5. Catastrófico","Extremo",IF(S1032="1. Muy baja1. Leve","Bajo",IF(S1032="1. Muy baja2. Menor","Bajo",IF(S1032="1. Muy baja3. Moderado","Moderado",IF(S1032="1. Muy baja4. Mayor","Alto",IF(S1032="1. Muy baja5. Catastrófico","Extremo","")))))))))))))))))))))))))</f>
        <v>Moderado</v>
      </c>
      <c r="U1032" s="96" t="s">
        <v>419</v>
      </c>
      <c r="V1032" s="96" t="s">
        <v>3998</v>
      </c>
      <c r="W1032" s="96" t="s">
        <v>2046</v>
      </c>
      <c r="X1032" s="224">
        <f t="shared" si="589"/>
        <v>0.25</v>
      </c>
      <c r="Y1032" s="224" t="s">
        <v>2047</v>
      </c>
      <c r="Z1032" s="224">
        <f t="shared" si="590"/>
        <v>0.05</v>
      </c>
      <c r="AA1032" s="96" t="s">
        <v>419</v>
      </c>
      <c r="AB1032" s="96" t="s">
        <v>3999</v>
      </c>
      <c r="AC1032" s="231">
        <f t="shared" si="591"/>
        <v>0.1</v>
      </c>
      <c r="AD1032" s="96" t="s">
        <v>419</v>
      </c>
      <c r="AE1032" s="96" t="s">
        <v>324</v>
      </c>
      <c r="AF1032" s="96" t="s">
        <v>657</v>
      </c>
      <c r="AG1032" s="231">
        <f t="shared" si="592"/>
        <v>0.15</v>
      </c>
      <c r="AH1032" s="96" t="s">
        <v>419</v>
      </c>
      <c r="AI1032" s="96" t="s">
        <v>2049</v>
      </c>
      <c r="AJ1032" s="231">
        <f t="shared" si="565"/>
        <v>0.1</v>
      </c>
      <c r="AK1032" s="96" t="s">
        <v>419</v>
      </c>
      <c r="AL1032" s="96" t="s">
        <v>2079</v>
      </c>
      <c r="AM1032" s="231">
        <f t="shared" si="597"/>
        <v>0.15</v>
      </c>
      <c r="AN1032" s="231" t="s">
        <v>2051</v>
      </c>
      <c r="AO1032" s="231" t="s">
        <v>2052</v>
      </c>
      <c r="AP1032" s="225">
        <f t="shared" si="593"/>
        <v>0.25</v>
      </c>
      <c r="AQ1032" s="226">
        <f t="shared" si="594"/>
        <v>1.05</v>
      </c>
      <c r="AR1032" s="358">
        <f>AVERAGE(AQ1032,AQ1033,AQ1034)</f>
        <v>0.70000000000000007</v>
      </c>
      <c r="AS1032" s="361" t="s">
        <v>2132</v>
      </c>
      <c r="AT1032" s="364">
        <f>VALUE(MID($AS1032,1,1))</f>
        <v>2</v>
      </c>
      <c r="AU1032" s="361" t="s">
        <v>2054</v>
      </c>
      <c r="AV1032" s="364">
        <f>VALUE(MID($AU1032,1,1))</f>
        <v>1</v>
      </c>
      <c r="AW1032" s="364">
        <f>$AT1032*$AV1032</f>
        <v>2</v>
      </c>
      <c r="AX1032" s="364" t="str">
        <f>CONCATENATE(AS1032,AU1032)</f>
        <v>2. Baja1. Leve</v>
      </c>
      <c r="AY1032" s="367" t="str">
        <f t="shared" ref="AY1032" si="599">IF(AX1032="5. Muy alta1. Leve","Alto",IF(AX1032="5. Muy alta2. Menor","Alto",IF(AX1032="5. Muy alta3. Moderado","Alto",IF(AX1032="5. Muy alta4. Mayor","Alto",IF(AX1032="5. Muy alta5. Catastrófico","Extremo",IF(AX1032="4. Alta1. Leve","Moderado",IF(AX1032="4. Alta2. Menor","Moderado",IF(AX1032="4. Alta3. Moderado","Alto",IF(AX1032="4. Alta4. Mayor","Alto",IF(AX1032="4. Alta5. Catastrófico","Extremo",IF(AX1032="3. Media1. Leve","Moderado",IF(AX1032="3. Media2. Menor","Moderado",IF(AX1032="3. Media3. Moderado","Moderado",IF(AX1032="3. Media4. Mayor","Alto",IF(AX1032="3. Media5. Catastrófico","Extremo",IF(AX1032="2. Baja1. Leve","Bajo",IF(AX1032="2. Baja2. Menor","Moderado",IF(AX1032="2. Baja3. Moderado","Moderado",IF(AX1032="2. Baja4. Mayor","Alto",IF(AX1032="2. Baja5. Catastrófico","Extremo",IF(AX1032="1. Muy baja1. Leve","Bajo",IF(AX1032="1. Muy baja2. Menor","Bajo",IF(AX1032="1. Muy baja3. Moderado","Moderado",IF(AX1032="1. Muy baja4. Mayor","Alto",IF(AX1032="1. Muy baja5. Catastrófico","Extremo","")))))))))))))))))))))))))</f>
        <v>Bajo</v>
      </c>
    </row>
    <row r="1033" spans="1:51" ht="50" customHeight="1" x14ac:dyDescent="0.3">
      <c r="A1033" s="374"/>
      <c r="B1033" s="377"/>
      <c r="C1033" s="380"/>
      <c r="D1033" s="377"/>
      <c r="E1033" s="377"/>
      <c r="F1033" s="377"/>
      <c r="G1033" s="383"/>
      <c r="H1033" s="362"/>
      <c r="I1033" s="362"/>
      <c r="J1033" s="362"/>
      <c r="K1033" s="362"/>
      <c r="L1033" s="362"/>
      <c r="M1033" s="362"/>
      <c r="N1033" s="365"/>
      <c r="O1033" s="371"/>
      <c r="P1033" s="362"/>
      <c r="Q1033" s="365"/>
      <c r="R1033" s="371"/>
      <c r="S1033" s="365"/>
      <c r="T1033" s="368"/>
      <c r="U1033" s="96" t="s">
        <v>419</v>
      </c>
      <c r="V1033" s="96" t="s">
        <v>4000</v>
      </c>
      <c r="W1033" s="96" t="s">
        <v>2046</v>
      </c>
      <c r="X1033" s="224">
        <f t="shared" si="589"/>
        <v>0.25</v>
      </c>
      <c r="Y1033" s="224" t="s">
        <v>2047</v>
      </c>
      <c r="Z1033" s="224">
        <f t="shared" si="590"/>
        <v>0.05</v>
      </c>
      <c r="AA1033" s="96" t="s">
        <v>419</v>
      </c>
      <c r="AB1033" s="96" t="s">
        <v>4001</v>
      </c>
      <c r="AC1033" s="231">
        <f t="shared" si="591"/>
        <v>0.1</v>
      </c>
      <c r="AD1033" s="96" t="s">
        <v>419</v>
      </c>
      <c r="AE1033" s="96" t="s">
        <v>324</v>
      </c>
      <c r="AF1033" s="96" t="s">
        <v>657</v>
      </c>
      <c r="AG1033" s="231">
        <f t="shared" si="592"/>
        <v>0.15</v>
      </c>
      <c r="AH1033" s="96" t="s">
        <v>419</v>
      </c>
      <c r="AI1033" s="96" t="s">
        <v>2049</v>
      </c>
      <c r="AJ1033" s="231">
        <f t="shared" si="565"/>
        <v>0.1</v>
      </c>
      <c r="AK1033" s="96" t="s">
        <v>419</v>
      </c>
      <c r="AL1033" s="96" t="s">
        <v>2082</v>
      </c>
      <c r="AM1033" s="231">
        <f t="shared" si="597"/>
        <v>0.15</v>
      </c>
      <c r="AN1033" s="231" t="s">
        <v>2051</v>
      </c>
      <c r="AO1033" s="231" t="s">
        <v>2052</v>
      </c>
      <c r="AP1033" s="225">
        <f t="shared" si="593"/>
        <v>0.25</v>
      </c>
      <c r="AQ1033" s="226">
        <f t="shared" si="594"/>
        <v>1.05</v>
      </c>
      <c r="AR1033" s="359"/>
      <c r="AS1033" s="362"/>
      <c r="AT1033" s="365"/>
      <c r="AU1033" s="362"/>
      <c r="AV1033" s="365"/>
      <c r="AW1033" s="365"/>
      <c r="AX1033" s="365"/>
      <c r="AY1033" s="368"/>
    </row>
    <row r="1034" spans="1:51" ht="50" customHeight="1" x14ac:dyDescent="0.3">
      <c r="A1034" s="375"/>
      <c r="B1034" s="378"/>
      <c r="C1034" s="381"/>
      <c r="D1034" s="378"/>
      <c r="E1034" s="378"/>
      <c r="F1034" s="378"/>
      <c r="G1034" s="384"/>
      <c r="H1034" s="363"/>
      <c r="I1034" s="363"/>
      <c r="J1034" s="363"/>
      <c r="K1034" s="363"/>
      <c r="L1034" s="363"/>
      <c r="M1034" s="363"/>
      <c r="N1034" s="366"/>
      <c r="O1034" s="372"/>
      <c r="P1034" s="363"/>
      <c r="Q1034" s="366"/>
      <c r="R1034" s="372"/>
      <c r="S1034" s="366"/>
      <c r="T1034" s="369"/>
      <c r="U1034" s="129"/>
      <c r="V1034" s="129"/>
      <c r="W1034" s="129"/>
      <c r="X1034" s="224" t="str">
        <f t="shared" si="589"/>
        <v>0%</v>
      </c>
      <c r="Y1034" s="224"/>
      <c r="Z1034" s="224" t="str">
        <f t="shared" si="590"/>
        <v>0%</v>
      </c>
      <c r="AA1034" s="129"/>
      <c r="AB1034" s="129"/>
      <c r="AC1034" s="225">
        <f t="shared" si="591"/>
        <v>0</v>
      </c>
      <c r="AD1034" s="129"/>
      <c r="AE1034" s="129"/>
      <c r="AF1034" s="129"/>
      <c r="AG1034" s="225">
        <f t="shared" si="592"/>
        <v>0</v>
      </c>
      <c r="AH1034" s="129"/>
      <c r="AI1034" s="129"/>
      <c r="AJ1034" s="225">
        <f t="shared" si="565"/>
        <v>0</v>
      </c>
      <c r="AK1034" s="129"/>
      <c r="AL1034" s="129"/>
      <c r="AM1034" s="225">
        <f t="shared" si="597"/>
        <v>0</v>
      </c>
      <c r="AN1034" s="225"/>
      <c r="AO1034" s="225"/>
      <c r="AP1034" s="225">
        <f t="shared" si="593"/>
        <v>0</v>
      </c>
      <c r="AQ1034" s="226">
        <f t="shared" si="594"/>
        <v>0</v>
      </c>
      <c r="AR1034" s="360"/>
      <c r="AS1034" s="363"/>
      <c r="AT1034" s="366"/>
      <c r="AU1034" s="363"/>
      <c r="AV1034" s="366"/>
      <c r="AW1034" s="366"/>
      <c r="AX1034" s="366"/>
      <c r="AY1034" s="369"/>
    </row>
    <row r="1035" spans="1:51" ht="50" customHeight="1" x14ac:dyDescent="0.3">
      <c r="A1035" s="373" t="s">
        <v>3996</v>
      </c>
      <c r="B1035" s="376" t="s">
        <v>163</v>
      </c>
      <c r="C1035" s="379">
        <v>4</v>
      </c>
      <c r="D1035" s="376" t="s">
        <v>3915</v>
      </c>
      <c r="E1035" s="376" t="s">
        <v>253</v>
      </c>
      <c r="F1035" s="376" t="s">
        <v>2061</v>
      </c>
      <c r="G1035" s="382" t="str">
        <f>(CONCATENATE(F1035," ","de"," ",D1035," ","por"," ",J1035," ","debido a"," ",I1035))</f>
        <v>Pérdida de Disponibilidad de Información Fìsica por Condiciones inadecuadas de temperatura y/o humedad debido a Falta de mantenimiento en las instalaciones</v>
      </c>
      <c r="H1035" s="361" t="s">
        <v>2084</v>
      </c>
      <c r="I1035" s="361" t="s">
        <v>2785</v>
      </c>
      <c r="J1035" s="361" t="s">
        <v>2786</v>
      </c>
      <c r="K1035" s="361" t="s">
        <v>2239</v>
      </c>
      <c r="L1035" s="361" t="s">
        <v>3997</v>
      </c>
      <c r="M1035" s="361" t="s">
        <v>2042</v>
      </c>
      <c r="N1035" s="364">
        <f>VALUE(MID($M1035,1,1))</f>
        <v>3</v>
      </c>
      <c r="O1035" s="370">
        <f>IF(N1035=5,100%,IF(N1035=4,80%,IF(N1035=3,60%,IF(N1035=2,40%,IF(N1035=1,20%,"")))))</f>
        <v>0.6</v>
      </c>
      <c r="P1035" s="361" t="s">
        <v>2043</v>
      </c>
      <c r="Q1035" s="364">
        <f>VALUE(MID($P1035,1,1))</f>
        <v>2</v>
      </c>
      <c r="R1035" s="370">
        <f>IF(Q1035=5,100%,IF(Q1035=4,80%,IF(Q1035=3,60%,IF(Q1035=2,40%,IF(Q1035=1,20%,"")))))</f>
        <v>0.4</v>
      </c>
      <c r="S1035" s="364" t="str">
        <f>CONCATENATE(M1035,P1035)</f>
        <v>3. Media2. Menor</v>
      </c>
      <c r="T1035" s="367" t="str">
        <f t="shared" ref="T1035" si="600">IF(S1035="5. Muy alta1. Leve","Alto",IF(S1035="5. Muy alta2. Menor","Alto",IF(S1035="5. Muy alta3. Moderado","Alto",IF(S1035="5. Muy alta4. Mayor","Alto",IF(S1035="5. Muy alta5. Catastrófico","Extremo",IF(S1035="4. Alta1. Leve","Moderado",IF(S1035="4. Alta2. Menor","Moderado",IF(S1035="4. Alta3. Moderado","Alto",IF(S1035="4. Alta4. Mayor","Alto",IF(S1035="4. Alta5. Catastrófico","Extremo",IF(S1035="3. Media1. Leve","Moderado",IF(S1035="3. Media2. Menor","Moderado",IF(S1035="3. Media3. Moderado","Moderado",IF(S1035="3. Media4. Mayor","Alto",IF(S1035="3. Media5. Catastrófico","Extremo",IF(S1035="2. Baja1. Leve","Bajo",IF(S1035="2. Baja2. Menor","Moderado",IF(S1035="2. Baja3. Moderado","Moderado",IF(S1035="2. Baja4. Mayor","Alto",IF(S1035="2. Baja5. Catastrófico","Extremo",IF(S1035="1. Muy baja1. Leve","Bajo",IF(S1035="1. Muy baja2. Menor","Bajo",IF(S1035="1. Muy baja3. Moderado","Moderado",IF(S1035="1. Muy baja4. Mayor","Alto",IF(S1035="1. Muy baja5. Catastrófico","Extremo","")))))))))))))))))))))))))</f>
        <v>Moderado</v>
      </c>
      <c r="U1035" s="96" t="s">
        <v>419</v>
      </c>
      <c r="V1035" s="96" t="s">
        <v>3998</v>
      </c>
      <c r="W1035" s="96" t="s">
        <v>2046</v>
      </c>
      <c r="X1035" s="224">
        <f t="shared" si="589"/>
        <v>0.25</v>
      </c>
      <c r="Y1035" s="224" t="s">
        <v>2047</v>
      </c>
      <c r="Z1035" s="224">
        <f t="shared" si="590"/>
        <v>0.05</v>
      </c>
      <c r="AA1035" s="96" t="s">
        <v>419</v>
      </c>
      <c r="AB1035" s="96" t="s">
        <v>3999</v>
      </c>
      <c r="AC1035" s="231">
        <f t="shared" si="591"/>
        <v>0.1</v>
      </c>
      <c r="AD1035" s="96" t="s">
        <v>419</v>
      </c>
      <c r="AE1035" s="96" t="s">
        <v>324</v>
      </c>
      <c r="AF1035" s="96" t="s">
        <v>657</v>
      </c>
      <c r="AG1035" s="231">
        <f t="shared" si="592"/>
        <v>0.15</v>
      </c>
      <c r="AH1035" s="96" t="s">
        <v>419</v>
      </c>
      <c r="AI1035" s="96" t="s">
        <v>2049</v>
      </c>
      <c r="AJ1035" s="231">
        <f t="shared" si="565"/>
        <v>0.1</v>
      </c>
      <c r="AK1035" s="96" t="s">
        <v>419</v>
      </c>
      <c r="AL1035" s="96" t="s">
        <v>2079</v>
      </c>
      <c r="AM1035" s="231">
        <f t="shared" si="597"/>
        <v>0.15</v>
      </c>
      <c r="AN1035" s="231" t="s">
        <v>2051</v>
      </c>
      <c r="AO1035" s="231" t="s">
        <v>2052</v>
      </c>
      <c r="AP1035" s="225">
        <f t="shared" si="593"/>
        <v>0.25</v>
      </c>
      <c r="AQ1035" s="226">
        <f t="shared" si="594"/>
        <v>1.05</v>
      </c>
      <c r="AR1035" s="358">
        <f>AVERAGE(AQ1035,AQ1036,AQ1037)</f>
        <v>0.70000000000000007</v>
      </c>
      <c r="AS1035" s="361" t="s">
        <v>2132</v>
      </c>
      <c r="AT1035" s="364">
        <f>VALUE(MID($AS1035,1,1))</f>
        <v>2</v>
      </c>
      <c r="AU1035" s="361" t="s">
        <v>2054</v>
      </c>
      <c r="AV1035" s="364">
        <f>VALUE(MID($AU1035,1,1))</f>
        <v>1</v>
      </c>
      <c r="AW1035" s="364">
        <f>$AT1035*$AV1035</f>
        <v>2</v>
      </c>
      <c r="AX1035" s="364" t="str">
        <f>CONCATENATE(AS1035,AU1035)</f>
        <v>2. Baja1. Leve</v>
      </c>
      <c r="AY1035" s="367" t="str">
        <f t="shared" ref="AY1035" si="601">IF(AX1035="5. Muy alta1. Leve","Alto",IF(AX1035="5. Muy alta2. Menor","Alto",IF(AX1035="5. Muy alta3. Moderado","Alto",IF(AX1035="5. Muy alta4. Mayor","Alto",IF(AX1035="5. Muy alta5. Catastrófico","Extremo",IF(AX1035="4. Alta1. Leve","Moderado",IF(AX1035="4. Alta2. Menor","Moderado",IF(AX1035="4. Alta3. Moderado","Alto",IF(AX1035="4. Alta4. Mayor","Alto",IF(AX1035="4. Alta5. Catastrófico","Extremo",IF(AX1035="3. Media1. Leve","Moderado",IF(AX1035="3. Media2. Menor","Moderado",IF(AX1035="3. Media3. Moderado","Moderado",IF(AX1035="3. Media4. Mayor","Alto",IF(AX1035="3. Media5. Catastrófico","Extremo",IF(AX1035="2. Baja1. Leve","Bajo",IF(AX1035="2. Baja2. Menor","Moderado",IF(AX1035="2. Baja3. Moderado","Moderado",IF(AX1035="2. Baja4. Mayor","Alto",IF(AX1035="2. Baja5. Catastrófico","Extremo",IF(AX1035="1. Muy baja1. Leve","Bajo",IF(AX1035="1. Muy baja2. Menor","Bajo",IF(AX1035="1. Muy baja3. Moderado","Moderado",IF(AX1035="1. Muy baja4. Mayor","Alto",IF(AX1035="1. Muy baja5. Catastrófico","Extremo","")))))))))))))))))))))))))</f>
        <v>Bajo</v>
      </c>
    </row>
    <row r="1036" spans="1:51" ht="50" customHeight="1" x14ac:dyDescent="0.3">
      <c r="A1036" s="374"/>
      <c r="B1036" s="377"/>
      <c r="C1036" s="380"/>
      <c r="D1036" s="377"/>
      <c r="E1036" s="377"/>
      <c r="F1036" s="377"/>
      <c r="G1036" s="383"/>
      <c r="H1036" s="362"/>
      <c r="I1036" s="362"/>
      <c r="J1036" s="362"/>
      <c r="K1036" s="362"/>
      <c r="L1036" s="362"/>
      <c r="M1036" s="362"/>
      <c r="N1036" s="365"/>
      <c r="O1036" s="371"/>
      <c r="P1036" s="362"/>
      <c r="Q1036" s="365"/>
      <c r="R1036" s="371"/>
      <c r="S1036" s="365"/>
      <c r="T1036" s="368"/>
      <c r="U1036" s="96" t="s">
        <v>419</v>
      </c>
      <c r="V1036" s="96" t="s">
        <v>4000</v>
      </c>
      <c r="W1036" s="96" t="s">
        <v>2046</v>
      </c>
      <c r="X1036" s="224">
        <f t="shared" si="589"/>
        <v>0.25</v>
      </c>
      <c r="Y1036" s="224" t="s">
        <v>2047</v>
      </c>
      <c r="Z1036" s="224">
        <f t="shared" si="590"/>
        <v>0.05</v>
      </c>
      <c r="AA1036" s="96" t="s">
        <v>419</v>
      </c>
      <c r="AB1036" s="96" t="s">
        <v>4001</v>
      </c>
      <c r="AC1036" s="231">
        <f t="shared" si="591"/>
        <v>0.1</v>
      </c>
      <c r="AD1036" s="96" t="s">
        <v>419</v>
      </c>
      <c r="AE1036" s="96" t="s">
        <v>324</v>
      </c>
      <c r="AF1036" s="96" t="s">
        <v>657</v>
      </c>
      <c r="AG1036" s="231">
        <f t="shared" si="592"/>
        <v>0.15</v>
      </c>
      <c r="AH1036" s="96" t="s">
        <v>419</v>
      </c>
      <c r="AI1036" s="96" t="s">
        <v>2049</v>
      </c>
      <c r="AJ1036" s="231">
        <f t="shared" si="565"/>
        <v>0.1</v>
      </c>
      <c r="AK1036" s="96" t="s">
        <v>419</v>
      </c>
      <c r="AL1036" s="96" t="s">
        <v>2082</v>
      </c>
      <c r="AM1036" s="231">
        <f t="shared" si="597"/>
        <v>0.15</v>
      </c>
      <c r="AN1036" s="231" t="s">
        <v>2051</v>
      </c>
      <c r="AO1036" s="231" t="s">
        <v>2052</v>
      </c>
      <c r="AP1036" s="225">
        <f t="shared" si="593"/>
        <v>0.25</v>
      </c>
      <c r="AQ1036" s="226">
        <f t="shared" si="594"/>
        <v>1.05</v>
      </c>
      <c r="AR1036" s="359"/>
      <c r="AS1036" s="362"/>
      <c r="AT1036" s="365"/>
      <c r="AU1036" s="362"/>
      <c r="AV1036" s="365"/>
      <c r="AW1036" s="365"/>
      <c r="AX1036" s="365"/>
      <c r="AY1036" s="368"/>
    </row>
    <row r="1037" spans="1:51" ht="50" customHeight="1" x14ac:dyDescent="0.3">
      <c r="A1037" s="375"/>
      <c r="B1037" s="378"/>
      <c r="C1037" s="381"/>
      <c r="D1037" s="378"/>
      <c r="E1037" s="378"/>
      <c r="F1037" s="378"/>
      <c r="G1037" s="384"/>
      <c r="H1037" s="363"/>
      <c r="I1037" s="363"/>
      <c r="J1037" s="363"/>
      <c r="K1037" s="363"/>
      <c r="L1037" s="363"/>
      <c r="M1037" s="363"/>
      <c r="N1037" s="366"/>
      <c r="O1037" s="372"/>
      <c r="P1037" s="363"/>
      <c r="Q1037" s="366"/>
      <c r="R1037" s="372"/>
      <c r="S1037" s="366"/>
      <c r="T1037" s="369"/>
      <c r="U1037" s="129"/>
      <c r="V1037" s="129"/>
      <c r="W1037" s="129"/>
      <c r="X1037" s="224" t="str">
        <f t="shared" si="589"/>
        <v>0%</v>
      </c>
      <c r="Y1037" s="224"/>
      <c r="Z1037" s="224" t="str">
        <f t="shared" si="590"/>
        <v>0%</v>
      </c>
      <c r="AA1037" s="129"/>
      <c r="AB1037" s="129"/>
      <c r="AC1037" s="225">
        <f t="shared" si="591"/>
        <v>0</v>
      </c>
      <c r="AD1037" s="129"/>
      <c r="AE1037" s="129"/>
      <c r="AF1037" s="129"/>
      <c r="AG1037" s="225">
        <f t="shared" si="592"/>
        <v>0</v>
      </c>
      <c r="AH1037" s="129"/>
      <c r="AI1037" s="129"/>
      <c r="AJ1037" s="225">
        <f t="shared" si="565"/>
        <v>0</v>
      </c>
      <c r="AK1037" s="129"/>
      <c r="AL1037" s="129"/>
      <c r="AM1037" s="225">
        <f t="shared" si="597"/>
        <v>0</v>
      </c>
      <c r="AN1037" s="225"/>
      <c r="AO1037" s="225"/>
      <c r="AP1037" s="225">
        <f t="shared" si="593"/>
        <v>0</v>
      </c>
      <c r="AQ1037" s="226">
        <f t="shared" si="594"/>
        <v>0</v>
      </c>
      <c r="AR1037" s="360"/>
      <c r="AS1037" s="363"/>
      <c r="AT1037" s="366"/>
      <c r="AU1037" s="363"/>
      <c r="AV1037" s="366"/>
      <c r="AW1037" s="366"/>
      <c r="AX1037" s="366"/>
      <c r="AY1037" s="369"/>
    </row>
    <row r="1038" spans="1:51" ht="50" customHeight="1" x14ac:dyDescent="0.3">
      <c r="A1038" s="373" t="s">
        <v>3996</v>
      </c>
      <c r="B1038" s="376" t="s">
        <v>163</v>
      </c>
      <c r="C1038" s="379">
        <v>5</v>
      </c>
      <c r="D1038" s="376" t="s">
        <v>3918</v>
      </c>
      <c r="E1038" s="376" t="s">
        <v>253</v>
      </c>
      <c r="F1038" s="376" t="s">
        <v>2032</v>
      </c>
      <c r="G1038" s="382" t="str">
        <f>(CONCATENATE(F1038," ","de"," ",D1038," ","por"," ",J1038," ","debido a"," ",I1038))</f>
        <v>Pérdida de confidencialidad e integridad de Informaciòn Electrónica por Uso indebido de la Información debido a Falta de cultura de seguridad</v>
      </c>
      <c r="H1038" s="361" t="s">
        <v>2073</v>
      </c>
      <c r="I1038" s="361" t="s">
        <v>2232</v>
      </c>
      <c r="J1038" s="361" t="s">
        <v>2075</v>
      </c>
      <c r="K1038" s="361" t="s">
        <v>2110</v>
      </c>
      <c r="L1038" s="361" t="s">
        <v>3997</v>
      </c>
      <c r="M1038" s="361" t="s">
        <v>2141</v>
      </c>
      <c r="N1038" s="364">
        <f>VALUE(MID($M1038,1,1))</f>
        <v>4</v>
      </c>
      <c r="O1038" s="370">
        <f>IF(N1038=5,100%,IF(N1038=4,80%,IF(N1038=3,60%,IF(N1038=2,40%,IF(N1038=1,20%,"")))))</f>
        <v>0.8</v>
      </c>
      <c r="P1038" s="361" t="s">
        <v>2106</v>
      </c>
      <c r="Q1038" s="364">
        <f>VALUE(MID($P1038,1,1))</f>
        <v>3</v>
      </c>
      <c r="R1038" s="370">
        <f>IF(Q1038=5,100%,IF(Q1038=4,80%,IF(Q1038=3,60%,IF(Q1038=2,40%,IF(Q1038=1,20%,"")))))</f>
        <v>0.6</v>
      </c>
      <c r="S1038" s="364" t="str">
        <f>CONCATENATE(M1038,P1038)</f>
        <v>4. Alta3. Moderado</v>
      </c>
      <c r="T1038" s="367" t="str">
        <f t="shared" ref="T1038" si="602">IF(S1038="5. Muy alta1. Leve","Alto",IF(S1038="5. Muy alta2. Menor","Alto",IF(S1038="5. Muy alta3. Moderado","Alto",IF(S1038="5. Muy alta4. Mayor","Alto",IF(S1038="5. Muy alta5. Catastrófico","Extremo",IF(S1038="4. Alta1. Leve","Moderado",IF(S1038="4. Alta2. Menor","Moderado",IF(S1038="4. Alta3. Moderado","Alto",IF(S1038="4. Alta4. Mayor","Alto",IF(S1038="4. Alta5. Catastrófico","Extremo",IF(S1038="3. Media1. Leve","Moderado",IF(S1038="3. Media2. Menor","Moderado",IF(S1038="3. Media3. Moderado","Moderado",IF(S1038="3. Media4. Mayor","Alto",IF(S1038="3. Media5. Catastrófico","Extremo",IF(S1038="2. Baja1. Leve","Bajo",IF(S1038="2. Baja2. Menor","Moderado",IF(S1038="2. Baja3. Moderado","Moderado",IF(S1038="2. Baja4. Mayor","Alto",IF(S1038="2. Baja5. Catastrófico","Extremo",IF(S1038="1. Muy baja1. Leve","Bajo",IF(S1038="1. Muy baja2. Menor","Bajo",IF(S1038="1. Muy baja3. Moderado","Moderado",IF(S1038="1. Muy baja4. Mayor","Alto",IF(S1038="1. Muy baja5. Catastrófico","Extremo","")))))))))))))))))))))))))</f>
        <v>Alto</v>
      </c>
      <c r="U1038" s="119" t="s">
        <v>419</v>
      </c>
      <c r="V1038" s="119" t="s">
        <v>2093</v>
      </c>
      <c r="W1038" s="119" t="s">
        <v>2046</v>
      </c>
      <c r="X1038" s="224">
        <f t="shared" si="589"/>
        <v>0.25</v>
      </c>
      <c r="Y1038" s="224" t="s">
        <v>2069</v>
      </c>
      <c r="Z1038" s="224">
        <f t="shared" si="590"/>
        <v>0.15</v>
      </c>
      <c r="AA1038" s="119" t="s">
        <v>419</v>
      </c>
      <c r="AB1038" s="119" t="s">
        <v>2867</v>
      </c>
      <c r="AC1038" s="231">
        <f t="shared" si="591"/>
        <v>0.1</v>
      </c>
      <c r="AD1038" s="119" t="s">
        <v>419</v>
      </c>
      <c r="AE1038" s="28" t="s">
        <v>516</v>
      </c>
      <c r="AF1038" s="96" t="s">
        <v>657</v>
      </c>
      <c r="AG1038" s="231">
        <f t="shared" si="592"/>
        <v>0.15</v>
      </c>
      <c r="AH1038" s="119" t="s">
        <v>419</v>
      </c>
      <c r="AI1038" s="96" t="s">
        <v>2049</v>
      </c>
      <c r="AJ1038" s="231">
        <f t="shared" si="565"/>
        <v>0.1</v>
      </c>
      <c r="AK1038" s="119" t="s">
        <v>419</v>
      </c>
      <c r="AL1038" s="96" t="s">
        <v>2050</v>
      </c>
      <c r="AM1038" s="231">
        <f t="shared" si="597"/>
        <v>0.15</v>
      </c>
      <c r="AN1038" s="231" t="s">
        <v>2051</v>
      </c>
      <c r="AO1038" s="231" t="s">
        <v>2052</v>
      </c>
      <c r="AP1038" s="225">
        <f t="shared" si="593"/>
        <v>0.25</v>
      </c>
      <c r="AQ1038" s="226">
        <f t="shared" si="594"/>
        <v>1.1499999999999999</v>
      </c>
      <c r="AR1038" s="358">
        <f>AVERAGE(AQ1038,AQ1039,AQ1040)</f>
        <v>0.73333333333333339</v>
      </c>
      <c r="AS1038" s="361" t="s">
        <v>2042</v>
      </c>
      <c r="AT1038" s="364">
        <f>VALUE(MID($AS1038,1,1))</f>
        <v>3</v>
      </c>
      <c r="AU1038" s="361" t="s">
        <v>2043</v>
      </c>
      <c r="AV1038" s="364">
        <f>VALUE(MID($AU1038,1,1))</f>
        <v>2</v>
      </c>
      <c r="AW1038" s="364">
        <f>$AT1038*$AV1038</f>
        <v>6</v>
      </c>
      <c r="AX1038" s="364" t="str">
        <f>CONCATENATE(AS1038,AU1038)</f>
        <v>3. Media2. Menor</v>
      </c>
      <c r="AY1038" s="367" t="str">
        <f t="shared" ref="AY1038" si="603">IF(AX1038="5. Muy alta1. Leve","Alto",IF(AX1038="5. Muy alta2. Menor","Alto",IF(AX1038="5. Muy alta3. Moderado","Alto",IF(AX1038="5. Muy alta4. Mayor","Alto",IF(AX1038="5. Muy alta5. Catastrófico","Extremo",IF(AX1038="4. Alta1. Leve","Moderado",IF(AX1038="4. Alta2. Menor","Moderado",IF(AX1038="4. Alta3. Moderado","Alto",IF(AX1038="4. Alta4. Mayor","Alto",IF(AX1038="4. Alta5. Catastrófico","Extremo",IF(AX1038="3. Media1. Leve","Moderado",IF(AX1038="3. Media2. Menor","Moderado",IF(AX1038="3. Media3. Moderado","Moderado",IF(AX1038="3. Media4. Mayor","Alto",IF(AX1038="3. Media5. Catastrófico","Extremo",IF(AX1038="2. Baja1. Leve","Bajo",IF(AX1038="2. Baja2. Menor","Moderado",IF(AX1038="2. Baja3. Moderado","Moderado",IF(AX1038="2. Baja4. Mayor","Alto",IF(AX1038="2. Baja5. Catastrófico","Extremo",IF(AX1038="1. Muy baja1. Leve","Bajo",IF(AX1038="1. Muy baja2. Menor","Bajo",IF(AX1038="1. Muy baja3. Moderado","Moderado",IF(AX1038="1. Muy baja4. Mayor","Alto",IF(AX1038="1. Muy baja5. Catastrófico","Extremo","")))))))))))))))))))))))))</f>
        <v>Moderado</v>
      </c>
    </row>
    <row r="1039" spans="1:51" ht="50" customHeight="1" x14ac:dyDescent="0.3">
      <c r="A1039" s="374"/>
      <c r="B1039" s="377"/>
      <c r="C1039" s="380"/>
      <c r="D1039" s="377"/>
      <c r="E1039" s="377"/>
      <c r="F1039" s="377"/>
      <c r="G1039" s="383"/>
      <c r="H1039" s="362"/>
      <c r="I1039" s="362"/>
      <c r="J1039" s="362"/>
      <c r="K1039" s="362"/>
      <c r="L1039" s="362"/>
      <c r="M1039" s="362"/>
      <c r="N1039" s="365"/>
      <c r="O1039" s="371"/>
      <c r="P1039" s="362"/>
      <c r="Q1039" s="365"/>
      <c r="R1039" s="371"/>
      <c r="S1039" s="365"/>
      <c r="T1039" s="368"/>
      <c r="U1039" s="119" t="s">
        <v>419</v>
      </c>
      <c r="V1039" s="119" t="s">
        <v>2101</v>
      </c>
      <c r="W1039" s="119" t="s">
        <v>2046</v>
      </c>
      <c r="X1039" s="224">
        <f t="shared" si="589"/>
        <v>0.25</v>
      </c>
      <c r="Y1039" s="224" t="s">
        <v>2047</v>
      </c>
      <c r="Z1039" s="224">
        <f t="shared" si="590"/>
        <v>0.05</v>
      </c>
      <c r="AA1039" s="119" t="s">
        <v>419</v>
      </c>
      <c r="AB1039" s="119" t="s">
        <v>2868</v>
      </c>
      <c r="AC1039" s="231">
        <f t="shared" si="591"/>
        <v>0.1</v>
      </c>
      <c r="AD1039" s="119" t="s">
        <v>419</v>
      </c>
      <c r="AE1039" s="119" t="s">
        <v>178</v>
      </c>
      <c r="AF1039" s="96" t="s">
        <v>657</v>
      </c>
      <c r="AG1039" s="231">
        <f t="shared" si="592"/>
        <v>0.15</v>
      </c>
      <c r="AH1039" s="119" t="s">
        <v>419</v>
      </c>
      <c r="AI1039" s="119" t="s">
        <v>2095</v>
      </c>
      <c r="AJ1039" s="231">
        <f t="shared" si="565"/>
        <v>0.1</v>
      </c>
      <c r="AK1039" s="119" t="s">
        <v>419</v>
      </c>
      <c r="AL1039" s="119" t="s">
        <v>2082</v>
      </c>
      <c r="AM1039" s="231">
        <f t="shared" si="597"/>
        <v>0.15</v>
      </c>
      <c r="AN1039" s="231" t="s">
        <v>2051</v>
      </c>
      <c r="AO1039" s="231" t="s">
        <v>2052</v>
      </c>
      <c r="AP1039" s="225">
        <f t="shared" si="593"/>
        <v>0.25</v>
      </c>
      <c r="AQ1039" s="226">
        <f t="shared" si="594"/>
        <v>1.05</v>
      </c>
      <c r="AR1039" s="359"/>
      <c r="AS1039" s="362"/>
      <c r="AT1039" s="365"/>
      <c r="AU1039" s="362"/>
      <c r="AV1039" s="365"/>
      <c r="AW1039" s="365"/>
      <c r="AX1039" s="365"/>
      <c r="AY1039" s="368"/>
    </row>
    <row r="1040" spans="1:51" ht="50" customHeight="1" x14ac:dyDescent="0.3">
      <c r="A1040" s="375"/>
      <c r="B1040" s="378"/>
      <c r="C1040" s="381"/>
      <c r="D1040" s="378"/>
      <c r="E1040" s="378"/>
      <c r="F1040" s="378"/>
      <c r="G1040" s="384"/>
      <c r="H1040" s="363"/>
      <c r="I1040" s="363"/>
      <c r="J1040" s="363"/>
      <c r="K1040" s="363"/>
      <c r="L1040" s="363"/>
      <c r="M1040" s="363"/>
      <c r="N1040" s="366"/>
      <c r="O1040" s="372"/>
      <c r="P1040" s="363"/>
      <c r="Q1040" s="366"/>
      <c r="R1040" s="372"/>
      <c r="S1040" s="366"/>
      <c r="T1040" s="369"/>
      <c r="U1040" s="119"/>
      <c r="V1040" s="119"/>
      <c r="W1040" s="119"/>
      <c r="X1040" s="224"/>
      <c r="Y1040" s="224"/>
      <c r="Z1040" s="224"/>
      <c r="AA1040" s="119"/>
      <c r="AB1040" s="119"/>
      <c r="AC1040" s="231"/>
      <c r="AD1040" s="119"/>
      <c r="AE1040" s="119"/>
      <c r="AF1040" s="96"/>
      <c r="AG1040" s="231"/>
      <c r="AH1040" s="119"/>
      <c r="AI1040" s="119"/>
      <c r="AJ1040" s="231"/>
      <c r="AK1040" s="119"/>
      <c r="AL1040" s="119"/>
      <c r="AM1040" s="231"/>
      <c r="AN1040" s="231"/>
      <c r="AO1040" s="231"/>
      <c r="AP1040" s="225">
        <f t="shared" si="593"/>
        <v>0</v>
      </c>
      <c r="AQ1040" s="226">
        <f t="shared" si="594"/>
        <v>0</v>
      </c>
      <c r="AR1040" s="360"/>
      <c r="AS1040" s="363"/>
      <c r="AT1040" s="366"/>
      <c r="AU1040" s="363"/>
      <c r="AV1040" s="366"/>
      <c r="AW1040" s="366"/>
      <c r="AX1040" s="366"/>
      <c r="AY1040" s="369"/>
    </row>
    <row r="1041" spans="1:51" ht="50" customHeight="1" x14ac:dyDescent="0.3">
      <c r="A1041" s="373" t="s">
        <v>3996</v>
      </c>
      <c r="B1041" s="376" t="s">
        <v>163</v>
      </c>
      <c r="C1041" s="379">
        <v>6</v>
      </c>
      <c r="D1041" s="376" t="s">
        <v>3918</v>
      </c>
      <c r="E1041" s="376" t="s">
        <v>253</v>
      </c>
      <c r="F1041" s="376" t="s">
        <v>2061</v>
      </c>
      <c r="G1041" s="382" t="str">
        <f>(CONCATENATE(F1041," ","de"," ",D1041," ","por"," ",J1041," ","debido a"," ",I1041))</f>
        <v>Pérdida de Disponibilidad de Informaciòn Electrónica por Uso indebido de la Información debido a Falta de cultura de seguridad</v>
      </c>
      <c r="H1041" s="361" t="s">
        <v>2073</v>
      </c>
      <c r="I1041" s="361" t="s">
        <v>2232</v>
      </c>
      <c r="J1041" s="361" t="s">
        <v>2075</v>
      </c>
      <c r="K1041" s="361" t="s">
        <v>2110</v>
      </c>
      <c r="L1041" s="361" t="s">
        <v>3997</v>
      </c>
      <c r="M1041" s="361" t="s">
        <v>2141</v>
      </c>
      <c r="N1041" s="364">
        <f>VALUE(MID($M1041,1,1))</f>
        <v>4</v>
      </c>
      <c r="O1041" s="370">
        <f>IF(N1041=5,100%,IF(N1041=4,80%,IF(N1041=3,60%,IF(N1041=2,40%,IF(N1041=1,20%,"")))))</f>
        <v>0.8</v>
      </c>
      <c r="P1041" s="361" t="s">
        <v>2106</v>
      </c>
      <c r="Q1041" s="364">
        <f>VALUE(MID($P1041,1,1))</f>
        <v>3</v>
      </c>
      <c r="R1041" s="370">
        <f>IF(Q1041=5,100%,IF(Q1041=4,80%,IF(Q1041=3,60%,IF(Q1041=2,40%,IF(Q1041=1,20%,"")))))</f>
        <v>0.6</v>
      </c>
      <c r="S1041" s="364" t="str">
        <f>CONCATENATE(M1041,P1041)</f>
        <v>4. Alta3. Moderado</v>
      </c>
      <c r="T1041" s="367" t="str">
        <f t="shared" ref="T1041" si="604">IF(S1041="5. Muy alta1. Leve","Alto",IF(S1041="5. Muy alta2. Menor","Alto",IF(S1041="5. Muy alta3. Moderado","Alto",IF(S1041="5. Muy alta4. Mayor","Alto",IF(S1041="5. Muy alta5. Catastrófico","Extremo",IF(S1041="4. Alta1. Leve","Moderado",IF(S1041="4. Alta2. Menor","Moderado",IF(S1041="4. Alta3. Moderado","Alto",IF(S1041="4. Alta4. Mayor","Alto",IF(S1041="4. Alta5. Catastrófico","Extremo",IF(S1041="3. Media1. Leve","Moderado",IF(S1041="3. Media2. Menor","Moderado",IF(S1041="3. Media3. Moderado","Moderado",IF(S1041="3. Media4. Mayor","Alto",IF(S1041="3. Media5. Catastrófico","Extremo",IF(S1041="2. Baja1. Leve","Bajo",IF(S1041="2. Baja2. Menor","Moderado",IF(S1041="2. Baja3. Moderado","Moderado",IF(S1041="2. Baja4. Mayor","Alto",IF(S1041="2. Baja5. Catastrófico","Extremo",IF(S1041="1. Muy baja1. Leve","Bajo",IF(S1041="1. Muy baja2. Menor","Bajo",IF(S1041="1. Muy baja3. Moderado","Moderado",IF(S1041="1. Muy baja4. Mayor","Alto",IF(S1041="1. Muy baja5. Catastrófico","Extremo","")))))))))))))))))))))))))</f>
        <v>Alto</v>
      </c>
      <c r="U1041" s="119" t="s">
        <v>419</v>
      </c>
      <c r="V1041" s="119" t="s">
        <v>2093</v>
      </c>
      <c r="W1041" s="119" t="s">
        <v>2046</v>
      </c>
      <c r="X1041" s="224">
        <f t="shared" ref="X1041:X1042" si="605">IF(W1041="","0%",IF(W1041="Preventivo",25%,IF(W1041="Detectivo",15%,IF(W1041="Correctivo",10%))))</f>
        <v>0.25</v>
      </c>
      <c r="Y1041" s="224" t="s">
        <v>2069</v>
      </c>
      <c r="Z1041" s="224">
        <f t="shared" ref="Z1041:Z1042" si="606">IF(Y1041="Automático",15%,IF(Y1041="Manual",5%,"0%"))</f>
        <v>0.15</v>
      </c>
      <c r="AA1041" s="119" t="s">
        <v>419</v>
      </c>
      <c r="AB1041" s="119" t="s">
        <v>2867</v>
      </c>
      <c r="AC1041" s="231">
        <f t="shared" si="591"/>
        <v>0.1</v>
      </c>
      <c r="AD1041" s="119" t="s">
        <v>419</v>
      </c>
      <c r="AE1041" s="28" t="s">
        <v>516</v>
      </c>
      <c r="AF1041" s="96" t="s">
        <v>657</v>
      </c>
      <c r="AG1041" s="231">
        <f t="shared" si="592"/>
        <v>0.15</v>
      </c>
      <c r="AH1041" s="119" t="s">
        <v>419</v>
      </c>
      <c r="AI1041" s="96" t="s">
        <v>2049</v>
      </c>
      <c r="AJ1041" s="231">
        <f t="shared" si="565"/>
        <v>0.1</v>
      </c>
      <c r="AK1041" s="119" t="s">
        <v>419</v>
      </c>
      <c r="AL1041" s="96" t="s">
        <v>2063</v>
      </c>
      <c r="AM1041" s="231">
        <f t="shared" ref="AM1041:AM1042" si="607">IF(AK1041="SI",15%,0%)</f>
        <v>0.15</v>
      </c>
      <c r="AN1041" s="231" t="s">
        <v>2051</v>
      </c>
      <c r="AO1041" s="231" t="s">
        <v>2052</v>
      </c>
      <c r="AP1041" s="225">
        <f t="shared" si="593"/>
        <v>0.25</v>
      </c>
      <c r="AQ1041" s="226">
        <f t="shared" si="594"/>
        <v>1.1499999999999999</v>
      </c>
      <c r="AR1041" s="358">
        <f>AVERAGE(AQ1041,AQ1042,AQ1043)</f>
        <v>0.73333333333333339</v>
      </c>
      <c r="AS1041" s="361" t="s">
        <v>2042</v>
      </c>
      <c r="AT1041" s="364">
        <f>VALUE(MID($AS1041,1,1))</f>
        <v>3</v>
      </c>
      <c r="AU1041" s="361" t="s">
        <v>2043</v>
      </c>
      <c r="AV1041" s="364">
        <f>VALUE(MID($AU1041,1,1))</f>
        <v>2</v>
      </c>
      <c r="AW1041" s="364">
        <f>$AT1041*$AV1041</f>
        <v>6</v>
      </c>
      <c r="AX1041" s="364" t="str">
        <f>CONCATENATE(AS1041,AU1041)</f>
        <v>3. Media2. Menor</v>
      </c>
      <c r="AY1041" s="367" t="str">
        <f t="shared" ref="AY1041" si="608">IF(AX1041="5. Muy alta1. Leve","Alto",IF(AX1041="5. Muy alta2. Menor","Alto",IF(AX1041="5. Muy alta3. Moderado","Alto",IF(AX1041="5. Muy alta4. Mayor","Alto",IF(AX1041="5. Muy alta5. Catastrófico","Extremo",IF(AX1041="4. Alta1. Leve","Moderado",IF(AX1041="4. Alta2. Menor","Moderado",IF(AX1041="4. Alta3. Moderado","Alto",IF(AX1041="4. Alta4. Mayor","Alto",IF(AX1041="4. Alta5. Catastrófico","Extremo",IF(AX1041="3. Media1. Leve","Moderado",IF(AX1041="3. Media2. Menor","Moderado",IF(AX1041="3. Media3. Moderado","Moderado",IF(AX1041="3. Media4. Mayor","Alto",IF(AX1041="3. Media5. Catastrófico","Extremo",IF(AX1041="2. Baja1. Leve","Bajo",IF(AX1041="2. Baja2. Menor","Moderado",IF(AX1041="2. Baja3. Moderado","Moderado",IF(AX1041="2. Baja4. Mayor","Alto",IF(AX1041="2. Baja5. Catastrófico","Extremo",IF(AX1041="1. Muy baja1. Leve","Bajo",IF(AX1041="1. Muy baja2. Menor","Bajo",IF(AX1041="1. Muy baja3. Moderado","Moderado",IF(AX1041="1. Muy baja4. Mayor","Alto",IF(AX1041="1. Muy baja5. Catastrófico","Extremo","")))))))))))))))))))))))))</f>
        <v>Moderado</v>
      </c>
    </row>
    <row r="1042" spans="1:51" ht="50" customHeight="1" x14ac:dyDescent="0.3">
      <c r="A1042" s="374"/>
      <c r="B1042" s="377"/>
      <c r="C1042" s="380"/>
      <c r="D1042" s="377"/>
      <c r="E1042" s="377"/>
      <c r="F1042" s="377"/>
      <c r="G1042" s="383"/>
      <c r="H1042" s="362"/>
      <c r="I1042" s="362"/>
      <c r="J1042" s="362"/>
      <c r="K1042" s="362"/>
      <c r="L1042" s="362"/>
      <c r="M1042" s="362"/>
      <c r="N1042" s="365"/>
      <c r="O1042" s="371"/>
      <c r="P1042" s="362"/>
      <c r="Q1042" s="365"/>
      <c r="R1042" s="371"/>
      <c r="S1042" s="365"/>
      <c r="T1042" s="368"/>
      <c r="U1042" s="119" t="s">
        <v>419</v>
      </c>
      <c r="V1042" s="119" t="s">
        <v>2101</v>
      </c>
      <c r="W1042" s="119" t="s">
        <v>2046</v>
      </c>
      <c r="X1042" s="224">
        <f t="shared" si="605"/>
        <v>0.25</v>
      </c>
      <c r="Y1042" s="224" t="s">
        <v>2047</v>
      </c>
      <c r="Z1042" s="224">
        <f t="shared" si="606"/>
        <v>0.05</v>
      </c>
      <c r="AA1042" s="119" t="s">
        <v>419</v>
      </c>
      <c r="AB1042" s="119" t="s">
        <v>2868</v>
      </c>
      <c r="AC1042" s="231">
        <f t="shared" si="591"/>
        <v>0.1</v>
      </c>
      <c r="AD1042" s="119" t="s">
        <v>419</v>
      </c>
      <c r="AE1042" s="119" t="s">
        <v>178</v>
      </c>
      <c r="AF1042" s="96" t="s">
        <v>657</v>
      </c>
      <c r="AG1042" s="231">
        <f t="shared" si="592"/>
        <v>0.15</v>
      </c>
      <c r="AH1042" s="119" t="s">
        <v>419</v>
      </c>
      <c r="AI1042" s="119" t="s">
        <v>2095</v>
      </c>
      <c r="AJ1042" s="231">
        <f t="shared" si="565"/>
        <v>0.1</v>
      </c>
      <c r="AK1042" s="119" t="s">
        <v>419</v>
      </c>
      <c r="AL1042" s="119" t="s">
        <v>2082</v>
      </c>
      <c r="AM1042" s="231">
        <f t="shared" si="607"/>
        <v>0.15</v>
      </c>
      <c r="AN1042" s="231" t="s">
        <v>2051</v>
      </c>
      <c r="AO1042" s="231" t="s">
        <v>2052</v>
      </c>
      <c r="AP1042" s="225">
        <f t="shared" si="593"/>
        <v>0.25</v>
      </c>
      <c r="AQ1042" s="226">
        <f t="shared" si="594"/>
        <v>1.05</v>
      </c>
      <c r="AR1042" s="359"/>
      <c r="AS1042" s="362"/>
      <c r="AT1042" s="365"/>
      <c r="AU1042" s="362"/>
      <c r="AV1042" s="365"/>
      <c r="AW1042" s="365"/>
      <c r="AX1042" s="365"/>
      <c r="AY1042" s="368"/>
    </row>
    <row r="1043" spans="1:51" ht="50" customHeight="1" x14ac:dyDescent="0.3">
      <c r="A1043" s="375"/>
      <c r="B1043" s="378"/>
      <c r="C1043" s="381"/>
      <c r="D1043" s="378"/>
      <c r="E1043" s="378"/>
      <c r="F1043" s="378"/>
      <c r="G1043" s="384"/>
      <c r="H1043" s="363"/>
      <c r="I1043" s="363"/>
      <c r="J1043" s="363"/>
      <c r="K1043" s="363"/>
      <c r="L1043" s="363"/>
      <c r="M1043" s="363"/>
      <c r="N1043" s="366"/>
      <c r="O1043" s="372"/>
      <c r="P1043" s="363"/>
      <c r="Q1043" s="366"/>
      <c r="R1043" s="372"/>
      <c r="S1043" s="366"/>
      <c r="T1043" s="369"/>
      <c r="U1043" s="134"/>
      <c r="V1043" s="134"/>
      <c r="W1043" s="134"/>
      <c r="X1043" s="232"/>
      <c r="Y1043" s="232"/>
      <c r="Z1043" s="232"/>
      <c r="AA1043" s="134"/>
      <c r="AB1043" s="134"/>
      <c r="AC1043" s="233"/>
      <c r="AD1043" s="134"/>
      <c r="AE1043" s="134"/>
      <c r="AF1043" s="96"/>
      <c r="AG1043" s="233"/>
      <c r="AH1043" s="134"/>
      <c r="AI1043" s="134"/>
      <c r="AJ1043" s="233"/>
      <c r="AK1043" s="134"/>
      <c r="AL1043" s="129"/>
      <c r="AM1043" s="233"/>
      <c r="AN1043" s="233"/>
      <c r="AO1043" s="233"/>
      <c r="AP1043" s="225">
        <f t="shared" si="593"/>
        <v>0</v>
      </c>
      <c r="AQ1043" s="226">
        <f t="shared" si="594"/>
        <v>0</v>
      </c>
      <c r="AR1043" s="360"/>
      <c r="AS1043" s="363"/>
      <c r="AT1043" s="366"/>
      <c r="AU1043" s="363"/>
      <c r="AV1043" s="366"/>
      <c r="AW1043" s="366"/>
      <c r="AX1043" s="366"/>
      <c r="AY1043" s="369"/>
    </row>
    <row r="1044" spans="1:51" ht="50" customHeight="1" x14ac:dyDescent="0.3">
      <c r="A1044" s="373" t="s">
        <v>3996</v>
      </c>
      <c r="B1044" s="376" t="s">
        <v>163</v>
      </c>
      <c r="C1044" s="379">
        <v>7</v>
      </c>
      <c r="D1044" s="376" t="s">
        <v>465</v>
      </c>
      <c r="E1044" s="376" t="s">
        <v>175</v>
      </c>
      <c r="F1044" s="376" t="s">
        <v>2032</v>
      </c>
      <c r="G1044" s="382" t="str">
        <f>(CONCATENATE(F1044," ","de"," ",D1044," ","por"," ",J1044," ","debido a"," ",I1044))</f>
        <v>Pérdida de confidencialidad e integridad de Equipos de cómputo por Alteración de la información / Modificación de la Información debido a Acceso a los equipos de cómputo sin controles</v>
      </c>
      <c r="H1044" s="361" t="s">
        <v>2104</v>
      </c>
      <c r="I1044" s="361" t="s">
        <v>2033</v>
      </c>
      <c r="J1044" s="361" t="s">
        <v>2174</v>
      </c>
      <c r="K1044" s="361" t="s">
        <v>2175</v>
      </c>
      <c r="L1044" s="361" t="s">
        <v>3997</v>
      </c>
      <c r="M1044" s="361" t="s">
        <v>2141</v>
      </c>
      <c r="N1044" s="364">
        <f>VALUE(MID($M1044,1,1))</f>
        <v>4</v>
      </c>
      <c r="O1044" s="370">
        <f>IF(N1044=5,100%,IF(N1044=4,80%,IF(N1044=3,60%,IF(N1044=2,40%,IF(N1044=1,20%,"")))))</f>
        <v>0.8</v>
      </c>
      <c r="P1044" s="361" t="s">
        <v>2054</v>
      </c>
      <c r="Q1044" s="364">
        <f>VALUE(MID($P1044,1,1))</f>
        <v>1</v>
      </c>
      <c r="R1044" s="370">
        <f>IF(Q1044=5,100%,IF(Q1044=4,80%,IF(Q1044=3,60%,IF(Q1044=2,40%,IF(Q1044=1,20%,"")))))</f>
        <v>0.2</v>
      </c>
      <c r="S1044" s="364" t="str">
        <f>CONCATENATE(M1044,P1044)</f>
        <v>4. Alta1. Leve</v>
      </c>
      <c r="T1044" s="367" t="str">
        <f t="shared" ref="T1044" si="609">IF(S1044="5. Muy alta1. Leve","Alto",IF(S1044="5. Muy alta2. Menor","Alto",IF(S1044="5. Muy alta3. Moderado","Alto",IF(S1044="5. Muy alta4. Mayor","Alto",IF(S1044="5. Muy alta5. Catastrófico","Extremo",IF(S1044="4. Alta1. Leve","Moderado",IF(S1044="4. Alta2. Menor","Moderado",IF(S1044="4. Alta3. Moderado","Alto",IF(S1044="4. Alta4. Mayor","Alto",IF(S1044="4. Alta5. Catastrófico","Extremo",IF(S1044="3. Media1. Leve","Moderado",IF(S1044="3. Media2. Menor","Moderado",IF(S1044="3. Media3. Moderado","Moderado",IF(S1044="3. Media4. Mayor","Alto",IF(S1044="3. Media5. Catastrófico","Extremo",IF(S1044="2. Baja1. Leve","Bajo",IF(S1044="2. Baja2. Menor","Moderado",IF(S1044="2. Baja3. Moderado","Moderado",IF(S1044="2. Baja4. Mayor","Alto",IF(S1044="2. Baja5. Catastrófico","Extremo",IF(S1044="1. Muy baja1. Leve","Bajo",IF(S1044="1. Muy baja2. Menor","Bajo",IF(S1044="1. Muy baja3. Moderado","Moderado",IF(S1044="1. Muy baja4. Mayor","Alto",IF(S1044="1. Muy baja5. Catastrófico","Extremo","")))))))))))))))))))))))))</f>
        <v>Moderado</v>
      </c>
      <c r="U1044" s="96" t="s">
        <v>419</v>
      </c>
      <c r="V1044" s="96" t="s">
        <v>2176</v>
      </c>
      <c r="W1044" s="96" t="s">
        <v>2046</v>
      </c>
      <c r="X1044" s="224">
        <f t="shared" si="589"/>
        <v>0.25</v>
      </c>
      <c r="Y1044" s="224" t="s">
        <v>2047</v>
      </c>
      <c r="Z1044" s="224">
        <f t="shared" si="590"/>
        <v>0.05</v>
      </c>
      <c r="AA1044" s="96" t="s">
        <v>419</v>
      </c>
      <c r="AB1044" s="96" t="s">
        <v>2177</v>
      </c>
      <c r="AC1044" s="231">
        <f t="shared" si="591"/>
        <v>0.1</v>
      </c>
      <c r="AD1044" s="96" t="s">
        <v>419</v>
      </c>
      <c r="AE1044" s="96" t="s">
        <v>178</v>
      </c>
      <c r="AF1044" s="96" t="s">
        <v>170</v>
      </c>
      <c r="AG1044" s="231">
        <f t="shared" si="592"/>
        <v>0.15</v>
      </c>
      <c r="AH1044" s="96" t="s">
        <v>419</v>
      </c>
      <c r="AI1044" s="96" t="s">
        <v>2145</v>
      </c>
      <c r="AJ1044" s="231">
        <f t="shared" si="565"/>
        <v>0.1</v>
      </c>
      <c r="AK1044" s="96" t="s">
        <v>419</v>
      </c>
      <c r="AL1044" s="96" t="s">
        <v>2050</v>
      </c>
      <c r="AM1044" s="231">
        <f t="shared" si="597"/>
        <v>0.15</v>
      </c>
      <c r="AN1044" s="231" t="s">
        <v>2051</v>
      </c>
      <c r="AO1044" s="231" t="s">
        <v>2067</v>
      </c>
      <c r="AP1044" s="225">
        <f t="shared" si="593"/>
        <v>0.25</v>
      </c>
      <c r="AQ1044" s="226">
        <f t="shared" si="594"/>
        <v>1.05</v>
      </c>
      <c r="AR1044" s="358">
        <f>AVERAGE(AQ1044,AQ1045,AQ1046)</f>
        <v>1.05</v>
      </c>
      <c r="AS1044" s="361" t="s">
        <v>2132</v>
      </c>
      <c r="AT1044" s="364">
        <f>VALUE(MID($AS1044,1,1))</f>
        <v>2</v>
      </c>
      <c r="AU1044" s="361" t="s">
        <v>2054</v>
      </c>
      <c r="AV1044" s="364">
        <f>VALUE(MID($AU1044,1,1))</f>
        <v>1</v>
      </c>
      <c r="AW1044" s="364">
        <f>$AT1044*$AV1044</f>
        <v>2</v>
      </c>
      <c r="AX1044" s="364" t="str">
        <f>CONCATENATE(AS1044,AU1044)</f>
        <v>2. Baja1. Leve</v>
      </c>
      <c r="AY1044" s="367" t="str">
        <f t="shared" ref="AY1044" si="610">IF(AX1044="5. Muy alta1. Leve","Alto",IF(AX1044="5. Muy alta2. Menor","Alto",IF(AX1044="5. Muy alta3. Moderado","Alto",IF(AX1044="5. Muy alta4. Mayor","Alto",IF(AX1044="5. Muy alta5. Catastrófico","Extremo",IF(AX1044="4. Alta1. Leve","Moderado",IF(AX1044="4. Alta2. Menor","Moderado",IF(AX1044="4. Alta3. Moderado","Alto",IF(AX1044="4. Alta4. Mayor","Alto",IF(AX1044="4. Alta5. Catastrófico","Extremo",IF(AX1044="3. Media1. Leve","Moderado",IF(AX1044="3. Media2. Menor","Moderado",IF(AX1044="3. Media3. Moderado","Moderado",IF(AX1044="3. Media4. Mayor","Alto",IF(AX1044="3. Media5. Catastrófico","Extremo",IF(AX1044="2. Baja1. Leve","Bajo",IF(AX1044="2. Baja2. Menor","Moderado",IF(AX1044="2. Baja3. Moderado","Moderado",IF(AX1044="2. Baja4. Mayor","Alto",IF(AX1044="2. Baja5. Catastrófico","Extremo",IF(AX1044="1. Muy baja1. Leve","Bajo",IF(AX1044="1. Muy baja2. Menor","Bajo",IF(AX1044="1. Muy baja3. Moderado","Moderado",IF(AX1044="1. Muy baja4. Mayor","Alto",IF(AX1044="1. Muy baja5. Catastrófico","Extremo","")))))))))))))))))))))))))</f>
        <v>Bajo</v>
      </c>
    </row>
    <row r="1045" spans="1:51" ht="50" customHeight="1" x14ac:dyDescent="0.3">
      <c r="A1045" s="374"/>
      <c r="B1045" s="377"/>
      <c r="C1045" s="380"/>
      <c r="D1045" s="377"/>
      <c r="E1045" s="377"/>
      <c r="F1045" s="377"/>
      <c r="G1045" s="383"/>
      <c r="H1045" s="362"/>
      <c r="I1045" s="362"/>
      <c r="J1045" s="362"/>
      <c r="K1045" s="362"/>
      <c r="L1045" s="362"/>
      <c r="M1045" s="362"/>
      <c r="N1045" s="365"/>
      <c r="O1045" s="371"/>
      <c r="P1045" s="362"/>
      <c r="Q1045" s="365"/>
      <c r="R1045" s="371"/>
      <c r="S1045" s="365"/>
      <c r="T1045" s="368"/>
      <c r="U1045" s="96" t="s">
        <v>419</v>
      </c>
      <c r="V1045" s="96" t="s">
        <v>2178</v>
      </c>
      <c r="W1045" s="96" t="s">
        <v>2046</v>
      </c>
      <c r="X1045" s="224">
        <f t="shared" si="589"/>
        <v>0.25</v>
      </c>
      <c r="Y1045" s="224" t="s">
        <v>2047</v>
      </c>
      <c r="Z1045" s="224">
        <f t="shared" si="590"/>
        <v>0.05</v>
      </c>
      <c r="AA1045" s="96" t="s">
        <v>419</v>
      </c>
      <c r="AB1045" s="96" t="s">
        <v>2179</v>
      </c>
      <c r="AC1045" s="231">
        <f t="shared" si="591"/>
        <v>0.1</v>
      </c>
      <c r="AD1045" s="96" t="s">
        <v>419</v>
      </c>
      <c r="AE1045" s="96" t="s">
        <v>516</v>
      </c>
      <c r="AF1045" s="96" t="s">
        <v>657</v>
      </c>
      <c r="AG1045" s="231">
        <f t="shared" si="592"/>
        <v>0.15</v>
      </c>
      <c r="AH1045" s="96" t="s">
        <v>419</v>
      </c>
      <c r="AI1045" s="96" t="s">
        <v>2145</v>
      </c>
      <c r="AJ1045" s="231">
        <f t="shared" si="565"/>
        <v>0.1</v>
      </c>
      <c r="AK1045" s="96" t="s">
        <v>419</v>
      </c>
      <c r="AL1045" s="96" t="s">
        <v>2050</v>
      </c>
      <c r="AM1045" s="231">
        <f t="shared" si="597"/>
        <v>0.15</v>
      </c>
      <c r="AN1045" s="231" t="s">
        <v>2051</v>
      </c>
      <c r="AO1045" s="231" t="s">
        <v>2067</v>
      </c>
      <c r="AP1045" s="225">
        <f t="shared" si="593"/>
        <v>0.25</v>
      </c>
      <c r="AQ1045" s="226">
        <f t="shared" si="594"/>
        <v>1.05</v>
      </c>
      <c r="AR1045" s="359"/>
      <c r="AS1045" s="362"/>
      <c r="AT1045" s="365"/>
      <c r="AU1045" s="362"/>
      <c r="AV1045" s="365"/>
      <c r="AW1045" s="365"/>
      <c r="AX1045" s="365"/>
      <c r="AY1045" s="368"/>
    </row>
    <row r="1046" spans="1:51" ht="50" customHeight="1" x14ac:dyDescent="0.3">
      <c r="A1046" s="375"/>
      <c r="B1046" s="378"/>
      <c r="C1046" s="381"/>
      <c r="D1046" s="378"/>
      <c r="E1046" s="378"/>
      <c r="F1046" s="378"/>
      <c r="G1046" s="384"/>
      <c r="H1046" s="363"/>
      <c r="I1046" s="363"/>
      <c r="J1046" s="363"/>
      <c r="K1046" s="363"/>
      <c r="L1046" s="363"/>
      <c r="M1046" s="363"/>
      <c r="N1046" s="366"/>
      <c r="O1046" s="372"/>
      <c r="P1046" s="363"/>
      <c r="Q1046" s="366"/>
      <c r="R1046" s="372"/>
      <c r="S1046" s="366"/>
      <c r="T1046" s="369"/>
      <c r="U1046" s="96" t="s">
        <v>419</v>
      </c>
      <c r="V1046" s="96" t="s">
        <v>4002</v>
      </c>
      <c r="W1046" s="96" t="s">
        <v>2046</v>
      </c>
      <c r="X1046" s="224">
        <f t="shared" si="589"/>
        <v>0.25</v>
      </c>
      <c r="Y1046" s="224" t="s">
        <v>2047</v>
      </c>
      <c r="Z1046" s="224">
        <f t="shared" si="590"/>
        <v>0.05</v>
      </c>
      <c r="AA1046" s="96" t="s">
        <v>419</v>
      </c>
      <c r="AB1046" s="96" t="s">
        <v>2777</v>
      </c>
      <c r="AC1046" s="231">
        <f t="shared" si="591"/>
        <v>0.1</v>
      </c>
      <c r="AD1046" s="96" t="s">
        <v>419</v>
      </c>
      <c r="AE1046" s="96" t="s">
        <v>516</v>
      </c>
      <c r="AF1046" s="96" t="s">
        <v>657</v>
      </c>
      <c r="AG1046" s="231">
        <f t="shared" si="592"/>
        <v>0.15</v>
      </c>
      <c r="AH1046" s="96" t="s">
        <v>419</v>
      </c>
      <c r="AI1046" s="96" t="s">
        <v>2066</v>
      </c>
      <c r="AJ1046" s="231">
        <f t="shared" si="565"/>
        <v>0.1</v>
      </c>
      <c r="AK1046" s="96" t="s">
        <v>419</v>
      </c>
      <c r="AL1046" s="96" t="s">
        <v>2050</v>
      </c>
      <c r="AM1046" s="231">
        <f t="shared" si="597"/>
        <v>0.15</v>
      </c>
      <c r="AN1046" s="231" t="s">
        <v>2051</v>
      </c>
      <c r="AO1046" s="231" t="s">
        <v>2067</v>
      </c>
      <c r="AP1046" s="225">
        <f t="shared" si="593"/>
        <v>0.25</v>
      </c>
      <c r="AQ1046" s="226">
        <f t="shared" si="594"/>
        <v>1.05</v>
      </c>
      <c r="AR1046" s="360"/>
      <c r="AS1046" s="363"/>
      <c r="AT1046" s="366"/>
      <c r="AU1046" s="363"/>
      <c r="AV1046" s="366"/>
      <c r="AW1046" s="366"/>
      <c r="AX1046" s="366"/>
      <c r="AY1046" s="369"/>
    </row>
    <row r="1047" spans="1:51" ht="50" customHeight="1" x14ac:dyDescent="0.3">
      <c r="A1047" s="373" t="s">
        <v>3996</v>
      </c>
      <c r="B1047" s="376" t="s">
        <v>163</v>
      </c>
      <c r="C1047" s="379">
        <v>8</v>
      </c>
      <c r="D1047" s="376" t="s">
        <v>465</v>
      </c>
      <c r="E1047" s="376" t="s">
        <v>175</v>
      </c>
      <c r="F1047" s="376" t="s">
        <v>2061</v>
      </c>
      <c r="G1047" s="382" t="str">
        <f>(CONCATENATE(F1047," ","de"," ",D1047," ","por"," ",J1047," ","debido a"," ",I1047))</f>
        <v>Pérdida de Disponibilidad de Equipos de cómputo por Ataque de virus sofisticados debido a Acceso a los equipos de cómputo sin controles</v>
      </c>
      <c r="H1047" s="361" t="s">
        <v>2104</v>
      </c>
      <c r="I1047" s="361" t="s">
        <v>2033</v>
      </c>
      <c r="J1047" s="361" t="s">
        <v>2034</v>
      </c>
      <c r="K1047" s="361" t="s">
        <v>2076</v>
      </c>
      <c r="L1047" s="361" t="s">
        <v>3997</v>
      </c>
      <c r="M1047" s="361" t="s">
        <v>2141</v>
      </c>
      <c r="N1047" s="364">
        <f>VALUE(MID($M1047,1,1))</f>
        <v>4</v>
      </c>
      <c r="O1047" s="370">
        <f>IF(N1047=5,100%,IF(N1047=4,80%,IF(N1047=3,60%,IF(N1047=2,40%,IF(N1047=1,20%,"")))))</f>
        <v>0.8</v>
      </c>
      <c r="P1047" s="361" t="s">
        <v>2043</v>
      </c>
      <c r="Q1047" s="364">
        <f>VALUE(MID($P1047,1,1))</f>
        <v>2</v>
      </c>
      <c r="R1047" s="370">
        <f>IF(Q1047=5,100%,IF(Q1047=4,80%,IF(Q1047=3,60%,IF(Q1047=2,40%,IF(Q1047=1,20%,"")))))</f>
        <v>0.4</v>
      </c>
      <c r="S1047" s="364" t="str">
        <f>CONCATENATE(M1047,P1047)</f>
        <v>4. Alta2. Menor</v>
      </c>
      <c r="T1047" s="367" t="str">
        <f t="shared" ref="T1047" si="611">IF(S1047="5. Muy alta1. Leve","Alto",IF(S1047="5. Muy alta2. Menor","Alto",IF(S1047="5. Muy alta3. Moderado","Alto",IF(S1047="5. Muy alta4. Mayor","Alto",IF(S1047="5. Muy alta5. Catastrófico","Extremo",IF(S1047="4. Alta1. Leve","Moderado",IF(S1047="4. Alta2. Menor","Moderado",IF(S1047="4. Alta3. Moderado","Alto",IF(S1047="4. Alta4. Mayor","Alto",IF(S1047="4. Alta5. Catastrófico","Extremo",IF(S1047="3. Media1. Leve","Moderado",IF(S1047="3. Media2. Menor","Moderado",IF(S1047="3. Media3. Moderado","Moderado",IF(S1047="3. Media4. Mayor","Alto",IF(S1047="3. Media5. Catastrófico","Extremo",IF(S1047="2. Baja1. Leve","Bajo",IF(S1047="2. Baja2. Menor","Moderado",IF(S1047="2. Baja3. Moderado","Moderado",IF(S1047="2. Baja4. Mayor","Alto",IF(S1047="2. Baja5. Catastrófico","Extremo",IF(S1047="1. Muy baja1. Leve","Bajo",IF(S1047="1. Muy baja2. Menor","Bajo",IF(S1047="1. Muy baja3. Moderado","Moderado",IF(S1047="1. Muy baja4. Mayor","Alto",IF(S1047="1. Muy baja5. Catastrófico","Extremo","")))))))))))))))))))))))))</f>
        <v>Moderado</v>
      </c>
      <c r="U1047" s="96" t="s">
        <v>419</v>
      </c>
      <c r="V1047" s="96" t="s">
        <v>2181</v>
      </c>
      <c r="W1047" s="96" t="s">
        <v>2046</v>
      </c>
      <c r="X1047" s="224">
        <f t="shared" si="589"/>
        <v>0.25</v>
      </c>
      <c r="Y1047" s="224" t="s">
        <v>2069</v>
      </c>
      <c r="Z1047" s="224">
        <f t="shared" si="590"/>
        <v>0.15</v>
      </c>
      <c r="AA1047" s="96" t="s">
        <v>419</v>
      </c>
      <c r="AB1047" s="96" t="s">
        <v>2182</v>
      </c>
      <c r="AC1047" s="231">
        <f t="shared" si="591"/>
        <v>0.1</v>
      </c>
      <c r="AD1047" s="96" t="s">
        <v>419</v>
      </c>
      <c r="AE1047" s="96" t="s">
        <v>289</v>
      </c>
      <c r="AF1047" s="96" t="s">
        <v>170</v>
      </c>
      <c r="AG1047" s="231">
        <f t="shared" si="592"/>
        <v>0.15</v>
      </c>
      <c r="AH1047" s="96" t="s">
        <v>419</v>
      </c>
      <c r="AI1047" s="96" t="s">
        <v>2066</v>
      </c>
      <c r="AJ1047" s="231">
        <f t="shared" si="565"/>
        <v>0.1</v>
      </c>
      <c r="AK1047" s="96" t="s">
        <v>419</v>
      </c>
      <c r="AL1047" s="96" t="s">
        <v>2063</v>
      </c>
      <c r="AM1047" s="231">
        <f t="shared" si="597"/>
        <v>0.15</v>
      </c>
      <c r="AN1047" s="231" t="s">
        <v>2051</v>
      </c>
      <c r="AO1047" s="231" t="s">
        <v>2183</v>
      </c>
      <c r="AP1047" s="225">
        <f t="shared" si="593"/>
        <v>0.25</v>
      </c>
      <c r="AQ1047" s="226">
        <f t="shared" si="594"/>
        <v>1.1499999999999999</v>
      </c>
      <c r="AR1047" s="358">
        <f>AVERAGE(AQ1047,AQ1048,AQ1049)</f>
        <v>1.0666666666666667</v>
      </c>
      <c r="AS1047" s="361" t="s">
        <v>2132</v>
      </c>
      <c r="AT1047" s="364">
        <f>VALUE(MID($AS1047,1,1))</f>
        <v>2</v>
      </c>
      <c r="AU1047" s="361" t="s">
        <v>2054</v>
      </c>
      <c r="AV1047" s="364">
        <f>VALUE(MID($AU1047,1,1))</f>
        <v>1</v>
      </c>
      <c r="AW1047" s="364">
        <f>$AT1047*$AV1047</f>
        <v>2</v>
      </c>
      <c r="AX1047" s="364" t="str">
        <f>CONCATENATE(AS1047,AU1047)</f>
        <v>2. Baja1. Leve</v>
      </c>
      <c r="AY1047" s="367" t="str">
        <f t="shared" ref="AY1047" si="612">IF(AX1047="5. Muy alta1. Leve","Alto",IF(AX1047="5. Muy alta2. Menor","Alto",IF(AX1047="5. Muy alta3. Moderado","Alto",IF(AX1047="5. Muy alta4. Mayor","Alto",IF(AX1047="5. Muy alta5. Catastrófico","Extremo",IF(AX1047="4. Alta1. Leve","Moderado",IF(AX1047="4. Alta2. Menor","Moderado",IF(AX1047="4. Alta3. Moderado","Alto",IF(AX1047="4. Alta4. Mayor","Alto",IF(AX1047="4. Alta5. Catastrófico","Extremo",IF(AX1047="3. Media1. Leve","Moderado",IF(AX1047="3. Media2. Menor","Moderado",IF(AX1047="3. Media3. Moderado","Moderado",IF(AX1047="3. Media4. Mayor","Alto",IF(AX1047="3. Media5. Catastrófico","Extremo",IF(AX1047="2. Baja1. Leve","Bajo",IF(AX1047="2. Baja2. Menor","Moderado",IF(AX1047="2. Baja3. Moderado","Moderado",IF(AX1047="2. Baja4. Mayor","Alto",IF(AX1047="2. Baja5. Catastrófico","Extremo",IF(AX1047="1. Muy baja1. Leve","Bajo",IF(AX1047="1. Muy baja2. Menor","Bajo",IF(AX1047="1. Muy baja3. Moderado","Moderado",IF(AX1047="1. Muy baja4. Mayor","Alto",IF(AX1047="1. Muy baja5. Catastrófico","Extremo","")))))))))))))))))))))))))</f>
        <v>Bajo</v>
      </c>
    </row>
    <row r="1048" spans="1:51" ht="50" customHeight="1" x14ac:dyDescent="0.3">
      <c r="A1048" s="374"/>
      <c r="B1048" s="377"/>
      <c r="C1048" s="380"/>
      <c r="D1048" s="377"/>
      <c r="E1048" s="377"/>
      <c r="F1048" s="377"/>
      <c r="G1048" s="383"/>
      <c r="H1048" s="362"/>
      <c r="I1048" s="362"/>
      <c r="J1048" s="362"/>
      <c r="K1048" s="362"/>
      <c r="L1048" s="362"/>
      <c r="M1048" s="362"/>
      <c r="N1048" s="365"/>
      <c r="O1048" s="371"/>
      <c r="P1048" s="362"/>
      <c r="Q1048" s="365"/>
      <c r="R1048" s="371"/>
      <c r="S1048" s="365"/>
      <c r="T1048" s="368"/>
      <c r="U1048" s="96" t="s">
        <v>419</v>
      </c>
      <c r="V1048" s="96" t="s">
        <v>2181</v>
      </c>
      <c r="W1048" s="96" t="s">
        <v>2114</v>
      </c>
      <c r="X1048" s="224">
        <f t="shared" si="589"/>
        <v>0.1</v>
      </c>
      <c r="Y1048" s="224" t="s">
        <v>2069</v>
      </c>
      <c r="Z1048" s="224">
        <f t="shared" si="590"/>
        <v>0.15</v>
      </c>
      <c r="AA1048" s="96" t="s">
        <v>419</v>
      </c>
      <c r="AB1048" s="96" t="s">
        <v>2182</v>
      </c>
      <c r="AC1048" s="231">
        <f t="shared" si="591"/>
        <v>0.1</v>
      </c>
      <c r="AD1048" s="96" t="s">
        <v>419</v>
      </c>
      <c r="AE1048" s="96" t="s">
        <v>289</v>
      </c>
      <c r="AF1048" s="96" t="s">
        <v>170</v>
      </c>
      <c r="AG1048" s="231">
        <f t="shared" si="592"/>
        <v>0.15</v>
      </c>
      <c r="AH1048" s="96" t="s">
        <v>419</v>
      </c>
      <c r="AI1048" s="96" t="s">
        <v>2066</v>
      </c>
      <c r="AJ1048" s="231">
        <f t="shared" si="565"/>
        <v>0.1</v>
      </c>
      <c r="AK1048" s="96" t="s">
        <v>419</v>
      </c>
      <c r="AL1048" s="96" t="s">
        <v>2063</v>
      </c>
      <c r="AM1048" s="231">
        <f t="shared" si="597"/>
        <v>0.15</v>
      </c>
      <c r="AN1048" s="231" t="s">
        <v>2051</v>
      </c>
      <c r="AO1048" s="231" t="s">
        <v>2183</v>
      </c>
      <c r="AP1048" s="225">
        <f t="shared" si="593"/>
        <v>0.25</v>
      </c>
      <c r="AQ1048" s="226">
        <f t="shared" si="594"/>
        <v>1</v>
      </c>
      <c r="AR1048" s="359"/>
      <c r="AS1048" s="362"/>
      <c r="AT1048" s="365"/>
      <c r="AU1048" s="362"/>
      <c r="AV1048" s="365"/>
      <c r="AW1048" s="365"/>
      <c r="AX1048" s="365"/>
      <c r="AY1048" s="368"/>
    </row>
    <row r="1049" spans="1:51" ht="50" customHeight="1" x14ac:dyDescent="0.3">
      <c r="A1049" s="375"/>
      <c r="B1049" s="378"/>
      <c r="C1049" s="381"/>
      <c r="D1049" s="378"/>
      <c r="E1049" s="378"/>
      <c r="F1049" s="378"/>
      <c r="G1049" s="384"/>
      <c r="H1049" s="363"/>
      <c r="I1049" s="363"/>
      <c r="J1049" s="363"/>
      <c r="K1049" s="363"/>
      <c r="L1049" s="363"/>
      <c r="M1049" s="363"/>
      <c r="N1049" s="366"/>
      <c r="O1049" s="372"/>
      <c r="P1049" s="363"/>
      <c r="Q1049" s="366"/>
      <c r="R1049" s="372"/>
      <c r="S1049" s="366"/>
      <c r="T1049" s="369"/>
      <c r="U1049" s="96" t="s">
        <v>419</v>
      </c>
      <c r="V1049" s="96" t="s">
        <v>2184</v>
      </c>
      <c r="W1049" s="96" t="s">
        <v>2046</v>
      </c>
      <c r="X1049" s="224">
        <f t="shared" si="589"/>
        <v>0.25</v>
      </c>
      <c r="Y1049" s="224" t="s">
        <v>2047</v>
      </c>
      <c r="Z1049" s="224">
        <f t="shared" si="590"/>
        <v>0.05</v>
      </c>
      <c r="AA1049" s="96" t="s">
        <v>419</v>
      </c>
      <c r="AB1049" s="96" t="s">
        <v>2185</v>
      </c>
      <c r="AC1049" s="231">
        <f t="shared" si="591"/>
        <v>0.1</v>
      </c>
      <c r="AD1049" s="96" t="s">
        <v>419</v>
      </c>
      <c r="AE1049" s="96" t="s">
        <v>178</v>
      </c>
      <c r="AF1049" s="96" t="s">
        <v>170</v>
      </c>
      <c r="AG1049" s="231">
        <f t="shared" si="592"/>
        <v>0.15</v>
      </c>
      <c r="AH1049" s="96" t="s">
        <v>419</v>
      </c>
      <c r="AI1049" s="96" t="s">
        <v>2159</v>
      </c>
      <c r="AJ1049" s="231">
        <f t="shared" si="565"/>
        <v>0.1</v>
      </c>
      <c r="AK1049" s="96" t="s">
        <v>419</v>
      </c>
      <c r="AL1049" s="96" t="s">
        <v>2063</v>
      </c>
      <c r="AM1049" s="231">
        <f t="shared" si="597"/>
        <v>0.15</v>
      </c>
      <c r="AN1049" s="231" t="s">
        <v>2051</v>
      </c>
      <c r="AO1049" s="231" t="s">
        <v>2183</v>
      </c>
      <c r="AP1049" s="225">
        <f t="shared" si="593"/>
        <v>0.25</v>
      </c>
      <c r="AQ1049" s="226">
        <f t="shared" si="594"/>
        <v>1.05</v>
      </c>
      <c r="AR1049" s="360"/>
      <c r="AS1049" s="363"/>
      <c r="AT1049" s="366"/>
      <c r="AU1049" s="363"/>
      <c r="AV1049" s="366"/>
      <c r="AW1049" s="366"/>
      <c r="AX1049" s="366"/>
      <c r="AY1049" s="369"/>
    </row>
    <row r="1050" spans="1:51" ht="50" customHeight="1" x14ac:dyDescent="0.3">
      <c r="A1050" s="373" t="s">
        <v>3996</v>
      </c>
      <c r="B1050" s="376" t="s">
        <v>163</v>
      </c>
      <c r="C1050" s="379">
        <v>9</v>
      </c>
      <c r="D1050" s="376" t="s">
        <v>3631</v>
      </c>
      <c r="E1050" s="376" t="s">
        <v>695</v>
      </c>
      <c r="F1050" s="376" t="s">
        <v>2032</v>
      </c>
      <c r="G1050" s="382" t="str">
        <f>(CONCATENATE(F1050," ","de"," ",D1050," ","por"," ",J1050," ","debido a"," ",I1050))</f>
        <v>Pérdida de confidencialidad e integridad de Archivo de gestión (archivadores rodantes) por Fuego debido a Falta de mantenimiento</v>
      </c>
      <c r="H1050" s="361" t="s">
        <v>2084</v>
      </c>
      <c r="I1050" s="361" t="s">
        <v>2163</v>
      </c>
      <c r="J1050" s="361" t="s">
        <v>2778</v>
      </c>
      <c r="K1050" s="361" t="s">
        <v>2140</v>
      </c>
      <c r="L1050" s="361" t="s">
        <v>3997</v>
      </c>
      <c r="M1050" s="361" t="s">
        <v>2042</v>
      </c>
      <c r="N1050" s="364">
        <f>VALUE(MID($M1050,1,1))</f>
        <v>3</v>
      </c>
      <c r="O1050" s="370">
        <f>IF(N1050=5,100%,IF(N1050=4,80%,IF(N1050=3,60%,IF(N1050=2,40%,IF(N1050=1,20%,"")))))</f>
        <v>0.6</v>
      </c>
      <c r="P1050" s="361" t="s">
        <v>2054</v>
      </c>
      <c r="Q1050" s="364">
        <f>VALUE(MID($P1050,1,1))</f>
        <v>1</v>
      </c>
      <c r="R1050" s="370">
        <f>IF(Q1050=5,100%,IF(Q1050=4,80%,IF(Q1050=3,60%,IF(Q1050=2,40%,IF(Q1050=1,20%,"")))))</f>
        <v>0.2</v>
      </c>
      <c r="S1050" s="364" t="str">
        <f>CONCATENATE(M1050,P1050)</f>
        <v>3. Media1. Leve</v>
      </c>
      <c r="T1050" s="367" t="str">
        <f t="shared" ref="T1050" si="613">IF(S1050="5. Muy alta1. Leve","Alto",IF(S1050="5. Muy alta2. Menor","Alto",IF(S1050="5. Muy alta3. Moderado","Alto",IF(S1050="5. Muy alta4. Mayor","Alto",IF(S1050="5. Muy alta5. Catastrófico","Extremo",IF(S1050="4. Alta1. Leve","Moderado",IF(S1050="4. Alta2. Menor","Moderado",IF(S1050="4. Alta3. Moderado","Alto",IF(S1050="4. Alta4. Mayor","Alto",IF(S1050="4. Alta5. Catastrófico","Extremo",IF(S1050="3. Media1. Leve","Moderado",IF(S1050="3. Media2. Menor","Moderado",IF(S1050="3. Media3. Moderado","Moderado",IF(S1050="3. Media4. Mayor","Alto",IF(S1050="3. Media5. Catastrófico","Extremo",IF(S1050="2. Baja1. Leve","Bajo",IF(S1050="2. Baja2. Menor","Moderado",IF(S1050="2. Baja3. Moderado","Moderado",IF(S1050="2. Baja4. Mayor","Alto",IF(S1050="2. Baja5. Catastrófico","Extremo",IF(S1050="1. Muy baja1. Leve","Bajo",IF(S1050="1. Muy baja2. Menor","Bajo",IF(S1050="1. Muy baja3. Moderado","Moderado",IF(S1050="1. Muy baja4. Mayor","Alto",IF(S1050="1. Muy baja5. Catastrófico","Extremo","")))))))))))))))))))))))))</f>
        <v>Moderado</v>
      </c>
      <c r="U1050" s="96" t="s">
        <v>419</v>
      </c>
      <c r="V1050" s="96" t="s">
        <v>4003</v>
      </c>
      <c r="W1050" s="96" t="s">
        <v>2046</v>
      </c>
      <c r="X1050" s="224">
        <f t="shared" si="589"/>
        <v>0.25</v>
      </c>
      <c r="Y1050" s="224" t="s">
        <v>2047</v>
      </c>
      <c r="Z1050" s="224">
        <f t="shared" si="590"/>
        <v>0.05</v>
      </c>
      <c r="AA1050" s="96" t="s">
        <v>419</v>
      </c>
      <c r="AB1050" s="96" t="s">
        <v>3999</v>
      </c>
      <c r="AC1050" s="231">
        <f t="shared" si="591"/>
        <v>0.1</v>
      </c>
      <c r="AD1050" s="96" t="s">
        <v>419</v>
      </c>
      <c r="AE1050" s="96" t="s">
        <v>324</v>
      </c>
      <c r="AF1050" s="96" t="s">
        <v>657</v>
      </c>
      <c r="AG1050" s="231">
        <f t="shared" si="592"/>
        <v>0.15</v>
      </c>
      <c r="AH1050" s="96" t="s">
        <v>419</v>
      </c>
      <c r="AI1050" s="96" t="s">
        <v>2049</v>
      </c>
      <c r="AJ1050" s="231">
        <f t="shared" si="565"/>
        <v>0.1</v>
      </c>
      <c r="AK1050" s="96" t="s">
        <v>419</v>
      </c>
      <c r="AL1050" s="96" t="s">
        <v>2079</v>
      </c>
      <c r="AM1050" s="231">
        <f t="shared" si="597"/>
        <v>0.15</v>
      </c>
      <c r="AN1050" s="231" t="s">
        <v>2051</v>
      </c>
      <c r="AO1050" s="231" t="s">
        <v>2052</v>
      </c>
      <c r="AP1050" s="225">
        <f t="shared" si="593"/>
        <v>0.25</v>
      </c>
      <c r="AQ1050" s="226">
        <f t="shared" si="594"/>
        <v>1.05</v>
      </c>
      <c r="AR1050" s="358">
        <f>AVERAGE(AQ1050,AQ1051,AQ1052)</f>
        <v>0.70000000000000007</v>
      </c>
      <c r="AS1050" s="361" t="s">
        <v>2132</v>
      </c>
      <c r="AT1050" s="364">
        <f>VALUE(MID($AS1050,1,1))</f>
        <v>2</v>
      </c>
      <c r="AU1050" s="361" t="s">
        <v>2054</v>
      </c>
      <c r="AV1050" s="364">
        <f>VALUE(MID($AU1050,1,1))</f>
        <v>1</v>
      </c>
      <c r="AW1050" s="364">
        <f>$AT1050*$AV1050</f>
        <v>2</v>
      </c>
      <c r="AX1050" s="364" t="str">
        <f>CONCATENATE(AS1050,AU1050)</f>
        <v>2. Baja1. Leve</v>
      </c>
      <c r="AY1050" s="367" t="str">
        <f t="shared" ref="AY1050" si="614">IF(AX1050="5. Muy alta1. Leve","Alto",IF(AX1050="5. Muy alta2. Menor","Alto",IF(AX1050="5. Muy alta3. Moderado","Alto",IF(AX1050="5. Muy alta4. Mayor","Alto",IF(AX1050="5. Muy alta5. Catastrófico","Extremo",IF(AX1050="4. Alta1. Leve","Moderado",IF(AX1050="4. Alta2. Menor","Moderado",IF(AX1050="4. Alta3. Moderado","Alto",IF(AX1050="4. Alta4. Mayor","Alto",IF(AX1050="4. Alta5. Catastrófico","Extremo",IF(AX1050="3. Media1. Leve","Moderado",IF(AX1050="3. Media2. Menor","Moderado",IF(AX1050="3. Media3. Moderado","Moderado",IF(AX1050="3. Media4. Mayor","Alto",IF(AX1050="3. Media5. Catastrófico","Extremo",IF(AX1050="2. Baja1. Leve","Bajo",IF(AX1050="2. Baja2. Menor","Moderado",IF(AX1050="2. Baja3. Moderado","Moderado",IF(AX1050="2. Baja4. Mayor","Alto",IF(AX1050="2. Baja5. Catastrófico","Extremo",IF(AX1050="1. Muy baja1. Leve","Bajo",IF(AX1050="1. Muy baja2. Menor","Bajo",IF(AX1050="1. Muy baja3. Moderado","Moderado",IF(AX1050="1. Muy baja4. Mayor","Alto",IF(AX1050="1. Muy baja5. Catastrófico","Extremo","")))))))))))))))))))))))))</f>
        <v>Bajo</v>
      </c>
    </row>
    <row r="1051" spans="1:51" ht="50" customHeight="1" x14ac:dyDescent="0.3">
      <c r="A1051" s="374"/>
      <c r="B1051" s="377"/>
      <c r="C1051" s="380"/>
      <c r="D1051" s="377"/>
      <c r="E1051" s="377"/>
      <c r="F1051" s="377"/>
      <c r="G1051" s="383"/>
      <c r="H1051" s="362"/>
      <c r="I1051" s="362"/>
      <c r="J1051" s="362"/>
      <c r="K1051" s="362"/>
      <c r="L1051" s="362"/>
      <c r="M1051" s="362"/>
      <c r="N1051" s="365"/>
      <c r="O1051" s="371"/>
      <c r="P1051" s="362"/>
      <c r="Q1051" s="365"/>
      <c r="R1051" s="371"/>
      <c r="S1051" s="365"/>
      <c r="T1051" s="368"/>
      <c r="U1051" s="96" t="s">
        <v>419</v>
      </c>
      <c r="V1051" s="96" t="s">
        <v>4004</v>
      </c>
      <c r="W1051" s="96" t="s">
        <v>2046</v>
      </c>
      <c r="X1051" s="224">
        <f t="shared" si="589"/>
        <v>0.25</v>
      </c>
      <c r="Y1051" s="224" t="s">
        <v>2047</v>
      </c>
      <c r="Z1051" s="224">
        <f t="shared" si="590"/>
        <v>0.05</v>
      </c>
      <c r="AA1051" s="96" t="s">
        <v>419</v>
      </c>
      <c r="AB1051" s="96" t="s">
        <v>4001</v>
      </c>
      <c r="AC1051" s="231">
        <f t="shared" si="591"/>
        <v>0.1</v>
      </c>
      <c r="AD1051" s="96" t="s">
        <v>419</v>
      </c>
      <c r="AE1051" s="96" t="s">
        <v>324</v>
      </c>
      <c r="AF1051" s="96" t="s">
        <v>657</v>
      </c>
      <c r="AG1051" s="231">
        <f t="shared" si="592"/>
        <v>0.15</v>
      </c>
      <c r="AH1051" s="96" t="s">
        <v>419</v>
      </c>
      <c r="AI1051" s="96" t="s">
        <v>2049</v>
      </c>
      <c r="AJ1051" s="231">
        <f t="shared" si="565"/>
        <v>0.1</v>
      </c>
      <c r="AK1051" s="96" t="s">
        <v>419</v>
      </c>
      <c r="AL1051" s="96" t="s">
        <v>2082</v>
      </c>
      <c r="AM1051" s="231">
        <f t="shared" si="597"/>
        <v>0.15</v>
      </c>
      <c r="AN1051" s="231" t="s">
        <v>2051</v>
      </c>
      <c r="AO1051" s="231" t="s">
        <v>2052</v>
      </c>
      <c r="AP1051" s="225">
        <f t="shared" si="593"/>
        <v>0.25</v>
      </c>
      <c r="AQ1051" s="226">
        <f t="shared" si="594"/>
        <v>1.05</v>
      </c>
      <c r="AR1051" s="359"/>
      <c r="AS1051" s="362"/>
      <c r="AT1051" s="365"/>
      <c r="AU1051" s="362"/>
      <c r="AV1051" s="365"/>
      <c r="AW1051" s="365"/>
      <c r="AX1051" s="365"/>
      <c r="AY1051" s="368"/>
    </row>
    <row r="1052" spans="1:51" ht="50" customHeight="1" x14ac:dyDescent="0.3">
      <c r="A1052" s="375"/>
      <c r="B1052" s="378"/>
      <c r="C1052" s="381"/>
      <c r="D1052" s="378"/>
      <c r="E1052" s="378"/>
      <c r="F1052" s="378"/>
      <c r="G1052" s="384"/>
      <c r="H1052" s="363"/>
      <c r="I1052" s="363"/>
      <c r="J1052" s="363"/>
      <c r="K1052" s="363"/>
      <c r="L1052" s="363"/>
      <c r="M1052" s="363"/>
      <c r="N1052" s="366"/>
      <c r="O1052" s="372"/>
      <c r="P1052" s="363"/>
      <c r="Q1052" s="366"/>
      <c r="R1052" s="372"/>
      <c r="S1052" s="366"/>
      <c r="T1052" s="369"/>
      <c r="U1052" s="129"/>
      <c r="V1052" s="129"/>
      <c r="W1052" s="129"/>
      <c r="X1052" s="224" t="str">
        <f t="shared" si="589"/>
        <v>0%</v>
      </c>
      <c r="Y1052" s="224"/>
      <c r="Z1052" s="224" t="str">
        <f t="shared" si="590"/>
        <v>0%</v>
      </c>
      <c r="AA1052" s="129"/>
      <c r="AB1052" s="129"/>
      <c r="AC1052" s="225">
        <f t="shared" si="591"/>
        <v>0</v>
      </c>
      <c r="AD1052" s="129"/>
      <c r="AE1052" s="129"/>
      <c r="AF1052" s="129"/>
      <c r="AG1052" s="225">
        <f t="shared" si="592"/>
        <v>0</v>
      </c>
      <c r="AH1052" s="129"/>
      <c r="AI1052" s="129"/>
      <c r="AJ1052" s="225">
        <f t="shared" si="565"/>
        <v>0</v>
      </c>
      <c r="AK1052" s="129"/>
      <c r="AL1052" s="129"/>
      <c r="AM1052" s="225">
        <f t="shared" si="597"/>
        <v>0</v>
      </c>
      <c r="AN1052" s="225"/>
      <c r="AO1052" s="225"/>
      <c r="AP1052" s="225">
        <f t="shared" si="593"/>
        <v>0</v>
      </c>
      <c r="AQ1052" s="226">
        <f t="shared" si="594"/>
        <v>0</v>
      </c>
      <c r="AR1052" s="360"/>
      <c r="AS1052" s="363"/>
      <c r="AT1052" s="366"/>
      <c r="AU1052" s="363"/>
      <c r="AV1052" s="366"/>
      <c r="AW1052" s="366"/>
      <c r="AX1052" s="366"/>
      <c r="AY1052" s="369"/>
    </row>
    <row r="1053" spans="1:51" ht="50" customHeight="1" x14ac:dyDescent="0.3">
      <c r="A1053" s="373" t="s">
        <v>3996</v>
      </c>
      <c r="B1053" s="376" t="s">
        <v>163</v>
      </c>
      <c r="C1053" s="379">
        <v>10</v>
      </c>
      <c r="D1053" s="376" t="s">
        <v>3631</v>
      </c>
      <c r="E1053" s="376" t="s">
        <v>695</v>
      </c>
      <c r="F1053" s="376" t="s">
        <v>2061</v>
      </c>
      <c r="G1053" s="382" t="str">
        <f>(CONCATENATE(F1053," ","de"," ",D1053," ","por"," ",J1053," ","debido a"," ",I1053))</f>
        <v>Pérdida de Disponibilidad de Archivo de gestión (archivadores rodantes) por Condiciones inadecuadas de temperatura y/o humedad debido a Falta de mantenimiento en las instalaciones</v>
      </c>
      <c r="H1053" s="361" t="s">
        <v>2084</v>
      </c>
      <c r="I1053" s="361" t="s">
        <v>2785</v>
      </c>
      <c r="J1053" s="361" t="s">
        <v>2786</v>
      </c>
      <c r="K1053" s="361" t="s">
        <v>2140</v>
      </c>
      <c r="L1053" s="361" t="s">
        <v>3997</v>
      </c>
      <c r="M1053" s="361" t="s">
        <v>2042</v>
      </c>
      <c r="N1053" s="364">
        <f>VALUE(MID($M1053,1,1))</f>
        <v>3</v>
      </c>
      <c r="O1053" s="370">
        <f>IF(N1053=5,100%,IF(N1053=4,80%,IF(N1053=3,60%,IF(N1053=2,40%,IF(N1053=1,20%,"")))))</f>
        <v>0.6</v>
      </c>
      <c r="P1053" s="361" t="s">
        <v>2043</v>
      </c>
      <c r="Q1053" s="364">
        <f>VALUE(MID($P1053,1,1))</f>
        <v>2</v>
      </c>
      <c r="R1053" s="370">
        <f>IF(Q1053=5,100%,IF(Q1053=4,80%,IF(Q1053=3,60%,IF(Q1053=2,40%,IF(Q1053=1,20%,"")))))</f>
        <v>0.4</v>
      </c>
      <c r="S1053" s="364" t="str">
        <f>CONCATENATE(M1053,P1053)</f>
        <v>3. Media2. Menor</v>
      </c>
      <c r="T1053" s="367" t="str">
        <f t="shared" ref="T1053" si="615">IF(S1053="5. Muy alta1. Leve","Alto",IF(S1053="5. Muy alta2. Menor","Alto",IF(S1053="5. Muy alta3. Moderado","Alto",IF(S1053="5. Muy alta4. Mayor","Alto",IF(S1053="5. Muy alta5. Catastrófico","Extremo",IF(S1053="4. Alta1. Leve","Moderado",IF(S1053="4. Alta2. Menor","Moderado",IF(S1053="4. Alta3. Moderado","Alto",IF(S1053="4. Alta4. Mayor","Alto",IF(S1053="4. Alta5. Catastrófico","Extremo",IF(S1053="3. Media1. Leve","Moderado",IF(S1053="3. Media2. Menor","Moderado",IF(S1053="3. Media3. Moderado","Moderado",IF(S1053="3. Media4. Mayor","Alto",IF(S1053="3. Media5. Catastrófico","Extremo",IF(S1053="2. Baja1. Leve","Bajo",IF(S1053="2. Baja2. Menor","Moderado",IF(S1053="2. Baja3. Moderado","Moderado",IF(S1053="2. Baja4. Mayor","Alto",IF(S1053="2. Baja5. Catastrófico","Extremo",IF(S1053="1. Muy baja1. Leve","Bajo",IF(S1053="1. Muy baja2. Menor","Bajo",IF(S1053="1. Muy baja3. Moderado","Moderado",IF(S1053="1. Muy baja4. Mayor","Alto",IF(S1053="1. Muy baja5. Catastrófico","Extremo","")))))))))))))))))))))))))</f>
        <v>Moderado</v>
      </c>
      <c r="U1053" s="96" t="s">
        <v>419</v>
      </c>
      <c r="V1053" s="96" t="s">
        <v>4003</v>
      </c>
      <c r="W1053" s="96" t="s">
        <v>2046</v>
      </c>
      <c r="X1053" s="224">
        <f t="shared" si="589"/>
        <v>0.25</v>
      </c>
      <c r="Y1053" s="224" t="s">
        <v>2047</v>
      </c>
      <c r="Z1053" s="224">
        <f t="shared" si="590"/>
        <v>0.05</v>
      </c>
      <c r="AA1053" s="96" t="s">
        <v>419</v>
      </c>
      <c r="AB1053" s="96" t="s">
        <v>3999</v>
      </c>
      <c r="AC1053" s="231">
        <f t="shared" si="591"/>
        <v>0.1</v>
      </c>
      <c r="AD1053" s="96" t="s">
        <v>419</v>
      </c>
      <c r="AE1053" s="96" t="s">
        <v>324</v>
      </c>
      <c r="AF1053" s="96" t="s">
        <v>657</v>
      </c>
      <c r="AG1053" s="231">
        <f t="shared" si="592"/>
        <v>0.15</v>
      </c>
      <c r="AH1053" s="96" t="s">
        <v>419</v>
      </c>
      <c r="AI1053" s="96" t="s">
        <v>2049</v>
      </c>
      <c r="AJ1053" s="231">
        <f t="shared" si="565"/>
        <v>0.1</v>
      </c>
      <c r="AK1053" s="96" t="s">
        <v>419</v>
      </c>
      <c r="AL1053" s="96" t="s">
        <v>2079</v>
      </c>
      <c r="AM1053" s="231">
        <f t="shared" si="597"/>
        <v>0.15</v>
      </c>
      <c r="AN1053" s="231" t="s">
        <v>2051</v>
      </c>
      <c r="AO1053" s="231" t="s">
        <v>2052</v>
      </c>
      <c r="AP1053" s="225">
        <f t="shared" si="593"/>
        <v>0.25</v>
      </c>
      <c r="AQ1053" s="226">
        <f t="shared" si="594"/>
        <v>1.05</v>
      </c>
      <c r="AR1053" s="358">
        <f>AVERAGE(AQ1053,AQ1054,AQ1055)</f>
        <v>0.70000000000000007</v>
      </c>
      <c r="AS1053" s="361" t="s">
        <v>2132</v>
      </c>
      <c r="AT1053" s="364">
        <f>VALUE(MID($AS1053,1,1))</f>
        <v>2</v>
      </c>
      <c r="AU1053" s="361" t="s">
        <v>2054</v>
      </c>
      <c r="AV1053" s="364">
        <f>VALUE(MID($AU1053,1,1))</f>
        <v>1</v>
      </c>
      <c r="AW1053" s="364">
        <f>$AT1053*$AV1053</f>
        <v>2</v>
      </c>
      <c r="AX1053" s="364" t="str">
        <f>CONCATENATE(AS1053,AU1053)</f>
        <v>2. Baja1. Leve</v>
      </c>
      <c r="AY1053" s="367" t="str">
        <f t="shared" ref="AY1053" si="616">IF(AX1053="5. Muy alta1. Leve","Alto",IF(AX1053="5. Muy alta2. Menor","Alto",IF(AX1053="5. Muy alta3. Moderado","Alto",IF(AX1053="5. Muy alta4. Mayor","Alto",IF(AX1053="5. Muy alta5. Catastrófico","Extremo",IF(AX1053="4. Alta1. Leve","Moderado",IF(AX1053="4. Alta2. Menor","Moderado",IF(AX1053="4. Alta3. Moderado","Alto",IF(AX1053="4. Alta4. Mayor","Alto",IF(AX1053="4. Alta5. Catastrófico","Extremo",IF(AX1053="3. Media1. Leve","Moderado",IF(AX1053="3. Media2. Menor","Moderado",IF(AX1053="3. Media3. Moderado","Moderado",IF(AX1053="3. Media4. Mayor","Alto",IF(AX1053="3. Media5. Catastrófico","Extremo",IF(AX1053="2. Baja1. Leve","Bajo",IF(AX1053="2. Baja2. Menor","Moderado",IF(AX1053="2. Baja3. Moderado","Moderado",IF(AX1053="2. Baja4. Mayor","Alto",IF(AX1053="2. Baja5. Catastrófico","Extremo",IF(AX1053="1. Muy baja1. Leve","Bajo",IF(AX1053="1. Muy baja2. Menor","Bajo",IF(AX1053="1. Muy baja3. Moderado","Moderado",IF(AX1053="1. Muy baja4. Mayor","Alto",IF(AX1053="1. Muy baja5. Catastrófico","Extremo","")))))))))))))))))))))))))</f>
        <v>Bajo</v>
      </c>
    </row>
    <row r="1054" spans="1:51" ht="50" customHeight="1" x14ac:dyDescent="0.3">
      <c r="A1054" s="374"/>
      <c r="B1054" s="377"/>
      <c r="C1054" s="380"/>
      <c r="D1054" s="377"/>
      <c r="E1054" s="377"/>
      <c r="F1054" s="377"/>
      <c r="G1054" s="383"/>
      <c r="H1054" s="362"/>
      <c r="I1054" s="362"/>
      <c r="J1054" s="362"/>
      <c r="K1054" s="362"/>
      <c r="L1054" s="362"/>
      <c r="M1054" s="362"/>
      <c r="N1054" s="365"/>
      <c r="O1054" s="371"/>
      <c r="P1054" s="362"/>
      <c r="Q1054" s="365"/>
      <c r="R1054" s="371"/>
      <c r="S1054" s="365"/>
      <c r="T1054" s="368"/>
      <c r="U1054" s="96" t="s">
        <v>419</v>
      </c>
      <c r="V1054" s="96" t="s">
        <v>4004</v>
      </c>
      <c r="W1054" s="96" t="s">
        <v>2046</v>
      </c>
      <c r="X1054" s="224">
        <f t="shared" si="589"/>
        <v>0.25</v>
      </c>
      <c r="Y1054" s="224" t="s">
        <v>2047</v>
      </c>
      <c r="Z1054" s="224">
        <f t="shared" si="590"/>
        <v>0.05</v>
      </c>
      <c r="AA1054" s="96" t="s">
        <v>419</v>
      </c>
      <c r="AB1054" s="96" t="s">
        <v>4001</v>
      </c>
      <c r="AC1054" s="231">
        <f t="shared" si="591"/>
        <v>0.1</v>
      </c>
      <c r="AD1054" s="96" t="s">
        <v>419</v>
      </c>
      <c r="AE1054" s="96" t="s">
        <v>324</v>
      </c>
      <c r="AF1054" s="96" t="s">
        <v>657</v>
      </c>
      <c r="AG1054" s="231">
        <f t="shared" si="592"/>
        <v>0.15</v>
      </c>
      <c r="AH1054" s="96" t="s">
        <v>419</v>
      </c>
      <c r="AI1054" s="96" t="s">
        <v>2049</v>
      </c>
      <c r="AJ1054" s="231">
        <f t="shared" si="565"/>
        <v>0.1</v>
      </c>
      <c r="AK1054" s="96" t="s">
        <v>419</v>
      </c>
      <c r="AL1054" s="96" t="s">
        <v>2082</v>
      </c>
      <c r="AM1054" s="231">
        <f t="shared" si="597"/>
        <v>0.15</v>
      </c>
      <c r="AN1054" s="231" t="s">
        <v>2051</v>
      </c>
      <c r="AO1054" s="231" t="s">
        <v>2052</v>
      </c>
      <c r="AP1054" s="225">
        <f t="shared" si="593"/>
        <v>0.25</v>
      </c>
      <c r="AQ1054" s="226">
        <f t="shared" si="594"/>
        <v>1.05</v>
      </c>
      <c r="AR1054" s="359"/>
      <c r="AS1054" s="362"/>
      <c r="AT1054" s="365"/>
      <c r="AU1054" s="362"/>
      <c r="AV1054" s="365"/>
      <c r="AW1054" s="365"/>
      <c r="AX1054" s="365"/>
      <c r="AY1054" s="368"/>
    </row>
    <row r="1055" spans="1:51" ht="50" customHeight="1" x14ac:dyDescent="0.3">
      <c r="A1055" s="375"/>
      <c r="B1055" s="378"/>
      <c r="C1055" s="381"/>
      <c r="D1055" s="378"/>
      <c r="E1055" s="378"/>
      <c r="F1055" s="378"/>
      <c r="G1055" s="384"/>
      <c r="H1055" s="363"/>
      <c r="I1055" s="363"/>
      <c r="J1055" s="363"/>
      <c r="K1055" s="363"/>
      <c r="L1055" s="363"/>
      <c r="M1055" s="363"/>
      <c r="N1055" s="366"/>
      <c r="O1055" s="372"/>
      <c r="P1055" s="363"/>
      <c r="Q1055" s="366"/>
      <c r="R1055" s="372"/>
      <c r="S1055" s="366"/>
      <c r="T1055" s="369"/>
      <c r="U1055" s="129"/>
      <c r="V1055" s="129"/>
      <c r="W1055" s="129"/>
      <c r="X1055" s="224" t="str">
        <f t="shared" si="589"/>
        <v>0%</v>
      </c>
      <c r="Y1055" s="224"/>
      <c r="Z1055" s="224" t="str">
        <f t="shared" si="590"/>
        <v>0%</v>
      </c>
      <c r="AA1055" s="129"/>
      <c r="AB1055" s="129"/>
      <c r="AC1055" s="225">
        <f t="shared" si="591"/>
        <v>0</v>
      </c>
      <c r="AD1055" s="129"/>
      <c r="AE1055" s="129"/>
      <c r="AF1055" s="129"/>
      <c r="AG1055" s="225">
        <f t="shared" si="592"/>
        <v>0</v>
      </c>
      <c r="AH1055" s="129"/>
      <c r="AI1055" s="129"/>
      <c r="AJ1055" s="225">
        <f t="shared" si="565"/>
        <v>0</v>
      </c>
      <c r="AK1055" s="129"/>
      <c r="AL1055" s="129"/>
      <c r="AM1055" s="225">
        <f t="shared" si="597"/>
        <v>0</v>
      </c>
      <c r="AN1055" s="225"/>
      <c r="AO1055" s="225"/>
      <c r="AP1055" s="225">
        <f t="shared" si="593"/>
        <v>0</v>
      </c>
      <c r="AQ1055" s="226">
        <f t="shared" si="594"/>
        <v>0</v>
      </c>
      <c r="AR1055" s="360"/>
      <c r="AS1055" s="363"/>
      <c r="AT1055" s="366"/>
      <c r="AU1055" s="363"/>
      <c r="AV1055" s="366"/>
      <c r="AW1055" s="366"/>
      <c r="AX1055" s="366"/>
      <c r="AY1055" s="369"/>
    </row>
    <row r="1056" spans="1:51" ht="50" customHeight="1" x14ac:dyDescent="0.3">
      <c r="A1056" s="373" t="s">
        <v>3996</v>
      </c>
      <c r="B1056" s="376" t="s">
        <v>163</v>
      </c>
      <c r="C1056" s="379">
        <v>11</v>
      </c>
      <c r="D1056" s="376" t="s">
        <v>312</v>
      </c>
      <c r="E1056" s="376" t="s">
        <v>312</v>
      </c>
      <c r="F1056" s="376" t="s">
        <v>2032</v>
      </c>
      <c r="G1056" s="382" t="str">
        <f>(CONCATENATE(F1056," ","de"," ",D1056," ","por"," ",J1056," ","debido a"," ",I1056))</f>
        <v>Pérdida de confidencialidad e integridad de Recurso Humano por Divulgación de información debido a Falta de cultura de seguridad</v>
      </c>
      <c r="H1056" s="361" t="s">
        <v>2073</v>
      </c>
      <c r="I1056" s="361" t="s">
        <v>2232</v>
      </c>
      <c r="J1056" s="361" t="s">
        <v>2233</v>
      </c>
      <c r="K1056" s="361" t="s">
        <v>2110</v>
      </c>
      <c r="L1056" s="361" t="s">
        <v>3997</v>
      </c>
      <c r="M1056" s="361" t="s">
        <v>2042</v>
      </c>
      <c r="N1056" s="364">
        <f>VALUE(MID($M1056,1,1))</f>
        <v>3</v>
      </c>
      <c r="O1056" s="370">
        <f>IF(N1056=5,100%,IF(N1056=4,80%,IF(N1056=3,60%,IF(N1056=2,40%,IF(N1056=1,20%,"")))))</f>
        <v>0.6</v>
      </c>
      <c r="P1056" s="361" t="s">
        <v>2106</v>
      </c>
      <c r="Q1056" s="364">
        <f>VALUE(MID($P1056,1,1))</f>
        <v>3</v>
      </c>
      <c r="R1056" s="370">
        <f>IF(Q1056=5,100%,IF(Q1056=4,80%,IF(Q1056=3,60%,IF(Q1056=2,40%,IF(Q1056=1,20%,"")))))</f>
        <v>0.6</v>
      </c>
      <c r="S1056" s="364" t="str">
        <f>CONCATENATE(M1056,P1056)</f>
        <v>3. Media3. Moderado</v>
      </c>
      <c r="T1056" s="367" t="str">
        <f t="shared" ref="T1056" si="617">IF(S1056="5. Muy alta1. Leve","Alto",IF(S1056="5. Muy alta2. Menor","Alto",IF(S1056="5. Muy alta3. Moderado","Alto",IF(S1056="5. Muy alta4. Mayor","Alto",IF(S1056="5. Muy alta5. Catastrófico","Extremo",IF(S1056="4. Alta1. Leve","Moderado",IF(S1056="4. Alta2. Menor","Moderado",IF(S1056="4. Alta3. Moderado","Alto",IF(S1056="4. Alta4. Mayor","Alto",IF(S1056="4. Alta5. Catastrófico","Extremo",IF(S1056="3. Media1. Leve","Moderado",IF(S1056="3. Media2. Menor","Moderado",IF(S1056="3. Media3. Moderado","Moderado",IF(S1056="3. Media4. Mayor","Alto",IF(S1056="3. Media5. Catastrófico","Extremo",IF(S1056="2. Baja1. Leve","Bajo",IF(S1056="2. Baja2. Menor","Moderado",IF(S1056="2. Baja3. Moderado","Moderado",IF(S1056="2. Baja4. Mayor","Alto",IF(S1056="2. Baja5. Catastrófico","Extremo",IF(S1056="1. Muy baja1. Leve","Bajo",IF(S1056="1. Muy baja2. Menor","Bajo",IF(S1056="1. Muy baja3. Moderado","Moderado",IF(S1056="1. Muy baja4. Mayor","Alto",IF(S1056="1. Muy baja5. Catastrófico","Extremo","")))))))))))))))))))))))))</f>
        <v>Moderado</v>
      </c>
      <c r="U1056" s="119" t="s">
        <v>419</v>
      </c>
      <c r="V1056" s="119" t="s">
        <v>2234</v>
      </c>
      <c r="W1056" s="119" t="s">
        <v>2046</v>
      </c>
      <c r="X1056" s="224">
        <f t="shared" si="589"/>
        <v>0.25</v>
      </c>
      <c r="Y1056" s="224" t="s">
        <v>2047</v>
      </c>
      <c r="Z1056" s="224">
        <f t="shared" si="590"/>
        <v>0.05</v>
      </c>
      <c r="AA1056" s="119" t="s">
        <v>419</v>
      </c>
      <c r="AB1056" s="119" t="s">
        <v>4005</v>
      </c>
      <c r="AC1056" s="231">
        <f t="shared" si="591"/>
        <v>0.1</v>
      </c>
      <c r="AD1056" s="119" t="s">
        <v>419</v>
      </c>
      <c r="AE1056" s="96" t="s">
        <v>2909</v>
      </c>
      <c r="AF1056" s="96" t="s">
        <v>657</v>
      </c>
      <c r="AG1056" s="231">
        <f t="shared" si="592"/>
        <v>0.15</v>
      </c>
      <c r="AH1056" s="119" t="s">
        <v>419</v>
      </c>
      <c r="AI1056" s="119" t="s">
        <v>2145</v>
      </c>
      <c r="AJ1056" s="231">
        <f t="shared" si="565"/>
        <v>0.1</v>
      </c>
      <c r="AK1056" s="119" t="s">
        <v>419</v>
      </c>
      <c r="AL1056" s="119" t="s">
        <v>2079</v>
      </c>
      <c r="AM1056" s="231">
        <f t="shared" si="597"/>
        <v>0.15</v>
      </c>
      <c r="AN1056" s="231" t="s">
        <v>2051</v>
      </c>
      <c r="AO1056" s="231" t="s">
        <v>2067</v>
      </c>
      <c r="AP1056" s="225">
        <f t="shared" si="593"/>
        <v>0.25</v>
      </c>
      <c r="AQ1056" s="226">
        <f t="shared" si="594"/>
        <v>1.05</v>
      </c>
      <c r="AR1056" s="358">
        <f>AVERAGE(AQ1056,AQ1057,AQ1058)</f>
        <v>0.35000000000000003</v>
      </c>
      <c r="AS1056" s="361" t="s">
        <v>2132</v>
      </c>
      <c r="AT1056" s="364">
        <f>VALUE(MID($AS1056,1,1))</f>
        <v>2</v>
      </c>
      <c r="AU1056" s="361" t="s">
        <v>2043</v>
      </c>
      <c r="AV1056" s="364">
        <f>VALUE(MID($AU1056,1,1))</f>
        <v>2</v>
      </c>
      <c r="AW1056" s="364">
        <f>$AT1056*$AV1056</f>
        <v>4</v>
      </c>
      <c r="AX1056" s="364" t="str">
        <f>CONCATENATE(AS1056,AU1056)</f>
        <v>2. Baja2. Menor</v>
      </c>
      <c r="AY1056" s="367" t="str">
        <f t="shared" ref="AY1056" si="618">IF(AX1056="5. Muy alta1. Leve","Alto",IF(AX1056="5. Muy alta2. Menor","Alto",IF(AX1056="5. Muy alta3. Moderado","Alto",IF(AX1056="5. Muy alta4. Mayor","Alto",IF(AX1056="5. Muy alta5. Catastrófico","Extremo",IF(AX1056="4. Alta1. Leve","Moderado",IF(AX1056="4. Alta2. Menor","Moderado",IF(AX1056="4. Alta3. Moderado","Alto",IF(AX1056="4. Alta4. Mayor","Alto",IF(AX1056="4. Alta5. Catastrófico","Extremo",IF(AX1056="3. Media1. Leve","Moderado",IF(AX1056="3. Media2. Menor","Moderado",IF(AX1056="3. Media3. Moderado","Moderado",IF(AX1056="3. Media4. Mayor","Alto",IF(AX1056="3. Media5. Catastrófico","Extremo",IF(AX1056="2. Baja1. Leve","Bajo",IF(AX1056="2. Baja2. Menor","Moderado",IF(AX1056="2. Baja3. Moderado","Moderado",IF(AX1056="2. Baja4. Mayor","Alto",IF(AX1056="2. Baja5. Catastrófico","Extremo",IF(AX1056="1. Muy baja1. Leve","Bajo",IF(AX1056="1. Muy baja2. Menor","Bajo",IF(AX1056="1. Muy baja3. Moderado","Moderado",IF(AX1056="1. Muy baja4. Mayor","Alto",IF(AX1056="1. Muy baja5. Catastrófico","Extremo","")))))))))))))))))))))))))</f>
        <v>Moderado</v>
      </c>
    </row>
    <row r="1057" spans="1:51" ht="50" customHeight="1" x14ac:dyDescent="0.3">
      <c r="A1057" s="374"/>
      <c r="B1057" s="377"/>
      <c r="C1057" s="380"/>
      <c r="D1057" s="377"/>
      <c r="E1057" s="377"/>
      <c r="F1057" s="377"/>
      <c r="G1057" s="383"/>
      <c r="H1057" s="362"/>
      <c r="I1057" s="362"/>
      <c r="J1057" s="362"/>
      <c r="K1057" s="362"/>
      <c r="L1057" s="362"/>
      <c r="M1057" s="362"/>
      <c r="N1057" s="365"/>
      <c r="O1057" s="371"/>
      <c r="P1057" s="362"/>
      <c r="Q1057" s="365"/>
      <c r="R1057" s="371"/>
      <c r="S1057" s="365"/>
      <c r="T1057" s="368"/>
      <c r="U1057" s="134"/>
      <c r="V1057" s="134"/>
      <c r="W1057" s="134"/>
      <c r="X1057" s="232"/>
      <c r="Y1057" s="232"/>
      <c r="Z1057" s="232"/>
      <c r="AA1057" s="134"/>
      <c r="AB1057" s="134"/>
      <c r="AC1057" s="233"/>
      <c r="AD1057" s="134"/>
      <c r="AE1057" s="134"/>
      <c r="AF1057" s="134"/>
      <c r="AG1057" s="233"/>
      <c r="AH1057" s="134"/>
      <c r="AI1057" s="134"/>
      <c r="AJ1057" s="233"/>
      <c r="AK1057" s="134"/>
      <c r="AL1057" s="134"/>
      <c r="AM1057" s="233"/>
      <c r="AN1057" s="233"/>
      <c r="AO1057" s="233"/>
      <c r="AP1057" s="225">
        <f t="shared" si="593"/>
        <v>0</v>
      </c>
      <c r="AQ1057" s="226">
        <f t="shared" si="594"/>
        <v>0</v>
      </c>
      <c r="AR1057" s="359"/>
      <c r="AS1057" s="362"/>
      <c r="AT1057" s="365"/>
      <c r="AU1057" s="362"/>
      <c r="AV1057" s="365"/>
      <c r="AW1057" s="365"/>
      <c r="AX1057" s="365"/>
      <c r="AY1057" s="368"/>
    </row>
    <row r="1058" spans="1:51" ht="50" customHeight="1" x14ac:dyDescent="0.3">
      <c r="A1058" s="375"/>
      <c r="B1058" s="378"/>
      <c r="C1058" s="381"/>
      <c r="D1058" s="378"/>
      <c r="E1058" s="378"/>
      <c r="F1058" s="378"/>
      <c r="G1058" s="384"/>
      <c r="H1058" s="363"/>
      <c r="I1058" s="363"/>
      <c r="J1058" s="363"/>
      <c r="K1058" s="363"/>
      <c r="L1058" s="363"/>
      <c r="M1058" s="363"/>
      <c r="N1058" s="366"/>
      <c r="O1058" s="372"/>
      <c r="P1058" s="363"/>
      <c r="Q1058" s="366"/>
      <c r="R1058" s="372"/>
      <c r="S1058" s="366"/>
      <c r="T1058" s="369"/>
      <c r="U1058" s="134"/>
      <c r="V1058" s="134"/>
      <c r="W1058" s="134"/>
      <c r="X1058" s="232" t="str">
        <f t="shared" si="589"/>
        <v>0%</v>
      </c>
      <c r="Y1058" s="232"/>
      <c r="Z1058" s="232" t="str">
        <f t="shared" si="590"/>
        <v>0%</v>
      </c>
      <c r="AA1058" s="134"/>
      <c r="AB1058" s="134"/>
      <c r="AC1058" s="233">
        <f t="shared" si="591"/>
        <v>0</v>
      </c>
      <c r="AD1058" s="134"/>
      <c r="AE1058" s="134"/>
      <c r="AF1058" s="134"/>
      <c r="AG1058" s="233">
        <f t="shared" si="592"/>
        <v>0</v>
      </c>
      <c r="AH1058" s="134"/>
      <c r="AI1058" s="134"/>
      <c r="AJ1058" s="233">
        <f t="shared" si="565"/>
        <v>0</v>
      </c>
      <c r="AK1058" s="134"/>
      <c r="AL1058" s="134"/>
      <c r="AM1058" s="233">
        <f t="shared" si="597"/>
        <v>0</v>
      </c>
      <c r="AN1058" s="233"/>
      <c r="AO1058" s="233"/>
      <c r="AP1058" s="225">
        <f t="shared" si="593"/>
        <v>0</v>
      </c>
      <c r="AQ1058" s="226">
        <f t="shared" si="594"/>
        <v>0</v>
      </c>
      <c r="AR1058" s="360"/>
      <c r="AS1058" s="363"/>
      <c r="AT1058" s="366"/>
      <c r="AU1058" s="363"/>
      <c r="AV1058" s="366"/>
      <c r="AW1058" s="366"/>
      <c r="AX1058" s="366"/>
      <c r="AY1058" s="369"/>
    </row>
    <row r="1059" spans="1:51" ht="50" customHeight="1" x14ac:dyDescent="0.3">
      <c r="A1059" s="373" t="s">
        <v>3996</v>
      </c>
      <c r="B1059" s="376" t="s">
        <v>163</v>
      </c>
      <c r="C1059" s="379">
        <v>12</v>
      </c>
      <c r="D1059" s="376" t="s">
        <v>312</v>
      </c>
      <c r="E1059" s="376" t="s">
        <v>312</v>
      </c>
      <c r="F1059" s="376" t="s">
        <v>2061</v>
      </c>
      <c r="G1059" s="382" t="str">
        <f>(CONCATENATE(F1059," ","de"," ",D1059," ","por"," ",J1059," ","debido a"," ",I1059))</f>
        <v>Pérdida de Disponibilidad de Recurso Humano por Indisponibilidad del personal debido a Falta de personal capacitado</v>
      </c>
      <c r="H1059" s="361" t="s">
        <v>2073</v>
      </c>
      <c r="I1059" s="361" t="s">
        <v>2237</v>
      </c>
      <c r="J1059" s="361" t="s">
        <v>2238</v>
      </c>
      <c r="K1059" s="361" t="s">
        <v>2239</v>
      </c>
      <c r="L1059" s="361" t="s">
        <v>3997</v>
      </c>
      <c r="M1059" s="361" t="s">
        <v>2132</v>
      </c>
      <c r="N1059" s="364">
        <f>VALUE(MID($M1059,1,1))</f>
        <v>2</v>
      </c>
      <c r="O1059" s="370">
        <f>IF(N1059=5,100%,IF(N1059=4,80%,IF(N1059=3,60%,IF(N1059=2,40%,IF(N1059=1,20%,"")))))</f>
        <v>0.4</v>
      </c>
      <c r="P1059" s="361" t="s">
        <v>2106</v>
      </c>
      <c r="Q1059" s="364">
        <f>VALUE(MID($P1059,1,1))</f>
        <v>3</v>
      </c>
      <c r="R1059" s="370">
        <f>IF(Q1059=5,100%,IF(Q1059=4,80%,IF(Q1059=3,60%,IF(Q1059=2,40%,IF(Q1059=1,20%,"")))))</f>
        <v>0.6</v>
      </c>
      <c r="S1059" s="364" t="str">
        <f>CONCATENATE(M1059,P1059)</f>
        <v>2. Baja3. Moderado</v>
      </c>
      <c r="T1059" s="367" t="str">
        <f t="shared" ref="T1059" si="619">IF(S1059="5. Muy alta1. Leve","Alto",IF(S1059="5. Muy alta2. Menor","Alto",IF(S1059="5. Muy alta3. Moderado","Alto",IF(S1059="5. Muy alta4. Mayor","Alto",IF(S1059="5. Muy alta5. Catastrófico","Extremo",IF(S1059="4. Alta1. Leve","Moderado",IF(S1059="4. Alta2. Menor","Moderado",IF(S1059="4. Alta3. Moderado","Alto",IF(S1059="4. Alta4. Mayor","Alto",IF(S1059="4. Alta5. Catastrófico","Extremo",IF(S1059="3. Media1. Leve","Moderado",IF(S1059="3. Media2. Menor","Moderado",IF(S1059="3. Media3. Moderado","Moderado",IF(S1059="3. Media4. Mayor","Alto",IF(S1059="3. Media5. Catastrófico","Extremo",IF(S1059="2. Baja1. Leve","Bajo",IF(S1059="2. Baja2. Menor","Moderado",IF(S1059="2. Baja3. Moderado","Moderado",IF(S1059="2. Baja4. Mayor","Alto",IF(S1059="2. Baja5. Catastrófico","Extremo",IF(S1059="1. Muy baja1. Leve","Bajo",IF(S1059="1. Muy baja2. Menor","Bajo",IF(S1059="1. Muy baja3. Moderado","Moderado",IF(S1059="1. Muy baja4. Mayor","Alto",IF(S1059="1. Muy baja5. Catastrófico","Extremo","")))))))))))))))))))))))))</f>
        <v>Moderado</v>
      </c>
      <c r="U1059" s="119" t="s">
        <v>419</v>
      </c>
      <c r="V1059" s="119" t="s">
        <v>4006</v>
      </c>
      <c r="W1059" s="119" t="s">
        <v>2046</v>
      </c>
      <c r="X1059" s="224">
        <f t="shared" si="589"/>
        <v>0.25</v>
      </c>
      <c r="Y1059" s="224" t="s">
        <v>2047</v>
      </c>
      <c r="Z1059" s="224">
        <f t="shared" si="590"/>
        <v>0.05</v>
      </c>
      <c r="AA1059" s="119" t="s">
        <v>456</v>
      </c>
      <c r="AB1059" s="119" t="s">
        <v>4007</v>
      </c>
      <c r="AC1059" s="231">
        <f t="shared" si="591"/>
        <v>0</v>
      </c>
      <c r="AD1059" s="119" t="s">
        <v>419</v>
      </c>
      <c r="AE1059" s="119" t="s">
        <v>193</v>
      </c>
      <c r="AF1059" s="96" t="s">
        <v>657</v>
      </c>
      <c r="AG1059" s="231">
        <f t="shared" si="592"/>
        <v>0.15</v>
      </c>
      <c r="AH1059" s="119" t="s">
        <v>419</v>
      </c>
      <c r="AI1059" s="119" t="s">
        <v>2145</v>
      </c>
      <c r="AJ1059" s="231">
        <f t="shared" si="565"/>
        <v>0.1</v>
      </c>
      <c r="AK1059" s="119" t="s">
        <v>419</v>
      </c>
      <c r="AL1059" s="119" t="s">
        <v>2242</v>
      </c>
      <c r="AM1059" s="231">
        <f t="shared" si="597"/>
        <v>0.15</v>
      </c>
      <c r="AN1059" s="231" t="s">
        <v>2051</v>
      </c>
      <c r="AO1059" s="231" t="s">
        <v>2243</v>
      </c>
      <c r="AP1059" s="225">
        <f t="shared" si="593"/>
        <v>0.25</v>
      </c>
      <c r="AQ1059" s="226">
        <f t="shared" si="594"/>
        <v>0.95000000000000007</v>
      </c>
      <c r="AR1059" s="358">
        <f>AVERAGE(AQ1059,AQ1060,AQ1061)</f>
        <v>0.40000000000000008</v>
      </c>
      <c r="AS1059" s="361" t="s">
        <v>2053</v>
      </c>
      <c r="AT1059" s="364">
        <f>VALUE(MID($AS1059,1,1))</f>
        <v>1</v>
      </c>
      <c r="AU1059" s="361" t="s">
        <v>2043</v>
      </c>
      <c r="AV1059" s="364">
        <f>VALUE(MID($AU1059,1,1))</f>
        <v>2</v>
      </c>
      <c r="AW1059" s="364">
        <f>$AT1059*$AV1059</f>
        <v>2</v>
      </c>
      <c r="AX1059" s="364" t="str">
        <f>CONCATENATE(AS1059,AU1059)</f>
        <v>1. Muy baja2. Menor</v>
      </c>
      <c r="AY1059" s="367" t="str">
        <f t="shared" ref="AY1059" si="620">IF(AX1059="5. Muy alta1. Leve","Alto",IF(AX1059="5. Muy alta2. Menor","Alto",IF(AX1059="5. Muy alta3. Moderado","Alto",IF(AX1059="5. Muy alta4. Mayor","Alto",IF(AX1059="5. Muy alta5. Catastrófico","Extremo",IF(AX1059="4. Alta1. Leve","Moderado",IF(AX1059="4. Alta2. Menor","Moderado",IF(AX1059="4. Alta3. Moderado","Alto",IF(AX1059="4. Alta4. Mayor","Alto",IF(AX1059="4. Alta5. Catastrófico","Extremo",IF(AX1059="3. Media1. Leve","Moderado",IF(AX1059="3. Media2. Menor","Moderado",IF(AX1059="3. Media3. Moderado","Moderado",IF(AX1059="3. Media4. Mayor","Alto",IF(AX1059="3. Media5. Catastrófico","Extremo",IF(AX1059="2. Baja1. Leve","Bajo",IF(AX1059="2. Baja2. Menor","Moderado",IF(AX1059="2. Baja3. Moderado","Moderado",IF(AX1059="2. Baja4. Mayor","Alto",IF(AX1059="2. Baja5. Catastrófico","Extremo",IF(AX1059="1. Muy baja1. Leve","Bajo",IF(AX1059="1. Muy baja2. Menor","Bajo",IF(AX1059="1. Muy baja3. Moderado","Moderado",IF(AX1059="1. Muy baja4. Mayor","Alto",IF(AX1059="1. Muy baja5. Catastrófico","Extremo","")))))))))))))))))))))))))</f>
        <v>Bajo</v>
      </c>
    </row>
    <row r="1060" spans="1:51" ht="50" customHeight="1" x14ac:dyDescent="0.3">
      <c r="A1060" s="374"/>
      <c r="B1060" s="377"/>
      <c r="C1060" s="380"/>
      <c r="D1060" s="377"/>
      <c r="E1060" s="377"/>
      <c r="F1060" s="377"/>
      <c r="G1060" s="383"/>
      <c r="H1060" s="362"/>
      <c r="I1060" s="362"/>
      <c r="J1060" s="362"/>
      <c r="K1060" s="362"/>
      <c r="L1060" s="362"/>
      <c r="M1060" s="362"/>
      <c r="N1060" s="365"/>
      <c r="O1060" s="371"/>
      <c r="P1060" s="362"/>
      <c r="Q1060" s="365"/>
      <c r="R1060" s="371"/>
      <c r="S1060" s="365"/>
      <c r="T1060" s="368"/>
      <c r="U1060" s="127" t="s">
        <v>419</v>
      </c>
      <c r="V1060" s="127" t="s">
        <v>2797</v>
      </c>
      <c r="W1060" s="127" t="s">
        <v>2046</v>
      </c>
      <c r="X1060" s="224"/>
      <c r="Y1060" s="224" t="s">
        <v>2047</v>
      </c>
      <c r="Z1060" s="224"/>
      <c r="AA1060" s="127" t="s">
        <v>419</v>
      </c>
      <c r="AB1060" s="127" t="s">
        <v>4008</v>
      </c>
      <c r="AC1060" s="225"/>
      <c r="AD1060" s="127" t="s">
        <v>419</v>
      </c>
      <c r="AE1060" s="119" t="s">
        <v>193</v>
      </c>
      <c r="AF1060" s="96" t="s">
        <v>657</v>
      </c>
      <c r="AG1060" s="225"/>
      <c r="AH1060" s="127" t="s">
        <v>419</v>
      </c>
      <c r="AI1060" s="130" t="s">
        <v>2145</v>
      </c>
      <c r="AJ1060" s="225"/>
      <c r="AK1060" s="127" t="s">
        <v>419</v>
      </c>
      <c r="AL1060" s="130" t="s">
        <v>2082</v>
      </c>
      <c r="AM1060" s="225"/>
      <c r="AN1060" s="225" t="s">
        <v>2051</v>
      </c>
      <c r="AO1060" s="131" t="s">
        <v>2052</v>
      </c>
      <c r="AP1060" s="225">
        <f t="shared" si="593"/>
        <v>0.25</v>
      </c>
      <c r="AQ1060" s="226">
        <f t="shared" si="594"/>
        <v>0.25</v>
      </c>
      <c r="AR1060" s="359"/>
      <c r="AS1060" s="362"/>
      <c r="AT1060" s="365"/>
      <c r="AU1060" s="362"/>
      <c r="AV1060" s="365"/>
      <c r="AW1060" s="365"/>
      <c r="AX1060" s="365"/>
      <c r="AY1060" s="368"/>
    </row>
    <row r="1061" spans="1:51" ht="50" customHeight="1" x14ac:dyDescent="0.3">
      <c r="A1061" s="375"/>
      <c r="B1061" s="378"/>
      <c r="C1061" s="381"/>
      <c r="D1061" s="378"/>
      <c r="E1061" s="378"/>
      <c r="F1061" s="378"/>
      <c r="G1061" s="384"/>
      <c r="H1061" s="363"/>
      <c r="I1061" s="363"/>
      <c r="J1061" s="363"/>
      <c r="K1061" s="363"/>
      <c r="L1061" s="363"/>
      <c r="M1061" s="363"/>
      <c r="N1061" s="366"/>
      <c r="O1061" s="372"/>
      <c r="P1061" s="363"/>
      <c r="Q1061" s="366"/>
      <c r="R1061" s="372"/>
      <c r="S1061" s="366"/>
      <c r="T1061" s="369"/>
      <c r="U1061" s="129"/>
      <c r="V1061" s="129"/>
      <c r="W1061" s="129"/>
      <c r="X1061" s="224" t="str">
        <f t="shared" si="589"/>
        <v>0%</v>
      </c>
      <c r="Y1061" s="224"/>
      <c r="Z1061" s="224" t="str">
        <f t="shared" si="590"/>
        <v>0%</v>
      </c>
      <c r="AA1061" s="129"/>
      <c r="AB1061" s="129"/>
      <c r="AC1061" s="225">
        <f t="shared" si="591"/>
        <v>0</v>
      </c>
      <c r="AD1061" s="129"/>
      <c r="AE1061" s="129"/>
      <c r="AF1061" s="129"/>
      <c r="AG1061" s="225">
        <f t="shared" si="592"/>
        <v>0</v>
      </c>
      <c r="AH1061" s="129"/>
      <c r="AI1061" s="129"/>
      <c r="AJ1061" s="225">
        <f t="shared" si="565"/>
        <v>0</v>
      </c>
      <c r="AK1061" s="129"/>
      <c r="AL1061" s="129"/>
      <c r="AM1061" s="225">
        <f t="shared" si="597"/>
        <v>0</v>
      </c>
      <c r="AN1061" s="225"/>
      <c r="AO1061" s="225"/>
      <c r="AP1061" s="225">
        <f t="shared" si="593"/>
        <v>0</v>
      </c>
      <c r="AQ1061" s="226">
        <f t="shared" si="594"/>
        <v>0</v>
      </c>
      <c r="AR1061" s="360"/>
      <c r="AS1061" s="363"/>
      <c r="AT1061" s="366"/>
      <c r="AU1061" s="363"/>
      <c r="AV1061" s="366"/>
      <c r="AW1061" s="366"/>
      <c r="AX1061" s="366"/>
      <c r="AY1061" s="369"/>
    </row>
    <row r="1062" spans="1:51" ht="50" customHeight="1" x14ac:dyDescent="0.3">
      <c r="A1062" s="373" t="s">
        <v>3996</v>
      </c>
      <c r="B1062" s="376" t="s">
        <v>163</v>
      </c>
      <c r="C1062" s="379">
        <v>13</v>
      </c>
      <c r="D1062" s="376" t="s">
        <v>3594</v>
      </c>
      <c r="E1062" s="376" t="s">
        <v>243</v>
      </c>
      <c r="F1062" s="376" t="s">
        <v>2032</v>
      </c>
      <c r="G1062" s="382" t="str">
        <f>(CONCATENATE(F1062," ","de"," ",D1062," ","por"," ",J1062," ","debido a"," ",I1062))</f>
        <v>Pérdida de confidencialidad e integridad de Sistemas financieros Internos de la SGAMB por Abuso de privilegios de acceso debido a Acceso a los recursos e información del sistema</v>
      </c>
      <c r="H1062" s="361" t="s">
        <v>2073</v>
      </c>
      <c r="I1062" s="361" t="s">
        <v>2038</v>
      </c>
      <c r="J1062" s="361" t="s">
        <v>2109</v>
      </c>
      <c r="K1062" s="361" t="s">
        <v>2110</v>
      </c>
      <c r="L1062" s="361" t="s">
        <v>3997</v>
      </c>
      <c r="M1062" s="361" t="s">
        <v>2141</v>
      </c>
      <c r="N1062" s="364">
        <f>VALUE(MID($M1062,1,1))</f>
        <v>4</v>
      </c>
      <c r="O1062" s="370">
        <f>IF(N1062=5,100%,IF(N1062=4,80%,IF(N1062=3,60%,IF(N1062=2,40%,IF(N1062=1,20%,"")))))</f>
        <v>0.8</v>
      </c>
      <c r="P1062" s="361" t="s">
        <v>2106</v>
      </c>
      <c r="Q1062" s="364">
        <f>VALUE(MID($P1062,1,1))</f>
        <v>3</v>
      </c>
      <c r="R1062" s="370">
        <f>IF(Q1062=5,100%,IF(Q1062=4,80%,IF(Q1062=3,60%,IF(Q1062=2,40%,IF(Q1062=1,20%,"")))))</f>
        <v>0.6</v>
      </c>
      <c r="S1062" s="364" t="str">
        <f>CONCATENATE(M1062,P1062)</f>
        <v>4. Alta3. Moderado</v>
      </c>
      <c r="T1062" s="367" t="str">
        <f t="shared" ref="T1062" si="621">IF(S1062="5. Muy alta1. Leve","Alto",IF(S1062="5. Muy alta2. Menor","Alto",IF(S1062="5. Muy alta3. Moderado","Alto",IF(S1062="5. Muy alta4. Mayor","Alto",IF(S1062="5. Muy alta5. Catastrófico","Extremo",IF(S1062="4. Alta1. Leve","Moderado",IF(S1062="4. Alta2. Menor","Moderado",IF(S1062="4. Alta3. Moderado","Alto",IF(S1062="4. Alta4. Mayor","Alto",IF(S1062="4. Alta5. Catastrófico","Extremo",IF(S1062="3. Media1. Leve","Moderado",IF(S1062="3. Media2. Menor","Moderado",IF(S1062="3. Media3. Moderado","Moderado",IF(S1062="3. Media4. Mayor","Alto",IF(S1062="3. Media5. Catastrófico","Extremo",IF(S1062="2. Baja1. Leve","Bajo",IF(S1062="2. Baja2. Menor","Moderado",IF(S1062="2. Baja3. Moderado","Moderado",IF(S1062="2. Baja4. Mayor","Alto",IF(S1062="2. Baja5. Catastrófico","Extremo",IF(S1062="1. Muy baja1. Leve","Bajo",IF(S1062="1. Muy baja2. Menor","Bajo",IF(S1062="1. Muy baja3. Moderado","Moderado",IF(S1062="1. Muy baja4. Mayor","Alto",IF(S1062="1. Muy baja5. Catastrófico","Extremo","")))))))))))))))))))))))))</f>
        <v>Alto</v>
      </c>
      <c r="U1062" s="96" t="s">
        <v>419</v>
      </c>
      <c r="V1062" s="96" t="s">
        <v>4009</v>
      </c>
      <c r="W1062" s="96" t="s">
        <v>2046</v>
      </c>
      <c r="X1062" s="224">
        <f t="shared" si="589"/>
        <v>0.25</v>
      </c>
      <c r="Y1062" s="224" t="s">
        <v>2069</v>
      </c>
      <c r="Z1062" s="224">
        <f t="shared" si="590"/>
        <v>0.15</v>
      </c>
      <c r="AA1062" s="96" t="s">
        <v>419</v>
      </c>
      <c r="AB1062" s="96" t="s">
        <v>2112</v>
      </c>
      <c r="AC1062" s="231">
        <f t="shared" si="591"/>
        <v>0.1</v>
      </c>
      <c r="AD1062" s="96" t="s">
        <v>419</v>
      </c>
      <c r="AE1062" s="96" t="s">
        <v>2909</v>
      </c>
      <c r="AF1062" s="96" t="s">
        <v>657</v>
      </c>
      <c r="AG1062" s="231">
        <f t="shared" si="592"/>
        <v>0.15</v>
      </c>
      <c r="AH1062" s="96" t="s">
        <v>419</v>
      </c>
      <c r="AI1062" s="96" t="s">
        <v>2049</v>
      </c>
      <c r="AJ1062" s="231">
        <f t="shared" si="565"/>
        <v>0.1</v>
      </c>
      <c r="AK1062" s="96" t="s">
        <v>419</v>
      </c>
      <c r="AL1062" s="96" t="s">
        <v>2050</v>
      </c>
      <c r="AM1062" s="231">
        <f t="shared" si="597"/>
        <v>0.15</v>
      </c>
      <c r="AN1062" s="231" t="s">
        <v>2051</v>
      </c>
      <c r="AO1062" s="231" t="s">
        <v>2052</v>
      </c>
      <c r="AP1062" s="225">
        <f t="shared" si="593"/>
        <v>0.25</v>
      </c>
      <c r="AQ1062" s="226">
        <f t="shared" si="594"/>
        <v>1.1499999999999999</v>
      </c>
      <c r="AR1062" s="358">
        <f>AVERAGE(AQ1062,AQ1063,AQ1064)</f>
        <v>0.68333333333333324</v>
      </c>
      <c r="AS1062" s="361" t="s">
        <v>2042</v>
      </c>
      <c r="AT1062" s="364">
        <f>VALUE(MID($AS1062,1,1))</f>
        <v>3</v>
      </c>
      <c r="AU1062" s="361" t="s">
        <v>2043</v>
      </c>
      <c r="AV1062" s="364">
        <f>VALUE(MID($AU1062,1,1))</f>
        <v>2</v>
      </c>
      <c r="AW1062" s="364">
        <f>$AT1062*$AV1062</f>
        <v>6</v>
      </c>
      <c r="AX1062" s="364" t="str">
        <f>CONCATENATE(AS1062,AU1062)</f>
        <v>3. Media2. Menor</v>
      </c>
      <c r="AY1062" s="367" t="str">
        <f t="shared" ref="AY1062" si="622">IF(AX1062="5. Muy alta1. Leve","Alto",IF(AX1062="5. Muy alta2. Menor","Alto",IF(AX1062="5. Muy alta3. Moderado","Alto",IF(AX1062="5. Muy alta4. Mayor","Alto",IF(AX1062="5. Muy alta5. Catastrófico","Extremo",IF(AX1062="4. Alta1. Leve","Moderado",IF(AX1062="4. Alta2. Menor","Moderado",IF(AX1062="4. Alta3. Moderado","Alto",IF(AX1062="4. Alta4. Mayor","Alto",IF(AX1062="4. Alta5. Catastrófico","Extremo",IF(AX1062="3. Media1. Leve","Moderado",IF(AX1062="3. Media2. Menor","Moderado",IF(AX1062="3. Media3. Moderado","Moderado",IF(AX1062="3. Media4. Mayor","Alto",IF(AX1062="3. Media5. Catastrófico","Extremo",IF(AX1062="2. Baja1. Leve","Bajo",IF(AX1062="2. Baja2. Menor","Moderado",IF(AX1062="2. Baja3. Moderado","Moderado",IF(AX1062="2. Baja4. Mayor","Alto",IF(AX1062="2. Baja5. Catastrófico","Extremo",IF(AX1062="1. Muy baja1. Leve","Bajo",IF(AX1062="1. Muy baja2. Menor","Bajo",IF(AX1062="1. Muy baja3. Moderado","Moderado",IF(AX1062="1. Muy baja4. Mayor","Alto",IF(AX1062="1. Muy baja5. Catastrófico","Extremo","")))))))))))))))))))))))))</f>
        <v>Moderado</v>
      </c>
    </row>
    <row r="1063" spans="1:51" ht="50" customHeight="1" x14ac:dyDescent="0.3">
      <c r="A1063" s="374"/>
      <c r="B1063" s="377"/>
      <c r="C1063" s="380"/>
      <c r="D1063" s="377"/>
      <c r="E1063" s="377"/>
      <c r="F1063" s="377"/>
      <c r="G1063" s="383"/>
      <c r="H1063" s="362"/>
      <c r="I1063" s="362"/>
      <c r="J1063" s="362"/>
      <c r="K1063" s="362"/>
      <c r="L1063" s="362"/>
      <c r="M1063" s="362"/>
      <c r="N1063" s="365"/>
      <c r="O1063" s="371"/>
      <c r="P1063" s="362"/>
      <c r="Q1063" s="365"/>
      <c r="R1063" s="371"/>
      <c r="S1063" s="365"/>
      <c r="T1063" s="368"/>
      <c r="U1063" s="96" t="s">
        <v>419</v>
      </c>
      <c r="V1063" s="96" t="s">
        <v>2113</v>
      </c>
      <c r="W1063" s="96" t="s">
        <v>2114</v>
      </c>
      <c r="X1063" s="224">
        <f t="shared" si="589"/>
        <v>0.1</v>
      </c>
      <c r="Y1063" s="224" t="s">
        <v>2047</v>
      </c>
      <c r="Z1063" s="224">
        <f t="shared" si="590"/>
        <v>0.05</v>
      </c>
      <c r="AA1063" s="96" t="s">
        <v>419</v>
      </c>
      <c r="AB1063" s="96" t="s">
        <v>2115</v>
      </c>
      <c r="AC1063" s="231">
        <f t="shared" si="591"/>
        <v>0.1</v>
      </c>
      <c r="AD1063" s="96" t="s">
        <v>419</v>
      </c>
      <c r="AE1063" s="96" t="s">
        <v>516</v>
      </c>
      <c r="AF1063" s="96" t="s">
        <v>170</v>
      </c>
      <c r="AG1063" s="231">
        <f t="shared" si="592"/>
        <v>0.15</v>
      </c>
      <c r="AH1063" s="96" t="s">
        <v>419</v>
      </c>
      <c r="AI1063" s="96" t="s">
        <v>2049</v>
      </c>
      <c r="AJ1063" s="231">
        <f t="shared" si="565"/>
        <v>0.1</v>
      </c>
      <c r="AK1063" s="96" t="s">
        <v>419</v>
      </c>
      <c r="AL1063" s="96" t="s">
        <v>2050</v>
      </c>
      <c r="AM1063" s="231">
        <f t="shared" si="597"/>
        <v>0.15</v>
      </c>
      <c r="AN1063" s="231" t="s">
        <v>2051</v>
      </c>
      <c r="AO1063" s="231" t="s">
        <v>2067</v>
      </c>
      <c r="AP1063" s="225">
        <f t="shared" si="593"/>
        <v>0.25</v>
      </c>
      <c r="AQ1063" s="226">
        <f t="shared" si="594"/>
        <v>0.9</v>
      </c>
      <c r="AR1063" s="359"/>
      <c r="AS1063" s="362"/>
      <c r="AT1063" s="365"/>
      <c r="AU1063" s="362"/>
      <c r="AV1063" s="365"/>
      <c r="AW1063" s="365"/>
      <c r="AX1063" s="365"/>
      <c r="AY1063" s="368"/>
    </row>
    <row r="1064" spans="1:51" ht="50" customHeight="1" x14ac:dyDescent="0.3">
      <c r="A1064" s="375"/>
      <c r="B1064" s="378"/>
      <c r="C1064" s="381"/>
      <c r="D1064" s="378"/>
      <c r="E1064" s="378"/>
      <c r="F1064" s="378"/>
      <c r="G1064" s="384"/>
      <c r="H1064" s="363"/>
      <c r="I1064" s="363"/>
      <c r="J1064" s="363"/>
      <c r="K1064" s="363"/>
      <c r="L1064" s="363"/>
      <c r="M1064" s="363"/>
      <c r="N1064" s="366"/>
      <c r="O1064" s="372"/>
      <c r="P1064" s="363"/>
      <c r="Q1064" s="366"/>
      <c r="R1064" s="372"/>
      <c r="S1064" s="366"/>
      <c r="T1064" s="369"/>
      <c r="U1064" s="234"/>
      <c r="V1064" s="234"/>
      <c r="W1064" s="234"/>
      <c r="X1064" s="235" t="str">
        <f t="shared" si="589"/>
        <v>0%</v>
      </c>
      <c r="Y1064" s="235"/>
      <c r="Z1064" s="235" t="str">
        <f t="shared" si="590"/>
        <v>0%</v>
      </c>
      <c r="AA1064" s="234"/>
      <c r="AB1064" s="234"/>
      <c r="AC1064" s="236">
        <f t="shared" si="591"/>
        <v>0</v>
      </c>
      <c r="AD1064" s="234"/>
      <c r="AE1064" s="234"/>
      <c r="AF1064" s="234"/>
      <c r="AG1064" s="236">
        <f t="shared" si="592"/>
        <v>0</v>
      </c>
      <c r="AH1064" s="234"/>
      <c r="AI1064" s="234"/>
      <c r="AJ1064" s="236">
        <f t="shared" ref="AJ1064:AJ1127" si="623">IF($AH1064="SI",10%,0%)</f>
        <v>0</v>
      </c>
      <c r="AK1064" s="234"/>
      <c r="AL1064" s="234"/>
      <c r="AM1064" s="236">
        <f t="shared" si="597"/>
        <v>0</v>
      </c>
      <c r="AN1064" s="236"/>
      <c r="AO1064" s="236"/>
      <c r="AP1064" s="225">
        <f t="shared" si="593"/>
        <v>0</v>
      </c>
      <c r="AQ1064" s="226">
        <f t="shared" si="594"/>
        <v>0</v>
      </c>
      <c r="AR1064" s="360"/>
      <c r="AS1064" s="363"/>
      <c r="AT1064" s="366"/>
      <c r="AU1064" s="363"/>
      <c r="AV1064" s="366"/>
      <c r="AW1064" s="366"/>
      <c r="AX1064" s="366"/>
      <c r="AY1064" s="369"/>
    </row>
    <row r="1065" spans="1:51" ht="50" customHeight="1" x14ac:dyDescent="0.3">
      <c r="A1065" s="373" t="s">
        <v>3996</v>
      </c>
      <c r="B1065" s="376" t="s">
        <v>163</v>
      </c>
      <c r="C1065" s="379">
        <v>14</v>
      </c>
      <c r="D1065" s="376" t="s">
        <v>3594</v>
      </c>
      <c r="E1065" s="376" t="s">
        <v>243</v>
      </c>
      <c r="F1065" s="376" t="s">
        <v>2061</v>
      </c>
      <c r="G1065" s="382" t="str">
        <f>(CONCATENATE(F1065," ","de"," ",D1065," ","por"," ",J1065," ","debido a"," ",I1065))</f>
        <v>Pérdida de Disponibilidad de Sistemas financieros Internos de la SGAMB por Fallo de servicios de comunicaciones debido a Falta de disponibilidad de los servicios</v>
      </c>
      <c r="H1065" s="361" t="s">
        <v>2104</v>
      </c>
      <c r="I1065" s="361" t="s">
        <v>2191</v>
      </c>
      <c r="J1065" s="361" t="s">
        <v>2199</v>
      </c>
      <c r="K1065" s="361" t="s">
        <v>2140</v>
      </c>
      <c r="L1065" s="361" t="s">
        <v>3997</v>
      </c>
      <c r="M1065" s="361" t="s">
        <v>2141</v>
      </c>
      <c r="N1065" s="364">
        <f>VALUE(MID($M1065,1,1))</f>
        <v>4</v>
      </c>
      <c r="O1065" s="370">
        <f>IF(N1065=5,100%,IF(N1065=4,80%,IF(N1065=3,60%,IF(N1065=2,40%,IF(N1065=1,20%,"")))))</f>
        <v>0.8</v>
      </c>
      <c r="P1065" s="361" t="s">
        <v>2106</v>
      </c>
      <c r="Q1065" s="364">
        <f>VALUE(MID($P1065,1,1))</f>
        <v>3</v>
      </c>
      <c r="R1065" s="370">
        <f>IF(Q1065=5,100%,IF(Q1065=4,80%,IF(Q1065=3,60%,IF(Q1065=2,40%,IF(Q1065=1,20%,"")))))</f>
        <v>0.6</v>
      </c>
      <c r="S1065" s="364" t="str">
        <f>CONCATENATE(M1065,P1065)</f>
        <v>4. Alta3. Moderado</v>
      </c>
      <c r="T1065" s="367" t="str">
        <f t="shared" ref="T1065" si="624">IF(S1065="5. Muy alta1. Leve","Alto",IF(S1065="5. Muy alta2. Menor","Alto",IF(S1065="5. Muy alta3. Moderado","Alto",IF(S1065="5. Muy alta4. Mayor","Alto",IF(S1065="5. Muy alta5. Catastrófico","Extremo",IF(S1065="4. Alta1. Leve","Moderado",IF(S1065="4. Alta2. Menor","Moderado",IF(S1065="4. Alta3. Moderado","Alto",IF(S1065="4. Alta4. Mayor","Alto",IF(S1065="4. Alta5. Catastrófico","Extremo",IF(S1065="3. Media1. Leve","Moderado",IF(S1065="3. Media2. Menor","Moderado",IF(S1065="3. Media3. Moderado","Moderado",IF(S1065="3. Media4. Mayor","Alto",IF(S1065="3. Media5. Catastrófico","Extremo",IF(S1065="2. Baja1. Leve","Bajo",IF(S1065="2. Baja2. Menor","Moderado",IF(S1065="2. Baja3. Moderado","Moderado",IF(S1065="2. Baja4. Mayor","Alto",IF(S1065="2. Baja5. Catastrófico","Extremo",IF(S1065="1. Muy baja1. Leve","Bajo",IF(S1065="1. Muy baja2. Menor","Bajo",IF(S1065="1. Muy baja3. Moderado","Moderado",IF(S1065="1. Muy baja4. Mayor","Alto",IF(S1065="1. Muy baja5. Catastrófico","Extremo","")))))))))))))))))))))))))</f>
        <v>Alto</v>
      </c>
      <c r="U1065" s="96" t="s">
        <v>419</v>
      </c>
      <c r="V1065" s="96" t="s">
        <v>2111</v>
      </c>
      <c r="W1065" s="96" t="s">
        <v>2046</v>
      </c>
      <c r="X1065" s="224">
        <f t="shared" si="589"/>
        <v>0.25</v>
      </c>
      <c r="Y1065" s="224" t="s">
        <v>2069</v>
      </c>
      <c r="Z1065" s="224">
        <f t="shared" si="590"/>
        <v>0.15</v>
      </c>
      <c r="AA1065" s="96" t="s">
        <v>419</v>
      </c>
      <c r="AB1065" s="96" t="s">
        <v>2112</v>
      </c>
      <c r="AC1065" s="231">
        <f t="shared" si="591"/>
        <v>0.1</v>
      </c>
      <c r="AD1065" s="96" t="s">
        <v>419</v>
      </c>
      <c r="AE1065" s="96" t="s">
        <v>2909</v>
      </c>
      <c r="AF1065" s="96" t="s">
        <v>657</v>
      </c>
      <c r="AG1065" s="231">
        <f t="shared" si="592"/>
        <v>0.15</v>
      </c>
      <c r="AH1065" s="96" t="s">
        <v>419</v>
      </c>
      <c r="AI1065" s="96" t="s">
        <v>2049</v>
      </c>
      <c r="AJ1065" s="231">
        <f t="shared" si="623"/>
        <v>0.1</v>
      </c>
      <c r="AK1065" s="96" t="s">
        <v>419</v>
      </c>
      <c r="AL1065" s="96" t="s">
        <v>2063</v>
      </c>
      <c r="AM1065" s="231">
        <f t="shared" si="597"/>
        <v>0.15</v>
      </c>
      <c r="AN1065" s="231" t="s">
        <v>2051</v>
      </c>
      <c r="AO1065" s="231" t="s">
        <v>2052</v>
      </c>
      <c r="AP1065" s="225">
        <f t="shared" si="593"/>
        <v>0.25</v>
      </c>
      <c r="AQ1065" s="226">
        <f t="shared" si="594"/>
        <v>1.1499999999999999</v>
      </c>
      <c r="AR1065" s="358">
        <f>AVERAGE(AQ1065,AQ1066,AQ1067)</f>
        <v>1.0333333333333334</v>
      </c>
      <c r="AS1065" s="361" t="s">
        <v>2132</v>
      </c>
      <c r="AT1065" s="364">
        <f>VALUE(MID($AS1065,1,1))</f>
        <v>2</v>
      </c>
      <c r="AU1065" s="361" t="s">
        <v>2054</v>
      </c>
      <c r="AV1065" s="364">
        <f>VALUE(MID($AU1065,1,1))</f>
        <v>1</v>
      </c>
      <c r="AW1065" s="364">
        <f>$AT1065*$AV1065</f>
        <v>2</v>
      </c>
      <c r="AX1065" s="364" t="str">
        <f>CONCATENATE(AS1065,AU1065)</f>
        <v>2. Baja1. Leve</v>
      </c>
      <c r="AY1065" s="367" t="str">
        <f t="shared" ref="AY1065" si="625">IF(AX1065="5. Muy alta1. Leve","Alto",IF(AX1065="5. Muy alta2. Menor","Alto",IF(AX1065="5. Muy alta3. Moderado","Alto",IF(AX1065="5. Muy alta4. Mayor","Alto",IF(AX1065="5. Muy alta5. Catastrófico","Extremo",IF(AX1065="4. Alta1. Leve","Moderado",IF(AX1065="4. Alta2. Menor","Moderado",IF(AX1065="4. Alta3. Moderado","Alto",IF(AX1065="4. Alta4. Mayor","Alto",IF(AX1065="4. Alta5. Catastrófico","Extremo",IF(AX1065="3. Media1. Leve","Moderado",IF(AX1065="3. Media2. Menor","Moderado",IF(AX1065="3. Media3. Moderado","Moderado",IF(AX1065="3. Media4. Mayor","Alto",IF(AX1065="3. Media5. Catastrófico","Extremo",IF(AX1065="2. Baja1. Leve","Bajo",IF(AX1065="2. Baja2. Menor","Moderado",IF(AX1065="2. Baja3. Moderado","Moderado",IF(AX1065="2. Baja4. Mayor","Alto",IF(AX1065="2. Baja5. Catastrófico","Extremo",IF(AX1065="1. Muy baja1. Leve","Bajo",IF(AX1065="1. Muy baja2. Menor","Bajo",IF(AX1065="1. Muy baja3. Moderado","Moderado",IF(AX1065="1. Muy baja4. Mayor","Alto",IF(AX1065="1. Muy baja5. Catastrófico","Extremo","")))))))))))))))))))))))))</f>
        <v>Bajo</v>
      </c>
    </row>
    <row r="1066" spans="1:51" ht="50" customHeight="1" x14ac:dyDescent="0.3">
      <c r="A1066" s="374"/>
      <c r="B1066" s="377"/>
      <c r="C1066" s="380"/>
      <c r="D1066" s="377"/>
      <c r="E1066" s="377"/>
      <c r="F1066" s="377"/>
      <c r="G1066" s="383"/>
      <c r="H1066" s="362"/>
      <c r="I1066" s="362"/>
      <c r="J1066" s="362"/>
      <c r="K1066" s="362"/>
      <c r="L1066" s="362"/>
      <c r="M1066" s="362"/>
      <c r="N1066" s="365"/>
      <c r="O1066" s="371"/>
      <c r="P1066" s="362"/>
      <c r="Q1066" s="365"/>
      <c r="R1066" s="371"/>
      <c r="S1066" s="365"/>
      <c r="T1066" s="368"/>
      <c r="U1066" s="96" t="s">
        <v>419</v>
      </c>
      <c r="V1066" s="96" t="s">
        <v>2118</v>
      </c>
      <c r="W1066" s="96" t="s">
        <v>2046</v>
      </c>
      <c r="X1066" s="224">
        <f t="shared" si="589"/>
        <v>0.25</v>
      </c>
      <c r="Y1066" s="224" t="s">
        <v>2047</v>
      </c>
      <c r="Z1066" s="224">
        <f t="shared" si="590"/>
        <v>0.05</v>
      </c>
      <c r="AA1066" s="96" t="s">
        <v>419</v>
      </c>
      <c r="AB1066" s="96" t="s">
        <v>2119</v>
      </c>
      <c r="AC1066" s="231">
        <f t="shared" si="591"/>
        <v>0.1</v>
      </c>
      <c r="AD1066" s="96" t="s">
        <v>419</v>
      </c>
      <c r="AE1066" s="96" t="s">
        <v>194</v>
      </c>
      <c r="AF1066" s="96" t="s">
        <v>170</v>
      </c>
      <c r="AG1066" s="231">
        <f t="shared" si="592"/>
        <v>0.15</v>
      </c>
      <c r="AH1066" s="96" t="s">
        <v>419</v>
      </c>
      <c r="AI1066" s="96" t="s">
        <v>2049</v>
      </c>
      <c r="AJ1066" s="231">
        <f t="shared" si="623"/>
        <v>0.1</v>
      </c>
      <c r="AK1066" s="96" t="s">
        <v>419</v>
      </c>
      <c r="AL1066" s="96" t="s">
        <v>2050</v>
      </c>
      <c r="AM1066" s="231">
        <f t="shared" si="597"/>
        <v>0.15</v>
      </c>
      <c r="AN1066" s="231" t="s">
        <v>2051</v>
      </c>
      <c r="AO1066" s="231" t="s">
        <v>2120</v>
      </c>
      <c r="AP1066" s="225">
        <f t="shared" si="593"/>
        <v>0.25</v>
      </c>
      <c r="AQ1066" s="226">
        <f t="shared" si="594"/>
        <v>1.05</v>
      </c>
      <c r="AR1066" s="359"/>
      <c r="AS1066" s="362"/>
      <c r="AT1066" s="365"/>
      <c r="AU1066" s="362"/>
      <c r="AV1066" s="365"/>
      <c r="AW1066" s="365"/>
      <c r="AX1066" s="365"/>
      <c r="AY1066" s="368"/>
    </row>
    <row r="1067" spans="1:51" ht="50" customHeight="1" x14ac:dyDescent="0.3">
      <c r="A1067" s="375"/>
      <c r="B1067" s="378"/>
      <c r="C1067" s="381"/>
      <c r="D1067" s="378"/>
      <c r="E1067" s="378"/>
      <c r="F1067" s="378"/>
      <c r="G1067" s="384"/>
      <c r="H1067" s="363"/>
      <c r="I1067" s="363"/>
      <c r="J1067" s="363"/>
      <c r="K1067" s="363"/>
      <c r="L1067" s="363"/>
      <c r="M1067" s="363"/>
      <c r="N1067" s="366"/>
      <c r="O1067" s="372"/>
      <c r="P1067" s="363"/>
      <c r="Q1067" s="366"/>
      <c r="R1067" s="372"/>
      <c r="S1067" s="366"/>
      <c r="T1067" s="369"/>
      <c r="U1067" s="96" t="s">
        <v>419</v>
      </c>
      <c r="V1067" s="96" t="s">
        <v>2113</v>
      </c>
      <c r="W1067" s="96" t="s">
        <v>2114</v>
      </c>
      <c r="X1067" s="224">
        <f t="shared" si="589"/>
        <v>0.1</v>
      </c>
      <c r="Y1067" s="224" t="s">
        <v>2047</v>
      </c>
      <c r="Z1067" s="224">
        <f t="shared" si="590"/>
        <v>0.05</v>
      </c>
      <c r="AA1067" s="96" t="s">
        <v>419</v>
      </c>
      <c r="AB1067" s="96" t="s">
        <v>2121</v>
      </c>
      <c r="AC1067" s="231">
        <f t="shared" si="591"/>
        <v>0.1</v>
      </c>
      <c r="AD1067" s="96" t="s">
        <v>419</v>
      </c>
      <c r="AE1067" s="96" t="s">
        <v>194</v>
      </c>
      <c r="AF1067" s="96" t="s">
        <v>170</v>
      </c>
      <c r="AG1067" s="231">
        <f t="shared" si="592"/>
        <v>0.15</v>
      </c>
      <c r="AH1067" s="96" t="s">
        <v>419</v>
      </c>
      <c r="AI1067" s="96" t="s">
        <v>2049</v>
      </c>
      <c r="AJ1067" s="231">
        <f t="shared" si="623"/>
        <v>0.1</v>
      </c>
      <c r="AK1067" s="96" t="s">
        <v>419</v>
      </c>
      <c r="AL1067" s="96" t="s">
        <v>2050</v>
      </c>
      <c r="AM1067" s="231">
        <f t="shared" si="597"/>
        <v>0.15</v>
      </c>
      <c r="AN1067" s="231" t="s">
        <v>2051</v>
      </c>
      <c r="AO1067" s="231" t="s">
        <v>2067</v>
      </c>
      <c r="AP1067" s="225">
        <f t="shared" si="593"/>
        <v>0.25</v>
      </c>
      <c r="AQ1067" s="226">
        <f t="shared" si="594"/>
        <v>0.9</v>
      </c>
      <c r="AR1067" s="360"/>
      <c r="AS1067" s="363"/>
      <c r="AT1067" s="366"/>
      <c r="AU1067" s="363"/>
      <c r="AV1067" s="366"/>
      <c r="AW1067" s="366"/>
      <c r="AX1067" s="366"/>
      <c r="AY1067" s="369"/>
    </row>
    <row r="1068" spans="1:51" ht="50" customHeight="1" x14ac:dyDescent="0.3">
      <c r="A1068" s="373" t="s">
        <v>171</v>
      </c>
      <c r="B1068" s="376" t="s">
        <v>163</v>
      </c>
      <c r="C1068" s="379">
        <v>1</v>
      </c>
      <c r="D1068" s="376" t="s">
        <v>3915</v>
      </c>
      <c r="E1068" s="376" t="s">
        <v>253</v>
      </c>
      <c r="F1068" s="376" t="s">
        <v>2032</v>
      </c>
      <c r="G1068" s="382" t="str">
        <f>(CONCATENATE(F1068," ","de"," ",D1068," ","por"," ",J1068," ","debido a"," ",I1068))</f>
        <v>Pérdida de confidencialidad e integridad de Información Fìsica por Uso indebido de la Información debido a Falta de capacitación al personal</v>
      </c>
      <c r="H1068" s="361" t="s">
        <v>2073</v>
      </c>
      <c r="I1068" s="361" t="s">
        <v>2074</v>
      </c>
      <c r="J1068" s="361" t="s">
        <v>2075</v>
      </c>
      <c r="K1068" s="361" t="s">
        <v>2076</v>
      </c>
      <c r="L1068" s="361" t="s">
        <v>2509</v>
      </c>
      <c r="M1068" s="361" t="s">
        <v>2141</v>
      </c>
      <c r="N1068" s="364">
        <f>VALUE(MID($M1068,1,1))</f>
        <v>4</v>
      </c>
      <c r="O1068" s="370">
        <f>IF(N1068=5,100%,IF(N1068=4,80%,IF(N1068=3,60%,IF(N1068=2,40%,IF(N1068=1,20%,"")))))</f>
        <v>0.8</v>
      </c>
      <c r="P1068" s="361" t="s">
        <v>2091</v>
      </c>
      <c r="Q1068" s="364">
        <f>VALUE(MID($P1068,1,1))</f>
        <v>4</v>
      </c>
      <c r="R1068" s="370">
        <f>IF(Q1068=5,100%,IF(Q1068=4,80%,IF(Q1068=3,60%,IF(Q1068=2,40%,IF(Q1068=1,20%,"")))))</f>
        <v>0.8</v>
      </c>
      <c r="S1068" s="364" t="str">
        <f>CONCATENATE(M1068,P1068)</f>
        <v>4. Alta4. Mayor</v>
      </c>
      <c r="T1068" s="367" t="str">
        <f>IF(S1068="5. Muy alta1. Leve","Alto",IF(S1068="5. Muy alta2. Menor","Alto",IF(S1068="5. Muy alta3. Moderado","Alto",IF(S1068="5. Muy alta4. Mayor","Alto",IF(S1068="5. Muy alta5. Catastrófico","Extremo",IF(S1068="4. Alta1. Leve","Moderado",IF(S1068="4. Alta2. Menor","Moderado",IF(S1068="4. Alta3. Moderado","Alto",IF(S1068="4. Alta4. Mayor","Alto",IF(S1068="4. Alta5. Catastrófico","Extremo",IF(S1068="3. Media1. Leve","Moderado",IF(S1068="3. Media2. Menor","Moderado",IF(S1068="3. Media3. Moderado","Moderado",IF(S1068="3. Media4. Mayor","Alto",IF(S1068="3. Media5. Catastrófico","Extremo",IF(S1068="2. Baja1. Leve","Bajo",IF(S1068="2. Baja2. Menor","Moderado",IF(S1068="2. Baja3. Moderado","Moderado",IF(S1068="2. Baja4. Mayor","Alto",IF(S1068="2. Baja5. Catastrófico","Extremo",IF(S1068="1. Muy baja1. Leve","Bajo",IF(S1068="1. Muy baja2. Menor","Bajo",IF(S1068="1. Muy baja3. Moderado","Moderado",IF(S1068="1. Muy baja4. Mayor","Alto",IF(S1068="1. Muy baja5. Catastrófico","Extremo","")))))))))))))))))))))))))</f>
        <v>Alto</v>
      </c>
      <c r="U1068" s="129" t="s">
        <v>419</v>
      </c>
      <c r="V1068" s="129" t="s">
        <v>2077</v>
      </c>
      <c r="W1068" s="129" t="s">
        <v>2046</v>
      </c>
      <c r="X1068" s="224">
        <f t="shared" si="589"/>
        <v>0.25</v>
      </c>
      <c r="Y1068" s="224" t="s">
        <v>2047</v>
      </c>
      <c r="Z1068" s="224">
        <f t="shared" si="590"/>
        <v>0.05</v>
      </c>
      <c r="AA1068" s="129" t="s">
        <v>419</v>
      </c>
      <c r="AB1068" s="129" t="s">
        <v>2078</v>
      </c>
      <c r="AC1068" s="225">
        <f t="shared" si="591"/>
        <v>0.1</v>
      </c>
      <c r="AD1068" s="129" t="s">
        <v>419</v>
      </c>
      <c r="AE1068" s="129" t="s">
        <v>324</v>
      </c>
      <c r="AF1068" s="129" t="s">
        <v>1968</v>
      </c>
      <c r="AG1068" s="225">
        <f t="shared" si="592"/>
        <v>0.15</v>
      </c>
      <c r="AH1068" s="129" t="s">
        <v>419</v>
      </c>
      <c r="AI1068" s="129" t="s">
        <v>2049</v>
      </c>
      <c r="AJ1068" s="225">
        <f t="shared" si="623"/>
        <v>0.1</v>
      </c>
      <c r="AK1068" s="129" t="s">
        <v>419</v>
      </c>
      <c r="AL1068" s="129" t="s">
        <v>2079</v>
      </c>
      <c r="AM1068" s="225">
        <f t="shared" si="597"/>
        <v>0.15</v>
      </c>
      <c r="AN1068" s="225" t="s">
        <v>2051</v>
      </c>
      <c r="AO1068" s="225" t="s">
        <v>2052</v>
      </c>
      <c r="AP1068" s="225">
        <f>IF(AN1068="Positivos",25%,0%)</f>
        <v>0.25</v>
      </c>
      <c r="AQ1068" s="226">
        <f>+AC1068+AG1068+AJ1068+AM1068+AP1068+Z1068+X1068</f>
        <v>1.05</v>
      </c>
      <c r="AR1068" s="358">
        <f>AVERAGE(AQ1068,AQ1069,AQ1070)</f>
        <v>0.70000000000000007</v>
      </c>
      <c r="AS1068" s="361" t="s">
        <v>2042</v>
      </c>
      <c r="AT1068" s="364">
        <f>VALUE(MID($AS1068,1,1))</f>
        <v>3</v>
      </c>
      <c r="AU1068" s="361" t="s">
        <v>2106</v>
      </c>
      <c r="AV1068" s="364">
        <f>VALUE(MID($AU1068,1,1))</f>
        <v>3</v>
      </c>
      <c r="AW1068" s="364">
        <f>$AT1068*$AV1068</f>
        <v>9</v>
      </c>
      <c r="AX1068" s="364" t="str">
        <f>CONCATENATE(AS1068,AU1068)</f>
        <v>3. Media3. Moderado</v>
      </c>
      <c r="AY1068" s="367" t="str">
        <f>IF(AX1068="5. Muy alta1. Leve","Alto",IF(AX1068="5. Muy alta2. Menor","Alto",IF(AX1068="5. Muy alta3. Moderado","Alto",IF(AX1068="5. Muy alta4. Mayor","Alto",IF(AX1068="5. Muy alta5. Catastrófico","Extremo",IF(AX1068="4. Alta1. Leve","Moderado",IF(AX1068="4. Alta2. Menor","Moderado",IF(AX1068="4. Alta3. Moderado","Alto",IF(AX1068="4. Alta4. Mayor","Alto",IF(AX1068="4. Alta5. Catastrófico","Extremo",IF(AX1068="3. Media1. Leve","Moderado",IF(AX1068="3. Media2. Menor","Moderado",IF(AX1068="3. Media3. Moderado","Moderado",IF(AX1068="3. Media4. Mayor","Alto",IF(AX1068="3. Media5. Catastrófico","Extremo",IF(AX1068="2. Baja1. Leve","Bajo",IF(AX1068="2. Baja2. Menor","Moderado",IF(AX1068="2. Baja3. Moderado","Moderado",IF(AX1068="2. Baja4. Mayor","Alto",IF(AX1068="2. Baja5. Catastrófico","Extremo",IF(AX1068="1. Muy baja1. Leve","Bajo",IF(AX1068="1. Muy baja2. Menor","Bajo",IF(AX1068="1. Muy baja3. Moderado","Moderado",IF(AX1068="1. Muy baja4. Mayor","Alto",IF(AX1068="1. Muy baja5. Catastrófico","Extremo","")))))))))))))))))))))))))</f>
        <v>Moderado</v>
      </c>
    </row>
    <row r="1069" spans="1:51" ht="50" customHeight="1" x14ac:dyDescent="0.3">
      <c r="A1069" s="374"/>
      <c r="B1069" s="377"/>
      <c r="C1069" s="380"/>
      <c r="D1069" s="377"/>
      <c r="E1069" s="377"/>
      <c r="F1069" s="377"/>
      <c r="G1069" s="383"/>
      <c r="H1069" s="362"/>
      <c r="I1069" s="362"/>
      <c r="J1069" s="362"/>
      <c r="K1069" s="362"/>
      <c r="L1069" s="362"/>
      <c r="M1069" s="362"/>
      <c r="N1069" s="365"/>
      <c r="O1069" s="371"/>
      <c r="P1069" s="362"/>
      <c r="Q1069" s="365"/>
      <c r="R1069" s="371"/>
      <c r="S1069" s="365"/>
      <c r="T1069" s="368"/>
      <c r="U1069" s="129" t="s">
        <v>419</v>
      </c>
      <c r="V1069" s="129" t="s">
        <v>4020</v>
      </c>
      <c r="W1069" s="129" t="s">
        <v>2046</v>
      </c>
      <c r="X1069" s="224">
        <f t="shared" si="589"/>
        <v>0.25</v>
      </c>
      <c r="Y1069" s="224" t="s">
        <v>2047</v>
      </c>
      <c r="Z1069" s="224">
        <f t="shared" si="590"/>
        <v>0.05</v>
      </c>
      <c r="AA1069" s="129" t="s">
        <v>419</v>
      </c>
      <c r="AB1069" s="129" t="s">
        <v>4021</v>
      </c>
      <c r="AC1069" s="225">
        <f t="shared" si="591"/>
        <v>0.1</v>
      </c>
      <c r="AD1069" s="129" t="s">
        <v>419</v>
      </c>
      <c r="AE1069" s="129" t="s">
        <v>324</v>
      </c>
      <c r="AF1069" s="129" t="s">
        <v>1968</v>
      </c>
      <c r="AG1069" s="225">
        <f t="shared" si="592"/>
        <v>0.15</v>
      </c>
      <c r="AH1069" s="129" t="s">
        <v>419</v>
      </c>
      <c r="AI1069" s="129" t="s">
        <v>2049</v>
      </c>
      <c r="AJ1069" s="225">
        <f t="shared" si="623"/>
        <v>0.1</v>
      </c>
      <c r="AK1069" s="129" t="s">
        <v>419</v>
      </c>
      <c r="AL1069" s="129" t="s">
        <v>2082</v>
      </c>
      <c r="AM1069" s="225">
        <f t="shared" si="597"/>
        <v>0.15</v>
      </c>
      <c r="AN1069" s="225" t="s">
        <v>2051</v>
      </c>
      <c r="AO1069" s="225" t="s">
        <v>2052</v>
      </c>
      <c r="AP1069" s="225">
        <f>IF(AN1069="Positivos",25%,0%)</f>
        <v>0.25</v>
      </c>
      <c r="AQ1069" s="226">
        <f>+AC1069+AG1069+AJ1069+AM1069+AP1069+Z1069+X1069</f>
        <v>1.05</v>
      </c>
      <c r="AR1069" s="359"/>
      <c r="AS1069" s="362"/>
      <c r="AT1069" s="365"/>
      <c r="AU1069" s="362"/>
      <c r="AV1069" s="365"/>
      <c r="AW1069" s="365"/>
      <c r="AX1069" s="365"/>
      <c r="AY1069" s="368"/>
    </row>
    <row r="1070" spans="1:51" ht="50" customHeight="1" x14ac:dyDescent="0.3">
      <c r="A1070" s="375"/>
      <c r="B1070" s="378"/>
      <c r="C1070" s="381"/>
      <c r="D1070" s="378"/>
      <c r="E1070" s="378"/>
      <c r="F1070" s="378"/>
      <c r="G1070" s="384"/>
      <c r="H1070" s="363"/>
      <c r="I1070" s="363"/>
      <c r="J1070" s="363"/>
      <c r="K1070" s="363"/>
      <c r="L1070" s="363"/>
      <c r="M1070" s="363"/>
      <c r="N1070" s="366"/>
      <c r="O1070" s="372"/>
      <c r="P1070" s="363"/>
      <c r="Q1070" s="366"/>
      <c r="R1070" s="372"/>
      <c r="S1070" s="366"/>
      <c r="T1070" s="369"/>
      <c r="U1070" s="129"/>
      <c r="V1070" s="129"/>
      <c r="W1070" s="129"/>
      <c r="X1070" s="224" t="str">
        <f t="shared" si="589"/>
        <v>0%</v>
      </c>
      <c r="Y1070" s="224"/>
      <c r="Z1070" s="224" t="str">
        <f t="shared" si="590"/>
        <v>0%</v>
      </c>
      <c r="AA1070" s="129"/>
      <c r="AB1070" s="129"/>
      <c r="AC1070" s="225">
        <f t="shared" si="591"/>
        <v>0</v>
      </c>
      <c r="AD1070" s="129"/>
      <c r="AE1070" s="129"/>
      <c r="AF1070" s="129"/>
      <c r="AG1070" s="225">
        <f t="shared" si="592"/>
        <v>0</v>
      </c>
      <c r="AH1070" s="129"/>
      <c r="AI1070" s="129"/>
      <c r="AJ1070" s="225">
        <f t="shared" si="623"/>
        <v>0</v>
      </c>
      <c r="AK1070" s="129"/>
      <c r="AL1070" s="129"/>
      <c r="AM1070" s="225">
        <f t="shared" si="597"/>
        <v>0</v>
      </c>
      <c r="AN1070" s="225"/>
      <c r="AO1070" s="225"/>
      <c r="AP1070" s="225">
        <f t="shared" ref="AP1070:AP1109" si="626">IF(AN1070="Positivos",25%,0%)</f>
        <v>0</v>
      </c>
      <c r="AQ1070" s="226">
        <f t="shared" ref="AQ1070:AQ1109" si="627">+AC1070+AG1070+AJ1070+AM1070+AP1070+Z1070+X1070</f>
        <v>0</v>
      </c>
      <c r="AR1070" s="360"/>
      <c r="AS1070" s="363"/>
      <c r="AT1070" s="366"/>
      <c r="AU1070" s="363"/>
      <c r="AV1070" s="366"/>
      <c r="AW1070" s="366"/>
      <c r="AX1070" s="366"/>
      <c r="AY1070" s="369"/>
    </row>
    <row r="1071" spans="1:51" ht="50" customHeight="1" x14ac:dyDescent="0.3">
      <c r="A1071" s="373" t="s">
        <v>171</v>
      </c>
      <c r="B1071" s="376" t="s">
        <v>163</v>
      </c>
      <c r="C1071" s="379">
        <v>2</v>
      </c>
      <c r="D1071" s="376" t="s">
        <v>3915</v>
      </c>
      <c r="E1071" s="376" t="s">
        <v>253</v>
      </c>
      <c r="F1071" s="376" t="s">
        <v>2061</v>
      </c>
      <c r="G1071" s="382" t="str">
        <f>(CONCATENATE(F1071," ","de"," ",D1071," ","por"," ",J1071," ","debido a"," ",I1071))</f>
        <v>Pérdida de Disponibilidad de Información Fìsica por Condiciones inadecuadas de temperatura y/o humedad debido a Falta de mantenimiento en las instalaciones</v>
      </c>
      <c r="H1071" s="361" t="s">
        <v>2084</v>
      </c>
      <c r="I1071" s="361" t="s">
        <v>2785</v>
      </c>
      <c r="J1071" s="361" t="s">
        <v>2786</v>
      </c>
      <c r="K1071" s="361" t="s">
        <v>2239</v>
      </c>
      <c r="L1071" s="361" t="s">
        <v>2509</v>
      </c>
      <c r="M1071" s="361" t="s">
        <v>2141</v>
      </c>
      <c r="N1071" s="364">
        <f>VALUE(MID($M1071,1,1))</f>
        <v>4</v>
      </c>
      <c r="O1071" s="370">
        <f>IF(N1071=5,100%,IF(N1071=4,80%,IF(N1071=3,60%,IF(N1071=2,40%,IF(N1071=1,20%,"")))))</f>
        <v>0.8</v>
      </c>
      <c r="P1071" s="361" t="s">
        <v>2106</v>
      </c>
      <c r="Q1071" s="364">
        <f>VALUE(MID($P1071,1,1))</f>
        <v>3</v>
      </c>
      <c r="R1071" s="370">
        <f>IF(Q1071=5,100%,IF(Q1071=4,80%,IF(Q1071=3,60%,IF(Q1071=2,40%,IF(Q1071=1,20%,"")))))</f>
        <v>0.6</v>
      </c>
      <c r="S1071" s="364" t="str">
        <f>CONCATENATE(M1071,P1071)</f>
        <v>4. Alta3. Moderado</v>
      </c>
      <c r="T1071" s="367" t="str">
        <f t="shared" ref="T1071" si="628">IF(S1071="5. Muy alta1. Leve","Alto",IF(S1071="5. Muy alta2. Menor","Alto",IF(S1071="5. Muy alta3. Moderado","Alto",IF(S1071="5. Muy alta4. Mayor","Alto",IF(S1071="5. Muy alta5. Catastrófico","Extremo",IF(S1071="4. Alta1. Leve","Moderado",IF(S1071="4. Alta2. Menor","Moderado",IF(S1071="4. Alta3. Moderado","Alto",IF(S1071="4. Alta4. Mayor","Alto",IF(S1071="4. Alta5. Catastrófico","Extremo",IF(S1071="3. Media1. Leve","Moderado",IF(S1071="3. Media2. Menor","Moderado",IF(S1071="3. Media3. Moderado","Moderado",IF(S1071="3. Media4. Mayor","Alto",IF(S1071="3. Media5. Catastrófico","Extremo",IF(S1071="2. Baja1. Leve","Bajo",IF(S1071="2. Baja2. Menor","Moderado",IF(S1071="2. Baja3. Moderado","Moderado",IF(S1071="2. Baja4. Mayor","Alto",IF(S1071="2. Baja5. Catastrófico","Extremo",IF(S1071="1. Muy baja1. Leve","Bajo",IF(S1071="1. Muy baja2. Menor","Bajo",IF(S1071="1. Muy baja3. Moderado","Moderado",IF(S1071="1. Muy baja4. Mayor","Alto",IF(S1071="1. Muy baja5. Catastrófico","Extremo","")))))))))))))))))))))))))</f>
        <v>Alto</v>
      </c>
      <c r="U1071" s="129" t="s">
        <v>419</v>
      </c>
      <c r="V1071" s="129" t="s">
        <v>2779</v>
      </c>
      <c r="W1071" s="129" t="s">
        <v>2046</v>
      </c>
      <c r="X1071" s="224">
        <f t="shared" si="589"/>
        <v>0.25</v>
      </c>
      <c r="Y1071" s="224" t="s">
        <v>2047</v>
      </c>
      <c r="Z1071" s="224">
        <f t="shared" si="590"/>
        <v>0.05</v>
      </c>
      <c r="AA1071" s="129" t="s">
        <v>419</v>
      </c>
      <c r="AB1071" s="129" t="s">
        <v>2780</v>
      </c>
      <c r="AC1071" s="225">
        <f t="shared" si="591"/>
        <v>0.1</v>
      </c>
      <c r="AD1071" s="129" t="s">
        <v>419</v>
      </c>
      <c r="AE1071" s="129" t="s">
        <v>324</v>
      </c>
      <c r="AF1071" s="129" t="s">
        <v>1968</v>
      </c>
      <c r="AG1071" s="225">
        <f t="shared" si="592"/>
        <v>0.15</v>
      </c>
      <c r="AH1071" s="129" t="s">
        <v>419</v>
      </c>
      <c r="AI1071" s="129" t="s">
        <v>2049</v>
      </c>
      <c r="AJ1071" s="225">
        <f t="shared" si="623"/>
        <v>0.1</v>
      </c>
      <c r="AK1071" s="129" t="s">
        <v>419</v>
      </c>
      <c r="AL1071" s="129" t="s">
        <v>2050</v>
      </c>
      <c r="AM1071" s="225">
        <f t="shared" si="597"/>
        <v>0.15</v>
      </c>
      <c r="AN1071" s="225" t="s">
        <v>2051</v>
      </c>
      <c r="AO1071" s="225" t="s">
        <v>2052</v>
      </c>
      <c r="AP1071" s="225">
        <f t="shared" si="626"/>
        <v>0.25</v>
      </c>
      <c r="AQ1071" s="226">
        <f t="shared" si="627"/>
        <v>1.05</v>
      </c>
      <c r="AR1071" s="358">
        <f>AVERAGE(AQ1071,AQ1072,AQ1073)</f>
        <v>1.0166666666666668</v>
      </c>
      <c r="AS1071" s="361" t="s">
        <v>2132</v>
      </c>
      <c r="AT1071" s="364">
        <f>VALUE(MID($AS1071,1,1))</f>
        <v>2</v>
      </c>
      <c r="AU1071" s="361" t="s">
        <v>2054</v>
      </c>
      <c r="AV1071" s="364">
        <f>VALUE(MID($AU1071,1,1))</f>
        <v>1</v>
      </c>
      <c r="AW1071" s="364">
        <f>$AT1071*$AV1071</f>
        <v>2</v>
      </c>
      <c r="AX1071" s="364" t="str">
        <f>CONCATENATE(AS1071,AU1071)</f>
        <v>2. Baja1. Leve</v>
      </c>
      <c r="AY1071" s="367" t="str">
        <f t="shared" ref="AY1071" si="629">IF(AX1071="5. Muy alta1. Leve","Alto",IF(AX1071="5. Muy alta2. Menor","Alto",IF(AX1071="5. Muy alta3. Moderado","Alto",IF(AX1071="5. Muy alta4. Mayor","Alto",IF(AX1071="5. Muy alta5. Catastrófico","Extremo",IF(AX1071="4. Alta1. Leve","Moderado",IF(AX1071="4. Alta2. Menor","Moderado",IF(AX1071="4. Alta3. Moderado","Alto",IF(AX1071="4. Alta4. Mayor","Alto",IF(AX1071="4. Alta5. Catastrófico","Extremo",IF(AX1071="3. Media1. Leve","Moderado",IF(AX1071="3. Media2. Menor","Moderado",IF(AX1071="3. Media3. Moderado","Moderado",IF(AX1071="3. Media4. Mayor","Alto",IF(AX1071="3. Media5. Catastrófico","Extremo",IF(AX1071="2. Baja1. Leve","Bajo",IF(AX1071="2. Baja2. Menor","Moderado",IF(AX1071="2. Baja3. Moderado","Moderado",IF(AX1071="2. Baja4. Mayor","Alto",IF(AX1071="2. Baja5. Catastrófico","Extremo",IF(AX1071="1. Muy baja1. Leve","Bajo",IF(AX1071="1. Muy baja2. Menor","Bajo",IF(AX1071="1. Muy baja3. Moderado","Moderado",IF(AX1071="1. Muy baja4. Mayor","Alto",IF(AX1071="1. Muy baja5. Catastrófico","Extremo","")))))))))))))))))))))))))</f>
        <v>Bajo</v>
      </c>
    </row>
    <row r="1072" spans="1:51" ht="50" customHeight="1" x14ac:dyDescent="0.3">
      <c r="A1072" s="374"/>
      <c r="B1072" s="377"/>
      <c r="C1072" s="380"/>
      <c r="D1072" s="377"/>
      <c r="E1072" s="377"/>
      <c r="F1072" s="377"/>
      <c r="G1072" s="383"/>
      <c r="H1072" s="362"/>
      <c r="I1072" s="362"/>
      <c r="J1072" s="362"/>
      <c r="K1072" s="362"/>
      <c r="L1072" s="362"/>
      <c r="M1072" s="362"/>
      <c r="N1072" s="365"/>
      <c r="O1072" s="371"/>
      <c r="P1072" s="362"/>
      <c r="Q1072" s="365"/>
      <c r="R1072" s="371"/>
      <c r="S1072" s="365"/>
      <c r="T1072" s="368"/>
      <c r="U1072" s="129" t="s">
        <v>419</v>
      </c>
      <c r="V1072" s="129" t="s">
        <v>2781</v>
      </c>
      <c r="W1072" s="129" t="s">
        <v>2046</v>
      </c>
      <c r="X1072" s="224">
        <f t="shared" si="589"/>
        <v>0.25</v>
      </c>
      <c r="Y1072" s="224" t="s">
        <v>2047</v>
      </c>
      <c r="Z1072" s="224">
        <f t="shared" si="590"/>
        <v>0.05</v>
      </c>
      <c r="AA1072" s="129" t="s">
        <v>419</v>
      </c>
      <c r="AB1072" s="129" t="s">
        <v>2782</v>
      </c>
      <c r="AC1072" s="225">
        <f t="shared" si="591"/>
        <v>0.1</v>
      </c>
      <c r="AD1072" s="129" t="s">
        <v>419</v>
      </c>
      <c r="AE1072" s="129" t="s">
        <v>324</v>
      </c>
      <c r="AF1072" s="129" t="s">
        <v>1968</v>
      </c>
      <c r="AG1072" s="225">
        <f t="shared" si="592"/>
        <v>0.15</v>
      </c>
      <c r="AH1072" s="129" t="s">
        <v>419</v>
      </c>
      <c r="AI1072" s="129" t="s">
        <v>2049</v>
      </c>
      <c r="AJ1072" s="225">
        <f t="shared" si="623"/>
        <v>0.1</v>
      </c>
      <c r="AK1072" s="129" t="s">
        <v>419</v>
      </c>
      <c r="AL1072" s="129" t="s">
        <v>2050</v>
      </c>
      <c r="AM1072" s="225">
        <f t="shared" si="597"/>
        <v>0.15</v>
      </c>
      <c r="AN1072" s="225" t="s">
        <v>2051</v>
      </c>
      <c r="AO1072" s="225" t="s">
        <v>2052</v>
      </c>
      <c r="AP1072" s="225">
        <f t="shared" si="626"/>
        <v>0.25</v>
      </c>
      <c r="AQ1072" s="226">
        <f t="shared" si="627"/>
        <v>1.05</v>
      </c>
      <c r="AR1072" s="359"/>
      <c r="AS1072" s="362"/>
      <c r="AT1072" s="365"/>
      <c r="AU1072" s="362"/>
      <c r="AV1072" s="365"/>
      <c r="AW1072" s="365"/>
      <c r="AX1072" s="365"/>
      <c r="AY1072" s="368"/>
    </row>
    <row r="1073" spans="1:51" ht="50" customHeight="1" x14ac:dyDescent="0.3">
      <c r="A1073" s="375"/>
      <c r="B1073" s="378"/>
      <c r="C1073" s="381"/>
      <c r="D1073" s="378"/>
      <c r="E1073" s="378"/>
      <c r="F1073" s="378"/>
      <c r="G1073" s="384"/>
      <c r="H1073" s="363"/>
      <c r="I1073" s="363"/>
      <c r="J1073" s="363"/>
      <c r="K1073" s="363"/>
      <c r="L1073" s="363"/>
      <c r="M1073" s="363"/>
      <c r="N1073" s="366"/>
      <c r="O1073" s="372"/>
      <c r="P1073" s="363"/>
      <c r="Q1073" s="366"/>
      <c r="R1073" s="372"/>
      <c r="S1073" s="366"/>
      <c r="T1073" s="369"/>
      <c r="U1073" s="129" t="s">
        <v>419</v>
      </c>
      <c r="V1073" s="129" t="s">
        <v>4022</v>
      </c>
      <c r="W1073" s="129" t="s">
        <v>2135</v>
      </c>
      <c r="X1073" s="224">
        <f t="shared" si="589"/>
        <v>0.15</v>
      </c>
      <c r="Y1073" s="224" t="s">
        <v>2047</v>
      </c>
      <c r="Z1073" s="224">
        <f t="shared" si="590"/>
        <v>0.05</v>
      </c>
      <c r="AA1073" s="129" t="s">
        <v>419</v>
      </c>
      <c r="AB1073" s="129" t="s">
        <v>4023</v>
      </c>
      <c r="AC1073" s="225">
        <f t="shared" si="591"/>
        <v>0.1</v>
      </c>
      <c r="AD1073" s="129" t="s">
        <v>419</v>
      </c>
      <c r="AE1073" s="129"/>
      <c r="AF1073" s="129" t="s">
        <v>1968</v>
      </c>
      <c r="AG1073" s="225">
        <f t="shared" si="592"/>
        <v>0.15</v>
      </c>
      <c r="AH1073" s="129" t="s">
        <v>419</v>
      </c>
      <c r="AI1073" s="129" t="s">
        <v>2049</v>
      </c>
      <c r="AJ1073" s="225">
        <f t="shared" si="623"/>
        <v>0.1</v>
      </c>
      <c r="AK1073" s="129" t="s">
        <v>419</v>
      </c>
      <c r="AL1073" s="129" t="s">
        <v>2050</v>
      </c>
      <c r="AM1073" s="225">
        <f t="shared" si="597"/>
        <v>0.15</v>
      </c>
      <c r="AN1073" s="225" t="s">
        <v>2051</v>
      </c>
      <c r="AO1073" s="225" t="s">
        <v>2243</v>
      </c>
      <c r="AP1073" s="225">
        <f t="shared" si="626"/>
        <v>0.25</v>
      </c>
      <c r="AQ1073" s="226">
        <f t="shared" si="627"/>
        <v>0.95000000000000007</v>
      </c>
      <c r="AR1073" s="360"/>
      <c r="AS1073" s="363"/>
      <c r="AT1073" s="366"/>
      <c r="AU1073" s="363"/>
      <c r="AV1073" s="366"/>
      <c r="AW1073" s="366"/>
      <c r="AX1073" s="366"/>
      <c r="AY1073" s="369"/>
    </row>
    <row r="1074" spans="1:51" ht="50" customHeight="1" x14ac:dyDescent="0.3">
      <c r="A1074" s="373" t="s">
        <v>171</v>
      </c>
      <c r="B1074" s="376" t="s">
        <v>163</v>
      </c>
      <c r="C1074" s="379">
        <v>3</v>
      </c>
      <c r="D1074" s="376" t="s">
        <v>3918</v>
      </c>
      <c r="E1074" s="376" t="s">
        <v>253</v>
      </c>
      <c r="F1074" s="376" t="s">
        <v>2032</v>
      </c>
      <c r="G1074" s="382" t="str">
        <f>(CONCATENATE(F1074," ","de"," ",D1074," ","por"," ",J1074," ","debido a"," ",I1074))</f>
        <v>Pérdida de confidencialidad e integridad de Informaciòn Electrónica por Uso indebido de la Información debido a Falta de cultura de seguridad</v>
      </c>
      <c r="H1074" s="361" t="s">
        <v>2073</v>
      </c>
      <c r="I1074" s="361" t="s">
        <v>2232</v>
      </c>
      <c r="J1074" s="361" t="s">
        <v>2075</v>
      </c>
      <c r="K1074" s="361" t="s">
        <v>2110</v>
      </c>
      <c r="L1074" s="361" t="s">
        <v>2509</v>
      </c>
      <c r="M1074" s="361" t="s">
        <v>2141</v>
      </c>
      <c r="N1074" s="364">
        <f>VALUE(MID($M1074,1,1))</f>
        <v>4</v>
      </c>
      <c r="O1074" s="370">
        <f>IF(N1074=5,100%,IF(N1074=4,80%,IF(N1074=3,60%,IF(N1074=2,40%,IF(N1074=1,20%,"")))))</f>
        <v>0.8</v>
      </c>
      <c r="P1074" s="361" t="s">
        <v>2106</v>
      </c>
      <c r="Q1074" s="364">
        <f>VALUE(MID($P1074,1,1))</f>
        <v>3</v>
      </c>
      <c r="R1074" s="370">
        <f>IF(Q1074=5,100%,IF(Q1074=4,80%,IF(Q1074=3,60%,IF(Q1074=2,40%,IF(Q1074=1,20%,"")))))</f>
        <v>0.6</v>
      </c>
      <c r="S1074" s="364" t="str">
        <f>CONCATENATE(M1074,P1074)</f>
        <v>4. Alta3. Moderado</v>
      </c>
      <c r="T1074" s="367" t="str">
        <f t="shared" ref="T1074" si="630">IF(S1074="5. Muy alta1. Leve","Alto",IF(S1074="5. Muy alta2. Menor","Alto",IF(S1074="5. Muy alta3. Moderado","Alto",IF(S1074="5. Muy alta4. Mayor","Alto",IF(S1074="5. Muy alta5. Catastrófico","Extremo",IF(S1074="4. Alta1. Leve","Moderado",IF(S1074="4. Alta2. Menor","Moderado",IF(S1074="4. Alta3. Moderado","Alto",IF(S1074="4. Alta4. Mayor","Alto",IF(S1074="4. Alta5. Catastrófico","Extremo",IF(S1074="3. Media1. Leve","Moderado",IF(S1074="3. Media2. Menor","Moderado",IF(S1074="3. Media3. Moderado","Moderado",IF(S1074="3. Media4. Mayor","Alto",IF(S1074="3. Media5. Catastrófico","Extremo",IF(S1074="2. Baja1. Leve","Bajo",IF(S1074="2. Baja2. Menor","Moderado",IF(S1074="2. Baja3. Moderado","Moderado",IF(S1074="2. Baja4. Mayor","Alto",IF(S1074="2. Baja5. Catastrófico","Extremo",IF(S1074="1. Muy baja1. Leve","Bajo",IF(S1074="1. Muy baja2. Menor","Bajo",IF(S1074="1. Muy baja3. Moderado","Moderado",IF(S1074="1. Muy baja4. Mayor","Alto",IF(S1074="1. Muy baja5. Catastrófico","Extremo","")))))))))))))))))))))))))</f>
        <v>Alto</v>
      </c>
      <c r="U1074" s="129" t="s">
        <v>419</v>
      </c>
      <c r="V1074" s="129" t="s">
        <v>4024</v>
      </c>
      <c r="W1074" s="129" t="s">
        <v>2046</v>
      </c>
      <c r="X1074" s="224">
        <f t="shared" si="589"/>
        <v>0.25</v>
      </c>
      <c r="Y1074" s="224" t="s">
        <v>2047</v>
      </c>
      <c r="Z1074" s="224">
        <f t="shared" si="590"/>
        <v>0.05</v>
      </c>
      <c r="AA1074" s="129" t="s">
        <v>419</v>
      </c>
      <c r="AB1074" s="129" t="s">
        <v>4025</v>
      </c>
      <c r="AC1074" s="225">
        <f t="shared" si="591"/>
        <v>0.1</v>
      </c>
      <c r="AD1074" s="129" t="s">
        <v>419</v>
      </c>
      <c r="AE1074" s="129" t="s">
        <v>178</v>
      </c>
      <c r="AF1074" s="129" t="s">
        <v>170</v>
      </c>
      <c r="AG1074" s="225">
        <f t="shared" si="592"/>
        <v>0.15</v>
      </c>
      <c r="AH1074" s="129" t="s">
        <v>419</v>
      </c>
      <c r="AI1074" s="129" t="s">
        <v>2049</v>
      </c>
      <c r="AJ1074" s="225">
        <f t="shared" si="623"/>
        <v>0.1</v>
      </c>
      <c r="AK1074" s="129" t="s">
        <v>419</v>
      </c>
      <c r="AL1074" s="129" t="s">
        <v>2482</v>
      </c>
      <c r="AM1074" s="225">
        <f t="shared" si="597"/>
        <v>0.15</v>
      </c>
      <c r="AN1074" s="225" t="s">
        <v>2051</v>
      </c>
      <c r="AO1074" s="225" t="s">
        <v>2243</v>
      </c>
      <c r="AP1074" s="225">
        <f t="shared" si="626"/>
        <v>0.25</v>
      </c>
      <c r="AQ1074" s="226">
        <f t="shared" si="627"/>
        <v>1.05</v>
      </c>
      <c r="AR1074" s="358">
        <f>AVERAGE(AQ1074,AQ1075,AQ1076)</f>
        <v>0.70000000000000007</v>
      </c>
      <c r="AS1074" s="361" t="s">
        <v>2042</v>
      </c>
      <c r="AT1074" s="364">
        <f>VALUE(MID($AS1074,1,1))</f>
        <v>3</v>
      </c>
      <c r="AU1074" s="361" t="s">
        <v>2043</v>
      </c>
      <c r="AV1074" s="364">
        <f>VALUE(MID($AU1074,1,1))</f>
        <v>2</v>
      </c>
      <c r="AW1074" s="364">
        <f>$AT1074*$AV1074</f>
        <v>6</v>
      </c>
      <c r="AX1074" s="364" t="str">
        <f>CONCATENATE(AS1074,AU1074)</f>
        <v>3. Media2. Menor</v>
      </c>
      <c r="AY1074" s="367" t="str">
        <f t="shared" ref="AY1074" si="631">IF(AX1074="5. Muy alta1. Leve","Alto",IF(AX1074="5. Muy alta2. Menor","Alto",IF(AX1074="5. Muy alta3. Moderado","Alto",IF(AX1074="5. Muy alta4. Mayor","Alto",IF(AX1074="5. Muy alta5. Catastrófico","Extremo",IF(AX1074="4. Alta1. Leve","Moderado",IF(AX1074="4. Alta2. Menor","Moderado",IF(AX1074="4. Alta3. Moderado","Alto",IF(AX1074="4. Alta4. Mayor","Alto",IF(AX1074="4. Alta5. Catastrófico","Extremo",IF(AX1074="3. Media1. Leve","Moderado",IF(AX1074="3. Media2. Menor","Moderado",IF(AX1074="3. Media3. Moderado","Moderado",IF(AX1074="3. Media4. Mayor","Alto",IF(AX1074="3. Media5. Catastrófico","Extremo",IF(AX1074="2. Baja1. Leve","Bajo",IF(AX1074="2. Baja2. Menor","Moderado",IF(AX1074="2. Baja3. Moderado","Moderado",IF(AX1074="2. Baja4. Mayor","Alto",IF(AX1074="2. Baja5. Catastrófico","Extremo",IF(AX1074="1. Muy baja1. Leve","Bajo",IF(AX1074="1. Muy baja2. Menor","Bajo",IF(AX1074="1. Muy baja3. Moderado","Moderado",IF(AX1074="1. Muy baja4. Mayor","Alto",IF(AX1074="1. Muy baja5. Catastrófico","Extremo","")))))))))))))))))))))))))</f>
        <v>Moderado</v>
      </c>
    </row>
    <row r="1075" spans="1:51" ht="50" customHeight="1" x14ac:dyDescent="0.3">
      <c r="A1075" s="374"/>
      <c r="B1075" s="377"/>
      <c r="C1075" s="380"/>
      <c r="D1075" s="377"/>
      <c r="E1075" s="377"/>
      <c r="F1075" s="377"/>
      <c r="G1075" s="383"/>
      <c r="H1075" s="362"/>
      <c r="I1075" s="362"/>
      <c r="J1075" s="362"/>
      <c r="K1075" s="362"/>
      <c r="L1075" s="362"/>
      <c r="M1075" s="362"/>
      <c r="N1075" s="365"/>
      <c r="O1075" s="371"/>
      <c r="P1075" s="362"/>
      <c r="Q1075" s="365"/>
      <c r="R1075" s="371"/>
      <c r="S1075" s="365"/>
      <c r="T1075" s="368"/>
      <c r="U1075" s="129" t="s">
        <v>419</v>
      </c>
      <c r="V1075" s="129" t="s">
        <v>4026</v>
      </c>
      <c r="W1075" s="129" t="s">
        <v>2046</v>
      </c>
      <c r="X1075" s="224">
        <f t="shared" si="589"/>
        <v>0.25</v>
      </c>
      <c r="Y1075" s="224" t="s">
        <v>2047</v>
      </c>
      <c r="Z1075" s="224">
        <f t="shared" si="590"/>
        <v>0.05</v>
      </c>
      <c r="AA1075" s="129" t="s">
        <v>419</v>
      </c>
      <c r="AB1075" s="129" t="s">
        <v>4027</v>
      </c>
      <c r="AC1075" s="225">
        <f t="shared" si="591"/>
        <v>0.1</v>
      </c>
      <c r="AD1075" s="129" t="s">
        <v>419</v>
      </c>
      <c r="AE1075" s="129" t="s">
        <v>194</v>
      </c>
      <c r="AF1075" s="129" t="s">
        <v>1968</v>
      </c>
      <c r="AG1075" s="225">
        <f t="shared" si="592"/>
        <v>0.15</v>
      </c>
      <c r="AH1075" s="129" t="s">
        <v>419</v>
      </c>
      <c r="AI1075" s="129" t="s">
        <v>2049</v>
      </c>
      <c r="AJ1075" s="225">
        <f t="shared" si="623"/>
        <v>0.1</v>
      </c>
      <c r="AK1075" s="129" t="s">
        <v>419</v>
      </c>
      <c r="AL1075" s="129" t="s">
        <v>2243</v>
      </c>
      <c r="AM1075" s="225">
        <f t="shared" si="597"/>
        <v>0.15</v>
      </c>
      <c r="AN1075" s="225" t="s">
        <v>2051</v>
      </c>
      <c r="AO1075" s="225" t="s">
        <v>2183</v>
      </c>
      <c r="AP1075" s="225">
        <f t="shared" si="626"/>
        <v>0.25</v>
      </c>
      <c r="AQ1075" s="226">
        <f t="shared" si="627"/>
        <v>1.05</v>
      </c>
      <c r="AR1075" s="359"/>
      <c r="AS1075" s="362"/>
      <c r="AT1075" s="365"/>
      <c r="AU1075" s="362"/>
      <c r="AV1075" s="365"/>
      <c r="AW1075" s="365"/>
      <c r="AX1075" s="365"/>
      <c r="AY1075" s="368"/>
    </row>
    <row r="1076" spans="1:51" ht="50" customHeight="1" x14ac:dyDescent="0.3">
      <c r="A1076" s="375"/>
      <c r="B1076" s="378"/>
      <c r="C1076" s="381"/>
      <c r="D1076" s="378"/>
      <c r="E1076" s="378"/>
      <c r="F1076" s="378"/>
      <c r="G1076" s="384"/>
      <c r="H1076" s="363"/>
      <c r="I1076" s="363"/>
      <c r="J1076" s="363"/>
      <c r="K1076" s="363"/>
      <c r="L1076" s="363"/>
      <c r="M1076" s="363"/>
      <c r="N1076" s="366"/>
      <c r="O1076" s="372"/>
      <c r="P1076" s="363"/>
      <c r="Q1076" s="366"/>
      <c r="R1076" s="372"/>
      <c r="S1076" s="366"/>
      <c r="T1076" s="369"/>
      <c r="U1076" s="129"/>
      <c r="V1076" s="129"/>
      <c r="W1076" s="129"/>
      <c r="X1076" s="224" t="str">
        <f t="shared" si="589"/>
        <v>0%</v>
      </c>
      <c r="Y1076" s="224"/>
      <c r="Z1076" s="224" t="str">
        <f t="shared" si="590"/>
        <v>0%</v>
      </c>
      <c r="AA1076" s="129"/>
      <c r="AB1076" s="129"/>
      <c r="AC1076" s="225">
        <f t="shared" si="591"/>
        <v>0</v>
      </c>
      <c r="AD1076" s="129"/>
      <c r="AE1076" s="129"/>
      <c r="AF1076" s="129"/>
      <c r="AG1076" s="225">
        <f t="shared" si="592"/>
        <v>0</v>
      </c>
      <c r="AH1076" s="129"/>
      <c r="AI1076" s="129"/>
      <c r="AJ1076" s="225">
        <f t="shared" si="623"/>
        <v>0</v>
      </c>
      <c r="AK1076" s="129"/>
      <c r="AL1076" s="129"/>
      <c r="AM1076" s="225">
        <f t="shared" si="597"/>
        <v>0</v>
      </c>
      <c r="AN1076" s="225"/>
      <c r="AO1076" s="225"/>
      <c r="AP1076" s="225">
        <f t="shared" si="626"/>
        <v>0</v>
      </c>
      <c r="AQ1076" s="226">
        <f t="shared" si="627"/>
        <v>0</v>
      </c>
      <c r="AR1076" s="360"/>
      <c r="AS1076" s="363"/>
      <c r="AT1076" s="366"/>
      <c r="AU1076" s="363"/>
      <c r="AV1076" s="366"/>
      <c r="AW1076" s="366"/>
      <c r="AX1076" s="366"/>
      <c r="AY1076" s="369"/>
    </row>
    <row r="1077" spans="1:51" ht="50" customHeight="1" x14ac:dyDescent="0.3">
      <c r="A1077" s="373" t="s">
        <v>171</v>
      </c>
      <c r="B1077" s="376" t="s">
        <v>163</v>
      </c>
      <c r="C1077" s="379">
        <v>4</v>
      </c>
      <c r="D1077" s="376" t="s">
        <v>3918</v>
      </c>
      <c r="E1077" s="376" t="s">
        <v>253</v>
      </c>
      <c r="F1077" s="376" t="s">
        <v>2061</v>
      </c>
      <c r="G1077" s="382" t="str">
        <f>(CONCATENATE(F1077," ","de"," ",D1077," ","por"," ",J1077," ","debido a"," ",I1077))</f>
        <v>Pérdida de Disponibilidad de Informaciòn Electrónica por Uso indebido de la Información debido a Falta de cultura de seguridad</v>
      </c>
      <c r="H1077" s="361" t="s">
        <v>2073</v>
      </c>
      <c r="I1077" s="361" t="s">
        <v>2232</v>
      </c>
      <c r="J1077" s="361" t="s">
        <v>2075</v>
      </c>
      <c r="K1077" s="361" t="s">
        <v>2110</v>
      </c>
      <c r="L1077" s="361" t="s">
        <v>2509</v>
      </c>
      <c r="M1077" s="361" t="s">
        <v>2141</v>
      </c>
      <c r="N1077" s="364">
        <f>VALUE(MID($M1077,1,1))</f>
        <v>4</v>
      </c>
      <c r="O1077" s="370">
        <f>IF(N1077=5,100%,IF(N1077=4,80%,IF(N1077=3,60%,IF(N1077=2,40%,IF(N1077=1,20%,"")))))</f>
        <v>0.8</v>
      </c>
      <c r="P1077" s="361" t="s">
        <v>2091</v>
      </c>
      <c r="Q1077" s="364">
        <f>VALUE(MID($P1077,1,1))</f>
        <v>4</v>
      </c>
      <c r="R1077" s="370">
        <f>IF(Q1077=5,100%,IF(Q1077=4,80%,IF(Q1077=3,60%,IF(Q1077=2,40%,IF(Q1077=1,20%,"")))))</f>
        <v>0.8</v>
      </c>
      <c r="S1077" s="364" t="str">
        <f>CONCATENATE(M1077,P1077)</f>
        <v>4. Alta4. Mayor</v>
      </c>
      <c r="T1077" s="367" t="str">
        <f t="shared" ref="T1077" si="632">IF(S1077="5. Muy alta1. Leve","Alto",IF(S1077="5. Muy alta2. Menor","Alto",IF(S1077="5. Muy alta3. Moderado","Alto",IF(S1077="5. Muy alta4. Mayor","Alto",IF(S1077="5. Muy alta5. Catastrófico","Extremo",IF(S1077="4. Alta1. Leve","Moderado",IF(S1077="4. Alta2. Menor","Moderado",IF(S1077="4. Alta3. Moderado","Alto",IF(S1077="4. Alta4. Mayor","Alto",IF(S1077="4. Alta5. Catastrófico","Extremo",IF(S1077="3. Media1. Leve","Moderado",IF(S1077="3. Media2. Menor","Moderado",IF(S1077="3. Media3. Moderado","Moderado",IF(S1077="3. Media4. Mayor","Alto",IF(S1077="3. Media5. Catastrófico","Extremo",IF(S1077="2. Baja1. Leve","Bajo",IF(S1077="2. Baja2. Menor","Moderado",IF(S1077="2. Baja3. Moderado","Moderado",IF(S1077="2. Baja4. Mayor","Alto",IF(S1077="2. Baja5. Catastrófico","Extremo",IF(S1077="1. Muy baja1. Leve","Bajo",IF(S1077="1. Muy baja2. Menor","Bajo",IF(S1077="1. Muy baja3. Moderado","Moderado",IF(S1077="1. Muy baja4. Mayor","Alto",IF(S1077="1. Muy baja5. Catastrófico","Extremo","")))))))))))))))))))))))))</f>
        <v>Alto</v>
      </c>
      <c r="U1077" s="129" t="s">
        <v>419</v>
      </c>
      <c r="V1077" s="129" t="s">
        <v>4024</v>
      </c>
      <c r="W1077" s="129" t="s">
        <v>2046</v>
      </c>
      <c r="X1077" s="224">
        <f t="shared" si="589"/>
        <v>0.25</v>
      </c>
      <c r="Y1077" s="224" t="s">
        <v>2047</v>
      </c>
      <c r="Z1077" s="224">
        <f t="shared" si="590"/>
        <v>0.05</v>
      </c>
      <c r="AA1077" s="129" t="s">
        <v>419</v>
      </c>
      <c r="AB1077" s="129" t="s">
        <v>4025</v>
      </c>
      <c r="AC1077" s="225">
        <f t="shared" si="591"/>
        <v>0.1</v>
      </c>
      <c r="AD1077" s="129" t="s">
        <v>419</v>
      </c>
      <c r="AE1077" s="129" t="s">
        <v>178</v>
      </c>
      <c r="AF1077" s="129" t="s">
        <v>170</v>
      </c>
      <c r="AG1077" s="225">
        <f t="shared" si="592"/>
        <v>0.15</v>
      </c>
      <c r="AH1077" s="129" t="s">
        <v>419</v>
      </c>
      <c r="AI1077" s="129" t="s">
        <v>2049</v>
      </c>
      <c r="AJ1077" s="225">
        <f t="shared" si="623"/>
        <v>0.1</v>
      </c>
      <c r="AK1077" s="129" t="s">
        <v>419</v>
      </c>
      <c r="AL1077" s="129" t="s">
        <v>2482</v>
      </c>
      <c r="AM1077" s="225">
        <f t="shared" si="597"/>
        <v>0.15</v>
      </c>
      <c r="AN1077" s="225" t="s">
        <v>2051</v>
      </c>
      <c r="AO1077" s="225" t="s">
        <v>2243</v>
      </c>
      <c r="AP1077" s="225">
        <f t="shared" si="626"/>
        <v>0.25</v>
      </c>
      <c r="AQ1077" s="226">
        <f t="shared" si="627"/>
        <v>1.05</v>
      </c>
      <c r="AR1077" s="358">
        <f>AVERAGE(AQ1077,AQ1078,AQ1079)</f>
        <v>0.70000000000000007</v>
      </c>
      <c r="AS1077" s="361" t="s">
        <v>2042</v>
      </c>
      <c r="AT1077" s="364">
        <f>VALUE(MID($AS1077,1,1))</f>
        <v>3</v>
      </c>
      <c r="AU1077" s="361" t="s">
        <v>2106</v>
      </c>
      <c r="AV1077" s="364">
        <f>VALUE(MID($AU1077,1,1))</f>
        <v>3</v>
      </c>
      <c r="AW1077" s="364">
        <f>$AT1077*$AV1077</f>
        <v>9</v>
      </c>
      <c r="AX1077" s="364" t="str">
        <f>CONCATENATE(AS1077,AU1077)</f>
        <v>3. Media3. Moderado</v>
      </c>
      <c r="AY1077" s="367" t="str">
        <f t="shared" ref="AY1077" si="633">IF(AX1077="5. Muy alta1. Leve","Alto",IF(AX1077="5. Muy alta2. Menor","Alto",IF(AX1077="5. Muy alta3. Moderado","Alto",IF(AX1077="5. Muy alta4. Mayor","Alto",IF(AX1077="5. Muy alta5. Catastrófico","Extremo",IF(AX1077="4. Alta1. Leve","Moderado",IF(AX1077="4. Alta2. Menor","Moderado",IF(AX1077="4. Alta3. Moderado","Alto",IF(AX1077="4. Alta4. Mayor","Alto",IF(AX1077="4. Alta5. Catastrófico","Extremo",IF(AX1077="3. Media1. Leve","Moderado",IF(AX1077="3. Media2. Menor","Moderado",IF(AX1077="3. Media3. Moderado","Moderado",IF(AX1077="3. Media4. Mayor","Alto",IF(AX1077="3. Media5. Catastrófico","Extremo",IF(AX1077="2. Baja1. Leve","Bajo",IF(AX1077="2. Baja2. Menor","Moderado",IF(AX1077="2. Baja3. Moderado","Moderado",IF(AX1077="2. Baja4. Mayor","Alto",IF(AX1077="2. Baja5. Catastrófico","Extremo",IF(AX1077="1. Muy baja1. Leve","Bajo",IF(AX1077="1. Muy baja2. Menor","Bajo",IF(AX1077="1. Muy baja3. Moderado","Moderado",IF(AX1077="1. Muy baja4. Mayor","Alto",IF(AX1077="1. Muy baja5. Catastrófico","Extremo","")))))))))))))))))))))))))</f>
        <v>Moderado</v>
      </c>
    </row>
    <row r="1078" spans="1:51" ht="50" customHeight="1" x14ac:dyDescent="0.3">
      <c r="A1078" s="374"/>
      <c r="B1078" s="377"/>
      <c r="C1078" s="380"/>
      <c r="D1078" s="377"/>
      <c r="E1078" s="377"/>
      <c r="F1078" s="377"/>
      <c r="G1078" s="383"/>
      <c r="H1078" s="362"/>
      <c r="I1078" s="362"/>
      <c r="J1078" s="362"/>
      <c r="K1078" s="362"/>
      <c r="L1078" s="362"/>
      <c r="M1078" s="362"/>
      <c r="N1078" s="365"/>
      <c r="O1078" s="371"/>
      <c r="P1078" s="362"/>
      <c r="Q1078" s="365"/>
      <c r="R1078" s="371"/>
      <c r="S1078" s="365"/>
      <c r="T1078" s="368"/>
      <c r="U1078" s="129" t="s">
        <v>419</v>
      </c>
      <c r="V1078" s="129" t="s">
        <v>4026</v>
      </c>
      <c r="W1078" s="129" t="s">
        <v>2046</v>
      </c>
      <c r="X1078" s="224">
        <f t="shared" si="589"/>
        <v>0.25</v>
      </c>
      <c r="Y1078" s="224" t="s">
        <v>2047</v>
      </c>
      <c r="Z1078" s="224">
        <f t="shared" si="590"/>
        <v>0.05</v>
      </c>
      <c r="AA1078" s="129" t="s">
        <v>419</v>
      </c>
      <c r="AB1078" s="129" t="s">
        <v>4027</v>
      </c>
      <c r="AC1078" s="225">
        <f t="shared" si="591"/>
        <v>0.1</v>
      </c>
      <c r="AD1078" s="129" t="s">
        <v>419</v>
      </c>
      <c r="AE1078" s="129" t="s">
        <v>194</v>
      </c>
      <c r="AF1078" s="129" t="s">
        <v>1968</v>
      </c>
      <c r="AG1078" s="225">
        <f t="shared" si="592"/>
        <v>0.15</v>
      </c>
      <c r="AH1078" s="129" t="s">
        <v>419</v>
      </c>
      <c r="AI1078" s="129" t="s">
        <v>2049</v>
      </c>
      <c r="AJ1078" s="225">
        <f t="shared" si="623"/>
        <v>0.1</v>
      </c>
      <c r="AK1078" s="129" t="s">
        <v>419</v>
      </c>
      <c r="AL1078" s="129" t="s">
        <v>2243</v>
      </c>
      <c r="AM1078" s="225">
        <f t="shared" si="597"/>
        <v>0.15</v>
      </c>
      <c r="AN1078" s="225" t="s">
        <v>2051</v>
      </c>
      <c r="AO1078" s="225" t="s">
        <v>2183</v>
      </c>
      <c r="AP1078" s="225">
        <f t="shared" si="626"/>
        <v>0.25</v>
      </c>
      <c r="AQ1078" s="226">
        <f t="shared" si="627"/>
        <v>1.05</v>
      </c>
      <c r="AR1078" s="359"/>
      <c r="AS1078" s="362"/>
      <c r="AT1078" s="365"/>
      <c r="AU1078" s="362"/>
      <c r="AV1078" s="365"/>
      <c r="AW1078" s="365"/>
      <c r="AX1078" s="365"/>
      <c r="AY1078" s="368"/>
    </row>
    <row r="1079" spans="1:51" ht="50" customHeight="1" x14ac:dyDescent="0.3">
      <c r="A1079" s="375"/>
      <c r="B1079" s="378"/>
      <c r="C1079" s="381"/>
      <c r="D1079" s="378"/>
      <c r="E1079" s="378"/>
      <c r="F1079" s="378"/>
      <c r="G1079" s="384"/>
      <c r="H1079" s="363"/>
      <c r="I1079" s="363"/>
      <c r="J1079" s="363"/>
      <c r="K1079" s="363"/>
      <c r="L1079" s="363"/>
      <c r="M1079" s="363"/>
      <c r="N1079" s="366"/>
      <c r="O1079" s="372"/>
      <c r="P1079" s="363"/>
      <c r="Q1079" s="366"/>
      <c r="R1079" s="372"/>
      <c r="S1079" s="366"/>
      <c r="T1079" s="369"/>
      <c r="U1079" s="129"/>
      <c r="V1079" s="129"/>
      <c r="W1079" s="129"/>
      <c r="X1079" s="224" t="str">
        <f t="shared" si="589"/>
        <v>0%</v>
      </c>
      <c r="Y1079" s="224"/>
      <c r="Z1079" s="224" t="str">
        <f t="shared" si="590"/>
        <v>0%</v>
      </c>
      <c r="AA1079" s="129"/>
      <c r="AB1079" s="129"/>
      <c r="AC1079" s="225">
        <f t="shared" si="591"/>
        <v>0</v>
      </c>
      <c r="AD1079" s="129"/>
      <c r="AE1079" s="129"/>
      <c r="AF1079" s="129"/>
      <c r="AG1079" s="225">
        <f t="shared" si="592"/>
        <v>0</v>
      </c>
      <c r="AH1079" s="129"/>
      <c r="AI1079" s="129"/>
      <c r="AJ1079" s="225">
        <f t="shared" si="623"/>
        <v>0</v>
      </c>
      <c r="AK1079" s="129"/>
      <c r="AL1079" s="129"/>
      <c r="AM1079" s="225">
        <f t="shared" si="597"/>
        <v>0</v>
      </c>
      <c r="AN1079" s="225"/>
      <c r="AO1079" s="225"/>
      <c r="AP1079" s="225">
        <f t="shared" si="626"/>
        <v>0</v>
      </c>
      <c r="AQ1079" s="226">
        <f t="shared" si="627"/>
        <v>0</v>
      </c>
      <c r="AR1079" s="360"/>
      <c r="AS1079" s="363"/>
      <c r="AT1079" s="366"/>
      <c r="AU1079" s="363"/>
      <c r="AV1079" s="366"/>
      <c r="AW1079" s="366"/>
      <c r="AX1079" s="366"/>
      <c r="AY1079" s="369"/>
    </row>
    <row r="1080" spans="1:51" ht="50" customHeight="1" x14ac:dyDescent="0.3">
      <c r="A1080" s="373" t="s">
        <v>171</v>
      </c>
      <c r="B1080" s="376" t="s">
        <v>163</v>
      </c>
      <c r="C1080" s="379">
        <v>5</v>
      </c>
      <c r="D1080" s="376" t="s">
        <v>465</v>
      </c>
      <c r="E1080" s="376" t="s">
        <v>175</v>
      </c>
      <c r="F1080" s="376" t="s">
        <v>2032</v>
      </c>
      <c r="G1080" s="382" t="str">
        <f>(CONCATENATE(F1080," ","de"," ",D1080," ","por"," ",J1080," ","debido a"," ",I1080))</f>
        <v>Pérdida de confidencialidad e integridad de Equipos de cómputo por Alteración de la información / Modificación de la Información debido a Acceso a los equipos de cómputo sin controles</v>
      </c>
      <c r="H1080" s="361" t="s">
        <v>2104</v>
      </c>
      <c r="I1080" s="361" t="s">
        <v>2033</v>
      </c>
      <c r="J1080" s="361" t="s">
        <v>2174</v>
      </c>
      <c r="K1080" s="361" t="s">
        <v>2175</v>
      </c>
      <c r="L1080" s="361" t="s">
        <v>2509</v>
      </c>
      <c r="M1080" s="361" t="s">
        <v>2141</v>
      </c>
      <c r="N1080" s="364">
        <f>VALUE(MID($M1080,1,1))</f>
        <v>4</v>
      </c>
      <c r="O1080" s="370">
        <f>IF(N1080=5,100%,IF(N1080=4,80%,IF(N1080=3,60%,IF(N1080=2,40%,IF(N1080=1,20%,"")))))</f>
        <v>0.8</v>
      </c>
      <c r="P1080" s="361" t="s">
        <v>2091</v>
      </c>
      <c r="Q1080" s="364">
        <f>VALUE(MID($P1080,1,1))</f>
        <v>4</v>
      </c>
      <c r="R1080" s="370">
        <f>IF(Q1080=5,100%,IF(Q1080=4,80%,IF(Q1080=3,60%,IF(Q1080=2,40%,IF(Q1080=1,20%,"")))))</f>
        <v>0.8</v>
      </c>
      <c r="S1080" s="364" t="str">
        <f>CONCATENATE(M1080,P1080)</f>
        <v>4. Alta4. Mayor</v>
      </c>
      <c r="T1080" s="367" t="str">
        <f t="shared" ref="T1080" si="634">IF(S1080="5. Muy alta1. Leve","Alto",IF(S1080="5. Muy alta2. Menor","Alto",IF(S1080="5. Muy alta3. Moderado","Alto",IF(S1080="5. Muy alta4. Mayor","Alto",IF(S1080="5. Muy alta5. Catastrófico","Extremo",IF(S1080="4. Alta1. Leve","Moderado",IF(S1080="4. Alta2. Menor","Moderado",IF(S1080="4. Alta3. Moderado","Alto",IF(S1080="4. Alta4. Mayor","Alto",IF(S1080="4. Alta5. Catastrófico","Extremo",IF(S1080="3. Media1. Leve","Moderado",IF(S1080="3. Media2. Menor","Moderado",IF(S1080="3. Media3. Moderado","Moderado",IF(S1080="3. Media4. Mayor","Alto",IF(S1080="3. Media5. Catastrófico","Extremo",IF(S1080="2. Baja1. Leve","Bajo",IF(S1080="2. Baja2. Menor","Moderado",IF(S1080="2. Baja3. Moderado","Moderado",IF(S1080="2. Baja4. Mayor","Alto",IF(S1080="2. Baja5. Catastrófico","Extremo",IF(S1080="1. Muy baja1. Leve","Bajo",IF(S1080="1. Muy baja2. Menor","Bajo",IF(S1080="1. Muy baja3. Moderado","Moderado",IF(S1080="1. Muy baja4. Mayor","Alto",IF(S1080="1. Muy baja5. Catastrófico","Extremo","")))))))))))))))))))))))))</f>
        <v>Alto</v>
      </c>
      <c r="U1080" s="96" t="s">
        <v>419</v>
      </c>
      <c r="V1080" s="96" t="s">
        <v>2176</v>
      </c>
      <c r="W1080" s="96" t="s">
        <v>2046</v>
      </c>
      <c r="X1080" s="224">
        <f t="shared" si="589"/>
        <v>0.25</v>
      </c>
      <c r="Y1080" s="224" t="s">
        <v>2047</v>
      </c>
      <c r="Z1080" s="224">
        <f t="shared" si="590"/>
        <v>0.05</v>
      </c>
      <c r="AA1080" s="96" t="s">
        <v>419</v>
      </c>
      <c r="AB1080" s="96" t="s">
        <v>2177</v>
      </c>
      <c r="AC1080" s="231">
        <f t="shared" si="591"/>
        <v>0.1</v>
      </c>
      <c r="AD1080" s="96" t="s">
        <v>419</v>
      </c>
      <c r="AE1080" s="96" t="s">
        <v>178</v>
      </c>
      <c r="AF1080" s="96" t="s">
        <v>170</v>
      </c>
      <c r="AG1080" s="231">
        <f t="shared" si="592"/>
        <v>0.15</v>
      </c>
      <c r="AH1080" s="96" t="s">
        <v>419</v>
      </c>
      <c r="AI1080" s="96" t="s">
        <v>2145</v>
      </c>
      <c r="AJ1080" s="231">
        <f t="shared" si="623"/>
        <v>0.1</v>
      </c>
      <c r="AK1080" s="96" t="s">
        <v>419</v>
      </c>
      <c r="AL1080" s="96" t="s">
        <v>2050</v>
      </c>
      <c r="AM1080" s="231">
        <f t="shared" si="597"/>
        <v>0.15</v>
      </c>
      <c r="AN1080" s="231" t="s">
        <v>2051</v>
      </c>
      <c r="AO1080" s="231" t="s">
        <v>2067</v>
      </c>
      <c r="AP1080" s="225">
        <f t="shared" si="626"/>
        <v>0.25</v>
      </c>
      <c r="AQ1080" s="226">
        <f t="shared" si="627"/>
        <v>1.05</v>
      </c>
      <c r="AR1080" s="358">
        <f>AVERAGE(AQ1080,AQ1081,AQ1082)</f>
        <v>1.05</v>
      </c>
      <c r="AS1080" s="361" t="s">
        <v>2132</v>
      </c>
      <c r="AT1080" s="364">
        <f>VALUE(MID($AS1080,1,1))</f>
        <v>2</v>
      </c>
      <c r="AU1080" s="361" t="s">
        <v>2043</v>
      </c>
      <c r="AV1080" s="364">
        <f>VALUE(MID($AU1080,1,1))</f>
        <v>2</v>
      </c>
      <c r="AW1080" s="364">
        <f>$AT1080*$AV1080</f>
        <v>4</v>
      </c>
      <c r="AX1080" s="364" t="str">
        <f>CONCATENATE(AS1080,AU1080)</f>
        <v>2. Baja2. Menor</v>
      </c>
      <c r="AY1080" s="367" t="str">
        <f t="shared" ref="AY1080" si="635">IF(AX1080="5. Muy alta1. Leve","Alto",IF(AX1080="5. Muy alta2. Menor","Alto",IF(AX1080="5. Muy alta3. Moderado","Alto",IF(AX1080="5. Muy alta4. Mayor","Alto",IF(AX1080="5. Muy alta5. Catastrófico","Extremo",IF(AX1080="4. Alta1. Leve","Moderado",IF(AX1080="4. Alta2. Menor","Moderado",IF(AX1080="4. Alta3. Moderado","Alto",IF(AX1080="4. Alta4. Mayor","Alto",IF(AX1080="4. Alta5. Catastrófico","Extremo",IF(AX1080="3. Media1. Leve","Moderado",IF(AX1080="3. Media2. Menor","Moderado",IF(AX1080="3. Media3. Moderado","Moderado",IF(AX1080="3. Media4. Mayor","Alto",IF(AX1080="3. Media5. Catastrófico","Extremo",IF(AX1080="2. Baja1. Leve","Bajo",IF(AX1080="2. Baja2. Menor","Moderado",IF(AX1080="2. Baja3. Moderado","Moderado",IF(AX1080="2. Baja4. Mayor","Alto",IF(AX1080="2. Baja5. Catastrófico","Extremo",IF(AX1080="1. Muy baja1. Leve","Bajo",IF(AX1080="1. Muy baja2. Menor","Bajo",IF(AX1080="1. Muy baja3. Moderado","Moderado",IF(AX1080="1. Muy baja4. Mayor","Alto",IF(AX1080="1. Muy baja5. Catastrófico","Extremo","")))))))))))))))))))))))))</f>
        <v>Moderado</v>
      </c>
    </row>
    <row r="1081" spans="1:51" ht="50" customHeight="1" x14ac:dyDescent="0.3">
      <c r="A1081" s="374"/>
      <c r="B1081" s="377"/>
      <c r="C1081" s="380"/>
      <c r="D1081" s="377"/>
      <c r="E1081" s="377"/>
      <c r="F1081" s="377"/>
      <c r="G1081" s="383"/>
      <c r="H1081" s="362"/>
      <c r="I1081" s="362"/>
      <c r="J1081" s="362"/>
      <c r="K1081" s="362"/>
      <c r="L1081" s="362"/>
      <c r="M1081" s="362"/>
      <c r="N1081" s="365"/>
      <c r="O1081" s="371"/>
      <c r="P1081" s="362"/>
      <c r="Q1081" s="365"/>
      <c r="R1081" s="371"/>
      <c r="S1081" s="365"/>
      <c r="T1081" s="368"/>
      <c r="U1081" s="96" t="s">
        <v>419</v>
      </c>
      <c r="V1081" s="96" t="s">
        <v>2178</v>
      </c>
      <c r="W1081" s="96" t="s">
        <v>2046</v>
      </c>
      <c r="X1081" s="224">
        <f t="shared" si="589"/>
        <v>0.25</v>
      </c>
      <c r="Y1081" s="224" t="s">
        <v>2047</v>
      </c>
      <c r="Z1081" s="224">
        <f t="shared" si="590"/>
        <v>0.05</v>
      </c>
      <c r="AA1081" s="96" t="s">
        <v>419</v>
      </c>
      <c r="AB1081" s="96" t="s">
        <v>2179</v>
      </c>
      <c r="AC1081" s="231">
        <f t="shared" si="591"/>
        <v>0.1</v>
      </c>
      <c r="AD1081" s="96" t="s">
        <v>419</v>
      </c>
      <c r="AE1081" s="96" t="s">
        <v>516</v>
      </c>
      <c r="AF1081" s="96" t="s">
        <v>1968</v>
      </c>
      <c r="AG1081" s="231">
        <f t="shared" si="592"/>
        <v>0.15</v>
      </c>
      <c r="AH1081" s="96" t="s">
        <v>419</v>
      </c>
      <c r="AI1081" s="96" t="s">
        <v>2145</v>
      </c>
      <c r="AJ1081" s="231">
        <f t="shared" si="623"/>
        <v>0.1</v>
      </c>
      <c r="AK1081" s="96" t="s">
        <v>419</v>
      </c>
      <c r="AL1081" s="96" t="s">
        <v>2050</v>
      </c>
      <c r="AM1081" s="231">
        <f t="shared" si="597"/>
        <v>0.15</v>
      </c>
      <c r="AN1081" s="231" t="s">
        <v>2051</v>
      </c>
      <c r="AO1081" s="231" t="s">
        <v>2067</v>
      </c>
      <c r="AP1081" s="225">
        <f t="shared" si="626"/>
        <v>0.25</v>
      </c>
      <c r="AQ1081" s="226">
        <f t="shared" si="627"/>
        <v>1.05</v>
      </c>
      <c r="AR1081" s="359"/>
      <c r="AS1081" s="362"/>
      <c r="AT1081" s="365"/>
      <c r="AU1081" s="362"/>
      <c r="AV1081" s="365"/>
      <c r="AW1081" s="365"/>
      <c r="AX1081" s="365"/>
      <c r="AY1081" s="368"/>
    </row>
    <row r="1082" spans="1:51" ht="50" customHeight="1" x14ac:dyDescent="0.3">
      <c r="A1082" s="375"/>
      <c r="B1082" s="378"/>
      <c r="C1082" s="381"/>
      <c r="D1082" s="378"/>
      <c r="E1082" s="378"/>
      <c r="F1082" s="378"/>
      <c r="G1082" s="384"/>
      <c r="H1082" s="363"/>
      <c r="I1082" s="363"/>
      <c r="J1082" s="363"/>
      <c r="K1082" s="363"/>
      <c r="L1082" s="363"/>
      <c r="M1082" s="363"/>
      <c r="N1082" s="366"/>
      <c r="O1082" s="372"/>
      <c r="P1082" s="363"/>
      <c r="Q1082" s="366"/>
      <c r="R1082" s="372"/>
      <c r="S1082" s="366"/>
      <c r="T1082" s="369"/>
      <c r="U1082" s="96" t="s">
        <v>419</v>
      </c>
      <c r="V1082" s="96" t="s">
        <v>4028</v>
      </c>
      <c r="W1082" s="96" t="s">
        <v>2046</v>
      </c>
      <c r="X1082" s="224">
        <f t="shared" si="589"/>
        <v>0.25</v>
      </c>
      <c r="Y1082" s="224" t="s">
        <v>2047</v>
      </c>
      <c r="Z1082" s="224">
        <f t="shared" si="590"/>
        <v>0.05</v>
      </c>
      <c r="AA1082" s="96" t="s">
        <v>419</v>
      </c>
      <c r="AB1082" s="96" t="s">
        <v>4029</v>
      </c>
      <c r="AC1082" s="231">
        <f t="shared" si="591"/>
        <v>0.1</v>
      </c>
      <c r="AD1082" s="96" t="s">
        <v>419</v>
      </c>
      <c r="AE1082" s="96" t="s">
        <v>516</v>
      </c>
      <c r="AF1082" s="96" t="s">
        <v>1968</v>
      </c>
      <c r="AG1082" s="231">
        <f t="shared" si="592"/>
        <v>0.15</v>
      </c>
      <c r="AH1082" s="96" t="s">
        <v>419</v>
      </c>
      <c r="AI1082" s="96" t="s">
        <v>2066</v>
      </c>
      <c r="AJ1082" s="231">
        <f t="shared" si="623"/>
        <v>0.1</v>
      </c>
      <c r="AK1082" s="96" t="s">
        <v>419</v>
      </c>
      <c r="AL1082" s="96" t="s">
        <v>2050</v>
      </c>
      <c r="AM1082" s="231">
        <f t="shared" si="597"/>
        <v>0.15</v>
      </c>
      <c r="AN1082" s="231" t="s">
        <v>2051</v>
      </c>
      <c r="AO1082" s="231" t="s">
        <v>2067</v>
      </c>
      <c r="AP1082" s="225">
        <f t="shared" si="626"/>
        <v>0.25</v>
      </c>
      <c r="AQ1082" s="226">
        <f t="shared" si="627"/>
        <v>1.05</v>
      </c>
      <c r="AR1082" s="360"/>
      <c r="AS1082" s="363"/>
      <c r="AT1082" s="366"/>
      <c r="AU1082" s="363"/>
      <c r="AV1082" s="366"/>
      <c r="AW1082" s="366"/>
      <c r="AX1082" s="366"/>
      <c r="AY1082" s="369"/>
    </row>
    <row r="1083" spans="1:51" ht="50" customHeight="1" x14ac:dyDescent="0.3">
      <c r="A1083" s="373" t="s">
        <v>171</v>
      </c>
      <c r="B1083" s="376" t="s">
        <v>163</v>
      </c>
      <c r="C1083" s="379">
        <v>6</v>
      </c>
      <c r="D1083" s="376" t="s">
        <v>465</v>
      </c>
      <c r="E1083" s="376" t="s">
        <v>175</v>
      </c>
      <c r="F1083" s="376" t="s">
        <v>2061</v>
      </c>
      <c r="G1083" s="382" t="str">
        <f>(CONCATENATE(F1083," ","de"," ",D1083," ","por"," ",J1083," ","debido a"," ",I1083))</f>
        <v>Pérdida de Disponibilidad de Equipos de cómputo por Ataque de virus sofisticados debido a Acceso a los equipos de cómputo sin controles</v>
      </c>
      <c r="H1083" s="361" t="s">
        <v>2104</v>
      </c>
      <c r="I1083" s="361" t="s">
        <v>2033</v>
      </c>
      <c r="J1083" s="361" t="s">
        <v>2034</v>
      </c>
      <c r="K1083" s="361" t="s">
        <v>2076</v>
      </c>
      <c r="L1083" s="361" t="s">
        <v>2509</v>
      </c>
      <c r="M1083" s="361" t="s">
        <v>2141</v>
      </c>
      <c r="N1083" s="364">
        <f>VALUE(MID($M1083,1,1))</f>
        <v>4</v>
      </c>
      <c r="O1083" s="370">
        <f>IF(N1083=5,100%,IF(N1083=4,80%,IF(N1083=3,60%,IF(N1083=2,40%,IF(N1083=1,20%,"")))))</f>
        <v>0.8</v>
      </c>
      <c r="P1083" s="361" t="s">
        <v>2091</v>
      </c>
      <c r="Q1083" s="364">
        <f>VALUE(MID($P1083,1,1))</f>
        <v>4</v>
      </c>
      <c r="R1083" s="370">
        <f>IF(Q1083=5,100%,IF(Q1083=4,80%,IF(Q1083=3,60%,IF(Q1083=2,40%,IF(Q1083=1,20%,"")))))</f>
        <v>0.8</v>
      </c>
      <c r="S1083" s="364" t="str">
        <f>CONCATENATE(M1083,P1083)</f>
        <v>4. Alta4. Mayor</v>
      </c>
      <c r="T1083" s="367" t="str">
        <f t="shared" ref="T1083" si="636">IF(S1083="5. Muy alta1. Leve","Alto",IF(S1083="5. Muy alta2. Menor","Alto",IF(S1083="5. Muy alta3. Moderado","Alto",IF(S1083="5. Muy alta4. Mayor","Alto",IF(S1083="5. Muy alta5. Catastrófico","Extremo",IF(S1083="4. Alta1. Leve","Moderado",IF(S1083="4. Alta2. Menor","Moderado",IF(S1083="4. Alta3. Moderado","Alto",IF(S1083="4. Alta4. Mayor","Alto",IF(S1083="4. Alta5. Catastrófico","Extremo",IF(S1083="3. Media1. Leve","Moderado",IF(S1083="3. Media2. Menor","Moderado",IF(S1083="3. Media3. Moderado","Moderado",IF(S1083="3. Media4. Mayor","Alto",IF(S1083="3. Media5. Catastrófico","Extremo",IF(S1083="2. Baja1. Leve","Bajo",IF(S1083="2. Baja2. Menor","Moderado",IF(S1083="2. Baja3. Moderado","Moderado",IF(S1083="2. Baja4. Mayor","Alto",IF(S1083="2. Baja5. Catastrófico","Extremo",IF(S1083="1. Muy baja1. Leve","Bajo",IF(S1083="1. Muy baja2. Menor","Bajo",IF(S1083="1. Muy baja3. Moderado","Moderado",IF(S1083="1. Muy baja4. Mayor","Alto",IF(S1083="1. Muy baja5. Catastrófico","Extremo","")))))))))))))))))))))))))</f>
        <v>Alto</v>
      </c>
      <c r="U1083" s="96" t="s">
        <v>419</v>
      </c>
      <c r="V1083" s="96" t="s">
        <v>2181</v>
      </c>
      <c r="W1083" s="96" t="s">
        <v>2046</v>
      </c>
      <c r="X1083" s="224">
        <f t="shared" si="589"/>
        <v>0.25</v>
      </c>
      <c r="Y1083" s="224" t="s">
        <v>2069</v>
      </c>
      <c r="Z1083" s="224">
        <f t="shared" si="590"/>
        <v>0.15</v>
      </c>
      <c r="AA1083" s="96" t="s">
        <v>419</v>
      </c>
      <c r="AB1083" s="96" t="s">
        <v>2182</v>
      </c>
      <c r="AC1083" s="231">
        <f t="shared" si="591"/>
        <v>0.1</v>
      </c>
      <c r="AD1083" s="96" t="s">
        <v>419</v>
      </c>
      <c r="AE1083" s="96" t="s">
        <v>289</v>
      </c>
      <c r="AF1083" s="96" t="s">
        <v>170</v>
      </c>
      <c r="AG1083" s="231">
        <f t="shared" si="592"/>
        <v>0.15</v>
      </c>
      <c r="AH1083" s="96" t="s">
        <v>419</v>
      </c>
      <c r="AI1083" s="96" t="s">
        <v>2066</v>
      </c>
      <c r="AJ1083" s="231">
        <f t="shared" si="623"/>
        <v>0.1</v>
      </c>
      <c r="AK1083" s="96" t="s">
        <v>419</v>
      </c>
      <c r="AL1083" s="96" t="s">
        <v>2063</v>
      </c>
      <c r="AM1083" s="231">
        <f t="shared" si="597"/>
        <v>0.15</v>
      </c>
      <c r="AN1083" s="231" t="s">
        <v>2051</v>
      </c>
      <c r="AO1083" s="231" t="s">
        <v>2183</v>
      </c>
      <c r="AP1083" s="225">
        <f t="shared" si="626"/>
        <v>0.25</v>
      </c>
      <c r="AQ1083" s="226">
        <f t="shared" si="627"/>
        <v>1.1499999999999999</v>
      </c>
      <c r="AR1083" s="358">
        <f>AVERAGE(AQ1083,AQ1084,AQ1085)</f>
        <v>1.0666666666666667</v>
      </c>
      <c r="AS1083" s="361" t="s">
        <v>2132</v>
      </c>
      <c r="AT1083" s="364">
        <f>VALUE(MID($AS1083,1,1))</f>
        <v>2</v>
      </c>
      <c r="AU1083" s="361" t="s">
        <v>2043</v>
      </c>
      <c r="AV1083" s="364">
        <f>VALUE(MID($AU1083,1,1))</f>
        <v>2</v>
      </c>
      <c r="AW1083" s="364">
        <f>$AT1083*$AV1083</f>
        <v>4</v>
      </c>
      <c r="AX1083" s="364" t="str">
        <f>CONCATENATE(AS1083,AU1083)</f>
        <v>2. Baja2. Menor</v>
      </c>
      <c r="AY1083" s="367" t="str">
        <f t="shared" ref="AY1083" si="637">IF(AX1083="5. Muy alta1. Leve","Alto",IF(AX1083="5. Muy alta2. Menor","Alto",IF(AX1083="5. Muy alta3. Moderado","Alto",IF(AX1083="5. Muy alta4. Mayor","Alto",IF(AX1083="5. Muy alta5. Catastrófico","Extremo",IF(AX1083="4. Alta1. Leve","Moderado",IF(AX1083="4. Alta2. Menor","Moderado",IF(AX1083="4. Alta3. Moderado","Alto",IF(AX1083="4. Alta4. Mayor","Alto",IF(AX1083="4. Alta5. Catastrófico","Extremo",IF(AX1083="3. Media1. Leve","Moderado",IF(AX1083="3. Media2. Menor","Moderado",IF(AX1083="3. Media3. Moderado","Moderado",IF(AX1083="3. Media4. Mayor","Alto",IF(AX1083="3. Media5. Catastrófico","Extremo",IF(AX1083="2. Baja1. Leve","Bajo",IF(AX1083="2. Baja2. Menor","Moderado",IF(AX1083="2. Baja3. Moderado","Moderado",IF(AX1083="2. Baja4. Mayor","Alto",IF(AX1083="2. Baja5. Catastrófico","Extremo",IF(AX1083="1. Muy baja1. Leve","Bajo",IF(AX1083="1. Muy baja2. Menor","Bajo",IF(AX1083="1. Muy baja3. Moderado","Moderado",IF(AX1083="1. Muy baja4. Mayor","Alto",IF(AX1083="1. Muy baja5. Catastrófico","Extremo","")))))))))))))))))))))))))</f>
        <v>Moderado</v>
      </c>
    </row>
    <row r="1084" spans="1:51" ht="50" customHeight="1" x14ac:dyDescent="0.3">
      <c r="A1084" s="374"/>
      <c r="B1084" s="377"/>
      <c r="C1084" s="380"/>
      <c r="D1084" s="377"/>
      <c r="E1084" s="377"/>
      <c r="F1084" s="377"/>
      <c r="G1084" s="383"/>
      <c r="H1084" s="362"/>
      <c r="I1084" s="362"/>
      <c r="J1084" s="362"/>
      <c r="K1084" s="362"/>
      <c r="L1084" s="362"/>
      <c r="M1084" s="362"/>
      <c r="N1084" s="365"/>
      <c r="O1084" s="371"/>
      <c r="P1084" s="362"/>
      <c r="Q1084" s="365"/>
      <c r="R1084" s="371"/>
      <c r="S1084" s="365"/>
      <c r="T1084" s="368"/>
      <c r="U1084" s="96" t="s">
        <v>419</v>
      </c>
      <c r="V1084" s="96" t="s">
        <v>2181</v>
      </c>
      <c r="W1084" s="96" t="s">
        <v>2114</v>
      </c>
      <c r="X1084" s="224">
        <f t="shared" si="589"/>
        <v>0.1</v>
      </c>
      <c r="Y1084" s="224" t="s">
        <v>2069</v>
      </c>
      <c r="Z1084" s="224">
        <f t="shared" si="590"/>
        <v>0.15</v>
      </c>
      <c r="AA1084" s="96" t="s">
        <v>419</v>
      </c>
      <c r="AB1084" s="96" t="s">
        <v>2182</v>
      </c>
      <c r="AC1084" s="231">
        <f t="shared" si="591"/>
        <v>0.1</v>
      </c>
      <c r="AD1084" s="96" t="s">
        <v>419</v>
      </c>
      <c r="AE1084" s="96" t="s">
        <v>289</v>
      </c>
      <c r="AF1084" s="96" t="s">
        <v>170</v>
      </c>
      <c r="AG1084" s="231">
        <f t="shared" si="592"/>
        <v>0.15</v>
      </c>
      <c r="AH1084" s="96" t="s">
        <v>419</v>
      </c>
      <c r="AI1084" s="96" t="s">
        <v>2066</v>
      </c>
      <c r="AJ1084" s="231">
        <f t="shared" si="623"/>
        <v>0.1</v>
      </c>
      <c r="AK1084" s="96" t="s">
        <v>419</v>
      </c>
      <c r="AL1084" s="96" t="s">
        <v>2063</v>
      </c>
      <c r="AM1084" s="231">
        <f t="shared" si="597"/>
        <v>0.15</v>
      </c>
      <c r="AN1084" s="231" t="s">
        <v>2051</v>
      </c>
      <c r="AO1084" s="231" t="s">
        <v>2183</v>
      </c>
      <c r="AP1084" s="225">
        <f t="shared" si="626"/>
        <v>0.25</v>
      </c>
      <c r="AQ1084" s="226">
        <f t="shared" si="627"/>
        <v>1</v>
      </c>
      <c r="AR1084" s="359"/>
      <c r="AS1084" s="362"/>
      <c r="AT1084" s="365"/>
      <c r="AU1084" s="362"/>
      <c r="AV1084" s="365"/>
      <c r="AW1084" s="365"/>
      <c r="AX1084" s="365"/>
      <c r="AY1084" s="368"/>
    </row>
    <row r="1085" spans="1:51" ht="50" customHeight="1" x14ac:dyDescent="0.3">
      <c r="A1085" s="375"/>
      <c r="B1085" s="378"/>
      <c r="C1085" s="381"/>
      <c r="D1085" s="378"/>
      <c r="E1085" s="378"/>
      <c r="F1085" s="378"/>
      <c r="G1085" s="384"/>
      <c r="H1085" s="363"/>
      <c r="I1085" s="363"/>
      <c r="J1085" s="363"/>
      <c r="K1085" s="363"/>
      <c r="L1085" s="363"/>
      <c r="M1085" s="363"/>
      <c r="N1085" s="366"/>
      <c r="O1085" s="372"/>
      <c r="P1085" s="363"/>
      <c r="Q1085" s="366"/>
      <c r="R1085" s="372"/>
      <c r="S1085" s="366"/>
      <c r="T1085" s="369"/>
      <c r="U1085" s="96" t="s">
        <v>419</v>
      </c>
      <c r="V1085" s="96" t="s">
        <v>2184</v>
      </c>
      <c r="W1085" s="96" t="s">
        <v>2046</v>
      </c>
      <c r="X1085" s="224">
        <f t="shared" si="589"/>
        <v>0.25</v>
      </c>
      <c r="Y1085" s="224" t="s">
        <v>2047</v>
      </c>
      <c r="Z1085" s="224">
        <f t="shared" si="590"/>
        <v>0.05</v>
      </c>
      <c r="AA1085" s="96" t="s">
        <v>419</v>
      </c>
      <c r="AB1085" s="96" t="s">
        <v>2185</v>
      </c>
      <c r="AC1085" s="231">
        <f t="shared" si="591"/>
        <v>0.1</v>
      </c>
      <c r="AD1085" s="96" t="s">
        <v>419</v>
      </c>
      <c r="AE1085" s="96" t="s">
        <v>178</v>
      </c>
      <c r="AF1085" s="96" t="s">
        <v>170</v>
      </c>
      <c r="AG1085" s="231">
        <f t="shared" si="592"/>
        <v>0.15</v>
      </c>
      <c r="AH1085" s="96" t="s">
        <v>419</v>
      </c>
      <c r="AI1085" s="96" t="s">
        <v>2159</v>
      </c>
      <c r="AJ1085" s="231">
        <f t="shared" si="623"/>
        <v>0.1</v>
      </c>
      <c r="AK1085" s="96" t="s">
        <v>419</v>
      </c>
      <c r="AL1085" s="96" t="s">
        <v>2063</v>
      </c>
      <c r="AM1085" s="231">
        <f t="shared" si="597"/>
        <v>0.15</v>
      </c>
      <c r="AN1085" s="231" t="s">
        <v>2051</v>
      </c>
      <c r="AO1085" s="231" t="s">
        <v>2183</v>
      </c>
      <c r="AP1085" s="225">
        <f t="shared" si="626"/>
        <v>0.25</v>
      </c>
      <c r="AQ1085" s="226">
        <f t="shared" si="627"/>
        <v>1.05</v>
      </c>
      <c r="AR1085" s="360"/>
      <c r="AS1085" s="363"/>
      <c r="AT1085" s="366"/>
      <c r="AU1085" s="363"/>
      <c r="AV1085" s="366"/>
      <c r="AW1085" s="366"/>
      <c r="AX1085" s="366"/>
      <c r="AY1085" s="369"/>
    </row>
    <row r="1086" spans="1:51" ht="50" customHeight="1" x14ac:dyDescent="0.3">
      <c r="A1086" s="373" t="s">
        <v>171</v>
      </c>
      <c r="B1086" s="376" t="s">
        <v>163</v>
      </c>
      <c r="C1086" s="379">
        <v>7</v>
      </c>
      <c r="D1086" s="376" t="s">
        <v>1957</v>
      </c>
      <c r="E1086" s="376" t="s">
        <v>695</v>
      </c>
      <c r="F1086" s="376" t="s">
        <v>2032</v>
      </c>
      <c r="G1086" s="382" t="str">
        <f>(CONCATENATE(F1086," ","de"," ",D1086," ","por"," ",J1086," ","debido a"," ",I1086))</f>
        <v>Pérdida de confidencialidad e integridad de Archivo de gestión por Fuego debido a Falta de mantenimiento</v>
      </c>
      <c r="H1086" s="361" t="s">
        <v>2084</v>
      </c>
      <c r="I1086" s="361" t="s">
        <v>2163</v>
      </c>
      <c r="J1086" s="361" t="s">
        <v>2778</v>
      </c>
      <c r="K1086" s="361" t="s">
        <v>2140</v>
      </c>
      <c r="L1086" s="361" t="s">
        <v>2509</v>
      </c>
      <c r="M1086" s="361" t="s">
        <v>2042</v>
      </c>
      <c r="N1086" s="364">
        <f>VALUE(MID($M1086,1,1))</f>
        <v>3</v>
      </c>
      <c r="O1086" s="370">
        <f>IF(N1086=5,100%,IF(N1086=4,80%,IF(N1086=3,60%,IF(N1086=2,40%,IF(N1086=1,20%,"")))))</f>
        <v>0.6</v>
      </c>
      <c r="P1086" s="361" t="s">
        <v>2106</v>
      </c>
      <c r="Q1086" s="364">
        <f>VALUE(MID($P1086,1,1))</f>
        <v>3</v>
      </c>
      <c r="R1086" s="370">
        <f>IF(Q1086=5,100%,IF(Q1086=4,80%,IF(Q1086=3,60%,IF(Q1086=2,40%,IF(Q1086=1,20%,"")))))</f>
        <v>0.6</v>
      </c>
      <c r="S1086" s="364" t="str">
        <f>CONCATENATE(M1086,P1086)</f>
        <v>3. Media3. Moderado</v>
      </c>
      <c r="T1086" s="367" t="str">
        <f t="shared" ref="T1086" si="638">IF(S1086="5. Muy alta1. Leve","Alto",IF(S1086="5. Muy alta2. Menor","Alto",IF(S1086="5. Muy alta3. Moderado","Alto",IF(S1086="5. Muy alta4. Mayor","Alto",IF(S1086="5. Muy alta5. Catastrófico","Extremo",IF(S1086="4. Alta1. Leve","Moderado",IF(S1086="4. Alta2. Menor","Moderado",IF(S1086="4. Alta3. Moderado","Alto",IF(S1086="4. Alta4. Mayor","Alto",IF(S1086="4. Alta5. Catastrófico","Extremo",IF(S1086="3. Media1. Leve","Moderado",IF(S1086="3. Media2. Menor","Moderado",IF(S1086="3. Media3. Moderado","Moderado",IF(S1086="3. Media4. Mayor","Alto",IF(S1086="3. Media5. Catastrófico","Extremo",IF(S1086="2. Baja1. Leve","Bajo",IF(S1086="2. Baja2. Menor","Moderado",IF(S1086="2. Baja3. Moderado","Moderado",IF(S1086="2. Baja4. Mayor","Alto",IF(S1086="2. Baja5. Catastrófico","Extremo",IF(S1086="1. Muy baja1. Leve","Bajo",IF(S1086="1. Muy baja2. Menor","Bajo",IF(S1086="1. Muy baja3. Moderado","Moderado",IF(S1086="1. Muy baja4. Mayor","Alto",IF(S1086="1. Muy baja5. Catastrófico","Extremo","")))))))))))))))))))))))))</f>
        <v>Moderado</v>
      </c>
      <c r="U1086" s="129" t="s">
        <v>419</v>
      </c>
      <c r="V1086" s="129" t="s">
        <v>2779</v>
      </c>
      <c r="W1086" s="129" t="s">
        <v>2046</v>
      </c>
      <c r="X1086" s="224">
        <f t="shared" si="589"/>
        <v>0.25</v>
      </c>
      <c r="Y1086" s="224" t="s">
        <v>2047</v>
      </c>
      <c r="Z1086" s="224">
        <f t="shared" si="590"/>
        <v>0.05</v>
      </c>
      <c r="AA1086" s="129" t="s">
        <v>419</v>
      </c>
      <c r="AB1086" s="129" t="s">
        <v>2780</v>
      </c>
      <c r="AC1086" s="225">
        <f t="shared" si="591"/>
        <v>0.1</v>
      </c>
      <c r="AD1086" s="129" t="s">
        <v>419</v>
      </c>
      <c r="AE1086" s="129" t="s">
        <v>324</v>
      </c>
      <c r="AF1086" s="129" t="s">
        <v>1968</v>
      </c>
      <c r="AG1086" s="225">
        <f t="shared" si="592"/>
        <v>0.15</v>
      </c>
      <c r="AH1086" s="129" t="s">
        <v>419</v>
      </c>
      <c r="AI1086" s="129" t="s">
        <v>2049</v>
      </c>
      <c r="AJ1086" s="225">
        <f t="shared" si="623"/>
        <v>0.1</v>
      </c>
      <c r="AK1086" s="129" t="s">
        <v>419</v>
      </c>
      <c r="AL1086" s="129" t="s">
        <v>2050</v>
      </c>
      <c r="AM1086" s="225">
        <f t="shared" si="597"/>
        <v>0.15</v>
      </c>
      <c r="AN1086" s="225" t="s">
        <v>2051</v>
      </c>
      <c r="AO1086" s="225" t="s">
        <v>2052</v>
      </c>
      <c r="AP1086" s="225">
        <f t="shared" si="626"/>
        <v>0.25</v>
      </c>
      <c r="AQ1086" s="226">
        <f t="shared" si="627"/>
        <v>1.05</v>
      </c>
      <c r="AR1086" s="358">
        <f>AVERAGE(AQ1086,AQ1087,AQ1088)</f>
        <v>0.70000000000000007</v>
      </c>
      <c r="AS1086" s="361" t="s">
        <v>2132</v>
      </c>
      <c r="AT1086" s="364">
        <f>VALUE(MID($AS1086,1,1))</f>
        <v>2</v>
      </c>
      <c r="AU1086" s="361" t="s">
        <v>2043</v>
      </c>
      <c r="AV1086" s="364">
        <f>VALUE(MID($AU1086,1,1))</f>
        <v>2</v>
      </c>
      <c r="AW1086" s="364">
        <f>$AT1086*$AV1086</f>
        <v>4</v>
      </c>
      <c r="AX1086" s="364" t="str">
        <f>CONCATENATE(AS1086,AU1086)</f>
        <v>2. Baja2. Menor</v>
      </c>
      <c r="AY1086" s="367" t="str">
        <f t="shared" ref="AY1086" si="639">IF(AX1086="5. Muy alta1. Leve","Alto",IF(AX1086="5. Muy alta2. Menor","Alto",IF(AX1086="5. Muy alta3. Moderado","Alto",IF(AX1086="5. Muy alta4. Mayor","Alto",IF(AX1086="5. Muy alta5. Catastrófico","Extremo",IF(AX1086="4. Alta1. Leve","Moderado",IF(AX1086="4. Alta2. Menor","Moderado",IF(AX1086="4. Alta3. Moderado","Alto",IF(AX1086="4. Alta4. Mayor","Alto",IF(AX1086="4. Alta5. Catastrófico","Extremo",IF(AX1086="3. Media1. Leve","Moderado",IF(AX1086="3. Media2. Menor","Moderado",IF(AX1086="3. Media3. Moderado","Moderado",IF(AX1086="3. Media4. Mayor","Alto",IF(AX1086="3. Media5. Catastrófico","Extremo",IF(AX1086="2. Baja1. Leve","Bajo",IF(AX1086="2. Baja2. Menor","Moderado",IF(AX1086="2. Baja3. Moderado","Moderado",IF(AX1086="2. Baja4. Mayor","Alto",IF(AX1086="2. Baja5. Catastrófico","Extremo",IF(AX1086="1. Muy baja1. Leve","Bajo",IF(AX1086="1. Muy baja2. Menor","Bajo",IF(AX1086="1. Muy baja3. Moderado","Moderado",IF(AX1086="1. Muy baja4. Mayor","Alto",IF(AX1086="1. Muy baja5. Catastrófico","Extremo","")))))))))))))))))))))))))</f>
        <v>Moderado</v>
      </c>
    </row>
    <row r="1087" spans="1:51" ht="50" customHeight="1" x14ac:dyDescent="0.3">
      <c r="A1087" s="374"/>
      <c r="B1087" s="377"/>
      <c r="C1087" s="380"/>
      <c r="D1087" s="377"/>
      <c r="E1087" s="377"/>
      <c r="F1087" s="377"/>
      <c r="G1087" s="383"/>
      <c r="H1087" s="362"/>
      <c r="I1087" s="362"/>
      <c r="J1087" s="362"/>
      <c r="K1087" s="362"/>
      <c r="L1087" s="362"/>
      <c r="M1087" s="362"/>
      <c r="N1087" s="365"/>
      <c r="O1087" s="371"/>
      <c r="P1087" s="362"/>
      <c r="Q1087" s="365"/>
      <c r="R1087" s="371"/>
      <c r="S1087" s="365"/>
      <c r="T1087" s="368"/>
      <c r="U1087" s="129" t="s">
        <v>419</v>
      </c>
      <c r="V1087" s="129" t="s">
        <v>2781</v>
      </c>
      <c r="W1087" s="129" t="s">
        <v>2046</v>
      </c>
      <c r="X1087" s="224">
        <f t="shared" si="589"/>
        <v>0.25</v>
      </c>
      <c r="Y1087" s="224" t="s">
        <v>2047</v>
      </c>
      <c r="Z1087" s="224">
        <f t="shared" si="590"/>
        <v>0.05</v>
      </c>
      <c r="AA1087" s="129" t="s">
        <v>419</v>
      </c>
      <c r="AB1087" s="129" t="s">
        <v>2782</v>
      </c>
      <c r="AC1087" s="225">
        <f t="shared" si="591"/>
        <v>0.1</v>
      </c>
      <c r="AD1087" s="129" t="s">
        <v>419</v>
      </c>
      <c r="AE1087" s="129" t="s">
        <v>324</v>
      </c>
      <c r="AF1087" s="129" t="s">
        <v>1968</v>
      </c>
      <c r="AG1087" s="225">
        <f t="shared" si="592"/>
        <v>0.15</v>
      </c>
      <c r="AH1087" s="129" t="s">
        <v>419</v>
      </c>
      <c r="AI1087" s="129" t="s">
        <v>2049</v>
      </c>
      <c r="AJ1087" s="225">
        <f t="shared" si="623"/>
        <v>0.1</v>
      </c>
      <c r="AK1087" s="129" t="s">
        <v>419</v>
      </c>
      <c r="AL1087" s="129" t="s">
        <v>2050</v>
      </c>
      <c r="AM1087" s="225">
        <f t="shared" si="597"/>
        <v>0.15</v>
      </c>
      <c r="AN1087" s="225" t="s">
        <v>2051</v>
      </c>
      <c r="AO1087" s="225" t="s">
        <v>2052</v>
      </c>
      <c r="AP1087" s="225">
        <f t="shared" si="626"/>
        <v>0.25</v>
      </c>
      <c r="AQ1087" s="226">
        <f t="shared" si="627"/>
        <v>1.05</v>
      </c>
      <c r="AR1087" s="359"/>
      <c r="AS1087" s="362"/>
      <c r="AT1087" s="365"/>
      <c r="AU1087" s="362"/>
      <c r="AV1087" s="365"/>
      <c r="AW1087" s="365"/>
      <c r="AX1087" s="365"/>
      <c r="AY1087" s="368"/>
    </row>
    <row r="1088" spans="1:51" ht="50" customHeight="1" x14ac:dyDescent="0.3">
      <c r="A1088" s="375"/>
      <c r="B1088" s="378"/>
      <c r="C1088" s="381"/>
      <c r="D1088" s="378"/>
      <c r="E1088" s="378"/>
      <c r="F1088" s="378"/>
      <c r="G1088" s="384"/>
      <c r="H1088" s="363"/>
      <c r="I1088" s="363"/>
      <c r="J1088" s="363"/>
      <c r="K1088" s="363"/>
      <c r="L1088" s="363"/>
      <c r="M1088" s="363"/>
      <c r="N1088" s="366"/>
      <c r="O1088" s="372"/>
      <c r="P1088" s="363"/>
      <c r="Q1088" s="366"/>
      <c r="R1088" s="372"/>
      <c r="S1088" s="366"/>
      <c r="T1088" s="369"/>
      <c r="U1088" s="129"/>
      <c r="V1088" s="129"/>
      <c r="W1088" s="129"/>
      <c r="X1088" s="224" t="str">
        <f t="shared" si="589"/>
        <v>0%</v>
      </c>
      <c r="Y1088" s="224"/>
      <c r="Z1088" s="224" t="str">
        <f t="shared" si="590"/>
        <v>0%</v>
      </c>
      <c r="AA1088" s="129"/>
      <c r="AB1088" s="129"/>
      <c r="AC1088" s="225">
        <f t="shared" si="591"/>
        <v>0</v>
      </c>
      <c r="AD1088" s="129"/>
      <c r="AE1088" s="129"/>
      <c r="AF1088" s="129"/>
      <c r="AG1088" s="225">
        <f t="shared" si="592"/>
        <v>0</v>
      </c>
      <c r="AH1088" s="129"/>
      <c r="AI1088" s="129"/>
      <c r="AJ1088" s="225">
        <f t="shared" si="623"/>
        <v>0</v>
      </c>
      <c r="AK1088" s="129"/>
      <c r="AL1088" s="129"/>
      <c r="AM1088" s="225">
        <f t="shared" si="597"/>
        <v>0</v>
      </c>
      <c r="AN1088" s="225"/>
      <c r="AO1088" s="225"/>
      <c r="AP1088" s="225">
        <f t="shared" si="626"/>
        <v>0</v>
      </c>
      <c r="AQ1088" s="226">
        <f t="shared" si="627"/>
        <v>0</v>
      </c>
      <c r="AR1088" s="360"/>
      <c r="AS1088" s="363"/>
      <c r="AT1088" s="366"/>
      <c r="AU1088" s="363"/>
      <c r="AV1088" s="366"/>
      <c r="AW1088" s="366"/>
      <c r="AX1088" s="366"/>
      <c r="AY1088" s="369"/>
    </row>
    <row r="1089" spans="1:51" ht="50" customHeight="1" x14ac:dyDescent="0.3">
      <c r="A1089" s="373" t="s">
        <v>171</v>
      </c>
      <c r="B1089" s="376" t="s">
        <v>163</v>
      </c>
      <c r="C1089" s="379">
        <v>8</v>
      </c>
      <c r="D1089" s="376" t="s">
        <v>1957</v>
      </c>
      <c r="E1089" s="376" t="s">
        <v>695</v>
      </c>
      <c r="F1089" s="376" t="s">
        <v>2061</v>
      </c>
      <c r="G1089" s="382" t="str">
        <f>(CONCATENATE(F1089," ","de"," ",D1089," ","por"," ",J1089," ","debido a"," ",I1089))</f>
        <v>Pérdida de Disponibilidad de Archivo de gestión por Condiciones inadecuadas de temperatura y/o humedad debido a Falta de mantenimiento en las instalaciones</v>
      </c>
      <c r="H1089" s="361" t="s">
        <v>2084</v>
      </c>
      <c r="I1089" s="361" t="s">
        <v>2785</v>
      </c>
      <c r="J1089" s="361" t="s">
        <v>2786</v>
      </c>
      <c r="K1089" s="361" t="s">
        <v>2140</v>
      </c>
      <c r="L1089" s="361" t="s">
        <v>2509</v>
      </c>
      <c r="M1089" s="361" t="s">
        <v>2042</v>
      </c>
      <c r="N1089" s="364">
        <f>VALUE(MID($M1089,1,1))</f>
        <v>3</v>
      </c>
      <c r="O1089" s="370">
        <f>IF(N1089=5,100%,IF(N1089=4,80%,IF(N1089=3,60%,IF(N1089=2,40%,IF(N1089=1,20%,"")))))</f>
        <v>0.6</v>
      </c>
      <c r="P1089" s="361" t="s">
        <v>2106</v>
      </c>
      <c r="Q1089" s="364">
        <f>VALUE(MID($P1089,1,1))</f>
        <v>3</v>
      </c>
      <c r="R1089" s="370">
        <f>IF(Q1089=5,100%,IF(Q1089=4,80%,IF(Q1089=3,60%,IF(Q1089=2,40%,IF(Q1089=1,20%,"")))))</f>
        <v>0.6</v>
      </c>
      <c r="S1089" s="364" t="str">
        <f>CONCATENATE(M1089,P1089)</f>
        <v>3. Media3. Moderado</v>
      </c>
      <c r="T1089" s="367" t="str">
        <f t="shared" ref="T1089" si="640">IF(S1089="5. Muy alta1. Leve","Alto",IF(S1089="5. Muy alta2. Menor","Alto",IF(S1089="5. Muy alta3. Moderado","Alto",IF(S1089="5. Muy alta4. Mayor","Alto",IF(S1089="5. Muy alta5. Catastrófico","Extremo",IF(S1089="4. Alta1. Leve","Moderado",IF(S1089="4. Alta2. Menor","Moderado",IF(S1089="4. Alta3. Moderado","Alto",IF(S1089="4. Alta4. Mayor","Alto",IF(S1089="4. Alta5. Catastrófico","Extremo",IF(S1089="3. Media1. Leve","Moderado",IF(S1089="3. Media2. Menor","Moderado",IF(S1089="3. Media3. Moderado","Moderado",IF(S1089="3. Media4. Mayor","Alto",IF(S1089="3. Media5. Catastrófico","Extremo",IF(S1089="2. Baja1. Leve","Bajo",IF(S1089="2. Baja2. Menor","Moderado",IF(S1089="2. Baja3. Moderado","Moderado",IF(S1089="2. Baja4. Mayor","Alto",IF(S1089="2. Baja5. Catastrófico","Extremo",IF(S1089="1. Muy baja1. Leve","Bajo",IF(S1089="1. Muy baja2. Menor","Bajo",IF(S1089="1. Muy baja3. Moderado","Moderado",IF(S1089="1. Muy baja4. Mayor","Alto",IF(S1089="1. Muy baja5. Catastrófico","Extremo","")))))))))))))))))))))))))</f>
        <v>Moderado</v>
      </c>
      <c r="U1089" s="129" t="s">
        <v>419</v>
      </c>
      <c r="V1089" s="129" t="s">
        <v>2779</v>
      </c>
      <c r="W1089" s="129" t="s">
        <v>2046</v>
      </c>
      <c r="X1089" s="224">
        <f t="shared" si="589"/>
        <v>0.25</v>
      </c>
      <c r="Y1089" s="224" t="s">
        <v>2047</v>
      </c>
      <c r="Z1089" s="224">
        <f t="shared" si="590"/>
        <v>0.05</v>
      </c>
      <c r="AA1089" s="129" t="s">
        <v>419</v>
      </c>
      <c r="AB1089" s="129" t="s">
        <v>2780</v>
      </c>
      <c r="AC1089" s="225">
        <f t="shared" si="591"/>
        <v>0.1</v>
      </c>
      <c r="AD1089" s="129" t="s">
        <v>419</v>
      </c>
      <c r="AE1089" s="129" t="s">
        <v>324</v>
      </c>
      <c r="AF1089" s="129" t="s">
        <v>1968</v>
      </c>
      <c r="AG1089" s="225">
        <f t="shared" si="592"/>
        <v>0.15</v>
      </c>
      <c r="AH1089" s="129" t="s">
        <v>419</v>
      </c>
      <c r="AI1089" s="129" t="s">
        <v>2049</v>
      </c>
      <c r="AJ1089" s="225">
        <f t="shared" si="623"/>
        <v>0.1</v>
      </c>
      <c r="AK1089" s="129" t="s">
        <v>419</v>
      </c>
      <c r="AL1089" s="129" t="s">
        <v>2050</v>
      </c>
      <c r="AM1089" s="225">
        <f t="shared" si="597"/>
        <v>0.15</v>
      </c>
      <c r="AN1089" s="225" t="s">
        <v>2051</v>
      </c>
      <c r="AO1089" s="225" t="s">
        <v>2052</v>
      </c>
      <c r="AP1089" s="225">
        <f t="shared" si="626"/>
        <v>0.25</v>
      </c>
      <c r="AQ1089" s="226">
        <f t="shared" si="627"/>
        <v>1.05</v>
      </c>
      <c r="AR1089" s="358">
        <f>AVERAGE(AQ1089,AQ1090,AQ1091)</f>
        <v>0.70000000000000007</v>
      </c>
      <c r="AS1089" s="361" t="s">
        <v>2132</v>
      </c>
      <c r="AT1089" s="364">
        <f>VALUE(MID($AS1089,1,1))</f>
        <v>2</v>
      </c>
      <c r="AU1089" s="361" t="s">
        <v>2043</v>
      </c>
      <c r="AV1089" s="364">
        <f>VALUE(MID($AU1089,1,1))</f>
        <v>2</v>
      </c>
      <c r="AW1089" s="364">
        <f>$AT1089*$AV1089</f>
        <v>4</v>
      </c>
      <c r="AX1089" s="364" t="str">
        <f>CONCATENATE(AS1089,AU1089)</f>
        <v>2. Baja2. Menor</v>
      </c>
      <c r="AY1089" s="367" t="str">
        <f t="shared" ref="AY1089" si="641">IF(AX1089="5. Muy alta1. Leve","Alto",IF(AX1089="5. Muy alta2. Menor","Alto",IF(AX1089="5. Muy alta3. Moderado","Alto",IF(AX1089="5. Muy alta4. Mayor","Alto",IF(AX1089="5. Muy alta5. Catastrófico","Extremo",IF(AX1089="4. Alta1. Leve","Moderado",IF(AX1089="4. Alta2. Menor","Moderado",IF(AX1089="4. Alta3. Moderado","Alto",IF(AX1089="4. Alta4. Mayor","Alto",IF(AX1089="4. Alta5. Catastrófico","Extremo",IF(AX1089="3. Media1. Leve","Moderado",IF(AX1089="3. Media2. Menor","Moderado",IF(AX1089="3. Media3. Moderado","Moderado",IF(AX1089="3. Media4. Mayor","Alto",IF(AX1089="3. Media5. Catastrófico","Extremo",IF(AX1089="2. Baja1. Leve","Bajo",IF(AX1089="2. Baja2. Menor","Moderado",IF(AX1089="2. Baja3. Moderado","Moderado",IF(AX1089="2. Baja4. Mayor","Alto",IF(AX1089="2. Baja5. Catastrófico","Extremo",IF(AX1089="1. Muy baja1. Leve","Bajo",IF(AX1089="1. Muy baja2. Menor","Bajo",IF(AX1089="1. Muy baja3. Moderado","Moderado",IF(AX1089="1. Muy baja4. Mayor","Alto",IF(AX1089="1. Muy baja5. Catastrófico","Extremo","")))))))))))))))))))))))))</f>
        <v>Moderado</v>
      </c>
    </row>
    <row r="1090" spans="1:51" ht="50" customHeight="1" x14ac:dyDescent="0.3">
      <c r="A1090" s="374"/>
      <c r="B1090" s="377"/>
      <c r="C1090" s="380"/>
      <c r="D1090" s="377"/>
      <c r="E1090" s="377"/>
      <c r="F1090" s="377"/>
      <c r="G1090" s="383"/>
      <c r="H1090" s="362"/>
      <c r="I1090" s="362"/>
      <c r="J1090" s="362"/>
      <c r="K1090" s="362"/>
      <c r="L1090" s="362"/>
      <c r="M1090" s="362"/>
      <c r="N1090" s="365"/>
      <c r="O1090" s="371"/>
      <c r="P1090" s="362"/>
      <c r="Q1090" s="365"/>
      <c r="R1090" s="371"/>
      <c r="S1090" s="365"/>
      <c r="T1090" s="368"/>
      <c r="U1090" s="129" t="s">
        <v>419</v>
      </c>
      <c r="V1090" s="129" t="s">
        <v>4030</v>
      </c>
      <c r="W1090" s="129" t="s">
        <v>2046</v>
      </c>
      <c r="X1090" s="224">
        <f t="shared" si="589"/>
        <v>0.25</v>
      </c>
      <c r="Y1090" s="224" t="s">
        <v>2047</v>
      </c>
      <c r="Z1090" s="224">
        <f t="shared" si="590"/>
        <v>0.05</v>
      </c>
      <c r="AA1090" s="129" t="s">
        <v>419</v>
      </c>
      <c r="AB1090" s="129" t="s">
        <v>2782</v>
      </c>
      <c r="AC1090" s="225">
        <f t="shared" si="591"/>
        <v>0.1</v>
      </c>
      <c r="AD1090" s="129" t="s">
        <v>419</v>
      </c>
      <c r="AE1090" s="129" t="s">
        <v>324</v>
      </c>
      <c r="AF1090" s="129" t="s">
        <v>1968</v>
      </c>
      <c r="AG1090" s="225">
        <f t="shared" si="592"/>
        <v>0.15</v>
      </c>
      <c r="AH1090" s="129" t="s">
        <v>419</v>
      </c>
      <c r="AI1090" s="129" t="s">
        <v>2049</v>
      </c>
      <c r="AJ1090" s="225">
        <f t="shared" si="623"/>
        <v>0.1</v>
      </c>
      <c r="AK1090" s="129" t="s">
        <v>419</v>
      </c>
      <c r="AL1090" s="129" t="s">
        <v>2050</v>
      </c>
      <c r="AM1090" s="225">
        <f t="shared" si="597"/>
        <v>0.15</v>
      </c>
      <c r="AN1090" s="225" t="s">
        <v>2051</v>
      </c>
      <c r="AO1090" s="225" t="s">
        <v>2052</v>
      </c>
      <c r="AP1090" s="225">
        <f t="shared" si="626"/>
        <v>0.25</v>
      </c>
      <c r="AQ1090" s="226">
        <f t="shared" si="627"/>
        <v>1.05</v>
      </c>
      <c r="AR1090" s="359"/>
      <c r="AS1090" s="362"/>
      <c r="AT1090" s="365"/>
      <c r="AU1090" s="362"/>
      <c r="AV1090" s="365"/>
      <c r="AW1090" s="365"/>
      <c r="AX1090" s="365"/>
      <c r="AY1090" s="368"/>
    </row>
    <row r="1091" spans="1:51" ht="50" customHeight="1" x14ac:dyDescent="0.3">
      <c r="A1091" s="375"/>
      <c r="B1091" s="378"/>
      <c r="C1091" s="381"/>
      <c r="D1091" s="378"/>
      <c r="E1091" s="378"/>
      <c r="F1091" s="378"/>
      <c r="G1091" s="384"/>
      <c r="H1091" s="363"/>
      <c r="I1091" s="363"/>
      <c r="J1091" s="363"/>
      <c r="K1091" s="363"/>
      <c r="L1091" s="363"/>
      <c r="M1091" s="363"/>
      <c r="N1091" s="366"/>
      <c r="O1091" s="372"/>
      <c r="P1091" s="363"/>
      <c r="Q1091" s="366"/>
      <c r="R1091" s="372"/>
      <c r="S1091" s="366"/>
      <c r="T1091" s="369"/>
      <c r="U1091" s="129"/>
      <c r="V1091" s="129"/>
      <c r="W1091" s="129"/>
      <c r="X1091" s="224" t="str">
        <f t="shared" ref="X1091:X1097" si="642">IF(W1091="","0%",IF(W1091="Preventivo",25%,IF(W1091="Detectivo",15%,IF(W1091="Correctivo",10%))))</f>
        <v>0%</v>
      </c>
      <c r="Y1091" s="224"/>
      <c r="Z1091" s="224" t="str">
        <f t="shared" ref="Z1091:Z1097" si="643">IF(Y1091="Automático",15%,IF(Y1091="Manual",5%,"0%"))</f>
        <v>0%</v>
      </c>
      <c r="AA1091" s="129"/>
      <c r="AB1091" s="129"/>
      <c r="AC1091" s="225">
        <f t="shared" ref="AC1091:AC1097" si="644">IF($AA1091="SI",10%,0%)</f>
        <v>0</v>
      </c>
      <c r="AD1091" s="129"/>
      <c r="AE1091" s="129"/>
      <c r="AF1091" s="129"/>
      <c r="AG1091" s="225">
        <f t="shared" si="592"/>
        <v>0</v>
      </c>
      <c r="AH1091" s="129"/>
      <c r="AI1091" s="129"/>
      <c r="AJ1091" s="225">
        <f t="shared" si="623"/>
        <v>0</v>
      </c>
      <c r="AK1091" s="129"/>
      <c r="AL1091" s="129"/>
      <c r="AM1091" s="225">
        <f t="shared" si="597"/>
        <v>0</v>
      </c>
      <c r="AN1091" s="225"/>
      <c r="AO1091" s="225"/>
      <c r="AP1091" s="225">
        <f t="shared" si="626"/>
        <v>0</v>
      </c>
      <c r="AQ1091" s="226">
        <f t="shared" si="627"/>
        <v>0</v>
      </c>
      <c r="AR1091" s="360"/>
      <c r="AS1091" s="363"/>
      <c r="AT1091" s="366"/>
      <c r="AU1091" s="363"/>
      <c r="AV1091" s="366"/>
      <c r="AW1091" s="366"/>
      <c r="AX1091" s="366"/>
      <c r="AY1091" s="369"/>
    </row>
    <row r="1092" spans="1:51" ht="50" customHeight="1" x14ac:dyDescent="0.3">
      <c r="A1092" s="373" t="s">
        <v>171</v>
      </c>
      <c r="B1092" s="376" t="s">
        <v>163</v>
      </c>
      <c r="C1092" s="379">
        <v>9</v>
      </c>
      <c r="D1092" s="376" t="s">
        <v>312</v>
      </c>
      <c r="E1092" s="376" t="s">
        <v>312</v>
      </c>
      <c r="F1092" s="376" t="s">
        <v>2032</v>
      </c>
      <c r="G1092" s="382" t="str">
        <f>(CONCATENATE(F1092," ","de"," ",D1092," ","por"," ",J1092," ","debido a"," ",I1092))</f>
        <v>Pérdida de confidencialidad e integridad de Recurso Humano por Divulgación de información debido a Falta de cultura de seguridad</v>
      </c>
      <c r="H1092" s="361" t="s">
        <v>2073</v>
      </c>
      <c r="I1092" s="361" t="s">
        <v>2232</v>
      </c>
      <c r="J1092" s="361" t="s">
        <v>2233</v>
      </c>
      <c r="K1092" s="361" t="s">
        <v>2110</v>
      </c>
      <c r="L1092" s="361" t="s">
        <v>2509</v>
      </c>
      <c r="M1092" s="361" t="s">
        <v>2141</v>
      </c>
      <c r="N1092" s="364">
        <f>VALUE(MID($M1092,1,1))</f>
        <v>4</v>
      </c>
      <c r="O1092" s="370">
        <f>IF(N1092=5,100%,IF(N1092=4,80%,IF(N1092=3,60%,IF(N1092=2,40%,IF(N1092=1,20%,"")))))</f>
        <v>0.8</v>
      </c>
      <c r="P1092" s="361" t="s">
        <v>2091</v>
      </c>
      <c r="Q1092" s="364">
        <f>VALUE(MID($P1092,1,1))</f>
        <v>4</v>
      </c>
      <c r="R1092" s="370">
        <f>IF(Q1092=5,100%,IF(Q1092=4,80%,IF(Q1092=3,60%,IF(Q1092=2,40%,IF(Q1092=1,20%,"")))))</f>
        <v>0.8</v>
      </c>
      <c r="S1092" s="364" t="str">
        <f>CONCATENATE(M1092,P1092)</f>
        <v>4. Alta4. Mayor</v>
      </c>
      <c r="T1092" s="367" t="str">
        <f t="shared" ref="T1092" si="645">IF(S1092="5. Muy alta1. Leve","Alto",IF(S1092="5. Muy alta2. Menor","Alto",IF(S1092="5. Muy alta3. Moderado","Alto",IF(S1092="5. Muy alta4. Mayor","Alto",IF(S1092="5. Muy alta5. Catastrófico","Extremo",IF(S1092="4. Alta1. Leve","Moderado",IF(S1092="4. Alta2. Menor","Moderado",IF(S1092="4. Alta3. Moderado","Alto",IF(S1092="4. Alta4. Mayor","Alto",IF(S1092="4. Alta5. Catastrófico","Extremo",IF(S1092="3. Media1. Leve","Moderado",IF(S1092="3. Media2. Menor","Moderado",IF(S1092="3. Media3. Moderado","Moderado",IF(S1092="3. Media4. Mayor","Alto",IF(S1092="3. Media5. Catastrófico","Extremo",IF(S1092="2. Baja1. Leve","Bajo",IF(S1092="2. Baja2. Menor","Moderado",IF(S1092="2. Baja3. Moderado","Moderado",IF(S1092="2. Baja4. Mayor","Alto",IF(S1092="2. Baja5. Catastrófico","Extremo",IF(S1092="1. Muy baja1. Leve","Bajo",IF(S1092="1. Muy baja2. Menor","Bajo",IF(S1092="1. Muy baja3. Moderado","Moderado",IF(S1092="1. Muy baja4. Mayor","Alto",IF(S1092="1. Muy baja5. Catastrófico","Extremo","")))))))))))))))))))))))))</f>
        <v>Alto</v>
      </c>
      <c r="U1092" s="129" t="s">
        <v>419</v>
      </c>
      <c r="V1092" s="129" t="s">
        <v>4024</v>
      </c>
      <c r="W1092" s="129" t="s">
        <v>2046</v>
      </c>
      <c r="X1092" s="224">
        <f t="shared" si="642"/>
        <v>0.25</v>
      </c>
      <c r="Y1092" s="224" t="s">
        <v>2047</v>
      </c>
      <c r="Z1092" s="224">
        <f t="shared" si="643"/>
        <v>0.05</v>
      </c>
      <c r="AA1092" s="129" t="s">
        <v>419</v>
      </c>
      <c r="AB1092" s="129" t="s">
        <v>4025</v>
      </c>
      <c r="AC1092" s="225">
        <f t="shared" si="644"/>
        <v>0.1</v>
      </c>
      <c r="AD1092" s="129" t="s">
        <v>419</v>
      </c>
      <c r="AE1092" s="129" t="s">
        <v>178</v>
      </c>
      <c r="AF1092" s="129" t="s">
        <v>170</v>
      </c>
      <c r="AG1092" s="225">
        <f t="shared" ref="AG1092:AG1097" si="646">IF($AD1092="SI",15%,0%)</f>
        <v>0.15</v>
      </c>
      <c r="AH1092" s="129" t="s">
        <v>419</v>
      </c>
      <c r="AI1092" s="129" t="s">
        <v>2049</v>
      </c>
      <c r="AJ1092" s="225">
        <f t="shared" si="623"/>
        <v>0.1</v>
      </c>
      <c r="AK1092" s="129" t="s">
        <v>419</v>
      </c>
      <c r="AL1092" s="129" t="s">
        <v>2482</v>
      </c>
      <c r="AM1092" s="225">
        <f t="shared" si="597"/>
        <v>0.15</v>
      </c>
      <c r="AN1092" s="225" t="s">
        <v>2051</v>
      </c>
      <c r="AO1092" s="225" t="s">
        <v>2243</v>
      </c>
      <c r="AP1092" s="225">
        <f t="shared" si="626"/>
        <v>0.25</v>
      </c>
      <c r="AQ1092" s="226">
        <f t="shared" si="627"/>
        <v>1.05</v>
      </c>
      <c r="AR1092" s="358">
        <f>AVERAGE(AQ1092,AQ1093,AQ1094)</f>
        <v>0.70000000000000007</v>
      </c>
      <c r="AS1092" s="361" t="s">
        <v>2042</v>
      </c>
      <c r="AT1092" s="364">
        <f>VALUE(MID($AS1092,1,1))</f>
        <v>3</v>
      </c>
      <c r="AU1092" s="361" t="s">
        <v>2106</v>
      </c>
      <c r="AV1092" s="364">
        <f>VALUE(MID($AU1092,1,1))</f>
        <v>3</v>
      </c>
      <c r="AW1092" s="364">
        <f>$AT1092*$AV1092</f>
        <v>9</v>
      </c>
      <c r="AX1092" s="364" t="str">
        <f>CONCATENATE(AS1092,AU1092)</f>
        <v>3. Media3. Moderado</v>
      </c>
      <c r="AY1092" s="367" t="str">
        <f t="shared" ref="AY1092" si="647">IF(AX1092="5. Muy alta1. Leve","Alto",IF(AX1092="5. Muy alta2. Menor","Alto",IF(AX1092="5. Muy alta3. Moderado","Alto",IF(AX1092="5. Muy alta4. Mayor","Alto",IF(AX1092="5. Muy alta5. Catastrófico","Extremo",IF(AX1092="4. Alta1. Leve","Moderado",IF(AX1092="4. Alta2. Menor","Moderado",IF(AX1092="4. Alta3. Moderado","Alto",IF(AX1092="4. Alta4. Mayor","Alto",IF(AX1092="4. Alta5. Catastrófico","Extremo",IF(AX1092="3. Media1. Leve","Moderado",IF(AX1092="3. Media2. Menor","Moderado",IF(AX1092="3. Media3. Moderado","Moderado",IF(AX1092="3. Media4. Mayor","Alto",IF(AX1092="3. Media5. Catastrófico","Extremo",IF(AX1092="2. Baja1. Leve","Bajo",IF(AX1092="2. Baja2. Menor","Moderado",IF(AX1092="2. Baja3. Moderado","Moderado",IF(AX1092="2. Baja4. Mayor","Alto",IF(AX1092="2. Baja5. Catastrófico","Extremo",IF(AX1092="1. Muy baja1. Leve","Bajo",IF(AX1092="1. Muy baja2. Menor","Bajo",IF(AX1092="1. Muy baja3. Moderado","Moderado",IF(AX1092="1. Muy baja4. Mayor","Alto",IF(AX1092="1. Muy baja5. Catastrófico","Extremo","")))))))))))))))))))))))))</f>
        <v>Moderado</v>
      </c>
    </row>
    <row r="1093" spans="1:51" ht="50" customHeight="1" x14ac:dyDescent="0.3">
      <c r="A1093" s="374"/>
      <c r="B1093" s="377"/>
      <c r="C1093" s="380"/>
      <c r="D1093" s="377"/>
      <c r="E1093" s="377"/>
      <c r="F1093" s="377"/>
      <c r="G1093" s="383"/>
      <c r="H1093" s="362"/>
      <c r="I1093" s="362"/>
      <c r="J1093" s="362"/>
      <c r="K1093" s="362"/>
      <c r="L1093" s="362"/>
      <c r="M1093" s="362"/>
      <c r="N1093" s="365"/>
      <c r="O1093" s="371"/>
      <c r="P1093" s="362"/>
      <c r="Q1093" s="365"/>
      <c r="R1093" s="371"/>
      <c r="S1093" s="365"/>
      <c r="T1093" s="368"/>
      <c r="U1093" s="129" t="s">
        <v>419</v>
      </c>
      <c r="V1093" s="129" t="s">
        <v>4026</v>
      </c>
      <c r="W1093" s="129" t="s">
        <v>2046</v>
      </c>
      <c r="X1093" s="224">
        <f t="shared" si="642"/>
        <v>0.25</v>
      </c>
      <c r="Y1093" s="224" t="s">
        <v>2047</v>
      </c>
      <c r="Z1093" s="224">
        <f t="shared" si="643"/>
        <v>0.05</v>
      </c>
      <c r="AA1093" s="129" t="s">
        <v>419</v>
      </c>
      <c r="AB1093" s="129" t="s">
        <v>4027</v>
      </c>
      <c r="AC1093" s="225">
        <f t="shared" si="644"/>
        <v>0.1</v>
      </c>
      <c r="AD1093" s="129" t="s">
        <v>419</v>
      </c>
      <c r="AE1093" s="129" t="s">
        <v>194</v>
      </c>
      <c r="AF1093" s="129" t="s">
        <v>1968</v>
      </c>
      <c r="AG1093" s="225">
        <f t="shared" si="646"/>
        <v>0.15</v>
      </c>
      <c r="AH1093" s="129" t="s">
        <v>419</v>
      </c>
      <c r="AI1093" s="129" t="s">
        <v>2049</v>
      </c>
      <c r="AJ1093" s="225">
        <f t="shared" si="623"/>
        <v>0.1</v>
      </c>
      <c r="AK1093" s="129" t="s">
        <v>419</v>
      </c>
      <c r="AL1093" s="129" t="s">
        <v>2243</v>
      </c>
      <c r="AM1093" s="225">
        <f t="shared" si="597"/>
        <v>0.15</v>
      </c>
      <c r="AN1093" s="225" t="s">
        <v>2051</v>
      </c>
      <c r="AO1093" s="225" t="s">
        <v>2183</v>
      </c>
      <c r="AP1093" s="225">
        <f t="shared" si="626"/>
        <v>0.25</v>
      </c>
      <c r="AQ1093" s="226">
        <f t="shared" si="627"/>
        <v>1.05</v>
      </c>
      <c r="AR1093" s="359"/>
      <c r="AS1093" s="362"/>
      <c r="AT1093" s="365"/>
      <c r="AU1093" s="362"/>
      <c r="AV1093" s="365"/>
      <c r="AW1093" s="365"/>
      <c r="AX1093" s="365"/>
      <c r="AY1093" s="368"/>
    </row>
    <row r="1094" spans="1:51" ht="50" customHeight="1" x14ac:dyDescent="0.3">
      <c r="A1094" s="375"/>
      <c r="B1094" s="378"/>
      <c r="C1094" s="381"/>
      <c r="D1094" s="378"/>
      <c r="E1094" s="378"/>
      <c r="F1094" s="378"/>
      <c r="G1094" s="384"/>
      <c r="H1094" s="363"/>
      <c r="I1094" s="363"/>
      <c r="J1094" s="363"/>
      <c r="K1094" s="363"/>
      <c r="L1094" s="363"/>
      <c r="M1094" s="363"/>
      <c r="N1094" s="366"/>
      <c r="O1094" s="372"/>
      <c r="P1094" s="363"/>
      <c r="Q1094" s="366"/>
      <c r="R1094" s="372"/>
      <c r="S1094" s="366"/>
      <c r="T1094" s="369"/>
      <c r="U1094" s="129"/>
      <c r="V1094" s="129"/>
      <c r="W1094" s="129"/>
      <c r="X1094" s="224" t="str">
        <f t="shared" si="642"/>
        <v>0%</v>
      </c>
      <c r="Y1094" s="224"/>
      <c r="Z1094" s="224" t="str">
        <f t="shared" si="643"/>
        <v>0%</v>
      </c>
      <c r="AA1094" s="129"/>
      <c r="AB1094" s="129"/>
      <c r="AC1094" s="225">
        <f t="shared" si="644"/>
        <v>0</v>
      </c>
      <c r="AD1094" s="129"/>
      <c r="AE1094" s="129"/>
      <c r="AF1094" s="129"/>
      <c r="AG1094" s="225">
        <f t="shared" si="646"/>
        <v>0</v>
      </c>
      <c r="AH1094" s="129"/>
      <c r="AI1094" s="129"/>
      <c r="AJ1094" s="225">
        <f t="shared" si="623"/>
        <v>0</v>
      </c>
      <c r="AK1094" s="129"/>
      <c r="AL1094" s="129"/>
      <c r="AM1094" s="225">
        <f t="shared" ref="AM1094:AM1097" si="648">IF(AK1094="SI",15%,0%)</f>
        <v>0</v>
      </c>
      <c r="AN1094" s="225"/>
      <c r="AO1094" s="225"/>
      <c r="AP1094" s="225">
        <f t="shared" si="626"/>
        <v>0</v>
      </c>
      <c r="AQ1094" s="226">
        <f t="shared" si="627"/>
        <v>0</v>
      </c>
      <c r="AR1094" s="360"/>
      <c r="AS1094" s="363"/>
      <c r="AT1094" s="366"/>
      <c r="AU1094" s="363"/>
      <c r="AV1094" s="366"/>
      <c r="AW1094" s="366"/>
      <c r="AX1094" s="366"/>
      <c r="AY1094" s="369"/>
    </row>
    <row r="1095" spans="1:51" ht="50" customHeight="1" x14ac:dyDescent="0.3">
      <c r="A1095" s="373" t="s">
        <v>171</v>
      </c>
      <c r="B1095" s="376" t="s">
        <v>163</v>
      </c>
      <c r="C1095" s="379">
        <v>10</v>
      </c>
      <c r="D1095" s="376" t="s">
        <v>312</v>
      </c>
      <c r="E1095" s="376" t="s">
        <v>312</v>
      </c>
      <c r="F1095" s="376" t="s">
        <v>2061</v>
      </c>
      <c r="G1095" s="382" t="str">
        <f>(CONCATENATE(F1095," ","de"," ",D1095," ","por"," ",J1095," ","debido a"," ",I1095))</f>
        <v>Pérdida de Disponibilidad de Recurso Humano por Indisponibilidad del personal debido a Falta de personal capacitado</v>
      </c>
      <c r="H1095" s="361" t="s">
        <v>2073</v>
      </c>
      <c r="I1095" s="361" t="s">
        <v>2237</v>
      </c>
      <c r="J1095" s="361" t="s">
        <v>2238</v>
      </c>
      <c r="K1095" s="361" t="s">
        <v>2239</v>
      </c>
      <c r="L1095" s="361" t="s">
        <v>2509</v>
      </c>
      <c r="M1095" s="361" t="s">
        <v>2141</v>
      </c>
      <c r="N1095" s="364">
        <f>VALUE(MID($M1095,1,1))</f>
        <v>4</v>
      </c>
      <c r="O1095" s="370">
        <f>IF(N1095=5,100%,IF(N1095=4,80%,IF(N1095=3,60%,IF(N1095=2,40%,IF(N1095=1,20%,"")))))</f>
        <v>0.8</v>
      </c>
      <c r="P1095" s="361" t="s">
        <v>2091</v>
      </c>
      <c r="Q1095" s="364">
        <f>VALUE(MID($P1095,1,1))</f>
        <v>4</v>
      </c>
      <c r="R1095" s="370">
        <f>IF(Q1095=5,100%,IF(Q1095=4,80%,IF(Q1095=3,60%,IF(Q1095=2,40%,IF(Q1095=1,20%,"")))))</f>
        <v>0.8</v>
      </c>
      <c r="S1095" s="364" t="str">
        <f>CONCATENATE(M1095,P1095)</f>
        <v>4. Alta4. Mayor</v>
      </c>
      <c r="T1095" s="367" t="str">
        <f t="shared" ref="T1095" si="649">IF(S1095="5. Muy alta1. Leve","Alto",IF(S1095="5. Muy alta2. Menor","Alto",IF(S1095="5. Muy alta3. Moderado","Alto",IF(S1095="5. Muy alta4. Mayor","Alto",IF(S1095="5. Muy alta5. Catastrófico","Extremo",IF(S1095="4. Alta1. Leve","Moderado",IF(S1095="4. Alta2. Menor","Moderado",IF(S1095="4. Alta3. Moderado","Alto",IF(S1095="4. Alta4. Mayor","Alto",IF(S1095="4. Alta5. Catastrófico","Extremo",IF(S1095="3. Media1. Leve","Moderado",IF(S1095="3. Media2. Menor","Moderado",IF(S1095="3. Media3. Moderado","Moderado",IF(S1095="3. Media4. Mayor","Alto",IF(S1095="3. Media5. Catastrófico","Extremo",IF(S1095="2. Baja1. Leve","Bajo",IF(S1095="2. Baja2. Menor","Moderado",IF(S1095="2. Baja3. Moderado","Moderado",IF(S1095="2. Baja4. Mayor","Alto",IF(S1095="2. Baja5. Catastrófico","Extremo",IF(S1095="1. Muy baja1. Leve","Bajo",IF(S1095="1. Muy baja2. Menor","Bajo",IF(S1095="1. Muy baja3. Moderado","Moderado",IF(S1095="1. Muy baja4. Mayor","Alto",IF(S1095="1. Muy baja5. Catastrófico","Extremo","")))))))))))))))))))))))))</f>
        <v>Alto</v>
      </c>
      <c r="U1095" s="129" t="s">
        <v>419</v>
      </c>
      <c r="V1095" s="129" t="s">
        <v>4031</v>
      </c>
      <c r="W1095" s="129" t="s">
        <v>2046</v>
      </c>
      <c r="X1095" s="224">
        <f t="shared" si="642"/>
        <v>0.25</v>
      </c>
      <c r="Y1095" s="224" t="s">
        <v>2047</v>
      </c>
      <c r="Z1095" s="224">
        <f t="shared" si="643"/>
        <v>0.05</v>
      </c>
      <c r="AA1095" s="129" t="s">
        <v>419</v>
      </c>
      <c r="AB1095" s="129" t="s">
        <v>4025</v>
      </c>
      <c r="AC1095" s="225">
        <f t="shared" si="644"/>
        <v>0.1</v>
      </c>
      <c r="AD1095" s="129" t="s">
        <v>419</v>
      </c>
      <c r="AE1095" s="129" t="s">
        <v>194</v>
      </c>
      <c r="AF1095" s="129" t="s">
        <v>1968</v>
      </c>
      <c r="AG1095" s="225">
        <f t="shared" si="646"/>
        <v>0.15</v>
      </c>
      <c r="AH1095" s="129" t="s">
        <v>419</v>
      </c>
      <c r="AI1095" s="129" t="s">
        <v>2049</v>
      </c>
      <c r="AJ1095" s="225">
        <f t="shared" si="623"/>
        <v>0.1</v>
      </c>
      <c r="AK1095" s="129" t="s">
        <v>419</v>
      </c>
      <c r="AL1095" s="129" t="s">
        <v>2482</v>
      </c>
      <c r="AM1095" s="225">
        <f t="shared" si="648"/>
        <v>0.15</v>
      </c>
      <c r="AN1095" s="225" t="s">
        <v>2051</v>
      </c>
      <c r="AO1095" s="225" t="s">
        <v>2243</v>
      </c>
      <c r="AP1095" s="225">
        <f t="shared" si="626"/>
        <v>0.25</v>
      </c>
      <c r="AQ1095" s="226">
        <f t="shared" si="627"/>
        <v>1.05</v>
      </c>
      <c r="AR1095" s="358">
        <f>AVERAGE(AQ1095,AQ1096,AQ1097)</f>
        <v>0.35000000000000003</v>
      </c>
      <c r="AS1095" s="361" t="s">
        <v>2042</v>
      </c>
      <c r="AT1095" s="364">
        <f>VALUE(MID($AS1095,1,1))</f>
        <v>3</v>
      </c>
      <c r="AU1095" s="361" t="s">
        <v>2106</v>
      </c>
      <c r="AV1095" s="364">
        <f>VALUE(MID($AU1095,1,1))</f>
        <v>3</v>
      </c>
      <c r="AW1095" s="364">
        <f>$AT1095*$AV1095</f>
        <v>9</v>
      </c>
      <c r="AX1095" s="364" t="str">
        <f>CONCATENATE(AS1095,AU1095)</f>
        <v>3. Media3. Moderado</v>
      </c>
      <c r="AY1095" s="367" t="str">
        <f t="shared" ref="AY1095" si="650">IF(AX1095="5. Muy alta1. Leve","Alto",IF(AX1095="5. Muy alta2. Menor","Alto",IF(AX1095="5. Muy alta3. Moderado","Alto",IF(AX1095="5. Muy alta4. Mayor","Alto",IF(AX1095="5. Muy alta5. Catastrófico","Extremo",IF(AX1095="4. Alta1. Leve","Moderado",IF(AX1095="4. Alta2. Menor","Moderado",IF(AX1095="4. Alta3. Moderado","Alto",IF(AX1095="4. Alta4. Mayor","Alto",IF(AX1095="4. Alta5. Catastrófico","Extremo",IF(AX1095="3. Media1. Leve","Moderado",IF(AX1095="3. Media2. Menor","Moderado",IF(AX1095="3. Media3. Moderado","Moderado",IF(AX1095="3. Media4. Mayor","Alto",IF(AX1095="3. Media5. Catastrófico","Extremo",IF(AX1095="2. Baja1. Leve","Bajo",IF(AX1095="2. Baja2. Menor","Moderado",IF(AX1095="2. Baja3. Moderado","Moderado",IF(AX1095="2. Baja4. Mayor","Alto",IF(AX1095="2. Baja5. Catastrófico","Extremo",IF(AX1095="1. Muy baja1. Leve","Bajo",IF(AX1095="1. Muy baja2. Menor","Bajo",IF(AX1095="1. Muy baja3. Moderado","Moderado",IF(AX1095="1. Muy baja4. Mayor","Alto",IF(AX1095="1. Muy baja5. Catastrófico","Extremo","")))))))))))))))))))))))))</f>
        <v>Moderado</v>
      </c>
    </row>
    <row r="1096" spans="1:51" ht="50" customHeight="1" x14ac:dyDescent="0.3">
      <c r="A1096" s="374"/>
      <c r="B1096" s="377"/>
      <c r="C1096" s="380"/>
      <c r="D1096" s="377"/>
      <c r="E1096" s="377"/>
      <c r="F1096" s="377"/>
      <c r="G1096" s="383"/>
      <c r="H1096" s="362"/>
      <c r="I1096" s="362"/>
      <c r="J1096" s="362"/>
      <c r="K1096" s="362"/>
      <c r="L1096" s="362"/>
      <c r="M1096" s="362"/>
      <c r="N1096" s="365"/>
      <c r="O1096" s="371"/>
      <c r="P1096" s="362"/>
      <c r="Q1096" s="365"/>
      <c r="R1096" s="371"/>
      <c r="S1096" s="365"/>
      <c r="T1096" s="368"/>
      <c r="U1096" s="129"/>
      <c r="V1096" s="129"/>
      <c r="W1096" s="129"/>
      <c r="X1096" s="224"/>
      <c r="Y1096" s="224"/>
      <c r="Z1096" s="224"/>
      <c r="AA1096" s="129"/>
      <c r="AB1096" s="129"/>
      <c r="AC1096" s="225"/>
      <c r="AD1096" s="129"/>
      <c r="AE1096" s="129"/>
      <c r="AF1096" s="129"/>
      <c r="AG1096" s="225"/>
      <c r="AH1096" s="129"/>
      <c r="AI1096" s="129"/>
      <c r="AJ1096" s="225"/>
      <c r="AK1096" s="129"/>
      <c r="AL1096" s="129"/>
      <c r="AM1096" s="225"/>
      <c r="AN1096" s="225"/>
      <c r="AO1096" s="225"/>
      <c r="AP1096" s="225"/>
      <c r="AQ1096" s="226">
        <f t="shared" si="627"/>
        <v>0</v>
      </c>
      <c r="AR1096" s="359"/>
      <c r="AS1096" s="362"/>
      <c r="AT1096" s="365"/>
      <c r="AU1096" s="362"/>
      <c r="AV1096" s="365"/>
      <c r="AW1096" s="365"/>
      <c r="AX1096" s="365"/>
      <c r="AY1096" s="368"/>
    </row>
    <row r="1097" spans="1:51" ht="50" customHeight="1" x14ac:dyDescent="0.3">
      <c r="A1097" s="375"/>
      <c r="B1097" s="378"/>
      <c r="C1097" s="381"/>
      <c r="D1097" s="378"/>
      <c r="E1097" s="378"/>
      <c r="F1097" s="378"/>
      <c r="G1097" s="384"/>
      <c r="H1097" s="363"/>
      <c r="I1097" s="363"/>
      <c r="J1097" s="363"/>
      <c r="K1097" s="363"/>
      <c r="L1097" s="363"/>
      <c r="M1097" s="363"/>
      <c r="N1097" s="366"/>
      <c r="O1097" s="372"/>
      <c r="P1097" s="363"/>
      <c r="Q1097" s="366"/>
      <c r="R1097" s="372"/>
      <c r="S1097" s="366"/>
      <c r="T1097" s="369"/>
      <c r="U1097" s="129"/>
      <c r="V1097" s="129"/>
      <c r="W1097" s="129"/>
      <c r="X1097" s="224" t="str">
        <f t="shared" si="642"/>
        <v>0%</v>
      </c>
      <c r="Y1097" s="224"/>
      <c r="Z1097" s="224" t="str">
        <f t="shared" si="643"/>
        <v>0%</v>
      </c>
      <c r="AA1097" s="129"/>
      <c r="AB1097" s="129"/>
      <c r="AC1097" s="225">
        <f t="shared" si="644"/>
        <v>0</v>
      </c>
      <c r="AD1097" s="129"/>
      <c r="AE1097" s="129"/>
      <c r="AF1097" s="129"/>
      <c r="AG1097" s="225">
        <f t="shared" si="646"/>
        <v>0</v>
      </c>
      <c r="AH1097" s="129"/>
      <c r="AI1097" s="129"/>
      <c r="AJ1097" s="225">
        <f t="shared" si="623"/>
        <v>0</v>
      </c>
      <c r="AK1097" s="129"/>
      <c r="AL1097" s="129"/>
      <c r="AM1097" s="225">
        <f t="shared" si="648"/>
        <v>0</v>
      </c>
      <c r="AN1097" s="225"/>
      <c r="AO1097" s="225"/>
      <c r="AP1097" s="225">
        <f t="shared" si="626"/>
        <v>0</v>
      </c>
      <c r="AQ1097" s="226">
        <f t="shared" si="627"/>
        <v>0</v>
      </c>
      <c r="AR1097" s="360"/>
      <c r="AS1097" s="363"/>
      <c r="AT1097" s="366"/>
      <c r="AU1097" s="363"/>
      <c r="AV1097" s="366"/>
      <c r="AW1097" s="366"/>
      <c r="AX1097" s="366"/>
      <c r="AY1097" s="369"/>
    </row>
    <row r="1098" spans="1:51" ht="50" hidden="1" customHeight="1" x14ac:dyDescent="0.3">
      <c r="A1098" s="373" t="s">
        <v>171</v>
      </c>
      <c r="B1098" s="376" t="s">
        <v>163</v>
      </c>
      <c r="C1098" s="379">
        <v>11</v>
      </c>
      <c r="D1098" s="376" t="s">
        <v>3564</v>
      </c>
      <c r="E1098" s="376" t="s">
        <v>227</v>
      </c>
      <c r="F1098" s="376" t="s">
        <v>2032</v>
      </c>
      <c r="G1098" s="382" t="str">
        <f>(CONCATENATE(F1098," ","de"," ",D1098," ","por"," ",J1098," ","debido a"," ",I1098))</f>
        <v>Pérdida de confidencialidad e integridad de Base de Datos del Sistema Integrado de Gestión de Archivo y Correspondencia por Acceso no Autorizado debido a Acceso a los recursos e información del sistema</v>
      </c>
      <c r="H1098" s="361" t="s">
        <v>2037</v>
      </c>
      <c r="I1098" s="361" t="s">
        <v>2038</v>
      </c>
      <c r="J1098" s="361" t="s">
        <v>2039</v>
      </c>
      <c r="K1098" s="361" t="s">
        <v>2040</v>
      </c>
      <c r="L1098" s="361" t="s">
        <v>2509</v>
      </c>
      <c r="M1098" s="361" t="s">
        <v>2042</v>
      </c>
      <c r="N1098" s="364">
        <f>VALUE(MID($M1098,1,1))</f>
        <v>3</v>
      </c>
      <c r="O1098" s="370">
        <f>IF(N1098=5,100%,IF(N1098=4,80%,IF(N1098=3,60%,IF(N1098=2,40%,IF(N1098=1,20%,"")))))</f>
        <v>0.6</v>
      </c>
      <c r="P1098" s="361" t="s">
        <v>2106</v>
      </c>
      <c r="Q1098" s="364">
        <f>VALUE(MID($P1098,1,1))</f>
        <v>3</v>
      </c>
      <c r="R1098" s="370">
        <f>IF(Q1098=5,100%,IF(Q1098=4,80%,IF(Q1098=3,60%,IF(Q1098=2,40%,IF(Q1098=1,20%,"")))))</f>
        <v>0.6</v>
      </c>
      <c r="S1098" s="364" t="str">
        <f>CONCATENATE(M1098,P1098)</f>
        <v>3. Media3. Moderado</v>
      </c>
      <c r="T1098" s="367" t="str">
        <f t="shared" ref="T1098" si="651">IF(S1098="5. Muy alta1. Leve","Alto",IF(S1098="5. Muy alta2. Menor","Alto",IF(S1098="5. Muy alta3. Moderado","Alto",IF(S1098="5. Muy alta4. Mayor","Alto",IF(S1098="5. Muy alta5. Catastrófico","Extremo",IF(S1098="4. Alta1. Leve","Moderado",IF(S1098="4. Alta2. Menor","Moderado",IF(S1098="4. Alta3. Moderado","Alto",IF(S1098="4. Alta4. Mayor","Alto",IF(S1098="4. Alta5. Catastrófico","Extremo",IF(S1098="3. Media1. Leve","Moderado",IF(S1098="3. Media2. Menor","Moderado",IF(S1098="3. Media3. Moderado","Moderado",IF(S1098="3. Media4. Mayor","Alto",IF(S1098="3. Media5. Catastrófico","Extremo",IF(S1098="2. Baja1. Leve","Bajo",IF(S1098="2. Baja2. Menor","Moderado",IF(S1098="2. Baja3. Moderado","Moderado",IF(S1098="2. Baja4. Mayor","Alto",IF(S1098="2. Baja5. Catastrófico","Extremo",IF(S1098="1. Muy baja1. Leve","Bajo",IF(S1098="1. Muy baja2. Menor","Bajo",IF(S1098="1. Muy baja3. Moderado","Moderado",IF(S1098="1. Muy baja4. Mayor","Alto",IF(S1098="1. Muy baja5. Catastrófico","Extremo","")))))))))))))))))))))))))</f>
        <v>Moderado</v>
      </c>
      <c r="U1098" s="96" t="s">
        <v>419</v>
      </c>
      <c r="V1098" s="96" t="s">
        <v>2045</v>
      </c>
      <c r="W1098" s="96" t="s">
        <v>2046</v>
      </c>
      <c r="X1098" s="224">
        <f>IF(W1098="","0%",IF(W1098="Preventivo",25%,IF(W1098="Detectivo",15%,IF(W1098="Correctivo",10%))))</f>
        <v>0.25</v>
      </c>
      <c r="Y1098" s="224" t="s">
        <v>2047</v>
      </c>
      <c r="Z1098" s="224">
        <f>IF(Y1098="Automático",15%,IF(Y1098="Manual",5%,"0%"))</f>
        <v>0.05</v>
      </c>
      <c r="AA1098" s="96" t="s">
        <v>419</v>
      </c>
      <c r="AB1098" s="96" t="s">
        <v>2048</v>
      </c>
      <c r="AC1098" s="231">
        <f>IF($AA1098="SI",10%,0%)</f>
        <v>0.1</v>
      </c>
      <c r="AD1098" s="96" t="s">
        <v>419</v>
      </c>
      <c r="AE1098" s="96" t="s">
        <v>194</v>
      </c>
      <c r="AF1098" s="96" t="s">
        <v>170</v>
      </c>
      <c r="AG1098" s="231">
        <f>IF($AD1098="SI",15%,0%)</f>
        <v>0.15</v>
      </c>
      <c r="AH1098" s="96" t="s">
        <v>419</v>
      </c>
      <c r="AI1098" s="96" t="s">
        <v>2049</v>
      </c>
      <c r="AJ1098" s="231">
        <f t="shared" si="623"/>
        <v>0.1</v>
      </c>
      <c r="AK1098" s="96" t="s">
        <v>419</v>
      </c>
      <c r="AL1098" s="96" t="s">
        <v>2050</v>
      </c>
      <c r="AM1098" s="231">
        <f>IF(AK1098="SI",15%,0%)</f>
        <v>0.15</v>
      </c>
      <c r="AN1098" s="231" t="s">
        <v>2051</v>
      </c>
      <c r="AO1098" s="231" t="s">
        <v>2052</v>
      </c>
      <c r="AP1098" s="225">
        <f t="shared" si="626"/>
        <v>0.25</v>
      </c>
      <c r="AQ1098" s="226">
        <f t="shared" si="627"/>
        <v>1.05</v>
      </c>
      <c r="AR1098" s="358">
        <f>AVERAGE(AQ1098,AQ1099,AQ1100)</f>
        <v>1.05</v>
      </c>
      <c r="AS1098" s="361" t="s">
        <v>2053</v>
      </c>
      <c r="AT1098" s="364">
        <f>VALUE(MID($AS1098,1,1))</f>
        <v>1</v>
      </c>
      <c r="AU1098" s="361" t="s">
        <v>2054</v>
      </c>
      <c r="AV1098" s="364">
        <f>VALUE(MID($AU1098,1,1))</f>
        <v>1</v>
      </c>
      <c r="AW1098" s="364">
        <f>$AT1098*$AV1098</f>
        <v>1</v>
      </c>
      <c r="AX1098" s="364" t="str">
        <f>CONCATENATE(AS1098,AU1098)</f>
        <v>1. Muy baja1. Leve</v>
      </c>
      <c r="AY1098" s="367" t="str">
        <f t="shared" ref="AY1098" si="652">IF(AX1098="5. Muy alta1. Leve","Alto",IF(AX1098="5. Muy alta2. Menor","Alto",IF(AX1098="5. Muy alta3. Moderado","Alto",IF(AX1098="5. Muy alta4. Mayor","Alto",IF(AX1098="5. Muy alta5. Catastrófico","Extremo",IF(AX1098="4. Alta1. Leve","Moderado",IF(AX1098="4. Alta2. Menor","Moderado",IF(AX1098="4. Alta3. Moderado","Alto",IF(AX1098="4. Alta4. Mayor","Alto",IF(AX1098="4. Alta5. Catastrófico","Extremo",IF(AX1098="3. Media1. Leve","Moderado",IF(AX1098="3. Media2. Menor","Moderado",IF(AX1098="3. Media3. Moderado","Moderado",IF(AX1098="3. Media4. Mayor","Alto",IF(AX1098="3. Media5. Catastrófico","Extremo",IF(AX1098="2. Baja1. Leve","Bajo",IF(AX1098="2. Baja2. Menor","Moderado",IF(AX1098="2. Baja3. Moderado","Moderado",IF(AX1098="2. Baja4. Mayor","Alto",IF(AX1098="2. Baja5. Catastrófico","Extremo",IF(AX1098="1. Muy baja1. Leve","Bajo",IF(AX1098="1. Muy baja2. Menor","Bajo",IF(AX1098="1. Muy baja3. Moderado","Moderado",IF(AX1098="1. Muy baja4. Mayor","Alto",IF(AX1098="1. Muy baja5. Catastrófico","Extremo","")))))))))))))))))))))))))</f>
        <v>Bajo</v>
      </c>
    </row>
    <row r="1099" spans="1:51" ht="50" hidden="1" customHeight="1" x14ac:dyDescent="0.3">
      <c r="A1099" s="374"/>
      <c r="B1099" s="377"/>
      <c r="C1099" s="380"/>
      <c r="D1099" s="377"/>
      <c r="E1099" s="377"/>
      <c r="F1099" s="377"/>
      <c r="G1099" s="383"/>
      <c r="H1099" s="362"/>
      <c r="I1099" s="362"/>
      <c r="J1099" s="362"/>
      <c r="K1099" s="362"/>
      <c r="L1099" s="362"/>
      <c r="M1099" s="362"/>
      <c r="N1099" s="365"/>
      <c r="O1099" s="371"/>
      <c r="P1099" s="362"/>
      <c r="Q1099" s="365"/>
      <c r="R1099" s="371"/>
      <c r="S1099" s="365"/>
      <c r="T1099" s="368"/>
      <c r="U1099" s="96" t="s">
        <v>419</v>
      </c>
      <c r="V1099" s="96" t="s">
        <v>2056</v>
      </c>
      <c r="W1099" s="96" t="s">
        <v>2046</v>
      </c>
      <c r="X1099" s="224">
        <f t="shared" ref="X1099:X1109" si="653">IF(W1099="","0%",IF(W1099="Preventivo",25%,IF(W1099="Detectivo",15%,IF(W1099="Correctivo",10%))))</f>
        <v>0.25</v>
      </c>
      <c r="Y1099" s="224" t="s">
        <v>2047</v>
      </c>
      <c r="Z1099" s="224">
        <f t="shared" ref="Z1099:Z1109" si="654">IF(Y1099="Automático",15%,IF(Y1099="Manual",5%,"0%"))</f>
        <v>0.05</v>
      </c>
      <c r="AA1099" s="96" t="s">
        <v>419</v>
      </c>
      <c r="AB1099" s="96" t="s">
        <v>2057</v>
      </c>
      <c r="AC1099" s="231">
        <f t="shared" ref="AC1099:AC1109" si="655">IF($AA1099="SI",10%,0%)</f>
        <v>0.1</v>
      </c>
      <c r="AD1099" s="96" t="s">
        <v>419</v>
      </c>
      <c r="AE1099" s="96" t="s">
        <v>194</v>
      </c>
      <c r="AF1099" s="96" t="s">
        <v>170</v>
      </c>
      <c r="AG1099" s="231">
        <f>IF($AD1099="SI",15%,0%)</f>
        <v>0.15</v>
      </c>
      <c r="AH1099" s="96" t="s">
        <v>419</v>
      </c>
      <c r="AI1099" s="96" t="s">
        <v>2058</v>
      </c>
      <c r="AJ1099" s="231">
        <f t="shared" si="623"/>
        <v>0.1</v>
      </c>
      <c r="AK1099" s="96" t="s">
        <v>419</v>
      </c>
      <c r="AL1099" s="96" t="s">
        <v>2050</v>
      </c>
      <c r="AM1099" s="231">
        <f>IF(AK1099="SI",15%,0%)</f>
        <v>0.15</v>
      </c>
      <c r="AN1099" s="231" t="s">
        <v>2051</v>
      </c>
      <c r="AO1099" s="231" t="s">
        <v>2052</v>
      </c>
      <c r="AP1099" s="225">
        <f t="shared" si="626"/>
        <v>0.25</v>
      </c>
      <c r="AQ1099" s="226">
        <f t="shared" si="627"/>
        <v>1.05</v>
      </c>
      <c r="AR1099" s="359"/>
      <c r="AS1099" s="362"/>
      <c r="AT1099" s="365"/>
      <c r="AU1099" s="362"/>
      <c r="AV1099" s="365"/>
      <c r="AW1099" s="365"/>
      <c r="AX1099" s="365"/>
      <c r="AY1099" s="368"/>
    </row>
    <row r="1100" spans="1:51" ht="50" hidden="1" customHeight="1" x14ac:dyDescent="0.3">
      <c r="A1100" s="375"/>
      <c r="B1100" s="378"/>
      <c r="C1100" s="381"/>
      <c r="D1100" s="378"/>
      <c r="E1100" s="378"/>
      <c r="F1100" s="378"/>
      <c r="G1100" s="384"/>
      <c r="H1100" s="363"/>
      <c r="I1100" s="363"/>
      <c r="J1100" s="363"/>
      <c r="K1100" s="363"/>
      <c r="L1100" s="363"/>
      <c r="M1100" s="363"/>
      <c r="N1100" s="366"/>
      <c r="O1100" s="372"/>
      <c r="P1100" s="363"/>
      <c r="Q1100" s="366"/>
      <c r="R1100" s="372"/>
      <c r="S1100" s="366"/>
      <c r="T1100" s="369"/>
      <c r="U1100" s="96" t="s">
        <v>419</v>
      </c>
      <c r="V1100" s="96" t="s">
        <v>2059</v>
      </c>
      <c r="W1100" s="96" t="s">
        <v>2046</v>
      </c>
      <c r="X1100" s="224">
        <f t="shared" si="653"/>
        <v>0.25</v>
      </c>
      <c r="Y1100" s="224" t="s">
        <v>2047</v>
      </c>
      <c r="Z1100" s="224">
        <f t="shared" si="654"/>
        <v>0.05</v>
      </c>
      <c r="AA1100" s="96" t="s">
        <v>419</v>
      </c>
      <c r="AB1100" s="96" t="s">
        <v>2060</v>
      </c>
      <c r="AC1100" s="231">
        <f t="shared" si="655"/>
        <v>0.1</v>
      </c>
      <c r="AD1100" s="96" t="s">
        <v>419</v>
      </c>
      <c r="AE1100" s="96" t="s">
        <v>177</v>
      </c>
      <c r="AF1100" s="96" t="s">
        <v>170</v>
      </c>
      <c r="AG1100" s="231">
        <f t="shared" ref="AG1100:AG1109" si="656">IF($AD1100="SI",15%,0%)</f>
        <v>0.15</v>
      </c>
      <c r="AH1100" s="96" t="s">
        <v>419</v>
      </c>
      <c r="AI1100" s="96" t="s">
        <v>2049</v>
      </c>
      <c r="AJ1100" s="231">
        <f t="shared" si="623"/>
        <v>0.1</v>
      </c>
      <c r="AK1100" s="96" t="s">
        <v>419</v>
      </c>
      <c r="AL1100" s="96" t="s">
        <v>2050</v>
      </c>
      <c r="AM1100" s="231">
        <f>IF(AK1100="SI",15%,0%)</f>
        <v>0.15</v>
      </c>
      <c r="AN1100" s="231" t="s">
        <v>2051</v>
      </c>
      <c r="AO1100" s="231" t="s">
        <v>2052</v>
      </c>
      <c r="AP1100" s="225">
        <f t="shared" si="626"/>
        <v>0.25</v>
      </c>
      <c r="AQ1100" s="226">
        <f t="shared" si="627"/>
        <v>1.05</v>
      </c>
      <c r="AR1100" s="360"/>
      <c r="AS1100" s="363"/>
      <c r="AT1100" s="366"/>
      <c r="AU1100" s="363"/>
      <c r="AV1100" s="366"/>
      <c r="AW1100" s="366"/>
      <c r="AX1100" s="366"/>
      <c r="AY1100" s="369"/>
    </row>
    <row r="1101" spans="1:51" ht="50" hidden="1" customHeight="1" x14ac:dyDescent="0.3">
      <c r="A1101" s="373" t="s">
        <v>171</v>
      </c>
      <c r="B1101" s="376" t="s">
        <v>163</v>
      </c>
      <c r="C1101" s="379">
        <v>12</v>
      </c>
      <c r="D1101" s="376" t="s">
        <v>3564</v>
      </c>
      <c r="E1101" s="376" t="s">
        <v>227</v>
      </c>
      <c r="F1101" s="376" t="s">
        <v>2061</v>
      </c>
      <c r="G1101" s="382" t="str">
        <f>(CONCATENATE(F1101," ","de"," ",D1101," ","por"," ",J1101," ","debido a"," ",I1101))</f>
        <v>Pérdida de Disponibilidad de Base de Datos del Sistema Integrado de Gestión de Archivo y Correspondencia por Acceso no Autorizado debido a Acceso a los recursos e información del sistema</v>
      </c>
      <c r="H1101" s="361" t="s">
        <v>2037</v>
      </c>
      <c r="I1101" s="361" t="s">
        <v>2038</v>
      </c>
      <c r="J1101" s="361" t="s">
        <v>2039</v>
      </c>
      <c r="K1101" s="361" t="s">
        <v>2040</v>
      </c>
      <c r="L1101" s="361" t="s">
        <v>2509</v>
      </c>
      <c r="M1101" s="361" t="s">
        <v>2042</v>
      </c>
      <c r="N1101" s="364">
        <f>VALUE(MID($M1101,1,1))</f>
        <v>3</v>
      </c>
      <c r="O1101" s="370">
        <f>IF(N1101=5,100%,IF(N1101=4,80%,IF(N1101=3,60%,IF(N1101=2,40%,IF(N1101=1,20%,"")))))</f>
        <v>0.6</v>
      </c>
      <c r="P1101" s="361" t="s">
        <v>2106</v>
      </c>
      <c r="Q1101" s="364">
        <f>VALUE(MID($P1101,1,1))</f>
        <v>3</v>
      </c>
      <c r="R1101" s="370">
        <f>IF(Q1101=5,100%,IF(Q1101=4,80%,IF(Q1101=3,60%,IF(Q1101=2,40%,IF(Q1101=1,20%,"")))))</f>
        <v>0.6</v>
      </c>
      <c r="S1101" s="364" t="str">
        <f>CONCATENATE(M1101,P1101)</f>
        <v>3. Media3. Moderado</v>
      </c>
      <c r="T1101" s="367" t="str">
        <f t="shared" ref="T1101" si="657">IF(S1101="5. Muy alta1. Leve","Alto",IF(S1101="5. Muy alta2. Menor","Alto",IF(S1101="5. Muy alta3. Moderado","Alto",IF(S1101="5. Muy alta4. Mayor","Alto",IF(S1101="5. Muy alta5. Catastrófico","Extremo",IF(S1101="4. Alta1. Leve","Moderado",IF(S1101="4. Alta2. Menor","Moderado",IF(S1101="4. Alta3. Moderado","Alto",IF(S1101="4. Alta4. Mayor","Alto",IF(S1101="4. Alta5. Catastrófico","Extremo",IF(S1101="3. Media1. Leve","Moderado",IF(S1101="3. Media2. Menor","Moderado",IF(S1101="3. Media3. Moderado","Moderado",IF(S1101="3. Media4. Mayor","Alto",IF(S1101="3. Media5. Catastrófico","Extremo",IF(S1101="2. Baja1. Leve","Bajo",IF(S1101="2. Baja2. Menor","Moderado",IF(S1101="2. Baja3. Moderado","Moderado",IF(S1101="2. Baja4. Mayor","Alto",IF(S1101="2. Baja5. Catastrófico","Extremo",IF(S1101="1. Muy baja1. Leve","Bajo",IF(S1101="1. Muy baja2. Menor","Bajo",IF(S1101="1. Muy baja3. Moderado","Moderado",IF(S1101="1. Muy baja4. Mayor","Alto",IF(S1101="1. Muy baja5. Catastrófico","Extremo","")))))))))))))))))))))))))</f>
        <v>Moderado</v>
      </c>
      <c r="U1101" s="96" t="s">
        <v>419</v>
      </c>
      <c r="V1101" s="96" t="s">
        <v>2045</v>
      </c>
      <c r="W1101" s="96" t="s">
        <v>2046</v>
      </c>
      <c r="X1101" s="224">
        <f>IF(W1101="","0%",IF(W1101="Preventivo",25%,IF(W1101="Detectivo",15%,IF(W1101="Correctivo",10%))))</f>
        <v>0.25</v>
      </c>
      <c r="Y1101" s="224" t="s">
        <v>2047</v>
      </c>
      <c r="Z1101" s="224">
        <f>IF(Y1101="Automático",15%,IF(Y1101="Manual",5%,"0%"))</f>
        <v>0.05</v>
      </c>
      <c r="AA1101" s="96" t="s">
        <v>419</v>
      </c>
      <c r="AB1101" s="96" t="s">
        <v>2048</v>
      </c>
      <c r="AC1101" s="231">
        <f>IF($AA1101="SI",10%,0%)</f>
        <v>0.1</v>
      </c>
      <c r="AD1101" s="96" t="s">
        <v>419</v>
      </c>
      <c r="AE1101" s="96" t="s">
        <v>194</v>
      </c>
      <c r="AF1101" s="96" t="s">
        <v>170</v>
      </c>
      <c r="AG1101" s="231">
        <f>IF($AD1101="SI",15%,0%)</f>
        <v>0.15</v>
      </c>
      <c r="AH1101" s="96" t="s">
        <v>419</v>
      </c>
      <c r="AI1101" s="96" t="s">
        <v>2049</v>
      </c>
      <c r="AJ1101" s="231">
        <f t="shared" si="623"/>
        <v>0.1</v>
      </c>
      <c r="AK1101" s="96" t="s">
        <v>419</v>
      </c>
      <c r="AL1101" s="96" t="s">
        <v>2063</v>
      </c>
      <c r="AM1101" s="231">
        <f>IF(AK1101="SI",15%,0%)</f>
        <v>0.15</v>
      </c>
      <c r="AN1101" s="231" t="s">
        <v>2051</v>
      </c>
      <c r="AO1101" s="231" t="s">
        <v>2052</v>
      </c>
      <c r="AP1101" s="225">
        <f t="shared" si="626"/>
        <v>0.25</v>
      </c>
      <c r="AQ1101" s="226">
        <f t="shared" si="627"/>
        <v>1.05</v>
      </c>
      <c r="AR1101" s="358">
        <f>AVERAGE(AQ1101,AQ1102,AQ1103)</f>
        <v>1.0833333333333333</v>
      </c>
      <c r="AS1101" s="361" t="s">
        <v>2053</v>
      </c>
      <c r="AT1101" s="364">
        <f>VALUE(MID($AS1101,1,1))</f>
        <v>1</v>
      </c>
      <c r="AU1101" s="361" t="s">
        <v>2054</v>
      </c>
      <c r="AV1101" s="364">
        <f>VALUE(MID($AU1101,1,1))</f>
        <v>1</v>
      </c>
      <c r="AW1101" s="364">
        <f>$AT1101*$AV1101</f>
        <v>1</v>
      </c>
      <c r="AX1101" s="364" t="str">
        <f>CONCATENATE(AS1101,AU1101)</f>
        <v>1. Muy baja1. Leve</v>
      </c>
      <c r="AY1101" s="367" t="str">
        <f t="shared" ref="AY1101" si="658">IF(AX1101="5. Muy alta1. Leve","Alto",IF(AX1101="5. Muy alta2. Menor","Alto",IF(AX1101="5. Muy alta3. Moderado","Alto",IF(AX1101="5. Muy alta4. Mayor","Alto",IF(AX1101="5. Muy alta5. Catastrófico","Extremo",IF(AX1101="4. Alta1. Leve","Moderado",IF(AX1101="4. Alta2. Menor","Moderado",IF(AX1101="4. Alta3. Moderado","Alto",IF(AX1101="4. Alta4. Mayor","Alto",IF(AX1101="4. Alta5. Catastrófico","Extremo",IF(AX1101="3. Media1. Leve","Moderado",IF(AX1101="3. Media2. Menor","Moderado",IF(AX1101="3. Media3. Moderado","Moderado",IF(AX1101="3. Media4. Mayor","Alto",IF(AX1101="3. Media5. Catastrófico","Extremo",IF(AX1101="2. Baja1. Leve","Bajo",IF(AX1101="2. Baja2. Menor","Moderado",IF(AX1101="2. Baja3. Moderado","Moderado",IF(AX1101="2. Baja4. Mayor","Alto",IF(AX1101="2. Baja5. Catastrófico","Extremo",IF(AX1101="1. Muy baja1. Leve","Bajo",IF(AX1101="1. Muy baja2. Menor","Bajo",IF(AX1101="1. Muy baja3. Moderado","Moderado",IF(AX1101="1. Muy baja4. Mayor","Alto",IF(AX1101="1. Muy baja5. Catastrófico","Extremo","")))))))))))))))))))))))))</f>
        <v>Bajo</v>
      </c>
    </row>
    <row r="1102" spans="1:51" ht="50" hidden="1" customHeight="1" x14ac:dyDescent="0.3">
      <c r="A1102" s="374"/>
      <c r="B1102" s="377"/>
      <c r="C1102" s="380"/>
      <c r="D1102" s="377"/>
      <c r="E1102" s="377"/>
      <c r="F1102" s="377"/>
      <c r="G1102" s="383"/>
      <c r="H1102" s="362"/>
      <c r="I1102" s="362"/>
      <c r="J1102" s="362"/>
      <c r="K1102" s="362"/>
      <c r="L1102" s="362"/>
      <c r="M1102" s="362"/>
      <c r="N1102" s="365"/>
      <c r="O1102" s="371"/>
      <c r="P1102" s="362"/>
      <c r="Q1102" s="365"/>
      <c r="R1102" s="371"/>
      <c r="S1102" s="365"/>
      <c r="T1102" s="368"/>
      <c r="U1102" s="96" t="s">
        <v>419</v>
      </c>
      <c r="V1102" s="96" t="s">
        <v>2064</v>
      </c>
      <c r="W1102" s="96" t="s">
        <v>2046</v>
      </c>
      <c r="X1102" s="224">
        <f t="shared" si="653"/>
        <v>0.25</v>
      </c>
      <c r="Y1102" s="224" t="s">
        <v>2047</v>
      </c>
      <c r="Z1102" s="224">
        <f t="shared" si="654"/>
        <v>0.05</v>
      </c>
      <c r="AA1102" s="96" t="s">
        <v>419</v>
      </c>
      <c r="AB1102" s="96" t="s">
        <v>2065</v>
      </c>
      <c r="AC1102" s="231">
        <f t="shared" si="655"/>
        <v>0.1</v>
      </c>
      <c r="AD1102" s="96" t="s">
        <v>419</v>
      </c>
      <c r="AE1102" s="96" t="s">
        <v>194</v>
      </c>
      <c r="AF1102" s="96" t="s">
        <v>170</v>
      </c>
      <c r="AG1102" s="231">
        <f t="shared" si="656"/>
        <v>0.15</v>
      </c>
      <c r="AH1102" s="96" t="s">
        <v>419</v>
      </c>
      <c r="AI1102" s="96" t="s">
        <v>2066</v>
      </c>
      <c r="AJ1102" s="231">
        <f t="shared" si="623"/>
        <v>0.1</v>
      </c>
      <c r="AK1102" s="96" t="s">
        <v>419</v>
      </c>
      <c r="AL1102" s="96" t="s">
        <v>2063</v>
      </c>
      <c r="AM1102" s="231">
        <f t="shared" ref="AM1102:AM1109" si="659">IF(AK1102="SI",15%,0%)</f>
        <v>0.15</v>
      </c>
      <c r="AN1102" s="231" t="s">
        <v>2051</v>
      </c>
      <c r="AO1102" s="231" t="s">
        <v>2067</v>
      </c>
      <c r="AP1102" s="225">
        <f t="shared" si="626"/>
        <v>0.25</v>
      </c>
      <c r="AQ1102" s="226">
        <f t="shared" si="627"/>
        <v>1.05</v>
      </c>
      <c r="AR1102" s="359"/>
      <c r="AS1102" s="362"/>
      <c r="AT1102" s="365"/>
      <c r="AU1102" s="362"/>
      <c r="AV1102" s="365"/>
      <c r="AW1102" s="365"/>
      <c r="AX1102" s="365"/>
      <c r="AY1102" s="368"/>
    </row>
    <row r="1103" spans="1:51" ht="50" hidden="1" customHeight="1" x14ac:dyDescent="0.3">
      <c r="A1103" s="375"/>
      <c r="B1103" s="378"/>
      <c r="C1103" s="381"/>
      <c r="D1103" s="378"/>
      <c r="E1103" s="378"/>
      <c r="F1103" s="378"/>
      <c r="G1103" s="384"/>
      <c r="H1103" s="363"/>
      <c r="I1103" s="363"/>
      <c r="J1103" s="363"/>
      <c r="K1103" s="363"/>
      <c r="L1103" s="363"/>
      <c r="M1103" s="363"/>
      <c r="N1103" s="366"/>
      <c r="O1103" s="372"/>
      <c r="P1103" s="363"/>
      <c r="Q1103" s="366"/>
      <c r="R1103" s="372"/>
      <c r="S1103" s="366"/>
      <c r="T1103" s="369"/>
      <c r="U1103" s="96" t="s">
        <v>419</v>
      </c>
      <c r="V1103" s="96" t="s">
        <v>2068</v>
      </c>
      <c r="W1103" s="96" t="s">
        <v>2046</v>
      </c>
      <c r="X1103" s="224">
        <f t="shared" si="653"/>
        <v>0.25</v>
      </c>
      <c r="Y1103" s="224" t="s">
        <v>2069</v>
      </c>
      <c r="Z1103" s="224">
        <f t="shared" si="654"/>
        <v>0.15</v>
      </c>
      <c r="AA1103" s="96" t="s">
        <v>419</v>
      </c>
      <c r="AB1103" s="96" t="s">
        <v>2070</v>
      </c>
      <c r="AC1103" s="231">
        <f t="shared" si="655"/>
        <v>0.1</v>
      </c>
      <c r="AD1103" s="96" t="s">
        <v>419</v>
      </c>
      <c r="AE1103" s="96" t="s">
        <v>194</v>
      </c>
      <c r="AF1103" s="96" t="s">
        <v>170</v>
      </c>
      <c r="AG1103" s="231">
        <f t="shared" si="656"/>
        <v>0.15</v>
      </c>
      <c r="AH1103" s="96" t="s">
        <v>419</v>
      </c>
      <c r="AI1103" s="96" t="s">
        <v>2066</v>
      </c>
      <c r="AJ1103" s="231">
        <f t="shared" si="623"/>
        <v>0.1</v>
      </c>
      <c r="AK1103" s="96" t="s">
        <v>419</v>
      </c>
      <c r="AL1103" s="96" t="s">
        <v>2063</v>
      </c>
      <c r="AM1103" s="231">
        <f t="shared" si="659"/>
        <v>0.15</v>
      </c>
      <c r="AN1103" s="231" t="s">
        <v>2051</v>
      </c>
      <c r="AO1103" s="231" t="s">
        <v>2067</v>
      </c>
      <c r="AP1103" s="225">
        <f t="shared" si="626"/>
        <v>0.25</v>
      </c>
      <c r="AQ1103" s="226">
        <f t="shared" si="627"/>
        <v>1.1499999999999999</v>
      </c>
      <c r="AR1103" s="360"/>
      <c r="AS1103" s="363"/>
      <c r="AT1103" s="366"/>
      <c r="AU1103" s="363"/>
      <c r="AV1103" s="366"/>
      <c r="AW1103" s="366"/>
      <c r="AX1103" s="366"/>
      <c r="AY1103" s="369"/>
    </row>
    <row r="1104" spans="1:51" ht="50" customHeight="1" x14ac:dyDescent="0.3">
      <c r="A1104" s="373" t="s">
        <v>171</v>
      </c>
      <c r="B1104" s="376" t="s">
        <v>163</v>
      </c>
      <c r="C1104" s="379">
        <v>13</v>
      </c>
      <c r="D1104" s="376" t="s">
        <v>724</v>
      </c>
      <c r="E1104" s="376" t="s">
        <v>243</v>
      </c>
      <c r="F1104" s="376" t="s">
        <v>2032</v>
      </c>
      <c r="G1104" s="382" t="str">
        <f>(CONCATENATE(F1104," ","de"," ",D1104," ","por"," ",J1104," ","debido a"," ",I1104))</f>
        <v>Pérdida de confidencialidad e integridad de SIGA por Abuso de privilegios de acceso debido a Acceso a los recursos e información del sistema</v>
      </c>
      <c r="H1104" s="361" t="s">
        <v>2073</v>
      </c>
      <c r="I1104" s="361" t="s">
        <v>2038</v>
      </c>
      <c r="J1104" s="361" t="s">
        <v>2109</v>
      </c>
      <c r="K1104" s="361" t="s">
        <v>2110</v>
      </c>
      <c r="L1104" s="361" t="s">
        <v>2509</v>
      </c>
      <c r="M1104" s="361" t="s">
        <v>2042</v>
      </c>
      <c r="N1104" s="364">
        <f>VALUE(MID($M1104,1,1))</f>
        <v>3</v>
      </c>
      <c r="O1104" s="370">
        <f>IF(N1104=5,100%,IF(N1104=4,80%,IF(N1104=3,60%,IF(N1104=2,40%,IF(N1104=1,20%,"")))))</f>
        <v>0.6</v>
      </c>
      <c r="P1104" s="361" t="s">
        <v>2106</v>
      </c>
      <c r="Q1104" s="364">
        <f>VALUE(MID($P1104,1,1))</f>
        <v>3</v>
      </c>
      <c r="R1104" s="370">
        <f>IF(Q1104=5,100%,IF(Q1104=4,80%,IF(Q1104=3,60%,IF(Q1104=2,40%,IF(Q1104=1,20%,"")))))</f>
        <v>0.6</v>
      </c>
      <c r="S1104" s="364" t="str">
        <f>CONCATENATE(M1104,P1104)</f>
        <v>3. Media3. Moderado</v>
      </c>
      <c r="T1104" s="367" t="str">
        <f t="shared" ref="T1104" si="660">IF(S1104="5. Muy alta1. Leve","Alto",IF(S1104="5. Muy alta2. Menor","Alto",IF(S1104="5. Muy alta3. Moderado","Alto",IF(S1104="5. Muy alta4. Mayor","Alto",IF(S1104="5. Muy alta5. Catastrófico","Extremo",IF(S1104="4. Alta1. Leve","Moderado",IF(S1104="4. Alta2. Menor","Moderado",IF(S1104="4. Alta3. Moderado","Alto",IF(S1104="4. Alta4. Mayor","Alto",IF(S1104="4. Alta5. Catastrófico","Extremo",IF(S1104="3. Media1. Leve","Moderado",IF(S1104="3. Media2. Menor","Moderado",IF(S1104="3. Media3. Moderado","Moderado",IF(S1104="3. Media4. Mayor","Alto",IF(S1104="3. Media5. Catastrófico","Extremo",IF(S1104="2. Baja1. Leve","Bajo",IF(S1104="2. Baja2. Menor","Moderado",IF(S1104="2. Baja3. Moderado","Moderado",IF(S1104="2. Baja4. Mayor","Alto",IF(S1104="2. Baja5. Catastrófico","Extremo",IF(S1104="1. Muy baja1. Leve","Bajo",IF(S1104="1. Muy baja2. Menor","Bajo",IF(S1104="1. Muy baja3. Moderado","Moderado",IF(S1104="1. Muy baja4. Mayor","Alto",IF(S1104="1. Muy baja5. Catastrófico","Extremo","")))))))))))))))))))))))))</f>
        <v>Moderado</v>
      </c>
      <c r="U1104" s="96" t="s">
        <v>419</v>
      </c>
      <c r="V1104" s="96" t="s">
        <v>2111</v>
      </c>
      <c r="W1104" s="96" t="s">
        <v>2046</v>
      </c>
      <c r="X1104" s="224">
        <f t="shared" si="653"/>
        <v>0.25</v>
      </c>
      <c r="Y1104" s="224" t="s">
        <v>2069</v>
      </c>
      <c r="Z1104" s="224">
        <f t="shared" si="654"/>
        <v>0.15</v>
      </c>
      <c r="AA1104" s="96" t="s">
        <v>419</v>
      </c>
      <c r="AB1104" s="96" t="s">
        <v>2112</v>
      </c>
      <c r="AC1104" s="231">
        <f t="shared" si="655"/>
        <v>0.1</v>
      </c>
      <c r="AD1104" s="96" t="s">
        <v>419</v>
      </c>
      <c r="AE1104" s="96" t="s">
        <v>2909</v>
      </c>
      <c r="AF1104" s="96" t="s">
        <v>1968</v>
      </c>
      <c r="AG1104" s="231">
        <f t="shared" si="656"/>
        <v>0.15</v>
      </c>
      <c r="AH1104" s="96" t="s">
        <v>419</v>
      </c>
      <c r="AI1104" s="96" t="s">
        <v>2049</v>
      </c>
      <c r="AJ1104" s="231">
        <f t="shared" si="623"/>
        <v>0.1</v>
      </c>
      <c r="AK1104" s="96" t="s">
        <v>419</v>
      </c>
      <c r="AL1104" s="96" t="s">
        <v>2050</v>
      </c>
      <c r="AM1104" s="231">
        <f t="shared" si="659"/>
        <v>0.15</v>
      </c>
      <c r="AN1104" s="231" t="s">
        <v>2051</v>
      </c>
      <c r="AO1104" s="231" t="s">
        <v>2052</v>
      </c>
      <c r="AP1104" s="225">
        <f t="shared" si="626"/>
        <v>0.25</v>
      </c>
      <c r="AQ1104" s="226">
        <f t="shared" si="627"/>
        <v>1.1499999999999999</v>
      </c>
      <c r="AR1104" s="358">
        <f>AVERAGE(AQ1104,AQ1105,AQ1106)</f>
        <v>0.68333333333333324</v>
      </c>
      <c r="AS1104" s="361" t="s">
        <v>2132</v>
      </c>
      <c r="AT1104" s="364">
        <f>VALUE(MID($AS1104,1,1))</f>
        <v>2</v>
      </c>
      <c r="AU1104" s="361" t="s">
        <v>2043</v>
      </c>
      <c r="AV1104" s="364">
        <f>VALUE(MID($AU1104,1,1))</f>
        <v>2</v>
      </c>
      <c r="AW1104" s="364">
        <f>$AT1104*$AV1104</f>
        <v>4</v>
      </c>
      <c r="AX1104" s="364" t="str">
        <f>CONCATENATE(AS1104,AU1104)</f>
        <v>2. Baja2. Menor</v>
      </c>
      <c r="AY1104" s="367" t="str">
        <f t="shared" ref="AY1104" si="661">IF(AX1104="5. Muy alta1. Leve","Alto",IF(AX1104="5. Muy alta2. Menor","Alto",IF(AX1104="5. Muy alta3. Moderado","Alto",IF(AX1104="5. Muy alta4. Mayor","Alto",IF(AX1104="5. Muy alta5. Catastrófico","Extremo",IF(AX1104="4. Alta1. Leve","Moderado",IF(AX1104="4. Alta2. Menor","Moderado",IF(AX1104="4. Alta3. Moderado","Alto",IF(AX1104="4. Alta4. Mayor","Alto",IF(AX1104="4. Alta5. Catastrófico","Extremo",IF(AX1104="3. Media1. Leve","Moderado",IF(AX1104="3. Media2. Menor","Moderado",IF(AX1104="3. Media3. Moderado","Moderado",IF(AX1104="3. Media4. Mayor","Alto",IF(AX1104="3. Media5. Catastrófico","Extremo",IF(AX1104="2. Baja1. Leve","Bajo",IF(AX1104="2. Baja2. Menor","Moderado",IF(AX1104="2. Baja3. Moderado","Moderado",IF(AX1104="2. Baja4. Mayor","Alto",IF(AX1104="2. Baja5. Catastrófico","Extremo",IF(AX1104="1. Muy baja1. Leve","Bajo",IF(AX1104="1. Muy baja2. Menor","Bajo",IF(AX1104="1. Muy baja3. Moderado","Moderado",IF(AX1104="1. Muy baja4. Mayor","Alto",IF(AX1104="1. Muy baja5. Catastrófico","Extremo","")))))))))))))))))))))))))</f>
        <v>Moderado</v>
      </c>
    </row>
    <row r="1105" spans="1:51" ht="50" customHeight="1" x14ac:dyDescent="0.3">
      <c r="A1105" s="374"/>
      <c r="B1105" s="377"/>
      <c r="C1105" s="380"/>
      <c r="D1105" s="377"/>
      <c r="E1105" s="377"/>
      <c r="F1105" s="377"/>
      <c r="G1105" s="383"/>
      <c r="H1105" s="362"/>
      <c r="I1105" s="362"/>
      <c r="J1105" s="362"/>
      <c r="K1105" s="362"/>
      <c r="L1105" s="362"/>
      <c r="M1105" s="362"/>
      <c r="N1105" s="365"/>
      <c r="O1105" s="371"/>
      <c r="P1105" s="362"/>
      <c r="Q1105" s="365"/>
      <c r="R1105" s="371"/>
      <c r="S1105" s="365"/>
      <c r="T1105" s="368"/>
      <c r="U1105" s="96" t="s">
        <v>419</v>
      </c>
      <c r="V1105" s="96" t="s">
        <v>2113</v>
      </c>
      <c r="W1105" s="96" t="s">
        <v>2114</v>
      </c>
      <c r="X1105" s="224">
        <f t="shared" si="653"/>
        <v>0.1</v>
      </c>
      <c r="Y1105" s="224" t="s">
        <v>2047</v>
      </c>
      <c r="Z1105" s="224">
        <f t="shared" si="654"/>
        <v>0.05</v>
      </c>
      <c r="AA1105" s="96" t="s">
        <v>419</v>
      </c>
      <c r="AB1105" s="96" t="s">
        <v>2115</v>
      </c>
      <c r="AC1105" s="231">
        <f t="shared" si="655"/>
        <v>0.1</v>
      </c>
      <c r="AD1105" s="96" t="s">
        <v>419</v>
      </c>
      <c r="AE1105" s="96" t="s">
        <v>516</v>
      </c>
      <c r="AF1105" s="96" t="s">
        <v>170</v>
      </c>
      <c r="AG1105" s="231">
        <f t="shared" si="656"/>
        <v>0.15</v>
      </c>
      <c r="AH1105" s="96" t="s">
        <v>419</v>
      </c>
      <c r="AI1105" s="96" t="s">
        <v>2049</v>
      </c>
      <c r="AJ1105" s="231">
        <f t="shared" si="623"/>
        <v>0.1</v>
      </c>
      <c r="AK1105" s="96" t="s">
        <v>419</v>
      </c>
      <c r="AL1105" s="96" t="s">
        <v>2050</v>
      </c>
      <c r="AM1105" s="231">
        <f t="shared" si="659"/>
        <v>0.15</v>
      </c>
      <c r="AN1105" s="231" t="s">
        <v>2051</v>
      </c>
      <c r="AO1105" s="231" t="s">
        <v>2067</v>
      </c>
      <c r="AP1105" s="225">
        <f t="shared" si="626"/>
        <v>0.25</v>
      </c>
      <c r="AQ1105" s="226">
        <f t="shared" si="627"/>
        <v>0.9</v>
      </c>
      <c r="AR1105" s="359"/>
      <c r="AS1105" s="362"/>
      <c r="AT1105" s="365"/>
      <c r="AU1105" s="362"/>
      <c r="AV1105" s="365"/>
      <c r="AW1105" s="365"/>
      <c r="AX1105" s="365"/>
      <c r="AY1105" s="368"/>
    </row>
    <row r="1106" spans="1:51" ht="50" customHeight="1" x14ac:dyDescent="0.3">
      <c r="A1106" s="375"/>
      <c r="B1106" s="378"/>
      <c r="C1106" s="381"/>
      <c r="D1106" s="378"/>
      <c r="E1106" s="378"/>
      <c r="F1106" s="378"/>
      <c r="G1106" s="384"/>
      <c r="H1106" s="363"/>
      <c r="I1106" s="363"/>
      <c r="J1106" s="363"/>
      <c r="K1106" s="363"/>
      <c r="L1106" s="363"/>
      <c r="M1106" s="363"/>
      <c r="N1106" s="366"/>
      <c r="O1106" s="372"/>
      <c r="P1106" s="363"/>
      <c r="Q1106" s="366"/>
      <c r="R1106" s="372"/>
      <c r="S1106" s="366"/>
      <c r="T1106" s="369"/>
      <c r="U1106" s="129"/>
      <c r="V1106" s="129"/>
      <c r="W1106" s="129"/>
      <c r="X1106" s="224" t="str">
        <f t="shared" si="653"/>
        <v>0%</v>
      </c>
      <c r="Y1106" s="224"/>
      <c r="Z1106" s="224" t="str">
        <f t="shared" si="654"/>
        <v>0%</v>
      </c>
      <c r="AA1106" s="129"/>
      <c r="AB1106" s="129"/>
      <c r="AC1106" s="225">
        <f t="shared" si="655"/>
        <v>0</v>
      </c>
      <c r="AD1106" s="129"/>
      <c r="AE1106" s="129"/>
      <c r="AF1106" s="129"/>
      <c r="AG1106" s="225">
        <f t="shared" si="656"/>
        <v>0</v>
      </c>
      <c r="AH1106" s="129"/>
      <c r="AI1106" s="129"/>
      <c r="AJ1106" s="225">
        <f t="shared" si="623"/>
        <v>0</v>
      </c>
      <c r="AK1106" s="129"/>
      <c r="AL1106" s="129"/>
      <c r="AM1106" s="225">
        <f t="shared" si="659"/>
        <v>0</v>
      </c>
      <c r="AN1106" s="225"/>
      <c r="AO1106" s="225"/>
      <c r="AP1106" s="225">
        <f t="shared" si="626"/>
        <v>0</v>
      </c>
      <c r="AQ1106" s="226">
        <f t="shared" si="627"/>
        <v>0</v>
      </c>
      <c r="AR1106" s="360"/>
      <c r="AS1106" s="363"/>
      <c r="AT1106" s="366"/>
      <c r="AU1106" s="363"/>
      <c r="AV1106" s="366"/>
      <c r="AW1106" s="366"/>
      <c r="AX1106" s="366"/>
      <c r="AY1106" s="369"/>
    </row>
    <row r="1107" spans="1:51" ht="50" customHeight="1" x14ac:dyDescent="0.3">
      <c r="A1107" s="373" t="s">
        <v>171</v>
      </c>
      <c r="B1107" s="376" t="s">
        <v>163</v>
      </c>
      <c r="C1107" s="379">
        <v>14</v>
      </c>
      <c r="D1107" s="376" t="s">
        <v>724</v>
      </c>
      <c r="E1107" s="376" t="s">
        <v>243</v>
      </c>
      <c r="F1107" s="376" t="s">
        <v>2061</v>
      </c>
      <c r="G1107" s="382" t="str">
        <f>(CONCATENATE(F1107," ","de"," ",D1107," ","por"," ",J1107," ","debido a"," ",I1107))</f>
        <v>Pérdida de Disponibilidad de SIGA por Fallo de servicios de comunicaciones debido a Falta de disponibilidad de los servicios</v>
      </c>
      <c r="H1107" s="361" t="s">
        <v>2104</v>
      </c>
      <c r="I1107" s="361" t="s">
        <v>2191</v>
      </c>
      <c r="J1107" s="361" t="s">
        <v>2199</v>
      </c>
      <c r="K1107" s="361" t="s">
        <v>2140</v>
      </c>
      <c r="L1107" s="361" t="s">
        <v>2509</v>
      </c>
      <c r="M1107" s="361" t="s">
        <v>2042</v>
      </c>
      <c r="N1107" s="364">
        <f>VALUE(MID($M1107,1,1))</f>
        <v>3</v>
      </c>
      <c r="O1107" s="370">
        <f>IF(N1107=5,100%,IF(N1107=4,80%,IF(N1107=3,60%,IF(N1107=2,40%,IF(N1107=1,20%,"")))))</f>
        <v>0.6</v>
      </c>
      <c r="P1107" s="361" t="s">
        <v>2106</v>
      </c>
      <c r="Q1107" s="364">
        <f>VALUE(MID($P1107,1,1))</f>
        <v>3</v>
      </c>
      <c r="R1107" s="370">
        <f>IF(Q1107=5,100%,IF(Q1107=4,80%,IF(Q1107=3,60%,IF(Q1107=2,40%,IF(Q1107=1,20%,"")))))</f>
        <v>0.6</v>
      </c>
      <c r="S1107" s="364" t="str">
        <f>CONCATENATE(M1107,P1107)</f>
        <v>3. Media3. Moderado</v>
      </c>
      <c r="T1107" s="367" t="str">
        <f t="shared" ref="T1107" si="662">IF(S1107="5. Muy alta1. Leve","Alto",IF(S1107="5. Muy alta2. Menor","Alto",IF(S1107="5. Muy alta3. Moderado","Alto",IF(S1107="5. Muy alta4. Mayor","Alto",IF(S1107="5. Muy alta5. Catastrófico","Extremo",IF(S1107="4. Alta1. Leve","Moderado",IF(S1107="4. Alta2. Menor","Moderado",IF(S1107="4. Alta3. Moderado","Alto",IF(S1107="4. Alta4. Mayor","Alto",IF(S1107="4. Alta5. Catastrófico","Extremo",IF(S1107="3. Media1. Leve","Moderado",IF(S1107="3. Media2. Menor","Moderado",IF(S1107="3. Media3. Moderado","Moderado",IF(S1107="3. Media4. Mayor","Alto",IF(S1107="3. Media5. Catastrófico","Extremo",IF(S1107="2. Baja1. Leve","Bajo",IF(S1107="2. Baja2. Menor","Moderado",IF(S1107="2. Baja3. Moderado","Moderado",IF(S1107="2. Baja4. Mayor","Alto",IF(S1107="2. Baja5. Catastrófico","Extremo",IF(S1107="1. Muy baja1. Leve","Bajo",IF(S1107="1. Muy baja2. Menor","Bajo",IF(S1107="1. Muy baja3. Moderado","Moderado",IF(S1107="1. Muy baja4. Mayor","Alto",IF(S1107="1. Muy baja5. Catastrófico","Extremo","")))))))))))))))))))))))))</f>
        <v>Moderado</v>
      </c>
      <c r="U1107" s="96" t="s">
        <v>419</v>
      </c>
      <c r="V1107" s="96" t="s">
        <v>2111</v>
      </c>
      <c r="W1107" s="96" t="s">
        <v>2046</v>
      </c>
      <c r="X1107" s="224">
        <f t="shared" si="653"/>
        <v>0.25</v>
      </c>
      <c r="Y1107" s="224" t="s">
        <v>2069</v>
      </c>
      <c r="Z1107" s="224">
        <f t="shared" si="654"/>
        <v>0.15</v>
      </c>
      <c r="AA1107" s="96" t="s">
        <v>419</v>
      </c>
      <c r="AB1107" s="96" t="s">
        <v>2112</v>
      </c>
      <c r="AC1107" s="231">
        <f t="shared" si="655"/>
        <v>0.1</v>
      </c>
      <c r="AD1107" s="96" t="s">
        <v>419</v>
      </c>
      <c r="AE1107" s="96" t="s">
        <v>2909</v>
      </c>
      <c r="AF1107" s="96" t="s">
        <v>1968</v>
      </c>
      <c r="AG1107" s="231">
        <f t="shared" si="656"/>
        <v>0.15</v>
      </c>
      <c r="AH1107" s="96" t="s">
        <v>419</v>
      </c>
      <c r="AI1107" s="96" t="s">
        <v>2049</v>
      </c>
      <c r="AJ1107" s="231">
        <f t="shared" si="623"/>
        <v>0.1</v>
      </c>
      <c r="AK1107" s="96" t="s">
        <v>419</v>
      </c>
      <c r="AL1107" s="96" t="s">
        <v>2063</v>
      </c>
      <c r="AM1107" s="231">
        <f t="shared" si="659"/>
        <v>0.15</v>
      </c>
      <c r="AN1107" s="231" t="s">
        <v>2051</v>
      </c>
      <c r="AO1107" s="231" t="s">
        <v>2052</v>
      </c>
      <c r="AP1107" s="225">
        <f t="shared" si="626"/>
        <v>0.25</v>
      </c>
      <c r="AQ1107" s="226">
        <f t="shared" si="627"/>
        <v>1.1499999999999999</v>
      </c>
      <c r="AR1107" s="358">
        <f>AVERAGE(AQ1107,AQ1108,AQ1109)</f>
        <v>1.0333333333333334</v>
      </c>
      <c r="AS1107" s="361" t="s">
        <v>2053</v>
      </c>
      <c r="AT1107" s="364">
        <f>VALUE(MID($AS1107,1,1))</f>
        <v>1</v>
      </c>
      <c r="AU1107" s="361" t="s">
        <v>2054</v>
      </c>
      <c r="AV1107" s="364">
        <f>VALUE(MID($AU1107,1,1))</f>
        <v>1</v>
      </c>
      <c r="AW1107" s="364">
        <f>$AT1107*$AV1107</f>
        <v>1</v>
      </c>
      <c r="AX1107" s="364" t="str">
        <f>CONCATENATE(AS1107,AU1107)</f>
        <v>1. Muy baja1. Leve</v>
      </c>
      <c r="AY1107" s="367" t="str">
        <f t="shared" ref="AY1107" si="663">IF(AX1107="5. Muy alta1. Leve","Alto",IF(AX1107="5. Muy alta2. Menor","Alto",IF(AX1107="5. Muy alta3. Moderado","Alto",IF(AX1107="5. Muy alta4. Mayor","Alto",IF(AX1107="5. Muy alta5. Catastrófico","Extremo",IF(AX1107="4. Alta1. Leve","Moderado",IF(AX1107="4. Alta2. Menor","Moderado",IF(AX1107="4. Alta3. Moderado","Alto",IF(AX1107="4. Alta4. Mayor","Alto",IF(AX1107="4. Alta5. Catastrófico","Extremo",IF(AX1107="3. Media1. Leve","Moderado",IF(AX1107="3. Media2. Menor","Moderado",IF(AX1107="3. Media3. Moderado","Moderado",IF(AX1107="3. Media4. Mayor","Alto",IF(AX1107="3. Media5. Catastrófico","Extremo",IF(AX1107="2. Baja1. Leve","Bajo",IF(AX1107="2. Baja2. Menor","Moderado",IF(AX1107="2. Baja3. Moderado","Moderado",IF(AX1107="2. Baja4. Mayor","Alto",IF(AX1107="2. Baja5. Catastrófico","Extremo",IF(AX1107="1. Muy baja1. Leve","Bajo",IF(AX1107="1. Muy baja2. Menor","Bajo",IF(AX1107="1. Muy baja3. Moderado","Moderado",IF(AX1107="1. Muy baja4. Mayor","Alto",IF(AX1107="1. Muy baja5. Catastrófico","Extremo","")))))))))))))))))))))))))</f>
        <v>Bajo</v>
      </c>
    </row>
    <row r="1108" spans="1:51" ht="50" customHeight="1" x14ac:dyDescent="0.3">
      <c r="A1108" s="374"/>
      <c r="B1108" s="377"/>
      <c r="C1108" s="380"/>
      <c r="D1108" s="377"/>
      <c r="E1108" s="377"/>
      <c r="F1108" s="377"/>
      <c r="G1108" s="383"/>
      <c r="H1108" s="362"/>
      <c r="I1108" s="362"/>
      <c r="J1108" s="362"/>
      <c r="K1108" s="362"/>
      <c r="L1108" s="362"/>
      <c r="M1108" s="362"/>
      <c r="N1108" s="365"/>
      <c r="O1108" s="371"/>
      <c r="P1108" s="362"/>
      <c r="Q1108" s="365"/>
      <c r="R1108" s="371"/>
      <c r="S1108" s="365"/>
      <c r="T1108" s="368"/>
      <c r="U1108" s="96" t="s">
        <v>419</v>
      </c>
      <c r="V1108" s="96" t="s">
        <v>2118</v>
      </c>
      <c r="W1108" s="96" t="s">
        <v>2046</v>
      </c>
      <c r="X1108" s="224">
        <f t="shared" si="653"/>
        <v>0.25</v>
      </c>
      <c r="Y1108" s="224" t="s">
        <v>2047</v>
      </c>
      <c r="Z1108" s="224">
        <f t="shared" si="654"/>
        <v>0.05</v>
      </c>
      <c r="AA1108" s="96" t="s">
        <v>419</v>
      </c>
      <c r="AB1108" s="96" t="s">
        <v>2119</v>
      </c>
      <c r="AC1108" s="231">
        <f t="shared" si="655"/>
        <v>0.1</v>
      </c>
      <c r="AD1108" s="96" t="s">
        <v>419</v>
      </c>
      <c r="AE1108" s="96" t="s">
        <v>194</v>
      </c>
      <c r="AF1108" s="96" t="s">
        <v>170</v>
      </c>
      <c r="AG1108" s="231">
        <f t="shared" si="656"/>
        <v>0.15</v>
      </c>
      <c r="AH1108" s="96" t="s">
        <v>419</v>
      </c>
      <c r="AI1108" s="96" t="s">
        <v>2049</v>
      </c>
      <c r="AJ1108" s="231">
        <f t="shared" si="623"/>
        <v>0.1</v>
      </c>
      <c r="AK1108" s="96" t="s">
        <v>419</v>
      </c>
      <c r="AL1108" s="96" t="s">
        <v>2050</v>
      </c>
      <c r="AM1108" s="231">
        <f t="shared" si="659"/>
        <v>0.15</v>
      </c>
      <c r="AN1108" s="231" t="s">
        <v>2051</v>
      </c>
      <c r="AO1108" s="231" t="s">
        <v>2120</v>
      </c>
      <c r="AP1108" s="225">
        <f t="shared" si="626"/>
        <v>0.25</v>
      </c>
      <c r="AQ1108" s="226">
        <f t="shared" si="627"/>
        <v>1.05</v>
      </c>
      <c r="AR1108" s="359"/>
      <c r="AS1108" s="362"/>
      <c r="AT1108" s="365"/>
      <c r="AU1108" s="362"/>
      <c r="AV1108" s="365"/>
      <c r="AW1108" s="365"/>
      <c r="AX1108" s="365"/>
      <c r="AY1108" s="368"/>
    </row>
    <row r="1109" spans="1:51" ht="50" customHeight="1" x14ac:dyDescent="0.3">
      <c r="A1109" s="375"/>
      <c r="B1109" s="378"/>
      <c r="C1109" s="381"/>
      <c r="D1109" s="378"/>
      <c r="E1109" s="378"/>
      <c r="F1109" s="378"/>
      <c r="G1109" s="384"/>
      <c r="H1109" s="363"/>
      <c r="I1109" s="363"/>
      <c r="J1109" s="363"/>
      <c r="K1109" s="363"/>
      <c r="L1109" s="363"/>
      <c r="M1109" s="363"/>
      <c r="N1109" s="366"/>
      <c r="O1109" s="372"/>
      <c r="P1109" s="363"/>
      <c r="Q1109" s="366"/>
      <c r="R1109" s="372"/>
      <c r="S1109" s="366"/>
      <c r="T1109" s="369"/>
      <c r="U1109" s="96" t="s">
        <v>419</v>
      </c>
      <c r="V1109" s="96" t="s">
        <v>2113</v>
      </c>
      <c r="W1109" s="96" t="s">
        <v>2114</v>
      </c>
      <c r="X1109" s="224">
        <f t="shared" si="653"/>
        <v>0.1</v>
      </c>
      <c r="Y1109" s="224" t="s">
        <v>2047</v>
      </c>
      <c r="Z1109" s="224">
        <f t="shared" si="654"/>
        <v>0.05</v>
      </c>
      <c r="AA1109" s="96" t="s">
        <v>419</v>
      </c>
      <c r="AB1109" s="96" t="s">
        <v>2121</v>
      </c>
      <c r="AC1109" s="231">
        <f t="shared" si="655"/>
        <v>0.1</v>
      </c>
      <c r="AD1109" s="96" t="s">
        <v>419</v>
      </c>
      <c r="AE1109" s="96" t="s">
        <v>194</v>
      </c>
      <c r="AF1109" s="96" t="s">
        <v>170</v>
      </c>
      <c r="AG1109" s="231">
        <f t="shared" si="656"/>
        <v>0.15</v>
      </c>
      <c r="AH1109" s="96" t="s">
        <v>419</v>
      </c>
      <c r="AI1109" s="96" t="s">
        <v>2049</v>
      </c>
      <c r="AJ1109" s="231">
        <f t="shared" si="623"/>
        <v>0.1</v>
      </c>
      <c r="AK1109" s="96" t="s">
        <v>419</v>
      </c>
      <c r="AL1109" s="96" t="s">
        <v>2050</v>
      </c>
      <c r="AM1109" s="231">
        <f t="shared" si="659"/>
        <v>0.15</v>
      </c>
      <c r="AN1109" s="231" t="s">
        <v>2051</v>
      </c>
      <c r="AO1109" s="231" t="s">
        <v>2067</v>
      </c>
      <c r="AP1109" s="225">
        <f t="shared" si="626"/>
        <v>0.25</v>
      </c>
      <c r="AQ1109" s="226">
        <f t="shared" si="627"/>
        <v>0.9</v>
      </c>
      <c r="AR1109" s="360"/>
      <c r="AS1109" s="363"/>
      <c r="AT1109" s="366"/>
      <c r="AU1109" s="363"/>
      <c r="AV1109" s="366"/>
      <c r="AW1109" s="366"/>
      <c r="AX1109" s="366"/>
      <c r="AY1109" s="369"/>
    </row>
    <row r="1110" spans="1:51" ht="50" hidden="1" customHeight="1" x14ac:dyDescent="0.3">
      <c r="A1110" s="373" t="s">
        <v>1563</v>
      </c>
      <c r="B1110" s="376" t="s">
        <v>163</v>
      </c>
      <c r="C1110" s="379">
        <v>1</v>
      </c>
      <c r="D1110" s="376" t="s">
        <v>4048</v>
      </c>
      <c r="E1110" s="376" t="s">
        <v>227</v>
      </c>
      <c r="F1110" s="376" t="s">
        <v>2032</v>
      </c>
      <c r="G1110" s="382" t="str">
        <f>(CONCATENATE(F1110," ","de"," ",D1110," ","por"," ",J1110," ","debido a"," ",I1110))</f>
        <v>Pérdida de confidencialidad e integridad de Base de datos del sistema  de Administración de Inventarios -SAI / Base de datos del sistema de Información de Administración de elementos de consumo de la entidad SAE por Acceso no Autorizado debido a Acceso a los recursos e información del sistema</v>
      </c>
      <c r="H1110" s="361" t="s">
        <v>2037</v>
      </c>
      <c r="I1110" s="361" t="s">
        <v>2038</v>
      </c>
      <c r="J1110" s="361" t="s">
        <v>2039</v>
      </c>
      <c r="K1110" s="361" t="s">
        <v>2040</v>
      </c>
      <c r="L1110" s="361" t="s">
        <v>176</v>
      </c>
      <c r="M1110" s="361" t="s">
        <v>2042</v>
      </c>
      <c r="N1110" s="364">
        <f>VALUE(MID($M1110,1,1))</f>
        <v>3</v>
      </c>
      <c r="O1110" s="370">
        <f>IF(N1110=5,100%,IF(N1110=4,80%,IF(N1110=3,60%,IF(N1110=2,40%,IF(N1110=1,20%,"")))))</f>
        <v>0.6</v>
      </c>
      <c r="P1110" s="361" t="s">
        <v>2106</v>
      </c>
      <c r="Q1110" s="364">
        <f>VALUE(MID($P1110,1,1))</f>
        <v>3</v>
      </c>
      <c r="R1110" s="370">
        <f>IF(Q1110=5,100%,IF(Q1110=4,80%,IF(Q1110=3,60%,IF(Q1110=2,40%,IF(Q1110=1,20%,"")))))</f>
        <v>0.6</v>
      </c>
      <c r="S1110" s="364" t="str">
        <f>CONCATENATE(M1110,P1110)</f>
        <v>3. Media3. Moderado</v>
      </c>
      <c r="T1110" s="367" t="str">
        <f>IF(S1110="5. Muy alta1. Leve","Alto",IF(S1110="5. Muy alta2. Menor","Alto",IF(S1110="5. Muy alta3. Moderado","Alto",IF(S1110="5. Muy alta4. Mayor","Alto",IF(S1110="5. Muy alta5. Catastrófico","Extremo",IF(S1110="4. Alta1. Leve","Moderado",IF(S1110="4. Alta2. Menor","Moderado",IF(S1110="4. Alta3. Moderado","Alto",IF(S1110="4. Alta4. Mayor","Alto",IF(S1110="4. Alta5. Catastrófico","Extremo",IF(S1110="3. Media1. Leve","Moderado",IF(S1110="3. Media2. Menor","Moderado",IF(S1110="3. Media3. Moderado","Moderado",IF(S1110="3. Media4. Mayor","Alto",IF(S1110="3. Media5. Catastrófico","Extremo",IF(S1110="2. Baja1. Leve","Bajo",IF(S1110="2. Baja2. Menor","Moderado",IF(S1110="2. Baja3. Moderado","Moderado",IF(S1110="2. Baja4. Mayor","Alto",IF(S1110="2. Baja5. Catastrófico","Extremo",IF(S1110="1. Muy baja1. Leve","Bajo",IF(S1110="1. Muy baja2. Menor","Bajo",IF(S1110="1. Muy baja3. Moderado","Moderado",IF(S1110="1. Muy baja4. Mayor","Alto",IF(S1110="1. Muy baja5. Catastrófico","Extremo","")))))))))))))))))))))))))</f>
        <v>Moderado</v>
      </c>
      <c r="U1110" s="129" t="s">
        <v>419</v>
      </c>
      <c r="V1110" s="129" t="s">
        <v>2045</v>
      </c>
      <c r="W1110" s="129" t="s">
        <v>2046</v>
      </c>
      <c r="X1110" s="224">
        <f>IF(W1110="","0%",IF(W1110="Preventivo",25%,IF(W1110="Detectivo",15%,IF(W1110="Correctivo",10%))))</f>
        <v>0.25</v>
      </c>
      <c r="Y1110" s="224" t="s">
        <v>2047</v>
      </c>
      <c r="Z1110" s="224">
        <f>IF(Y1110="Automático",15%,IF(Y1110="Manual",5%,"0%"))</f>
        <v>0.05</v>
      </c>
      <c r="AA1110" s="129" t="s">
        <v>419</v>
      </c>
      <c r="AB1110" s="129" t="s">
        <v>2048</v>
      </c>
      <c r="AC1110" s="225">
        <f>IF($AA1110="SI",10%,0%)</f>
        <v>0.1</v>
      </c>
      <c r="AD1110" s="129" t="s">
        <v>419</v>
      </c>
      <c r="AE1110" s="129" t="s">
        <v>194</v>
      </c>
      <c r="AF1110" s="129" t="s">
        <v>170</v>
      </c>
      <c r="AG1110" s="225">
        <f>IF($AD1110="SI",15%,0%)</f>
        <v>0.15</v>
      </c>
      <c r="AH1110" s="129" t="s">
        <v>419</v>
      </c>
      <c r="AI1110" s="129" t="s">
        <v>2049</v>
      </c>
      <c r="AJ1110" s="225">
        <f t="shared" si="623"/>
        <v>0.1</v>
      </c>
      <c r="AK1110" s="129" t="s">
        <v>419</v>
      </c>
      <c r="AL1110" s="129" t="s">
        <v>2050</v>
      </c>
      <c r="AM1110" s="225">
        <f>IF(AK1110="SI",15%,0%)</f>
        <v>0.15</v>
      </c>
      <c r="AN1110" s="225" t="s">
        <v>2051</v>
      </c>
      <c r="AO1110" s="225" t="s">
        <v>2052</v>
      </c>
      <c r="AP1110" s="225">
        <f>IF(AN1110="Positivos",25%,0%)</f>
        <v>0.25</v>
      </c>
      <c r="AQ1110" s="226">
        <f>+AC1110+AG1110+AJ1110+AM1110+AP1110+Z1110+X1110</f>
        <v>1.05</v>
      </c>
      <c r="AR1110" s="358">
        <f>AVERAGE(AQ1110,AQ1111,AQ1112)</f>
        <v>1.05</v>
      </c>
      <c r="AS1110" s="361" t="s">
        <v>2053</v>
      </c>
      <c r="AT1110" s="364">
        <f>VALUE(MID($AS1110,1,1))</f>
        <v>1</v>
      </c>
      <c r="AU1110" s="361" t="s">
        <v>2054</v>
      </c>
      <c r="AV1110" s="364">
        <f>VALUE(MID($AU1110,1,1))</f>
        <v>1</v>
      </c>
      <c r="AW1110" s="364">
        <f>$AT1110*$AV1110</f>
        <v>1</v>
      </c>
      <c r="AX1110" s="364" t="str">
        <f>CONCATENATE(AS1110,AU1110)</f>
        <v>1. Muy baja1. Leve</v>
      </c>
      <c r="AY1110" s="367" t="str">
        <f>IF(AX1110="5. Muy alta1. Leve","Alto",IF(AX1110="5. Muy alta2. Menor","Alto",IF(AX1110="5. Muy alta3. Moderado","Alto",IF(AX1110="5. Muy alta4. Mayor","Alto",IF(AX1110="5. Muy alta5. Catastrófico","Extremo",IF(AX1110="4. Alta1. Leve","Moderado",IF(AX1110="4. Alta2. Menor","Moderado",IF(AX1110="4. Alta3. Moderado","Alto",IF(AX1110="4. Alta4. Mayor","Alto",IF(AX1110="4. Alta5. Catastrófico","Extremo",IF(AX1110="3. Media1. Leve","Moderado",IF(AX1110="3. Media2. Menor","Moderado",IF(AX1110="3. Media3. Moderado","Moderado",IF(AX1110="3. Media4. Mayor","Alto",IF(AX1110="3. Media5. Catastrófico","Extremo",IF(AX1110="2. Baja1. Leve","Bajo",IF(AX1110="2. Baja2. Menor","Moderado",IF(AX1110="2. Baja3. Moderado","Moderado",IF(AX1110="2. Baja4. Mayor","Alto",IF(AX1110="2. Baja5. Catastrófico","Extremo",IF(AX1110="1. Muy baja1. Leve","Bajo",IF(AX1110="1. Muy baja2. Menor","Bajo",IF(AX1110="1. Muy baja3. Moderado","Moderado",IF(AX1110="1. Muy baja4. Mayor","Alto",IF(AX1110="1. Muy baja5. Catastrófico","Extremo","")))))))))))))))))))))))))</f>
        <v>Bajo</v>
      </c>
    </row>
    <row r="1111" spans="1:51" ht="50" hidden="1" customHeight="1" x14ac:dyDescent="0.3">
      <c r="A1111" s="374"/>
      <c r="B1111" s="377"/>
      <c r="C1111" s="380"/>
      <c r="D1111" s="377"/>
      <c r="E1111" s="377"/>
      <c r="F1111" s="377"/>
      <c r="G1111" s="383"/>
      <c r="H1111" s="362"/>
      <c r="I1111" s="362"/>
      <c r="J1111" s="362"/>
      <c r="K1111" s="362"/>
      <c r="L1111" s="362"/>
      <c r="M1111" s="362"/>
      <c r="N1111" s="365"/>
      <c r="O1111" s="371"/>
      <c r="P1111" s="362"/>
      <c r="Q1111" s="365"/>
      <c r="R1111" s="371"/>
      <c r="S1111" s="365"/>
      <c r="T1111" s="368"/>
      <c r="U1111" s="129" t="s">
        <v>419</v>
      </c>
      <c r="V1111" s="129" t="s">
        <v>2056</v>
      </c>
      <c r="W1111" s="129" t="s">
        <v>2046</v>
      </c>
      <c r="X1111" s="224">
        <f t="shared" ref="X1111:X1174" si="664">IF(W1111="","0%",IF(W1111="Preventivo",25%,IF(W1111="Detectivo",15%,IF(W1111="Correctivo",10%))))</f>
        <v>0.25</v>
      </c>
      <c r="Y1111" s="224" t="s">
        <v>2047</v>
      </c>
      <c r="Z1111" s="224">
        <f t="shared" ref="Z1111:Z1174" si="665">IF(Y1111="Automático",15%,IF(Y1111="Manual",5%,"0%"))</f>
        <v>0.05</v>
      </c>
      <c r="AA1111" s="129" t="s">
        <v>419</v>
      </c>
      <c r="AB1111" s="129" t="s">
        <v>2057</v>
      </c>
      <c r="AC1111" s="225">
        <f t="shared" ref="AC1111:AC1174" si="666">IF($AA1111="SI",10%,0%)</f>
        <v>0.1</v>
      </c>
      <c r="AD1111" s="129" t="s">
        <v>419</v>
      </c>
      <c r="AE1111" s="129" t="s">
        <v>194</v>
      </c>
      <c r="AF1111" s="129" t="s">
        <v>170</v>
      </c>
      <c r="AG1111" s="225">
        <f>IF($AD1111="SI",15%,0%)</f>
        <v>0.15</v>
      </c>
      <c r="AH1111" s="129" t="s">
        <v>419</v>
      </c>
      <c r="AI1111" s="129" t="s">
        <v>2058</v>
      </c>
      <c r="AJ1111" s="225">
        <f t="shared" si="623"/>
        <v>0.1</v>
      </c>
      <c r="AK1111" s="129" t="s">
        <v>419</v>
      </c>
      <c r="AL1111" s="129" t="s">
        <v>2050</v>
      </c>
      <c r="AM1111" s="225">
        <f>IF(AK1111="SI",15%,0%)</f>
        <v>0.15</v>
      </c>
      <c r="AN1111" s="225" t="s">
        <v>2051</v>
      </c>
      <c r="AO1111" s="225" t="s">
        <v>2052</v>
      </c>
      <c r="AP1111" s="225">
        <f>IF(AN1111="Positivos",25%,0%)</f>
        <v>0.25</v>
      </c>
      <c r="AQ1111" s="226">
        <f>+AC1111+AG1111+AJ1111+AM1111+AP1111+Z1111+X1111</f>
        <v>1.05</v>
      </c>
      <c r="AR1111" s="359"/>
      <c r="AS1111" s="362"/>
      <c r="AT1111" s="365"/>
      <c r="AU1111" s="362"/>
      <c r="AV1111" s="365"/>
      <c r="AW1111" s="365"/>
      <c r="AX1111" s="365"/>
      <c r="AY1111" s="368"/>
    </row>
    <row r="1112" spans="1:51" ht="50" hidden="1" customHeight="1" x14ac:dyDescent="0.3">
      <c r="A1112" s="375"/>
      <c r="B1112" s="378"/>
      <c r="C1112" s="381"/>
      <c r="D1112" s="378"/>
      <c r="E1112" s="378"/>
      <c r="F1112" s="378"/>
      <c r="G1112" s="384"/>
      <c r="H1112" s="363"/>
      <c r="I1112" s="363"/>
      <c r="J1112" s="363"/>
      <c r="K1112" s="363"/>
      <c r="L1112" s="363"/>
      <c r="M1112" s="363"/>
      <c r="N1112" s="366"/>
      <c r="O1112" s="372"/>
      <c r="P1112" s="363"/>
      <c r="Q1112" s="366"/>
      <c r="R1112" s="372"/>
      <c r="S1112" s="366"/>
      <c r="T1112" s="369"/>
      <c r="U1112" s="129" t="s">
        <v>419</v>
      </c>
      <c r="V1112" s="129" t="s">
        <v>2059</v>
      </c>
      <c r="W1112" s="129" t="s">
        <v>2046</v>
      </c>
      <c r="X1112" s="224">
        <f t="shared" si="664"/>
        <v>0.25</v>
      </c>
      <c r="Y1112" s="224" t="s">
        <v>2047</v>
      </c>
      <c r="Z1112" s="224">
        <f t="shared" si="665"/>
        <v>0.05</v>
      </c>
      <c r="AA1112" s="129" t="s">
        <v>419</v>
      </c>
      <c r="AB1112" s="129" t="s">
        <v>2060</v>
      </c>
      <c r="AC1112" s="225">
        <f t="shared" si="666"/>
        <v>0.1</v>
      </c>
      <c r="AD1112" s="129" t="s">
        <v>419</v>
      </c>
      <c r="AE1112" s="129" t="s">
        <v>177</v>
      </c>
      <c r="AF1112" s="129" t="s">
        <v>170</v>
      </c>
      <c r="AG1112" s="225">
        <f t="shared" ref="AG1112:AG1175" si="667">IF($AD1112="SI",15%,0%)</f>
        <v>0.15</v>
      </c>
      <c r="AH1112" s="129" t="s">
        <v>419</v>
      </c>
      <c r="AI1112" s="129" t="s">
        <v>2049</v>
      </c>
      <c r="AJ1112" s="225">
        <f t="shared" si="623"/>
        <v>0.1</v>
      </c>
      <c r="AK1112" s="129" t="s">
        <v>419</v>
      </c>
      <c r="AL1112" s="129" t="s">
        <v>2050</v>
      </c>
      <c r="AM1112" s="225">
        <f>IF(AK1112="SI",15%,0%)</f>
        <v>0.15</v>
      </c>
      <c r="AN1112" s="225" t="s">
        <v>2051</v>
      </c>
      <c r="AO1112" s="225" t="s">
        <v>2052</v>
      </c>
      <c r="AP1112" s="225">
        <f t="shared" ref="AP1112:AP1151" si="668">IF(AN1112="Positivos",25%,0%)</f>
        <v>0.25</v>
      </c>
      <c r="AQ1112" s="226">
        <f t="shared" ref="AQ1112:AQ1151" si="669">+AC1112+AG1112+AJ1112+AM1112+AP1112+Z1112+X1112</f>
        <v>1.05</v>
      </c>
      <c r="AR1112" s="360"/>
      <c r="AS1112" s="363"/>
      <c r="AT1112" s="366"/>
      <c r="AU1112" s="363"/>
      <c r="AV1112" s="366"/>
      <c r="AW1112" s="366"/>
      <c r="AX1112" s="366"/>
      <c r="AY1112" s="369"/>
    </row>
    <row r="1113" spans="1:51" ht="50" hidden="1" customHeight="1" x14ac:dyDescent="0.3">
      <c r="A1113" s="373" t="s">
        <v>1563</v>
      </c>
      <c r="B1113" s="376" t="s">
        <v>163</v>
      </c>
      <c r="C1113" s="379">
        <v>2</v>
      </c>
      <c r="D1113" s="376" t="s">
        <v>4049</v>
      </c>
      <c r="E1113" s="376" t="s">
        <v>227</v>
      </c>
      <c r="F1113" s="376" t="s">
        <v>2061</v>
      </c>
      <c r="G1113" s="382" t="str">
        <f>(CONCATENATE(F1113," ","de"," ",D1113," ","por"," ",J1113," ","debido a"," ",I1113))</f>
        <v>Pérdida de Disponibilidad de Base de datos del sistema  de Administración de Inventarios -SAI / Base de datos del sistema de Información de Administración de elementos de consumo de la entidad SAE /Base de datos del sistema de Información de Administración de la información de gestión y propia de vehículos.  por Acceso no Autorizado debido a Acceso a los recursos e información del sistema</v>
      </c>
      <c r="H1113" s="361" t="s">
        <v>2037</v>
      </c>
      <c r="I1113" s="361" t="s">
        <v>2038</v>
      </c>
      <c r="J1113" s="361" t="s">
        <v>2039</v>
      </c>
      <c r="K1113" s="361" t="s">
        <v>2040</v>
      </c>
      <c r="L1113" s="361" t="s">
        <v>176</v>
      </c>
      <c r="M1113" s="361" t="s">
        <v>2042</v>
      </c>
      <c r="N1113" s="364">
        <f>VALUE(MID($M1113,1,1))</f>
        <v>3</v>
      </c>
      <c r="O1113" s="370">
        <f>IF(N1113=5,100%,IF(N1113=4,80%,IF(N1113=3,60%,IF(N1113=2,40%,IF(N1113=1,20%,"")))))</f>
        <v>0.6</v>
      </c>
      <c r="P1113" s="361" t="s">
        <v>2106</v>
      </c>
      <c r="Q1113" s="364">
        <f>VALUE(MID($P1113,1,1))</f>
        <v>3</v>
      </c>
      <c r="R1113" s="370">
        <f>IF(Q1113=5,100%,IF(Q1113=4,80%,IF(Q1113=3,60%,IF(Q1113=2,40%,IF(Q1113=1,20%,"")))))</f>
        <v>0.6</v>
      </c>
      <c r="S1113" s="364" t="str">
        <f>CONCATENATE(M1113,P1113)</f>
        <v>3. Media3. Moderado</v>
      </c>
      <c r="T1113" s="367" t="str">
        <f t="shared" ref="T1113" si="670">IF(S1113="5. Muy alta1. Leve","Alto",IF(S1113="5. Muy alta2. Menor","Alto",IF(S1113="5. Muy alta3. Moderado","Alto",IF(S1113="5. Muy alta4. Mayor","Alto",IF(S1113="5. Muy alta5. Catastrófico","Extremo",IF(S1113="4. Alta1. Leve","Moderado",IF(S1113="4. Alta2. Menor","Moderado",IF(S1113="4. Alta3. Moderado","Alto",IF(S1113="4. Alta4. Mayor","Alto",IF(S1113="4. Alta5. Catastrófico","Extremo",IF(S1113="3. Media1. Leve","Moderado",IF(S1113="3. Media2. Menor","Moderado",IF(S1113="3. Media3. Moderado","Moderado",IF(S1113="3. Media4. Mayor","Alto",IF(S1113="3. Media5. Catastrófico","Extremo",IF(S1113="2. Baja1. Leve","Bajo",IF(S1113="2. Baja2. Menor","Moderado",IF(S1113="2. Baja3. Moderado","Moderado",IF(S1113="2. Baja4. Mayor","Alto",IF(S1113="2. Baja5. Catastrófico","Extremo",IF(S1113="1. Muy baja1. Leve","Bajo",IF(S1113="1. Muy baja2. Menor","Bajo",IF(S1113="1. Muy baja3. Moderado","Moderado",IF(S1113="1. Muy baja4. Mayor","Alto",IF(S1113="1. Muy baja5. Catastrófico","Extremo","")))))))))))))))))))))))))</f>
        <v>Moderado</v>
      </c>
      <c r="U1113" s="129" t="s">
        <v>419</v>
      </c>
      <c r="V1113" s="129" t="s">
        <v>2045</v>
      </c>
      <c r="W1113" s="129" t="s">
        <v>2046</v>
      </c>
      <c r="X1113" s="224">
        <f>IF(W1113="","0%",IF(W1113="Preventivo",25%,IF(W1113="Detectivo",15%,IF(W1113="Correctivo",10%))))</f>
        <v>0.25</v>
      </c>
      <c r="Y1113" s="224" t="s">
        <v>2047</v>
      </c>
      <c r="Z1113" s="224">
        <f>IF(Y1113="Automático",15%,IF(Y1113="Manual",5%,"0%"))</f>
        <v>0.05</v>
      </c>
      <c r="AA1113" s="129" t="s">
        <v>419</v>
      </c>
      <c r="AB1113" s="129" t="s">
        <v>2048</v>
      </c>
      <c r="AC1113" s="225">
        <f>IF($AA1113="SI",10%,0%)</f>
        <v>0.1</v>
      </c>
      <c r="AD1113" s="129" t="s">
        <v>419</v>
      </c>
      <c r="AE1113" s="129" t="s">
        <v>194</v>
      </c>
      <c r="AF1113" s="129" t="s">
        <v>170</v>
      </c>
      <c r="AG1113" s="225">
        <f>IF($AD1113="SI",15%,0%)</f>
        <v>0.15</v>
      </c>
      <c r="AH1113" s="129" t="s">
        <v>419</v>
      </c>
      <c r="AI1113" s="129" t="s">
        <v>2049</v>
      </c>
      <c r="AJ1113" s="225">
        <f t="shared" si="623"/>
        <v>0.1</v>
      </c>
      <c r="AK1113" s="129" t="s">
        <v>419</v>
      </c>
      <c r="AL1113" s="129" t="s">
        <v>2063</v>
      </c>
      <c r="AM1113" s="225">
        <f>IF(AK1113="SI",15%,0%)</f>
        <v>0.15</v>
      </c>
      <c r="AN1113" s="225" t="s">
        <v>2051</v>
      </c>
      <c r="AO1113" s="225" t="s">
        <v>2052</v>
      </c>
      <c r="AP1113" s="225">
        <f t="shared" si="668"/>
        <v>0.25</v>
      </c>
      <c r="AQ1113" s="226">
        <f t="shared" si="669"/>
        <v>1.05</v>
      </c>
      <c r="AR1113" s="358">
        <f>AVERAGE(AQ1113,AQ1114,AQ1115)</f>
        <v>1.0833333333333333</v>
      </c>
      <c r="AS1113" s="361" t="s">
        <v>2053</v>
      </c>
      <c r="AT1113" s="364">
        <f>VALUE(MID($AS1113,1,1))</f>
        <v>1</v>
      </c>
      <c r="AU1113" s="361" t="s">
        <v>2054</v>
      </c>
      <c r="AV1113" s="364">
        <f>VALUE(MID($AU1113,1,1))</f>
        <v>1</v>
      </c>
      <c r="AW1113" s="364">
        <f>$AT1113*$AV1113</f>
        <v>1</v>
      </c>
      <c r="AX1113" s="364" t="str">
        <f>CONCATENATE(AS1113,AU1113)</f>
        <v>1. Muy baja1. Leve</v>
      </c>
      <c r="AY1113" s="367" t="str">
        <f t="shared" ref="AY1113" si="671">IF(AX1113="5. Muy alta1. Leve","Alto",IF(AX1113="5. Muy alta2. Menor","Alto",IF(AX1113="5. Muy alta3. Moderado","Alto",IF(AX1113="5. Muy alta4. Mayor","Alto",IF(AX1113="5. Muy alta5. Catastrófico","Extremo",IF(AX1113="4. Alta1. Leve","Moderado",IF(AX1113="4. Alta2. Menor","Moderado",IF(AX1113="4. Alta3. Moderado","Alto",IF(AX1113="4. Alta4. Mayor","Alto",IF(AX1113="4. Alta5. Catastrófico","Extremo",IF(AX1113="3. Media1. Leve","Moderado",IF(AX1113="3. Media2. Menor","Moderado",IF(AX1113="3. Media3. Moderado","Moderado",IF(AX1113="3. Media4. Mayor","Alto",IF(AX1113="3. Media5. Catastrófico","Extremo",IF(AX1113="2. Baja1. Leve","Bajo",IF(AX1113="2. Baja2. Menor","Moderado",IF(AX1113="2. Baja3. Moderado","Moderado",IF(AX1113="2. Baja4. Mayor","Alto",IF(AX1113="2. Baja5. Catastrófico","Extremo",IF(AX1113="1. Muy baja1. Leve","Bajo",IF(AX1113="1. Muy baja2. Menor","Bajo",IF(AX1113="1. Muy baja3. Moderado","Moderado",IF(AX1113="1. Muy baja4. Mayor","Alto",IF(AX1113="1. Muy baja5. Catastrófico","Extremo","")))))))))))))))))))))))))</f>
        <v>Bajo</v>
      </c>
    </row>
    <row r="1114" spans="1:51" ht="50" hidden="1" customHeight="1" x14ac:dyDescent="0.3">
      <c r="A1114" s="374"/>
      <c r="B1114" s="377"/>
      <c r="C1114" s="380"/>
      <c r="D1114" s="377"/>
      <c r="E1114" s="377"/>
      <c r="F1114" s="377"/>
      <c r="G1114" s="383"/>
      <c r="H1114" s="362"/>
      <c r="I1114" s="362"/>
      <c r="J1114" s="362"/>
      <c r="K1114" s="362"/>
      <c r="L1114" s="362"/>
      <c r="M1114" s="362"/>
      <c r="N1114" s="365"/>
      <c r="O1114" s="371"/>
      <c r="P1114" s="362"/>
      <c r="Q1114" s="365"/>
      <c r="R1114" s="371"/>
      <c r="S1114" s="365"/>
      <c r="T1114" s="368"/>
      <c r="U1114" s="129" t="s">
        <v>419</v>
      </c>
      <c r="V1114" s="129" t="s">
        <v>2064</v>
      </c>
      <c r="W1114" s="129" t="s">
        <v>2046</v>
      </c>
      <c r="X1114" s="224">
        <f t="shared" si="664"/>
        <v>0.25</v>
      </c>
      <c r="Y1114" s="224" t="s">
        <v>2047</v>
      </c>
      <c r="Z1114" s="224">
        <f t="shared" si="665"/>
        <v>0.05</v>
      </c>
      <c r="AA1114" s="129" t="s">
        <v>419</v>
      </c>
      <c r="AB1114" s="129" t="s">
        <v>2065</v>
      </c>
      <c r="AC1114" s="225">
        <f t="shared" si="666"/>
        <v>0.1</v>
      </c>
      <c r="AD1114" s="129" t="s">
        <v>419</v>
      </c>
      <c r="AE1114" s="129" t="s">
        <v>194</v>
      </c>
      <c r="AF1114" s="129" t="s">
        <v>170</v>
      </c>
      <c r="AG1114" s="225">
        <f t="shared" si="667"/>
        <v>0.15</v>
      </c>
      <c r="AH1114" s="129" t="s">
        <v>419</v>
      </c>
      <c r="AI1114" s="129" t="s">
        <v>2066</v>
      </c>
      <c r="AJ1114" s="225">
        <f t="shared" si="623"/>
        <v>0.1</v>
      </c>
      <c r="AK1114" s="129" t="s">
        <v>419</v>
      </c>
      <c r="AL1114" s="129" t="s">
        <v>2063</v>
      </c>
      <c r="AM1114" s="225">
        <f t="shared" ref="AM1114:AM1176" si="672">IF(AK1114="SI",15%,0%)</f>
        <v>0.15</v>
      </c>
      <c r="AN1114" s="225" t="s">
        <v>2051</v>
      </c>
      <c r="AO1114" s="225" t="s">
        <v>2067</v>
      </c>
      <c r="AP1114" s="225">
        <f t="shared" si="668"/>
        <v>0.25</v>
      </c>
      <c r="AQ1114" s="226">
        <f t="shared" si="669"/>
        <v>1.05</v>
      </c>
      <c r="AR1114" s="359"/>
      <c r="AS1114" s="362"/>
      <c r="AT1114" s="365"/>
      <c r="AU1114" s="362"/>
      <c r="AV1114" s="365"/>
      <c r="AW1114" s="365"/>
      <c r="AX1114" s="365"/>
      <c r="AY1114" s="368"/>
    </row>
    <row r="1115" spans="1:51" ht="50" hidden="1" customHeight="1" x14ac:dyDescent="0.3">
      <c r="A1115" s="375"/>
      <c r="B1115" s="378"/>
      <c r="C1115" s="381"/>
      <c r="D1115" s="378"/>
      <c r="E1115" s="378"/>
      <c r="F1115" s="378"/>
      <c r="G1115" s="384"/>
      <c r="H1115" s="363"/>
      <c r="I1115" s="363"/>
      <c r="J1115" s="363"/>
      <c r="K1115" s="363"/>
      <c r="L1115" s="363"/>
      <c r="M1115" s="363"/>
      <c r="N1115" s="366"/>
      <c r="O1115" s="372"/>
      <c r="P1115" s="363"/>
      <c r="Q1115" s="366"/>
      <c r="R1115" s="372"/>
      <c r="S1115" s="366"/>
      <c r="T1115" s="369"/>
      <c r="U1115" s="129" t="s">
        <v>419</v>
      </c>
      <c r="V1115" s="129" t="s">
        <v>4050</v>
      </c>
      <c r="W1115" s="129" t="s">
        <v>2046</v>
      </c>
      <c r="X1115" s="224">
        <f t="shared" si="664"/>
        <v>0.25</v>
      </c>
      <c r="Y1115" s="224" t="s">
        <v>2069</v>
      </c>
      <c r="Z1115" s="224">
        <f t="shared" si="665"/>
        <v>0.15</v>
      </c>
      <c r="AA1115" s="129" t="s">
        <v>419</v>
      </c>
      <c r="AB1115" s="129" t="s">
        <v>2070</v>
      </c>
      <c r="AC1115" s="225">
        <f t="shared" si="666"/>
        <v>0.1</v>
      </c>
      <c r="AD1115" s="129" t="s">
        <v>419</v>
      </c>
      <c r="AE1115" s="129" t="s">
        <v>194</v>
      </c>
      <c r="AF1115" s="129" t="s">
        <v>170</v>
      </c>
      <c r="AG1115" s="225">
        <f t="shared" si="667"/>
        <v>0.15</v>
      </c>
      <c r="AH1115" s="129" t="s">
        <v>419</v>
      </c>
      <c r="AI1115" s="129" t="s">
        <v>2066</v>
      </c>
      <c r="AJ1115" s="225">
        <f t="shared" si="623"/>
        <v>0.1</v>
      </c>
      <c r="AK1115" s="129" t="s">
        <v>419</v>
      </c>
      <c r="AL1115" s="129" t="s">
        <v>2063</v>
      </c>
      <c r="AM1115" s="225">
        <f t="shared" si="672"/>
        <v>0.15</v>
      </c>
      <c r="AN1115" s="225" t="s">
        <v>2051</v>
      </c>
      <c r="AO1115" s="225" t="s">
        <v>2067</v>
      </c>
      <c r="AP1115" s="225">
        <f t="shared" si="668"/>
        <v>0.25</v>
      </c>
      <c r="AQ1115" s="226">
        <f t="shared" si="669"/>
        <v>1.1499999999999999</v>
      </c>
      <c r="AR1115" s="360"/>
      <c r="AS1115" s="363"/>
      <c r="AT1115" s="366"/>
      <c r="AU1115" s="363"/>
      <c r="AV1115" s="366"/>
      <c r="AW1115" s="366"/>
      <c r="AX1115" s="366"/>
      <c r="AY1115" s="369"/>
    </row>
    <row r="1116" spans="1:51" ht="50" customHeight="1" x14ac:dyDescent="0.3">
      <c r="A1116" s="373" t="s">
        <v>1563</v>
      </c>
      <c r="B1116" s="376" t="s">
        <v>163</v>
      </c>
      <c r="C1116" s="379">
        <v>3</v>
      </c>
      <c r="D1116" s="376" t="s">
        <v>4051</v>
      </c>
      <c r="E1116" s="376" t="s">
        <v>253</v>
      </c>
      <c r="F1116" s="376" t="s">
        <v>2032</v>
      </c>
      <c r="G1116" s="382" t="str">
        <f>(CONCATENATE(F1116," ","de"," ",D1116," ","por"," ",J1116," ","debido a"," ",I1116))</f>
        <v>Pérdida de confidencialidad e integridad de Información Fìsica  por Uso indebido de la Información debido a Falta de capacitación al personal</v>
      </c>
      <c r="H1116" s="361" t="s">
        <v>2073</v>
      </c>
      <c r="I1116" s="361" t="s">
        <v>2074</v>
      </c>
      <c r="J1116" s="361" t="s">
        <v>2075</v>
      </c>
      <c r="K1116" s="361" t="s">
        <v>2076</v>
      </c>
      <c r="L1116" s="361" t="s">
        <v>176</v>
      </c>
      <c r="M1116" s="361" t="s">
        <v>2042</v>
      </c>
      <c r="N1116" s="364">
        <f>VALUE(MID($M1116,1,1))</f>
        <v>3</v>
      </c>
      <c r="O1116" s="370">
        <f>IF(N1116=5,100%,IF(N1116=4,80%,IF(N1116=3,60%,IF(N1116=2,40%,IF(N1116=1,20%,"")))))</f>
        <v>0.6</v>
      </c>
      <c r="P1116" s="361" t="s">
        <v>2106</v>
      </c>
      <c r="Q1116" s="364">
        <f>VALUE(MID($P1116,1,1))</f>
        <v>3</v>
      </c>
      <c r="R1116" s="370">
        <f>IF(Q1116=5,100%,IF(Q1116=4,80%,IF(Q1116=3,60%,IF(Q1116=2,40%,IF(Q1116=1,20%,"")))))</f>
        <v>0.6</v>
      </c>
      <c r="S1116" s="364" t="str">
        <f>CONCATENATE(M1116,P1116)</f>
        <v>3. Media3. Moderado</v>
      </c>
      <c r="T1116" s="367" t="str">
        <f t="shared" ref="T1116" si="673">IF(S1116="5. Muy alta1. Leve","Alto",IF(S1116="5. Muy alta2. Menor","Alto",IF(S1116="5. Muy alta3. Moderado","Alto",IF(S1116="5. Muy alta4. Mayor","Alto",IF(S1116="5. Muy alta5. Catastrófico","Extremo",IF(S1116="4. Alta1. Leve","Moderado",IF(S1116="4. Alta2. Menor","Moderado",IF(S1116="4. Alta3. Moderado","Alto",IF(S1116="4. Alta4. Mayor","Alto",IF(S1116="4. Alta5. Catastrófico","Extremo",IF(S1116="3. Media1. Leve","Moderado",IF(S1116="3. Media2. Menor","Moderado",IF(S1116="3. Media3. Moderado","Moderado",IF(S1116="3. Media4. Mayor","Alto",IF(S1116="3. Media5. Catastrófico","Extremo",IF(S1116="2. Baja1. Leve","Bajo",IF(S1116="2. Baja2. Menor","Moderado",IF(S1116="2. Baja3. Moderado","Moderado",IF(S1116="2. Baja4. Mayor","Alto",IF(S1116="2. Baja5. Catastrófico","Extremo",IF(S1116="1. Muy baja1. Leve","Bajo",IF(S1116="1. Muy baja2. Menor","Bajo",IF(S1116="1. Muy baja3. Moderado","Moderado",IF(S1116="1. Muy baja4. Mayor","Alto",IF(S1116="1. Muy baja5. Catastrófico","Extremo","")))))))))))))))))))))))))</f>
        <v>Moderado</v>
      </c>
      <c r="U1116" s="129" t="s">
        <v>419</v>
      </c>
      <c r="V1116" s="129" t="s">
        <v>2077</v>
      </c>
      <c r="W1116" s="129" t="s">
        <v>2046</v>
      </c>
      <c r="X1116" s="224">
        <f t="shared" si="664"/>
        <v>0.25</v>
      </c>
      <c r="Y1116" s="224" t="s">
        <v>2047</v>
      </c>
      <c r="Z1116" s="224">
        <f t="shared" si="665"/>
        <v>0.05</v>
      </c>
      <c r="AA1116" s="129" t="s">
        <v>419</v>
      </c>
      <c r="AB1116" s="129" t="s">
        <v>4052</v>
      </c>
      <c r="AC1116" s="225">
        <f t="shared" si="666"/>
        <v>0.1</v>
      </c>
      <c r="AD1116" s="129" t="s">
        <v>419</v>
      </c>
      <c r="AE1116" s="129" t="s">
        <v>324</v>
      </c>
      <c r="AF1116" s="129" t="s">
        <v>1549</v>
      </c>
      <c r="AG1116" s="225">
        <f t="shared" si="667"/>
        <v>0.15</v>
      </c>
      <c r="AH1116" s="129" t="s">
        <v>419</v>
      </c>
      <c r="AI1116" s="129" t="s">
        <v>2049</v>
      </c>
      <c r="AJ1116" s="225">
        <f t="shared" si="623"/>
        <v>0.1</v>
      </c>
      <c r="AK1116" s="129" t="s">
        <v>419</v>
      </c>
      <c r="AL1116" s="129" t="s">
        <v>2079</v>
      </c>
      <c r="AM1116" s="225">
        <f t="shared" si="672"/>
        <v>0.15</v>
      </c>
      <c r="AN1116" s="225" t="s">
        <v>2051</v>
      </c>
      <c r="AO1116" s="225" t="s">
        <v>2052</v>
      </c>
      <c r="AP1116" s="225">
        <f t="shared" si="668"/>
        <v>0.25</v>
      </c>
      <c r="AQ1116" s="226">
        <f t="shared" si="669"/>
        <v>1.05</v>
      </c>
      <c r="AR1116" s="358">
        <f>AVERAGE(AQ1116,AQ1117,AQ1118)</f>
        <v>1.05</v>
      </c>
      <c r="AS1116" s="361" t="s">
        <v>2053</v>
      </c>
      <c r="AT1116" s="364">
        <f>VALUE(MID($AS1116,1,1))</f>
        <v>1</v>
      </c>
      <c r="AU1116" s="361" t="s">
        <v>2054</v>
      </c>
      <c r="AV1116" s="364">
        <f>VALUE(MID($AU1116,1,1))</f>
        <v>1</v>
      </c>
      <c r="AW1116" s="364">
        <f>$AT1116*$AV1116</f>
        <v>1</v>
      </c>
      <c r="AX1116" s="364" t="str">
        <f>CONCATENATE(AS1116,AU1116)</f>
        <v>1. Muy baja1. Leve</v>
      </c>
      <c r="AY1116" s="367" t="str">
        <f t="shared" ref="AY1116" si="674">IF(AX1116="5. Muy alta1. Leve","Alto",IF(AX1116="5. Muy alta2. Menor","Alto",IF(AX1116="5. Muy alta3. Moderado","Alto",IF(AX1116="5. Muy alta4. Mayor","Alto",IF(AX1116="5. Muy alta5. Catastrófico","Extremo",IF(AX1116="4. Alta1. Leve","Moderado",IF(AX1116="4. Alta2. Menor","Moderado",IF(AX1116="4. Alta3. Moderado","Alto",IF(AX1116="4. Alta4. Mayor","Alto",IF(AX1116="4. Alta5. Catastrófico","Extremo",IF(AX1116="3. Media1. Leve","Moderado",IF(AX1116="3. Media2. Menor","Moderado",IF(AX1116="3. Media3. Moderado","Moderado",IF(AX1116="3. Media4. Mayor","Alto",IF(AX1116="3. Media5. Catastrófico","Extremo",IF(AX1116="2. Baja1. Leve","Bajo",IF(AX1116="2. Baja2. Menor","Moderado",IF(AX1116="2. Baja3. Moderado","Moderado",IF(AX1116="2. Baja4. Mayor","Alto",IF(AX1116="2. Baja5. Catastrófico","Extremo",IF(AX1116="1. Muy baja1. Leve","Bajo",IF(AX1116="1. Muy baja2. Menor","Bajo",IF(AX1116="1. Muy baja3. Moderado","Moderado",IF(AX1116="1. Muy baja4. Mayor","Alto",IF(AX1116="1. Muy baja5. Catastrófico","Extremo","")))))))))))))))))))))))))</f>
        <v>Bajo</v>
      </c>
    </row>
    <row r="1117" spans="1:51" ht="50" customHeight="1" x14ac:dyDescent="0.3">
      <c r="A1117" s="374"/>
      <c r="B1117" s="377"/>
      <c r="C1117" s="380"/>
      <c r="D1117" s="377"/>
      <c r="E1117" s="377"/>
      <c r="F1117" s="377"/>
      <c r="G1117" s="383"/>
      <c r="H1117" s="362"/>
      <c r="I1117" s="362"/>
      <c r="J1117" s="362"/>
      <c r="K1117" s="362"/>
      <c r="L1117" s="362"/>
      <c r="M1117" s="362"/>
      <c r="N1117" s="365"/>
      <c r="O1117" s="371"/>
      <c r="P1117" s="362"/>
      <c r="Q1117" s="365"/>
      <c r="R1117" s="371"/>
      <c r="S1117" s="365"/>
      <c r="T1117" s="368"/>
      <c r="U1117" s="129" t="s">
        <v>419</v>
      </c>
      <c r="V1117" s="129" t="s">
        <v>4053</v>
      </c>
      <c r="W1117" s="129" t="s">
        <v>2046</v>
      </c>
      <c r="X1117" s="224">
        <f t="shared" si="664"/>
        <v>0.25</v>
      </c>
      <c r="Y1117" s="224" t="s">
        <v>2047</v>
      </c>
      <c r="Z1117" s="224">
        <f t="shared" si="665"/>
        <v>0.05</v>
      </c>
      <c r="AA1117" s="129" t="s">
        <v>419</v>
      </c>
      <c r="AB1117" s="129" t="s">
        <v>4054</v>
      </c>
      <c r="AC1117" s="225">
        <f t="shared" si="666"/>
        <v>0.1</v>
      </c>
      <c r="AD1117" s="129" t="s">
        <v>419</v>
      </c>
      <c r="AE1117" s="129" t="s">
        <v>324</v>
      </c>
      <c r="AF1117" s="129" t="s">
        <v>1549</v>
      </c>
      <c r="AG1117" s="225">
        <f t="shared" si="667"/>
        <v>0.15</v>
      </c>
      <c r="AH1117" s="129" t="s">
        <v>419</v>
      </c>
      <c r="AI1117" s="129" t="s">
        <v>2049</v>
      </c>
      <c r="AJ1117" s="225">
        <f t="shared" si="623"/>
        <v>0.1</v>
      </c>
      <c r="AK1117" s="129" t="s">
        <v>419</v>
      </c>
      <c r="AL1117" s="129" t="s">
        <v>2082</v>
      </c>
      <c r="AM1117" s="225">
        <f t="shared" si="672"/>
        <v>0.15</v>
      </c>
      <c r="AN1117" s="225" t="s">
        <v>2051</v>
      </c>
      <c r="AO1117" s="225" t="s">
        <v>2052</v>
      </c>
      <c r="AP1117" s="225">
        <f t="shared" si="668"/>
        <v>0.25</v>
      </c>
      <c r="AQ1117" s="226">
        <f t="shared" si="669"/>
        <v>1.05</v>
      </c>
      <c r="AR1117" s="359"/>
      <c r="AS1117" s="362"/>
      <c r="AT1117" s="365"/>
      <c r="AU1117" s="362"/>
      <c r="AV1117" s="365"/>
      <c r="AW1117" s="365"/>
      <c r="AX1117" s="365"/>
      <c r="AY1117" s="368"/>
    </row>
    <row r="1118" spans="1:51" ht="50" customHeight="1" x14ac:dyDescent="0.3">
      <c r="A1118" s="375"/>
      <c r="B1118" s="378"/>
      <c r="C1118" s="381"/>
      <c r="D1118" s="378"/>
      <c r="E1118" s="378"/>
      <c r="F1118" s="378"/>
      <c r="G1118" s="384"/>
      <c r="H1118" s="363"/>
      <c r="I1118" s="363"/>
      <c r="J1118" s="363"/>
      <c r="K1118" s="363"/>
      <c r="L1118" s="363"/>
      <c r="M1118" s="363"/>
      <c r="N1118" s="366"/>
      <c r="O1118" s="372"/>
      <c r="P1118" s="363"/>
      <c r="Q1118" s="366"/>
      <c r="R1118" s="372"/>
      <c r="S1118" s="366"/>
      <c r="T1118" s="369"/>
      <c r="U1118" s="129" t="s">
        <v>419</v>
      </c>
      <c r="V1118" s="129" t="s">
        <v>4055</v>
      </c>
      <c r="W1118" s="129" t="s">
        <v>2046</v>
      </c>
      <c r="X1118" s="224">
        <f t="shared" si="664"/>
        <v>0.25</v>
      </c>
      <c r="Y1118" s="224" t="s">
        <v>2047</v>
      </c>
      <c r="Z1118" s="224">
        <f t="shared" si="665"/>
        <v>0.05</v>
      </c>
      <c r="AA1118" s="129" t="s">
        <v>419</v>
      </c>
      <c r="AB1118" s="129" t="s">
        <v>4056</v>
      </c>
      <c r="AC1118" s="225">
        <f t="shared" si="666"/>
        <v>0.1</v>
      </c>
      <c r="AD1118" s="129" t="s">
        <v>419</v>
      </c>
      <c r="AE1118" s="129" t="s">
        <v>324</v>
      </c>
      <c r="AF1118" s="129" t="s">
        <v>1549</v>
      </c>
      <c r="AG1118" s="225">
        <f t="shared" si="667"/>
        <v>0.15</v>
      </c>
      <c r="AH1118" s="129" t="s">
        <v>419</v>
      </c>
      <c r="AI1118" s="129" t="s">
        <v>2049</v>
      </c>
      <c r="AJ1118" s="225">
        <f t="shared" si="623"/>
        <v>0.1</v>
      </c>
      <c r="AK1118" s="129" t="s">
        <v>419</v>
      </c>
      <c r="AL1118" s="129" t="s">
        <v>2079</v>
      </c>
      <c r="AM1118" s="225">
        <f t="shared" si="672"/>
        <v>0.15</v>
      </c>
      <c r="AN1118" s="225" t="s">
        <v>2051</v>
      </c>
      <c r="AO1118" s="225" t="s">
        <v>2333</v>
      </c>
      <c r="AP1118" s="225">
        <f t="shared" si="668"/>
        <v>0.25</v>
      </c>
      <c r="AQ1118" s="226">
        <f t="shared" si="669"/>
        <v>1.05</v>
      </c>
      <c r="AR1118" s="360"/>
      <c r="AS1118" s="363"/>
      <c r="AT1118" s="366"/>
      <c r="AU1118" s="363"/>
      <c r="AV1118" s="366"/>
      <c r="AW1118" s="366"/>
      <c r="AX1118" s="366"/>
      <c r="AY1118" s="369"/>
    </row>
    <row r="1119" spans="1:51" ht="50" customHeight="1" x14ac:dyDescent="0.3">
      <c r="A1119" s="373" t="s">
        <v>1563</v>
      </c>
      <c r="B1119" s="376" t="s">
        <v>163</v>
      </c>
      <c r="C1119" s="379">
        <v>4</v>
      </c>
      <c r="D1119" s="376" t="s">
        <v>4051</v>
      </c>
      <c r="E1119" s="376" t="s">
        <v>253</v>
      </c>
      <c r="F1119" s="376" t="s">
        <v>2061</v>
      </c>
      <c r="G1119" s="382" t="str">
        <f>(CONCATENATE(F1119," ","de"," ",D1119," ","por"," ",J1119," ","debido a"," ",I1119))</f>
        <v>Pérdida de Disponibilidad de Información Fìsica  por Condiciones inadecuadas de temperatura y/o humedad debido a Falta de mantenimiento en las instalaciones</v>
      </c>
      <c r="H1119" s="361" t="s">
        <v>2084</v>
      </c>
      <c r="I1119" s="361" t="s">
        <v>2785</v>
      </c>
      <c r="J1119" s="361" t="s">
        <v>2786</v>
      </c>
      <c r="K1119" s="361" t="s">
        <v>2239</v>
      </c>
      <c r="L1119" s="361" t="s">
        <v>176</v>
      </c>
      <c r="M1119" s="361" t="s">
        <v>2042</v>
      </c>
      <c r="N1119" s="364">
        <f>VALUE(MID($M1119,1,1))</f>
        <v>3</v>
      </c>
      <c r="O1119" s="370">
        <f>IF(N1119=5,100%,IF(N1119=4,80%,IF(N1119=3,60%,IF(N1119=2,40%,IF(N1119=1,20%,"")))))</f>
        <v>0.6</v>
      </c>
      <c r="P1119" s="361" t="s">
        <v>2106</v>
      </c>
      <c r="Q1119" s="364">
        <f>VALUE(MID($P1119,1,1))</f>
        <v>3</v>
      </c>
      <c r="R1119" s="370">
        <f>IF(Q1119=5,100%,IF(Q1119=4,80%,IF(Q1119=3,60%,IF(Q1119=2,40%,IF(Q1119=1,20%,"")))))</f>
        <v>0.6</v>
      </c>
      <c r="S1119" s="364" t="str">
        <f>CONCATENATE(M1119,P1119)</f>
        <v>3. Media3. Moderado</v>
      </c>
      <c r="T1119" s="367" t="str">
        <f t="shared" ref="T1119" si="675">IF(S1119="5. Muy alta1. Leve","Alto",IF(S1119="5. Muy alta2. Menor","Alto",IF(S1119="5. Muy alta3. Moderado","Alto",IF(S1119="5. Muy alta4. Mayor","Alto",IF(S1119="5. Muy alta5. Catastrófico","Extremo",IF(S1119="4. Alta1. Leve","Moderado",IF(S1119="4. Alta2. Menor","Moderado",IF(S1119="4. Alta3. Moderado","Alto",IF(S1119="4. Alta4. Mayor","Alto",IF(S1119="4. Alta5. Catastrófico","Extremo",IF(S1119="3. Media1. Leve","Moderado",IF(S1119="3. Media2. Menor","Moderado",IF(S1119="3. Media3. Moderado","Moderado",IF(S1119="3. Media4. Mayor","Alto",IF(S1119="3. Media5. Catastrófico","Extremo",IF(S1119="2. Baja1. Leve","Bajo",IF(S1119="2. Baja2. Menor","Moderado",IF(S1119="2. Baja3. Moderado","Moderado",IF(S1119="2. Baja4. Mayor","Alto",IF(S1119="2. Baja5. Catastrófico","Extremo",IF(S1119="1. Muy baja1. Leve","Bajo",IF(S1119="1. Muy baja2. Menor","Bajo",IF(S1119="1. Muy baja3. Moderado","Moderado",IF(S1119="1. Muy baja4. Mayor","Alto",IF(S1119="1. Muy baja5. Catastrófico","Extremo","")))))))))))))))))))))))))</f>
        <v>Moderado</v>
      </c>
      <c r="U1119" s="129" t="s">
        <v>419</v>
      </c>
      <c r="V1119" s="129" t="s">
        <v>2779</v>
      </c>
      <c r="W1119" s="129" t="s">
        <v>2046</v>
      </c>
      <c r="X1119" s="224">
        <f t="shared" si="664"/>
        <v>0.25</v>
      </c>
      <c r="Y1119" s="224" t="s">
        <v>2047</v>
      </c>
      <c r="Z1119" s="224">
        <f t="shared" si="665"/>
        <v>0.05</v>
      </c>
      <c r="AA1119" s="129" t="s">
        <v>419</v>
      </c>
      <c r="AB1119" s="129" t="s">
        <v>2780</v>
      </c>
      <c r="AC1119" s="225">
        <f t="shared" si="666"/>
        <v>0.1</v>
      </c>
      <c r="AD1119" s="129" t="s">
        <v>419</v>
      </c>
      <c r="AE1119" s="129" t="s">
        <v>324</v>
      </c>
      <c r="AF1119" s="129" t="s">
        <v>1549</v>
      </c>
      <c r="AG1119" s="225">
        <f t="shared" si="667"/>
        <v>0.15</v>
      </c>
      <c r="AH1119" s="129" t="s">
        <v>419</v>
      </c>
      <c r="AI1119" s="129" t="s">
        <v>2159</v>
      </c>
      <c r="AJ1119" s="225">
        <f t="shared" si="623"/>
        <v>0.1</v>
      </c>
      <c r="AK1119" s="129" t="s">
        <v>419</v>
      </c>
      <c r="AL1119" s="129" t="s">
        <v>2050</v>
      </c>
      <c r="AM1119" s="225">
        <f t="shared" si="672"/>
        <v>0.15</v>
      </c>
      <c r="AN1119" s="225" t="s">
        <v>2051</v>
      </c>
      <c r="AO1119" s="225" t="s">
        <v>2052</v>
      </c>
      <c r="AP1119" s="225">
        <f t="shared" si="668"/>
        <v>0.25</v>
      </c>
      <c r="AQ1119" s="226">
        <f t="shared" si="669"/>
        <v>1.05</v>
      </c>
      <c r="AR1119" s="358">
        <f>AVERAGE(AQ1119,AQ1120,AQ1121)</f>
        <v>1.05</v>
      </c>
      <c r="AS1119" s="361" t="s">
        <v>2053</v>
      </c>
      <c r="AT1119" s="364">
        <f>VALUE(MID($AS1119,1,1))</f>
        <v>1</v>
      </c>
      <c r="AU1119" s="361" t="s">
        <v>2054</v>
      </c>
      <c r="AV1119" s="364">
        <f>VALUE(MID($AU1119,1,1))</f>
        <v>1</v>
      </c>
      <c r="AW1119" s="364">
        <f>$AT1119*$AV1119</f>
        <v>1</v>
      </c>
      <c r="AX1119" s="364" t="str">
        <f>CONCATENATE(AS1119,AU1119)</f>
        <v>1. Muy baja1. Leve</v>
      </c>
      <c r="AY1119" s="367" t="str">
        <f t="shared" ref="AY1119" si="676">IF(AX1119="5. Muy alta1. Leve","Alto",IF(AX1119="5. Muy alta2. Menor","Alto",IF(AX1119="5. Muy alta3. Moderado","Alto",IF(AX1119="5. Muy alta4. Mayor","Alto",IF(AX1119="5. Muy alta5. Catastrófico","Extremo",IF(AX1119="4. Alta1. Leve","Moderado",IF(AX1119="4. Alta2. Menor","Moderado",IF(AX1119="4. Alta3. Moderado","Alto",IF(AX1119="4. Alta4. Mayor","Alto",IF(AX1119="4. Alta5. Catastrófico","Extremo",IF(AX1119="3. Media1. Leve","Moderado",IF(AX1119="3. Media2. Menor","Moderado",IF(AX1119="3. Media3. Moderado","Moderado",IF(AX1119="3. Media4. Mayor","Alto",IF(AX1119="3. Media5. Catastrófico","Extremo",IF(AX1119="2. Baja1. Leve","Bajo",IF(AX1119="2. Baja2. Menor","Moderado",IF(AX1119="2. Baja3. Moderado","Moderado",IF(AX1119="2. Baja4. Mayor","Alto",IF(AX1119="2. Baja5. Catastrófico","Extremo",IF(AX1119="1. Muy baja1. Leve","Bajo",IF(AX1119="1. Muy baja2. Menor","Bajo",IF(AX1119="1. Muy baja3. Moderado","Moderado",IF(AX1119="1. Muy baja4. Mayor","Alto",IF(AX1119="1. Muy baja5. Catastrófico","Extremo","")))))))))))))))))))))))))</f>
        <v>Bajo</v>
      </c>
    </row>
    <row r="1120" spans="1:51" ht="50" customHeight="1" x14ac:dyDescent="0.3">
      <c r="A1120" s="374"/>
      <c r="B1120" s="377"/>
      <c r="C1120" s="380"/>
      <c r="D1120" s="377"/>
      <c r="E1120" s="377"/>
      <c r="F1120" s="377"/>
      <c r="G1120" s="383"/>
      <c r="H1120" s="362"/>
      <c r="I1120" s="362"/>
      <c r="J1120" s="362"/>
      <c r="K1120" s="362"/>
      <c r="L1120" s="362"/>
      <c r="M1120" s="362"/>
      <c r="N1120" s="365"/>
      <c r="O1120" s="371"/>
      <c r="P1120" s="362"/>
      <c r="Q1120" s="365"/>
      <c r="R1120" s="371"/>
      <c r="S1120" s="365"/>
      <c r="T1120" s="368"/>
      <c r="U1120" s="129" t="s">
        <v>419</v>
      </c>
      <c r="V1120" s="129" t="s">
        <v>2781</v>
      </c>
      <c r="W1120" s="129" t="s">
        <v>2046</v>
      </c>
      <c r="X1120" s="224">
        <f t="shared" si="664"/>
        <v>0.25</v>
      </c>
      <c r="Y1120" s="224" t="s">
        <v>2047</v>
      </c>
      <c r="Z1120" s="224">
        <f t="shared" si="665"/>
        <v>0.05</v>
      </c>
      <c r="AA1120" s="129" t="s">
        <v>419</v>
      </c>
      <c r="AB1120" s="129" t="s">
        <v>2782</v>
      </c>
      <c r="AC1120" s="225">
        <f t="shared" si="666"/>
        <v>0.1</v>
      </c>
      <c r="AD1120" s="129" t="s">
        <v>419</v>
      </c>
      <c r="AE1120" s="129" t="s">
        <v>324</v>
      </c>
      <c r="AF1120" s="129" t="s">
        <v>1549</v>
      </c>
      <c r="AG1120" s="225">
        <f t="shared" si="667"/>
        <v>0.15</v>
      </c>
      <c r="AH1120" s="129" t="s">
        <v>419</v>
      </c>
      <c r="AI1120" s="129" t="s">
        <v>2049</v>
      </c>
      <c r="AJ1120" s="225">
        <f t="shared" si="623"/>
        <v>0.1</v>
      </c>
      <c r="AK1120" s="129" t="s">
        <v>419</v>
      </c>
      <c r="AL1120" s="129" t="s">
        <v>2050</v>
      </c>
      <c r="AM1120" s="225">
        <f t="shared" si="672"/>
        <v>0.15</v>
      </c>
      <c r="AN1120" s="225" t="s">
        <v>2051</v>
      </c>
      <c r="AO1120" s="225" t="s">
        <v>2052</v>
      </c>
      <c r="AP1120" s="225">
        <f t="shared" si="668"/>
        <v>0.25</v>
      </c>
      <c r="AQ1120" s="226">
        <f t="shared" si="669"/>
        <v>1.05</v>
      </c>
      <c r="AR1120" s="359"/>
      <c r="AS1120" s="362"/>
      <c r="AT1120" s="365"/>
      <c r="AU1120" s="362"/>
      <c r="AV1120" s="365"/>
      <c r="AW1120" s="365"/>
      <c r="AX1120" s="365"/>
      <c r="AY1120" s="368"/>
    </row>
    <row r="1121" spans="1:51" ht="50" customHeight="1" x14ac:dyDescent="0.3">
      <c r="A1121" s="375"/>
      <c r="B1121" s="378"/>
      <c r="C1121" s="381"/>
      <c r="D1121" s="378"/>
      <c r="E1121" s="378"/>
      <c r="F1121" s="378"/>
      <c r="G1121" s="384"/>
      <c r="H1121" s="363"/>
      <c r="I1121" s="363"/>
      <c r="J1121" s="363"/>
      <c r="K1121" s="363"/>
      <c r="L1121" s="363"/>
      <c r="M1121" s="363"/>
      <c r="N1121" s="366"/>
      <c r="O1121" s="372"/>
      <c r="P1121" s="363"/>
      <c r="Q1121" s="366"/>
      <c r="R1121" s="372"/>
      <c r="S1121" s="366"/>
      <c r="T1121" s="369"/>
      <c r="U1121" s="129" t="s">
        <v>419</v>
      </c>
      <c r="V1121" s="129" t="s">
        <v>4057</v>
      </c>
      <c r="W1121" s="129" t="s">
        <v>2046</v>
      </c>
      <c r="X1121" s="224">
        <f t="shared" si="664"/>
        <v>0.25</v>
      </c>
      <c r="Y1121" s="224" t="s">
        <v>2047</v>
      </c>
      <c r="Z1121" s="224">
        <f t="shared" si="665"/>
        <v>0.05</v>
      </c>
      <c r="AA1121" s="129" t="s">
        <v>419</v>
      </c>
      <c r="AB1121" s="129" t="s">
        <v>2782</v>
      </c>
      <c r="AC1121" s="225">
        <f t="shared" si="666"/>
        <v>0.1</v>
      </c>
      <c r="AD1121" s="129" t="s">
        <v>419</v>
      </c>
      <c r="AE1121" s="129" t="s">
        <v>324</v>
      </c>
      <c r="AF1121" s="129" t="s">
        <v>1549</v>
      </c>
      <c r="AG1121" s="225">
        <f t="shared" si="667"/>
        <v>0.15</v>
      </c>
      <c r="AH1121" s="129" t="s">
        <v>419</v>
      </c>
      <c r="AI1121" s="129" t="s">
        <v>2049</v>
      </c>
      <c r="AJ1121" s="225">
        <f t="shared" si="623"/>
        <v>0.1</v>
      </c>
      <c r="AK1121" s="129" t="s">
        <v>419</v>
      </c>
      <c r="AL1121" s="129" t="s">
        <v>2050</v>
      </c>
      <c r="AM1121" s="225">
        <f t="shared" si="672"/>
        <v>0.15</v>
      </c>
      <c r="AN1121" s="225" t="s">
        <v>2051</v>
      </c>
      <c r="AO1121" s="225" t="s">
        <v>2052</v>
      </c>
      <c r="AP1121" s="225">
        <f t="shared" si="668"/>
        <v>0.25</v>
      </c>
      <c r="AQ1121" s="226">
        <f t="shared" si="669"/>
        <v>1.05</v>
      </c>
      <c r="AR1121" s="360"/>
      <c r="AS1121" s="363"/>
      <c r="AT1121" s="366"/>
      <c r="AU1121" s="363"/>
      <c r="AV1121" s="366"/>
      <c r="AW1121" s="366"/>
      <c r="AX1121" s="366"/>
      <c r="AY1121" s="369"/>
    </row>
    <row r="1122" spans="1:51" ht="50" customHeight="1" x14ac:dyDescent="0.3">
      <c r="A1122" s="373" t="s">
        <v>1563</v>
      </c>
      <c r="B1122" s="376" t="s">
        <v>163</v>
      </c>
      <c r="C1122" s="379">
        <v>5</v>
      </c>
      <c r="D1122" s="376" t="s">
        <v>4058</v>
      </c>
      <c r="E1122" s="376" t="s">
        <v>253</v>
      </c>
      <c r="F1122" s="376" t="s">
        <v>2032</v>
      </c>
      <c r="G1122" s="382" t="str">
        <f>(CONCATENATE(F1122," ","de"," ",D1122," ","por"," ",J1122," ","debido a"," ",I1122))</f>
        <v>Pérdida de confidencialidad e integridad de Informaciòn Digital por Uso indebido de la Información debido a Falta de cultura de seguridad</v>
      </c>
      <c r="H1122" s="361" t="s">
        <v>2073</v>
      </c>
      <c r="I1122" s="361" t="s">
        <v>2232</v>
      </c>
      <c r="J1122" s="361" t="s">
        <v>2075</v>
      </c>
      <c r="K1122" s="361" t="s">
        <v>2110</v>
      </c>
      <c r="L1122" s="361" t="s">
        <v>176</v>
      </c>
      <c r="M1122" s="361" t="s">
        <v>2042</v>
      </c>
      <c r="N1122" s="364">
        <f>VALUE(MID($M1122,1,1))</f>
        <v>3</v>
      </c>
      <c r="O1122" s="370">
        <f>IF(N1122=5,100%,IF(N1122=4,80%,IF(N1122=3,60%,IF(N1122=2,40%,IF(N1122=1,20%,"")))))</f>
        <v>0.6</v>
      </c>
      <c r="P1122" s="361" t="s">
        <v>2106</v>
      </c>
      <c r="Q1122" s="364">
        <f>VALUE(MID($P1122,1,1))</f>
        <v>3</v>
      </c>
      <c r="R1122" s="370">
        <f>IF(Q1122=5,100%,IF(Q1122=4,80%,IF(Q1122=3,60%,IF(Q1122=2,40%,IF(Q1122=1,20%,"")))))</f>
        <v>0.6</v>
      </c>
      <c r="S1122" s="364" t="str">
        <f>CONCATENATE(M1122,P1122)</f>
        <v>3. Media3. Moderado</v>
      </c>
      <c r="T1122" s="367" t="str">
        <f t="shared" ref="T1122" si="677">IF(S1122="5. Muy alta1. Leve","Alto",IF(S1122="5. Muy alta2. Menor","Alto",IF(S1122="5. Muy alta3. Moderado","Alto",IF(S1122="5. Muy alta4. Mayor","Alto",IF(S1122="5. Muy alta5. Catastrófico","Extremo",IF(S1122="4. Alta1. Leve","Moderado",IF(S1122="4. Alta2. Menor","Moderado",IF(S1122="4. Alta3. Moderado","Alto",IF(S1122="4. Alta4. Mayor","Alto",IF(S1122="4. Alta5. Catastrófico","Extremo",IF(S1122="3. Media1. Leve","Moderado",IF(S1122="3. Media2. Menor","Moderado",IF(S1122="3. Media3. Moderado","Moderado",IF(S1122="3. Media4. Mayor","Alto",IF(S1122="3. Media5. Catastrófico","Extremo",IF(S1122="2. Baja1. Leve","Bajo",IF(S1122="2. Baja2. Menor","Moderado",IF(S1122="2. Baja3. Moderado","Moderado",IF(S1122="2. Baja4. Mayor","Alto",IF(S1122="2. Baja5. Catastrófico","Extremo",IF(S1122="1. Muy baja1. Leve","Bajo",IF(S1122="1. Muy baja2. Menor","Bajo",IF(S1122="1. Muy baja3. Moderado","Moderado",IF(S1122="1. Muy baja4. Mayor","Alto",IF(S1122="1. Muy baja5. Catastrófico","Extremo","")))))))))))))))))))))))))</f>
        <v>Moderado</v>
      </c>
      <c r="U1122" s="129" t="s">
        <v>419</v>
      </c>
      <c r="V1122" s="129" t="s">
        <v>4059</v>
      </c>
      <c r="W1122" s="129" t="s">
        <v>2046</v>
      </c>
      <c r="X1122" s="224">
        <f t="shared" si="664"/>
        <v>0.25</v>
      </c>
      <c r="Y1122" s="224" t="s">
        <v>2069</v>
      </c>
      <c r="Z1122" s="224">
        <f t="shared" si="665"/>
        <v>0.15</v>
      </c>
      <c r="AA1122" s="129" t="s">
        <v>419</v>
      </c>
      <c r="AB1122" s="129" t="s">
        <v>4060</v>
      </c>
      <c r="AC1122" s="225">
        <f t="shared" si="666"/>
        <v>0.1</v>
      </c>
      <c r="AD1122" s="129" t="s">
        <v>419</v>
      </c>
      <c r="AE1122" s="129" t="s">
        <v>324</v>
      </c>
      <c r="AF1122" s="129" t="s">
        <v>1549</v>
      </c>
      <c r="AG1122" s="225">
        <f t="shared" si="667"/>
        <v>0.15</v>
      </c>
      <c r="AH1122" s="129" t="s">
        <v>419</v>
      </c>
      <c r="AI1122" s="129" t="s">
        <v>2049</v>
      </c>
      <c r="AJ1122" s="225">
        <f t="shared" si="623"/>
        <v>0.1</v>
      </c>
      <c r="AK1122" s="129" t="s">
        <v>419</v>
      </c>
      <c r="AL1122" s="129" t="s">
        <v>2050</v>
      </c>
      <c r="AM1122" s="225">
        <f t="shared" si="672"/>
        <v>0.15</v>
      </c>
      <c r="AN1122" s="225" t="s">
        <v>2051</v>
      </c>
      <c r="AO1122" s="225" t="s">
        <v>2052</v>
      </c>
      <c r="AP1122" s="225">
        <f t="shared" si="668"/>
        <v>0.25</v>
      </c>
      <c r="AQ1122" s="226">
        <f t="shared" si="669"/>
        <v>1.1499999999999999</v>
      </c>
      <c r="AR1122" s="358">
        <f>AVERAGE(AQ1122,AQ1123,AQ1124)</f>
        <v>1.1166666666666665</v>
      </c>
      <c r="AS1122" s="361" t="s">
        <v>2053</v>
      </c>
      <c r="AT1122" s="364">
        <f>VALUE(MID($AS1122,1,1))</f>
        <v>1</v>
      </c>
      <c r="AU1122" s="361" t="s">
        <v>2054</v>
      </c>
      <c r="AV1122" s="364">
        <f>VALUE(MID($AU1122,1,1))</f>
        <v>1</v>
      </c>
      <c r="AW1122" s="364">
        <f>$AT1122*$AV1122</f>
        <v>1</v>
      </c>
      <c r="AX1122" s="364" t="str">
        <f>CONCATENATE(AS1122,AU1122)</f>
        <v>1. Muy baja1. Leve</v>
      </c>
      <c r="AY1122" s="367" t="str">
        <f t="shared" ref="AY1122" si="678">IF(AX1122="5. Muy alta1. Leve","Alto",IF(AX1122="5. Muy alta2. Menor","Alto",IF(AX1122="5. Muy alta3. Moderado","Alto",IF(AX1122="5. Muy alta4. Mayor","Alto",IF(AX1122="5. Muy alta5. Catastrófico","Extremo",IF(AX1122="4. Alta1. Leve","Moderado",IF(AX1122="4. Alta2. Menor","Moderado",IF(AX1122="4. Alta3. Moderado","Alto",IF(AX1122="4. Alta4. Mayor","Alto",IF(AX1122="4. Alta5. Catastrófico","Extremo",IF(AX1122="3. Media1. Leve","Moderado",IF(AX1122="3. Media2. Menor","Moderado",IF(AX1122="3. Media3. Moderado","Moderado",IF(AX1122="3. Media4. Mayor","Alto",IF(AX1122="3. Media5. Catastrófico","Extremo",IF(AX1122="2. Baja1. Leve","Bajo",IF(AX1122="2. Baja2. Menor","Moderado",IF(AX1122="2. Baja3. Moderado","Moderado",IF(AX1122="2. Baja4. Mayor","Alto",IF(AX1122="2. Baja5. Catastrófico","Extremo",IF(AX1122="1. Muy baja1. Leve","Bajo",IF(AX1122="1. Muy baja2. Menor","Bajo",IF(AX1122="1. Muy baja3. Moderado","Moderado",IF(AX1122="1. Muy baja4. Mayor","Alto",IF(AX1122="1. Muy baja5. Catastrófico","Extremo","")))))))))))))))))))))))))</f>
        <v>Bajo</v>
      </c>
    </row>
    <row r="1123" spans="1:51" ht="50" customHeight="1" x14ac:dyDescent="0.3">
      <c r="A1123" s="374"/>
      <c r="B1123" s="377"/>
      <c r="C1123" s="380"/>
      <c r="D1123" s="377"/>
      <c r="E1123" s="377"/>
      <c r="F1123" s="377"/>
      <c r="G1123" s="383"/>
      <c r="H1123" s="362"/>
      <c r="I1123" s="362"/>
      <c r="J1123" s="362"/>
      <c r="K1123" s="362"/>
      <c r="L1123" s="362"/>
      <c r="M1123" s="362"/>
      <c r="N1123" s="365"/>
      <c r="O1123" s="371"/>
      <c r="P1123" s="362"/>
      <c r="Q1123" s="365"/>
      <c r="R1123" s="371"/>
      <c r="S1123" s="365"/>
      <c r="T1123" s="368"/>
      <c r="U1123" s="96" t="s">
        <v>419</v>
      </c>
      <c r="V1123" s="96" t="s">
        <v>4050</v>
      </c>
      <c r="W1123" s="96" t="s">
        <v>2046</v>
      </c>
      <c r="X1123" s="224">
        <f t="shared" si="664"/>
        <v>0.25</v>
      </c>
      <c r="Y1123" s="224" t="s">
        <v>2069</v>
      </c>
      <c r="Z1123" s="224">
        <f t="shared" si="665"/>
        <v>0.15</v>
      </c>
      <c r="AA1123" s="96" t="s">
        <v>419</v>
      </c>
      <c r="AB1123" s="96" t="s">
        <v>2070</v>
      </c>
      <c r="AC1123" s="231">
        <f t="shared" si="666"/>
        <v>0.1</v>
      </c>
      <c r="AD1123" s="96" t="s">
        <v>419</v>
      </c>
      <c r="AE1123" s="96" t="s">
        <v>194</v>
      </c>
      <c r="AF1123" s="96" t="s">
        <v>170</v>
      </c>
      <c r="AG1123" s="231">
        <f t="shared" si="667"/>
        <v>0.15</v>
      </c>
      <c r="AH1123" s="96" t="s">
        <v>419</v>
      </c>
      <c r="AI1123" s="96" t="s">
        <v>2066</v>
      </c>
      <c r="AJ1123" s="231">
        <f t="shared" si="623"/>
        <v>0.1</v>
      </c>
      <c r="AK1123" s="96" t="s">
        <v>419</v>
      </c>
      <c r="AL1123" s="96" t="s">
        <v>2063</v>
      </c>
      <c r="AM1123" s="231">
        <f t="shared" si="672"/>
        <v>0.15</v>
      </c>
      <c r="AN1123" s="231" t="s">
        <v>2051</v>
      </c>
      <c r="AO1123" s="231" t="s">
        <v>2067</v>
      </c>
      <c r="AP1123" s="225">
        <f t="shared" si="668"/>
        <v>0.25</v>
      </c>
      <c r="AQ1123" s="226">
        <f t="shared" si="669"/>
        <v>1.1499999999999999</v>
      </c>
      <c r="AR1123" s="359"/>
      <c r="AS1123" s="362"/>
      <c r="AT1123" s="365"/>
      <c r="AU1123" s="362"/>
      <c r="AV1123" s="365"/>
      <c r="AW1123" s="365"/>
      <c r="AX1123" s="365"/>
      <c r="AY1123" s="368"/>
    </row>
    <row r="1124" spans="1:51" ht="50" customHeight="1" x14ac:dyDescent="0.3">
      <c r="A1124" s="375"/>
      <c r="B1124" s="378"/>
      <c r="C1124" s="381"/>
      <c r="D1124" s="378"/>
      <c r="E1124" s="378"/>
      <c r="F1124" s="378"/>
      <c r="G1124" s="384"/>
      <c r="H1124" s="363"/>
      <c r="I1124" s="363"/>
      <c r="J1124" s="363"/>
      <c r="K1124" s="363"/>
      <c r="L1124" s="363"/>
      <c r="M1124" s="363"/>
      <c r="N1124" s="366"/>
      <c r="O1124" s="372"/>
      <c r="P1124" s="363"/>
      <c r="Q1124" s="366"/>
      <c r="R1124" s="372"/>
      <c r="S1124" s="366"/>
      <c r="T1124" s="369"/>
      <c r="U1124" s="97" t="s">
        <v>419</v>
      </c>
      <c r="V1124" s="129" t="s">
        <v>2045</v>
      </c>
      <c r="W1124" s="129" t="s">
        <v>2046</v>
      </c>
      <c r="X1124" s="232">
        <f t="shared" si="664"/>
        <v>0.25</v>
      </c>
      <c r="Y1124" s="224" t="s">
        <v>2047</v>
      </c>
      <c r="Z1124" s="232">
        <f t="shared" si="665"/>
        <v>0.05</v>
      </c>
      <c r="AA1124" s="97" t="s">
        <v>419</v>
      </c>
      <c r="AB1124" s="129" t="s">
        <v>2048</v>
      </c>
      <c r="AC1124" s="233">
        <f t="shared" si="666"/>
        <v>0.1</v>
      </c>
      <c r="AD1124" s="97" t="s">
        <v>419</v>
      </c>
      <c r="AE1124" s="129" t="s">
        <v>194</v>
      </c>
      <c r="AF1124" s="129" t="s">
        <v>170</v>
      </c>
      <c r="AG1124" s="233">
        <f t="shared" si="667"/>
        <v>0.15</v>
      </c>
      <c r="AH1124" s="97" t="s">
        <v>419</v>
      </c>
      <c r="AI1124" s="129" t="s">
        <v>2049</v>
      </c>
      <c r="AJ1124" s="233">
        <f t="shared" si="623"/>
        <v>0.1</v>
      </c>
      <c r="AK1124" s="97" t="s">
        <v>419</v>
      </c>
      <c r="AL1124" s="129" t="s">
        <v>2063</v>
      </c>
      <c r="AM1124" s="233">
        <f t="shared" si="672"/>
        <v>0.15</v>
      </c>
      <c r="AN1124" s="233" t="s">
        <v>2051</v>
      </c>
      <c r="AO1124" s="225" t="s">
        <v>2052</v>
      </c>
      <c r="AP1124" s="225">
        <f t="shared" si="668"/>
        <v>0.25</v>
      </c>
      <c r="AQ1124" s="226">
        <f t="shared" si="669"/>
        <v>1.05</v>
      </c>
      <c r="AR1124" s="360"/>
      <c r="AS1124" s="363"/>
      <c r="AT1124" s="366"/>
      <c r="AU1124" s="363"/>
      <c r="AV1124" s="366"/>
      <c r="AW1124" s="366"/>
      <c r="AX1124" s="366"/>
      <c r="AY1124" s="369"/>
    </row>
    <row r="1125" spans="1:51" ht="50" customHeight="1" x14ac:dyDescent="0.3">
      <c r="A1125" s="373" t="s">
        <v>1563</v>
      </c>
      <c r="B1125" s="376" t="s">
        <v>163</v>
      </c>
      <c r="C1125" s="379">
        <v>6</v>
      </c>
      <c r="D1125" s="376" t="s">
        <v>4058</v>
      </c>
      <c r="E1125" s="376" t="s">
        <v>253</v>
      </c>
      <c r="F1125" s="376" t="s">
        <v>2061</v>
      </c>
      <c r="G1125" s="382" t="str">
        <f>(CONCATENATE(F1125," ","de"," ",D1125," ","por"," ",J1125," ","debido a"," ",I1125))</f>
        <v>Pérdida de Disponibilidad de Informaciòn Digital por Uso indebido de la Información debido a Falta de cultura de seguridad</v>
      </c>
      <c r="H1125" s="361" t="s">
        <v>2073</v>
      </c>
      <c r="I1125" s="361" t="s">
        <v>2232</v>
      </c>
      <c r="J1125" s="361" t="s">
        <v>2075</v>
      </c>
      <c r="K1125" s="361" t="s">
        <v>2110</v>
      </c>
      <c r="L1125" s="361" t="s">
        <v>176</v>
      </c>
      <c r="M1125" s="361" t="s">
        <v>2042</v>
      </c>
      <c r="N1125" s="364">
        <f>VALUE(MID($M1125,1,1))</f>
        <v>3</v>
      </c>
      <c r="O1125" s="370">
        <f>IF(N1125=5,100%,IF(N1125=4,80%,IF(N1125=3,60%,IF(N1125=2,40%,IF(N1125=1,20%,"")))))</f>
        <v>0.6</v>
      </c>
      <c r="P1125" s="361" t="s">
        <v>2106</v>
      </c>
      <c r="Q1125" s="364">
        <f>VALUE(MID($P1125,1,1))</f>
        <v>3</v>
      </c>
      <c r="R1125" s="370">
        <f>IF(Q1125=5,100%,IF(Q1125=4,80%,IF(Q1125=3,60%,IF(Q1125=2,40%,IF(Q1125=1,20%,"")))))</f>
        <v>0.6</v>
      </c>
      <c r="S1125" s="364" t="str">
        <f>CONCATENATE(M1125,P1125)</f>
        <v>3. Media3. Moderado</v>
      </c>
      <c r="T1125" s="367" t="str">
        <f t="shared" ref="T1125" si="679">IF(S1125="5. Muy alta1. Leve","Alto",IF(S1125="5. Muy alta2. Menor","Alto",IF(S1125="5. Muy alta3. Moderado","Alto",IF(S1125="5. Muy alta4. Mayor","Alto",IF(S1125="5. Muy alta5. Catastrófico","Extremo",IF(S1125="4. Alta1. Leve","Moderado",IF(S1125="4. Alta2. Menor","Moderado",IF(S1125="4. Alta3. Moderado","Alto",IF(S1125="4. Alta4. Mayor","Alto",IF(S1125="4. Alta5. Catastrófico","Extremo",IF(S1125="3. Media1. Leve","Moderado",IF(S1125="3. Media2. Menor","Moderado",IF(S1125="3. Media3. Moderado","Moderado",IF(S1125="3. Media4. Mayor","Alto",IF(S1125="3. Media5. Catastrófico","Extremo",IF(S1125="2. Baja1. Leve","Bajo",IF(S1125="2. Baja2. Menor","Moderado",IF(S1125="2. Baja3. Moderado","Moderado",IF(S1125="2. Baja4. Mayor","Alto",IF(S1125="2. Baja5. Catastrófico","Extremo",IF(S1125="1. Muy baja1. Leve","Bajo",IF(S1125="1. Muy baja2. Menor","Bajo",IF(S1125="1. Muy baja3. Moderado","Moderado",IF(S1125="1. Muy baja4. Mayor","Alto",IF(S1125="1. Muy baja5. Catastrófico","Extremo","")))))))))))))))))))))))))</f>
        <v>Moderado</v>
      </c>
      <c r="U1125" s="129" t="s">
        <v>419</v>
      </c>
      <c r="V1125" s="129" t="s">
        <v>4059</v>
      </c>
      <c r="W1125" s="129" t="s">
        <v>2046</v>
      </c>
      <c r="X1125" s="224">
        <f t="shared" si="664"/>
        <v>0.25</v>
      </c>
      <c r="Y1125" s="224" t="s">
        <v>2069</v>
      </c>
      <c r="Z1125" s="224">
        <f t="shared" si="665"/>
        <v>0.15</v>
      </c>
      <c r="AA1125" s="129" t="s">
        <v>419</v>
      </c>
      <c r="AB1125" s="129" t="s">
        <v>4060</v>
      </c>
      <c r="AC1125" s="225">
        <f t="shared" si="666"/>
        <v>0.1</v>
      </c>
      <c r="AD1125" s="129" t="s">
        <v>419</v>
      </c>
      <c r="AE1125" s="129" t="s">
        <v>324</v>
      </c>
      <c r="AF1125" s="129" t="s">
        <v>1549</v>
      </c>
      <c r="AG1125" s="225">
        <f t="shared" si="667"/>
        <v>0.15</v>
      </c>
      <c r="AH1125" s="129" t="s">
        <v>419</v>
      </c>
      <c r="AI1125" s="129" t="s">
        <v>2049</v>
      </c>
      <c r="AJ1125" s="225">
        <f t="shared" si="623"/>
        <v>0.1</v>
      </c>
      <c r="AK1125" s="129" t="s">
        <v>419</v>
      </c>
      <c r="AL1125" s="129" t="s">
        <v>2050</v>
      </c>
      <c r="AM1125" s="225">
        <f t="shared" si="672"/>
        <v>0.15</v>
      </c>
      <c r="AN1125" s="225" t="s">
        <v>2051</v>
      </c>
      <c r="AO1125" s="225" t="s">
        <v>2052</v>
      </c>
      <c r="AP1125" s="225">
        <f t="shared" si="668"/>
        <v>0.25</v>
      </c>
      <c r="AQ1125" s="226">
        <f t="shared" si="669"/>
        <v>1.1499999999999999</v>
      </c>
      <c r="AR1125" s="358">
        <f>AVERAGE(AQ1125,AQ1126,AQ1127)</f>
        <v>1.1166666666666665</v>
      </c>
      <c r="AS1125" s="361" t="s">
        <v>2053</v>
      </c>
      <c r="AT1125" s="364">
        <f>VALUE(MID($AS1125,1,1))</f>
        <v>1</v>
      </c>
      <c r="AU1125" s="361" t="s">
        <v>2054</v>
      </c>
      <c r="AV1125" s="364">
        <f>VALUE(MID($AU1125,1,1))</f>
        <v>1</v>
      </c>
      <c r="AW1125" s="364">
        <f>$AT1125*$AV1125</f>
        <v>1</v>
      </c>
      <c r="AX1125" s="364" t="str">
        <f>CONCATENATE(AS1125,AU1125)</f>
        <v>1. Muy baja1. Leve</v>
      </c>
      <c r="AY1125" s="367" t="str">
        <f t="shared" ref="AY1125" si="680">IF(AX1125="5. Muy alta1. Leve","Alto",IF(AX1125="5. Muy alta2. Menor","Alto",IF(AX1125="5. Muy alta3. Moderado","Alto",IF(AX1125="5. Muy alta4. Mayor","Alto",IF(AX1125="5. Muy alta5. Catastrófico","Extremo",IF(AX1125="4. Alta1. Leve","Moderado",IF(AX1125="4. Alta2. Menor","Moderado",IF(AX1125="4. Alta3. Moderado","Alto",IF(AX1125="4. Alta4. Mayor","Alto",IF(AX1125="4. Alta5. Catastrófico","Extremo",IF(AX1125="3. Media1. Leve","Moderado",IF(AX1125="3. Media2. Menor","Moderado",IF(AX1125="3. Media3. Moderado","Moderado",IF(AX1125="3. Media4. Mayor","Alto",IF(AX1125="3. Media5. Catastrófico","Extremo",IF(AX1125="2. Baja1. Leve","Bajo",IF(AX1125="2. Baja2. Menor","Moderado",IF(AX1125="2. Baja3. Moderado","Moderado",IF(AX1125="2. Baja4. Mayor","Alto",IF(AX1125="2. Baja5. Catastrófico","Extremo",IF(AX1125="1. Muy baja1. Leve","Bajo",IF(AX1125="1. Muy baja2. Menor","Bajo",IF(AX1125="1. Muy baja3. Moderado","Moderado",IF(AX1125="1. Muy baja4. Mayor","Alto",IF(AX1125="1. Muy baja5. Catastrófico","Extremo","")))))))))))))))))))))))))</f>
        <v>Bajo</v>
      </c>
    </row>
    <row r="1126" spans="1:51" ht="50" customHeight="1" x14ac:dyDescent="0.3">
      <c r="A1126" s="374"/>
      <c r="B1126" s="377"/>
      <c r="C1126" s="380"/>
      <c r="D1126" s="377"/>
      <c r="E1126" s="377"/>
      <c r="F1126" s="377"/>
      <c r="G1126" s="383"/>
      <c r="H1126" s="362"/>
      <c r="I1126" s="362"/>
      <c r="J1126" s="362"/>
      <c r="K1126" s="362"/>
      <c r="L1126" s="362"/>
      <c r="M1126" s="362"/>
      <c r="N1126" s="365"/>
      <c r="O1126" s="371"/>
      <c r="P1126" s="362"/>
      <c r="Q1126" s="365"/>
      <c r="R1126" s="371"/>
      <c r="S1126" s="365"/>
      <c r="T1126" s="368"/>
      <c r="U1126" s="129" t="s">
        <v>419</v>
      </c>
      <c r="V1126" s="129" t="s">
        <v>4050</v>
      </c>
      <c r="W1126" s="129" t="s">
        <v>2046</v>
      </c>
      <c r="X1126" s="224">
        <f t="shared" si="664"/>
        <v>0.25</v>
      </c>
      <c r="Y1126" s="224" t="s">
        <v>2069</v>
      </c>
      <c r="Z1126" s="224">
        <f t="shared" si="665"/>
        <v>0.15</v>
      </c>
      <c r="AA1126" s="129" t="s">
        <v>419</v>
      </c>
      <c r="AB1126" s="129" t="s">
        <v>2070</v>
      </c>
      <c r="AC1126" s="225">
        <f t="shared" si="666"/>
        <v>0.1</v>
      </c>
      <c r="AD1126" s="129" t="s">
        <v>419</v>
      </c>
      <c r="AE1126" s="129" t="s">
        <v>194</v>
      </c>
      <c r="AF1126" s="129" t="s">
        <v>170</v>
      </c>
      <c r="AG1126" s="225">
        <f t="shared" si="667"/>
        <v>0.15</v>
      </c>
      <c r="AH1126" s="129" t="s">
        <v>419</v>
      </c>
      <c r="AI1126" s="129" t="s">
        <v>2066</v>
      </c>
      <c r="AJ1126" s="225">
        <f t="shared" si="623"/>
        <v>0.1</v>
      </c>
      <c r="AK1126" s="129" t="s">
        <v>419</v>
      </c>
      <c r="AL1126" s="129" t="s">
        <v>2063</v>
      </c>
      <c r="AM1126" s="225">
        <f t="shared" si="672"/>
        <v>0.15</v>
      </c>
      <c r="AN1126" s="225" t="s">
        <v>2051</v>
      </c>
      <c r="AO1126" s="225" t="s">
        <v>2067</v>
      </c>
      <c r="AP1126" s="225">
        <f t="shared" si="668"/>
        <v>0.25</v>
      </c>
      <c r="AQ1126" s="226">
        <f t="shared" si="669"/>
        <v>1.1499999999999999</v>
      </c>
      <c r="AR1126" s="359"/>
      <c r="AS1126" s="362"/>
      <c r="AT1126" s="365"/>
      <c r="AU1126" s="362"/>
      <c r="AV1126" s="365"/>
      <c r="AW1126" s="365"/>
      <c r="AX1126" s="365"/>
      <c r="AY1126" s="368"/>
    </row>
    <row r="1127" spans="1:51" ht="50" customHeight="1" x14ac:dyDescent="0.3">
      <c r="A1127" s="375"/>
      <c r="B1127" s="378"/>
      <c r="C1127" s="381"/>
      <c r="D1127" s="378"/>
      <c r="E1127" s="378"/>
      <c r="F1127" s="378"/>
      <c r="G1127" s="384"/>
      <c r="H1127" s="363"/>
      <c r="I1127" s="363"/>
      <c r="J1127" s="363"/>
      <c r="K1127" s="363"/>
      <c r="L1127" s="363"/>
      <c r="M1127" s="363"/>
      <c r="N1127" s="366"/>
      <c r="O1127" s="372"/>
      <c r="P1127" s="363"/>
      <c r="Q1127" s="366"/>
      <c r="R1127" s="372"/>
      <c r="S1127" s="366"/>
      <c r="T1127" s="369"/>
      <c r="U1127" s="97" t="s">
        <v>419</v>
      </c>
      <c r="V1127" s="129" t="s">
        <v>2045</v>
      </c>
      <c r="W1127" s="129" t="s">
        <v>2046</v>
      </c>
      <c r="X1127" s="232">
        <f t="shared" si="664"/>
        <v>0.25</v>
      </c>
      <c r="Y1127" s="224" t="s">
        <v>2047</v>
      </c>
      <c r="Z1127" s="232">
        <f t="shared" si="665"/>
        <v>0.05</v>
      </c>
      <c r="AA1127" s="97" t="s">
        <v>419</v>
      </c>
      <c r="AB1127" s="129" t="s">
        <v>2048</v>
      </c>
      <c r="AC1127" s="233">
        <f t="shared" si="666"/>
        <v>0.1</v>
      </c>
      <c r="AD1127" s="97" t="s">
        <v>419</v>
      </c>
      <c r="AE1127" s="129" t="s">
        <v>194</v>
      </c>
      <c r="AF1127" s="129" t="s">
        <v>170</v>
      </c>
      <c r="AG1127" s="233">
        <f t="shared" si="667"/>
        <v>0.15</v>
      </c>
      <c r="AH1127" s="97" t="s">
        <v>419</v>
      </c>
      <c r="AI1127" s="129" t="s">
        <v>2049</v>
      </c>
      <c r="AJ1127" s="233">
        <f t="shared" si="623"/>
        <v>0.1</v>
      </c>
      <c r="AK1127" s="97" t="s">
        <v>419</v>
      </c>
      <c r="AL1127" s="129" t="s">
        <v>2063</v>
      </c>
      <c r="AM1127" s="233">
        <f t="shared" si="672"/>
        <v>0.15</v>
      </c>
      <c r="AN1127" s="233" t="s">
        <v>2051</v>
      </c>
      <c r="AO1127" s="225" t="s">
        <v>2052</v>
      </c>
      <c r="AP1127" s="225">
        <f t="shared" si="668"/>
        <v>0.25</v>
      </c>
      <c r="AQ1127" s="226">
        <f t="shared" si="669"/>
        <v>1.05</v>
      </c>
      <c r="AR1127" s="360"/>
      <c r="AS1127" s="363"/>
      <c r="AT1127" s="366"/>
      <c r="AU1127" s="363"/>
      <c r="AV1127" s="366"/>
      <c r="AW1127" s="366"/>
      <c r="AX1127" s="366"/>
      <c r="AY1127" s="369"/>
    </row>
    <row r="1128" spans="1:51" ht="50" customHeight="1" x14ac:dyDescent="0.3">
      <c r="A1128" s="373" t="s">
        <v>1563</v>
      </c>
      <c r="B1128" s="376" t="s">
        <v>163</v>
      </c>
      <c r="C1128" s="379">
        <v>7</v>
      </c>
      <c r="D1128" s="376" t="s">
        <v>465</v>
      </c>
      <c r="E1128" s="376" t="s">
        <v>175</v>
      </c>
      <c r="F1128" s="376" t="s">
        <v>2032</v>
      </c>
      <c r="G1128" s="382" t="str">
        <f>(CONCATENATE(F1128," ","de"," ",D1128," ","por"," ",J1128," ","debido a"," ",I1128))</f>
        <v>Pérdida de confidencialidad e integridad de Equipos de cómputo por Alteración de la información / Modificación de la Información debido a Acceso a los equipos de cómputo sin controles</v>
      </c>
      <c r="H1128" s="361" t="s">
        <v>2104</v>
      </c>
      <c r="I1128" s="361" t="s">
        <v>2033</v>
      </c>
      <c r="J1128" s="361" t="s">
        <v>2174</v>
      </c>
      <c r="K1128" s="361" t="s">
        <v>2175</v>
      </c>
      <c r="L1128" s="361" t="s">
        <v>176</v>
      </c>
      <c r="M1128" s="361" t="s">
        <v>2132</v>
      </c>
      <c r="N1128" s="364">
        <f>VALUE(MID($M1128,1,1))</f>
        <v>2</v>
      </c>
      <c r="O1128" s="370">
        <f>IF(N1128=5,100%,IF(N1128=4,80%,IF(N1128=3,60%,IF(N1128=2,40%,IF(N1128=1,20%,"")))))</f>
        <v>0.4</v>
      </c>
      <c r="P1128" s="361" t="s">
        <v>2106</v>
      </c>
      <c r="Q1128" s="364">
        <f>VALUE(MID($P1128,1,1))</f>
        <v>3</v>
      </c>
      <c r="R1128" s="370">
        <f>IF(Q1128=5,100%,IF(Q1128=4,80%,IF(Q1128=3,60%,IF(Q1128=2,40%,IF(Q1128=1,20%,"")))))</f>
        <v>0.6</v>
      </c>
      <c r="S1128" s="364" t="str">
        <f>CONCATENATE(M1128,P1128)</f>
        <v>2. Baja3. Moderado</v>
      </c>
      <c r="T1128" s="367" t="str">
        <f t="shared" ref="T1128" si="681">IF(S1128="5. Muy alta1. Leve","Alto",IF(S1128="5. Muy alta2. Menor","Alto",IF(S1128="5. Muy alta3. Moderado","Alto",IF(S1128="5. Muy alta4. Mayor","Alto",IF(S1128="5. Muy alta5. Catastrófico","Extremo",IF(S1128="4. Alta1. Leve","Moderado",IF(S1128="4. Alta2. Menor","Moderado",IF(S1128="4. Alta3. Moderado","Alto",IF(S1128="4. Alta4. Mayor","Alto",IF(S1128="4. Alta5. Catastrófico","Extremo",IF(S1128="3. Media1. Leve","Moderado",IF(S1128="3. Media2. Menor","Moderado",IF(S1128="3. Media3. Moderado","Moderado",IF(S1128="3. Media4. Mayor","Alto",IF(S1128="3. Media5. Catastrófico","Extremo",IF(S1128="2. Baja1. Leve","Bajo",IF(S1128="2. Baja2. Menor","Moderado",IF(S1128="2. Baja3. Moderado","Moderado",IF(S1128="2. Baja4. Mayor","Alto",IF(S1128="2. Baja5. Catastrófico","Extremo",IF(S1128="1. Muy baja1. Leve","Bajo",IF(S1128="1. Muy baja2. Menor","Bajo",IF(S1128="1. Muy baja3. Moderado","Moderado",IF(S1128="1. Muy baja4. Mayor","Alto",IF(S1128="1. Muy baja5. Catastrófico","Extremo","")))))))))))))))))))))))))</f>
        <v>Moderado</v>
      </c>
      <c r="U1128" s="129" t="s">
        <v>419</v>
      </c>
      <c r="V1128" s="129" t="s">
        <v>2176</v>
      </c>
      <c r="W1128" s="129" t="s">
        <v>2046</v>
      </c>
      <c r="X1128" s="224">
        <f t="shared" si="664"/>
        <v>0.25</v>
      </c>
      <c r="Y1128" s="224" t="s">
        <v>2047</v>
      </c>
      <c r="Z1128" s="224">
        <f t="shared" si="665"/>
        <v>0.05</v>
      </c>
      <c r="AA1128" s="129" t="s">
        <v>419</v>
      </c>
      <c r="AB1128" s="129" t="s">
        <v>2177</v>
      </c>
      <c r="AC1128" s="225">
        <f t="shared" si="666"/>
        <v>0.1</v>
      </c>
      <c r="AD1128" s="129" t="s">
        <v>419</v>
      </c>
      <c r="AE1128" s="129" t="s">
        <v>178</v>
      </c>
      <c r="AF1128" s="129" t="s">
        <v>170</v>
      </c>
      <c r="AG1128" s="225">
        <f t="shared" si="667"/>
        <v>0.15</v>
      </c>
      <c r="AH1128" s="129" t="s">
        <v>419</v>
      </c>
      <c r="AI1128" s="129" t="s">
        <v>2145</v>
      </c>
      <c r="AJ1128" s="225">
        <f t="shared" ref="AJ1128:AJ1179" si="682">IF($AH1128="SI",10%,0%)</f>
        <v>0.1</v>
      </c>
      <c r="AK1128" s="129" t="s">
        <v>419</v>
      </c>
      <c r="AL1128" s="129" t="s">
        <v>2050</v>
      </c>
      <c r="AM1128" s="225">
        <f t="shared" si="672"/>
        <v>0.15</v>
      </c>
      <c r="AN1128" s="225" t="s">
        <v>2051</v>
      </c>
      <c r="AO1128" s="225" t="s">
        <v>2067</v>
      </c>
      <c r="AP1128" s="225">
        <f t="shared" si="668"/>
        <v>0.25</v>
      </c>
      <c r="AQ1128" s="226">
        <f t="shared" si="669"/>
        <v>1.05</v>
      </c>
      <c r="AR1128" s="358">
        <f>AVERAGE(AQ1128,AQ1129,AQ1130)</f>
        <v>1.05</v>
      </c>
      <c r="AS1128" s="361" t="s">
        <v>2053</v>
      </c>
      <c r="AT1128" s="364">
        <f>VALUE(MID($AS1128,1,1))</f>
        <v>1</v>
      </c>
      <c r="AU1128" s="361" t="s">
        <v>2054</v>
      </c>
      <c r="AV1128" s="364">
        <f>VALUE(MID($AU1128,1,1))</f>
        <v>1</v>
      </c>
      <c r="AW1128" s="364">
        <f>$AT1128*$AV1128</f>
        <v>1</v>
      </c>
      <c r="AX1128" s="364" t="str">
        <f>CONCATENATE(AS1128,AU1128)</f>
        <v>1. Muy baja1. Leve</v>
      </c>
      <c r="AY1128" s="367" t="str">
        <f t="shared" ref="AY1128" si="683">IF(AX1128="5. Muy alta1. Leve","Alto",IF(AX1128="5. Muy alta2. Menor","Alto",IF(AX1128="5. Muy alta3. Moderado","Alto",IF(AX1128="5. Muy alta4. Mayor","Alto",IF(AX1128="5. Muy alta5. Catastrófico","Extremo",IF(AX1128="4. Alta1. Leve","Moderado",IF(AX1128="4. Alta2. Menor","Moderado",IF(AX1128="4. Alta3. Moderado","Alto",IF(AX1128="4. Alta4. Mayor","Alto",IF(AX1128="4. Alta5. Catastrófico","Extremo",IF(AX1128="3. Media1. Leve","Moderado",IF(AX1128="3. Media2. Menor","Moderado",IF(AX1128="3. Media3. Moderado","Moderado",IF(AX1128="3. Media4. Mayor","Alto",IF(AX1128="3. Media5. Catastrófico","Extremo",IF(AX1128="2. Baja1. Leve","Bajo",IF(AX1128="2. Baja2. Menor","Moderado",IF(AX1128="2. Baja3. Moderado","Moderado",IF(AX1128="2. Baja4. Mayor","Alto",IF(AX1128="2. Baja5. Catastrófico","Extremo",IF(AX1128="1. Muy baja1. Leve","Bajo",IF(AX1128="1. Muy baja2. Menor","Bajo",IF(AX1128="1. Muy baja3. Moderado","Moderado",IF(AX1128="1. Muy baja4. Mayor","Alto",IF(AX1128="1. Muy baja5. Catastrófico","Extremo","")))))))))))))))))))))))))</f>
        <v>Bajo</v>
      </c>
    </row>
    <row r="1129" spans="1:51" ht="50" customHeight="1" x14ac:dyDescent="0.3">
      <c r="A1129" s="374"/>
      <c r="B1129" s="377"/>
      <c r="C1129" s="380"/>
      <c r="D1129" s="377"/>
      <c r="E1129" s="377"/>
      <c r="F1129" s="377"/>
      <c r="G1129" s="383"/>
      <c r="H1129" s="362"/>
      <c r="I1129" s="362"/>
      <c r="J1129" s="362"/>
      <c r="K1129" s="362"/>
      <c r="L1129" s="362"/>
      <c r="M1129" s="362"/>
      <c r="N1129" s="365"/>
      <c r="O1129" s="371"/>
      <c r="P1129" s="362"/>
      <c r="Q1129" s="365"/>
      <c r="R1129" s="371"/>
      <c r="S1129" s="365"/>
      <c r="T1129" s="368"/>
      <c r="U1129" s="129" t="s">
        <v>419</v>
      </c>
      <c r="V1129" s="129" t="s">
        <v>2178</v>
      </c>
      <c r="W1129" s="129" t="s">
        <v>2046</v>
      </c>
      <c r="X1129" s="224">
        <f t="shared" si="664"/>
        <v>0.25</v>
      </c>
      <c r="Y1129" s="224" t="s">
        <v>2047</v>
      </c>
      <c r="Z1129" s="224">
        <f t="shared" si="665"/>
        <v>0.05</v>
      </c>
      <c r="AA1129" s="129" t="s">
        <v>419</v>
      </c>
      <c r="AB1129" s="129" t="s">
        <v>2179</v>
      </c>
      <c r="AC1129" s="225">
        <f t="shared" si="666"/>
        <v>0.1</v>
      </c>
      <c r="AD1129" s="129" t="s">
        <v>419</v>
      </c>
      <c r="AE1129" s="129" t="s">
        <v>516</v>
      </c>
      <c r="AF1129" s="129" t="s">
        <v>1549</v>
      </c>
      <c r="AG1129" s="225">
        <f t="shared" si="667"/>
        <v>0.15</v>
      </c>
      <c r="AH1129" s="129" t="s">
        <v>419</v>
      </c>
      <c r="AI1129" s="129" t="s">
        <v>2145</v>
      </c>
      <c r="AJ1129" s="225">
        <f t="shared" si="682"/>
        <v>0.1</v>
      </c>
      <c r="AK1129" s="129" t="s">
        <v>419</v>
      </c>
      <c r="AL1129" s="129" t="s">
        <v>2050</v>
      </c>
      <c r="AM1129" s="225">
        <f t="shared" si="672"/>
        <v>0.15</v>
      </c>
      <c r="AN1129" s="225" t="s">
        <v>2051</v>
      </c>
      <c r="AO1129" s="225" t="s">
        <v>2067</v>
      </c>
      <c r="AP1129" s="225">
        <f t="shared" si="668"/>
        <v>0.25</v>
      </c>
      <c r="AQ1129" s="226">
        <f t="shared" si="669"/>
        <v>1.05</v>
      </c>
      <c r="AR1129" s="359"/>
      <c r="AS1129" s="362"/>
      <c r="AT1129" s="365"/>
      <c r="AU1129" s="362"/>
      <c r="AV1129" s="365"/>
      <c r="AW1129" s="365"/>
      <c r="AX1129" s="365"/>
      <c r="AY1129" s="368"/>
    </row>
    <row r="1130" spans="1:51" ht="50" customHeight="1" x14ac:dyDescent="0.3">
      <c r="A1130" s="375"/>
      <c r="B1130" s="378"/>
      <c r="C1130" s="381"/>
      <c r="D1130" s="378"/>
      <c r="E1130" s="378"/>
      <c r="F1130" s="378"/>
      <c r="G1130" s="384"/>
      <c r="H1130" s="363"/>
      <c r="I1130" s="363"/>
      <c r="J1130" s="363"/>
      <c r="K1130" s="363"/>
      <c r="L1130" s="363"/>
      <c r="M1130" s="363"/>
      <c r="N1130" s="366"/>
      <c r="O1130" s="372"/>
      <c r="P1130" s="363"/>
      <c r="Q1130" s="366"/>
      <c r="R1130" s="372"/>
      <c r="S1130" s="366"/>
      <c r="T1130" s="369"/>
      <c r="U1130" s="129" t="s">
        <v>419</v>
      </c>
      <c r="V1130" s="96" t="s">
        <v>4061</v>
      </c>
      <c r="W1130" s="129" t="s">
        <v>2046</v>
      </c>
      <c r="X1130" s="224">
        <f t="shared" si="664"/>
        <v>0.25</v>
      </c>
      <c r="Y1130" s="224" t="s">
        <v>2047</v>
      </c>
      <c r="Z1130" s="224">
        <f t="shared" si="665"/>
        <v>0.05</v>
      </c>
      <c r="AA1130" s="129" t="s">
        <v>419</v>
      </c>
      <c r="AB1130" s="96" t="s">
        <v>4062</v>
      </c>
      <c r="AC1130" s="225">
        <f t="shared" si="666"/>
        <v>0.1</v>
      </c>
      <c r="AD1130" s="129" t="s">
        <v>419</v>
      </c>
      <c r="AE1130" s="129" t="s">
        <v>516</v>
      </c>
      <c r="AF1130" s="96" t="s">
        <v>1549</v>
      </c>
      <c r="AG1130" s="225">
        <f t="shared" si="667"/>
        <v>0.15</v>
      </c>
      <c r="AH1130" s="129" t="s">
        <v>419</v>
      </c>
      <c r="AI1130" s="129" t="s">
        <v>2066</v>
      </c>
      <c r="AJ1130" s="225">
        <f t="shared" si="682"/>
        <v>0.1</v>
      </c>
      <c r="AK1130" s="129" t="s">
        <v>419</v>
      </c>
      <c r="AL1130" s="129" t="s">
        <v>2050</v>
      </c>
      <c r="AM1130" s="225">
        <f t="shared" si="672"/>
        <v>0.15</v>
      </c>
      <c r="AN1130" s="225" t="s">
        <v>2051</v>
      </c>
      <c r="AO1130" s="225" t="s">
        <v>2067</v>
      </c>
      <c r="AP1130" s="225">
        <f t="shared" si="668"/>
        <v>0.25</v>
      </c>
      <c r="AQ1130" s="226">
        <f t="shared" si="669"/>
        <v>1.05</v>
      </c>
      <c r="AR1130" s="360"/>
      <c r="AS1130" s="363"/>
      <c r="AT1130" s="366"/>
      <c r="AU1130" s="363"/>
      <c r="AV1130" s="366"/>
      <c r="AW1130" s="366"/>
      <c r="AX1130" s="366"/>
      <c r="AY1130" s="369"/>
    </row>
    <row r="1131" spans="1:51" ht="50" customHeight="1" x14ac:dyDescent="0.3">
      <c r="A1131" s="373" t="s">
        <v>1563</v>
      </c>
      <c r="B1131" s="376" t="s">
        <v>163</v>
      </c>
      <c r="C1131" s="379">
        <v>8</v>
      </c>
      <c r="D1131" s="376" t="s">
        <v>465</v>
      </c>
      <c r="E1131" s="376" t="s">
        <v>175</v>
      </c>
      <c r="F1131" s="376" t="s">
        <v>2061</v>
      </c>
      <c r="G1131" s="382" t="str">
        <f>(CONCATENATE(F1131," ","de"," ",D1131," ","por"," ",J1131," ","debido a"," ",I1131))</f>
        <v>Pérdida de Disponibilidad de Equipos de cómputo por Ataque de virus sofisticados debido a Acceso a los equipos de cómputo sin controles</v>
      </c>
      <c r="H1131" s="361" t="s">
        <v>2104</v>
      </c>
      <c r="I1131" s="361" t="s">
        <v>2033</v>
      </c>
      <c r="J1131" s="361" t="s">
        <v>2034</v>
      </c>
      <c r="K1131" s="361" t="s">
        <v>2076</v>
      </c>
      <c r="L1131" s="361" t="s">
        <v>176</v>
      </c>
      <c r="M1131" s="361" t="s">
        <v>2132</v>
      </c>
      <c r="N1131" s="364">
        <f>VALUE(MID($M1131,1,1))</f>
        <v>2</v>
      </c>
      <c r="O1131" s="370">
        <f>IF(N1131=5,100%,IF(N1131=4,80%,IF(N1131=3,60%,IF(N1131=2,40%,IF(N1131=1,20%,"")))))</f>
        <v>0.4</v>
      </c>
      <c r="P1131" s="361" t="s">
        <v>2106</v>
      </c>
      <c r="Q1131" s="364">
        <f>VALUE(MID($P1131,1,1))</f>
        <v>3</v>
      </c>
      <c r="R1131" s="370">
        <f>IF(Q1131=5,100%,IF(Q1131=4,80%,IF(Q1131=3,60%,IF(Q1131=2,40%,IF(Q1131=1,20%,"")))))</f>
        <v>0.6</v>
      </c>
      <c r="S1131" s="364" t="str">
        <f>CONCATENATE(M1131,P1131)</f>
        <v>2. Baja3. Moderado</v>
      </c>
      <c r="T1131" s="367" t="str">
        <f t="shared" ref="T1131" si="684">IF(S1131="5. Muy alta1. Leve","Alto",IF(S1131="5. Muy alta2. Menor","Alto",IF(S1131="5. Muy alta3. Moderado","Alto",IF(S1131="5. Muy alta4. Mayor","Alto",IF(S1131="5. Muy alta5. Catastrófico","Extremo",IF(S1131="4. Alta1. Leve","Moderado",IF(S1131="4. Alta2. Menor","Moderado",IF(S1131="4. Alta3. Moderado","Alto",IF(S1131="4. Alta4. Mayor","Alto",IF(S1131="4. Alta5. Catastrófico","Extremo",IF(S1131="3. Media1. Leve","Moderado",IF(S1131="3. Media2. Menor","Moderado",IF(S1131="3. Media3. Moderado","Moderado",IF(S1131="3. Media4. Mayor","Alto",IF(S1131="3. Media5. Catastrófico","Extremo",IF(S1131="2. Baja1. Leve","Bajo",IF(S1131="2. Baja2. Menor","Moderado",IF(S1131="2. Baja3. Moderado","Moderado",IF(S1131="2. Baja4. Mayor","Alto",IF(S1131="2. Baja5. Catastrófico","Extremo",IF(S1131="1. Muy baja1. Leve","Bajo",IF(S1131="1. Muy baja2. Menor","Bajo",IF(S1131="1. Muy baja3. Moderado","Moderado",IF(S1131="1. Muy baja4. Mayor","Alto",IF(S1131="1. Muy baja5. Catastrófico","Extremo","")))))))))))))))))))))))))</f>
        <v>Moderado</v>
      </c>
      <c r="U1131" s="129" t="s">
        <v>419</v>
      </c>
      <c r="V1131" s="129" t="s">
        <v>2181</v>
      </c>
      <c r="W1131" s="129" t="s">
        <v>2046</v>
      </c>
      <c r="X1131" s="224">
        <f t="shared" si="664"/>
        <v>0.25</v>
      </c>
      <c r="Y1131" s="224" t="s">
        <v>2069</v>
      </c>
      <c r="Z1131" s="224">
        <f t="shared" si="665"/>
        <v>0.15</v>
      </c>
      <c r="AA1131" s="129" t="s">
        <v>419</v>
      </c>
      <c r="AB1131" s="129" t="s">
        <v>2182</v>
      </c>
      <c r="AC1131" s="225">
        <f t="shared" si="666"/>
        <v>0.1</v>
      </c>
      <c r="AD1131" s="129" t="s">
        <v>419</v>
      </c>
      <c r="AE1131" s="129" t="s">
        <v>289</v>
      </c>
      <c r="AF1131" s="129" t="s">
        <v>170</v>
      </c>
      <c r="AG1131" s="225">
        <f t="shared" si="667"/>
        <v>0.15</v>
      </c>
      <c r="AH1131" s="129" t="s">
        <v>419</v>
      </c>
      <c r="AI1131" s="129" t="s">
        <v>2066</v>
      </c>
      <c r="AJ1131" s="225">
        <f t="shared" si="682"/>
        <v>0.1</v>
      </c>
      <c r="AK1131" s="129" t="s">
        <v>419</v>
      </c>
      <c r="AL1131" s="129" t="s">
        <v>2063</v>
      </c>
      <c r="AM1131" s="225">
        <f t="shared" si="672"/>
        <v>0.15</v>
      </c>
      <c r="AN1131" s="225" t="s">
        <v>2051</v>
      </c>
      <c r="AO1131" s="225" t="s">
        <v>2183</v>
      </c>
      <c r="AP1131" s="225">
        <f t="shared" si="668"/>
        <v>0.25</v>
      </c>
      <c r="AQ1131" s="226">
        <f t="shared" si="669"/>
        <v>1.1499999999999999</v>
      </c>
      <c r="AR1131" s="358">
        <f>AVERAGE(AQ1131,AQ1132,AQ1133)</f>
        <v>1.0666666666666667</v>
      </c>
      <c r="AS1131" s="361" t="s">
        <v>2053</v>
      </c>
      <c r="AT1131" s="364">
        <f>VALUE(MID($AS1131,1,1))</f>
        <v>1</v>
      </c>
      <c r="AU1131" s="361" t="s">
        <v>2054</v>
      </c>
      <c r="AV1131" s="364">
        <f>VALUE(MID($AU1131,1,1))</f>
        <v>1</v>
      </c>
      <c r="AW1131" s="364">
        <f>$AT1131*$AV1131</f>
        <v>1</v>
      </c>
      <c r="AX1131" s="364" t="str">
        <f>CONCATENATE(AS1131,AU1131)</f>
        <v>1. Muy baja1. Leve</v>
      </c>
      <c r="AY1131" s="367" t="str">
        <f t="shared" ref="AY1131" si="685">IF(AX1131="5. Muy alta1. Leve","Alto",IF(AX1131="5. Muy alta2. Menor","Alto",IF(AX1131="5. Muy alta3. Moderado","Alto",IF(AX1131="5. Muy alta4. Mayor","Alto",IF(AX1131="5. Muy alta5. Catastrófico","Extremo",IF(AX1131="4. Alta1. Leve","Moderado",IF(AX1131="4. Alta2. Menor","Moderado",IF(AX1131="4. Alta3. Moderado","Alto",IF(AX1131="4. Alta4. Mayor","Alto",IF(AX1131="4. Alta5. Catastrófico","Extremo",IF(AX1131="3. Media1. Leve","Moderado",IF(AX1131="3. Media2. Menor","Moderado",IF(AX1131="3. Media3. Moderado","Moderado",IF(AX1131="3. Media4. Mayor","Alto",IF(AX1131="3. Media5. Catastrófico","Extremo",IF(AX1131="2. Baja1. Leve","Bajo",IF(AX1131="2. Baja2. Menor","Moderado",IF(AX1131="2. Baja3. Moderado","Moderado",IF(AX1131="2. Baja4. Mayor","Alto",IF(AX1131="2. Baja5. Catastrófico","Extremo",IF(AX1131="1. Muy baja1. Leve","Bajo",IF(AX1131="1. Muy baja2. Menor","Bajo",IF(AX1131="1. Muy baja3. Moderado","Moderado",IF(AX1131="1. Muy baja4. Mayor","Alto",IF(AX1131="1. Muy baja5. Catastrófico","Extremo","")))))))))))))))))))))))))</f>
        <v>Bajo</v>
      </c>
    </row>
    <row r="1132" spans="1:51" ht="50" customHeight="1" x14ac:dyDescent="0.3">
      <c r="A1132" s="374"/>
      <c r="B1132" s="377"/>
      <c r="C1132" s="380"/>
      <c r="D1132" s="377"/>
      <c r="E1132" s="377"/>
      <c r="F1132" s="377"/>
      <c r="G1132" s="383"/>
      <c r="H1132" s="362"/>
      <c r="I1132" s="362"/>
      <c r="J1132" s="362"/>
      <c r="K1132" s="362"/>
      <c r="L1132" s="362"/>
      <c r="M1132" s="362"/>
      <c r="N1132" s="365"/>
      <c r="O1132" s="371"/>
      <c r="P1132" s="362"/>
      <c r="Q1132" s="365"/>
      <c r="R1132" s="371"/>
      <c r="S1132" s="365"/>
      <c r="T1132" s="368"/>
      <c r="U1132" s="129" t="s">
        <v>419</v>
      </c>
      <c r="V1132" s="129" t="s">
        <v>2181</v>
      </c>
      <c r="W1132" s="129" t="s">
        <v>2114</v>
      </c>
      <c r="X1132" s="224">
        <f t="shared" si="664"/>
        <v>0.1</v>
      </c>
      <c r="Y1132" s="224" t="s">
        <v>2069</v>
      </c>
      <c r="Z1132" s="224">
        <f t="shared" si="665"/>
        <v>0.15</v>
      </c>
      <c r="AA1132" s="129" t="s">
        <v>419</v>
      </c>
      <c r="AB1132" s="129" t="s">
        <v>2182</v>
      </c>
      <c r="AC1132" s="225">
        <f t="shared" si="666"/>
        <v>0.1</v>
      </c>
      <c r="AD1132" s="129" t="s">
        <v>419</v>
      </c>
      <c r="AE1132" s="129" t="s">
        <v>289</v>
      </c>
      <c r="AF1132" s="129" t="s">
        <v>170</v>
      </c>
      <c r="AG1132" s="225">
        <f t="shared" si="667"/>
        <v>0.15</v>
      </c>
      <c r="AH1132" s="129" t="s">
        <v>419</v>
      </c>
      <c r="AI1132" s="129" t="s">
        <v>2066</v>
      </c>
      <c r="AJ1132" s="225">
        <f t="shared" si="682"/>
        <v>0.1</v>
      </c>
      <c r="AK1132" s="129" t="s">
        <v>419</v>
      </c>
      <c r="AL1132" s="129" t="s">
        <v>2063</v>
      </c>
      <c r="AM1132" s="225">
        <f t="shared" si="672"/>
        <v>0.15</v>
      </c>
      <c r="AN1132" s="225" t="s">
        <v>2051</v>
      </c>
      <c r="AO1132" s="225" t="s">
        <v>2183</v>
      </c>
      <c r="AP1132" s="225">
        <f t="shared" si="668"/>
        <v>0.25</v>
      </c>
      <c r="AQ1132" s="226">
        <f t="shared" si="669"/>
        <v>1</v>
      </c>
      <c r="AR1132" s="359"/>
      <c r="AS1132" s="362"/>
      <c r="AT1132" s="365"/>
      <c r="AU1132" s="362"/>
      <c r="AV1132" s="365"/>
      <c r="AW1132" s="365"/>
      <c r="AX1132" s="365"/>
      <c r="AY1132" s="368"/>
    </row>
    <row r="1133" spans="1:51" ht="50" customHeight="1" x14ac:dyDescent="0.3">
      <c r="A1133" s="375"/>
      <c r="B1133" s="378"/>
      <c r="C1133" s="381"/>
      <c r="D1133" s="378"/>
      <c r="E1133" s="378"/>
      <c r="F1133" s="378"/>
      <c r="G1133" s="384"/>
      <c r="H1133" s="363"/>
      <c r="I1133" s="363"/>
      <c r="J1133" s="363"/>
      <c r="K1133" s="363"/>
      <c r="L1133" s="363"/>
      <c r="M1133" s="363"/>
      <c r="N1133" s="366"/>
      <c r="O1133" s="372"/>
      <c r="P1133" s="363"/>
      <c r="Q1133" s="366"/>
      <c r="R1133" s="372"/>
      <c r="S1133" s="366"/>
      <c r="T1133" s="369"/>
      <c r="U1133" s="129" t="s">
        <v>419</v>
      </c>
      <c r="V1133" s="129" t="s">
        <v>2184</v>
      </c>
      <c r="W1133" s="129" t="s">
        <v>2046</v>
      </c>
      <c r="X1133" s="224">
        <f t="shared" si="664"/>
        <v>0.25</v>
      </c>
      <c r="Y1133" s="224" t="s">
        <v>2047</v>
      </c>
      <c r="Z1133" s="224">
        <f t="shared" si="665"/>
        <v>0.05</v>
      </c>
      <c r="AA1133" s="129" t="s">
        <v>419</v>
      </c>
      <c r="AB1133" s="129" t="s">
        <v>2185</v>
      </c>
      <c r="AC1133" s="225">
        <f t="shared" si="666"/>
        <v>0.1</v>
      </c>
      <c r="AD1133" s="129" t="s">
        <v>419</v>
      </c>
      <c r="AE1133" s="129" t="s">
        <v>178</v>
      </c>
      <c r="AF1133" s="129" t="s">
        <v>170</v>
      </c>
      <c r="AG1133" s="225">
        <f t="shared" si="667"/>
        <v>0.15</v>
      </c>
      <c r="AH1133" s="129" t="s">
        <v>419</v>
      </c>
      <c r="AI1133" s="129" t="s">
        <v>2159</v>
      </c>
      <c r="AJ1133" s="225">
        <f t="shared" si="682"/>
        <v>0.1</v>
      </c>
      <c r="AK1133" s="129" t="s">
        <v>419</v>
      </c>
      <c r="AL1133" s="129" t="s">
        <v>2063</v>
      </c>
      <c r="AM1133" s="225">
        <f t="shared" si="672"/>
        <v>0.15</v>
      </c>
      <c r="AN1133" s="225" t="s">
        <v>2051</v>
      </c>
      <c r="AO1133" s="225" t="s">
        <v>2183</v>
      </c>
      <c r="AP1133" s="225">
        <f t="shared" si="668"/>
        <v>0.25</v>
      </c>
      <c r="AQ1133" s="226">
        <f t="shared" si="669"/>
        <v>1.05</v>
      </c>
      <c r="AR1133" s="360"/>
      <c r="AS1133" s="363"/>
      <c r="AT1133" s="366"/>
      <c r="AU1133" s="363"/>
      <c r="AV1133" s="366"/>
      <c r="AW1133" s="366"/>
      <c r="AX1133" s="366"/>
      <c r="AY1133" s="369"/>
    </row>
    <row r="1134" spans="1:51" ht="50" customHeight="1" x14ac:dyDescent="0.3">
      <c r="A1134" s="373" t="s">
        <v>1563</v>
      </c>
      <c r="B1134" s="376" t="s">
        <v>163</v>
      </c>
      <c r="C1134" s="379">
        <v>9</v>
      </c>
      <c r="D1134" s="376" t="s">
        <v>1916</v>
      </c>
      <c r="E1134" s="376" t="s">
        <v>695</v>
      </c>
      <c r="F1134" s="376" t="s">
        <v>2032</v>
      </c>
      <c r="G1134" s="382" t="str">
        <f>(CONCATENATE(F1134," ","de"," ",D1134," ","por"," ",J1134," ","debido a"," ",I1134))</f>
        <v>Pérdida de confidencialidad e integridad de Archivo de gestión  por Fuego debido a Falta de mantenimiento</v>
      </c>
      <c r="H1134" s="361" t="s">
        <v>2084</v>
      </c>
      <c r="I1134" s="361" t="s">
        <v>2163</v>
      </c>
      <c r="J1134" s="361" t="s">
        <v>2778</v>
      </c>
      <c r="K1134" s="361" t="s">
        <v>2140</v>
      </c>
      <c r="L1134" s="361" t="s">
        <v>176</v>
      </c>
      <c r="M1134" s="361" t="s">
        <v>2132</v>
      </c>
      <c r="N1134" s="364">
        <f>VALUE(MID($M1134,1,1))</f>
        <v>2</v>
      </c>
      <c r="O1134" s="370">
        <f>IF(N1134=5,100%,IF(N1134=4,80%,IF(N1134=3,60%,IF(N1134=2,40%,IF(N1134=1,20%,"")))))</f>
        <v>0.4</v>
      </c>
      <c r="P1134" s="361" t="s">
        <v>2106</v>
      </c>
      <c r="Q1134" s="364">
        <f>VALUE(MID($P1134,1,1))</f>
        <v>3</v>
      </c>
      <c r="R1134" s="370">
        <f>IF(Q1134=5,100%,IF(Q1134=4,80%,IF(Q1134=3,60%,IF(Q1134=2,40%,IF(Q1134=1,20%,"")))))</f>
        <v>0.6</v>
      </c>
      <c r="S1134" s="364" t="str">
        <f>CONCATENATE(M1134,P1134)</f>
        <v>2. Baja3. Moderado</v>
      </c>
      <c r="T1134" s="367" t="str">
        <f t="shared" ref="T1134" si="686">IF(S1134="5. Muy alta1. Leve","Alto",IF(S1134="5. Muy alta2. Menor","Alto",IF(S1134="5. Muy alta3. Moderado","Alto",IF(S1134="5. Muy alta4. Mayor","Alto",IF(S1134="5. Muy alta5. Catastrófico","Extremo",IF(S1134="4. Alta1. Leve","Moderado",IF(S1134="4. Alta2. Menor","Moderado",IF(S1134="4. Alta3. Moderado","Alto",IF(S1134="4. Alta4. Mayor","Alto",IF(S1134="4. Alta5. Catastrófico","Extremo",IF(S1134="3. Media1. Leve","Moderado",IF(S1134="3. Media2. Menor","Moderado",IF(S1134="3. Media3. Moderado","Moderado",IF(S1134="3. Media4. Mayor","Alto",IF(S1134="3. Media5. Catastrófico","Extremo",IF(S1134="2. Baja1. Leve","Bajo",IF(S1134="2. Baja2. Menor","Moderado",IF(S1134="2. Baja3. Moderado","Moderado",IF(S1134="2. Baja4. Mayor","Alto",IF(S1134="2. Baja5. Catastrófico","Extremo",IF(S1134="1. Muy baja1. Leve","Bajo",IF(S1134="1. Muy baja2. Menor","Bajo",IF(S1134="1. Muy baja3. Moderado","Moderado",IF(S1134="1. Muy baja4. Mayor","Alto",IF(S1134="1. Muy baja5. Catastrófico","Extremo","")))))))))))))))))))))))))</f>
        <v>Moderado</v>
      </c>
      <c r="U1134" s="129" t="s">
        <v>419</v>
      </c>
      <c r="V1134" s="129" t="s">
        <v>2779</v>
      </c>
      <c r="W1134" s="129" t="s">
        <v>2046</v>
      </c>
      <c r="X1134" s="224">
        <f t="shared" si="664"/>
        <v>0.25</v>
      </c>
      <c r="Y1134" s="224" t="s">
        <v>2047</v>
      </c>
      <c r="Z1134" s="224">
        <f t="shared" si="665"/>
        <v>0.05</v>
      </c>
      <c r="AA1134" s="129" t="s">
        <v>419</v>
      </c>
      <c r="AB1134" s="129" t="s">
        <v>2780</v>
      </c>
      <c r="AC1134" s="225">
        <f t="shared" si="666"/>
        <v>0.1</v>
      </c>
      <c r="AD1134" s="129" t="s">
        <v>419</v>
      </c>
      <c r="AE1134" s="129" t="s">
        <v>324</v>
      </c>
      <c r="AF1134" s="96" t="s">
        <v>1549</v>
      </c>
      <c r="AG1134" s="225">
        <f t="shared" si="667"/>
        <v>0.15</v>
      </c>
      <c r="AH1134" s="129" t="s">
        <v>419</v>
      </c>
      <c r="AI1134" s="129" t="s">
        <v>2049</v>
      </c>
      <c r="AJ1134" s="225">
        <f t="shared" si="682"/>
        <v>0.1</v>
      </c>
      <c r="AK1134" s="129" t="s">
        <v>419</v>
      </c>
      <c r="AL1134" s="129" t="s">
        <v>2050</v>
      </c>
      <c r="AM1134" s="225">
        <f t="shared" si="672"/>
        <v>0.15</v>
      </c>
      <c r="AN1134" s="225" t="s">
        <v>2051</v>
      </c>
      <c r="AO1134" s="225" t="s">
        <v>2052</v>
      </c>
      <c r="AP1134" s="225">
        <f t="shared" si="668"/>
        <v>0.25</v>
      </c>
      <c r="AQ1134" s="226">
        <f t="shared" si="669"/>
        <v>1.05</v>
      </c>
      <c r="AR1134" s="358">
        <f>AVERAGE(AQ1134,AQ1135,AQ1136)</f>
        <v>0.70000000000000007</v>
      </c>
      <c r="AS1134" s="361" t="s">
        <v>2053</v>
      </c>
      <c r="AT1134" s="364">
        <f>VALUE(MID($AS1134,1,1))</f>
        <v>1</v>
      </c>
      <c r="AU1134" s="361" t="s">
        <v>2043</v>
      </c>
      <c r="AV1134" s="364">
        <f>VALUE(MID($AU1134,1,1))</f>
        <v>2</v>
      </c>
      <c r="AW1134" s="364">
        <f>$AT1134*$AV1134</f>
        <v>2</v>
      </c>
      <c r="AX1134" s="364" t="str">
        <f>CONCATENATE(AS1134,AU1134)</f>
        <v>1. Muy baja2. Menor</v>
      </c>
      <c r="AY1134" s="367" t="str">
        <f t="shared" ref="AY1134" si="687">IF(AX1134="5. Muy alta1. Leve","Alto",IF(AX1134="5. Muy alta2. Menor","Alto",IF(AX1134="5. Muy alta3. Moderado","Alto",IF(AX1134="5. Muy alta4. Mayor","Alto",IF(AX1134="5. Muy alta5. Catastrófico","Extremo",IF(AX1134="4. Alta1. Leve","Moderado",IF(AX1134="4. Alta2. Menor","Moderado",IF(AX1134="4. Alta3. Moderado","Alto",IF(AX1134="4. Alta4. Mayor","Alto",IF(AX1134="4. Alta5. Catastrófico","Extremo",IF(AX1134="3. Media1. Leve","Moderado",IF(AX1134="3. Media2. Menor","Moderado",IF(AX1134="3. Media3. Moderado","Moderado",IF(AX1134="3. Media4. Mayor","Alto",IF(AX1134="3. Media5. Catastrófico","Extremo",IF(AX1134="2. Baja1. Leve","Bajo",IF(AX1134="2. Baja2. Menor","Moderado",IF(AX1134="2. Baja3. Moderado","Moderado",IF(AX1134="2. Baja4. Mayor","Alto",IF(AX1134="2. Baja5. Catastrófico","Extremo",IF(AX1134="1. Muy baja1. Leve","Bajo",IF(AX1134="1. Muy baja2. Menor","Bajo",IF(AX1134="1. Muy baja3. Moderado","Moderado",IF(AX1134="1. Muy baja4. Mayor","Alto",IF(AX1134="1. Muy baja5. Catastrófico","Extremo","")))))))))))))))))))))))))</f>
        <v>Bajo</v>
      </c>
    </row>
    <row r="1135" spans="1:51" ht="50" customHeight="1" x14ac:dyDescent="0.3">
      <c r="A1135" s="374"/>
      <c r="B1135" s="377"/>
      <c r="C1135" s="380"/>
      <c r="D1135" s="377"/>
      <c r="E1135" s="377"/>
      <c r="F1135" s="377"/>
      <c r="G1135" s="383"/>
      <c r="H1135" s="362"/>
      <c r="I1135" s="362"/>
      <c r="J1135" s="362"/>
      <c r="K1135" s="362"/>
      <c r="L1135" s="362"/>
      <c r="M1135" s="362"/>
      <c r="N1135" s="365"/>
      <c r="O1135" s="371"/>
      <c r="P1135" s="362"/>
      <c r="Q1135" s="365"/>
      <c r="R1135" s="371"/>
      <c r="S1135" s="365"/>
      <c r="T1135" s="368"/>
      <c r="U1135" s="129" t="s">
        <v>419</v>
      </c>
      <c r="V1135" s="96" t="s">
        <v>4063</v>
      </c>
      <c r="W1135" s="129" t="s">
        <v>2046</v>
      </c>
      <c r="X1135" s="224">
        <f t="shared" si="664"/>
        <v>0.25</v>
      </c>
      <c r="Y1135" s="224" t="s">
        <v>2047</v>
      </c>
      <c r="Z1135" s="224">
        <f t="shared" si="665"/>
        <v>0.05</v>
      </c>
      <c r="AA1135" s="129" t="s">
        <v>419</v>
      </c>
      <c r="AB1135" s="129" t="s">
        <v>2782</v>
      </c>
      <c r="AC1135" s="225">
        <f t="shared" si="666"/>
        <v>0.1</v>
      </c>
      <c r="AD1135" s="129" t="s">
        <v>419</v>
      </c>
      <c r="AE1135" s="129" t="s">
        <v>324</v>
      </c>
      <c r="AF1135" s="96" t="s">
        <v>1549</v>
      </c>
      <c r="AG1135" s="225">
        <f t="shared" si="667"/>
        <v>0.15</v>
      </c>
      <c r="AH1135" s="129" t="s">
        <v>419</v>
      </c>
      <c r="AI1135" s="129" t="s">
        <v>2049</v>
      </c>
      <c r="AJ1135" s="225">
        <f t="shared" si="682"/>
        <v>0.1</v>
      </c>
      <c r="AK1135" s="129" t="s">
        <v>419</v>
      </c>
      <c r="AL1135" s="129" t="s">
        <v>2050</v>
      </c>
      <c r="AM1135" s="225">
        <f t="shared" si="672"/>
        <v>0.15</v>
      </c>
      <c r="AN1135" s="225" t="s">
        <v>2051</v>
      </c>
      <c r="AO1135" s="225" t="s">
        <v>2052</v>
      </c>
      <c r="AP1135" s="225">
        <f t="shared" si="668"/>
        <v>0.25</v>
      </c>
      <c r="AQ1135" s="226">
        <f t="shared" si="669"/>
        <v>1.05</v>
      </c>
      <c r="AR1135" s="359"/>
      <c r="AS1135" s="362"/>
      <c r="AT1135" s="365"/>
      <c r="AU1135" s="362"/>
      <c r="AV1135" s="365"/>
      <c r="AW1135" s="365"/>
      <c r="AX1135" s="365"/>
      <c r="AY1135" s="368"/>
    </row>
    <row r="1136" spans="1:51" ht="50" customHeight="1" x14ac:dyDescent="0.3">
      <c r="A1136" s="375"/>
      <c r="B1136" s="378"/>
      <c r="C1136" s="381"/>
      <c r="D1136" s="378"/>
      <c r="E1136" s="378"/>
      <c r="F1136" s="378"/>
      <c r="G1136" s="384"/>
      <c r="H1136" s="363"/>
      <c r="I1136" s="363"/>
      <c r="J1136" s="363"/>
      <c r="K1136" s="363"/>
      <c r="L1136" s="363"/>
      <c r="M1136" s="363"/>
      <c r="N1136" s="366"/>
      <c r="O1136" s="372"/>
      <c r="P1136" s="363"/>
      <c r="Q1136" s="366"/>
      <c r="R1136" s="372"/>
      <c r="S1136" s="366"/>
      <c r="T1136" s="369"/>
      <c r="U1136" s="129"/>
      <c r="V1136" s="129"/>
      <c r="W1136" s="129"/>
      <c r="X1136" s="224"/>
      <c r="Y1136" s="224"/>
      <c r="Z1136" s="224"/>
      <c r="AA1136" s="129"/>
      <c r="AB1136" s="129"/>
      <c r="AC1136" s="225"/>
      <c r="AD1136" s="129"/>
      <c r="AE1136" s="129"/>
      <c r="AF1136" s="238"/>
      <c r="AG1136" s="225"/>
      <c r="AH1136" s="129"/>
      <c r="AI1136" s="129"/>
      <c r="AJ1136" s="225"/>
      <c r="AK1136" s="129"/>
      <c r="AL1136" s="129"/>
      <c r="AM1136" s="225"/>
      <c r="AN1136" s="225"/>
      <c r="AO1136" s="225"/>
      <c r="AP1136" s="225">
        <f t="shared" si="668"/>
        <v>0</v>
      </c>
      <c r="AQ1136" s="226">
        <f t="shared" si="669"/>
        <v>0</v>
      </c>
      <c r="AR1136" s="360"/>
      <c r="AS1136" s="363"/>
      <c r="AT1136" s="366"/>
      <c r="AU1136" s="363"/>
      <c r="AV1136" s="366"/>
      <c r="AW1136" s="366"/>
      <c r="AX1136" s="366"/>
      <c r="AY1136" s="369"/>
    </row>
    <row r="1137" spans="1:51" ht="50" customHeight="1" x14ac:dyDescent="0.3">
      <c r="A1137" s="373" t="s">
        <v>1563</v>
      </c>
      <c r="B1137" s="376" t="s">
        <v>163</v>
      </c>
      <c r="C1137" s="379">
        <v>10</v>
      </c>
      <c r="D1137" s="376" t="s">
        <v>1916</v>
      </c>
      <c r="E1137" s="376" t="s">
        <v>695</v>
      </c>
      <c r="F1137" s="376" t="s">
        <v>2061</v>
      </c>
      <c r="G1137" s="382" t="str">
        <f>(CONCATENATE(F1137," ","de"," ",D1137," ","por"," ",J1137," ","debido a"," ",I1137))</f>
        <v>Pérdida de Disponibilidad de Archivo de gestión  por Condiciones inadecuadas de temperatura y/o humedad debido a Falta de mantenimiento en las instalaciones</v>
      </c>
      <c r="H1137" s="361" t="s">
        <v>2084</v>
      </c>
      <c r="I1137" s="361" t="s">
        <v>2785</v>
      </c>
      <c r="J1137" s="361" t="s">
        <v>2786</v>
      </c>
      <c r="K1137" s="361" t="s">
        <v>2140</v>
      </c>
      <c r="L1137" s="361" t="s">
        <v>176</v>
      </c>
      <c r="M1137" s="361" t="s">
        <v>2132</v>
      </c>
      <c r="N1137" s="364">
        <f>VALUE(MID($M1137,1,1))</f>
        <v>2</v>
      </c>
      <c r="O1137" s="370">
        <f>IF(N1137=5,100%,IF(N1137=4,80%,IF(N1137=3,60%,IF(N1137=2,40%,IF(N1137=1,20%,"")))))</f>
        <v>0.4</v>
      </c>
      <c r="P1137" s="361" t="s">
        <v>2106</v>
      </c>
      <c r="Q1137" s="364">
        <f>VALUE(MID($P1137,1,1))</f>
        <v>3</v>
      </c>
      <c r="R1137" s="370">
        <f>IF(Q1137=5,100%,IF(Q1137=4,80%,IF(Q1137=3,60%,IF(Q1137=2,40%,IF(Q1137=1,20%,"")))))</f>
        <v>0.6</v>
      </c>
      <c r="S1137" s="364" t="str">
        <f>CONCATENATE(M1137,P1137)</f>
        <v>2. Baja3. Moderado</v>
      </c>
      <c r="T1137" s="367" t="str">
        <f t="shared" ref="T1137" si="688">IF(S1137="5. Muy alta1. Leve","Alto",IF(S1137="5. Muy alta2. Menor","Alto",IF(S1137="5. Muy alta3. Moderado","Alto",IF(S1137="5. Muy alta4. Mayor","Alto",IF(S1137="5. Muy alta5. Catastrófico","Extremo",IF(S1137="4. Alta1. Leve","Moderado",IF(S1137="4. Alta2. Menor","Moderado",IF(S1137="4. Alta3. Moderado","Alto",IF(S1137="4. Alta4. Mayor","Alto",IF(S1137="4. Alta5. Catastrófico","Extremo",IF(S1137="3. Media1. Leve","Moderado",IF(S1137="3. Media2. Menor","Moderado",IF(S1137="3. Media3. Moderado","Moderado",IF(S1137="3. Media4. Mayor","Alto",IF(S1137="3. Media5. Catastrófico","Extremo",IF(S1137="2. Baja1. Leve","Bajo",IF(S1137="2. Baja2. Menor","Moderado",IF(S1137="2. Baja3. Moderado","Moderado",IF(S1137="2. Baja4. Mayor","Alto",IF(S1137="2. Baja5. Catastrófico","Extremo",IF(S1137="1. Muy baja1. Leve","Bajo",IF(S1137="1. Muy baja2. Menor","Bajo",IF(S1137="1. Muy baja3. Moderado","Moderado",IF(S1137="1. Muy baja4. Mayor","Alto",IF(S1137="1. Muy baja5. Catastrófico","Extremo","")))))))))))))))))))))))))</f>
        <v>Moderado</v>
      </c>
      <c r="U1137" s="129" t="s">
        <v>419</v>
      </c>
      <c r="V1137" s="129" t="s">
        <v>2779</v>
      </c>
      <c r="W1137" s="129" t="s">
        <v>2046</v>
      </c>
      <c r="X1137" s="224">
        <f t="shared" si="664"/>
        <v>0.25</v>
      </c>
      <c r="Y1137" s="224" t="s">
        <v>2047</v>
      </c>
      <c r="Z1137" s="224">
        <f t="shared" si="665"/>
        <v>0.05</v>
      </c>
      <c r="AA1137" s="129" t="s">
        <v>419</v>
      </c>
      <c r="AB1137" s="129" t="s">
        <v>2780</v>
      </c>
      <c r="AC1137" s="225">
        <f t="shared" si="666"/>
        <v>0.1</v>
      </c>
      <c r="AD1137" s="129" t="s">
        <v>419</v>
      </c>
      <c r="AE1137" s="129" t="s">
        <v>324</v>
      </c>
      <c r="AF1137" s="96" t="s">
        <v>1549</v>
      </c>
      <c r="AG1137" s="225">
        <f t="shared" si="667"/>
        <v>0.15</v>
      </c>
      <c r="AH1137" s="129" t="s">
        <v>419</v>
      </c>
      <c r="AI1137" s="129" t="s">
        <v>2049</v>
      </c>
      <c r="AJ1137" s="225">
        <f t="shared" si="682"/>
        <v>0.1</v>
      </c>
      <c r="AK1137" s="129" t="s">
        <v>419</v>
      </c>
      <c r="AL1137" s="129" t="s">
        <v>2050</v>
      </c>
      <c r="AM1137" s="225">
        <f t="shared" si="672"/>
        <v>0.15</v>
      </c>
      <c r="AN1137" s="225" t="s">
        <v>2051</v>
      </c>
      <c r="AO1137" s="225" t="s">
        <v>2052</v>
      </c>
      <c r="AP1137" s="225">
        <f t="shared" si="668"/>
        <v>0.25</v>
      </c>
      <c r="AQ1137" s="226">
        <f t="shared" si="669"/>
        <v>1.05</v>
      </c>
      <c r="AR1137" s="358">
        <f>AVERAGE(AQ1137,AQ1138,AQ1139)</f>
        <v>0.70000000000000007</v>
      </c>
      <c r="AS1137" s="361" t="s">
        <v>2053</v>
      </c>
      <c r="AT1137" s="364">
        <f>VALUE(MID($AS1137,1,1))</f>
        <v>1</v>
      </c>
      <c r="AU1137" s="361" t="s">
        <v>2043</v>
      </c>
      <c r="AV1137" s="364">
        <f>VALUE(MID($AU1137,1,1))</f>
        <v>2</v>
      </c>
      <c r="AW1137" s="364">
        <f>$AT1137*$AV1137</f>
        <v>2</v>
      </c>
      <c r="AX1137" s="364" t="str">
        <f>CONCATENATE(AS1137,AU1137)</f>
        <v>1. Muy baja2. Menor</v>
      </c>
      <c r="AY1137" s="367" t="str">
        <f t="shared" ref="AY1137" si="689">IF(AX1137="5. Muy alta1. Leve","Alto",IF(AX1137="5. Muy alta2. Menor","Alto",IF(AX1137="5. Muy alta3. Moderado","Alto",IF(AX1137="5. Muy alta4. Mayor","Alto",IF(AX1137="5. Muy alta5. Catastrófico","Extremo",IF(AX1137="4. Alta1. Leve","Moderado",IF(AX1137="4. Alta2. Menor","Moderado",IF(AX1137="4. Alta3. Moderado","Alto",IF(AX1137="4. Alta4. Mayor","Alto",IF(AX1137="4. Alta5. Catastrófico","Extremo",IF(AX1137="3. Media1. Leve","Moderado",IF(AX1137="3. Media2. Menor","Moderado",IF(AX1137="3. Media3. Moderado","Moderado",IF(AX1137="3. Media4. Mayor","Alto",IF(AX1137="3. Media5. Catastrófico","Extremo",IF(AX1137="2. Baja1. Leve","Bajo",IF(AX1137="2. Baja2. Menor","Moderado",IF(AX1137="2. Baja3. Moderado","Moderado",IF(AX1137="2. Baja4. Mayor","Alto",IF(AX1137="2. Baja5. Catastrófico","Extremo",IF(AX1137="1. Muy baja1. Leve","Bajo",IF(AX1137="1. Muy baja2. Menor","Bajo",IF(AX1137="1. Muy baja3. Moderado","Moderado",IF(AX1137="1. Muy baja4. Mayor","Alto",IF(AX1137="1. Muy baja5. Catastrófico","Extremo","")))))))))))))))))))))))))</f>
        <v>Bajo</v>
      </c>
    </row>
    <row r="1138" spans="1:51" ht="50" customHeight="1" x14ac:dyDescent="0.3">
      <c r="A1138" s="374"/>
      <c r="B1138" s="377"/>
      <c r="C1138" s="380"/>
      <c r="D1138" s="377"/>
      <c r="E1138" s="377"/>
      <c r="F1138" s="377"/>
      <c r="G1138" s="383"/>
      <c r="H1138" s="362"/>
      <c r="I1138" s="362"/>
      <c r="J1138" s="362"/>
      <c r="K1138" s="362"/>
      <c r="L1138" s="362"/>
      <c r="M1138" s="362"/>
      <c r="N1138" s="365"/>
      <c r="O1138" s="371"/>
      <c r="P1138" s="362"/>
      <c r="Q1138" s="365"/>
      <c r="R1138" s="371"/>
      <c r="S1138" s="365"/>
      <c r="T1138" s="368"/>
      <c r="U1138" s="129" t="s">
        <v>419</v>
      </c>
      <c r="V1138" s="96" t="s">
        <v>4063</v>
      </c>
      <c r="W1138" s="129" t="s">
        <v>2046</v>
      </c>
      <c r="X1138" s="224">
        <f t="shared" si="664"/>
        <v>0.25</v>
      </c>
      <c r="Y1138" s="224" t="s">
        <v>2047</v>
      </c>
      <c r="Z1138" s="224">
        <f t="shared" si="665"/>
        <v>0.05</v>
      </c>
      <c r="AA1138" s="129" t="s">
        <v>419</v>
      </c>
      <c r="AB1138" s="129" t="s">
        <v>2782</v>
      </c>
      <c r="AC1138" s="225">
        <f t="shared" si="666"/>
        <v>0.1</v>
      </c>
      <c r="AD1138" s="129" t="s">
        <v>419</v>
      </c>
      <c r="AE1138" s="129" t="s">
        <v>324</v>
      </c>
      <c r="AF1138" s="96" t="s">
        <v>1549</v>
      </c>
      <c r="AG1138" s="225">
        <f t="shared" si="667"/>
        <v>0.15</v>
      </c>
      <c r="AH1138" s="129" t="s">
        <v>419</v>
      </c>
      <c r="AI1138" s="129" t="s">
        <v>2049</v>
      </c>
      <c r="AJ1138" s="225">
        <f t="shared" si="682"/>
        <v>0.1</v>
      </c>
      <c r="AK1138" s="129" t="s">
        <v>419</v>
      </c>
      <c r="AL1138" s="129" t="s">
        <v>2050</v>
      </c>
      <c r="AM1138" s="225">
        <f t="shared" si="672"/>
        <v>0.15</v>
      </c>
      <c r="AN1138" s="225" t="s">
        <v>2051</v>
      </c>
      <c r="AO1138" s="225" t="s">
        <v>2052</v>
      </c>
      <c r="AP1138" s="225">
        <f t="shared" si="668"/>
        <v>0.25</v>
      </c>
      <c r="AQ1138" s="226">
        <f t="shared" si="669"/>
        <v>1.05</v>
      </c>
      <c r="AR1138" s="359"/>
      <c r="AS1138" s="362"/>
      <c r="AT1138" s="365"/>
      <c r="AU1138" s="362"/>
      <c r="AV1138" s="365"/>
      <c r="AW1138" s="365"/>
      <c r="AX1138" s="365"/>
      <c r="AY1138" s="368"/>
    </row>
    <row r="1139" spans="1:51" ht="50" customHeight="1" x14ac:dyDescent="0.3">
      <c r="A1139" s="375"/>
      <c r="B1139" s="378"/>
      <c r="C1139" s="381"/>
      <c r="D1139" s="378"/>
      <c r="E1139" s="378"/>
      <c r="F1139" s="378"/>
      <c r="G1139" s="384"/>
      <c r="H1139" s="363"/>
      <c r="I1139" s="363"/>
      <c r="J1139" s="363"/>
      <c r="K1139" s="363"/>
      <c r="L1139" s="363"/>
      <c r="M1139" s="363"/>
      <c r="N1139" s="366"/>
      <c r="O1139" s="372"/>
      <c r="P1139" s="363"/>
      <c r="Q1139" s="366"/>
      <c r="R1139" s="372"/>
      <c r="S1139" s="366"/>
      <c r="T1139" s="369"/>
      <c r="U1139" s="129"/>
      <c r="V1139" s="129"/>
      <c r="W1139" s="129"/>
      <c r="X1139" s="224"/>
      <c r="Y1139" s="224"/>
      <c r="Z1139" s="224"/>
      <c r="AA1139" s="129"/>
      <c r="AB1139" s="129"/>
      <c r="AC1139" s="225"/>
      <c r="AD1139" s="129"/>
      <c r="AE1139" s="129"/>
      <c r="AF1139" s="129"/>
      <c r="AG1139" s="225"/>
      <c r="AH1139" s="129"/>
      <c r="AI1139" s="129"/>
      <c r="AJ1139" s="225"/>
      <c r="AK1139" s="129"/>
      <c r="AL1139" s="129"/>
      <c r="AM1139" s="225"/>
      <c r="AN1139" s="225"/>
      <c r="AO1139" s="225"/>
      <c r="AP1139" s="225">
        <f t="shared" si="668"/>
        <v>0</v>
      </c>
      <c r="AQ1139" s="226">
        <f t="shared" si="669"/>
        <v>0</v>
      </c>
      <c r="AR1139" s="360"/>
      <c r="AS1139" s="363"/>
      <c r="AT1139" s="366"/>
      <c r="AU1139" s="363"/>
      <c r="AV1139" s="366"/>
      <c r="AW1139" s="366"/>
      <c r="AX1139" s="366"/>
      <c r="AY1139" s="369"/>
    </row>
    <row r="1140" spans="1:51" ht="50" customHeight="1" x14ac:dyDescent="0.3">
      <c r="A1140" s="373" t="s">
        <v>1563</v>
      </c>
      <c r="B1140" s="376" t="s">
        <v>163</v>
      </c>
      <c r="C1140" s="379">
        <v>11</v>
      </c>
      <c r="D1140" s="376" t="s">
        <v>312</v>
      </c>
      <c r="E1140" s="376" t="s">
        <v>312</v>
      </c>
      <c r="F1140" s="376" t="s">
        <v>2032</v>
      </c>
      <c r="G1140" s="382" t="str">
        <f>(CONCATENATE(F1140," ","de"," ",D1140," ","por"," ",J1140," ","debido a"," ",I1140))</f>
        <v>Pérdida de confidencialidad e integridad de Recurso Humano por Divulgación de información debido a Falta de cultura de seguridad</v>
      </c>
      <c r="H1140" s="361" t="s">
        <v>2073</v>
      </c>
      <c r="I1140" s="361" t="s">
        <v>2232</v>
      </c>
      <c r="J1140" s="361" t="s">
        <v>2233</v>
      </c>
      <c r="K1140" s="361" t="s">
        <v>2110</v>
      </c>
      <c r="L1140" s="361" t="s">
        <v>176</v>
      </c>
      <c r="M1140" s="361" t="s">
        <v>2042</v>
      </c>
      <c r="N1140" s="364">
        <f>VALUE(MID($M1140,1,1))</f>
        <v>3</v>
      </c>
      <c r="O1140" s="370">
        <f>IF(N1140=5,100%,IF(N1140=4,80%,IF(N1140=3,60%,IF(N1140=2,40%,IF(N1140=1,20%,"")))))</f>
        <v>0.6</v>
      </c>
      <c r="P1140" s="361" t="s">
        <v>2106</v>
      </c>
      <c r="Q1140" s="364">
        <f>VALUE(MID($P1140,1,1))</f>
        <v>3</v>
      </c>
      <c r="R1140" s="370">
        <f>IF(Q1140=5,100%,IF(Q1140=4,80%,IF(Q1140=3,60%,IF(Q1140=2,40%,IF(Q1140=1,20%,"")))))</f>
        <v>0.6</v>
      </c>
      <c r="S1140" s="364" t="str">
        <f>CONCATENATE(M1140,P1140)</f>
        <v>3. Media3. Moderado</v>
      </c>
      <c r="T1140" s="367" t="str">
        <f t="shared" ref="T1140" si="690">IF(S1140="5. Muy alta1. Leve","Alto",IF(S1140="5. Muy alta2. Menor","Alto",IF(S1140="5. Muy alta3. Moderado","Alto",IF(S1140="5. Muy alta4. Mayor","Alto",IF(S1140="5. Muy alta5. Catastrófico","Extremo",IF(S1140="4. Alta1. Leve","Moderado",IF(S1140="4. Alta2. Menor","Moderado",IF(S1140="4. Alta3. Moderado","Alto",IF(S1140="4. Alta4. Mayor","Alto",IF(S1140="4. Alta5. Catastrófico","Extremo",IF(S1140="3. Media1. Leve","Moderado",IF(S1140="3. Media2. Menor","Moderado",IF(S1140="3. Media3. Moderado","Moderado",IF(S1140="3. Media4. Mayor","Alto",IF(S1140="3. Media5. Catastrófico","Extremo",IF(S1140="2. Baja1. Leve","Bajo",IF(S1140="2. Baja2. Menor","Moderado",IF(S1140="2. Baja3. Moderado","Moderado",IF(S1140="2. Baja4. Mayor","Alto",IF(S1140="2. Baja5. Catastrófico","Extremo",IF(S1140="1. Muy baja1. Leve","Bajo",IF(S1140="1. Muy baja2. Menor","Bajo",IF(S1140="1. Muy baja3. Moderado","Moderado",IF(S1140="1. Muy baja4. Mayor","Alto",IF(S1140="1. Muy baja5. Catastrófico","Extremo","")))))))))))))))))))))))))</f>
        <v>Moderado</v>
      </c>
      <c r="U1140" s="129" t="s">
        <v>419</v>
      </c>
      <c r="V1140" s="96" t="s">
        <v>4064</v>
      </c>
      <c r="W1140" s="96" t="s">
        <v>2046</v>
      </c>
      <c r="X1140" s="224">
        <f t="shared" si="664"/>
        <v>0.25</v>
      </c>
      <c r="Y1140" s="224" t="s">
        <v>2047</v>
      </c>
      <c r="Z1140" s="232">
        <f t="shared" si="665"/>
        <v>0.05</v>
      </c>
      <c r="AA1140" s="97" t="s">
        <v>419</v>
      </c>
      <c r="AB1140" s="96" t="s">
        <v>4065</v>
      </c>
      <c r="AC1140" s="233">
        <f t="shared" si="666"/>
        <v>0.1</v>
      </c>
      <c r="AD1140" s="97" t="s">
        <v>419</v>
      </c>
      <c r="AE1140" s="96" t="s">
        <v>656</v>
      </c>
      <c r="AF1140" s="96" t="s">
        <v>1549</v>
      </c>
      <c r="AG1140" s="233">
        <f t="shared" si="667"/>
        <v>0.15</v>
      </c>
      <c r="AH1140" s="97" t="s">
        <v>419</v>
      </c>
      <c r="AI1140" s="96" t="s">
        <v>2095</v>
      </c>
      <c r="AJ1140" s="233">
        <f t="shared" si="682"/>
        <v>0.1</v>
      </c>
      <c r="AK1140" s="97" t="s">
        <v>419</v>
      </c>
      <c r="AL1140" s="96" t="s">
        <v>2050</v>
      </c>
      <c r="AM1140" s="233">
        <f t="shared" si="672"/>
        <v>0.15</v>
      </c>
      <c r="AN1140" s="233" t="s">
        <v>2051</v>
      </c>
      <c r="AO1140" s="231" t="s">
        <v>2052</v>
      </c>
      <c r="AP1140" s="225">
        <f t="shared" si="668"/>
        <v>0.25</v>
      </c>
      <c r="AQ1140" s="226">
        <f t="shared" si="669"/>
        <v>1.05</v>
      </c>
      <c r="AR1140" s="358">
        <f>AVERAGE(AQ1140,AQ1141,AQ1142)</f>
        <v>1.05</v>
      </c>
      <c r="AS1140" s="361" t="s">
        <v>2053</v>
      </c>
      <c r="AT1140" s="364">
        <f>VALUE(MID($AS1140,1,1))</f>
        <v>1</v>
      </c>
      <c r="AU1140" s="361" t="s">
        <v>2054</v>
      </c>
      <c r="AV1140" s="364">
        <f>VALUE(MID($AU1140,1,1))</f>
        <v>1</v>
      </c>
      <c r="AW1140" s="364">
        <f>$AT1140*$AV1140</f>
        <v>1</v>
      </c>
      <c r="AX1140" s="364" t="str">
        <f>CONCATENATE(AS1140,AU1140)</f>
        <v>1. Muy baja1. Leve</v>
      </c>
      <c r="AY1140" s="367" t="str">
        <f t="shared" ref="AY1140" si="691">IF(AX1140="5. Muy alta1. Leve","Alto",IF(AX1140="5. Muy alta2. Menor","Alto",IF(AX1140="5. Muy alta3. Moderado","Alto",IF(AX1140="5. Muy alta4. Mayor","Alto",IF(AX1140="5. Muy alta5. Catastrófico","Extremo",IF(AX1140="4. Alta1. Leve","Moderado",IF(AX1140="4. Alta2. Menor","Moderado",IF(AX1140="4. Alta3. Moderado","Alto",IF(AX1140="4. Alta4. Mayor","Alto",IF(AX1140="4. Alta5. Catastrófico","Extremo",IF(AX1140="3. Media1. Leve","Moderado",IF(AX1140="3. Media2. Menor","Moderado",IF(AX1140="3. Media3. Moderado","Moderado",IF(AX1140="3. Media4. Mayor","Alto",IF(AX1140="3. Media5. Catastrófico","Extremo",IF(AX1140="2. Baja1. Leve","Bajo",IF(AX1140="2. Baja2. Menor","Moderado",IF(AX1140="2. Baja3. Moderado","Moderado",IF(AX1140="2. Baja4. Mayor","Alto",IF(AX1140="2. Baja5. Catastrófico","Extremo",IF(AX1140="1. Muy baja1. Leve","Bajo",IF(AX1140="1. Muy baja2. Menor","Bajo",IF(AX1140="1. Muy baja3. Moderado","Moderado",IF(AX1140="1. Muy baja4. Mayor","Alto",IF(AX1140="1. Muy baja5. Catastrófico","Extremo","")))))))))))))))))))))))))</f>
        <v>Bajo</v>
      </c>
    </row>
    <row r="1141" spans="1:51" ht="50" customHeight="1" x14ac:dyDescent="0.3">
      <c r="A1141" s="374"/>
      <c r="B1141" s="377"/>
      <c r="C1141" s="380"/>
      <c r="D1141" s="377"/>
      <c r="E1141" s="377"/>
      <c r="F1141" s="377"/>
      <c r="G1141" s="383"/>
      <c r="H1141" s="362"/>
      <c r="I1141" s="362"/>
      <c r="J1141" s="362"/>
      <c r="K1141" s="362"/>
      <c r="L1141" s="362"/>
      <c r="M1141" s="362"/>
      <c r="N1141" s="365"/>
      <c r="O1141" s="371"/>
      <c r="P1141" s="362"/>
      <c r="Q1141" s="365"/>
      <c r="R1141" s="371"/>
      <c r="S1141" s="365"/>
      <c r="T1141" s="368"/>
      <c r="U1141" s="129" t="s">
        <v>419</v>
      </c>
      <c r="V1141" s="96" t="s">
        <v>4066</v>
      </c>
      <c r="W1141" s="96" t="s">
        <v>2046</v>
      </c>
      <c r="X1141" s="224">
        <f t="shared" si="664"/>
        <v>0.25</v>
      </c>
      <c r="Y1141" s="224" t="s">
        <v>2047</v>
      </c>
      <c r="Z1141" s="232">
        <f t="shared" si="665"/>
        <v>0.05</v>
      </c>
      <c r="AA1141" s="97" t="s">
        <v>419</v>
      </c>
      <c r="AB1141" s="96" t="s">
        <v>4067</v>
      </c>
      <c r="AC1141" s="233">
        <f t="shared" si="666"/>
        <v>0.1</v>
      </c>
      <c r="AD1141" s="97" t="s">
        <v>419</v>
      </c>
      <c r="AE1141" s="96" t="s">
        <v>177</v>
      </c>
      <c r="AF1141" s="96" t="s">
        <v>1549</v>
      </c>
      <c r="AG1141" s="233">
        <f t="shared" si="667"/>
        <v>0.15</v>
      </c>
      <c r="AH1141" s="97" t="s">
        <v>419</v>
      </c>
      <c r="AI1141" s="96" t="s">
        <v>2095</v>
      </c>
      <c r="AJ1141" s="233">
        <f t="shared" si="682"/>
        <v>0.1</v>
      </c>
      <c r="AK1141" s="97" t="s">
        <v>419</v>
      </c>
      <c r="AL1141" s="96" t="s">
        <v>2050</v>
      </c>
      <c r="AM1141" s="233">
        <f t="shared" si="672"/>
        <v>0.15</v>
      </c>
      <c r="AN1141" s="233" t="s">
        <v>2051</v>
      </c>
      <c r="AO1141" s="231" t="s">
        <v>2052</v>
      </c>
      <c r="AP1141" s="225">
        <f t="shared" si="668"/>
        <v>0.25</v>
      </c>
      <c r="AQ1141" s="226">
        <f t="shared" si="669"/>
        <v>1.05</v>
      </c>
      <c r="AR1141" s="359"/>
      <c r="AS1141" s="362"/>
      <c r="AT1141" s="365"/>
      <c r="AU1141" s="362"/>
      <c r="AV1141" s="365"/>
      <c r="AW1141" s="365"/>
      <c r="AX1141" s="365"/>
      <c r="AY1141" s="368"/>
    </row>
    <row r="1142" spans="1:51" ht="50" customHeight="1" x14ac:dyDescent="0.3">
      <c r="A1142" s="375"/>
      <c r="B1142" s="378"/>
      <c r="C1142" s="381"/>
      <c r="D1142" s="378"/>
      <c r="E1142" s="378"/>
      <c r="F1142" s="378"/>
      <c r="G1142" s="384"/>
      <c r="H1142" s="363"/>
      <c r="I1142" s="363"/>
      <c r="J1142" s="363"/>
      <c r="K1142" s="363"/>
      <c r="L1142" s="363"/>
      <c r="M1142" s="363"/>
      <c r="N1142" s="366"/>
      <c r="O1142" s="372"/>
      <c r="P1142" s="363"/>
      <c r="Q1142" s="366"/>
      <c r="R1142" s="372"/>
      <c r="S1142" s="366"/>
      <c r="T1142" s="369"/>
      <c r="U1142" s="129" t="s">
        <v>419</v>
      </c>
      <c r="V1142" s="96" t="s">
        <v>4068</v>
      </c>
      <c r="W1142" s="96" t="s">
        <v>2046</v>
      </c>
      <c r="X1142" s="224">
        <f t="shared" si="664"/>
        <v>0.25</v>
      </c>
      <c r="Y1142" s="224" t="s">
        <v>2047</v>
      </c>
      <c r="Z1142" s="232">
        <f t="shared" si="665"/>
        <v>0.05</v>
      </c>
      <c r="AA1142" s="97" t="s">
        <v>419</v>
      </c>
      <c r="AB1142" s="96" t="s">
        <v>4069</v>
      </c>
      <c r="AC1142" s="233">
        <f t="shared" si="666"/>
        <v>0.1</v>
      </c>
      <c r="AD1142" s="97" t="s">
        <v>419</v>
      </c>
      <c r="AE1142" s="96" t="s">
        <v>178</v>
      </c>
      <c r="AF1142" s="96" t="s">
        <v>170</v>
      </c>
      <c r="AG1142" s="233">
        <f t="shared" si="667"/>
        <v>0.15</v>
      </c>
      <c r="AH1142" s="97" t="s">
        <v>419</v>
      </c>
      <c r="AI1142" s="96" t="s">
        <v>2049</v>
      </c>
      <c r="AJ1142" s="233">
        <f t="shared" si="682"/>
        <v>0.1</v>
      </c>
      <c r="AK1142" s="97" t="s">
        <v>419</v>
      </c>
      <c r="AL1142" s="96" t="s">
        <v>2050</v>
      </c>
      <c r="AM1142" s="233">
        <f t="shared" si="672"/>
        <v>0.15</v>
      </c>
      <c r="AN1142" s="233" t="s">
        <v>2051</v>
      </c>
      <c r="AO1142" s="231" t="s">
        <v>2052</v>
      </c>
      <c r="AP1142" s="225">
        <f t="shared" si="668"/>
        <v>0.25</v>
      </c>
      <c r="AQ1142" s="226">
        <f t="shared" si="669"/>
        <v>1.05</v>
      </c>
      <c r="AR1142" s="360"/>
      <c r="AS1142" s="363"/>
      <c r="AT1142" s="366"/>
      <c r="AU1142" s="363"/>
      <c r="AV1142" s="366"/>
      <c r="AW1142" s="366"/>
      <c r="AX1142" s="366"/>
      <c r="AY1142" s="369"/>
    </row>
    <row r="1143" spans="1:51" ht="50" customHeight="1" x14ac:dyDescent="0.3">
      <c r="A1143" s="373" t="s">
        <v>1563</v>
      </c>
      <c r="B1143" s="376" t="s">
        <v>163</v>
      </c>
      <c r="C1143" s="379">
        <v>12</v>
      </c>
      <c r="D1143" s="376" t="s">
        <v>312</v>
      </c>
      <c r="E1143" s="376" t="s">
        <v>312</v>
      </c>
      <c r="F1143" s="376" t="s">
        <v>2061</v>
      </c>
      <c r="G1143" s="382" t="str">
        <f>(CONCATENATE(F1143," ","de"," ",D1143," ","por"," ",J1143," ","debido a"," ",I1143))</f>
        <v>Pérdida de Disponibilidad de Recurso Humano por Indisponibilidad del personal debido a Falta de personal capacitado</v>
      </c>
      <c r="H1143" s="361" t="s">
        <v>2073</v>
      </c>
      <c r="I1143" s="361" t="s">
        <v>2237</v>
      </c>
      <c r="J1143" s="361" t="s">
        <v>2238</v>
      </c>
      <c r="K1143" s="361" t="s">
        <v>2239</v>
      </c>
      <c r="L1143" s="361" t="s">
        <v>176</v>
      </c>
      <c r="M1143" s="361" t="s">
        <v>2042</v>
      </c>
      <c r="N1143" s="364">
        <f>VALUE(MID($M1143,1,1))</f>
        <v>3</v>
      </c>
      <c r="O1143" s="370">
        <f>IF(N1143=5,100%,IF(N1143=4,80%,IF(N1143=3,60%,IF(N1143=2,40%,IF(N1143=1,20%,"")))))</f>
        <v>0.6</v>
      </c>
      <c r="P1143" s="361" t="s">
        <v>2106</v>
      </c>
      <c r="Q1143" s="364">
        <f>VALUE(MID($P1143,1,1))</f>
        <v>3</v>
      </c>
      <c r="R1143" s="370">
        <f>IF(Q1143=5,100%,IF(Q1143=4,80%,IF(Q1143=3,60%,IF(Q1143=2,40%,IF(Q1143=1,20%,"")))))</f>
        <v>0.6</v>
      </c>
      <c r="S1143" s="364" t="str">
        <f>CONCATENATE(M1143,P1143)</f>
        <v>3. Media3. Moderado</v>
      </c>
      <c r="T1143" s="367" t="str">
        <f t="shared" ref="T1143" si="692">IF(S1143="5. Muy alta1. Leve","Alto",IF(S1143="5. Muy alta2. Menor","Alto",IF(S1143="5. Muy alta3. Moderado","Alto",IF(S1143="5. Muy alta4. Mayor","Alto",IF(S1143="5. Muy alta5. Catastrófico","Extremo",IF(S1143="4. Alta1. Leve","Moderado",IF(S1143="4. Alta2. Menor","Moderado",IF(S1143="4. Alta3. Moderado","Alto",IF(S1143="4. Alta4. Mayor","Alto",IF(S1143="4. Alta5. Catastrófico","Extremo",IF(S1143="3. Media1. Leve","Moderado",IF(S1143="3. Media2. Menor","Moderado",IF(S1143="3. Media3. Moderado","Moderado",IF(S1143="3. Media4. Mayor","Alto",IF(S1143="3. Media5. Catastrófico","Extremo",IF(S1143="2. Baja1. Leve","Bajo",IF(S1143="2. Baja2. Menor","Moderado",IF(S1143="2. Baja3. Moderado","Moderado",IF(S1143="2. Baja4. Mayor","Alto",IF(S1143="2. Baja5. Catastrófico","Extremo",IF(S1143="1. Muy baja1. Leve","Bajo",IF(S1143="1. Muy baja2. Menor","Bajo",IF(S1143="1. Muy baja3. Moderado","Moderado",IF(S1143="1. Muy baja4. Mayor","Alto",IF(S1143="1. Muy baja5. Catastrófico","Extremo","")))))))))))))))))))))))))</f>
        <v>Moderado</v>
      </c>
      <c r="U1143" s="129" t="s">
        <v>419</v>
      </c>
      <c r="V1143" s="129" t="s">
        <v>4070</v>
      </c>
      <c r="W1143" s="129" t="s">
        <v>2046</v>
      </c>
      <c r="X1143" s="224">
        <f t="shared" si="664"/>
        <v>0.25</v>
      </c>
      <c r="Y1143" s="224" t="s">
        <v>2047</v>
      </c>
      <c r="Z1143" s="224">
        <f t="shared" si="665"/>
        <v>0.05</v>
      </c>
      <c r="AA1143" s="129" t="s">
        <v>419</v>
      </c>
      <c r="AB1143" s="129" t="s">
        <v>4071</v>
      </c>
      <c r="AC1143" s="225">
        <f t="shared" si="666"/>
        <v>0.1</v>
      </c>
      <c r="AD1143" s="129" t="s">
        <v>419</v>
      </c>
      <c r="AE1143" s="129" t="s">
        <v>324</v>
      </c>
      <c r="AF1143" s="129" t="s">
        <v>1549</v>
      </c>
      <c r="AG1143" s="225">
        <f t="shared" si="667"/>
        <v>0.15</v>
      </c>
      <c r="AH1143" s="129" t="s">
        <v>419</v>
      </c>
      <c r="AI1143" s="129" t="s">
        <v>2049</v>
      </c>
      <c r="AJ1143" s="225">
        <f t="shared" si="682"/>
        <v>0.1</v>
      </c>
      <c r="AK1143" s="129" t="s">
        <v>419</v>
      </c>
      <c r="AL1143" s="129" t="s">
        <v>2050</v>
      </c>
      <c r="AM1143" s="225">
        <f t="shared" si="672"/>
        <v>0.15</v>
      </c>
      <c r="AN1143" s="225" t="s">
        <v>2051</v>
      </c>
      <c r="AO1143" s="225" t="s">
        <v>2052</v>
      </c>
      <c r="AP1143" s="225">
        <f t="shared" si="668"/>
        <v>0.25</v>
      </c>
      <c r="AQ1143" s="226">
        <f t="shared" si="669"/>
        <v>1.05</v>
      </c>
      <c r="AR1143" s="358">
        <f>AVERAGE(AQ1143,AQ1144,AQ1145)</f>
        <v>1.05</v>
      </c>
      <c r="AS1143" s="361" t="s">
        <v>2053</v>
      </c>
      <c r="AT1143" s="364">
        <f>VALUE(MID($AS1143,1,1))</f>
        <v>1</v>
      </c>
      <c r="AU1143" s="361" t="s">
        <v>2054</v>
      </c>
      <c r="AV1143" s="364">
        <f>VALUE(MID($AU1143,1,1))</f>
        <v>1</v>
      </c>
      <c r="AW1143" s="364">
        <f>$AT1143*$AV1143</f>
        <v>1</v>
      </c>
      <c r="AX1143" s="364" t="str">
        <f>CONCATENATE(AS1143,AU1143)</f>
        <v>1. Muy baja1. Leve</v>
      </c>
      <c r="AY1143" s="367" t="str">
        <f t="shared" ref="AY1143" si="693">IF(AX1143="5. Muy alta1. Leve","Alto",IF(AX1143="5. Muy alta2. Menor","Alto",IF(AX1143="5. Muy alta3. Moderado","Alto",IF(AX1143="5. Muy alta4. Mayor","Alto",IF(AX1143="5. Muy alta5. Catastrófico","Extremo",IF(AX1143="4. Alta1. Leve","Moderado",IF(AX1143="4. Alta2. Menor","Moderado",IF(AX1143="4. Alta3. Moderado","Alto",IF(AX1143="4. Alta4. Mayor","Alto",IF(AX1143="4. Alta5. Catastrófico","Extremo",IF(AX1143="3. Media1. Leve","Moderado",IF(AX1143="3. Media2. Menor","Moderado",IF(AX1143="3. Media3. Moderado","Moderado",IF(AX1143="3. Media4. Mayor","Alto",IF(AX1143="3. Media5. Catastrófico","Extremo",IF(AX1143="2. Baja1. Leve","Bajo",IF(AX1143="2. Baja2. Menor","Moderado",IF(AX1143="2. Baja3. Moderado","Moderado",IF(AX1143="2. Baja4. Mayor","Alto",IF(AX1143="2. Baja5. Catastrófico","Extremo",IF(AX1143="1. Muy baja1. Leve","Bajo",IF(AX1143="1. Muy baja2. Menor","Bajo",IF(AX1143="1. Muy baja3. Moderado","Moderado",IF(AX1143="1. Muy baja4. Mayor","Alto",IF(AX1143="1. Muy baja5. Catastrófico","Extremo","")))))))))))))))))))))))))</f>
        <v>Bajo</v>
      </c>
    </row>
    <row r="1144" spans="1:51" ht="50" customHeight="1" x14ac:dyDescent="0.3">
      <c r="A1144" s="374"/>
      <c r="B1144" s="377"/>
      <c r="C1144" s="380"/>
      <c r="D1144" s="377"/>
      <c r="E1144" s="377"/>
      <c r="F1144" s="377"/>
      <c r="G1144" s="383"/>
      <c r="H1144" s="362"/>
      <c r="I1144" s="362"/>
      <c r="J1144" s="362"/>
      <c r="K1144" s="362"/>
      <c r="L1144" s="362"/>
      <c r="M1144" s="362"/>
      <c r="N1144" s="365"/>
      <c r="O1144" s="371"/>
      <c r="P1144" s="362"/>
      <c r="Q1144" s="365"/>
      <c r="R1144" s="371"/>
      <c r="S1144" s="365"/>
      <c r="T1144" s="368"/>
      <c r="U1144" s="129" t="s">
        <v>419</v>
      </c>
      <c r="V1144" s="129" t="s">
        <v>4072</v>
      </c>
      <c r="W1144" s="129" t="s">
        <v>2046</v>
      </c>
      <c r="X1144" s="224">
        <f t="shared" si="664"/>
        <v>0.25</v>
      </c>
      <c r="Y1144" s="224" t="s">
        <v>2047</v>
      </c>
      <c r="Z1144" s="224">
        <f t="shared" si="665"/>
        <v>0.05</v>
      </c>
      <c r="AA1144" s="129" t="s">
        <v>419</v>
      </c>
      <c r="AB1144" s="129" t="s">
        <v>4060</v>
      </c>
      <c r="AC1144" s="225">
        <f t="shared" si="666"/>
        <v>0.1</v>
      </c>
      <c r="AD1144" s="129" t="s">
        <v>419</v>
      </c>
      <c r="AE1144" s="129" t="s">
        <v>324</v>
      </c>
      <c r="AF1144" s="129" t="s">
        <v>1549</v>
      </c>
      <c r="AG1144" s="225">
        <f t="shared" si="667"/>
        <v>0.15</v>
      </c>
      <c r="AH1144" s="129" t="s">
        <v>419</v>
      </c>
      <c r="AI1144" s="129" t="s">
        <v>2049</v>
      </c>
      <c r="AJ1144" s="225">
        <f t="shared" si="682"/>
        <v>0.1</v>
      </c>
      <c r="AK1144" s="129" t="s">
        <v>419</v>
      </c>
      <c r="AL1144" s="129" t="s">
        <v>2050</v>
      </c>
      <c r="AM1144" s="225">
        <f t="shared" si="672"/>
        <v>0.15</v>
      </c>
      <c r="AN1144" s="225" t="s">
        <v>2051</v>
      </c>
      <c r="AO1144" s="225" t="s">
        <v>2052</v>
      </c>
      <c r="AP1144" s="225">
        <f t="shared" si="668"/>
        <v>0.25</v>
      </c>
      <c r="AQ1144" s="226">
        <f t="shared" si="669"/>
        <v>1.05</v>
      </c>
      <c r="AR1144" s="359"/>
      <c r="AS1144" s="362"/>
      <c r="AT1144" s="365"/>
      <c r="AU1144" s="362"/>
      <c r="AV1144" s="365"/>
      <c r="AW1144" s="365"/>
      <c r="AX1144" s="365"/>
      <c r="AY1144" s="368"/>
    </row>
    <row r="1145" spans="1:51" ht="50" customHeight="1" x14ac:dyDescent="0.3">
      <c r="A1145" s="375"/>
      <c r="B1145" s="378"/>
      <c r="C1145" s="381"/>
      <c r="D1145" s="378"/>
      <c r="E1145" s="378"/>
      <c r="F1145" s="378"/>
      <c r="G1145" s="384"/>
      <c r="H1145" s="363"/>
      <c r="I1145" s="363"/>
      <c r="J1145" s="363"/>
      <c r="K1145" s="363"/>
      <c r="L1145" s="363"/>
      <c r="M1145" s="363"/>
      <c r="N1145" s="366"/>
      <c r="O1145" s="372"/>
      <c r="P1145" s="363"/>
      <c r="Q1145" s="366"/>
      <c r="R1145" s="372"/>
      <c r="S1145" s="366"/>
      <c r="T1145" s="369"/>
      <c r="U1145" s="129" t="s">
        <v>419</v>
      </c>
      <c r="V1145" s="129" t="s">
        <v>4073</v>
      </c>
      <c r="W1145" s="129" t="s">
        <v>2046</v>
      </c>
      <c r="X1145" s="224">
        <f t="shared" si="664"/>
        <v>0.25</v>
      </c>
      <c r="Y1145" s="224" t="s">
        <v>2047</v>
      </c>
      <c r="Z1145" s="224">
        <f t="shared" si="665"/>
        <v>0.05</v>
      </c>
      <c r="AA1145" s="129" t="s">
        <v>419</v>
      </c>
      <c r="AB1145" s="129" t="s">
        <v>4074</v>
      </c>
      <c r="AC1145" s="225">
        <f t="shared" si="666"/>
        <v>0.1</v>
      </c>
      <c r="AD1145" s="129" t="s">
        <v>419</v>
      </c>
      <c r="AE1145" s="129" t="s">
        <v>656</v>
      </c>
      <c r="AF1145" s="129" t="s">
        <v>1549</v>
      </c>
      <c r="AG1145" s="225">
        <f t="shared" si="667"/>
        <v>0.15</v>
      </c>
      <c r="AH1145" s="129" t="s">
        <v>419</v>
      </c>
      <c r="AI1145" s="129" t="s">
        <v>2049</v>
      </c>
      <c r="AJ1145" s="225">
        <f t="shared" si="682"/>
        <v>0.1</v>
      </c>
      <c r="AK1145" s="129" t="s">
        <v>419</v>
      </c>
      <c r="AL1145" s="129" t="s">
        <v>2050</v>
      </c>
      <c r="AM1145" s="225">
        <f t="shared" si="672"/>
        <v>0.15</v>
      </c>
      <c r="AN1145" s="225" t="s">
        <v>2051</v>
      </c>
      <c r="AO1145" s="225" t="s">
        <v>2052</v>
      </c>
      <c r="AP1145" s="225">
        <f t="shared" si="668"/>
        <v>0.25</v>
      </c>
      <c r="AQ1145" s="226">
        <f t="shared" si="669"/>
        <v>1.05</v>
      </c>
      <c r="AR1145" s="360"/>
      <c r="AS1145" s="363"/>
      <c r="AT1145" s="366"/>
      <c r="AU1145" s="363"/>
      <c r="AV1145" s="366"/>
      <c r="AW1145" s="366"/>
      <c r="AX1145" s="366"/>
      <c r="AY1145" s="369"/>
    </row>
    <row r="1146" spans="1:51" ht="50" customHeight="1" x14ac:dyDescent="0.3">
      <c r="A1146" s="373" t="s">
        <v>1563</v>
      </c>
      <c r="B1146" s="376" t="s">
        <v>163</v>
      </c>
      <c r="C1146" s="379">
        <v>13</v>
      </c>
      <c r="D1146" s="376" t="s">
        <v>4075</v>
      </c>
      <c r="E1146" s="376" t="s">
        <v>243</v>
      </c>
      <c r="F1146" s="376" t="s">
        <v>2032</v>
      </c>
      <c r="G1146" s="382" t="str">
        <f>(CONCATENATE(F1146," ","de"," ",D1146," ","por"," ",J1146," ","debido a"," ",I1146))</f>
        <v>Pérdida de confidencialidad e integridad de Sistema de Información SAI / Sistema de Información SAE / Sistema de Información Historial de vehículos por Acceso no Autorizado debido a Acceso a los recursos e información del sistema</v>
      </c>
      <c r="H1146" s="361" t="s">
        <v>2104</v>
      </c>
      <c r="I1146" s="361" t="s">
        <v>2038</v>
      </c>
      <c r="J1146" s="361" t="s">
        <v>2039</v>
      </c>
      <c r="K1146" s="361" t="s">
        <v>2040</v>
      </c>
      <c r="L1146" s="361" t="s">
        <v>176</v>
      </c>
      <c r="M1146" s="361" t="s">
        <v>2042</v>
      </c>
      <c r="N1146" s="364">
        <f>VALUE(MID($M1146,1,1))</f>
        <v>3</v>
      </c>
      <c r="O1146" s="370">
        <f>IF(N1146=5,100%,IF(N1146=4,80%,IF(N1146=3,60%,IF(N1146=2,40%,IF(N1146=1,20%,"")))))</f>
        <v>0.6</v>
      </c>
      <c r="P1146" s="361" t="s">
        <v>2106</v>
      </c>
      <c r="Q1146" s="364">
        <f>VALUE(MID($P1146,1,1))</f>
        <v>3</v>
      </c>
      <c r="R1146" s="370">
        <f>IF(Q1146=5,100%,IF(Q1146=4,80%,IF(Q1146=3,60%,IF(Q1146=2,40%,IF(Q1146=1,20%,"")))))</f>
        <v>0.6</v>
      </c>
      <c r="S1146" s="364" t="str">
        <f>CONCATENATE(M1146,P1146)</f>
        <v>3. Media3. Moderado</v>
      </c>
      <c r="T1146" s="367" t="str">
        <f t="shared" ref="T1146" si="694">IF(S1146="5. Muy alta1. Leve","Alto",IF(S1146="5. Muy alta2. Menor","Alto",IF(S1146="5. Muy alta3. Moderado","Alto",IF(S1146="5. Muy alta4. Mayor","Alto",IF(S1146="5. Muy alta5. Catastrófico","Extremo",IF(S1146="4. Alta1. Leve","Moderado",IF(S1146="4. Alta2. Menor","Moderado",IF(S1146="4. Alta3. Moderado","Alto",IF(S1146="4. Alta4. Mayor","Alto",IF(S1146="4. Alta5. Catastrófico","Extremo",IF(S1146="3. Media1. Leve","Moderado",IF(S1146="3. Media2. Menor","Moderado",IF(S1146="3. Media3. Moderado","Moderado",IF(S1146="3. Media4. Mayor","Alto",IF(S1146="3. Media5. Catastrófico","Extremo",IF(S1146="2. Baja1. Leve","Bajo",IF(S1146="2. Baja2. Menor","Moderado",IF(S1146="2. Baja3. Moderado","Moderado",IF(S1146="2. Baja4. Mayor","Alto",IF(S1146="2. Baja5. Catastrófico","Extremo",IF(S1146="1. Muy baja1. Leve","Bajo",IF(S1146="1. Muy baja2. Menor","Bajo",IF(S1146="1. Muy baja3. Moderado","Moderado",IF(S1146="1. Muy baja4. Mayor","Alto",IF(S1146="1. Muy baja5. Catastrófico","Extremo","")))))))))))))))))))))))))</f>
        <v>Moderado</v>
      </c>
      <c r="U1146" s="129" t="s">
        <v>419</v>
      </c>
      <c r="V1146" s="129" t="s">
        <v>2111</v>
      </c>
      <c r="W1146" s="129" t="s">
        <v>2046</v>
      </c>
      <c r="X1146" s="224">
        <f t="shared" si="664"/>
        <v>0.25</v>
      </c>
      <c r="Y1146" s="224" t="s">
        <v>2069</v>
      </c>
      <c r="Z1146" s="224">
        <f t="shared" si="665"/>
        <v>0.15</v>
      </c>
      <c r="AA1146" s="129" t="s">
        <v>419</v>
      </c>
      <c r="AB1146" s="129" t="s">
        <v>2112</v>
      </c>
      <c r="AC1146" s="225">
        <f t="shared" si="666"/>
        <v>0.1</v>
      </c>
      <c r="AD1146" s="129" t="s">
        <v>419</v>
      </c>
      <c r="AE1146" s="129" t="s">
        <v>2909</v>
      </c>
      <c r="AF1146" s="96" t="s">
        <v>1549</v>
      </c>
      <c r="AG1146" s="225">
        <f t="shared" si="667"/>
        <v>0.15</v>
      </c>
      <c r="AH1146" s="129" t="s">
        <v>419</v>
      </c>
      <c r="AI1146" s="129" t="s">
        <v>2049</v>
      </c>
      <c r="AJ1146" s="225">
        <f t="shared" si="682"/>
        <v>0.1</v>
      </c>
      <c r="AK1146" s="129" t="s">
        <v>419</v>
      </c>
      <c r="AL1146" s="129" t="s">
        <v>2050</v>
      </c>
      <c r="AM1146" s="225">
        <f t="shared" si="672"/>
        <v>0.15</v>
      </c>
      <c r="AN1146" s="225" t="s">
        <v>2051</v>
      </c>
      <c r="AO1146" s="225" t="s">
        <v>2052</v>
      </c>
      <c r="AP1146" s="225">
        <f t="shared" si="668"/>
        <v>0.25</v>
      </c>
      <c r="AQ1146" s="226">
        <f t="shared" si="669"/>
        <v>1.1499999999999999</v>
      </c>
      <c r="AR1146" s="358">
        <f>AVERAGE(AQ1146,AQ1147,AQ1148)</f>
        <v>0.98333333333333328</v>
      </c>
      <c r="AS1146" s="361" t="s">
        <v>2053</v>
      </c>
      <c r="AT1146" s="364">
        <f>VALUE(MID($AS1146,1,1))</f>
        <v>1</v>
      </c>
      <c r="AU1146" s="361" t="s">
        <v>2054</v>
      </c>
      <c r="AV1146" s="364">
        <f>VALUE(MID($AU1146,1,1))</f>
        <v>1</v>
      </c>
      <c r="AW1146" s="364">
        <f>$AT1146*$AV1146</f>
        <v>1</v>
      </c>
      <c r="AX1146" s="364" t="str">
        <f>CONCATENATE(AS1146,AU1146)</f>
        <v>1. Muy baja1. Leve</v>
      </c>
      <c r="AY1146" s="367" t="str">
        <f t="shared" ref="AY1146" si="695">IF(AX1146="5. Muy alta1. Leve","Alto",IF(AX1146="5. Muy alta2. Menor","Alto",IF(AX1146="5. Muy alta3. Moderado","Alto",IF(AX1146="5. Muy alta4. Mayor","Alto",IF(AX1146="5. Muy alta5. Catastrófico","Extremo",IF(AX1146="4. Alta1. Leve","Moderado",IF(AX1146="4. Alta2. Menor","Moderado",IF(AX1146="4. Alta3. Moderado","Alto",IF(AX1146="4. Alta4. Mayor","Alto",IF(AX1146="4. Alta5. Catastrófico","Extremo",IF(AX1146="3. Media1. Leve","Moderado",IF(AX1146="3. Media2. Menor","Moderado",IF(AX1146="3. Media3. Moderado","Moderado",IF(AX1146="3. Media4. Mayor","Alto",IF(AX1146="3. Media5. Catastrófico","Extremo",IF(AX1146="2. Baja1. Leve","Bajo",IF(AX1146="2. Baja2. Menor","Moderado",IF(AX1146="2. Baja3. Moderado","Moderado",IF(AX1146="2. Baja4. Mayor","Alto",IF(AX1146="2. Baja5. Catastrófico","Extremo",IF(AX1146="1. Muy baja1. Leve","Bajo",IF(AX1146="1. Muy baja2. Menor","Bajo",IF(AX1146="1. Muy baja3. Moderado","Moderado",IF(AX1146="1. Muy baja4. Mayor","Alto",IF(AX1146="1. Muy baja5. Catastrófico","Extremo","")))))))))))))))))))))))))</f>
        <v>Bajo</v>
      </c>
    </row>
    <row r="1147" spans="1:51" ht="50" customHeight="1" x14ac:dyDescent="0.3">
      <c r="A1147" s="374"/>
      <c r="B1147" s="377"/>
      <c r="C1147" s="380"/>
      <c r="D1147" s="377"/>
      <c r="E1147" s="377"/>
      <c r="F1147" s="377"/>
      <c r="G1147" s="383"/>
      <c r="H1147" s="362"/>
      <c r="I1147" s="362"/>
      <c r="J1147" s="362"/>
      <c r="K1147" s="362"/>
      <c r="L1147" s="362"/>
      <c r="M1147" s="362"/>
      <c r="N1147" s="365"/>
      <c r="O1147" s="371"/>
      <c r="P1147" s="362"/>
      <c r="Q1147" s="365"/>
      <c r="R1147" s="371"/>
      <c r="S1147" s="365"/>
      <c r="T1147" s="368"/>
      <c r="U1147" s="129" t="s">
        <v>419</v>
      </c>
      <c r="V1147" s="129" t="s">
        <v>2113</v>
      </c>
      <c r="W1147" s="129" t="s">
        <v>2114</v>
      </c>
      <c r="X1147" s="224">
        <f t="shared" si="664"/>
        <v>0.1</v>
      </c>
      <c r="Y1147" s="224" t="s">
        <v>2047</v>
      </c>
      <c r="Z1147" s="224">
        <f t="shared" si="665"/>
        <v>0.05</v>
      </c>
      <c r="AA1147" s="129" t="s">
        <v>419</v>
      </c>
      <c r="AB1147" s="129" t="s">
        <v>2115</v>
      </c>
      <c r="AC1147" s="225">
        <f t="shared" si="666"/>
        <v>0.1</v>
      </c>
      <c r="AD1147" s="129" t="s">
        <v>419</v>
      </c>
      <c r="AE1147" s="129" t="s">
        <v>516</v>
      </c>
      <c r="AF1147" s="129" t="s">
        <v>170</v>
      </c>
      <c r="AG1147" s="225">
        <f t="shared" si="667"/>
        <v>0.15</v>
      </c>
      <c r="AH1147" s="129" t="s">
        <v>419</v>
      </c>
      <c r="AI1147" s="129" t="s">
        <v>2049</v>
      </c>
      <c r="AJ1147" s="225">
        <f t="shared" si="682"/>
        <v>0.1</v>
      </c>
      <c r="AK1147" s="129" t="s">
        <v>419</v>
      </c>
      <c r="AL1147" s="129" t="s">
        <v>2050</v>
      </c>
      <c r="AM1147" s="225">
        <f t="shared" si="672"/>
        <v>0.15</v>
      </c>
      <c r="AN1147" s="225" t="s">
        <v>2051</v>
      </c>
      <c r="AO1147" s="225" t="s">
        <v>2067</v>
      </c>
      <c r="AP1147" s="225">
        <f t="shared" si="668"/>
        <v>0.25</v>
      </c>
      <c r="AQ1147" s="226">
        <f t="shared" si="669"/>
        <v>0.9</v>
      </c>
      <c r="AR1147" s="359"/>
      <c r="AS1147" s="362"/>
      <c r="AT1147" s="365"/>
      <c r="AU1147" s="362"/>
      <c r="AV1147" s="365"/>
      <c r="AW1147" s="365"/>
      <c r="AX1147" s="365"/>
      <c r="AY1147" s="368"/>
    </row>
    <row r="1148" spans="1:51" ht="50" customHeight="1" x14ac:dyDescent="0.3">
      <c r="A1148" s="375"/>
      <c r="B1148" s="378"/>
      <c r="C1148" s="381"/>
      <c r="D1148" s="378"/>
      <c r="E1148" s="378"/>
      <c r="F1148" s="378"/>
      <c r="G1148" s="384"/>
      <c r="H1148" s="363"/>
      <c r="I1148" s="363"/>
      <c r="J1148" s="363"/>
      <c r="K1148" s="363"/>
      <c r="L1148" s="363"/>
      <c r="M1148" s="363"/>
      <c r="N1148" s="366"/>
      <c r="O1148" s="372"/>
      <c r="P1148" s="363"/>
      <c r="Q1148" s="366"/>
      <c r="R1148" s="372"/>
      <c r="S1148" s="366"/>
      <c r="T1148" s="369"/>
      <c r="U1148" s="129" t="s">
        <v>419</v>
      </c>
      <c r="V1148" s="129" t="s">
        <v>2113</v>
      </c>
      <c r="W1148" s="129" t="s">
        <v>2114</v>
      </c>
      <c r="X1148" s="224">
        <f t="shared" si="664"/>
        <v>0.1</v>
      </c>
      <c r="Y1148" s="224" t="s">
        <v>2047</v>
      </c>
      <c r="Z1148" s="224">
        <f t="shared" si="665"/>
        <v>0.05</v>
      </c>
      <c r="AA1148" s="129" t="s">
        <v>419</v>
      </c>
      <c r="AB1148" s="129" t="s">
        <v>2121</v>
      </c>
      <c r="AC1148" s="225">
        <f t="shared" si="666"/>
        <v>0.1</v>
      </c>
      <c r="AD1148" s="129" t="s">
        <v>419</v>
      </c>
      <c r="AE1148" s="129" t="s">
        <v>194</v>
      </c>
      <c r="AF1148" s="129" t="s">
        <v>170</v>
      </c>
      <c r="AG1148" s="225">
        <f t="shared" si="667"/>
        <v>0.15</v>
      </c>
      <c r="AH1148" s="129" t="s">
        <v>419</v>
      </c>
      <c r="AI1148" s="129" t="s">
        <v>2049</v>
      </c>
      <c r="AJ1148" s="225">
        <f t="shared" si="682"/>
        <v>0.1</v>
      </c>
      <c r="AK1148" s="129" t="s">
        <v>419</v>
      </c>
      <c r="AL1148" s="129" t="s">
        <v>2050</v>
      </c>
      <c r="AM1148" s="225">
        <f t="shared" si="672"/>
        <v>0.15</v>
      </c>
      <c r="AN1148" s="225" t="s">
        <v>2051</v>
      </c>
      <c r="AO1148" s="225" t="s">
        <v>2067</v>
      </c>
      <c r="AP1148" s="225">
        <f t="shared" si="668"/>
        <v>0.25</v>
      </c>
      <c r="AQ1148" s="226">
        <f t="shared" si="669"/>
        <v>0.9</v>
      </c>
      <c r="AR1148" s="360"/>
      <c r="AS1148" s="363"/>
      <c r="AT1148" s="366"/>
      <c r="AU1148" s="363"/>
      <c r="AV1148" s="366"/>
      <c r="AW1148" s="366"/>
      <c r="AX1148" s="366"/>
      <c r="AY1148" s="369"/>
    </row>
    <row r="1149" spans="1:51" ht="50" customHeight="1" x14ac:dyDescent="0.3">
      <c r="A1149" s="373" t="s">
        <v>1563</v>
      </c>
      <c r="B1149" s="376" t="s">
        <v>163</v>
      </c>
      <c r="C1149" s="379">
        <v>14</v>
      </c>
      <c r="D1149" s="376" t="s">
        <v>4075</v>
      </c>
      <c r="E1149" s="376" t="s">
        <v>243</v>
      </c>
      <c r="F1149" s="376" t="s">
        <v>2061</v>
      </c>
      <c r="G1149" s="382" t="str">
        <f>(CONCATENATE(F1149," ","de"," ",D1149," ","por"," ",J1149," ","debido a"," ",I1149))</f>
        <v>Pérdida de Disponibilidad de Sistema de Información SAI / Sistema de Información SAE / Sistema de Información Historial de vehículos por Acceso no Autorizado debido a Acceso a los recursos e información del sistema</v>
      </c>
      <c r="H1149" s="361" t="s">
        <v>2104</v>
      </c>
      <c r="I1149" s="361" t="s">
        <v>2038</v>
      </c>
      <c r="J1149" s="361" t="s">
        <v>2039</v>
      </c>
      <c r="K1149" s="361" t="s">
        <v>2040</v>
      </c>
      <c r="L1149" s="361" t="s">
        <v>176</v>
      </c>
      <c r="M1149" s="361" t="s">
        <v>2042</v>
      </c>
      <c r="N1149" s="364">
        <f>VALUE(MID($M1149,1,1))</f>
        <v>3</v>
      </c>
      <c r="O1149" s="370">
        <f>IF(N1149=5,100%,IF(N1149=4,80%,IF(N1149=3,60%,IF(N1149=2,40%,IF(N1149=1,20%,"")))))</f>
        <v>0.6</v>
      </c>
      <c r="P1149" s="361" t="s">
        <v>2106</v>
      </c>
      <c r="Q1149" s="364">
        <f>VALUE(MID($P1149,1,1))</f>
        <v>3</v>
      </c>
      <c r="R1149" s="370">
        <f>IF(Q1149=5,100%,IF(Q1149=4,80%,IF(Q1149=3,60%,IF(Q1149=2,40%,IF(Q1149=1,20%,"")))))</f>
        <v>0.6</v>
      </c>
      <c r="S1149" s="364" t="str">
        <f>CONCATENATE(M1149,P1149)</f>
        <v>3. Media3. Moderado</v>
      </c>
      <c r="T1149" s="367" t="str">
        <f t="shared" ref="T1149" si="696">IF(S1149="5. Muy alta1. Leve","Alto",IF(S1149="5. Muy alta2. Menor","Alto",IF(S1149="5. Muy alta3. Moderado","Alto",IF(S1149="5. Muy alta4. Mayor","Alto",IF(S1149="5. Muy alta5. Catastrófico","Extremo",IF(S1149="4. Alta1. Leve","Moderado",IF(S1149="4. Alta2. Menor","Moderado",IF(S1149="4. Alta3. Moderado","Alto",IF(S1149="4. Alta4. Mayor","Alto",IF(S1149="4. Alta5. Catastrófico","Extremo",IF(S1149="3. Media1. Leve","Moderado",IF(S1149="3. Media2. Menor","Moderado",IF(S1149="3. Media3. Moderado","Moderado",IF(S1149="3. Media4. Mayor","Alto",IF(S1149="3. Media5. Catastrófico","Extremo",IF(S1149="2. Baja1. Leve","Bajo",IF(S1149="2. Baja2. Menor","Moderado",IF(S1149="2. Baja3. Moderado","Moderado",IF(S1149="2. Baja4. Mayor","Alto",IF(S1149="2. Baja5. Catastrófico","Extremo",IF(S1149="1. Muy baja1. Leve","Bajo",IF(S1149="1. Muy baja2. Menor","Bajo",IF(S1149="1. Muy baja3. Moderado","Moderado",IF(S1149="1. Muy baja4. Mayor","Alto",IF(S1149="1. Muy baja5. Catastrófico","Extremo","")))))))))))))))))))))))))</f>
        <v>Moderado</v>
      </c>
      <c r="U1149" s="129" t="s">
        <v>419</v>
      </c>
      <c r="V1149" s="129" t="s">
        <v>2111</v>
      </c>
      <c r="W1149" s="129" t="s">
        <v>2046</v>
      </c>
      <c r="X1149" s="224">
        <f t="shared" si="664"/>
        <v>0.25</v>
      </c>
      <c r="Y1149" s="224" t="s">
        <v>2069</v>
      </c>
      <c r="Z1149" s="224">
        <f t="shared" si="665"/>
        <v>0.15</v>
      </c>
      <c r="AA1149" s="129" t="s">
        <v>419</v>
      </c>
      <c r="AB1149" s="129" t="s">
        <v>2112</v>
      </c>
      <c r="AC1149" s="225">
        <f t="shared" si="666"/>
        <v>0.1</v>
      </c>
      <c r="AD1149" s="129" t="s">
        <v>419</v>
      </c>
      <c r="AE1149" s="129" t="s">
        <v>2909</v>
      </c>
      <c r="AF1149" s="96" t="s">
        <v>1549</v>
      </c>
      <c r="AG1149" s="225">
        <f t="shared" si="667"/>
        <v>0.15</v>
      </c>
      <c r="AH1149" s="129" t="s">
        <v>419</v>
      </c>
      <c r="AI1149" s="129" t="s">
        <v>2049</v>
      </c>
      <c r="AJ1149" s="225">
        <f t="shared" si="682"/>
        <v>0.1</v>
      </c>
      <c r="AK1149" s="129" t="s">
        <v>419</v>
      </c>
      <c r="AL1149" s="129" t="s">
        <v>2063</v>
      </c>
      <c r="AM1149" s="225">
        <f t="shared" si="672"/>
        <v>0.15</v>
      </c>
      <c r="AN1149" s="225" t="s">
        <v>2051</v>
      </c>
      <c r="AO1149" s="225" t="s">
        <v>2052</v>
      </c>
      <c r="AP1149" s="225">
        <f t="shared" si="668"/>
        <v>0.25</v>
      </c>
      <c r="AQ1149" s="226">
        <f t="shared" si="669"/>
        <v>1.1499999999999999</v>
      </c>
      <c r="AR1149" s="358">
        <f>AVERAGE(AQ1149,AQ1150,AQ1151)</f>
        <v>1.0333333333333334</v>
      </c>
      <c r="AS1149" s="361" t="s">
        <v>2053</v>
      </c>
      <c r="AT1149" s="364">
        <f>VALUE(MID($AS1149,1,1))</f>
        <v>1</v>
      </c>
      <c r="AU1149" s="361" t="s">
        <v>2054</v>
      </c>
      <c r="AV1149" s="364">
        <f>VALUE(MID($AU1149,1,1))</f>
        <v>1</v>
      </c>
      <c r="AW1149" s="364">
        <f>$AT1149*$AV1149</f>
        <v>1</v>
      </c>
      <c r="AX1149" s="364" t="str">
        <f>CONCATENATE(AS1149,AU1149)</f>
        <v>1. Muy baja1. Leve</v>
      </c>
      <c r="AY1149" s="367" t="str">
        <f t="shared" ref="AY1149" si="697">IF(AX1149="5. Muy alta1. Leve","Alto",IF(AX1149="5. Muy alta2. Menor","Alto",IF(AX1149="5. Muy alta3. Moderado","Alto",IF(AX1149="5. Muy alta4. Mayor","Alto",IF(AX1149="5. Muy alta5. Catastrófico","Extremo",IF(AX1149="4. Alta1. Leve","Moderado",IF(AX1149="4. Alta2. Menor","Moderado",IF(AX1149="4. Alta3. Moderado","Alto",IF(AX1149="4. Alta4. Mayor","Alto",IF(AX1149="4. Alta5. Catastrófico","Extremo",IF(AX1149="3. Media1. Leve","Moderado",IF(AX1149="3. Media2. Menor","Moderado",IF(AX1149="3. Media3. Moderado","Moderado",IF(AX1149="3. Media4. Mayor","Alto",IF(AX1149="3. Media5. Catastrófico","Extremo",IF(AX1149="2. Baja1. Leve","Bajo",IF(AX1149="2. Baja2. Menor","Moderado",IF(AX1149="2. Baja3. Moderado","Moderado",IF(AX1149="2. Baja4. Mayor","Alto",IF(AX1149="2. Baja5. Catastrófico","Extremo",IF(AX1149="1. Muy baja1. Leve","Bajo",IF(AX1149="1. Muy baja2. Menor","Bajo",IF(AX1149="1. Muy baja3. Moderado","Moderado",IF(AX1149="1. Muy baja4. Mayor","Alto",IF(AX1149="1. Muy baja5. Catastrófico","Extremo","")))))))))))))))))))))))))</f>
        <v>Bajo</v>
      </c>
    </row>
    <row r="1150" spans="1:51" ht="50" customHeight="1" x14ac:dyDescent="0.3">
      <c r="A1150" s="374"/>
      <c r="B1150" s="377"/>
      <c r="C1150" s="380"/>
      <c r="D1150" s="377"/>
      <c r="E1150" s="377"/>
      <c r="F1150" s="377"/>
      <c r="G1150" s="383"/>
      <c r="H1150" s="362"/>
      <c r="I1150" s="362"/>
      <c r="J1150" s="362"/>
      <c r="K1150" s="362"/>
      <c r="L1150" s="362"/>
      <c r="M1150" s="362"/>
      <c r="N1150" s="365"/>
      <c r="O1150" s="371"/>
      <c r="P1150" s="362"/>
      <c r="Q1150" s="365"/>
      <c r="R1150" s="371"/>
      <c r="S1150" s="365"/>
      <c r="T1150" s="368"/>
      <c r="U1150" s="129" t="s">
        <v>419</v>
      </c>
      <c r="V1150" s="129" t="s">
        <v>2118</v>
      </c>
      <c r="W1150" s="129" t="s">
        <v>2046</v>
      </c>
      <c r="X1150" s="224">
        <f t="shared" si="664"/>
        <v>0.25</v>
      </c>
      <c r="Y1150" s="224" t="s">
        <v>2047</v>
      </c>
      <c r="Z1150" s="224">
        <f t="shared" si="665"/>
        <v>0.05</v>
      </c>
      <c r="AA1150" s="129" t="s">
        <v>419</v>
      </c>
      <c r="AB1150" s="129" t="s">
        <v>2119</v>
      </c>
      <c r="AC1150" s="225">
        <f t="shared" si="666"/>
        <v>0.1</v>
      </c>
      <c r="AD1150" s="129" t="s">
        <v>419</v>
      </c>
      <c r="AE1150" s="129" t="s">
        <v>194</v>
      </c>
      <c r="AF1150" s="129" t="s">
        <v>170</v>
      </c>
      <c r="AG1150" s="225">
        <f t="shared" si="667"/>
        <v>0.15</v>
      </c>
      <c r="AH1150" s="129" t="s">
        <v>419</v>
      </c>
      <c r="AI1150" s="129" t="s">
        <v>2049</v>
      </c>
      <c r="AJ1150" s="225">
        <f t="shared" si="682"/>
        <v>0.1</v>
      </c>
      <c r="AK1150" s="129" t="s">
        <v>419</v>
      </c>
      <c r="AL1150" s="129" t="s">
        <v>2050</v>
      </c>
      <c r="AM1150" s="225">
        <f t="shared" si="672"/>
        <v>0.15</v>
      </c>
      <c r="AN1150" s="225" t="s">
        <v>2051</v>
      </c>
      <c r="AO1150" s="225" t="s">
        <v>2120</v>
      </c>
      <c r="AP1150" s="225">
        <f t="shared" si="668"/>
        <v>0.25</v>
      </c>
      <c r="AQ1150" s="226">
        <f t="shared" si="669"/>
        <v>1.05</v>
      </c>
      <c r="AR1150" s="359"/>
      <c r="AS1150" s="362"/>
      <c r="AT1150" s="365"/>
      <c r="AU1150" s="362"/>
      <c r="AV1150" s="365"/>
      <c r="AW1150" s="365"/>
      <c r="AX1150" s="365"/>
      <c r="AY1150" s="368"/>
    </row>
    <row r="1151" spans="1:51" ht="50" customHeight="1" x14ac:dyDescent="0.3">
      <c r="A1151" s="375"/>
      <c r="B1151" s="378"/>
      <c r="C1151" s="381"/>
      <c r="D1151" s="378"/>
      <c r="E1151" s="378"/>
      <c r="F1151" s="378"/>
      <c r="G1151" s="384"/>
      <c r="H1151" s="363"/>
      <c r="I1151" s="363"/>
      <c r="J1151" s="363"/>
      <c r="K1151" s="363"/>
      <c r="L1151" s="363"/>
      <c r="M1151" s="363"/>
      <c r="N1151" s="366"/>
      <c r="O1151" s="372"/>
      <c r="P1151" s="363"/>
      <c r="Q1151" s="366"/>
      <c r="R1151" s="372"/>
      <c r="S1151" s="366"/>
      <c r="T1151" s="369"/>
      <c r="U1151" s="129" t="s">
        <v>419</v>
      </c>
      <c r="V1151" s="129" t="s">
        <v>2113</v>
      </c>
      <c r="W1151" s="129" t="s">
        <v>2114</v>
      </c>
      <c r="X1151" s="224">
        <f t="shared" si="664"/>
        <v>0.1</v>
      </c>
      <c r="Y1151" s="224" t="s">
        <v>2047</v>
      </c>
      <c r="Z1151" s="224">
        <f t="shared" si="665"/>
        <v>0.05</v>
      </c>
      <c r="AA1151" s="129" t="s">
        <v>419</v>
      </c>
      <c r="AB1151" s="129" t="s">
        <v>2121</v>
      </c>
      <c r="AC1151" s="225">
        <f t="shared" si="666"/>
        <v>0.1</v>
      </c>
      <c r="AD1151" s="129" t="s">
        <v>419</v>
      </c>
      <c r="AE1151" s="129" t="s">
        <v>194</v>
      </c>
      <c r="AF1151" s="129" t="s">
        <v>170</v>
      </c>
      <c r="AG1151" s="225">
        <f t="shared" si="667"/>
        <v>0.15</v>
      </c>
      <c r="AH1151" s="129" t="s">
        <v>419</v>
      </c>
      <c r="AI1151" s="129" t="s">
        <v>2049</v>
      </c>
      <c r="AJ1151" s="225">
        <f t="shared" si="682"/>
        <v>0.1</v>
      </c>
      <c r="AK1151" s="129" t="s">
        <v>419</v>
      </c>
      <c r="AL1151" s="129" t="s">
        <v>2050</v>
      </c>
      <c r="AM1151" s="225">
        <f t="shared" si="672"/>
        <v>0.15</v>
      </c>
      <c r="AN1151" s="225" t="s">
        <v>2051</v>
      </c>
      <c r="AO1151" s="225" t="s">
        <v>2067</v>
      </c>
      <c r="AP1151" s="225">
        <f t="shared" si="668"/>
        <v>0.25</v>
      </c>
      <c r="AQ1151" s="226">
        <f t="shared" si="669"/>
        <v>0.9</v>
      </c>
      <c r="AR1151" s="360"/>
      <c r="AS1151" s="363"/>
      <c r="AT1151" s="366"/>
      <c r="AU1151" s="363"/>
      <c r="AV1151" s="366"/>
      <c r="AW1151" s="366"/>
      <c r="AX1151" s="366"/>
      <c r="AY1151" s="369"/>
    </row>
    <row r="1152" spans="1:51" ht="50" customHeight="1" x14ac:dyDescent="0.3">
      <c r="A1152" s="373" t="s">
        <v>256</v>
      </c>
      <c r="B1152" s="376" t="s">
        <v>163</v>
      </c>
      <c r="C1152" s="379">
        <v>1</v>
      </c>
      <c r="D1152" s="376" t="s">
        <v>2329</v>
      </c>
      <c r="E1152" s="376" t="s">
        <v>253</v>
      </c>
      <c r="F1152" s="376" t="s">
        <v>2032</v>
      </c>
      <c r="G1152" s="382" t="str">
        <f>(CONCATENATE(F1152," ","de"," ",D1152," ","por"," ",J1152," ","debido a"," ",I1152))</f>
        <v>Pérdida de confidencialidad e integridad de Información Física por Uso indebido de la Información debido a Falta de capacitación al personal</v>
      </c>
      <c r="H1152" s="361" t="s">
        <v>2073</v>
      </c>
      <c r="I1152" s="361" t="s">
        <v>2074</v>
      </c>
      <c r="J1152" s="361" t="s">
        <v>2075</v>
      </c>
      <c r="K1152" s="361" t="s">
        <v>2076</v>
      </c>
      <c r="L1152" s="361" t="s">
        <v>176</v>
      </c>
      <c r="M1152" s="361" t="s">
        <v>2042</v>
      </c>
      <c r="N1152" s="364">
        <f>VALUE(MID($M1152,1,1))</f>
        <v>3</v>
      </c>
      <c r="O1152" s="370">
        <f>IF(N1152=5,100%,IF(N1152=4,80%,IF(N1152=3,60%,IF(N1152=2,40%,IF(N1152=1,20%,"")))))</f>
        <v>0.6</v>
      </c>
      <c r="P1152" s="361" t="s">
        <v>2091</v>
      </c>
      <c r="Q1152" s="364">
        <f>VALUE(MID($P1152,1,1))</f>
        <v>4</v>
      </c>
      <c r="R1152" s="370">
        <f>IF(Q1152=5,100%,IF(Q1152=4,80%,IF(Q1152=3,60%,IF(Q1152=2,40%,IF(Q1152=1,20%,"")))))</f>
        <v>0.8</v>
      </c>
      <c r="S1152" s="364" t="str">
        <f>CONCATENATE(M1152,P1152)</f>
        <v>3. Media4. Mayor</v>
      </c>
      <c r="T1152" s="367" t="str">
        <f>IF(S1152="5. Muy alta1. Leve","Alto",IF(S1152="5. Muy alta2. Menor","Alto",IF(S1152="5. Muy alta3. Moderado","Alto",IF(S1152="5. Muy alta4. Mayor","Alto",IF(S1152="5. Muy alta5. Catastrófico","Extremo",IF(S1152="4. Alta1. Leve","Moderado",IF(S1152="4. Alta2. Menor","Moderado",IF(S1152="4. Alta3. Moderado","Alto",IF(S1152="4. Alta4. Mayor","Alto",IF(S1152="4. Alta5. Catastrófico","Extremo",IF(S1152="3. Media1. Leve","Moderado",IF(S1152="3. Media2. Menor","Moderado",IF(S1152="3. Media3. Moderado","Moderado",IF(S1152="3. Media4. Mayor","Alto",IF(S1152="3. Media5. Catastrófico","Extremo",IF(S1152="2. Baja1. Leve","Bajo",IF(S1152="2. Baja2. Menor","Moderado",IF(S1152="2. Baja3. Moderado","Moderado",IF(S1152="2. Baja4. Mayor","Alto",IF(S1152="2. Baja5. Catastrófico","Extremo",IF(S1152="1. Muy baja1. Leve","Bajo",IF(S1152="1. Muy baja2. Menor","Bajo",IF(S1152="1. Muy baja3. Moderado","Moderado",IF(S1152="1. Muy baja4. Mayor","Alto",IF(S1152="1. Muy baja5. Catastrófico","Extremo","")))))))))))))))))))))))))</f>
        <v>Alto</v>
      </c>
      <c r="U1152" s="129" t="s">
        <v>419</v>
      </c>
      <c r="V1152" s="129" t="s">
        <v>4084</v>
      </c>
      <c r="W1152" s="129" t="s">
        <v>2046</v>
      </c>
      <c r="X1152" s="224">
        <f t="shared" si="664"/>
        <v>0.25</v>
      </c>
      <c r="Y1152" s="224" t="s">
        <v>2047</v>
      </c>
      <c r="Z1152" s="224">
        <f t="shared" si="665"/>
        <v>0.05</v>
      </c>
      <c r="AA1152" s="129" t="s">
        <v>419</v>
      </c>
      <c r="AB1152" s="129" t="s">
        <v>4084</v>
      </c>
      <c r="AC1152" s="225">
        <f t="shared" si="666"/>
        <v>0.1</v>
      </c>
      <c r="AD1152" s="129" t="s">
        <v>419</v>
      </c>
      <c r="AE1152" s="129" t="s">
        <v>516</v>
      </c>
      <c r="AF1152" s="129" t="s">
        <v>3194</v>
      </c>
      <c r="AG1152" s="225">
        <f t="shared" si="667"/>
        <v>0.15</v>
      </c>
      <c r="AH1152" s="129" t="s">
        <v>419</v>
      </c>
      <c r="AI1152" s="129" t="s">
        <v>2145</v>
      </c>
      <c r="AJ1152" s="225">
        <f t="shared" si="682"/>
        <v>0.1</v>
      </c>
      <c r="AK1152" s="129" t="s">
        <v>419</v>
      </c>
      <c r="AL1152" s="129" t="s">
        <v>2079</v>
      </c>
      <c r="AM1152" s="225">
        <f t="shared" si="672"/>
        <v>0.15</v>
      </c>
      <c r="AN1152" s="225" t="s">
        <v>2051</v>
      </c>
      <c r="AO1152" s="225" t="s">
        <v>2052</v>
      </c>
      <c r="AP1152" s="225">
        <f>IF(AN1152="Positivos",25%,0%)</f>
        <v>0.25</v>
      </c>
      <c r="AQ1152" s="226">
        <f>+AC1152+AG1152+AJ1152+AM1152+AP1152+Z1152+X1152</f>
        <v>1.05</v>
      </c>
      <c r="AR1152" s="358">
        <f>AVERAGE(AQ1152,AQ1153,AQ1154)</f>
        <v>0.35000000000000003</v>
      </c>
      <c r="AS1152" s="361" t="s">
        <v>2132</v>
      </c>
      <c r="AT1152" s="364">
        <f>VALUE(MID($AS1152,1,1))</f>
        <v>2</v>
      </c>
      <c r="AU1152" s="361" t="s">
        <v>2106</v>
      </c>
      <c r="AV1152" s="364">
        <f>VALUE(MID($AU1152,1,1))</f>
        <v>3</v>
      </c>
      <c r="AW1152" s="364">
        <f>$AT1152*$AV1152</f>
        <v>6</v>
      </c>
      <c r="AX1152" s="364" t="str">
        <f>CONCATENATE(AS1152,AU1152)</f>
        <v>2. Baja3. Moderado</v>
      </c>
      <c r="AY1152" s="367" t="str">
        <f>IF(AX1152="5. Muy alta1. Leve","Alto",IF(AX1152="5. Muy alta2. Menor","Alto",IF(AX1152="5. Muy alta3. Moderado","Alto",IF(AX1152="5. Muy alta4. Mayor","Alto",IF(AX1152="5. Muy alta5. Catastrófico","Extremo",IF(AX1152="4. Alta1. Leve","Moderado",IF(AX1152="4. Alta2. Menor","Moderado",IF(AX1152="4. Alta3. Moderado","Alto",IF(AX1152="4. Alta4. Mayor","Alto",IF(AX1152="4. Alta5. Catastrófico","Extremo",IF(AX1152="3. Media1. Leve","Moderado",IF(AX1152="3. Media2. Menor","Moderado",IF(AX1152="3. Media3. Moderado","Moderado",IF(AX1152="3. Media4. Mayor","Alto",IF(AX1152="3. Media5. Catastrófico","Extremo",IF(AX1152="2. Baja1. Leve","Bajo",IF(AX1152="2. Baja2. Menor","Moderado",IF(AX1152="2. Baja3. Moderado","Moderado",IF(AX1152="2. Baja4. Mayor","Alto",IF(AX1152="2. Baja5. Catastrófico","Extremo",IF(AX1152="1. Muy baja1. Leve","Bajo",IF(AX1152="1. Muy baja2. Menor","Bajo",IF(AX1152="1. Muy baja3. Moderado","Moderado",IF(AX1152="1. Muy baja4. Mayor","Alto",IF(AX1152="1. Muy baja5. Catastrófico","Extremo","")))))))))))))))))))))))))</f>
        <v>Moderado</v>
      </c>
    </row>
    <row r="1153" spans="1:51" ht="50" customHeight="1" x14ac:dyDescent="0.3">
      <c r="A1153" s="374"/>
      <c r="B1153" s="377"/>
      <c r="C1153" s="380"/>
      <c r="D1153" s="377"/>
      <c r="E1153" s="377"/>
      <c r="F1153" s="377"/>
      <c r="G1153" s="383"/>
      <c r="H1153" s="362"/>
      <c r="I1153" s="362"/>
      <c r="J1153" s="362"/>
      <c r="K1153" s="362"/>
      <c r="L1153" s="362"/>
      <c r="M1153" s="362"/>
      <c r="N1153" s="365"/>
      <c r="O1153" s="371"/>
      <c r="P1153" s="362"/>
      <c r="Q1153" s="365"/>
      <c r="R1153" s="371"/>
      <c r="S1153" s="365"/>
      <c r="T1153" s="368"/>
      <c r="U1153" s="129"/>
      <c r="V1153" s="129"/>
      <c r="W1153" s="129"/>
      <c r="X1153" s="224"/>
      <c r="Y1153" s="224"/>
      <c r="Z1153" s="224"/>
      <c r="AA1153" s="129"/>
      <c r="AB1153" s="129"/>
      <c r="AC1153" s="225"/>
      <c r="AD1153" s="129"/>
      <c r="AE1153" s="129"/>
      <c r="AF1153" s="129"/>
      <c r="AG1153" s="225"/>
      <c r="AH1153" s="129"/>
      <c r="AI1153" s="129"/>
      <c r="AJ1153" s="225"/>
      <c r="AK1153" s="129"/>
      <c r="AL1153" s="129"/>
      <c r="AM1153" s="225"/>
      <c r="AN1153" s="225"/>
      <c r="AO1153" s="225"/>
      <c r="AP1153" s="225">
        <f>IF(AN1153="Positivos",25%,0%)</f>
        <v>0</v>
      </c>
      <c r="AQ1153" s="226">
        <f>+AC1153+AG1153+AJ1153+AM1153+AP1153+Z1153+X1153</f>
        <v>0</v>
      </c>
      <c r="AR1153" s="359"/>
      <c r="AS1153" s="362"/>
      <c r="AT1153" s="365"/>
      <c r="AU1153" s="362"/>
      <c r="AV1153" s="365"/>
      <c r="AW1153" s="365"/>
      <c r="AX1153" s="365"/>
      <c r="AY1153" s="368"/>
    </row>
    <row r="1154" spans="1:51" ht="50" customHeight="1" x14ac:dyDescent="0.3">
      <c r="A1154" s="375"/>
      <c r="B1154" s="378"/>
      <c r="C1154" s="381"/>
      <c r="D1154" s="378"/>
      <c r="E1154" s="378"/>
      <c r="F1154" s="378"/>
      <c r="G1154" s="384"/>
      <c r="H1154" s="363"/>
      <c r="I1154" s="363"/>
      <c r="J1154" s="363"/>
      <c r="K1154" s="363"/>
      <c r="L1154" s="363"/>
      <c r="M1154" s="363"/>
      <c r="N1154" s="366"/>
      <c r="O1154" s="372"/>
      <c r="P1154" s="363"/>
      <c r="Q1154" s="366"/>
      <c r="R1154" s="372"/>
      <c r="S1154" s="366"/>
      <c r="T1154" s="369"/>
      <c r="U1154" s="129"/>
      <c r="V1154" s="129"/>
      <c r="W1154" s="129"/>
      <c r="X1154" s="224" t="str">
        <f t="shared" si="664"/>
        <v>0%</v>
      </c>
      <c r="Y1154" s="224"/>
      <c r="Z1154" s="224" t="str">
        <f t="shared" si="665"/>
        <v>0%</v>
      </c>
      <c r="AA1154" s="129"/>
      <c r="AB1154" s="129"/>
      <c r="AC1154" s="225">
        <f t="shared" si="666"/>
        <v>0</v>
      </c>
      <c r="AD1154" s="129"/>
      <c r="AE1154" s="129"/>
      <c r="AF1154" s="129"/>
      <c r="AG1154" s="225">
        <f t="shared" si="667"/>
        <v>0</v>
      </c>
      <c r="AH1154" s="129"/>
      <c r="AI1154" s="129"/>
      <c r="AJ1154" s="225">
        <f t="shared" si="682"/>
        <v>0</v>
      </c>
      <c r="AK1154" s="129"/>
      <c r="AL1154" s="129"/>
      <c r="AM1154" s="225">
        <f t="shared" si="672"/>
        <v>0</v>
      </c>
      <c r="AN1154" s="225"/>
      <c r="AO1154" s="225"/>
      <c r="AP1154" s="225">
        <f t="shared" ref="AP1154:AP1217" si="698">IF(AN1154="Positivos",25%,0%)</f>
        <v>0</v>
      </c>
      <c r="AQ1154" s="226">
        <f t="shared" ref="AQ1154:AQ1217" si="699">+AC1154+AG1154+AJ1154+AM1154+AP1154+Z1154+X1154</f>
        <v>0</v>
      </c>
      <c r="AR1154" s="360"/>
      <c r="AS1154" s="363"/>
      <c r="AT1154" s="366"/>
      <c r="AU1154" s="363"/>
      <c r="AV1154" s="366"/>
      <c r="AW1154" s="366"/>
      <c r="AX1154" s="366"/>
      <c r="AY1154" s="369"/>
    </row>
    <row r="1155" spans="1:51" ht="50" customHeight="1" x14ac:dyDescent="0.3">
      <c r="A1155" s="373" t="s">
        <v>256</v>
      </c>
      <c r="B1155" s="376" t="s">
        <v>163</v>
      </c>
      <c r="C1155" s="379">
        <v>2</v>
      </c>
      <c r="D1155" s="376" t="s">
        <v>2329</v>
      </c>
      <c r="E1155" s="376" t="s">
        <v>253</v>
      </c>
      <c r="F1155" s="376" t="s">
        <v>2061</v>
      </c>
      <c r="G1155" s="382" t="str">
        <f>(CONCATENATE(F1155," ","de"," ",D1155," ","por"," ",J1155," ","debido a"," ",I1155))</f>
        <v>Pérdida de Disponibilidad de Información Física por Condiciones inadecuadas de temperatura y/o humedad debido a Falta de mantenimiento en las instalaciones</v>
      </c>
      <c r="H1155" s="361" t="s">
        <v>2084</v>
      </c>
      <c r="I1155" s="361" t="s">
        <v>2785</v>
      </c>
      <c r="J1155" s="361" t="s">
        <v>2786</v>
      </c>
      <c r="K1155" s="361" t="s">
        <v>2239</v>
      </c>
      <c r="L1155" s="361" t="s">
        <v>176</v>
      </c>
      <c r="M1155" s="361" t="s">
        <v>2042</v>
      </c>
      <c r="N1155" s="364">
        <f>VALUE(MID($M1155,1,1))</f>
        <v>3</v>
      </c>
      <c r="O1155" s="370">
        <f>IF(N1155=5,100%,IF(N1155=4,80%,IF(N1155=3,60%,IF(N1155=2,40%,IF(N1155=1,20%,"")))))</f>
        <v>0.6</v>
      </c>
      <c r="P1155" s="361" t="s">
        <v>2091</v>
      </c>
      <c r="Q1155" s="364">
        <f>VALUE(MID($P1155,1,1))</f>
        <v>4</v>
      </c>
      <c r="R1155" s="370">
        <f>IF(Q1155=5,100%,IF(Q1155=4,80%,IF(Q1155=3,60%,IF(Q1155=2,40%,IF(Q1155=1,20%,"")))))</f>
        <v>0.8</v>
      </c>
      <c r="S1155" s="364" t="str">
        <f>CONCATENATE(M1155,P1155)</f>
        <v>3. Media4. Mayor</v>
      </c>
      <c r="T1155" s="367" t="str">
        <f t="shared" ref="T1155" si="700">IF(S1155="5. Muy alta1. Leve","Alto",IF(S1155="5. Muy alta2. Menor","Alto",IF(S1155="5. Muy alta3. Moderado","Alto",IF(S1155="5. Muy alta4. Mayor","Alto",IF(S1155="5. Muy alta5. Catastrófico","Extremo",IF(S1155="4. Alta1. Leve","Moderado",IF(S1155="4. Alta2. Menor","Moderado",IF(S1155="4. Alta3. Moderado","Alto",IF(S1155="4. Alta4. Mayor","Alto",IF(S1155="4. Alta5. Catastrófico","Extremo",IF(S1155="3. Media1. Leve","Moderado",IF(S1155="3. Media2. Menor","Moderado",IF(S1155="3. Media3. Moderado","Moderado",IF(S1155="3. Media4. Mayor","Alto",IF(S1155="3. Media5. Catastrófico","Extremo",IF(S1155="2. Baja1. Leve","Bajo",IF(S1155="2. Baja2. Menor","Moderado",IF(S1155="2. Baja3. Moderado","Moderado",IF(S1155="2. Baja4. Mayor","Alto",IF(S1155="2. Baja5. Catastrófico","Extremo",IF(S1155="1. Muy baja1. Leve","Bajo",IF(S1155="1. Muy baja2. Menor","Bajo",IF(S1155="1. Muy baja3. Moderado","Moderado",IF(S1155="1. Muy baja4. Mayor","Alto",IF(S1155="1. Muy baja5. Catastrófico","Extremo","")))))))))))))))))))))))))</f>
        <v>Alto</v>
      </c>
      <c r="U1155" s="129" t="s">
        <v>419</v>
      </c>
      <c r="V1155" s="129" t="s">
        <v>4084</v>
      </c>
      <c r="W1155" s="129" t="s">
        <v>2046</v>
      </c>
      <c r="X1155" s="224">
        <f t="shared" si="664"/>
        <v>0.25</v>
      </c>
      <c r="Y1155" s="224" t="s">
        <v>2047</v>
      </c>
      <c r="Z1155" s="224">
        <f t="shared" si="665"/>
        <v>0.05</v>
      </c>
      <c r="AA1155" s="129" t="s">
        <v>419</v>
      </c>
      <c r="AB1155" s="129" t="s">
        <v>4084</v>
      </c>
      <c r="AC1155" s="225">
        <f t="shared" si="666"/>
        <v>0.1</v>
      </c>
      <c r="AD1155" s="129" t="s">
        <v>419</v>
      </c>
      <c r="AE1155" s="129" t="s">
        <v>516</v>
      </c>
      <c r="AF1155" s="129" t="s">
        <v>3194</v>
      </c>
      <c r="AG1155" s="225">
        <f t="shared" si="667"/>
        <v>0.15</v>
      </c>
      <c r="AH1155" s="129" t="s">
        <v>419</v>
      </c>
      <c r="AI1155" s="129" t="s">
        <v>2145</v>
      </c>
      <c r="AJ1155" s="225">
        <f t="shared" si="682"/>
        <v>0.1</v>
      </c>
      <c r="AK1155" s="129" t="s">
        <v>419</v>
      </c>
      <c r="AL1155" s="129" t="s">
        <v>2079</v>
      </c>
      <c r="AM1155" s="225">
        <f t="shared" si="672"/>
        <v>0.15</v>
      </c>
      <c r="AN1155" s="225" t="s">
        <v>2051</v>
      </c>
      <c r="AO1155" s="225" t="s">
        <v>2052</v>
      </c>
      <c r="AP1155" s="225">
        <f t="shared" si="698"/>
        <v>0.25</v>
      </c>
      <c r="AQ1155" s="226">
        <f t="shared" si="699"/>
        <v>1.05</v>
      </c>
      <c r="AR1155" s="358">
        <f>AVERAGE(AQ1155,AQ1156,AQ1157)</f>
        <v>0.35000000000000003</v>
      </c>
      <c r="AS1155" s="361" t="s">
        <v>2132</v>
      </c>
      <c r="AT1155" s="364">
        <f>VALUE(MID($AS1155,1,1))</f>
        <v>2</v>
      </c>
      <c r="AU1155" s="361" t="s">
        <v>2106</v>
      </c>
      <c r="AV1155" s="364">
        <f>VALUE(MID($AU1155,1,1))</f>
        <v>3</v>
      </c>
      <c r="AW1155" s="364">
        <f>$AT1155*$AV1155</f>
        <v>6</v>
      </c>
      <c r="AX1155" s="364" t="str">
        <f>CONCATENATE(AS1155,AU1155)</f>
        <v>2. Baja3. Moderado</v>
      </c>
      <c r="AY1155" s="367" t="str">
        <f t="shared" ref="AY1155" si="701">IF(AX1155="5. Muy alta1. Leve","Alto",IF(AX1155="5. Muy alta2. Menor","Alto",IF(AX1155="5. Muy alta3. Moderado","Alto",IF(AX1155="5. Muy alta4. Mayor","Alto",IF(AX1155="5. Muy alta5. Catastrófico","Extremo",IF(AX1155="4. Alta1. Leve","Moderado",IF(AX1155="4. Alta2. Menor","Moderado",IF(AX1155="4. Alta3. Moderado","Alto",IF(AX1155="4. Alta4. Mayor","Alto",IF(AX1155="4. Alta5. Catastrófico","Extremo",IF(AX1155="3. Media1. Leve","Moderado",IF(AX1155="3. Media2. Menor","Moderado",IF(AX1155="3. Media3. Moderado","Moderado",IF(AX1155="3. Media4. Mayor","Alto",IF(AX1155="3. Media5. Catastrófico","Extremo",IF(AX1155="2. Baja1. Leve","Bajo",IF(AX1155="2. Baja2. Menor","Moderado",IF(AX1155="2. Baja3. Moderado","Moderado",IF(AX1155="2. Baja4. Mayor","Alto",IF(AX1155="2. Baja5. Catastrófico","Extremo",IF(AX1155="1. Muy baja1. Leve","Bajo",IF(AX1155="1. Muy baja2. Menor","Bajo",IF(AX1155="1. Muy baja3. Moderado","Moderado",IF(AX1155="1. Muy baja4. Mayor","Alto",IF(AX1155="1. Muy baja5. Catastrófico","Extremo","")))))))))))))))))))))))))</f>
        <v>Moderado</v>
      </c>
    </row>
    <row r="1156" spans="1:51" ht="50" customHeight="1" x14ac:dyDescent="0.3">
      <c r="A1156" s="374"/>
      <c r="B1156" s="377"/>
      <c r="C1156" s="380"/>
      <c r="D1156" s="377"/>
      <c r="E1156" s="377"/>
      <c r="F1156" s="377"/>
      <c r="G1156" s="383"/>
      <c r="H1156" s="362"/>
      <c r="I1156" s="362"/>
      <c r="J1156" s="362"/>
      <c r="K1156" s="362"/>
      <c r="L1156" s="362"/>
      <c r="M1156" s="362"/>
      <c r="N1156" s="365"/>
      <c r="O1156" s="371"/>
      <c r="P1156" s="362"/>
      <c r="Q1156" s="365"/>
      <c r="R1156" s="371"/>
      <c r="S1156" s="365"/>
      <c r="T1156" s="368"/>
      <c r="U1156" s="129"/>
      <c r="V1156" s="129"/>
      <c r="W1156" s="129"/>
      <c r="X1156" s="224"/>
      <c r="Y1156" s="224"/>
      <c r="Z1156" s="224"/>
      <c r="AA1156" s="129"/>
      <c r="AB1156" s="129"/>
      <c r="AC1156" s="225"/>
      <c r="AD1156" s="129"/>
      <c r="AE1156" s="129"/>
      <c r="AF1156" s="129"/>
      <c r="AG1156" s="225"/>
      <c r="AH1156" s="129"/>
      <c r="AI1156" s="129"/>
      <c r="AJ1156" s="225"/>
      <c r="AK1156" s="129"/>
      <c r="AL1156" s="129"/>
      <c r="AM1156" s="225"/>
      <c r="AN1156" s="225"/>
      <c r="AO1156" s="225"/>
      <c r="AP1156" s="225">
        <f t="shared" si="698"/>
        <v>0</v>
      </c>
      <c r="AQ1156" s="226">
        <f t="shared" si="699"/>
        <v>0</v>
      </c>
      <c r="AR1156" s="359"/>
      <c r="AS1156" s="362"/>
      <c r="AT1156" s="365"/>
      <c r="AU1156" s="362"/>
      <c r="AV1156" s="365"/>
      <c r="AW1156" s="365"/>
      <c r="AX1156" s="365"/>
      <c r="AY1156" s="368"/>
    </row>
    <row r="1157" spans="1:51" ht="50" customHeight="1" x14ac:dyDescent="0.3">
      <c r="A1157" s="375"/>
      <c r="B1157" s="378"/>
      <c r="C1157" s="381"/>
      <c r="D1157" s="378"/>
      <c r="E1157" s="378"/>
      <c r="F1157" s="378"/>
      <c r="G1157" s="384"/>
      <c r="H1157" s="363"/>
      <c r="I1157" s="363"/>
      <c r="J1157" s="363"/>
      <c r="K1157" s="363"/>
      <c r="L1157" s="363"/>
      <c r="M1157" s="363"/>
      <c r="N1157" s="366"/>
      <c r="O1157" s="372"/>
      <c r="P1157" s="363"/>
      <c r="Q1157" s="366"/>
      <c r="R1157" s="372"/>
      <c r="S1157" s="366"/>
      <c r="T1157" s="369"/>
      <c r="U1157" s="129"/>
      <c r="V1157" s="129"/>
      <c r="W1157" s="129"/>
      <c r="X1157" s="224" t="str">
        <f t="shared" si="664"/>
        <v>0%</v>
      </c>
      <c r="Y1157" s="224"/>
      <c r="Z1157" s="224" t="str">
        <f t="shared" si="665"/>
        <v>0%</v>
      </c>
      <c r="AA1157" s="129"/>
      <c r="AB1157" s="129"/>
      <c r="AC1157" s="225">
        <f t="shared" si="666"/>
        <v>0</v>
      </c>
      <c r="AD1157" s="129"/>
      <c r="AE1157" s="129"/>
      <c r="AF1157" s="129"/>
      <c r="AG1157" s="225">
        <f t="shared" si="667"/>
        <v>0</v>
      </c>
      <c r="AH1157" s="129"/>
      <c r="AI1157" s="129"/>
      <c r="AJ1157" s="225">
        <f t="shared" si="682"/>
        <v>0</v>
      </c>
      <c r="AK1157" s="129"/>
      <c r="AL1157" s="129"/>
      <c r="AM1157" s="225">
        <f t="shared" si="672"/>
        <v>0</v>
      </c>
      <c r="AN1157" s="225"/>
      <c r="AO1157" s="225"/>
      <c r="AP1157" s="225">
        <f t="shared" si="698"/>
        <v>0</v>
      </c>
      <c r="AQ1157" s="226">
        <f t="shared" si="699"/>
        <v>0</v>
      </c>
      <c r="AR1157" s="360"/>
      <c r="AS1157" s="363"/>
      <c r="AT1157" s="366"/>
      <c r="AU1157" s="363"/>
      <c r="AV1157" s="366"/>
      <c r="AW1157" s="366"/>
      <c r="AX1157" s="366"/>
      <c r="AY1157" s="369"/>
    </row>
    <row r="1158" spans="1:51" ht="50" customHeight="1" x14ac:dyDescent="0.3">
      <c r="A1158" s="373" t="s">
        <v>256</v>
      </c>
      <c r="B1158" s="376" t="s">
        <v>163</v>
      </c>
      <c r="C1158" s="379">
        <v>3</v>
      </c>
      <c r="D1158" s="376" t="s">
        <v>3019</v>
      </c>
      <c r="E1158" s="376" t="s">
        <v>253</v>
      </c>
      <c r="F1158" s="376" t="s">
        <v>2032</v>
      </c>
      <c r="G1158" s="382" t="str">
        <f>(CONCATENATE(F1158," ","de"," ",D1158," ","por"," ",J1158," ","debido a"," ",I1158))</f>
        <v>Pérdida de confidencialidad e integridad de Información Electrónica/ Digital por Uso indebido de la Información debido a Falta de capacitación al personal</v>
      </c>
      <c r="H1158" s="361" t="s">
        <v>2073</v>
      </c>
      <c r="I1158" s="361" t="s">
        <v>2074</v>
      </c>
      <c r="J1158" s="361" t="s">
        <v>2075</v>
      </c>
      <c r="K1158" s="361" t="s">
        <v>2076</v>
      </c>
      <c r="L1158" s="361" t="s">
        <v>176</v>
      </c>
      <c r="M1158" s="361" t="s">
        <v>2141</v>
      </c>
      <c r="N1158" s="364">
        <f>VALUE(MID($M1158,1,1))</f>
        <v>4</v>
      </c>
      <c r="O1158" s="370">
        <f>IF(N1158=5,100%,IF(N1158=4,80%,IF(N1158=3,60%,IF(N1158=2,40%,IF(N1158=1,20%,"")))))</f>
        <v>0.8</v>
      </c>
      <c r="P1158" s="361" t="s">
        <v>2091</v>
      </c>
      <c r="Q1158" s="364">
        <f>VALUE(MID($P1158,1,1))</f>
        <v>4</v>
      </c>
      <c r="R1158" s="370">
        <f>IF(Q1158=5,100%,IF(Q1158=4,80%,IF(Q1158=3,60%,IF(Q1158=2,40%,IF(Q1158=1,20%,"")))))</f>
        <v>0.8</v>
      </c>
      <c r="S1158" s="364" t="str">
        <f>CONCATENATE(M1158,P1158)</f>
        <v>4. Alta4. Mayor</v>
      </c>
      <c r="T1158" s="367" t="str">
        <f t="shared" ref="T1158" si="702">IF(S1158="5. Muy alta1. Leve","Alto",IF(S1158="5. Muy alta2. Menor","Alto",IF(S1158="5. Muy alta3. Moderado","Alto",IF(S1158="5. Muy alta4. Mayor","Alto",IF(S1158="5. Muy alta5. Catastrófico","Extremo",IF(S1158="4. Alta1. Leve","Moderado",IF(S1158="4. Alta2. Menor","Moderado",IF(S1158="4. Alta3. Moderado","Alto",IF(S1158="4. Alta4. Mayor","Alto",IF(S1158="4. Alta5. Catastrófico","Extremo",IF(S1158="3. Media1. Leve","Moderado",IF(S1158="3. Media2. Menor","Moderado",IF(S1158="3. Media3. Moderado","Moderado",IF(S1158="3. Media4. Mayor","Alto",IF(S1158="3. Media5. Catastrófico","Extremo",IF(S1158="2. Baja1. Leve","Bajo",IF(S1158="2. Baja2. Menor","Moderado",IF(S1158="2. Baja3. Moderado","Moderado",IF(S1158="2. Baja4. Mayor","Alto",IF(S1158="2. Baja5. Catastrófico","Extremo",IF(S1158="1. Muy baja1. Leve","Bajo",IF(S1158="1. Muy baja2. Menor","Bajo",IF(S1158="1. Muy baja3. Moderado","Moderado",IF(S1158="1. Muy baja4. Mayor","Alto",IF(S1158="1. Muy baja5. Catastrófico","Extremo","")))))))))))))))))))))))))</f>
        <v>Alto</v>
      </c>
      <c r="U1158" s="129" t="s">
        <v>419</v>
      </c>
      <c r="V1158" s="129" t="s">
        <v>4085</v>
      </c>
      <c r="W1158" s="129" t="s">
        <v>2046</v>
      </c>
      <c r="X1158" s="224">
        <f t="shared" si="664"/>
        <v>0.25</v>
      </c>
      <c r="Y1158" s="224" t="s">
        <v>2069</v>
      </c>
      <c r="Z1158" s="224">
        <f t="shared" si="665"/>
        <v>0.15</v>
      </c>
      <c r="AA1158" s="129" t="s">
        <v>419</v>
      </c>
      <c r="AB1158" s="129" t="s">
        <v>4086</v>
      </c>
      <c r="AC1158" s="225">
        <f t="shared" si="666"/>
        <v>0.1</v>
      </c>
      <c r="AD1158" s="129" t="s">
        <v>419</v>
      </c>
      <c r="AE1158" s="129" t="s">
        <v>516</v>
      </c>
      <c r="AF1158" s="129" t="s">
        <v>3194</v>
      </c>
      <c r="AG1158" s="225">
        <f t="shared" si="667"/>
        <v>0.15</v>
      </c>
      <c r="AH1158" s="129" t="s">
        <v>419</v>
      </c>
      <c r="AI1158" s="129" t="s">
        <v>2145</v>
      </c>
      <c r="AJ1158" s="225">
        <f t="shared" si="682"/>
        <v>0.1</v>
      </c>
      <c r="AK1158" s="129" t="s">
        <v>419</v>
      </c>
      <c r="AL1158" s="129" t="s">
        <v>2050</v>
      </c>
      <c r="AM1158" s="225">
        <f t="shared" si="672"/>
        <v>0.15</v>
      </c>
      <c r="AN1158" s="225" t="s">
        <v>2051</v>
      </c>
      <c r="AO1158" s="225" t="s">
        <v>2052</v>
      </c>
      <c r="AP1158" s="225">
        <f t="shared" si="698"/>
        <v>0.25</v>
      </c>
      <c r="AQ1158" s="226">
        <f t="shared" si="699"/>
        <v>1.1499999999999999</v>
      </c>
      <c r="AR1158" s="358">
        <f>AVERAGE(AQ1158,AQ1159,AQ1160)</f>
        <v>0.73333333333333339</v>
      </c>
      <c r="AS1158" s="361" t="s">
        <v>2042</v>
      </c>
      <c r="AT1158" s="364">
        <f>VALUE(MID($AS1158,1,1))</f>
        <v>3</v>
      </c>
      <c r="AU1158" s="361" t="s">
        <v>2106</v>
      </c>
      <c r="AV1158" s="364">
        <f>VALUE(MID($AU1158,1,1))</f>
        <v>3</v>
      </c>
      <c r="AW1158" s="364">
        <f>$AT1158*$AV1158</f>
        <v>9</v>
      </c>
      <c r="AX1158" s="364" t="str">
        <f>CONCATENATE(AS1158,AU1158)</f>
        <v>3. Media3. Moderado</v>
      </c>
      <c r="AY1158" s="367" t="str">
        <f t="shared" ref="AY1158" si="703">IF(AX1158="5. Muy alta1. Leve","Alto",IF(AX1158="5. Muy alta2. Menor","Alto",IF(AX1158="5. Muy alta3. Moderado","Alto",IF(AX1158="5. Muy alta4. Mayor","Alto",IF(AX1158="5. Muy alta5. Catastrófico","Extremo",IF(AX1158="4. Alta1. Leve","Moderado",IF(AX1158="4. Alta2. Menor","Moderado",IF(AX1158="4. Alta3. Moderado","Alto",IF(AX1158="4. Alta4. Mayor","Alto",IF(AX1158="4. Alta5. Catastrófico","Extremo",IF(AX1158="3. Media1. Leve","Moderado",IF(AX1158="3. Media2. Menor","Moderado",IF(AX1158="3. Media3. Moderado","Moderado",IF(AX1158="3. Media4. Mayor","Alto",IF(AX1158="3. Media5. Catastrófico","Extremo",IF(AX1158="2. Baja1. Leve","Bajo",IF(AX1158="2. Baja2. Menor","Moderado",IF(AX1158="2. Baja3. Moderado","Moderado",IF(AX1158="2. Baja4. Mayor","Alto",IF(AX1158="2. Baja5. Catastrófico","Extremo",IF(AX1158="1. Muy baja1. Leve","Bajo",IF(AX1158="1. Muy baja2. Menor","Bajo",IF(AX1158="1. Muy baja3. Moderado","Moderado",IF(AX1158="1. Muy baja4. Mayor","Alto",IF(AX1158="1. Muy baja5. Catastrófico","Extremo","")))))))))))))))))))))))))</f>
        <v>Moderado</v>
      </c>
    </row>
    <row r="1159" spans="1:51" ht="50" customHeight="1" x14ac:dyDescent="0.3">
      <c r="A1159" s="374"/>
      <c r="B1159" s="377"/>
      <c r="C1159" s="380"/>
      <c r="D1159" s="377"/>
      <c r="E1159" s="377"/>
      <c r="F1159" s="377"/>
      <c r="G1159" s="383"/>
      <c r="H1159" s="362"/>
      <c r="I1159" s="362"/>
      <c r="J1159" s="362"/>
      <c r="K1159" s="362"/>
      <c r="L1159" s="362"/>
      <c r="M1159" s="362"/>
      <c r="N1159" s="365"/>
      <c r="O1159" s="371"/>
      <c r="P1159" s="362"/>
      <c r="Q1159" s="365"/>
      <c r="R1159" s="371"/>
      <c r="S1159" s="365"/>
      <c r="T1159" s="368"/>
      <c r="U1159" s="129" t="s">
        <v>419</v>
      </c>
      <c r="V1159" s="129" t="s">
        <v>2101</v>
      </c>
      <c r="W1159" s="129" t="s">
        <v>2046</v>
      </c>
      <c r="X1159" s="224">
        <f t="shared" si="664"/>
        <v>0.25</v>
      </c>
      <c r="Y1159" s="224" t="s">
        <v>2047</v>
      </c>
      <c r="Z1159" s="224">
        <f t="shared" si="665"/>
        <v>0.05</v>
      </c>
      <c r="AA1159" s="129" t="s">
        <v>419</v>
      </c>
      <c r="AB1159" s="129" t="s">
        <v>2868</v>
      </c>
      <c r="AC1159" s="225">
        <f t="shared" si="666"/>
        <v>0.1</v>
      </c>
      <c r="AD1159" s="129" t="s">
        <v>419</v>
      </c>
      <c r="AE1159" s="129" t="s">
        <v>324</v>
      </c>
      <c r="AF1159" s="129" t="s">
        <v>3194</v>
      </c>
      <c r="AG1159" s="225">
        <f t="shared" si="667"/>
        <v>0.15</v>
      </c>
      <c r="AH1159" s="129" t="s">
        <v>419</v>
      </c>
      <c r="AI1159" s="129" t="s">
        <v>2145</v>
      </c>
      <c r="AJ1159" s="225">
        <f t="shared" si="682"/>
        <v>0.1</v>
      </c>
      <c r="AK1159" s="129" t="s">
        <v>419</v>
      </c>
      <c r="AL1159" s="129" t="s">
        <v>2050</v>
      </c>
      <c r="AM1159" s="225">
        <f t="shared" si="672"/>
        <v>0.15</v>
      </c>
      <c r="AN1159" s="225" t="s">
        <v>2051</v>
      </c>
      <c r="AO1159" s="225" t="s">
        <v>2052</v>
      </c>
      <c r="AP1159" s="225">
        <f t="shared" si="698"/>
        <v>0.25</v>
      </c>
      <c r="AQ1159" s="226">
        <f t="shared" si="699"/>
        <v>1.05</v>
      </c>
      <c r="AR1159" s="359"/>
      <c r="AS1159" s="362"/>
      <c r="AT1159" s="365"/>
      <c r="AU1159" s="362"/>
      <c r="AV1159" s="365"/>
      <c r="AW1159" s="365"/>
      <c r="AX1159" s="365"/>
      <c r="AY1159" s="368"/>
    </row>
    <row r="1160" spans="1:51" ht="50" customHeight="1" x14ac:dyDescent="0.3">
      <c r="A1160" s="375"/>
      <c r="B1160" s="378"/>
      <c r="C1160" s="381"/>
      <c r="D1160" s="378"/>
      <c r="E1160" s="378"/>
      <c r="F1160" s="378"/>
      <c r="G1160" s="384"/>
      <c r="H1160" s="363"/>
      <c r="I1160" s="363"/>
      <c r="J1160" s="363"/>
      <c r="K1160" s="363"/>
      <c r="L1160" s="363"/>
      <c r="M1160" s="363"/>
      <c r="N1160" s="366"/>
      <c r="O1160" s="372"/>
      <c r="P1160" s="363"/>
      <c r="Q1160" s="366"/>
      <c r="R1160" s="372"/>
      <c r="S1160" s="366"/>
      <c r="T1160" s="369"/>
      <c r="U1160" s="129"/>
      <c r="V1160" s="129"/>
      <c r="W1160" s="129"/>
      <c r="X1160" s="224"/>
      <c r="Y1160" s="224"/>
      <c r="Z1160" s="224"/>
      <c r="AA1160" s="129"/>
      <c r="AB1160" s="129"/>
      <c r="AC1160" s="225"/>
      <c r="AD1160" s="129"/>
      <c r="AE1160" s="129"/>
      <c r="AF1160" s="129"/>
      <c r="AG1160" s="225"/>
      <c r="AH1160" s="129"/>
      <c r="AI1160" s="129"/>
      <c r="AJ1160" s="225"/>
      <c r="AK1160" s="129"/>
      <c r="AL1160" s="129"/>
      <c r="AM1160" s="225">
        <f t="shared" si="672"/>
        <v>0</v>
      </c>
      <c r="AN1160" s="225"/>
      <c r="AO1160" s="225"/>
      <c r="AP1160" s="225">
        <f t="shared" si="698"/>
        <v>0</v>
      </c>
      <c r="AQ1160" s="226">
        <f t="shared" si="699"/>
        <v>0</v>
      </c>
      <c r="AR1160" s="360"/>
      <c r="AS1160" s="363"/>
      <c r="AT1160" s="366"/>
      <c r="AU1160" s="363"/>
      <c r="AV1160" s="366"/>
      <c r="AW1160" s="366"/>
      <c r="AX1160" s="366"/>
      <c r="AY1160" s="369"/>
    </row>
    <row r="1161" spans="1:51" ht="50" customHeight="1" x14ac:dyDescent="0.3">
      <c r="A1161" s="373" t="s">
        <v>256</v>
      </c>
      <c r="B1161" s="376" t="s">
        <v>163</v>
      </c>
      <c r="C1161" s="379">
        <v>4</v>
      </c>
      <c r="D1161" s="376" t="s">
        <v>3019</v>
      </c>
      <c r="E1161" s="376" t="s">
        <v>253</v>
      </c>
      <c r="F1161" s="376" t="s">
        <v>2061</v>
      </c>
      <c r="G1161" s="382" t="str">
        <f>(CONCATENATE(F1161," ","de"," ",D1161," ","por"," ",J1161," ","debido a"," ",I1161))</f>
        <v>Pérdida de Disponibilidad de Información Electrónica/ Digital por Degradación de los soportes de almacenamiento de la información debido a No se cuenta con documentación</v>
      </c>
      <c r="H1161" s="361" t="s">
        <v>2104</v>
      </c>
      <c r="I1161" s="361" t="s">
        <v>2105</v>
      </c>
      <c r="J1161" s="361" t="s">
        <v>2086</v>
      </c>
      <c r="K1161" s="361" t="s">
        <v>2087</v>
      </c>
      <c r="L1161" s="361" t="s">
        <v>176</v>
      </c>
      <c r="M1161" s="361" t="s">
        <v>2141</v>
      </c>
      <c r="N1161" s="364">
        <f>VALUE(MID($M1161,1,1))</f>
        <v>4</v>
      </c>
      <c r="O1161" s="370">
        <f>IF(N1161=5,100%,IF(N1161=4,80%,IF(N1161=3,60%,IF(N1161=2,40%,IF(N1161=1,20%,"")))))</f>
        <v>0.8</v>
      </c>
      <c r="P1161" s="361" t="s">
        <v>2091</v>
      </c>
      <c r="Q1161" s="364">
        <f>VALUE(MID($P1161,1,1))</f>
        <v>4</v>
      </c>
      <c r="R1161" s="370">
        <f>IF(Q1161=5,100%,IF(Q1161=4,80%,IF(Q1161=3,60%,IF(Q1161=2,40%,IF(Q1161=1,20%,"")))))</f>
        <v>0.8</v>
      </c>
      <c r="S1161" s="364" t="str">
        <f>CONCATENATE(M1161,P1161)</f>
        <v>4. Alta4. Mayor</v>
      </c>
      <c r="T1161" s="367" t="str">
        <f t="shared" ref="T1161" si="704">IF(S1161="5. Muy alta1. Leve","Alto",IF(S1161="5. Muy alta2. Menor","Alto",IF(S1161="5. Muy alta3. Moderado","Alto",IF(S1161="5. Muy alta4. Mayor","Alto",IF(S1161="5. Muy alta5. Catastrófico","Extremo",IF(S1161="4. Alta1. Leve","Moderado",IF(S1161="4. Alta2. Menor","Moderado",IF(S1161="4. Alta3. Moderado","Alto",IF(S1161="4. Alta4. Mayor","Alto",IF(S1161="4. Alta5. Catastrófico","Extremo",IF(S1161="3. Media1. Leve","Moderado",IF(S1161="3. Media2. Menor","Moderado",IF(S1161="3. Media3. Moderado","Moderado",IF(S1161="3. Media4. Mayor","Alto",IF(S1161="3. Media5. Catastrófico","Extremo",IF(S1161="2. Baja1. Leve","Bajo",IF(S1161="2. Baja2. Menor","Moderado",IF(S1161="2. Baja3. Moderado","Moderado",IF(S1161="2. Baja4. Mayor","Alto",IF(S1161="2. Baja5. Catastrófico","Extremo",IF(S1161="1. Muy baja1. Leve","Bajo",IF(S1161="1. Muy baja2. Menor","Bajo",IF(S1161="1. Muy baja3. Moderado","Moderado",IF(S1161="1. Muy baja4. Mayor","Alto",IF(S1161="1. Muy baja5. Catastrófico","Extremo","")))))))))))))))))))))))))</f>
        <v>Alto</v>
      </c>
      <c r="U1161" s="129" t="s">
        <v>419</v>
      </c>
      <c r="V1161" s="129" t="s">
        <v>4085</v>
      </c>
      <c r="W1161" s="129" t="s">
        <v>2046</v>
      </c>
      <c r="X1161" s="224">
        <f t="shared" ref="X1161:X1162" si="705">IF(W1161="","0%",IF(W1161="Preventivo",25%,IF(W1161="Detectivo",15%,IF(W1161="Correctivo",10%))))</f>
        <v>0.25</v>
      </c>
      <c r="Y1161" s="224" t="s">
        <v>2069</v>
      </c>
      <c r="Z1161" s="224">
        <f t="shared" ref="Z1161:Z1162" si="706">IF(Y1161="Automático",15%,IF(Y1161="Manual",5%,"0%"))</f>
        <v>0.15</v>
      </c>
      <c r="AA1161" s="129" t="s">
        <v>419</v>
      </c>
      <c r="AB1161" s="129" t="s">
        <v>4086</v>
      </c>
      <c r="AC1161" s="225">
        <f t="shared" si="666"/>
        <v>0.1</v>
      </c>
      <c r="AD1161" s="129" t="s">
        <v>419</v>
      </c>
      <c r="AE1161" s="129" t="s">
        <v>516</v>
      </c>
      <c r="AF1161" s="129" t="s">
        <v>3194</v>
      </c>
      <c r="AG1161" s="225">
        <f t="shared" si="667"/>
        <v>0.15</v>
      </c>
      <c r="AH1161" s="129" t="s">
        <v>419</v>
      </c>
      <c r="AI1161" s="129" t="s">
        <v>2145</v>
      </c>
      <c r="AJ1161" s="225">
        <f t="shared" si="682"/>
        <v>0.1</v>
      </c>
      <c r="AK1161" s="129" t="s">
        <v>419</v>
      </c>
      <c r="AL1161" s="129" t="s">
        <v>2063</v>
      </c>
      <c r="AM1161" s="225">
        <f t="shared" si="672"/>
        <v>0.15</v>
      </c>
      <c r="AN1161" s="225" t="s">
        <v>2051</v>
      </c>
      <c r="AO1161" s="225" t="s">
        <v>2052</v>
      </c>
      <c r="AP1161" s="225">
        <f t="shared" si="698"/>
        <v>0.25</v>
      </c>
      <c r="AQ1161" s="226">
        <f t="shared" si="699"/>
        <v>1.1499999999999999</v>
      </c>
      <c r="AR1161" s="358">
        <f>AVERAGE(AQ1161,AQ1162,AQ1163)</f>
        <v>0.73333333333333339</v>
      </c>
      <c r="AS1161" s="361" t="s">
        <v>2042</v>
      </c>
      <c r="AT1161" s="364">
        <f>VALUE(MID($AS1161,1,1))</f>
        <v>3</v>
      </c>
      <c r="AU1161" s="361" t="s">
        <v>2106</v>
      </c>
      <c r="AV1161" s="364">
        <f>VALUE(MID($AU1161,1,1))</f>
        <v>3</v>
      </c>
      <c r="AW1161" s="364">
        <f>$AT1161*$AV1161</f>
        <v>9</v>
      </c>
      <c r="AX1161" s="364" t="str">
        <f>CONCATENATE(AS1161,AU1161)</f>
        <v>3. Media3. Moderado</v>
      </c>
      <c r="AY1161" s="367" t="str">
        <f t="shared" ref="AY1161" si="707">IF(AX1161="5. Muy alta1. Leve","Alto",IF(AX1161="5. Muy alta2. Menor","Alto",IF(AX1161="5. Muy alta3. Moderado","Alto",IF(AX1161="5. Muy alta4. Mayor","Alto",IF(AX1161="5. Muy alta5. Catastrófico","Extremo",IF(AX1161="4. Alta1. Leve","Moderado",IF(AX1161="4. Alta2. Menor","Moderado",IF(AX1161="4. Alta3. Moderado","Alto",IF(AX1161="4. Alta4. Mayor","Alto",IF(AX1161="4. Alta5. Catastrófico","Extremo",IF(AX1161="3. Media1. Leve","Moderado",IF(AX1161="3. Media2. Menor","Moderado",IF(AX1161="3. Media3. Moderado","Moderado",IF(AX1161="3. Media4. Mayor","Alto",IF(AX1161="3. Media5. Catastrófico","Extremo",IF(AX1161="2. Baja1. Leve","Bajo",IF(AX1161="2. Baja2. Menor","Moderado",IF(AX1161="2. Baja3. Moderado","Moderado",IF(AX1161="2. Baja4. Mayor","Alto",IF(AX1161="2. Baja5. Catastrófico","Extremo",IF(AX1161="1. Muy baja1. Leve","Bajo",IF(AX1161="1. Muy baja2. Menor","Bajo",IF(AX1161="1. Muy baja3. Moderado","Moderado",IF(AX1161="1. Muy baja4. Mayor","Alto",IF(AX1161="1. Muy baja5. Catastrófico","Extremo","")))))))))))))))))))))))))</f>
        <v>Moderado</v>
      </c>
    </row>
    <row r="1162" spans="1:51" ht="50" customHeight="1" x14ac:dyDescent="0.3">
      <c r="A1162" s="374"/>
      <c r="B1162" s="377"/>
      <c r="C1162" s="380"/>
      <c r="D1162" s="377"/>
      <c r="E1162" s="377"/>
      <c r="F1162" s="377"/>
      <c r="G1162" s="383"/>
      <c r="H1162" s="362"/>
      <c r="I1162" s="362"/>
      <c r="J1162" s="362"/>
      <c r="K1162" s="362"/>
      <c r="L1162" s="362"/>
      <c r="M1162" s="362"/>
      <c r="N1162" s="365"/>
      <c r="O1162" s="371"/>
      <c r="P1162" s="362"/>
      <c r="Q1162" s="365"/>
      <c r="R1162" s="371"/>
      <c r="S1162" s="365"/>
      <c r="T1162" s="368"/>
      <c r="U1162" s="129" t="s">
        <v>419</v>
      </c>
      <c r="V1162" s="129" t="s">
        <v>2101</v>
      </c>
      <c r="W1162" s="129" t="s">
        <v>2046</v>
      </c>
      <c r="X1162" s="224">
        <f t="shared" si="705"/>
        <v>0.25</v>
      </c>
      <c r="Y1162" s="224" t="s">
        <v>2047</v>
      </c>
      <c r="Z1162" s="224">
        <f t="shared" si="706"/>
        <v>0.05</v>
      </c>
      <c r="AA1162" s="129" t="s">
        <v>419</v>
      </c>
      <c r="AB1162" s="129" t="s">
        <v>2868</v>
      </c>
      <c r="AC1162" s="225">
        <f t="shared" si="666"/>
        <v>0.1</v>
      </c>
      <c r="AD1162" s="129" t="s">
        <v>419</v>
      </c>
      <c r="AE1162" s="129" t="s">
        <v>324</v>
      </c>
      <c r="AF1162" s="129" t="s">
        <v>3194</v>
      </c>
      <c r="AG1162" s="225">
        <f t="shared" si="667"/>
        <v>0.15</v>
      </c>
      <c r="AH1162" s="129" t="s">
        <v>419</v>
      </c>
      <c r="AI1162" s="129" t="s">
        <v>2145</v>
      </c>
      <c r="AJ1162" s="225">
        <f t="shared" si="682"/>
        <v>0.1</v>
      </c>
      <c r="AK1162" s="129" t="s">
        <v>419</v>
      </c>
      <c r="AL1162" s="129" t="s">
        <v>2063</v>
      </c>
      <c r="AM1162" s="225">
        <f t="shared" si="672"/>
        <v>0.15</v>
      </c>
      <c r="AN1162" s="225" t="s">
        <v>2051</v>
      </c>
      <c r="AO1162" s="225" t="s">
        <v>2052</v>
      </c>
      <c r="AP1162" s="225">
        <f t="shared" si="698"/>
        <v>0.25</v>
      </c>
      <c r="AQ1162" s="226">
        <f t="shared" si="699"/>
        <v>1.05</v>
      </c>
      <c r="AR1162" s="359"/>
      <c r="AS1162" s="362"/>
      <c r="AT1162" s="365"/>
      <c r="AU1162" s="362"/>
      <c r="AV1162" s="365"/>
      <c r="AW1162" s="365"/>
      <c r="AX1162" s="365"/>
      <c r="AY1162" s="368"/>
    </row>
    <row r="1163" spans="1:51" ht="50" customHeight="1" x14ac:dyDescent="0.3">
      <c r="A1163" s="375"/>
      <c r="B1163" s="378"/>
      <c r="C1163" s="381"/>
      <c r="D1163" s="378"/>
      <c r="E1163" s="378"/>
      <c r="F1163" s="378"/>
      <c r="G1163" s="384"/>
      <c r="H1163" s="363"/>
      <c r="I1163" s="363"/>
      <c r="J1163" s="363"/>
      <c r="K1163" s="363"/>
      <c r="L1163" s="363"/>
      <c r="M1163" s="363"/>
      <c r="N1163" s="366"/>
      <c r="O1163" s="372"/>
      <c r="P1163" s="363"/>
      <c r="Q1163" s="366"/>
      <c r="R1163" s="372"/>
      <c r="S1163" s="366"/>
      <c r="T1163" s="369"/>
      <c r="U1163" s="129"/>
      <c r="V1163" s="129"/>
      <c r="W1163" s="129"/>
      <c r="X1163" s="224"/>
      <c r="Y1163" s="224"/>
      <c r="Z1163" s="224"/>
      <c r="AA1163" s="129"/>
      <c r="AB1163" s="129"/>
      <c r="AC1163" s="225"/>
      <c r="AD1163" s="129"/>
      <c r="AE1163" s="129"/>
      <c r="AF1163" s="129"/>
      <c r="AG1163" s="225"/>
      <c r="AH1163" s="129"/>
      <c r="AI1163" s="129"/>
      <c r="AJ1163" s="225"/>
      <c r="AK1163" s="129"/>
      <c r="AL1163" s="129"/>
      <c r="AM1163" s="225"/>
      <c r="AN1163" s="225"/>
      <c r="AO1163" s="225"/>
      <c r="AP1163" s="225">
        <f t="shared" si="698"/>
        <v>0</v>
      </c>
      <c r="AQ1163" s="226">
        <f t="shared" si="699"/>
        <v>0</v>
      </c>
      <c r="AR1163" s="360"/>
      <c r="AS1163" s="363"/>
      <c r="AT1163" s="366"/>
      <c r="AU1163" s="363"/>
      <c r="AV1163" s="366"/>
      <c r="AW1163" s="366"/>
      <c r="AX1163" s="366"/>
      <c r="AY1163" s="369"/>
    </row>
    <row r="1164" spans="1:51" ht="50" customHeight="1" x14ac:dyDescent="0.3">
      <c r="A1164" s="373" t="s">
        <v>256</v>
      </c>
      <c r="B1164" s="376" t="s">
        <v>163</v>
      </c>
      <c r="C1164" s="379">
        <v>5</v>
      </c>
      <c r="D1164" s="376" t="s">
        <v>312</v>
      </c>
      <c r="E1164" s="376" t="s">
        <v>312</v>
      </c>
      <c r="F1164" s="376" t="s">
        <v>2032</v>
      </c>
      <c r="G1164" s="382" t="str">
        <f>(CONCATENATE(F1164," ","de"," ",D1164," ","por"," ",J1164," ","debido a"," ",I1164))</f>
        <v>Pérdida de confidencialidad e integridad de Recurso Humano por Divulgación de información debido a Falta de cultura de seguridad</v>
      </c>
      <c r="H1164" s="361" t="s">
        <v>2073</v>
      </c>
      <c r="I1164" s="361" t="s">
        <v>2232</v>
      </c>
      <c r="J1164" s="361" t="s">
        <v>2233</v>
      </c>
      <c r="K1164" s="361" t="s">
        <v>2110</v>
      </c>
      <c r="L1164" s="361" t="s">
        <v>176</v>
      </c>
      <c r="M1164" s="361" t="s">
        <v>2141</v>
      </c>
      <c r="N1164" s="364">
        <f>VALUE(MID($M1164,1,1))</f>
        <v>4</v>
      </c>
      <c r="O1164" s="370">
        <f>IF(N1164=5,100%,IF(N1164=4,80%,IF(N1164=3,60%,IF(N1164=2,40%,IF(N1164=1,20%,"")))))</f>
        <v>0.8</v>
      </c>
      <c r="P1164" s="361" t="s">
        <v>2091</v>
      </c>
      <c r="Q1164" s="364">
        <f>VALUE(MID($P1164,1,1))</f>
        <v>4</v>
      </c>
      <c r="R1164" s="370">
        <f>IF(Q1164=5,100%,IF(Q1164=4,80%,IF(Q1164=3,60%,IF(Q1164=2,40%,IF(Q1164=1,20%,"")))))</f>
        <v>0.8</v>
      </c>
      <c r="S1164" s="364" t="str">
        <f>CONCATENATE(M1164,P1164)</f>
        <v>4. Alta4. Mayor</v>
      </c>
      <c r="T1164" s="367" t="str">
        <f t="shared" ref="T1164:T1167" si="708">IF(S1164="5. Muy alta1. Leve","Alto",IF(S1164="5. Muy alta2. Menor","Alto",IF(S1164="5. Muy alta3. Moderado","Alto",IF(S1164="5. Muy alta4. Mayor","Alto",IF(S1164="5. Muy alta5. Catastrófico","Extremo",IF(S1164="4. Alta1. Leve","Moderado",IF(S1164="4. Alta2. Menor","Moderado",IF(S1164="4. Alta3. Moderado","Alto",IF(S1164="4. Alta4. Mayor","Alto",IF(S1164="4. Alta5. Catastrófico","Extremo",IF(S1164="3. Media1. Leve","Moderado",IF(S1164="3. Media2. Menor","Moderado",IF(S1164="3. Media3. Moderado","Moderado",IF(S1164="3. Media4. Mayor","Alto",IF(S1164="3. Media5. Catastrófico","Extremo",IF(S1164="2. Baja1. Leve","Bajo",IF(S1164="2. Baja2. Menor","Moderado",IF(S1164="2. Baja3. Moderado","Moderado",IF(S1164="2. Baja4. Mayor","Alto",IF(S1164="2. Baja5. Catastrófico","Extremo",IF(S1164="1. Muy baja1. Leve","Bajo",IF(S1164="1. Muy baja2. Menor","Bajo",IF(S1164="1. Muy baja3. Moderado","Moderado",IF(S1164="1. Muy baja4. Mayor","Alto",IF(S1164="1. Muy baja5. Catastrófico","Extremo","")))))))))))))))))))))))))</f>
        <v>Alto</v>
      </c>
      <c r="U1164" s="129" t="s">
        <v>419</v>
      </c>
      <c r="V1164" s="129" t="s">
        <v>2234</v>
      </c>
      <c r="W1164" s="129" t="s">
        <v>2046</v>
      </c>
      <c r="X1164" s="224">
        <f t="shared" si="664"/>
        <v>0.25</v>
      </c>
      <c r="Y1164" s="224" t="s">
        <v>2047</v>
      </c>
      <c r="Z1164" s="224">
        <f t="shared" si="665"/>
        <v>0.05</v>
      </c>
      <c r="AA1164" s="129" t="s">
        <v>419</v>
      </c>
      <c r="AB1164" s="129" t="s">
        <v>2235</v>
      </c>
      <c r="AC1164" s="225">
        <f t="shared" si="666"/>
        <v>0.1</v>
      </c>
      <c r="AD1164" s="129" t="s">
        <v>419</v>
      </c>
      <c r="AE1164" s="129" t="s">
        <v>516</v>
      </c>
      <c r="AF1164" s="129" t="s">
        <v>3194</v>
      </c>
      <c r="AG1164" s="225">
        <f t="shared" si="667"/>
        <v>0.15</v>
      </c>
      <c r="AH1164" s="129" t="s">
        <v>419</v>
      </c>
      <c r="AI1164" s="129" t="s">
        <v>2145</v>
      </c>
      <c r="AJ1164" s="225">
        <f t="shared" si="682"/>
        <v>0.1</v>
      </c>
      <c r="AK1164" s="129" t="s">
        <v>419</v>
      </c>
      <c r="AL1164" s="129" t="s">
        <v>2079</v>
      </c>
      <c r="AM1164" s="225">
        <f t="shared" si="672"/>
        <v>0.15</v>
      </c>
      <c r="AN1164" s="225" t="s">
        <v>2051</v>
      </c>
      <c r="AO1164" s="225" t="s">
        <v>2067</v>
      </c>
      <c r="AP1164" s="225">
        <f t="shared" si="698"/>
        <v>0.25</v>
      </c>
      <c r="AQ1164" s="226">
        <f t="shared" si="699"/>
        <v>1.05</v>
      </c>
      <c r="AR1164" s="358">
        <f>AVERAGE(AQ1164,AQ1165,AQ1166)</f>
        <v>0.35000000000000003</v>
      </c>
      <c r="AS1164" s="361" t="s">
        <v>2042</v>
      </c>
      <c r="AT1164" s="364">
        <f>VALUE(MID($AS1164,1,1))</f>
        <v>3</v>
      </c>
      <c r="AU1164" s="361" t="s">
        <v>2106</v>
      </c>
      <c r="AV1164" s="364">
        <f>VALUE(MID($AU1164,1,1))</f>
        <v>3</v>
      </c>
      <c r="AW1164" s="364">
        <f>$AT1164*$AV1164</f>
        <v>9</v>
      </c>
      <c r="AX1164" s="364" t="str">
        <f>CONCATENATE(AS1164,AU1164)</f>
        <v>3. Media3. Moderado</v>
      </c>
      <c r="AY1164" s="367" t="str">
        <f t="shared" ref="AY1164" si="709">IF(AX1164="5. Muy alta1. Leve","Alto",IF(AX1164="5. Muy alta2. Menor","Alto",IF(AX1164="5. Muy alta3. Moderado","Alto",IF(AX1164="5. Muy alta4. Mayor","Alto",IF(AX1164="5. Muy alta5. Catastrófico","Extremo",IF(AX1164="4. Alta1. Leve","Moderado",IF(AX1164="4. Alta2. Menor","Moderado",IF(AX1164="4. Alta3. Moderado","Alto",IF(AX1164="4. Alta4. Mayor","Alto",IF(AX1164="4. Alta5. Catastrófico","Extremo",IF(AX1164="3. Media1. Leve","Moderado",IF(AX1164="3. Media2. Menor","Moderado",IF(AX1164="3. Media3. Moderado","Moderado",IF(AX1164="3. Media4. Mayor","Alto",IF(AX1164="3. Media5. Catastrófico","Extremo",IF(AX1164="2. Baja1. Leve","Bajo",IF(AX1164="2. Baja2. Menor","Moderado",IF(AX1164="2. Baja3. Moderado","Moderado",IF(AX1164="2. Baja4. Mayor","Alto",IF(AX1164="2. Baja5. Catastrófico","Extremo",IF(AX1164="1. Muy baja1. Leve","Bajo",IF(AX1164="1. Muy baja2. Menor","Bajo",IF(AX1164="1. Muy baja3. Moderado","Moderado",IF(AX1164="1. Muy baja4. Mayor","Alto",IF(AX1164="1. Muy baja5. Catastrófico","Extremo","")))))))))))))))))))))))))</f>
        <v>Moderado</v>
      </c>
    </row>
    <row r="1165" spans="1:51" ht="50" customHeight="1" x14ac:dyDescent="0.3">
      <c r="A1165" s="374"/>
      <c r="B1165" s="377"/>
      <c r="C1165" s="380"/>
      <c r="D1165" s="377"/>
      <c r="E1165" s="377"/>
      <c r="F1165" s="377"/>
      <c r="G1165" s="383"/>
      <c r="H1165" s="362"/>
      <c r="I1165" s="362"/>
      <c r="J1165" s="362"/>
      <c r="K1165" s="362"/>
      <c r="L1165" s="362"/>
      <c r="M1165" s="362"/>
      <c r="N1165" s="365"/>
      <c r="O1165" s="371"/>
      <c r="P1165" s="362"/>
      <c r="Q1165" s="365"/>
      <c r="R1165" s="371"/>
      <c r="S1165" s="365"/>
      <c r="T1165" s="368"/>
      <c r="U1165" s="129"/>
      <c r="V1165" s="129"/>
      <c r="W1165" s="129"/>
      <c r="X1165" s="224"/>
      <c r="Y1165" s="224"/>
      <c r="Z1165" s="224"/>
      <c r="AA1165" s="129"/>
      <c r="AB1165" s="129"/>
      <c r="AC1165" s="225"/>
      <c r="AD1165" s="129"/>
      <c r="AE1165" s="129"/>
      <c r="AF1165" s="129"/>
      <c r="AG1165" s="225"/>
      <c r="AH1165" s="129"/>
      <c r="AI1165" s="129"/>
      <c r="AJ1165" s="225"/>
      <c r="AK1165" s="129"/>
      <c r="AL1165" s="129"/>
      <c r="AM1165" s="225"/>
      <c r="AN1165" s="225"/>
      <c r="AO1165" s="225"/>
      <c r="AP1165" s="225">
        <f t="shared" si="698"/>
        <v>0</v>
      </c>
      <c r="AQ1165" s="226">
        <f t="shared" si="699"/>
        <v>0</v>
      </c>
      <c r="AR1165" s="359"/>
      <c r="AS1165" s="362"/>
      <c r="AT1165" s="365"/>
      <c r="AU1165" s="362"/>
      <c r="AV1165" s="365"/>
      <c r="AW1165" s="365"/>
      <c r="AX1165" s="365"/>
      <c r="AY1165" s="368"/>
    </row>
    <row r="1166" spans="1:51" ht="50" customHeight="1" x14ac:dyDescent="0.3">
      <c r="A1166" s="375"/>
      <c r="B1166" s="378"/>
      <c r="C1166" s="381"/>
      <c r="D1166" s="378"/>
      <c r="E1166" s="378"/>
      <c r="F1166" s="378"/>
      <c r="G1166" s="384"/>
      <c r="H1166" s="363"/>
      <c r="I1166" s="363"/>
      <c r="J1166" s="363"/>
      <c r="K1166" s="363"/>
      <c r="L1166" s="363"/>
      <c r="M1166" s="363"/>
      <c r="N1166" s="366"/>
      <c r="O1166" s="372"/>
      <c r="P1166" s="363"/>
      <c r="Q1166" s="366"/>
      <c r="R1166" s="372"/>
      <c r="S1166" s="366"/>
      <c r="T1166" s="369"/>
      <c r="U1166" s="129"/>
      <c r="V1166" s="129"/>
      <c r="W1166" s="129"/>
      <c r="X1166" s="224" t="str">
        <f t="shared" si="664"/>
        <v>0%</v>
      </c>
      <c r="Y1166" s="224"/>
      <c r="Z1166" s="224" t="str">
        <f t="shared" si="665"/>
        <v>0%</v>
      </c>
      <c r="AA1166" s="129"/>
      <c r="AB1166" s="129"/>
      <c r="AC1166" s="225">
        <f t="shared" si="666"/>
        <v>0</v>
      </c>
      <c r="AD1166" s="129"/>
      <c r="AE1166" s="129"/>
      <c r="AF1166" s="129"/>
      <c r="AG1166" s="225">
        <f t="shared" si="667"/>
        <v>0</v>
      </c>
      <c r="AH1166" s="129"/>
      <c r="AI1166" s="129"/>
      <c r="AJ1166" s="225">
        <f t="shared" si="682"/>
        <v>0</v>
      </c>
      <c r="AK1166" s="129"/>
      <c r="AL1166" s="129"/>
      <c r="AM1166" s="225">
        <f t="shared" si="672"/>
        <v>0</v>
      </c>
      <c r="AN1166" s="225"/>
      <c r="AO1166" s="225"/>
      <c r="AP1166" s="225">
        <f t="shared" si="698"/>
        <v>0</v>
      </c>
      <c r="AQ1166" s="226">
        <f t="shared" si="699"/>
        <v>0</v>
      </c>
      <c r="AR1166" s="360"/>
      <c r="AS1166" s="363"/>
      <c r="AT1166" s="366"/>
      <c r="AU1166" s="363"/>
      <c r="AV1166" s="366"/>
      <c r="AW1166" s="366"/>
      <c r="AX1166" s="366"/>
      <c r="AY1166" s="369"/>
    </row>
    <row r="1167" spans="1:51" ht="50" customHeight="1" x14ac:dyDescent="0.3">
      <c r="A1167" s="373" t="s">
        <v>256</v>
      </c>
      <c r="B1167" s="376" t="s">
        <v>163</v>
      </c>
      <c r="C1167" s="379">
        <v>6</v>
      </c>
      <c r="D1167" s="376" t="s">
        <v>312</v>
      </c>
      <c r="E1167" s="376" t="s">
        <v>312</v>
      </c>
      <c r="F1167" s="376" t="s">
        <v>2061</v>
      </c>
      <c r="G1167" s="382" t="str">
        <f>(CONCATENATE(F1167," ","de"," ",D1167," ","por"," ",J1167," ","debido a"," ",I1167))</f>
        <v>Pérdida de Disponibilidad de Recurso Humano por Indisponibilidad del personal debido a Falta de personal capacitado</v>
      </c>
      <c r="H1167" s="361" t="s">
        <v>2073</v>
      </c>
      <c r="I1167" s="361" t="s">
        <v>2237</v>
      </c>
      <c r="J1167" s="361" t="s">
        <v>2238</v>
      </c>
      <c r="K1167" s="361" t="s">
        <v>2239</v>
      </c>
      <c r="L1167" s="361" t="s">
        <v>176</v>
      </c>
      <c r="M1167" s="361" t="s">
        <v>2141</v>
      </c>
      <c r="N1167" s="364">
        <f>VALUE(MID($M1167,1,1))</f>
        <v>4</v>
      </c>
      <c r="O1167" s="370">
        <f>IF(N1167=5,100%,IF(N1167=4,80%,IF(N1167=3,60%,IF(N1167=2,40%,IF(N1167=1,20%,"")))))</f>
        <v>0.8</v>
      </c>
      <c r="P1167" s="361" t="s">
        <v>2106</v>
      </c>
      <c r="Q1167" s="364">
        <f>VALUE(MID($P1167,1,1))</f>
        <v>3</v>
      </c>
      <c r="R1167" s="370">
        <f>IF(Q1167=5,100%,IF(Q1167=4,80%,IF(Q1167=3,60%,IF(Q1167=2,40%,IF(Q1167=1,20%,"")))))</f>
        <v>0.6</v>
      </c>
      <c r="S1167" s="364" t="str">
        <f>CONCATENATE(M1167,P1167)</f>
        <v>4. Alta3. Moderado</v>
      </c>
      <c r="T1167" s="367" t="str">
        <f t="shared" si="708"/>
        <v>Alto</v>
      </c>
      <c r="U1167" s="129" t="s">
        <v>419</v>
      </c>
      <c r="V1167" s="129" t="s">
        <v>2240</v>
      </c>
      <c r="W1167" s="129" t="s">
        <v>2046</v>
      </c>
      <c r="X1167" s="224">
        <f t="shared" si="664"/>
        <v>0.25</v>
      </c>
      <c r="Y1167" s="224" t="s">
        <v>2047</v>
      </c>
      <c r="Z1167" s="224">
        <f t="shared" si="665"/>
        <v>0.05</v>
      </c>
      <c r="AA1167" s="129" t="s">
        <v>419</v>
      </c>
      <c r="AB1167" s="129" t="s">
        <v>3063</v>
      </c>
      <c r="AC1167" s="225">
        <f t="shared" si="666"/>
        <v>0.1</v>
      </c>
      <c r="AD1167" s="129" t="s">
        <v>419</v>
      </c>
      <c r="AE1167" s="129" t="s">
        <v>193</v>
      </c>
      <c r="AF1167" s="129" t="s">
        <v>3194</v>
      </c>
      <c r="AG1167" s="225">
        <f t="shared" si="667"/>
        <v>0.15</v>
      </c>
      <c r="AH1167" s="129" t="s">
        <v>419</v>
      </c>
      <c r="AI1167" s="129" t="s">
        <v>2145</v>
      </c>
      <c r="AJ1167" s="225">
        <f t="shared" si="682"/>
        <v>0.1</v>
      </c>
      <c r="AK1167" s="129" t="s">
        <v>419</v>
      </c>
      <c r="AL1167" s="129" t="s">
        <v>2242</v>
      </c>
      <c r="AM1167" s="225">
        <f t="shared" si="672"/>
        <v>0.15</v>
      </c>
      <c r="AN1167" s="225" t="s">
        <v>2051</v>
      </c>
      <c r="AO1167" s="225" t="s">
        <v>2243</v>
      </c>
      <c r="AP1167" s="225">
        <f t="shared" si="698"/>
        <v>0.25</v>
      </c>
      <c r="AQ1167" s="226">
        <f t="shared" si="699"/>
        <v>1.05</v>
      </c>
      <c r="AR1167" s="358">
        <f>AVERAGE(AQ1167,AQ1168,AQ1169)</f>
        <v>1.0166666666666666</v>
      </c>
      <c r="AS1167" s="361" t="s">
        <v>2132</v>
      </c>
      <c r="AT1167" s="364">
        <f>VALUE(MID($AS1167,1,1))</f>
        <v>2</v>
      </c>
      <c r="AU1167" s="361" t="s">
        <v>2054</v>
      </c>
      <c r="AV1167" s="364">
        <f>VALUE(MID($AU1167,1,1))</f>
        <v>1</v>
      </c>
      <c r="AW1167" s="364">
        <f>$AT1167*$AV1167</f>
        <v>2</v>
      </c>
      <c r="AX1167" s="364" t="str">
        <f>CONCATENATE(AS1167,AU1167)</f>
        <v>2. Baja1. Leve</v>
      </c>
      <c r="AY1167" s="367" t="str">
        <f t="shared" ref="AY1167" si="710">IF(AX1167="5. Muy alta1. Leve","Alto",IF(AX1167="5. Muy alta2. Menor","Alto",IF(AX1167="5. Muy alta3. Moderado","Alto",IF(AX1167="5. Muy alta4. Mayor","Alto",IF(AX1167="5. Muy alta5. Catastrófico","Extremo",IF(AX1167="4. Alta1. Leve","Moderado",IF(AX1167="4. Alta2. Menor","Moderado",IF(AX1167="4. Alta3. Moderado","Alto",IF(AX1167="4. Alta4. Mayor","Alto",IF(AX1167="4. Alta5. Catastrófico","Extremo",IF(AX1167="3. Media1. Leve","Moderado",IF(AX1167="3. Media2. Menor","Moderado",IF(AX1167="3. Media3. Moderado","Moderado",IF(AX1167="3. Media4. Mayor","Alto",IF(AX1167="3. Media5. Catastrófico","Extremo",IF(AX1167="2. Baja1. Leve","Bajo",IF(AX1167="2. Baja2. Menor","Moderado",IF(AX1167="2. Baja3. Moderado","Moderado",IF(AX1167="2. Baja4. Mayor","Alto",IF(AX1167="2. Baja5. Catastrófico","Extremo",IF(AX1167="1. Muy baja1. Leve","Bajo",IF(AX1167="1. Muy baja2. Menor","Bajo",IF(AX1167="1. Muy baja3. Moderado","Moderado",IF(AX1167="1. Muy baja4. Mayor","Alto",IF(AX1167="1. Muy baja5. Catastrófico","Extremo","")))))))))))))))))))))))))</f>
        <v>Bajo</v>
      </c>
    </row>
    <row r="1168" spans="1:51" ht="50" customHeight="1" x14ac:dyDescent="0.3">
      <c r="A1168" s="374"/>
      <c r="B1168" s="377"/>
      <c r="C1168" s="380"/>
      <c r="D1168" s="377"/>
      <c r="E1168" s="377"/>
      <c r="F1168" s="377"/>
      <c r="G1168" s="383"/>
      <c r="H1168" s="362"/>
      <c r="I1168" s="362"/>
      <c r="J1168" s="362"/>
      <c r="K1168" s="362"/>
      <c r="L1168" s="362"/>
      <c r="M1168" s="362"/>
      <c r="N1168" s="365"/>
      <c r="O1168" s="371"/>
      <c r="P1168" s="362"/>
      <c r="Q1168" s="365"/>
      <c r="R1168" s="371"/>
      <c r="S1168" s="365"/>
      <c r="T1168" s="368"/>
      <c r="U1168" s="129" t="s">
        <v>419</v>
      </c>
      <c r="V1168" s="129" t="s">
        <v>4087</v>
      </c>
      <c r="W1168" s="129" t="s">
        <v>2046</v>
      </c>
      <c r="X1168" s="224">
        <f t="shared" si="664"/>
        <v>0.25</v>
      </c>
      <c r="Y1168" s="224" t="s">
        <v>2047</v>
      </c>
      <c r="Z1168" s="224">
        <f t="shared" si="665"/>
        <v>0.05</v>
      </c>
      <c r="AA1168" s="129" t="s">
        <v>456</v>
      </c>
      <c r="AB1168" s="129" t="s">
        <v>4088</v>
      </c>
      <c r="AC1168" s="225">
        <f t="shared" si="666"/>
        <v>0</v>
      </c>
      <c r="AD1168" s="129" t="s">
        <v>419</v>
      </c>
      <c r="AE1168" s="129" t="s">
        <v>193</v>
      </c>
      <c r="AF1168" s="129" t="s">
        <v>3194</v>
      </c>
      <c r="AG1168" s="225">
        <f t="shared" si="667"/>
        <v>0.15</v>
      </c>
      <c r="AH1168" s="129" t="s">
        <v>419</v>
      </c>
      <c r="AI1168" s="129" t="s">
        <v>2145</v>
      </c>
      <c r="AJ1168" s="225">
        <f t="shared" si="682"/>
        <v>0.1</v>
      </c>
      <c r="AK1168" s="129" t="s">
        <v>419</v>
      </c>
      <c r="AL1168" s="129" t="s">
        <v>2242</v>
      </c>
      <c r="AM1168" s="225">
        <f t="shared" si="672"/>
        <v>0.15</v>
      </c>
      <c r="AN1168" s="225" t="s">
        <v>2051</v>
      </c>
      <c r="AO1168" s="225" t="s">
        <v>2243</v>
      </c>
      <c r="AP1168" s="225">
        <f t="shared" si="698"/>
        <v>0.25</v>
      </c>
      <c r="AQ1168" s="226">
        <f t="shared" si="699"/>
        <v>0.95000000000000007</v>
      </c>
      <c r="AR1168" s="359"/>
      <c r="AS1168" s="362"/>
      <c r="AT1168" s="365"/>
      <c r="AU1168" s="362"/>
      <c r="AV1168" s="365"/>
      <c r="AW1168" s="365"/>
      <c r="AX1168" s="365"/>
      <c r="AY1168" s="368"/>
    </row>
    <row r="1169" spans="1:51" ht="50" customHeight="1" x14ac:dyDescent="0.3">
      <c r="A1169" s="375"/>
      <c r="B1169" s="378"/>
      <c r="C1169" s="381"/>
      <c r="D1169" s="378"/>
      <c r="E1169" s="378"/>
      <c r="F1169" s="378"/>
      <c r="G1169" s="384"/>
      <c r="H1169" s="363"/>
      <c r="I1169" s="363"/>
      <c r="J1169" s="363"/>
      <c r="K1169" s="363"/>
      <c r="L1169" s="363"/>
      <c r="M1169" s="363"/>
      <c r="N1169" s="366"/>
      <c r="O1169" s="372"/>
      <c r="P1169" s="363"/>
      <c r="Q1169" s="366"/>
      <c r="R1169" s="372"/>
      <c r="S1169" s="366"/>
      <c r="T1169" s="369"/>
      <c r="U1169" s="129" t="s">
        <v>419</v>
      </c>
      <c r="V1169" s="129" t="s">
        <v>4089</v>
      </c>
      <c r="W1169" s="129" t="s">
        <v>2046</v>
      </c>
      <c r="X1169" s="224">
        <f t="shared" si="664"/>
        <v>0.25</v>
      </c>
      <c r="Y1169" s="224" t="s">
        <v>2047</v>
      </c>
      <c r="Z1169" s="224">
        <f t="shared" si="665"/>
        <v>0.05</v>
      </c>
      <c r="AA1169" s="129" t="s">
        <v>419</v>
      </c>
      <c r="AB1169" s="129" t="s">
        <v>4090</v>
      </c>
      <c r="AC1169" s="225">
        <f t="shared" si="666"/>
        <v>0.1</v>
      </c>
      <c r="AD1169" s="129" t="s">
        <v>419</v>
      </c>
      <c r="AE1169" s="129" t="s">
        <v>516</v>
      </c>
      <c r="AF1169" s="129" t="s">
        <v>3194</v>
      </c>
      <c r="AG1169" s="225">
        <f t="shared" si="667"/>
        <v>0.15</v>
      </c>
      <c r="AH1169" s="129" t="s">
        <v>419</v>
      </c>
      <c r="AI1169" s="129" t="s">
        <v>2145</v>
      </c>
      <c r="AJ1169" s="225">
        <f t="shared" si="682"/>
        <v>0.1</v>
      </c>
      <c r="AK1169" s="129" t="s">
        <v>419</v>
      </c>
      <c r="AL1169" s="129" t="s">
        <v>2242</v>
      </c>
      <c r="AM1169" s="225">
        <f t="shared" si="672"/>
        <v>0.15</v>
      </c>
      <c r="AN1169" s="225" t="s">
        <v>2051</v>
      </c>
      <c r="AO1169" s="225" t="s">
        <v>2243</v>
      </c>
      <c r="AP1169" s="225">
        <f t="shared" si="698"/>
        <v>0.25</v>
      </c>
      <c r="AQ1169" s="226">
        <f t="shared" si="699"/>
        <v>1.05</v>
      </c>
      <c r="AR1169" s="360"/>
      <c r="AS1169" s="363"/>
      <c r="AT1169" s="366"/>
      <c r="AU1169" s="363"/>
      <c r="AV1169" s="366"/>
      <c r="AW1169" s="366"/>
      <c r="AX1169" s="366"/>
      <c r="AY1169" s="369"/>
    </row>
    <row r="1170" spans="1:51" ht="50" customHeight="1" x14ac:dyDescent="0.3">
      <c r="A1170" s="373" t="s">
        <v>256</v>
      </c>
      <c r="B1170" s="376" t="s">
        <v>163</v>
      </c>
      <c r="C1170" s="379">
        <v>7</v>
      </c>
      <c r="D1170" s="376" t="s">
        <v>465</v>
      </c>
      <c r="E1170" s="376" t="s">
        <v>175</v>
      </c>
      <c r="F1170" s="376" t="s">
        <v>2032</v>
      </c>
      <c r="G1170" s="382" t="str">
        <f>(CONCATENATE(F1170," ","de"," ",D1170," ","por"," ",J1170," ","debido a"," ",I1170))</f>
        <v>Pérdida de confidencialidad e integridad de Equipos de cómputo por Alteración de la información / Modificación de la Información debido a Acceso a los equipos de cómputo sin controles</v>
      </c>
      <c r="H1170" s="361" t="s">
        <v>2104</v>
      </c>
      <c r="I1170" s="361" t="s">
        <v>2033</v>
      </c>
      <c r="J1170" s="361" t="s">
        <v>2174</v>
      </c>
      <c r="K1170" s="361" t="s">
        <v>2175</v>
      </c>
      <c r="L1170" s="361" t="s">
        <v>176</v>
      </c>
      <c r="M1170" s="361" t="s">
        <v>2042</v>
      </c>
      <c r="N1170" s="364">
        <f>VALUE(MID($M1170,1,1))</f>
        <v>3</v>
      </c>
      <c r="O1170" s="370">
        <f>IF(N1170=5,100%,IF(N1170=4,80%,IF(N1170=3,60%,IF(N1170=2,40%,IF(N1170=1,20%,"")))))</f>
        <v>0.6</v>
      </c>
      <c r="P1170" s="361" t="s">
        <v>2091</v>
      </c>
      <c r="Q1170" s="364">
        <f>VALUE(MID($P1170,1,1))</f>
        <v>4</v>
      </c>
      <c r="R1170" s="370">
        <f>IF(Q1170=5,100%,IF(Q1170=4,80%,IF(Q1170=3,60%,IF(Q1170=2,40%,IF(Q1170=1,20%,"")))))</f>
        <v>0.8</v>
      </c>
      <c r="S1170" s="364" t="str">
        <f>CONCATENATE(M1170,P1170)</f>
        <v>3. Media4. Mayor</v>
      </c>
      <c r="T1170" s="367" t="str">
        <f t="shared" ref="T1170" si="711">IF(S1170="5. Muy alta1. Leve","Alto",IF(S1170="5. Muy alta2. Menor","Alto",IF(S1170="5. Muy alta3. Moderado","Alto",IF(S1170="5. Muy alta4. Mayor","Alto",IF(S1170="5. Muy alta5. Catastrófico","Extremo",IF(S1170="4. Alta1. Leve","Moderado",IF(S1170="4. Alta2. Menor","Moderado",IF(S1170="4. Alta3. Moderado","Alto",IF(S1170="4. Alta4. Mayor","Alto",IF(S1170="4. Alta5. Catastrófico","Extremo",IF(S1170="3. Media1. Leve","Moderado",IF(S1170="3. Media2. Menor","Moderado",IF(S1170="3. Media3. Moderado","Moderado",IF(S1170="3. Media4. Mayor","Alto",IF(S1170="3. Media5. Catastrófico","Extremo",IF(S1170="2. Baja1. Leve","Bajo",IF(S1170="2. Baja2. Menor","Moderado",IF(S1170="2. Baja3. Moderado","Moderado",IF(S1170="2. Baja4. Mayor","Alto",IF(S1170="2. Baja5. Catastrófico","Extremo",IF(S1170="1. Muy baja1. Leve","Bajo",IF(S1170="1. Muy baja2. Menor","Bajo",IF(S1170="1. Muy baja3. Moderado","Moderado",IF(S1170="1. Muy baja4. Mayor","Alto",IF(S1170="1. Muy baja5. Catastrófico","Extremo","")))))))))))))))))))))))))</f>
        <v>Alto</v>
      </c>
      <c r="U1170" s="96" t="s">
        <v>419</v>
      </c>
      <c r="V1170" s="96" t="s">
        <v>2176</v>
      </c>
      <c r="W1170" s="96" t="s">
        <v>2046</v>
      </c>
      <c r="X1170" s="224">
        <f t="shared" si="664"/>
        <v>0.25</v>
      </c>
      <c r="Y1170" s="224" t="s">
        <v>2047</v>
      </c>
      <c r="Z1170" s="224">
        <f t="shared" si="665"/>
        <v>0.05</v>
      </c>
      <c r="AA1170" s="96" t="s">
        <v>419</v>
      </c>
      <c r="AB1170" s="96" t="s">
        <v>2177</v>
      </c>
      <c r="AC1170" s="231">
        <f t="shared" si="666"/>
        <v>0.1</v>
      </c>
      <c r="AD1170" s="96" t="s">
        <v>419</v>
      </c>
      <c r="AE1170" s="96" t="s">
        <v>178</v>
      </c>
      <c r="AF1170" s="96" t="s">
        <v>170</v>
      </c>
      <c r="AG1170" s="231">
        <f t="shared" si="667"/>
        <v>0.15</v>
      </c>
      <c r="AH1170" s="96" t="s">
        <v>419</v>
      </c>
      <c r="AI1170" s="96" t="s">
        <v>2145</v>
      </c>
      <c r="AJ1170" s="231">
        <f t="shared" si="682"/>
        <v>0.1</v>
      </c>
      <c r="AK1170" s="96" t="s">
        <v>419</v>
      </c>
      <c r="AL1170" s="96" t="s">
        <v>2050</v>
      </c>
      <c r="AM1170" s="231">
        <f t="shared" si="672"/>
        <v>0.15</v>
      </c>
      <c r="AN1170" s="231" t="s">
        <v>2051</v>
      </c>
      <c r="AO1170" s="231" t="s">
        <v>2067</v>
      </c>
      <c r="AP1170" s="225">
        <f t="shared" si="698"/>
        <v>0.25</v>
      </c>
      <c r="AQ1170" s="226">
        <f t="shared" si="699"/>
        <v>1.05</v>
      </c>
      <c r="AR1170" s="358">
        <f>AVERAGE(AQ1170,AQ1171,AQ1172)</f>
        <v>0.70000000000000007</v>
      </c>
      <c r="AS1170" s="361" t="s">
        <v>2132</v>
      </c>
      <c r="AT1170" s="364">
        <f>VALUE(MID($AS1170,1,1))</f>
        <v>2</v>
      </c>
      <c r="AU1170" s="361" t="s">
        <v>2106</v>
      </c>
      <c r="AV1170" s="364">
        <f>VALUE(MID($AU1170,1,1))</f>
        <v>3</v>
      </c>
      <c r="AW1170" s="364">
        <f>$AT1170*$AV1170</f>
        <v>6</v>
      </c>
      <c r="AX1170" s="364" t="str">
        <f>CONCATENATE(AS1170,AU1170)</f>
        <v>2. Baja3. Moderado</v>
      </c>
      <c r="AY1170" s="367" t="str">
        <f t="shared" ref="AY1170" si="712">IF(AX1170="5. Muy alta1. Leve","Alto",IF(AX1170="5. Muy alta2. Menor","Alto",IF(AX1170="5. Muy alta3. Moderado","Alto",IF(AX1170="5. Muy alta4. Mayor","Alto",IF(AX1170="5. Muy alta5. Catastrófico","Extremo",IF(AX1170="4. Alta1. Leve","Moderado",IF(AX1170="4. Alta2. Menor","Moderado",IF(AX1170="4. Alta3. Moderado","Alto",IF(AX1170="4. Alta4. Mayor","Alto",IF(AX1170="4. Alta5. Catastrófico","Extremo",IF(AX1170="3. Media1. Leve","Moderado",IF(AX1170="3. Media2. Menor","Moderado",IF(AX1170="3. Media3. Moderado","Moderado",IF(AX1170="3. Media4. Mayor","Alto",IF(AX1170="3. Media5. Catastrófico","Extremo",IF(AX1170="2. Baja1. Leve","Bajo",IF(AX1170="2. Baja2. Menor","Moderado",IF(AX1170="2. Baja3. Moderado","Moderado",IF(AX1170="2. Baja4. Mayor","Alto",IF(AX1170="2. Baja5. Catastrófico","Extremo",IF(AX1170="1. Muy baja1. Leve","Bajo",IF(AX1170="1. Muy baja2. Menor","Bajo",IF(AX1170="1. Muy baja3. Moderado","Moderado",IF(AX1170="1. Muy baja4. Mayor","Alto",IF(AX1170="1. Muy baja5. Catastrófico","Extremo","")))))))))))))))))))))))))</f>
        <v>Moderado</v>
      </c>
    </row>
    <row r="1171" spans="1:51" ht="50" customHeight="1" x14ac:dyDescent="0.3">
      <c r="A1171" s="374"/>
      <c r="B1171" s="377"/>
      <c r="C1171" s="380"/>
      <c r="D1171" s="377"/>
      <c r="E1171" s="377"/>
      <c r="F1171" s="377"/>
      <c r="G1171" s="383"/>
      <c r="H1171" s="362"/>
      <c r="I1171" s="362"/>
      <c r="J1171" s="362"/>
      <c r="K1171" s="362"/>
      <c r="L1171" s="362"/>
      <c r="M1171" s="362"/>
      <c r="N1171" s="365"/>
      <c r="O1171" s="371"/>
      <c r="P1171" s="362"/>
      <c r="Q1171" s="365"/>
      <c r="R1171" s="371"/>
      <c r="S1171" s="365"/>
      <c r="T1171" s="368"/>
      <c r="U1171" s="96" t="s">
        <v>419</v>
      </c>
      <c r="V1171" s="96" t="s">
        <v>2178</v>
      </c>
      <c r="W1171" s="96" t="s">
        <v>2046</v>
      </c>
      <c r="X1171" s="224">
        <f t="shared" si="664"/>
        <v>0.25</v>
      </c>
      <c r="Y1171" s="224" t="s">
        <v>2047</v>
      </c>
      <c r="Z1171" s="224">
        <f t="shared" si="665"/>
        <v>0.05</v>
      </c>
      <c r="AA1171" s="96" t="s">
        <v>419</v>
      </c>
      <c r="AB1171" s="96" t="s">
        <v>2179</v>
      </c>
      <c r="AC1171" s="231">
        <f t="shared" si="666"/>
        <v>0.1</v>
      </c>
      <c r="AD1171" s="96" t="s">
        <v>419</v>
      </c>
      <c r="AE1171" s="96" t="s">
        <v>516</v>
      </c>
      <c r="AF1171" s="96" t="s">
        <v>3194</v>
      </c>
      <c r="AG1171" s="231">
        <f t="shared" si="667"/>
        <v>0.15</v>
      </c>
      <c r="AH1171" s="96" t="s">
        <v>419</v>
      </c>
      <c r="AI1171" s="96" t="s">
        <v>2145</v>
      </c>
      <c r="AJ1171" s="231">
        <f t="shared" si="682"/>
        <v>0.1</v>
      </c>
      <c r="AK1171" s="96" t="s">
        <v>419</v>
      </c>
      <c r="AL1171" s="96" t="s">
        <v>2050</v>
      </c>
      <c r="AM1171" s="231">
        <f t="shared" si="672"/>
        <v>0.15</v>
      </c>
      <c r="AN1171" s="231" t="s">
        <v>2051</v>
      </c>
      <c r="AO1171" s="231" t="s">
        <v>2067</v>
      </c>
      <c r="AP1171" s="225">
        <f t="shared" si="698"/>
        <v>0.25</v>
      </c>
      <c r="AQ1171" s="226">
        <f t="shared" si="699"/>
        <v>1.05</v>
      </c>
      <c r="AR1171" s="359"/>
      <c r="AS1171" s="362"/>
      <c r="AT1171" s="365"/>
      <c r="AU1171" s="362"/>
      <c r="AV1171" s="365"/>
      <c r="AW1171" s="365"/>
      <c r="AX1171" s="365"/>
      <c r="AY1171" s="368"/>
    </row>
    <row r="1172" spans="1:51" ht="50" customHeight="1" x14ac:dyDescent="0.3">
      <c r="A1172" s="375"/>
      <c r="B1172" s="378"/>
      <c r="C1172" s="381"/>
      <c r="D1172" s="378"/>
      <c r="E1172" s="378"/>
      <c r="F1172" s="378"/>
      <c r="G1172" s="384"/>
      <c r="H1172" s="363"/>
      <c r="I1172" s="363"/>
      <c r="J1172" s="363"/>
      <c r="K1172" s="363"/>
      <c r="L1172" s="363"/>
      <c r="M1172" s="363"/>
      <c r="N1172" s="366"/>
      <c r="O1172" s="372"/>
      <c r="P1172" s="363"/>
      <c r="Q1172" s="366"/>
      <c r="R1172" s="372"/>
      <c r="S1172" s="366"/>
      <c r="T1172" s="369"/>
      <c r="U1172" s="96"/>
      <c r="V1172" s="96"/>
      <c r="W1172" s="96"/>
      <c r="X1172" s="224" t="str">
        <f t="shared" si="664"/>
        <v>0%</v>
      </c>
      <c r="Y1172" s="224"/>
      <c r="Z1172" s="224" t="str">
        <f t="shared" si="665"/>
        <v>0%</v>
      </c>
      <c r="AA1172" s="96"/>
      <c r="AB1172" s="96"/>
      <c r="AC1172" s="231">
        <f t="shared" si="666"/>
        <v>0</v>
      </c>
      <c r="AD1172" s="96"/>
      <c r="AE1172" s="96"/>
      <c r="AF1172" s="96"/>
      <c r="AG1172" s="231">
        <f t="shared" si="667"/>
        <v>0</v>
      </c>
      <c r="AH1172" s="96"/>
      <c r="AI1172" s="96"/>
      <c r="AJ1172" s="231">
        <f t="shared" si="682"/>
        <v>0</v>
      </c>
      <c r="AK1172" s="96"/>
      <c r="AL1172" s="96"/>
      <c r="AM1172" s="231">
        <f t="shared" si="672"/>
        <v>0</v>
      </c>
      <c r="AN1172" s="231"/>
      <c r="AO1172" s="231"/>
      <c r="AP1172" s="225">
        <f t="shared" si="698"/>
        <v>0</v>
      </c>
      <c r="AQ1172" s="226">
        <f t="shared" si="699"/>
        <v>0</v>
      </c>
      <c r="AR1172" s="360"/>
      <c r="AS1172" s="363"/>
      <c r="AT1172" s="366"/>
      <c r="AU1172" s="363"/>
      <c r="AV1172" s="366"/>
      <c r="AW1172" s="366"/>
      <c r="AX1172" s="366"/>
      <c r="AY1172" s="369"/>
    </row>
    <row r="1173" spans="1:51" ht="50" customHeight="1" x14ac:dyDescent="0.3">
      <c r="A1173" s="373" t="s">
        <v>256</v>
      </c>
      <c r="B1173" s="376" t="s">
        <v>163</v>
      </c>
      <c r="C1173" s="379">
        <v>8</v>
      </c>
      <c r="D1173" s="376" t="s">
        <v>465</v>
      </c>
      <c r="E1173" s="376" t="s">
        <v>175</v>
      </c>
      <c r="F1173" s="376" t="s">
        <v>2061</v>
      </c>
      <c r="G1173" s="382" t="str">
        <f>(CONCATENATE(F1173," ","de"," ",D1173," ","por"," ",J1173," ","debido a"," ",I1173))</f>
        <v>Pérdida de Disponibilidad de Equipos de cómputo por Ataque de virus sofisticados debido a Acceso a los equipos de cómputo sin controles</v>
      </c>
      <c r="H1173" s="361" t="s">
        <v>2104</v>
      </c>
      <c r="I1173" s="361" t="s">
        <v>2033</v>
      </c>
      <c r="J1173" s="361" t="s">
        <v>2034</v>
      </c>
      <c r="K1173" s="361" t="s">
        <v>2076</v>
      </c>
      <c r="L1173" s="361" t="s">
        <v>176</v>
      </c>
      <c r="M1173" s="361" t="s">
        <v>2042</v>
      </c>
      <c r="N1173" s="364">
        <f>VALUE(MID($M1173,1,1))</f>
        <v>3</v>
      </c>
      <c r="O1173" s="370">
        <f>IF(N1173=5,100%,IF(N1173=4,80%,IF(N1173=3,60%,IF(N1173=2,40%,IF(N1173=1,20%,"")))))</f>
        <v>0.6</v>
      </c>
      <c r="P1173" s="361" t="s">
        <v>2043</v>
      </c>
      <c r="Q1173" s="364">
        <f>VALUE(MID($P1173,1,1))</f>
        <v>2</v>
      </c>
      <c r="R1173" s="370">
        <f>IF(Q1173=5,100%,IF(Q1173=4,80%,IF(Q1173=3,60%,IF(Q1173=2,40%,IF(Q1173=1,20%,"")))))</f>
        <v>0.4</v>
      </c>
      <c r="S1173" s="364" t="str">
        <f>CONCATENATE(M1173,P1173)</f>
        <v>3. Media2. Menor</v>
      </c>
      <c r="T1173" s="367" t="str">
        <f t="shared" ref="T1173" si="713">IF(S1173="5. Muy alta1. Leve","Alto",IF(S1173="5. Muy alta2. Menor","Alto",IF(S1173="5. Muy alta3. Moderado","Alto",IF(S1173="5. Muy alta4. Mayor","Alto",IF(S1173="5. Muy alta5. Catastrófico","Extremo",IF(S1173="4. Alta1. Leve","Moderado",IF(S1173="4. Alta2. Menor","Moderado",IF(S1173="4. Alta3. Moderado","Alto",IF(S1173="4. Alta4. Mayor","Alto",IF(S1173="4. Alta5. Catastrófico","Extremo",IF(S1173="3. Media1. Leve","Moderado",IF(S1173="3. Media2. Menor","Moderado",IF(S1173="3. Media3. Moderado","Moderado",IF(S1173="3. Media4. Mayor","Alto",IF(S1173="3. Media5. Catastrófico","Extremo",IF(S1173="2. Baja1. Leve","Bajo",IF(S1173="2. Baja2. Menor","Moderado",IF(S1173="2. Baja3. Moderado","Moderado",IF(S1173="2. Baja4. Mayor","Alto",IF(S1173="2. Baja5. Catastrófico","Extremo",IF(S1173="1. Muy baja1. Leve","Bajo",IF(S1173="1. Muy baja2. Menor","Bajo",IF(S1173="1. Muy baja3. Moderado","Moderado",IF(S1173="1. Muy baja4. Mayor","Alto",IF(S1173="1. Muy baja5. Catastrófico","Extremo","")))))))))))))))))))))))))</f>
        <v>Moderado</v>
      </c>
      <c r="U1173" s="96" t="s">
        <v>419</v>
      </c>
      <c r="V1173" s="96" t="s">
        <v>2181</v>
      </c>
      <c r="W1173" s="96" t="s">
        <v>2046</v>
      </c>
      <c r="X1173" s="224">
        <f t="shared" si="664"/>
        <v>0.25</v>
      </c>
      <c r="Y1173" s="224" t="s">
        <v>2069</v>
      </c>
      <c r="Z1173" s="224">
        <f t="shared" si="665"/>
        <v>0.15</v>
      </c>
      <c r="AA1173" s="96" t="s">
        <v>419</v>
      </c>
      <c r="AB1173" s="96" t="s">
        <v>2182</v>
      </c>
      <c r="AC1173" s="231">
        <f t="shared" si="666"/>
        <v>0.1</v>
      </c>
      <c r="AD1173" s="96" t="s">
        <v>419</v>
      </c>
      <c r="AE1173" s="96" t="s">
        <v>289</v>
      </c>
      <c r="AF1173" s="96" t="s">
        <v>170</v>
      </c>
      <c r="AG1173" s="231">
        <f t="shared" si="667"/>
        <v>0.15</v>
      </c>
      <c r="AH1173" s="96" t="s">
        <v>419</v>
      </c>
      <c r="AI1173" s="96" t="s">
        <v>2066</v>
      </c>
      <c r="AJ1173" s="231">
        <f t="shared" si="682"/>
        <v>0.1</v>
      </c>
      <c r="AK1173" s="96" t="s">
        <v>419</v>
      </c>
      <c r="AL1173" s="96" t="s">
        <v>2063</v>
      </c>
      <c r="AM1173" s="231">
        <f t="shared" si="672"/>
        <v>0.15</v>
      </c>
      <c r="AN1173" s="231" t="s">
        <v>2051</v>
      </c>
      <c r="AO1173" s="231" t="s">
        <v>2183</v>
      </c>
      <c r="AP1173" s="225">
        <f t="shared" si="698"/>
        <v>0.25</v>
      </c>
      <c r="AQ1173" s="226">
        <f t="shared" si="699"/>
        <v>1.1499999999999999</v>
      </c>
      <c r="AR1173" s="358">
        <f>AVERAGE(AQ1173,AQ1174,AQ1175)</f>
        <v>1.0666666666666667</v>
      </c>
      <c r="AS1173" s="361" t="s">
        <v>2053</v>
      </c>
      <c r="AT1173" s="364">
        <f>VALUE(MID($AS1173,1,1))</f>
        <v>1</v>
      </c>
      <c r="AU1173" s="361" t="s">
        <v>2054</v>
      </c>
      <c r="AV1173" s="364">
        <f>VALUE(MID($AU1173,1,1))</f>
        <v>1</v>
      </c>
      <c r="AW1173" s="364">
        <f>$AT1173*$AV1173</f>
        <v>1</v>
      </c>
      <c r="AX1173" s="364" t="str">
        <f>CONCATENATE(AS1173,AU1173)</f>
        <v>1. Muy baja1. Leve</v>
      </c>
      <c r="AY1173" s="367" t="str">
        <f t="shared" ref="AY1173" si="714">IF(AX1173="5. Muy alta1. Leve","Alto",IF(AX1173="5. Muy alta2. Menor","Alto",IF(AX1173="5. Muy alta3. Moderado","Alto",IF(AX1173="5. Muy alta4. Mayor","Alto",IF(AX1173="5. Muy alta5. Catastrófico","Extremo",IF(AX1173="4. Alta1. Leve","Moderado",IF(AX1173="4. Alta2. Menor","Moderado",IF(AX1173="4. Alta3. Moderado","Alto",IF(AX1173="4. Alta4. Mayor","Alto",IF(AX1173="4. Alta5. Catastrófico","Extremo",IF(AX1173="3. Media1. Leve","Moderado",IF(AX1173="3. Media2. Menor","Moderado",IF(AX1173="3. Media3. Moderado","Moderado",IF(AX1173="3. Media4. Mayor","Alto",IF(AX1173="3. Media5. Catastrófico","Extremo",IF(AX1173="2. Baja1. Leve","Bajo",IF(AX1173="2. Baja2. Menor","Moderado",IF(AX1173="2. Baja3. Moderado","Moderado",IF(AX1173="2. Baja4. Mayor","Alto",IF(AX1173="2. Baja5. Catastrófico","Extremo",IF(AX1173="1. Muy baja1. Leve","Bajo",IF(AX1173="1. Muy baja2. Menor","Bajo",IF(AX1173="1. Muy baja3. Moderado","Moderado",IF(AX1173="1. Muy baja4. Mayor","Alto",IF(AX1173="1. Muy baja5. Catastrófico","Extremo","")))))))))))))))))))))))))</f>
        <v>Bajo</v>
      </c>
    </row>
    <row r="1174" spans="1:51" ht="50" customHeight="1" x14ac:dyDescent="0.3">
      <c r="A1174" s="374"/>
      <c r="B1174" s="377"/>
      <c r="C1174" s="380"/>
      <c r="D1174" s="377"/>
      <c r="E1174" s="377"/>
      <c r="F1174" s="377"/>
      <c r="G1174" s="383"/>
      <c r="H1174" s="362"/>
      <c r="I1174" s="362"/>
      <c r="J1174" s="362"/>
      <c r="K1174" s="362"/>
      <c r="L1174" s="362"/>
      <c r="M1174" s="362"/>
      <c r="N1174" s="365"/>
      <c r="O1174" s="371"/>
      <c r="P1174" s="362"/>
      <c r="Q1174" s="365"/>
      <c r="R1174" s="371"/>
      <c r="S1174" s="365"/>
      <c r="T1174" s="368"/>
      <c r="U1174" s="96" t="s">
        <v>419</v>
      </c>
      <c r="V1174" s="96" t="s">
        <v>2181</v>
      </c>
      <c r="W1174" s="96" t="s">
        <v>2114</v>
      </c>
      <c r="X1174" s="224">
        <f t="shared" si="664"/>
        <v>0.1</v>
      </c>
      <c r="Y1174" s="224" t="s">
        <v>2069</v>
      </c>
      <c r="Z1174" s="224">
        <f t="shared" si="665"/>
        <v>0.15</v>
      </c>
      <c r="AA1174" s="96" t="s">
        <v>419</v>
      </c>
      <c r="AB1174" s="96" t="s">
        <v>2182</v>
      </c>
      <c r="AC1174" s="231">
        <f t="shared" si="666"/>
        <v>0.1</v>
      </c>
      <c r="AD1174" s="96" t="s">
        <v>419</v>
      </c>
      <c r="AE1174" s="96" t="s">
        <v>289</v>
      </c>
      <c r="AF1174" s="96" t="s">
        <v>170</v>
      </c>
      <c r="AG1174" s="231">
        <f t="shared" si="667"/>
        <v>0.15</v>
      </c>
      <c r="AH1174" s="96" t="s">
        <v>419</v>
      </c>
      <c r="AI1174" s="96" t="s">
        <v>2066</v>
      </c>
      <c r="AJ1174" s="231">
        <f t="shared" si="682"/>
        <v>0.1</v>
      </c>
      <c r="AK1174" s="96" t="s">
        <v>419</v>
      </c>
      <c r="AL1174" s="96" t="s">
        <v>2063</v>
      </c>
      <c r="AM1174" s="231">
        <f t="shared" si="672"/>
        <v>0.15</v>
      </c>
      <c r="AN1174" s="231" t="s">
        <v>2051</v>
      </c>
      <c r="AO1174" s="231" t="s">
        <v>2183</v>
      </c>
      <c r="AP1174" s="225">
        <f t="shared" si="698"/>
        <v>0.25</v>
      </c>
      <c r="AQ1174" s="226">
        <f t="shared" si="699"/>
        <v>1</v>
      </c>
      <c r="AR1174" s="359"/>
      <c r="AS1174" s="362"/>
      <c r="AT1174" s="365"/>
      <c r="AU1174" s="362"/>
      <c r="AV1174" s="365"/>
      <c r="AW1174" s="365"/>
      <c r="AX1174" s="365"/>
      <c r="AY1174" s="368"/>
    </row>
    <row r="1175" spans="1:51" ht="50" customHeight="1" x14ac:dyDescent="0.3">
      <c r="A1175" s="375"/>
      <c r="B1175" s="378"/>
      <c r="C1175" s="381"/>
      <c r="D1175" s="378"/>
      <c r="E1175" s="378"/>
      <c r="F1175" s="378"/>
      <c r="G1175" s="384"/>
      <c r="H1175" s="363"/>
      <c r="I1175" s="363"/>
      <c r="J1175" s="363"/>
      <c r="K1175" s="363"/>
      <c r="L1175" s="363"/>
      <c r="M1175" s="363"/>
      <c r="N1175" s="366"/>
      <c r="O1175" s="372"/>
      <c r="P1175" s="363"/>
      <c r="Q1175" s="366"/>
      <c r="R1175" s="372"/>
      <c r="S1175" s="366"/>
      <c r="T1175" s="369"/>
      <c r="U1175" s="96" t="s">
        <v>419</v>
      </c>
      <c r="V1175" s="96" t="s">
        <v>2184</v>
      </c>
      <c r="W1175" s="96" t="s">
        <v>2046</v>
      </c>
      <c r="X1175" s="224">
        <f t="shared" ref="X1175:X1179" si="715">IF(W1175="","0%",IF(W1175="Preventivo",25%,IF(W1175="Detectivo",15%,IF(W1175="Correctivo",10%))))</f>
        <v>0.25</v>
      </c>
      <c r="Y1175" s="224" t="s">
        <v>2047</v>
      </c>
      <c r="Z1175" s="224">
        <f t="shared" ref="Z1175:Z1179" si="716">IF(Y1175="Automático",15%,IF(Y1175="Manual",5%,"0%"))</f>
        <v>0.05</v>
      </c>
      <c r="AA1175" s="96" t="s">
        <v>419</v>
      </c>
      <c r="AB1175" s="96" t="s">
        <v>2185</v>
      </c>
      <c r="AC1175" s="231">
        <f t="shared" ref="AC1175:AC1179" si="717">IF($AA1175="SI",10%,0%)</f>
        <v>0.1</v>
      </c>
      <c r="AD1175" s="96" t="s">
        <v>419</v>
      </c>
      <c r="AE1175" s="96" t="s">
        <v>178</v>
      </c>
      <c r="AF1175" s="96" t="s">
        <v>170</v>
      </c>
      <c r="AG1175" s="231">
        <f t="shared" si="667"/>
        <v>0.15</v>
      </c>
      <c r="AH1175" s="96" t="s">
        <v>419</v>
      </c>
      <c r="AI1175" s="96" t="s">
        <v>2159</v>
      </c>
      <c r="AJ1175" s="231">
        <f t="shared" si="682"/>
        <v>0.1</v>
      </c>
      <c r="AK1175" s="96" t="s">
        <v>419</v>
      </c>
      <c r="AL1175" s="96" t="s">
        <v>2063</v>
      </c>
      <c r="AM1175" s="231">
        <f t="shared" si="672"/>
        <v>0.15</v>
      </c>
      <c r="AN1175" s="231" t="s">
        <v>2051</v>
      </c>
      <c r="AO1175" s="231" t="s">
        <v>2183</v>
      </c>
      <c r="AP1175" s="225">
        <f t="shared" si="698"/>
        <v>0.25</v>
      </c>
      <c r="AQ1175" s="226">
        <f t="shared" si="699"/>
        <v>1.05</v>
      </c>
      <c r="AR1175" s="360"/>
      <c r="AS1175" s="363"/>
      <c r="AT1175" s="366"/>
      <c r="AU1175" s="363"/>
      <c r="AV1175" s="366"/>
      <c r="AW1175" s="366"/>
      <c r="AX1175" s="366"/>
      <c r="AY1175" s="369"/>
    </row>
    <row r="1176" spans="1:51" ht="50" customHeight="1" x14ac:dyDescent="0.3">
      <c r="A1176" s="373" t="s">
        <v>256</v>
      </c>
      <c r="B1176" s="376" t="s">
        <v>163</v>
      </c>
      <c r="C1176" s="379">
        <v>9</v>
      </c>
      <c r="D1176" s="376" t="s">
        <v>1957</v>
      </c>
      <c r="E1176" s="376" t="s">
        <v>695</v>
      </c>
      <c r="F1176" s="376" t="s">
        <v>2032</v>
      </c>
      <c r="G1176" s="382" t="str">
        <f>(CONCATENATE(F1176," ","de"," ",D1176," ","por"," ",J1176," ","debido a"," ",I1176))</f>
        <v>Pérdida de confidencialidad e integridad de Archivo de gestión por Fuego debido a Falta de mantenimiento</v>
      </c>
      <c r="H1176" s="361" t="s">
        <v>2084</v>
      </c>
      <c r="I1176" s="361" t="s">
        <v>2163</v>
      </c>
      <c r="J1176" s="361" t="s">
        <v>2778</v>
      </c>
      <c r="K1176" s="361" t="s">
        <v>2140</v>
      </c>
      <c r="L1176" s="361" t="s">
        <v>176</v>
      </c>
      <c r="M1176" s="361" t="s">
        <v>2042</v>
      </c>
      <c r="N1176" s="364">
        <f>VALUE(MID($M1176,1,1))</f>
        <v>3</v>
      </c>
      <c r="O1176" s="370">
        <f>IF(N1176=5,100%,IF(N1176=4,80%,IF(N1176=3,60%,IF(N1176=2,40%,IF(N1176=1,20%,"")))))</f>
        <v>0.6</v>
      </c>
      <c r="P1176" s="361" t="s">
        <v>2043</v>
      </c>
      <c r="Q1176" s="364">
        <f>VALUE(MID($P1176,1,1))</f>
        <v>2</v>
      </c>
      <c r="R1176" s="370">
        <f>IF(Q1176=5,100%,IF(Q1176=4,80%,IF(Q1176=3,60%,IF(Q1176=2,40%,IF(Q1176=1,20%,"")))))</f>
        <v>0.4</v>
      </c>
      <c r="S1176" s="364" t="str">
        <f>CONCATENATE(M1176,P1176)</f>
        <v>3. Media2. Menor</v>
      </c>
      <c r="T1176" s="367" t="str">
        <f t="shared" ref="T1176" si="718">IF(S1176="5. Muy alta1. Leve","Alto",IF(S1176="5. Muy alta2. Menor","Alto",IF(S1176="5. Muy alta3. Moderado","Alto",IF(S1176="5. Muy alta4. Mayor","Alto",IF(S1176="5. Muy alta5. Catastrófico","Extremo",IF(S1176="4. Alta1. Leve","Moderado",IF(S1176="4. Alta2. Menor","Moderado",IF(S1176="4. Alta3. Moderado","Alto",IF(S1176="4. Alta4. Mayor","Alto",IF(S1176="4. Alta5. Catastrófico","Extremo",IF(S1176="3. Media1. Leve","Moderado",IF(S1176="3. Media2. Menor","Moderado",IF(S1176="3. Media3. Moderado","Moderado",IF(S1176="3. Media4. Mayor","Alto",IF(S1176="3. Media5. Catastrófico","Extremo",IF(S1176="2. Baja1. Leve","Bajo",IF(S1176="2. Baja2. Menor","Moderado",IF(S1176="2. Baja3. Moderado","Moderado",IF(S1176="2. Baja4. Mayor","Alto",IF(S1176="2. Baja5. Catastrófico","Extremo",IF(S1176="1. Muy baja1. Leve","Bajo",IF(S1176="1. Muy baja2. Menor","Bajo",IF(S1176="1. Muy baja3. Moderado","Moderado",IF(S1176="1. Muy baja4. Mayor","Alto",IF(S1176="1. Muy baja5. Catastrófico","Extremo","")))))))))))))))))))))))))</f>
        <v>Moderado</v>
      </c>
      <c r="U1176" s="96" t="s">
        <v>419</v>
      </c>
      <c r="V1176" s="96" t="s">
        <v>4091</v>
      </c>
      <c r="W1176" s="96" t="s">
        <v>2046</v>
      </c>
      <c r="X1176" s="224">
        <f t="shared" si="715"/>
        <v>0.25</v>
      </c>
      <c r="Y1176" s="224" t="s">
        <v>2047</v>
      </c>
      <c r="Z1176" s="224">
        <f t="shared" si="716"/>
        <v>0.05</v>
      </c>
      <c r="AA1176" s="96" t="s">
        <v>419</v>
      </c>
      <c r="AB1176" s="96" t="s">
        <v>4091</v>
      </c>
      <c r="AC1176" s="231">
        <f t="shared" si="717"/>
        <v>0.1</v>
      </c>
      <c r="AD1176" s="96" t="s">
        <v>419</v>
      </c>
      <c r="AE1176" s="96" t="s">
        <v>516</v>
      </c>
      <c r="AF1176" s="96" t="s">
        <v>3194</v>
      </c>
      <c r="AG1176" s="231">
        <f t="shared" ref="AG1176:AG1179" si="719">IF($AD1176="SI",15%,0%)</f>
        <v>0.15</v>
      </c>
      <c r="AH1176" s="96" t="s">
        <v>419</v>
      </c>
      <c r="AI1176" s="96" t="s">
        <v>2145</v>
      </c>
      <c r="AJ1176" s="231">
        <f t="shared" si="682"/>
        <v>0.1</v>
      </c>
      <c r="AK1176" s="96" t="s">
        <v>419</v>
      </c>
      <c r="AL1176" s="96" t="s">
        <v>2079</v>
      </c>
      <c r="AM1176" s="231">
        <f t="shared" si="672"/>
        <v>0.15</v>
      </c>
      <c r="AN1176" s="231" t="s">
        <v>2051</v>
      </c>
      <c r="AO1176" s="231" t="s">
        <v>2052</v>
      </c>
      <c r="AP1176" s="225">
        <f t="shared" si="698"/>
        <v>0.25</v>
      </c>
      <c r="AQ1176" s="226">
        <f t="shared" si="699"/>
        <v>1.05</v>
      </c>
      <c r="AR1176" s="358">
        <f>AVERAGE(AQ1176,AQ1177,AQ1178)</f>
        <v>0.35000000000000003</v>
      </c>
      <c r="AS1176" s="361" t="s">
        <v>2132</v>
      </c>
      <c r="AT1176" s="364">
        <f>VALUE(MID($AS1176,1,1))</f>
        <v>2</v>
      </c>
      <c r="AU1176" s="361" t="s">
        <v>2054</v>
      </c>
      <c r="AV1176" s="364">
        <f>VALUE(MID($AU1176,1,1))</f>
        <v>1</v>
      </c>
      <c r="AW1176" s="364">
        <f>$AT1176*$AV1176</f>
        <v>2</v>
      </c>
      <c r="AX1176" s="364" t="str">
        <f>CONCATENATE(AS1176,AU1176)</f>
        <v>2. Baja1. Leve</v>
      </c>
      <c r="AY1176" s="367" t="str">
        <f t="shared" ref="AY1176" si="720">IF(AX1176="5. Muy alta1. Leve","Alto",IF(AX1176="5. Muy alta2. Menor","Alto",IF(AX1176="5. Muy alta3. Moderado","Alto",IF(AX1176="5. Muy alta4. Mayor","Alto",IF(AX1176="5. Muy alta5. Catastrófico","Extremo",IF(AX1176="4. Alta1. Leve","Moderado",IF(AX1176="4. Alta2. Menor","Moderado",IF(AX1176="4. Alta3. Moderado","Alto",IF(AX1176="4. Alta4. Mayor","Alto",IF(AX1176="4. Alta5. Catastrófico","Extremo",IF(AX1176="3. Media1. Leve","Moderado",IF(AX1176="3. Media2. Menor","Moderado",IF(AX1176="3. Media3. Moderado","Moderado",IF(AX1176="3. Media4. Mayor","Alto",IF(AX1176="3. Media5. Catastrófico","Extremo",IF(AX1176="2. Baja1. Leve","Bajo",IF(AX1176="2. Baja2. Menor","Moderado",IF(AX1176="2. Baja3. Moderado","Moderado",IF(AX1176="2. Baja4. Mayor","Alto",IF(AX1176="2. Baja5. Catastrófico","Extremo",IF(AX1176="1. Muy baja1. Leve","Bajo",IF(AX1176="1. Muy baja2. Menor","Bajo",IF(AX1176="1. Muy baja3. Moderado","Moderado",IF(AX1176="1. Muy baja4. Mayor","Alto",IF(AX1176="1. Muy baja5. Catastrófico","Extremo","")))))))))))))))))))))))))</f>
        <v>Bajo</v>
      </c>
    </row>
    <row r="1177" spans="1:51" ht="50" customHeight="1" x14ac:dyDescent="0.3">
      <c r="A1177" s="374"/>
      <c r="B1177" s="377"/>
      <c r="C1177" s="380"/>
      <c r="D1177" s="377"/>
      <c r="E1177" s="377"/>
      <c r="F1177" s="377"/>
      <c r="G1177" s="383"/>
      <c r="H1177" s="362"/>
      <c r="I1177" s="362"/>
      <c r="J1177" s="362"/>
      <c r="K1177" s="362"/>
      <c r="L1177" s="362"/>
      <c r="M1177" s="362"/>
      <c r="N1177" s="365"/>
      <c r="O1177" s="371"/>
      <c r="P1177" s="362"/>
      <c r="Q1177" s="365"/>
      <c r="R1177" s="371"/>
      <c r="S1177" s="365"/>
      <c r="T1177" s="368"/>
      <c r="U1177" s="129"/>
      <c r="V1177" s="129"/>
      <c r="W1177" s="129"/>
      <c r="X1177" s="224"/>
      <c r="Y1177" s="224"/>
      <c r="Z1177" s="224"/>
      <c r="AA1177" s="129"/>
      <c r="AB1177" s="129"/>
      <c r="AC1177" s="225"/>
      <c r="AD1177" s="129"/>
      <c r="AE1177" s="96"/>
      <c r="AF1177" s="96"/>
      <c r="AG1177" s="225"/>
      <c r="AH1177" s="129"/>
      <c r="AI1177" s="129"/>
      <c r="AJ1177" s="225"/>
      <c r="AK1177" s="129"/>
      <c r="AL1177" s="129"/>
      <c r="AM1177" s="225"/>
      <c r="AN1177" s="225"/>
      <c r="AO1177" s="225"/>
      <c r="AP1177" s="225">
        <f t="shared" si="698"/>
        <v>0</v>
      </c>
      <c r="AQ1177" s="226">
        <f t="shared" si="699"/>
        <v>0</v>
      </c>
      <c r="AR1177" s="359"/>
      <c r="AS1177" s="362"/>
      <c r="AT1177" s="365"/>
      <c r="AU1177" s="362"/>
      <c r="AV1177" s="365"/>
      <c r="AW1177" s="365"/>
      <c r="AX1177" s="365"/>
      <c r="AY1177" s="368"/>
    </row>
    <row r="1178" spans="1:51" ht="50" customHeight="1" x14ac:dyDescent="0.3">
      <c r="A1178" s="375"/>
      <c r="B1178" s="378"/>
      <c r="C1178" s="381"/>
      <c r="D1178" s="378"/>
      <c r="E1178" s="378"/>
      <c r="F1178" s="378"/>
      <c r="G1178" s="384"/>
      <c r="H1178" s="363"/>
      <c r="I1178" s="363"/>
      <c r="J1178" s="363"/>
      <c r="K1178" s="363"/>
      <c r="L1178" s="363"/>
      <c r="M1178" s="363"/>
      <c r="N1178" s="366"/>
      <c r="O1178" s="372"/>
      <c r="P1178" s="363"/>
      <c r="Q1178" s="366"/>
      <c r="R1178" s="372"/>
      <c r="S1178" s="366"/>
      <c r="T1178" s="369"/>
      <c r="U1178" s="129"/>
      <c r="V1178" s="129"/>
      <c r="W1178" s="129"/>
      <c r="X1178" s="224" t="str">
        <f t="shared" si="715"/>
        <v>0%</v>
      </c>
      <c r="Y1178" s="224"/>
      <c r="Z1178" s="224" t="str">
        <f t="shared" si="716"/>
        <v>0%</v>
      </c>
      <c r="AA1178" s="129"/>
      <c r="AB1178" s="129"/>
      <c r="AC1178" s="225">
        <f t="shared" si="717"/>
        <v>0</v>
      </c>
      <c r="AD1178" s="129"/>
      <c r="AE1178" s="96"/>
      <c r="AF1178" s="96"/>
      <c r="AG1178" s="225">
        <f t="shared" si="719"/>
        <v>0</v>
      </c>
      <c r="AH1178" s="129"/>
      <c r="AI1178" s="129"/>
      <c r="AJ1178" s="225">
        <f t="shared" si="682"/>
        <v>0</v>
      </c>
      <c r="AK1178" s="129"/>
      <c r="AL1178" s="129"/>
      <c r="AM1178" s="225">
        <f t="shared" ref="AM1178:AM1179" si="721">IF(AK1178="SI",15%,0%)</f>
        <v>0</v>
      </c>
      <c r="AN1178" s="225"/>
      <c r="AO1178" s="225"/>
      <c r="AP1178" s="225">
        <f t="shared" si="698"/>
        <v>0</v>
      </c>
      <c r="AQ1178" s="226">
        <f t="shared" si="699"/>
        <v>0</v>
      </c>
      <c r="AR1178" s="360"/>
      <c r="AS1178" s="363"/>
      <c r="AT1178" s="366"/>
      <c r="AU1178" s="363"/>
      <c r="AV1178" s="366"/>
      <c r="AW1178" s="366"/>
      <c r="AX1178" s="366"/>
      <c r="AY1178" s="369"/>
    </row>
    <row r="1179" spans="1:51" ht="50" customHeight="1" x14ac:dyDescent="0.3">
      <c r="A1179" s="373" t="s">
        <v>256</v>
      </c>
      <c r="B1179" s="376" t="s">
        <v>163</v>
      </c>
      <c r="C1179" s="379">
        <v>10</v>
      </c>
      <c r="D1179" s="376" t="s">
        <v>1957</v>
      </c>
      <c r="E1179" s="376" t="s">
        <v>695</v>
      </c>
      <c r="F1179" s="376" t="s">
        <v>2061</v>
      </c>
      <c r="G1179" s="382" t="str">
        <f>(CONCATENATE(F1179," ","de"," ",D1179," ","por"," ",J1179," ","debido a"," ",I1179))</f>
        <v>Pérdida de Disponibilidad de Archivo de gestión por Condiciones inadecuadas de temperatura y/o humedad debido a Falta de mantenimiento en las instalaciones</v>
      </c>
      <c r="H1179" s="361" t="s">
        <v>2084</v>
      </c>
      <c r="I1179" s="361" t="s">
        <v>2785</v>
      </c>
      <c r="J1179" s="361" t="s">
        <v>2786</v>
      </c>
      <c r="K1179" s="361" t="s">
        <v>2140</v>
      </c>
      <c r="L1179" s="361" t="s">
        <v>176</v>
      </c>
      <c r="M1179" s="361" t="s">
        <v>2042</v>
      </c>
      <c r="N1179" s="364">
        <f>VALUE(MID($M1179,1,1))</f>
        <v>3</v>
      </c>
      <c r="O1179" s="370">
        <f>IF(N1179=5,100%,IF(N1179=4,80%,IF(N1179=3,60%,IF(N1179=2,40%,IF(N1179=1,20%,"")))))</f>
        <v>0.6</v>
      </c>
      <c r="P1179" s="361" t="s">
        <v>2043</v>
      </c>
      <c r="Q1179" s="364">
        <f>VALUE(MID($P1179,1,1))</f>
        <v>2</v>
      </c>
      <c r="R1179" s="370">
        <f>IF(Q1179=5,100%,IF(Q1179=4,80%,IF(Q1179=3,60%,IF(Q1179=2,40%,IF(Q1179=1,20%,"")))))</f>
        <v>0.4</v>
      </c>
      <c r="S1179" s="364" t="str">
        <f>CONCATENATE(M1179,P1179)</f>
        <v>3. Media2. Menor</v>
      </c>
      <c r="T1179" s="367" t="str">
        <f t="shared" ref="T1179" si="722">IF(S1179="5. Muy alta1. Leve","Alto",IF(S1179="5. Muy alta2. Menor","Alto",IF(S1179="5. Muy alta3. Moderado","Alto",IF(S1179="5. Muy alta4. Mayor","Alto",IF(S1179="5. Muy alta5. Catastrófico","Extremo",IF(S1179="4. Alta1. Leve","Moderado",IF(S1179="4. Alta2. Menor","Moderado",IF(S1179="4. Alta3. Moderado","Alto",IF(S1179="4. Alta4. Mayor","Alto",IF(S1179="4. Alta5. Catastrófico","Extremo",IF(S1179="3. Media1. Leve","Moderado",IF(S1179="3. Media2. Menor","Moderado",IF(S1179="3. Media3. Moderado","Moderado",IF(S1179="3. Media4. Mayor","Alto",IF(S1179="3. Media5. Catastrófico","Extremo",IF(S1179="2. Baja1. Leve","Bajo",IF(S1179="2. Baja2. Menor","Moderado",IF(S1179="2. Baja3. Moderado","Moderado",IF(S1179="2. Baja4. Mayor","Alto",IF(S1179="2. Baja5. Catastrófico","Extremo",IF(S1179="1. Muy baja1. Leve","Bajo",IF(S1179="1. Muy baja2. Menor","Bajo",IF(S1179="1. Muy baja3. Moderado","Moderado",IF(S1179="1. Muy baja4. Mayor","Alto",IF(S1179="1. Muy baja5. Catastrófico","Extremo","")))))))))))))))))))))))))</f>
        <v>Moderado</v>
      </c>
      <c r="U1179" s="129" t="s">
        <v>419</v>
      </c>
      <c r="V1179" s="129" t="s">
        <v>4091</v>
      </c>
      <c r="W1179" s="129" t="s">
        <v>2046</v>
      </c>
      <c r="X1179" s="224">
        <f t="shared" si="715"/>
        <v>0.25</v>
      </c>
      <c r="Y1179" s="224" t="s">
        <v>2047</v>
      </c>
      <c r="Z1179" s="224">
        <f t="shared" si="716"/>
        <v>0.05</v>
      </c>
      <c r="AA1179" s="129" t="s">
        <v>419</v>
      </c>
      <c r="AB1179" s="129" t="s">
        <v>4091</v>
      </c>
      <c r="AC1179" s="225">
        <f t="shared" si="717"/>
        <v>0.1</v>
      </c>
      <c r="AD1179" s="129" t="s">
        <v>419</v>
      </c>
      <c r="AE1179" s="96" t="s">
        <v>516</v>
      </c>
      <c r="AF1179" s="96" t="s">
        <v>3194</v>
      </c>
      <c r="AG1179" s="225">
        <f t="shared" si="719"/>
        <v>0.15</v>
      </c>
      <c r="AH1179" s="129" t="s">
        <v>419</v>
      </c>
      <c r="AI1179" s="129" t="s">
        <v>2145</v>
      </c>
      <c r="AJ1179" s="225">
        <f t="shared" si="682"/>
        <v>0.1</v>
      </c>
      <c r="AK1179" s="129" t="s">
        <v>419</v>
      </c>
      <c r="AL1179" s="129" t="s">
        <v>2079</v>
      </c>
      <c r="AM1179" s="225">
        <f t="shared" si="721"/>
        <v>0.15</v>
      </c>
      <c r="AN1179" s="225" t="s">
        <v>2051</v>
      </c>
      <c r="AO1179" s="225" t="s">
        <v>2052</v>
      </c>
      <c r="AP1179" s="225">
        <f t="shared" si="698"/>
        <v>0.25</v>
      </c>
      <c r="AQ1179" s="226">
        <f t="shared" si="699"/>
        <v>1.05</v>
      </c>
      <c r="AR1179" s="358">
        <f>AVERAGE(AQ1179,AQ1180,AQ1181)</f>
        <v>0.35000000000000003</v>
      </c>
      <c r="AS1179" s="361" t="s">
        <v>2132</v>
      </c>
      <c r="AT1179" s="364">
        <f>VALUE(MID($AS1179,1,1))</f>
        <v>2</v>
      </c>
      <c r="AU1179" s="361" t="s">
        <v>2054</v>
      </c>
      <c r="AV1179" s="364">
        <f>VALUE(MID($AU1179,1,1))</f>
        <v>1</v>
      </c>
      <c r="AW1179" s="364">
        <f>$AT1179*$AV1179</f>
        <v>2</v>
      </c>
      <c r="AX1179" s="364" t="str">
        <f>CONCATENATE(AS1179,AU1179)</f>
        <v>2. Baja1. Leve</v>
      </c>
      <c r="AY1179" s="367" t="str">
        <f t="shared" ref="AY1179" si="723">IF(AX1179="5. Muy alta1. Leve","Alto",IF(AX1179="5. Muy alta2. Menor","Alto",IF(AX1179="5. Muy alta3. Moderado","Alto",IF(AX1179="5. Muy alta4. Mayor","Alto",IF(AX1179="5. Muy alta5. Catastrófico","Extremo",IF(AX1179="4. Alta1. Leve","Moderado",IF(AX1179="4. Alta2. Menor","Moderado",IF(AX1179="4. Alta3. Moderado","Alto",IF(AX1179="4. Alta4. Mayor","Alto",IF(AX1179="4. Alta5. Catastrófico","Extremo",IF(AX1179="3. Media1. Leve","Moderado",IF(AX1179="3. Media2. Menor","Moderado",IF(AX1179="3. Media3. Moderado","Moderado",IF(AX1179="3. Media4. Mayor","Alto",IF(AX1179="3. Media5. Catastrófico","Extremo",IF(AX1179="2. Baja1. Leve","Bajo",IF(AX1179="2. Baja2. Menor","Moderado",IF(AX1179="2. Baja3. Moderado","Moderado",IF(AX1179="2. Baja4. Mayor","Alto",IF(AX1179="2. Baja5. Catastrófico","Extremo",IF(AX1179="1. Muy baja1. Leve","Bajo",IF(AX1179="1. Muy baja2. Menor","Bajo",IF(AX1179="1. Muy baja3. Moderado","Moderado",IF(AX1179="1. Muy baja4. Mayor","Alto",IF(AX1179="1. Muy baja5. Catastrófico","Extremo","")))))))))))))))))))))))))</f>
        <v>Bajo</v>
      </c>
    </row>
    <row r="1180" spans="1:51" ht="50" customHeight="1" x14ac:dyDescent="0.3">
      <c r="A1180" s="374"/>
      <c r="B1180" s="377"/>
      <c r="C1180" s="380"/>
      <c r="D1180" s="377"/>
      <c r="E1180" s="377"/>
      <c r="F1180" s="377"/>
      <c r="G1180" s="383"/>
      <c r="H1180" s="362"/>
      <c r="I1180" s="362"/>
      <c r="J1180" s="362"/>
      <c r="K1180" s="362"/>
      <c r="L1180" s="362"/>
      <c r="M1180" s="362"/>
      <c r="N1180" s="365"/>
      <c r="O1180" s="371"/>
      <c r="P1180" s="362"/>
      <c r="Q1180" s="365"/>
      <c r="R1180" s="371"/>
      <c r="S1180" s="365"/>
      <c r="T1180" s="368"/>
      <c r="U1180" s="129"/>
      <c r="V1180" s="129"/>
      <c r="W1180" s="129"/>
      <c r="X1180" s="224"/>
      <c r="Y1180" s="224"/>
      <c r="Z1180" s="224"/>
      <c r="AA1180" s="129"/>
      <c r="AB1180" s="129"/>
      <c r="AC1180" s="225"/>
      <c r="AD1180" s="129"/>
      <c r="AE1180" s="129"/>
      <c r="AF1180" s="129"/>
      <c r="AG1180" s="225"/>
      <c r="AH1180" s="129"/>
      <c r="AI1180" s="129"/>
      <c r="AJ1180" s="225"/>
      <c r="AK1180" s="129"/>
      <c r="AL1180" s="129"/>
      <c r="AM1180" s="225"/>
      <c r="AN1180" s="225"/>
      <c r="AO1180" s="225"/>
      <c r="AP1180" s="225">
        <f t="shared" si="698"/>
        <v>0</v>
      </c>
      <c r="AQ1180" s="226">
        <f t="shared" si="699"/>
        <v>0</v>
      </c>
      <c r="AR1180" s="359"/>
      <c r="AS1180" s="362"/>
      <c r="AT1180" s="365"/>
      <c r="AU1180" s="362"/>
      <c r="AV1180" s="365"/>
      <c r="AW1180" s="365"/>
      <c r="AX1180" s="365"/>
      <c r="AY1180" s="368"/>
    </row>
    <row r="1181" spans="1:51" ht="50" customHeight="1" x14ac:dyDescent="0.3">
      <c r="A1181" s="375"/>
      <c r="B1181" s="378"/>
      <c r="C1181" s="381"/>
      <c r="D1181" s="378"/>
      <c r="E1181" s="378"/>
      <c r="F1181" s="378"/>
      <c r="G1181" s="384"/>
      <c r="H1181" s="363"/>
      <c r="I1181" s="363"/>
      <c r="J1181" s="363"/>
      <c r="K1181" s="363"/>
      <c r="L1181" s="363"/>
      <c r="M1181" s="363"/>
      <c r="N1181" s="366"/>
      <c r="O1181" s="372"/>
      <c r="P1181" s="363"/>
      <c r="Q1181" s="366"/>
      <c r="R1181" s="372"/>
      <c r="S1181" s="366"/>
      <c r="T1181" s="369"/>
      <c r="U1181" s="129"/>
      <c r="V1181" s="129"/>
      <c r="W1181" s="129"/>
      <c r="X1181" s="224" t="str">
        <f t="shared" ref="X1181:X1225" si="724">IF(W1181="","0%",IF(W1181="Preventivo",25%,IF(W1181="Detectivo",15%,IF(W1181="Correctivo",10%))))</f>
        <v>0%</v>
      </c>
      <c r="Y1181" s="224"/>
      <c r="Z1181" s="224" t="str">
        <f t="shared" ref="Z1181:Z1225" si="725">IF(Y1181="Automático",15%,IF(Y1181="Manual",5%,"0%"))</f>
        <v>0%</v>
      </c>
      <c r="AA1181" s="129"/>
      <c r="AB1181" s="129"/>
      <c r="AC1181" s="225">
        <f t="shared" ref="AC1181:AC1225" si="726">IF($AA1181="SI",10%,0%)</f>
        <v>0</v>
      </c>
      <c r="AD1181" s="129"/>
      <c r="AE1181" s="129"/>
      <c r="AF1181" s="129"/>
      <c r="AG1181" s="225">
        <f t="shared" ref="AG1181:AG1225" si="727">IF($AD1181="SI",15%,0%)</f>
        <v>0</v>
      </c>
      <c r="AH1181" s="129"/>
      <c r="AI1181" s="129"/>
      <c r="AJ1181" s="225">
        <f t="shared" ref="AJ1181:AJ1225" si="728">IF($AH1181="SI",10%,0%)</f>
        <v>0</v>
      </c>
      <c r="AK1181" s="129"/>
      <c r="AL1181" s="129"/>
      <c r="AM1181" s="225">
        <f t="shared" ref="AM1181:AM1225" si="729">IF(AK1181="SI",15%,0%)</f>
        <v>0</v>
      </c>
      <c r="AN1181" s="225"/>
      <c r="AO1181" s="225"/>
      <c r="AP1181" s="225">
        <f t="shared" si="698"/>
        <v>0</v>
      </c>
      <c r="AQ1181" s="226">
        <f t="shared" si="699"/>
        <v>0</v>
      </c>
      <c r="AR1181" s="360"/>
      <c r="AS1181" s="363"/>
      <c r="AT1181" s="366"/>
      <c r="AU1181" s="363"/>
      <c r="AV1181" s="366"/>
      <c r="AW1181" s="366"/>
      <c r="AX1181" s="366"/>
      <c r="AY1181" s="369"/>
    </row>
    <row r="1182" spans="1:51" ht="50" customHeight="1" x14ac:dyDescent="0.3">
      <c r="A1182" s="373" t="s">
        <v>3868</v>
      </c>
      <c r="B1182" s="376" t="s">
        <v>163</v>
      </c>
      <c r="C1182" s="379">
        <v>1</v>
      </c>
      <c r="D1182" s="376" t="s">
        <v>2740</v>
      </c>
      <c r="E1182" s="376" t="s">
        <v>253</v>
      </c>
      <c r="F1182" s="376" t="s">
        <v>2032</v>
      </c>
      <c r="G1182" s="382" t="s">
        <v>2741</v>
      </c>
      <c r="H1182" s="361" t="s">
        <v>2073</v>
      </c>
      <c r="I1182" s="361" t="s">
        <v>2074</v>
      </c>
      <c r="J1182" s="361" t="s">
        <v>2075</v>
      </c>
      <c r="K1182" s="361" t="s">
        <v>2076</v>
      </c>
      <c r="L1182" s="361" t="s">
        <v>2509</v>
      </c>
      <c r="M1182" s="361" t="s">
        <v>2132</v>
      </c>
      <c r="N1182" s="364">
        <f>VALUE(MID($M1182,1,1))</f>
        <v>2</v>
      </c>
      <c r="O1182" s="370">
        <f>IF(N1182=5,100%,IF(N1182=4,80%,IF(N1182=3,60%,IF(N1182=2,40%,IF(N1182=1,20%,"")))))</f>
        <v>0.4</v>
      </c>
      <c r="P1182" s="361" t="s">
        <v>2054</v>
      </c>
      <c r="Q1182" s="364">
        <f>VALUE(MID($P1182,1,1))</f>
        <v>1</v>
      </c>
      <c r="R1182" s="370">
        <f>IF(Q1182=5,100%,IF(Q1182=4,80%,IF(Q1182=3,60%,IF(Q1182=2,40%,IF(Q1182=1,20%,"")))))</f>
        <v>0.2</v>
      </c>
      <c r="S1182" s="364" t="str">
        <f>CONCATENATE(M1182,P1182)</f>
        <v>2. Baja1. Leve</v>
      </c>
      <c r="T1182" s="367" t="s">
        <v>2055</v>
      </c>
      <c r="U1182" s="96" t="s">
        <v>419</v>
      </c>
      <c r="V1182" s="96" t="s">
        <v>4104</v>
      </c>
      <c r="W1182" s="96" t="s">
        <v>2046</v>
      </c>
      <c r="X1182" s="224">
        <f t="shared" si="724"/>
        <v>0.25</v>
      </c>
      <c r="Y1182" s="224" t="s">
        <v>2047</v>
      </c>
      <c r="Z1182" s="224">
        <f t="shared" si="725"/>
        <v>0.05</v>
      </c>
      <c r="AA1182" s="96" t="s">
        <v>419</v>
      </c>
      <c r="AB1182" s="96" t="s">
        <v>4105</v>
      </c>
      <c r="AC1182" s="231">
        <f t="shared" si="726"/>
        <v>0.1</v>
      </c>
      <c r="AD1182" s="96" t="s">
        <v>419</v>
      </c>
      <c r="AE1182" s="96" t="s">
        <v>516</v>
      </c>
      <c r="AF1182" s="96" t="s">
        <v>3867</v>
      </c>
      <c r="AG1182" s="231">
        <f t="shared" si="727"/>
        <v>0.15</v>
      </c>
      <c r="AH1182" s="96" t="s">
        <v>419</v>
      </c>
      <c r="AI1182" s="96" t="s">
        <v>2095</v>
      </c>
      <c r="AJ1182" s="231">
        <f t="shared" si="728"/>
        <v>0.1</v>
      </c>
      <c r="AK1182" s="96" t="s">
        <v>419</v>
      </c>
      <c r="AL1182" s="96" t="s">
        <v>2096</v>
      </c>
      <c r="AM1182" s="231">
        <f t="shared" si="729"/>
        <v>0.15</v>
      </c>
      <c r="AN1182" s="231" t="s">
        <v>2051</v>
      </c>
      <c r="AO1182" s="231" t="s">
        <v>2052</v>
      </c>
      <c r="AP1182" s="225">
        <f t="shared" si="698"/>
        <v>0.25</v>
      </c>
      <c r="AQ1182" s="226">
        <f t="shared" si="699"/>
        <v>1.05</v>
      </c>
      <c r="AR1182" s="358">
        <v>1.05</v>
      </c>
      <c r="AS1182" s="361" t="s">
        <v>2053</v>
      </c>
      <c r="AT1182" s="364">
        <f t="shared" ref="AT1182" si="730">VALUE(MID($AS1182,1,1))</f>
        <v>1</v>
      </c>
      <c r="AU1182" s="361" t="s">
        <v>2054</v>
      </c>
      <c r="AV1182" s="364">
        <f>VALUE(MID($AU1182,1,1))</f>
        <v>1</v>
      </c>
      <c r="AW1182" s="364">
        <f>$AT1182*$AV1182</f>
        <v>1</v>
      </c>
      <c r="AX1182" s="364" t="str">
        <f>CONCATENATE(AS1182,AU1182)</f>
        <v>1. Muy baja1. Leve</v>
      </c>
      <c r="AY1182" s="367" t="s">
        <v>2055</v>
      </c>
    </row>
    <row r="1183" spans="1:51" ht="50" customHeight="1" x14ac:dyDescent="0.3">
      <c r="A1183" s="374"/>
      <c r="B1183" s="377"/>
      <c r="C1183" s="380"/>
      <c r="D1183" s="377"/>
      <c r="E1183" s="377"/>
      <c r="F1183" s="377"/>
      <c r="G1183" s="383"/>
      <c r="H1183" s="362"/>
      <c r="I1183" s="362"/>
      <c r="J1183" s="362"/>
      <c r="K1183" s="362"/>
      <c r="L1183" s="362"/>
      <c r="M1183" s="362"/>
      <c r="N1183" s="365"/>
      <c r="O1183" s="371"/>
      <c r="P1183" s="362"/>
      <c r="Q1183" s="365"/>
      <c r="R1183" s="371"/>
      <c r="S1183" s="365"/>
      <c r="T1183" s="368"/>
      <c r="U1183" s="96" t="s">
        <v>419</v>
      </c>
      <c r="V1183" s="96" t="s">
        <v>2097</v>
      </c>
      <c r="W1183" s="96" t="s">
        <v>2046</v>
      </c>
      <c r="X1183" s="224">
        <f t="shared" si="724"/>
        <v>0.25</v>
      </c>
      <c r="Y1183" s="224" t="s">
        <v>2047</v>
      </c>
      <c r="Z1183" s="224">
        <f t="shared" si="725"/>
        <v>0.05</v>
      </c>
      <c r="AA1183" s="96" t="s">
        <v>419</v>
      </c>
      <c r="AB1183" s="96" t="s">
        <v>2098</v>
      </c>
      <c r="AC1183" s="231">
        <f t="shared" si="726"/>
        <v>0.1</v>
      </c>
      <c r="AD1183" s="96" t="s">
        <v>419</v>
      </c>
      <c r="AE1183" s="96" t="s">
        <v>516</v>
      </c>
      <c r="AF1183" s="96" t="s">
        <v>170</v>
      </c>
      <c r="AG1183" s="231">
        <f t="shared" si="727"/>
        <v>0.15</v>
      </c>
      <c r="AH1183" s="96" t="s">
        <v>419</v>
      </c>
      <c r="AI1183" s="96" t="s">
        <v>2099</v>
      </c>
      <c r="AJ1183" s="231">
        <f t="shared" si="728"/>
        <v>0.1</v>
      </c>
      <c r="AK1183" s="96" t="s">
        <v>419</v>
      </c>
      <c r="AL1183" s="96" t="s">
        <v>2100</v>
      </c>
      <c r="AM1183" s="231">
        <f t="shared" si="729"/>
        <v>0.15</v>
      </c>
      <c r="AN1183" s="231" t="s">
        <v>2051</v>
      </c>
      <c r="AO1183" s="231" t="s">
        <v>2067</v>
      </c>
      <c r="AP1183" s="225">
        <f t="shared" si="698"/>
        <v>0.25</v>
      </c>
      <c r="AQ1183" s="226">
        <f t="shared" si="699"/>
        <v>1.05</v>
      </c>
      <c r="AR1183" s="359"/>
      <c r="AS1183" s="362"/>
      <c r="AT1183" s="365"/>
      <c r="AU1183" s="362"/>
      <c r="AV1183" s="365"/>
      <c r="AW1183" s="365"/>
      <c r="AX1183" s="365"/>
      <c r="AY1183" s="368"/>
    </row>
    <row r="1184" spans="1:51" ht="50" customHeight="1" x14ac:dyDescent="0.3">
      <c r="A1184" s="375"/>
      <c r="B1184" s="378"/>
      <c r="C1184" s="381"/>
      <c r="D1184" s="378"/>
      <c r="E1184" s="378"/>
      <c r="F1184" s="378"/>
      <c r="G1184" s="384"/>
      <c r="H1184" s="363"/>
      <c r="I1184" s="363"/>
      <c r="J1184" s="363"/>
      <c r="K1184" s="363"/>
      <c r="L1184" s="363"/>
      <c r="M1184" s="363"/>
      <c r="N1184" s="366"/>
      <c r="O1184" s="372"/>
      <c r="P1184" s="363"/>
      <c r="Q1184" s="366"/>
      <c r="R1184" s="372"/>
      <c r="S1184" s="366"/>
      <c r="T1184" s="369"/>
      <c r="U1184" s="96" t="s">
        <v>419</v>
      </c>
      <c r="V1184" s="96" t="s">
        <v>4106</v>
      </c>
      <c r="W1184" s="96" t="s">
        <v>2046</v>
      </c>
      <c r="X1184" s="224">
        <f t="shared" si="724"/>
        <v>0.25</v>
      </c>
      <c r="Y1184" s="224" t="s">
        <v>2047</v>
      </c>
      <c r="Z1184" s="224">
        <f t="shared" si="725"/>
        <v>0.05</v>
      </c>
      <c r="AA1184" s="96" t="s">
        <v>419</v>
      </c>
      <c r="AB1184" s="96" t="s">
        <v>4107</v>
      </c>
      <c r="AC1184" s="231">
        <f t="shared" si="726"/>
        <v>0.1</v>
      </c>
      <c r="AD1184" s="96" t="s">
        <v>419</v>
      </c>
      <c r="AE1184" s="96" t="s">
        <v>194</v>
      </c>
      <c r="AF1184" s="96" t="s">
        <v>3867</v>
      </c>
      <c r="AG1184" s="231">
        <f t="shared" si="727"/>
        <v>0.15</v>
      </c>
      <c r="AH1184" s="96" t="s">
        <v>419</v>
      </c>
      <c r="AI1184" s="96" t="s">
        <v>2095</v>
      </c>
      <c r="AJ1184" s="231">
        <f t="shared" si="728"/>
        <v>0.1</v>
      </c>
      <c r="AK1184" s="96" t="s">
        <v>419</v>
      </c>
      <c r="AL1184" s="96" t="s">
        <v>2082</v>
      </c>
      <c r="AM1184" s="231">
        <f t="shared" si="729"/>
        <v>0.15</v>
      </c>
      <c r="AN1184" s="231" t="s">
        <v>2051</v>
      </c>
      <c r="AO1184" s="231" t="s">
        <v>2052</v>
      </c>
      <c r="AP1184" s="225">
        <f t="shared" si="698"/>
        <v>0.25</v>
      </c>
      <c r="AQ1184" s="226">
        <f t="shared" si="699"/>
        <v>1.05</v>
      </c>
      <c r="AR1184" s="360"/>
      <c r="AS1184" s="363"/>
      <c r="AT1184" s="366"/>
      <c r="AU1184" s="363"/>
      <c r="AV1184" s="366"/>
      <c r="AW1184" s="366"/>
      <c r="AX1184" s="366"/>
      <c r="AY1184" s="369"/>
    </row>
    <row r="1185" spans="1:51" ht="50" customHeight="1" x14ac:dyDescent="0.3">
      <c r="A1185" s="373" t="s">
        <v>3868</v>
      </c>
      <c r="B1185" s="376" t="s">
        <v>163</v>
      </c>
      <c r="C1185" s="379">
        <v>2</v>
      </c>
      <c r="D1185" s="376" t="s">
        <v>2740</v>
      </c>
      <c r="E1185" s="376" t="s">
        <v>253</v>
      </c>
      <c r="F1185" s="376" t="s">
        <v>2061</v>
      </c>
      <c r="G1185" s="382" t="s">
        <v>2746</v>
      </c>
      <c r="H1185" s="361" t="s">
        <v>2104</v>
      </c>
      <c r="I1185" s="361" t="s">
        <v>2105</v>
      </c>
      <c r="J1185" s="361" t="s">
        <v>2086</v>
      </c>
      <c r="K1185" s="361" t="s">
        <v>2087</v>
      </c>
      <c r="L1185" s="361" t="s">
        <v>2509</v>
      </c>
      <c r="M1185" s="361" t="s">
        <v>2132</v>
      </c>
      <c r="N1185" s="364">
        <f>VALUE(MID($M1185,1,1))</f>
        <v>2</v>
      </c>
      <c r="O1185" s="370">
        <f>IF(N1185=5,100%,IF(N1185=4,80%,IF(N1185=3,60%,IF(N1185=2,40%,IF(N1185=1,20%,"")))))</f>
        <v>0.4</v>
      </c>
      <c r="P1185" s="361" t="s">
        <v>2054</v>
      </c>
      <c r="Q1185" s="364">
        <f>VALUE(MID($P1185,1,1))</f>
        <v>1</v>
      </c>
      <c r="R1185" s="370">
        <f>IF(Q1185=5,100%,IF(Q1185=4,80%,IF(Q1185=3,60%,IF(Q1185=2,40%,IF(Q1185=1,20%,"")))))</f>
        <v>0.2</v>
      </c>
      <c r="S1185" s="364" t="str">
        <f>CONCATENATE(M1185,P1185)</f>
        <v>2. Baja1. Leve</v>
      </c>
      <c r="T1185" s="367" t="s">
        <v>2055</v>
      </c>
      <c r="U1185" s="96" t="s">
        <v>419</v>
      </c>
      <c r="V1185" s="96" t="s">
        <v>4104</v>
      </c>
      <c r="W1185" s="96" t="s">
        <v>2046</v>
      </c>
      <c r="X1185" s="224">
        <f t="shared" si="724"/>
        <v>0.25</v>
      </c>
      <c r="Y1185" s="224" t="s">
        <v>2047</v>
      </c>
      <c r="Z1185" s="224">
        <f t="shared" si="725"/>
        <v>0.05</v>
      </c>
      <c r="AA1185" s="96" t="s">
        <v>419</v>
      </c>
      <c r="AB1185" s="96" t="s">
        <v>4105</v>
      </c>
      <c r="AC1185" s="231">
        <f t="shared" si="726"/>
        <v>0.1</v>
      </c>
      <c r="AD1185" s="96" t="s">
        <v>419</v>
      </c>
      <c r="AE1185" s="96" t="s">
        <v>516</v>
      </c>
      <c r="AF1185" s="96" t="s">
        <v>3867</v>
      </c>
      <c r="AG1185" s="231">
        <f t="shared" si="727"/>
        <v>0.15</v>
      </c>
      <c r="AH1185" s="96" t="s">
        <v>419</v>
      </c>
      <c r="AI1185" s="96" t="s">
        <v>2095</v>
      </c>
      <c r="AJ1185" s="231">
        <f t="shared" si="728"/>
        <v>0.1</v>
      </c>
      <c r="AK1185" s="96" t="s">
        <v>419</v>
      </c>
      <c r="AL1185" s="96" t="s">
        <v>2096</v>
      </c>
      <c r="AM1185" s="231">
        <f t="shared" si="729"/>
        <v>0.15</v>
      </c>
      <c r="AN1185" s="231" t="s">
        <v>2051</v>
      </c>
      <c r="AO1185" s="231" t="s">
        <v>2052</v>
      </c>
      <c r="AP1185" s="225">
        <f t="shared" si="698"/>
        <v>0.25</v>
      </c>
      <c r="AQ1185" s="226">
        <f t="shared" si="699"/>
        <v>1.05</v>
      </c>
      <c r="AR1185" s="358">
        <v>1.05</v>
      </c>
      <c r="AS1185" s="361" t="s">
        <v>2053</v>
      </c>
      <c r="AT1185" s="364">
        <f t="shared" ref="AT1185" si="731">VALUE(MID($AS1185,1,1))</f>
        <v>1</v>
      </c>
      <c r="AU1185" s="361" t="s">
        <v>2054</v>
      </c>
      <c r="AV1185" s="364">
        <f>VALUE(MID($AU1185,1,1))</f>
        <v>1</v>
      </c>
      <c r="AW1185" s="364">
        <f>$AT1185*$AV1185</f>
        <v>1</v>
      </c>
      <c r="AX1185" s="364" t="str">
        <f>CONCATENATE(AS1185,AU1185)</f>
        <v>1. Muy baja1. Leve</v>
      </c>
      <c r="AY1185" s="367" t="s">
        <v>2055</v>
      </c>
    </row>
    <row r="1186" spans="1:51" ht="50" customHeight="1" x14ac:dyDescent="0.3">
      <c r="A1186" s="374"/>
      <c r="B1186" s="377"/>
      <c r="C1186" s="380"/>
      <c r="D1186" s="377"/>
      <c r="E1186" s="377"/>
      <c r="F1186" s="377"/>
      <c r="G1186" s="383"/>
      <c r="H1186" s="362"/>
      <c r="I1186" s="362"/>
      <c r="J1186" s="362"/>
      <c r="K1186" s="362"/>
      <c r="L1186" s="362"/>
      <c r="M1186" s="362"/>
      <c r="N1186" s="365"/>
      <c r="O1186" s="371"/>
      <c r="P1186" s="362"/>
      <c r="Q1186" s="365"/>
      <c r="R1186" s="371"/>
      <c r="S1186" s="365"/>
      <c r="T1186" s="368"/>
      <c r="U1186" s="96" t="s">
        <v>419</v>
      </c>
      <c r="V1186" s="96" t="s">
        <v>2097</v>
      </c>
      <c r="W1186" s="96" t="s">
        <v>2046</v>
      </c>
      <c r="X1186" s="224">
        <f t="shared" si="724"/>
        <v>0.25</v>
      </c>
      <c r="Y1186" s="224" t="s">
        <v>2047</v>
      </c>
      <c r="Z1186" s="224">
        <f t="shared" si="725"/>
        <v>0.05</v>
      </c>
      <c r="AA1186" s="96" t="s">
        <v>419</v>
      </c>
      <c r="AB1186" s="96" t="s">
        <v>2098</v>
      </c>
      <c r="AC1186" s="231">
        <f t="shared" si="726"/>
        <v>0.1</v>
      </c>
      <c r="AD1186" s="96" t="s">
        <v>419</v>
      </c>
      <c r="AE1186" s="96" t="s">
        <v>516</v>
      </c>
      <c r="AF1186" s="96" t="s">
        <v>170</v>
      </c>
      <c r="AG1186" s="231">
        <f t="shared" si="727"/>
        <v>0.15</v>
      </c>
      <c r="AH1186" s="96" t="s">
        <v>419</v>
      </c>
      <c r="AI1186" s="96" t="s">
        <v>2099</v>
      </c>
      <c r="AJ1186" s="231">
        <f t="shared" si="728"/>
        <v>0.1</v>
      </c>
      <c r="AK1186" s="96" t="s">
        <v>419</v>
      </c>
      <c r="AL1186" s="96" t="s">
        <v>2100</v>
      </c>
      <c r="AM1186" s="231">
        <f t="shared" si="729"/>
        <v>0.15</v>
      </c>
      <c r="AN1186" s="231" t="s">
        <v>2051</v>
      </c>
      <c r="AO1186" s="231" t="s">
        <v>2067</v>
      </c>
      <c r="AP1186" s="225">
        <f t="shared" si="698"/>
        <v>0.25</v>
      </c>
      <c r="AQ1186" s="226">
        <f t="shared" si="699"/>
        <v>1.05</v>
      </c>
      <c r="AR1186" s="359"/>
      <c r="AS1186" s="362"/>
      <c r="AT1186" s="365"/>
      <c r="AU1186" s="362"/>
      <c r="AV1186" s="365"/>
      <c r="AW1186" s="365"/>
      <c r="AX1186" s="365"/>
      <c r="AY1186" s="368"/>
    </row>
    <row r="1187" spans="1:51" ht="50" customHeight="1" x14ac:dyDescent="0.3">
      <c r="A1187" s="375"/>
      <c r="B1187" s="378"/>
      <c r="C1187" s="381"/>
      <c r="D1187" s="378"/>
      <c r="E1187" s="378"/>
      <c r="F1187" s="378"/>
      <c r="G1187" s="384"/>
      <c r="H1187" s="363"/>
      <c r="I1187" s="363"/>
      <c r="J1187" s="363"/>
      <c r="K1187" s="363"/>
      <c r="L1187" s="363"/>
      <c r="M1187" s="363"/>
      <c r="N1187" s="366"/>
      <c r="O1187" s="372"/>
      <c r="P1187" s="363"/>
      <c r="Q1187" s="366"/>
      <c r="R1187" s="372"/>
      <c r="S1187" s="366"/>
      <c r="T1187" s="369"/>
      <c r="U1187" s="96" t="s">
        <v>419</v>
      </c>
      <c r="V1187" s="96" t="s">
        <v>4106</v>
      </c>
      <c r="W1187" s="96" t="s">
        <v>2046</v>
      </c>
      <c r="X1187" s="224">
        <f t="shared" si="724"/>
        <v>0.25</v>
      </c>
      <c r="Y1187" s="224" t="s">
        <v>2047</v>
      </c>
      <c r="Z1187" s="224">
        <f t="shared" si="725"/>
        <v>0.05</v>
      </c>
      <c r="AA1187" s="96" t="s">
        <v>419</v>
      </c>
      <c r="AB1187" s="96" t="s">
        <v>4107</v>
      </c>
      <c r="AC1187" s="231">
        <f t="shared" si="726"/>
        <v>0.1</v>
      </c>
      <c r="AD1187" s="96" t="s">
        <v>419</v>
      </c>
      <c r="AE1187" s="96" t="s">
        <v>194</v>
      </c>
      <c r="AF1187" s="96" t="s">
        <v>3867</v>
      </c>
      <c r="AG1187" s="231">
        <f t="shared" si="727"/>
        <v>0.15</v>
      </c>
      <c r="AH1187" s="96" t="s">
        <v>419</v>
      </c>
      <c r="AI1187" s="96" t="s">
        <v>2095</v>
      </c>
      <c r="AJ1187" s="231">
        <f t="shared" si="728"/>
        <v>0.1</v>
      </c>
      <c r="AK1187" s="96" t="s">
        <v>419</v>
      </c>
      <c r="AL1187" s="96" t="s">
        <v>2082</v>
      </c>
      <c r="AM1187" s="231">
        <f t="shared" si="729"/>
        <v>0.15</v>
      </c>
      <c r="AN1187" s="231" t="s">
        <v>2051</v>
      </c>
      <c r="AO1187" s="231" t="s">
        <v>2052</v>
      </c>
      <c r="AP1187" s="225">
        <f t="shared" si="698"/>
        <v>0.25</v>
      </c>
      <c r="AQ1187" s="226">
        <f t="shared" si="699"/>
        <v>1.05</v>
      </c>
      <c r="AR1187" s="360"/>
      <c r="AS1187" s="363"/>
      <c r="AT1187" s="366"/>
      <c r="AU1187" s="363"/>
      <c r="AV1187" s="366"/>
      <c r="AW1187" s="366"/>
      <c r="AX1187" s="366"/>
      <c r="AY1187" s="369"/>
    </row>
    <row r="1188" spans="1:51" ht="50" customHeight="1" x14ac:dyDescent="0.3">
      <c r="A1188" s="373" t="s">
        <v>3868</v>
      </c>
      <c r="B1188" s="376" t="s">
        <v>163</v>
      </c>
      <c r="C1188" s="379">
        <v>3</v>
      </c>
      <c r="D1188" s="376" t="s">
        <v>312</v>
      </c>
      <c r="E1188" s="376" t="s">
        <v>312</v>
      </c>
      <c r="F1188" s="376" t="s">
        <v>2032</v>
      </c>
      <c r="G1188" s="382" t="s">
        <v>2552</v>
      </c>
      <c r="H1188" s="361" t="s">
        <v>2073</v>
      </c>
      <c r="I1188" s="361" t="s">
        <v>2232</v>
      </c>
      <c r="J1188" s="361" t="s">
        <v>2233</v>
      </c>
      <c r="K1188" s="361" t="s">
        <v>2110</v>
      </c>
      <c r="L1188" s="361" t="s">
        <v>2509</v>
      </c>
      <c r="M1188" s="361" t="s">
        <v>2132</v>
      </c>
      <c r="N1188" s="364">
        <f>VALUE(MID($M1188,1,1))</f>
        <v>2</v>
      </c>
      <c r="O1188" s="370">
        <f>IF(N1188=5,100%,IF(N1188=4,80%,IF(N1188=3,60%,IF(N1188=2,40%,IF(N1188=1,20%,"")))))</f>
        <v>0.4</v>
      </c>
      <c r="P1188" s="361" t="s">
        <v>2054</v>
      </c>
      <c r="Q1188" s="364">
        <f>VALUE(MID($P1188,1,1))</f>
        <v>1</v>
      </c>
      <c r="R1188" s="370">
        <f>IF(Q1188=5,100%,IF(Q1188=4,80%,IF(Q1188=3,60%,IF(Q1188=2,40%,IF(Q1188=1,20%,"")))))</f>
        <v>0.2</v>
      </c>
      <c r="S1188" s="364" t="str">
        <f>CONCATENATE(M1188,P1188)</f>
        <v>2. Baja1. Leve</v>
      </c>
      <c r="T1188" s="367" t="s">
        <v>2055</v>
      </c>
      <c r="U1188" s="96" t="s">
        <v>419</v>
      </c>
      <c r="V1188" s="96" t="s">
        <v>2234</v>
      </c>
      <c r="W1188" s="96" t="s">
        <v>2046</v>
      </c>
      <c r="X1188" s="224">
        <f t="shared" si="724"/>
        <v>0.25</v>
      </c>
      <c r="Y1188" s="224" t="s">
        <v>2047</v>
      </c>
      <c r="Z1188" s="224">
        <f t="shared" si="725"/>
        <v>0.05</v>
      </c>
      <c r="AA1188" s="96" t="s">
        <v>419</v>
      </c>
      <c r="AB1188" s="96" t="s">
        <v>4108</v>
      </c>
      <c r="AC1188" s="231">
        <f t="shared" si="726"/>
        <v>0.1</v>
      </c>
      <c r="AD1188" s="96" t="s">
        <v>419</v>
      </c>
      <c r="AE1188" s="96" t="s">
        <v>516</v>
      </c>
      <c r="AF1188" s="96" t="s">
        <v>3867</v>
      </c>
      <c r="AG1188" s="231">
        <f t="shared" si="727"/>
        <v>0.15</v>
      </c>
      <c r="AH1188" s="96" t="s">
        <v>419</v>
      </c>
      <c r="AI1188" s="96" t="s">
        <v>2145</v>
      </c>
      <c r="AJ1188" s="231">
        <f t="shared" si="728"/>
        <v>0.1</v>
      </c>
      <c r="AK1188" s="96" t="s">
        <v>419</v>
      </c>
      <c r="AL1188" s="96" t="s">
        <v>2079</v>
      </c>
      <c r="AM1188" s="231">
        <f t="shared" si="729"/>
        <v>0.15</v>
      </c>
      <c r="AN1188" s="231" t="s">
        <v>2051</v>
      </c>
      <c r="AO1188" s="231" t="s">
        <v>2067</v>
      </c>
      <c r="AP1188" s="225">
        <f t="shared" si="698"/>
        <v>0.25</v>
      </c>
      <c r="AQ1188" s="226">
        <f t="shared" si="699"/>
        <v>1.05</v>
      </c>
      <c r="AR1188" s="358">
        <v>0.70000000000000007</v>
      </c>
      <c r="AS1188" s="361" t="s">
        <v>2053</v>
      </c>
      <c r="AT1188" s="364">
        <f t="shared" ref="AT1188" si="732">VALUE(MID($AS1188,1,1))</f>
        <v>1</v>
      </c>
      <c r="AU1188" s="361" t="s">
        <v>2054</v>
      </c>
      <c r="AV1188" s="364">
        <f>VALUE(MID($AU1188,1,1))</f>
        <v>1</v>
      </c>
      <c r="AW1188" s="364">
        <f>$AT1188*$AV1188</f>
        <v>1</v>
      </c>
      <c r="AX1188" s="364" t="str">
        <f>CONCATENATE(AS1188,AU1188)</f>
        <v>1. Muy baja1. Leve</v>
      </c>
      <c r="AY1188" s="367" t="s">
        <v>2055</v>
      </c>
    </row>
    <row r="1189" spans="1:51" ht="50" customHeight="1" x14ac:dyDescent="0.3">
      <c r="A1189" s="374"/>
      <c r="B1189" s="377"/>
      <c r="C1189" s="380"/>
      <c r="D1189" s="377"/>
      <c r="E1189" s="377"/>
      <c r="F1189" s="377"/>
      <c r="G1189" s="383"/>
      <c r="H1189" s="362"/>
      <c r="I1189" s="362"/>
      <c r="J1189" s="362"/>
      <c r="K1189" s="362"/>
      <c r="L1189" s="362"/>
      <c r="M1189" s="362"/>
      <c r="N1189" s="365"/>
      <c r="O1189" s="371"/>
      <c r="P1189" s="362"/>
      <c r="Q1189" s="365"/>
      <c r="R1189" s="371"/>
      <c r="S1189" s="365"/>
      <c r="T1189" s="368"/>
      <c r="U1189" s="96" t="s">
        <v>419</v>
      </c>
      <c r="V1189" s="96" t="s">
        <v>2097</v>
      </c>
      <c r="W1189" s="96" t="s">
        <v>2046</v>
      </c>
      <c r="X1189" s="224">
        <f t="shared" si="724"/>
        <v>0.25</v>
      </c>
      <c r="Y1189" s="224" t="s">
        <v>2047</v>
      </c>
      <c r="Z1189" s="224">
        <f t="shared" si="725"/>
        <v>0.05</v>
      </c>
      <c r="AA1189" s="96" t="s">
        <v>419</v>
      </c>
      <c r="AB1189" s="96" t="s">
        <v>2098</v>
      </c>
      <c r="AC1189" s="231">
        <f t="shared" si="726"/>
        <v>0.1</v>
      </c>
      <c r="AD1189" s="96" t="s">
        <v>419</v>
      </c>
      <c r="AE1189" s="96" t="s">
        <v>516</v>
      </c>
      <c r="AF1189" s="96" t="s">
        <v>170</v>
      </c>
      <c r="AG1189" s="231">
        <f t="shared" si="727"/>
        <v>0.15</v>
      </c>
      <c r="AH1189" s="96" t="s">
        <v>419</v>
      </c>
      <c r="AI1189" s="96" t="s">
        <v>2099</v>
      </c>
      <c r="AJ1189" s="231">
        <f t="shared" si="728"/>
        <v>0.1</v>
      </c>
      <c r="AK1189" s="96" t="s">
        <v>419</v>
      </c>
      <c r="AL1189" s="96" t="s">
        <v>2100</v>
      </c>
      <c r="AM1189" s="231">
        <f t="shared" si="729"/>
        <v>0.15</v>
      </c>
      <c r="AN1189" s="231" t="s">
        <v>2051</v>
      </c>
      <c r="AO1189" s="231" t="s">
        <v>2067</v>
      </c>
      <c r="AP1189" s="225">
        <f t="shared" si="698"/>
        <v>0.25</v>
      </c>
      <c r="AQ1189" s="226">
        <f t="shared" si="699"/>
        <v>1.05</v>
      </c>
      <c r="AR1189" s="359"/>
      <c r="AS1189" s="362"/>
      <c r="AT1189" s="365"/>
      <c r="AU1189" s="362"/>
      <c r="AV1189" s="365"/>
      <c r="AW1189" s="365"/>
      <c r="AX1189" s="365"/>
      <c r="AY1189" s="368"/>
    </row>
    <row r="1190" spans="1:51" ht="50" customHeight="1" x14ac:dyDescent="0.3">
      <c r="A1190" s="375"/>
      <c r="B1190" s="378"/>
      <c r="C1190" s="381"/>
      <c r="D1190" s="378"/>
      <c r="E1190" s="378"/>
      <c r="F1190" s="378"/>
      <c r="G1190" s="384"/>
      <c r="H1190" s="363"/>
      <c r="I1190" s="363"/>
      <c r="J1190" s="363"/>
      <c r="K1190" s="363"/>
      <c r="L1190" s="363"/>
      <c r="M1190" s="363"/>
      <c r="N1190" s="366"/>
      <c r="O1190" s="372"/>
      <c r="P1190" s="363"/>
      <c r="Q1190" s="366"/>
      <c r="R1190" s="372"/>
      <c r="S1190" s="366"/>
      <c r="T1190" s="369"/>
      <c r="U1190" s="96"/>
      <c r="V1190" s="96"/>
      <c r="W1190" s="96"/>
      <c r="X1190" s="224" t="str">
        <f t="shared" si="724"/>
        <v>0%</v>
      </c>
      <c r="Y1190" s="224"/>
      <c r="Z1190" s="224" t="str">
        <f t="shared" si="725"/>
        <v>0%</v>
      </c>
      <c r="AA1190" s="96"/>
      <c r="AB1190" s="96"/>
      <c r="AC1190" s="231">
        <f t="shared" si="726"/>
        <v>0</v>
      </c>
      <c r="AD1190" s="96"/>
      <c r="AE1190" s="96"/>
      <c r="AF1190" s="96"/>
      <c r="AG1190" s="231">
        <f t="shared" si="727"/>
        <v>0</v>
      </c>
      <c r="AH1190" s="96"/>
      <c r="AI1190" s="96"/>
      <c r="AJ1190" s="231">
        <f t="shared" si="728"/>
        <v>0</v>
      </c>
      <c r="AK1190" s="96"/>
      <c r="AL1190" s="96"/>
      <c r="AM1190" s="231">
        <f t="shared" si="729"/>
        <v>0</v>
      </c>
      <c r="AN1190" s="231"/>
      <c r="AO1190" s="231"/>
      <c r="AP1190" s="225">
        <f t="shared" si="698"/>
        <v>0</v>
      </c>
      <c r="AQ1190" s="226">
        <f t="shared" si="699"/>
        <v>0</v>
      </c>
      <c r="AR1190" s="360"/>
      <c r="AS1190" s="363"/>
      <c r="AT1190" s="366"/>
      <c r="AU1190" s="363"/>
      <c r="AV1190" s="366"/>
      <c r="AW1190" s="366"/>
      <c r="AX1190" s="366"/>
      <c r="AY1190" s="369"/>
    </row>
    <row r="1191" spans="1:51" ht="50" customHeight="1" x14ac:dyDescent="0.3">
      <c r="A1191" s="373" t="s">
        <v>3868</v>
      </c>
      <c r="B1191" s="376" t="s">
        <v>163</v>
      </c>
      <c r="C1191" s="379">
        <v>4</v>
      </c>
      <c r="D1191" s="376" t="s">
        <v>312</v>
      </c>
      <c r="E1191" s="376" t="s">
        <v>312</v>
      </c>
      <c r="F1191" s="376" t="s">
        <v>2061</v>
      </c>
      <c r="G1191" s="382" t="s">
        <v>2556</v>
      </c>
      <c r="H1191" s="361" t="s">
        <v>2073</v>
      </c>
      <c r="I1191" s="361" t="s">
        <v>2237</v>
      </c>
      <c r="J1191" s="361" t="s">
        <v>2238</v>
      </c>
      <c r="K1191" s="361" t="s">
        <v>2239</v>
      </c>
      <c r="L1191" s="361" t="s">
        <v>2509</v>
      </c>
      <c r="M1191" s="361" t="s">
        <v>2053</v>
      </c>
      <c r="N1191" s="364">
        <f t="shared" ref="N1191" si="733">VALUE(MID($M1191,1,1))</f>
        <v>1</v>
      </c>
      <c r="O1191" s="370">
        <f t="shared" ref="O1191" si="734">IF(N1191=5,100%,IF(N1191=4,80%,IF(N1191=3,60%,IF(N1191=2,40%,IF(N1191=1,20%,"")))))</f>
        <v>0.2</v>
      </c>
      <c r="P1191" s="361" t="s">
        <v>2054</v>
      </c>
      <c r="Q1191" s="364">
        <f t="shared" ref="Q1191" si="735">VALUE(MID($P1191,1,1))</f>
        <v>1</v>
      </c>
      <c r="R1191" s="370">
        <f t="shared" ref="R1191" si="736">IF(Q1191=5,100%,IF(Q1191=4,80%,IF(Q1191=3,60%,IF(Q1191=2,40%,IF(Q1191=1,20%,"")))))</f>
        <v>0.2</v>
      </c>
      <c r="S1191" s="364" t="str">
        <f t="shared" ref="S1191" si="737">CONCATENATE(M1191,P1191)</f>
        <v>1. Muy baja1. Leve</v>
      </c>
      <c r="T1191" s="367" t="s">
        <v>2055</v>
      </c>
      <c r="U1191" s="96" t="s">
        <v>419</v>
      </c>
      <c r="V1191" s="96" t="s">
        <v>2240</v>
      </c>
      <c r="W1191" s="96" t="s">
        <v>2046</v>
      </c>
      <c r="X1191" s="224">
        <f t="shared" si="724"/>
        <v>0.25</v>
      </c>
      <c r="Y1191" s="224" t="s">
        <v>2047</v>
      </c>
      <c r="Z1191" s="224">
        <f t="shared" si="725"/>
        <v>0.05</v>
      </c>
      <c r="AA1191" s="96" t="s">
        <v>456</v>
      </c>
      <c r="AB1191" s="96" t="s">
        <v>3063</v>
      </c>
      <c r="AC1191" s="231">
        <f t="shared" si="726"/>
        <v>0</v>
      </c>
      <c r="AD1191" s="96" t="s">
        <v>419</v>
      </c>
      <c r="AE1191" s="96" t="s">
        <v>193</v>
      </c>
      <c r="AF1191" s="96" t="s">
        <v>3867</v>
      </c>
      <c r="AG1191" s="231">
        <f t="shared" si="727"/>
        <v>0.15</v>
      </c>
      <c r="AH1191" s="96" t="s">
        <v>419</v>
      </c>
      <c r="AI1191" s="96" t="s">
        <v>2145</v>
      </c>
      <c r="AJ1191" s="231">
        <f t="shared" si="728"/>
        <v>0.1</v>
      </c>
      <c r="AK1191" s="96" t="s">
        <v>419</v>
      </c>
      <c r="AL1191" s="96" t="s">
        <v>2242</v>
      </c>
      <c r="AM1191" s="231">
        <f t="shared" si="729"/>
        <v>0.15</v>
      </c>
      <c r="AN1191" s="231" t="s">
        <v>2051</v>
      </c>
      <c r="AO1191" s="231" t="s">
        <v>2243</v>
      </c>
      <c r="AP1191" s="225">
        <f t="shared" si="698"/>
        <v>0.25</v>
      </c>
      <c r="AQ1191" s="226">
        <f t="shared" si="699"/>
        <v>0.95000000000000007</v>
      </c>
      <c r="AR1191" s="358">
        <v>0.31666666666666671</v>
      </c>
      <c r="AS1191" s="361" t="s">
        <v>2053</v>
      </c>
      <c r="AT1191" s="364">
        <f t="shared" ref="AT1191" si="738">VALUE(MID($AS1191,1,1))</f>
        <v>1</v>
      </c>
      <c r="AU1191" s="361" t="s">
        <v>2054</v>
      </c>
      <c r="AV1191" s="364">
        <f>VALUE(MID($AU1191,1,1))</f>
        <v>1</v>
      </c>
      <c r="AW1191" s="364">
        <f>$AT1191*$AV1191</f>
        <v>1</v>
      </c>
      <c r="AX1191" s="364" t="str">
        <f>CONCATENATE(AS1191,AU1191)</f>
        <v>1. Muy baja1. Leve</v>
      </c>
      <c r="AY1191" s="367" t="s">
        <v>2055</v>
      </c>
    </row>
    <row r="1192" spans="1:51" ht="50" customHeight="1" x14ac:dyDescent="0.3">
      <c r="A1192" s="374"/>
      <c r="B1192" s="377"/>
      <c r="C1192" s="380"/>
      <c r="D1192" s="377"/>
      <c r="E1192" s="377"/>
      <c r="F1192" s="377"/>
      <c r="G1192" s="383"/>
      <c r="H1192" s="362"/>
      <c r="I1192" s="362"/>
      <c r="J1192" s="362"/>
      <c r="K1192" s="362"/>
      <c r="L1192" s="362"/>
      <c r="M1192" s="362"/>
      <c r="N1192" s="365"/>
      <c r="O1192" s="371"/>
      <c r="P1192" s="362"/>
      <c r="Q1192" s="365"/>
      <c r="R1192" s="371"/>
      <c r="S1192" s="365"/>
      <c r="T1192" s="368"/>
      <c r="U1192" s="96"/>
      <c r="V1192" s="96"/>
      <c r="W1192" s="96"/>
      <c r="X1192" s="224" t="str">
        <f t="shared" si="724"/>
        <v>0%</v>
      </c>
      <c r="Y1192" s="224"/>
      <c r="Z1192" s="224" t="str">
        <f t="shared" si="725"/>
        <v>0%</v>
      </c>
      <c r="AA1192" s="96"/>
      <c r="AB1192" s="96"/>
      <c r="AC1192" s="231">
        <f t="shared" si="726"/>
        <v>0</v>
      </c>
      <c r="AD1192" s="96"/>
      <c r="AE1192" s="96"/>
      <c r="AF1192" s="96"/>
      <c r="AG1192" s="231">
        <f t="shared" si="727"/>
        <v>0</v>
      </c>
      <c r="AH1192" s="96"/>
      <c r="AI1192" s="96"/>
      <c r="AJ1192" s="231">
        <f t="shared" si="728"/>
        <v>0</v>
      </c>
      <c r="AK1192" s="96"/>
      <c r="AL1192" s="96"/>
      <c r="AM1192" s="231">
        <f t="shared" si="729"/>
        <v>0</v>
      </c>
      <c r="AN1192" s="231"/>
      <c r="AO1192" s="231"/>
      <c r="AP1192" s="225">
        <f t="shared" si="698"/>
        <v>0</v>
      </c>
      <c r="AQ1192" s="226">
        <f t="shared" si="699"/>
        <v>0</v>
      </c>
      <c r="AR1192" s="359"/>
      <c r="AS1192" s="362"/>
      <c r="AT1192" s="365"/>
      <c r="AU1192" s="362"/>
      <c r="AV1192" s="365"/>
      <c r="AW1192" s="365"/>
      <c r="AX1192" s="365"/>
      <c r="AY1192" s="368"/>
    </row>
    <row r="1193" spans="1:51" ht="50" customHeight="1" x14ac:dyDescent="0.3">
      <c r="A1193" s="375"/>
      <c r="B1193" s="378"/>
      <c r="C1193" s="381"/>
      <c r="D1193" s="378"/>
      <c r="E1193" s="378"/>
      <c r="F1193" s="378"/>
      <c r="G1193" s="384"/>
      <c r="H1193" s="363"/>
      <c r="I1193" s="363"/>
      <c r="J1193" s="363"/>
      <c r="K1193" s="363"/>
      <c r="L1193" s="363"/>
      <c r="M1193" s="363"/>
      <c r="N1193" s="366"/>
      <c r="O1193" s="372"/>
      <c r="P1193" s="363"/>
      <c r="Q1193" s="366"/>
      <c r="R1193" s="372"/>
      <c r="S1193" s="366"/>
      <c r="T1193" s="369"/>
      <c r="U1193" s="96"/>
      <c r="V1193" s="96"/>
      <c r="W1193" s="96"/>
      <c r="X1193" s="224" t="str">
        <f t="shared" si="724"/>
        <v>0%</v>
      </c>
      <c r="Y1193" s="224"/>
      <c r="Z1193" s="224" t="str">
        <f t="shared" si="725"/>
        <v>0%</v>
      </c>
      <c r="AA1193" s="96"/>
      <c r="AB1193" s="96"/>
      <c r="AC1193" s="231">
        <f t="shared" si="726"/>
        <v>0</v>
      </c>
      <c r="AD1193" s="96"/>
      <c r="AE1193" s="96"/>
      <c r="AF1193" s="96"/>
      <c r="AG1193" s="231">
        <f t="shared" si="727"/>
        <v>0</v>
      </c>
      <c r="AH1193" s="96"/>
      <c r="AI1193" s="96"/>
      <c r="AJ1193" s="231">
        <f t="shared" si="728"/>
        <v>0</v>
      </c>
      <c r="AK1193" s="96"/>
      <c r="AL1193" s="96"/>
      <c r="AM1193" s="231">
        <f t="shared" si="729"/>
        <v>0</v>
      </c>
      <c r="AN1193" s="231"/>
      <c r="AO1193" s="231"/>
      <c r="AP1193" s="225">
        <f t="shared" si="698"/>
        <v>0</v>
      </c>
      <c r="AQ1193" s="226">
        <f t="shared" si="699"/>
        <v>0</v>
      </c>
      <c r="AR1193" s="360"/>
      <c r="AS1193" s="363"/>
      <c r="AT1193" s="366"/>
      <c r="AU1193" s="363"/>
      <c r="AV1193" s="366"/>
      <c r="AW1193" s="366"/>
      <c r="AX1193" s="366"/>
      <c r="AY1193" s="369"/>
    </row>
    <row r="1194" spans="1:51" ht="50" customHeight="1" x14ac:dyDescent="0.3">
      <c r="A1194" s="373" t="s">
        <v>3868</v>
      </c>
      <c r="B1194" s="376" t="s">
        <v>163</v>
      </c>
      <c r="C1194" s="379">
        <v>5</v>
      </c>
      <c r="D1194" s="376" t="s">
        <v>465</v>
      </c>
      <c r="E1194" s="376" t="s">
        <v>175</v>
      </c>
      <c r="F1194" s="376" t="s">
        <v>2032</v>
      </c>
      <c r="G1194" s="382" t="s">
        <v>2550</v>
      </c>
      <c r="H1194" s="361" t="s">
        <v>2104</v>
      </c>
      <c r="I1194" s="361" t="s">
        <v>2033</v>
      </c>
      <c r="J1194" s="361" t="s">
        <v>2174</v>
      </c>
      <c r="K1194" s="361" t="s">
        <v>2175</v>
      </c>
      <c r="L1194" s="361" t="s">
        <v>2509</v>
      </c>
      <c r="M1194" s="361" t="s">
        <v>2053</v>
      </c>
      <c r="N1194" s="364">
        <f t="shared" ref="N1194" si="739">VALUE(MID($M1194,1,1))</f>
        <v>1</v>
      </c>
      <c r="O1194" s="370">
        <f t="shared" ref="O1194" si="740">IF(N1194=5,100%,IF(N1194=4,80%,IF(N1194=3,60%,IF(N1194=2,40%,IF(N1194=1,20%,"")))))</f>
        <v>0.2</v>
      </c>
      <c r="P1194" s="361" t="s">
        <v>2054</v>
      </c>
      <c r="Q1194" s="364">
        <f t="shared" ref="Q1194" si="741">VALUE(MID($P1194,1,1))</f>
        <v>1</v>
      </c>
      <c r="R1194" s="370">
        <f t="shared" ref="R1194" si="742">IF(Q1194=5,100%,IF(Q1194=4,80%,IF(Q1194=3,60%,IF(Q1194=2,40%,IF(Q1194=1,20%,"")))))</f>
        <v>0.2</v>
      </c>
      <c r="S1194" s="364" t="str">
        <f t="shared" ref="S1194" si="743">CONCATENATE(M1194,P1194)</f>
        <v>1. Muy baja1. Leve</v>
      </c>
      <c r="T1194" s="367" t="s">
        <v>2055</v>
      </c>
      <c r="U1194" s="96" t="s">
        <v>419</v>
      </c>
      <c r="V1194" s="96" t="s">
        <v>2176</v>
      </c>
      <c r="W1194" s="96" t="s">
        <v>2046</v>
      </c>
      <c r="X1194" s="224">
        <f t="shared" si="724"/>
        <v>0.25</v>
      </c>
      <c r="Y1194" s="224" t="s">
        <v>2047</v>
      </c>
      <c r="Z1194" s="224">
        <f t="shared" si="725"/>
        <v>0.05</v>
      </c>
      <c r="AA1194" s="96" t="s">
        <v>419</v>
      </c>
      <c r="AB1194" s="96" t="s">
        <v>2177</v>
      </c>
      <c r="AC1194" s="231">
        <f t="shared" si="726"/>
        <v>0.1</v>
      </c>
      <c r="AD1194" s="96" t="s">
        <v>419</v>
      </c>
      <c r="AE1194" s="96" t="s">
        <v>178</v>
      </c>
      <c r="AF1194" s="96" t="s">
        <v>170</v>
      </c>
      <c r="AG1194" s="231">
        <f t="shared" si="727"/>
        <v>0.15</v>
      </c>
      <c r="AH1194" s="96" t="s">
        <v>419</v>
      </c>
      <c r="AI1194" s="96" t="s">
        <v>2145</v>
      </c>
      <c r="AJ1194" s="231">
        <f t="shared" si="728"/>
        <v>0.1</v>
      </c>
      <c r="AK1194" s="96" t="s">
        <v>419</v>
      </c>
      <c r="AL1194" s="96" t="s">
        <v>2050</v>
      </c>
      <c r="AM1194" s="231">
        <f t="shared" si="729"/>
        <v>0.15</v>
      </c>
      <c r="AN1194" s="231" t="s">
        <v>2051</v>
      </c>
      <c r="AO1194" s="231" t="s">
        <v>2067</v>
      </c>
      <c r="AP1194" s="225">
        <f t="shared" si="698"/>
        <v>0.25</v>
      </c>
      <c r="AQ1194" s="226">
        <f t="shared" si="699"/>
        <v>1.05</v>
      </c>
      <c r="AR1194" s="358">
        <v>0.70000000000000007</v>
      </c>
      <c r="AS1194" s="361" t="s">
        <v>2053</v>
      </c>
      <c r="AT1194" s="364">
        <f t="shared" ref="AT1194" si="744">VALUE(MID($AS1194,1,1))</f>
        <v>1</v>
      </c>
      <c r="AU1194" s="361" t="s">
        <v>2054</v>
      </c>
      <c r="AV1194" s="364">
        <f>VALUE(MID($AU1194,1,1))</f>
        <v>1</v>
      </c>
      <c r="AW1194" s="364">
        <f>$AT1194*$AV1194</f>
        <v>1</v>
      </c>
      <c r="AX1194" s="364" t="str">
        <f>CONCATENATE(AS1194,AU1194)</f>
        <v>1. Muy baja1. Leve</v>
      </c>
      <c r="AY1194" s="367" t="s">
        <v>2055</v>
      </c>
    </row>
    <row r="1195" spans="1:51" ht="50" customHeight="1" x14ac:dyDescent="0.3">
      <c r="A1195" s="374"/>
      <c r="B1195" s="377"/>
      <c r="C1195" s="380"/>
      <c r="D1195" s="377"/>
      <c r="E1195" s="377"/>
      <c r="F1195" s="377"/>
      <c r="G1195" s="383"/>
      <c r="H1195" s="362"/>
      <c r="I1195" s="362"/>
      <c r="J1195" s="362"/>
      <c r="K1195" s="362"/>
      <c r="L1195" s="362"/>
      <c r="M1195" s="362"/>
      <c r="N1195" s="365"/>
      <c r="O1195" s="371"/>
      <c r="P1195" s="362"/>
      <c r="Q1195" s="365"/>
      <c r="R1195" s="371"/>
      <c r="S1195" s="365"/>
      <c r="T1195" s="368"/>
      <c r="U1195" s="96" t="s">
        <v>419</v>
      </c>
      <c r="V1195" s="96" t="s">
        <v>2178</v>
      </c>
      <c r="W1195" s="96" t="s">
        <v>2046</v>
      </c>
      <c r="X1195" s="224">
        <f t="shared" si="724"/>
        <v>0.25</v>
      </c>
      <c r="Y1195" s="224" t="s">
        <v>2047</v>
      </c>
      <c r="Z1195" s="224">
        <f t="shared" si="725"/>
        <v>0.05</v>
      </c>
      <c r="AA1195" s="96" t="s">
        <v>419</v>
      </c>
      <c r="AB1195" s="96" t="s">
        <v>2179</v>
      </c>
      <c r="AC1195" s="231">
        <f t="shared" si="726"/>
        <v>0.1</v>
      </c>
      <c r="AD1195" s="96" t="s">
        <v>419</v>
      </c>
      <c r="AE1195" s="96" t="s">
        <v>516</v>
      </c>
      <c r="AF1195" s="96" t="s">
        <v>3867</v>
      </c>
      <c r="AG1195" s="231">
        <f t="shared" si="727"/>
        <v>0.15</v>
      </c>
      <c r="AH1195" s="96" t="s">
        <v>419</v>
      </c>
      <c r="AI1195" s="96" t="s">
        <v>2145</v>
      </c>
      <c r="AJ1195" s="231">
        <f t="shared" si="728"/>
        <v>0.1</v>
      </c>
      <c r="AK1195" s="96" t="s">
        <v>419</v>
      </c>
      <c r="AL1195" s="96" t="s">
        <v>2050</v>
      </c>
      <c r="AM1195" s="231">
        <f t="shared" si="729"/>
        <v>0.15</v>
      </c>
      <c r="AN1195" s="231" t="s">
        <v>2051</v>
      </c>
      <c r="AO1195" s="231" t="s">
        <v>2067</v>
      </c>
      <c r="AP1195" s="225">
        <f t="shared" si="698"/>
        <v>0.25</v>
      </c>
      <c r="AQ1195" s="226">
        <f t="shared" si="699"/>
        <v>1.05</v>
      </c>
      <c r="AR1195" s="359"/>
      <c r="AS1195" s="362"/>
      <c r="AT1195" s="365"/>
      <c r="AU1195" s="362"/>
      <c r="AV1195" s="365"/>
      <c r="AW1195" s="365"/>
      <c r="AX1195" s="365"/>
      <c r="AY1195" s="368"/>
    </row>
    <row r="1196" spans="1:51" ht="50" customHeight="1" x14ac:dyDescent="0.3">
      <c r="A1196" s="375"/>
      <c r="B1196" s="378"/>
      <c r="C1196" s="381"/>
      <c r="D1196" s="378"/>
      <c r="E1196" s="378"/>
      <c r="F1196" s="378"/>
      <c r="G1196" s="384"/>
      <c r="H1196" s="363"/>
      <c r="I1196" s="363"/>
      <c r="J1196" s="363"/>
      <c r="K1196" s="363"/>
      <c r="L1196" s="363"/>
      <c r="M1196" s="363"/>
      <c r="N1196" s="366"/>
      <c r="O1196" s="372"/>
      <c r="P1196" s="363"/>
      <c r="Q1196" s="366"/>
      <c r="R1196" s="372"/>
      <c r="S1196" s="366"/>
      <c r="T1196" s="369"/>
      <c r="U1196" s="96"/>
      <c r="V1196" s="96"/>
      <c r="W1196" s="96"/>
      <c r="X1196" s="224" t="str">
        <f t="shared" si="724"/>
        <v>0%</v>
      </c>
      <c r="Y1196" s="224"/>
      <c r="Z1196" s="224" t="str">
        <f t="shared" si="725"/>
        <v>0%</v>
      </c>
      <c r="AA1196" s="96"/>
      <c r="AB1196" s="96"/>
      <c r="AC1196" s="231">
        <f t="shared" si="726"/>
        <v>0</v>
      </c>
      <c r="AD1196" s="96"/>
      <c r="AE1196" s="96"/>
      <c r="AF1196" s="96"/>
      <c r="AG1196" s="231">
        <f t="shared" si="727"/>
        <v>0</v>
      </c>
      <c r="AH1196" s="96"/>
      <c r="AI1196" s="96"/>
      <c r="AJ1196" s="231">
        <f t="shared" si="728"/>
        <v>0</v>
      </c>
      <c r="AK1196" s="96"/>
      <c r="AL1196" s="96"/>
      <c r="AM1196" s="231">
        <f t="shared" si="729"/>
        <v>0</v>
      </c>
      <c r="AN1196" s="231"/>
      <c r="AO1196" s="231"/>
      <c r="AP1196" s="225">
        <f t="shared" si="698"/>
        <v>0</v>
      </c>
      <c r="AQ1196" s="226">
        <f t="shared" si="699"/>
        <v>0</v>
      </c>
      <c r="AR1196" s="360"/>
      <c r="AS1196" s="363"/>
      <c r="AT1196" s="366"/>
      <c r="AU1196" s="363"/>
      <c r="AV1196" s="366"/>
      <c r="AW1196" s="366"/>
      <c r="AX1196" s="366"/>
      <c r="AY1196" s="369"/>
    </row>
    <row r="1197" spans="1:51" ht="50" customHeight="1" x14ac:dyDescent="0.3">
      <c r="A1197" s="373" t="s">
        <v>3868</v>
      </c>
      <c r="B1197" s="376" t="s">
        <v>163</v>
      </c>
      <c r="C1197" s="379">
        <v>6</v>
      </c>
      <c r="D1197" s="376" t="s">
        <v>465</v>
      </c>
      <c r="E1197" s="376" t="s">
        <v>175</v>
      </c>
      <c r="F1197" s="376" t="s">
        <v>2061</v>
      </c>
      <c r="G1197" s="382" t="s">
        <v>2551</v>
      </c>
      <c r="H1197" s="361" t="s">
        <v>2104</v>
      </c>
      <c r="I1197" s="361" t="s">
        <v>2033</v>
      </c>
      <c r="J1197" s="361" t="s">
        <v>2034</v>
      </c>
      <c r="K1197" s="361" t="s">
        <v>2076</v>
      </c>
      <c r="L1197" s="361" t="s">
        <v>2509</v>
      </c>
      <c r="M1197" s="361" t="s">
        <v>2042</v>
      </c>
      <c r="N1197" s="364">
        <f t="shared" ref="N1197" si="745">VALUE(MID($M1197,1,1))</f>
        <v>3</v>
      </c>
      <c r="O1197" s="370">
        <f t="shared" ref="O1197" si="746">IF(N1197=5,100%,IF(N1197=4,80%,IF(N1197=3,60%,IF(N1197=2,40%,IF(N1197=1,20%,"")))))</f>
        <v>0.6</v>
      </c>
      <c r="P1197" s="361" t="s">
        <v>2054</v>
      </c>
      <c r="Q1197" s="364">
        <f t="shared" ref="Q1197" si="747">VALUE(MID($P1197,1,1))</f>
        <v>1</v>
      </c>
      <c r="R1197" s="370">
        <f t="shared" ref="R1197" si="748">IF(Q1197=5,100%,IF(Q1197=4,80%,IF(Q1197=3,60%,IF(Q1197=2,40%,IF(Q1197=1,20%,"")))))</f>
        <v>0.2</v>
      </c>
      <c r="S1197" s="364" t="str">
        <f t="shared" ref="S1197" si="749">CONCATENATE(M1197,P1197)</f>
        <v>3. Media1. Leve</v>
      </c>
      <c r="T1197" s="367" t="s">
        <v>2044</v>
      </c>
      <c r="U1197" s="96" t="s">
        <v>419</v>
      </c>
      <c r="V1197" s="96" t="s">
        <v>2181</v>
      </c>
      <c r="W1197" s="96" t="s">
        <v>2046</v>
      </c>
      <c r="X1197" s="224">
        <f t="shared" si="724"/>
        <v>0.25</v>
      </c>
      <c r="Y1197" s="224" t="s">
        <v>2069</v>
      </c>
      <c r="Z1197" s="224">
        <f t="shared" si="725"/>
        <v>0.15</v>
      </c>
      <c r="AA1197" s="96" t="s">
        <v>419</v>
      </c>
      <c r="AB1197" s="96" t="s">
        <v>2182</v>
      </c>
      <c r="AC1197" s="231">
        <f t="shared" si="726"/>
        <v>0.1</v>
      </c>
      <c r="AD1197" s="96" t="s">
        <v>419</v>
      </c>
      <c r="AE1197" s="96" t="s">
        <v>289</v>
      </c>
      <c r="AF1197" s="96" t="s">
        <v>170</v>
      </c>
      <c r="AG1197" s="231">
        <f t="shared" si="727"/>
        <v>0.15</v>
      </c>
      <c r="AH1197" s="96" t="s">
        <v>419</v>
      </c>
      <c r="AI1197" s="96" t="s">
        <v>2066</v>
      </c>
      <c r="AJ1197" s="231">
        <f t="shared" si="728"/>
        <v>0.1</v>
      </c>
      <c r="AK1197" s="96" t="s">
        <v>419</v>
      </c>
      <c r="AL1197" s="96" t="s">
        <v>2063</v>
      </c>
      <c r="AM1197" s="231">
        <f t="shared" si="729"/>
        <v>0.15</v>
      </c>
      <c r="AN1197" s="231" t="s">
        <v>2051</v>
      </c>
      <c r="AO1197" s="231" t="s">
        <v>2183</v>
      </c>
      <c r="AP1197" s="225">
        <f t="shared" si="698"/>
        <v>0.25</v>
      </c>
      <c r="AQ1197" s="226">
        <f t="shared" si="699"/>
        <v>1.1499999999999999</v>
      </c>
      <c r="AR1197" s="358">
        <v>1.0666666666666667</v>
      </c>
      <c r="AS1197" s="361" t="s">
        <v>2053</v>
      </c>
      <c r="AT1197" s="364">
        <f t="shared" ref="AT1197" si="750">VALUE(MID($AS1197,1,1))</f>
        <v>1</v>
      </c>
      <c r="AU1197" s="361" t="s">
        <v>2054</v>
      </c>
      <c r="AV1197" s="364">
        <f>VALUE(MID($AU1197,1,1))</f>
        <v>1</v>
      </c>
      <c r="AW1197" s="364">
        <f>$AT1197*$AV1197</f>
        <v>1</v>
      </c>
      <c r="AX1197" s="364" t="str">
        <f>CONCATENATE(AS1197,AU1197)</f>
        <v>1. Muy baja1. Leve</v>
      </c>
      <c r="AY1197" s="367" t="s">
        <v>2055</v>
      </c>
    </row>
    <row r="1198" spans="1:51" ht="50" customHeight="1" x14ac:dyDescent="0.3">
      <c r="A1198" s="374"/>
      <c r="B1198" s="377"/>
      <c r="C1198" s="380"/>
      <c r="D1198" s="377"/>
      <c r="E1198" s="377"/>
      <c r="F1198" s="377"/>
      <c r="G1198" s="383"/>
      <c r="H1198" s="362"/>
      <c r="I1198" s="362"/>
      <c r="J1198" s="362"/>
      <c r="K1198" s="362"/>
      <c r="L1198" s="362"/>
      <c r="M1198" s="362"/>
      <c r="N1198" s="365"/>
      <c r="O1198" s="371"/>
      <c r="P1198" s="362"/>
      <c r="Q1198" s="365"/>
      <c r="R1198" s="371"/>
      <c r="S1198" s="365"/>
      <c r="T1198" s="368"/>
      <c r="U1198" s="96" t="s">
        <v>419</v>
      </c>
      <c r="V1198" s="96" t="s">
        <v>2181</v>
      </c>
      <c r="W1198" s="96" t="s">
        <v>2114</v>
      </c>
      <c r="X1198" s="224">
        <f t="shared" si="724"/>
        <v>0.1</v>
      </c>
      <c r="Y1198" s="224" t="s">
        <v>2069</v>
      </c>
      <c r="Z1198" s="224">
        <f t="shared" si="725"/>
        <v>0.15</v>
      </c>
      <c r="AA1198" s="96" t="s">
        <v>419</v>
      </c>
      <c r="AB1198" s="96" t="s">
        <v>2182</v>
      </c>
      <c r="AC1198" s="231">
        <f t="shared" si="726"/>
        <v>0.1</v>
      </c>
      <c r="AD1198" s="96" t="s">
        <v>419</v>
      </c>
      <c r="AE1198" s="96" t="s">
        <v>289</v>
      </c>
      <c r="AF1198" s="96" t="s">
        <v>170</v>
      </c>
      <c r="AG1198" s="231">
        <f t="shared" si="727"/>
        <v>0.15</v>
      </c>
      <c r="AH1198" s="96" t="s">
        <v>419</v>
      </c>
      <c r="AI1198" s="96" t="s">
        <v>2066</v>
      </c>
      <c r="AJ1198" s="231">
        <f t="shared" si="728"/>
        <v>0.1</v>
      </c>
      <c r="AK1198" s="96" t="s">
        <v>419</v>
      </c>
      <c r="AL1198" s="96" t="s">
        <v>2063</v>
      </c>
      <c r="AM1198" s="231">
        <f t="shared" si="729"/>
        <v>0.15</v>
      </c>
      <c r="AN1198" s="231" t="s">
        <v>2051</v>
      </c>
      <c r="AO1198" s="231" t="s">
        <v>2183</v>
      </c>
      <c r="AP1198" s="225">
        <f t="shared" si="698"/>
        <v>0.25</v>
      </c>
      <c r="AQ1198" s="226">
        <f t="shared" si="699"/>
        <v>1</v>
      </c>
      <c r="AR1198" s="359"/>
      <c r="AS1198" s="362"/>
      <c r="AT1198" s="365"/>
      <c r="AU1198" s="362"/>
      <c r="AV1198" s="365"/>
      <c r="AW1198" s="365"/>
      <c r="AX1198" s="365"/>
      <c r="AY1198" s="368"/>
    </row>
    <row r="1199" spans="1:51" ht="50" customHeight="1" x14ac:dyDescent="0.3">
      <c r="A1199" s="375"/>
      <c r="B1199" s="378"/>
      <c r="C1199" s="381"/>
      <c r="D1199" s="378"/>
      <c r="E1199" s="378"/>
      <c r="F1199" s="378"/>
      <c r="G1199" s="384"/>
      <c r="H1199" s="363"/>
      <c r="I1199" s="363"/>
      <c r="J1199" s="363"/>
      <c r="K1199" s="363"/>
      <c r="L1199" s="363"/>
      <c r="M1199" s="363"/>
      <c r="N1199" s="366"/>
      <c r="O1199" s="372"/>
      <c r="P1199" s="363"/>
      <c r="Q1199" s="366"/>
      <c r="R1199" s="372"/>
      <c r="S1199" s="366"/>
      <c r="T1199" s="369"/>
      <c r="U1199" s="96" t="s">
        <v>419</v>
      </c>
      <c r="V1199" s="96" t="s">
        <v>2184</v>
      </c>
      <c r="W1199" s="96" t="s">
        <v>2046</v>
      </c>
      <c r="X1199" s="224">
        <f t="shared" si="724"/>
        <v>0.25</v>
      </c>
      <c r="Y1199" s="224" t="s">
        <v>2047</v>
      </c>
      <c r="Z1199" s="224">
        <f t="shared" si="725"/>
        <v>0.05</v>
      </c>
      <c r="AA1199" s="96" t="s">
        <v>419</v>
      </c>
      <c r="AB1199" s="96" t="s">
        <v>2185</v>
      </c>
      <c r="AC1199" s="231">
        <f t="shared" si="726"/>
        <v>0.1</v>
      </c>
      <c r="AD1199" s="96" t="s">
        <v>419</v>
      </c>
      <c r="AE1199" s="96" t="s">
        <v>178</v>
      </c>
      <c r="AF1199" s="96" t="s">
        <v>170</v>
      </c>
      <c r="AG1199" s="231">
        <f t="shared" si="727"/>
        <v>0.15</v>
      </c>
      <c r="AH1199" s="96" t="s">
        <v>419</v>
      </c>
      <c r="AI1199" s="96" t="s">
        <v>2159</v>
      </c>
      <c r="AJ1199" s="231">
        <f t="shared" si="728"/>
        <v>0.1</v>
      </c>
      <c r="AK1199" s="96" t="s">
        <v>419</v>
      </c>
      <c r="AL1199" s="96" t="s">
        <v>2063</v>
      </c>
      <c r="AM1199" s="231">
        <f t="shared" si="729"/>
        <v>0.15</v>
      </c>
      <c r="AN1199" s="231" t="s">
        <v>2051</v>
      </c>
      <c r="AO1199" s="231" t="s">
        <v>2183</v>
      </c>
      <c r="AP1199" s="225">
        <f t="shared" si="698"/>
        <v>0.25</v>
      </c>
      <c r="AQ1199" s="226">
        <f t="shared" si="699"/>
        <v>1.05</v>
      </c>
      <c r="AR1199" s="360"/>
      <c r="AS1199" s="363"/>
      <c r="AT1199" s="366"/>
      <c r="AU1199" s="363"/>
      <c r="AV1199" s="366"/>
      <c r="AW1199" s="366"/>
      <c r="AX1199" s="366"/>
      <c r="AY1199" s="369"/>
    </row>
    <row r="1200" spans="1:51" ht="50" customHeight="1" x14ac:dyDescent="0.3">
      <c r="A1200" s="373" t="s">
        <v>3868</v>
      </c>
      <c r="B1200" s="376" t="s">
        <v>163</v>
      </c>
      <c r="C1200" s="379">
        <v>1</v>
      </c>
      <c r="D1200" s="376" t="s">
        <v>2740</v>
      </c>
      <c r="E1200" s="376" t="s">
        <v>253</v>
      </c>
      <c r="F1200" s="376" t="s">
        <v>2032</v>
      </c>
      <c r="G1200" s="382" t="s">
        <v>2741</v>
      </c>
      <c r="H1200" s="361" t="s">
        <v>2073</v>
      </c>
      <c r="I1200" s="361" t="s">
        <v>2074</v>
      </c>
      <c r="J1200" s="361" t="s">
        <v>2075</v>
      </c>
      <c r="K1200" s="361" t="s">
        <v>2076</v>
      </c>
      <c r="L1200" s="361" t="s">
        <v>176</v>
      </c>
      <c r="M1200" s="361" t="s">
        <v>2132</v>
      </c>
      <c r="N1200" s="364">
        <f>VALUE(MID($M1200,1,1))</f>
        <v>2</v>
      </c>
      <c r="O1200" s="370">
        <f>IF(N1200=5,100%,IF(N1200=4,80%,IF(N1200=3,60%,IF(N1200=2,40%,IF(N1200=1,20%,"")))))</f>
        <v>0.4</v>
      </c>
      <c r="P1200" s="361" t="s">
        <v>2054</v>
      </c>
      <c r="Q1200" s="364">
        <f>VALUE(MID($P1200,1,1))</f>
        <v>1</v>
      </c>
      <c r="R1200" s="370">
        <f>IF(Q1200=5,100%,IF(Q1200=4,80%,IF(Q1200=3,60%,IF(Q1200=2,40%,IF(Q1200=1,20%,"")))))</f>
        <v>0.2</v>
      </c>
      <c r="S1200" s="364" t="str">
        <f>CONCATENATE(M1200,P1200)</f>
        <v>2. Baja1. Leve</v>
      </c>
      <c r="T1200" s="367" t="s">
        <v>2055</v>
      </c>
      <c r="U1200" s="119" t="s">
        <v>419</v>
      </c>
      <c r="V1200" s="119" t="s">
        <v>4104</v>
      </c>
      <c r="W1200" s="119" t="s">
        <v>2046</v>
      </c>
      <c r="X1200" s="224">
        <f t="shared" si="724"/>
        <v>0.25</v>
      </c>
      <c r="Y1200" s="224" t="s">
        <v>2047</v>
      </c>
      <c r="Z1200" s="224">
        <f t="shared" si="725"/>
        <v>0.05</v>
      </c>
      <c r="AA1200" s="119" t="s">
        <v>419</v>
      </c>
      <c r="AB1200" s="119" t="s">
        <v>4105</v>
      </c>
      <c r="AC1200" s="231">
        <f t="shared" si="726"/>
        <v>0.1</v>
      </c>
      <c r="AD1200" s="119" t="s">
        <v>419</v>
      </c>
      <c r="AE1200" s="119" t="s">
        <v>516</v>
      </c>
      <c r="AF1200" s="96" t="s">
        <v>3904</v>
      </c>
      <c r="AG1200" s="231">
        <f t="shared" si="727"/>
        <v>0.15</v>
      </c>
      <c r="AH1200" s="119" t="s">
        <v>419</v>
      </c>
      <c r="AI1200" s="119" t="s">
        <v>2095</v>
      </c>
      <c r="AJ1200" s="231">
        <f t="shared" si="728"/>
        <v>0.1</v>
      </c>
      <c r="AK1200" s="119" t="s">
        <v>419</v>
      </c>
      <c r="AL1200" s="119" t="s">
        <v>2096</v>
      </c>
      <c r="AM1200" s="231">
        <f t="shared" si="729"/>
        <v>0.15</v>
      </c>
      <c r="AN1200" s="231" t="s">
        <v>2051</v>
      </c>
      <c r="AO1200" s="231" t="s">
        <v>2052</v>
      </c>
      <c r="AP1200" s="225">
        <f t="shared" si="698"/>
        <v>0.25</v>
      </c>
      <c r="AQ1200" s="226">
        <f t="shared" si="699"/>
        <v>1.05</v>
      </c>
      <c r="AR1200" s="358">
        <v>1.05</v>
      </c>
      <c r="AS1200" s="361" t="s">
        <v>2053</v>
      </c>
      <c r="AT1200" s="364">
        <f>VALUE(MID($AS1200,1,1))</f>
        <v>1</v>
      </c>
      <c r="AU1200" s="361" t="s">
        <v>2054</v>
      </c>
      <c r="AV1200" s="364">
        <f>VALUE(MID($AU1200,1,1))</f>
        <v>1</v>
      </c>
      <c r="AW1200" s="364">
        <f>$AT1200*$AV1200</f>
        <v>1</v>
      </c>
      <c r="AX1200" s="364" t="str">
        <f>CONCATENATE(AS1200,AU1200)</f>
        <v>1. Muy baja1. Leve</v>
      </c>
      <c r="AY1200" s="367" t="s">
        <v>2055</v>
      </c>
    </row>
    <row r="1201" spans="1:51" ht="50" customHeight="1" x14ac:dyDescent="0.3">
      <c r="A1201" s="374"/>
      <c r="B1201" s="377"/>
      <c r="C1201" s="380"/>
      <c r="D1201" s="377"/>
      <c r="E1201" s="377"/>
      <c r="F1201" s="377"/>
      <c r="G1201" s="383"/>
      <c r="H1201" s="362"/>
      <c r="I1201" s="362"/>
      <c r="J1201" s="362"/>
      <c r="K1201" s="362"/>
      <c r="L1201" s="362"/>
      <c r="M1201" s="362"/>
      <c r="N1201" s="365"/>
      <c r="O1201" s="371"/>
      <c r="P1201" s="362"/>
      <c r="Q1201" s="365"/>
      <c r="R1201" s="371"/>
      <c r="S1201" s="365"/>
      <c r="T1201" s="368"/>
      <c r="U1201" s="119" t="s">
        <v>419</v>
      </c>
      <c r="V1201" s="119" t="s">
        <v>2097</v>
      </c>
      <c r="W1201" s="119" t="s">
        <v>2046</v>
      </c>
      <c r="X1201" s="224">
        <f t="shared" si="724"/>
        <v>0.25</v>
      </c>
      <c r="Y1201" s="224" t="s">
        <v>2047</v>
      </c>
      <c r="Z1201" s="224">
        <f t="shared" si="725"/>
        <v>0.05</v>
      </c>
      <c r="AA1201" s="119" t="s">
        <v>419</v>
      </c>
      <c r="AB1201" s="119" t="s">
        <v>2098</v>
      </c>
      <c r="AC1201" s="231">
        <f t="shared" si="726"/>
        <v>0.1</v>
      </c>
      <c r="AD1201" s="119" t="s">
        <v>419</v>
      </c>
      <c r="AE1201" s="119" t="s">
        <v>516</v>
      </c>
      <c r="AF1201" s="119" t="s">
        <v>170</v>
      </c>
      <c r="AG1201" s="231">
        <f t="shared" si="727"/>
        <v>0.15</v>
      </c>
      <c r="AH1201" s="119" t="s">
        <v>419</v>
      </c>
      <c r="AI1201" s="119" t="s">
        <v>2099</v>
      </c>
      <c r="AJ1201" s="231">
        <f t="shared" si="728"/>
        <v>0.1</v>
      </c>
      <c r="AK1201" s="119" t="s">
        <v>419</v>
      </c>
      <c r="AL1201" s="119" t="s">
        <v>2100</v>
      </c>
      <c r="AM1201" s="231">
        <f t="shared" si="729"/>
        <v>0.15</v>
      </c>
      <c r="AN1201" s="231" t="s">
        <v>2051</v>
      </c>
      <c r="AO1201" s="231" t="s">
        <v>2067</v>
      </c>
      <c r="AP1201" s="225">
        <f t="shared" si="698"/>
        <v>0.25</v>
      </c>
      <c r="AQ1201" s="226">
        <f t="shared" si="699"/>
        <v>1.05</v>
      </c>
      <c r="AR1201" s="359"/>
      <c r="AS1201" s="362"/>
      <c r="AT1201" s="365"/>
      <c r="AU1201" s="362"/>
      <c r="AV1201" s="365"/>
      <c r="AW1201" s="365"/>
      <c r="AX1201" s="365"/>
      <c r="AY1201" s="368"/>
    </row>
    <row r="1202" spans="1:51" ht="50" customHeight="1" x14ac:dyDescent="0.3">
      <c r="A1202" s="375"/>
      <c r="B1202" s="378"/>
      <c r="C1202" s="381"/>
      <c r="D1202" s="378"/>
      <c r="E1202" s="378"/>
      <c r="F1202" s="378"/>
      <c r="G1202" s="384"/>
      <c r="H1202" s="363"/>
      <c r="I1202" s="363"/>
      <c r="J1202" s="363"/>
      <c r="K1202" s="363"/>
      <c r="L1202" s="363"/>
      <c r="M1202" s="363"/>
      <c r="N1202" s="366"/>
      <c r="O1202" s="372"/>
      <c r="P1202" s="363"/>
      <c r="Q1202" s="366"/>
      <c r="R1202" s="372"/>
      <c r="S1202" s="366"/>
      <c r="T1202" s="369"/>
      <c r="U1202" s="119" t="s">
        <v>419</v>
      </c>
      <c r="V1202" s="119" t="s">
        <v>4106</v>
      </c>
      <c r="W1202" s="119" t="s">
        <v>2046</v>
      </c>
      <c r="X1202" s="224">
        <f t="shared" si="724"/>
        <v>0.25</v>
      </c>
      <c r="Y1202" s="224" t="s">
        <v>2047</v>
      </c>
      <c r="Z1202" s="224">
        <f t="shared" si="725"/>
        <v>0.05</v>
      </c>
      <c r="AA1202" s="119" t="s">
        <v>419</v>
      </c>
      <c r="AB1202" s="119" t="s">
        <v>4107</v>
      </c>
      <c r="AC1202" s="231">
        <f t="shared" si="726"/>
        <v>0.1</v>
      </c>
      <c r="AD1202" s="119" t="s">
        <v>419</v>
      </c>
      <c r="AE1202" s="119" t="s">
        <v>194</v>
      </c>
      <c r="AF1202" s="96" t="s">
        <v>3904</v>
      </c>
      <c r="AG1202" s="231">
        <f t="shared" si="727"/>
        <v>0.15</v>
      </c>
      <c r="AH1202" s="119" t="s">
        <v>419</v>
      </c>
      <c r="AI1202" s="119" t="s">
        <v>2095</v>
      </c>
      <c r="AJ1202" s="231">
        <f t="shared" si="728"/>
        <v>0.1</v>
      </c>
      <c r="AK1202" s="119" t="s">
        <v>419</v>
      </c>
      <c r="AL1202" s="119" t="s">
        <v>2082</v>
      </c>
      <c r="AM1202" s="231">
        <f t="shared" si="729"/>
        <v>0.15</v>
      </c>
      <c r="AN1202" s="231" t="s">
        <v>2051</v>
      </c>
      <c r="AO1202" s="231" t="s">
        <v>2052</v>
      </c>
      <c r="AP1202" s="225">
        <f t="shared" si="698"/>
        <v>0.25</v>
      </c>
      <c r="AQ1202" s="226">
        <f t="shared" si="699"/>
        <v>1.05</v>
      </c>
      <c r="AR1202" s="360"/>
      <c r="AS1202" s="363"/>
      <c r="AT1202" s="366"/>
      <c r="AU1202" s="363"/>
      <c r="AV1202" s="366"/>
      <c r="AW1202" s="366"/>
      <c r="AX1202" s="366"/>
      <c r="AY1202" s="369"/>
    </row>
    <row r="1203" spans="1:51" ht="50" customHeight="1" x14ac:dyDescent="0.3">
      <c r="A1203" s="373" t="s">
        <v>3868</v>
      </c>
      <c r="B1203" s="376" t="s">
        <v>163</v>
      </c>
      <c r="C1203" s="379">
        <v>2</v>
      </c>
      <c r="D1203" s="376" t="s">
        <v>2740</v>
      </c>
      <c r="E1203" s="376" t="s">
        <v>253</v>
      </c>
      <c r="F1203" s="376" t="s">
        <v>2061</v>
      </c>
      <c r="G1203" s="382" t="s">
        <v>2746</v>
      </c>
      <c r="H1203" s="361" t="s">
        <v>2104</v>
      </c>
      <c r="I1203" s="361" t="s">
        <v>2105</v>
      </c>
      <c r="J1203" s="361" t="s">
        <v>2086</v>
      </c>
      <c r="K1203" s="361" t="s">
        <v>2087</v>
      </c>
      <c r="L1203" s="361" t="s">
        <v>176</v>
      </c>
      <c r="M1203" s="361" t="s">
        <v>2132</v>
      </c>
      <c r="N1203" s="364">
        <f>VALUE(MID($M1203,1,1))</f>
        <v>2</v>
      </c>
      <c r="O1203" s="370">
        <f>IF(N1203=5,100%,IF(N1203=4,80%,IF(N1203=3,60%,IF(N1203=2,40%,IF(N1203=1,20%,"")))))</f>
        <v>0.4</v>
      </c>
      <c r="P1203" s="361" t="s">
        <v>2054</v>
      </c>
      <c r="Q1203" s="364">
        <f>VALUE(MID($P1203,1,1))</f>
        <v>1</v>
      </c>
      <c r="R1203" s="370">
        <f>IF(Q1203=5,100%,IF(Q1203=4,80%,IF(Q1203=3,60%,IF(Q1203=2,40%,IF(Q1203=1,20%,"")))))</f>
        <v>0.2</v>
      </c>
      <c r="S1203" s="364" t="str">
        <f>CONCATENATE(M1203,P1203)</f>
        <v>2. Baja1. Leve</v>
      </c>
      <c r="T1203" s="367" t="s">
        <v>2055</v>
      </c>
      <c r="U1203" s="119" t="s">
        <v>419</v>
      </c>
      <c r="V1203" s="119" t="s">
        <v>4104</v>
      </c>
      <c r="W1203" s="119" t="s">
        <v>2046</v>
      </c>
      <c r="X1203" s="224">
        <f t="shared" si="724"/>
        <v>0.25</v>
      </c>
      <c r="Y1203" s="224" t="s">
        <v>2047</v>
      </c>
      <c r="Z1203" s="224">
        <f t="shared" si="725"/>
        <v>0.05</v>
      </c>
      <c r="AA1203" s="119" t="s">
        <v>419</v>
      </c>
      <c r="AB1203" s="119" t="s">
        <v>4105</v>
      </c>
      <c r="AC1203" s="231">
        <f t="shared" si="726"/>
        <v>0.1</v>
      </c>
      <c r="AD1203" s="119" t="s">
        <v>419</v>
      </c>
      <c r="AE1203" s="119" t="s">
        <v>516</v>
      </c>
      <c r="AF1203" s="96" t="s">
        <v>3904</v>
      </c>
      <c r="AG1203" s="231">
        <f t="shared" si="727"/>
        <v>0.15</v>
      </c>
      <c r="AH1203" s="119" t="s">
        <v>419</v>
      </c>
      <c r="AI1203" s="119" t="s">
        <v>2095</v>
      </c>
      <c r="AJ1203" s="231">
        <f t="shared" si="728"/>
        <v>0.1</v>
      </c>
      <c r="AK1203" s="119" t="s">
        <v>419</v>
      </c>
      <c r="AL1203" s="119" t="s">
        <v>2096</v>
      </c>
      <c r="AM1203" s="231">
        <f t="shared" si="729"/>
        <v>0.15</v>
      </c>
      <c r="AN1203" s="231" t="s">
        <v>2051</v>
      </c>
      <c r="AO1203" s="231" t="s">
        <v>2052</v>
      </c>
      <c r="AP1203" s="225">
        <f t="shared" si="698"/>
        <v>0.25</v>
      </c>
      <c r="AQ1203" s="226">
        <f t="shared" si="699"/>
        <v>1.05</v>
      </c>
      <c r="AR1203" s="358">
        <v>1.05</v>
      </c>
      <c r="AS1203" s="361" t="s">
        <v>2053</v>
      </c>
      <c r="AT1203" s="364">
        <f>VALUE(MID($AS1203,1,1))</f>
        <v>1</v>
      </c>
      <c r="AU1203" s="361" t="s">
        <v>2054</v>
      </c>
      <c r="AV1203" s="364">
        <f>VALUE(MID($AU1203,1,1))</f>
        <v>1</v>
      </c>
      <c r="AW1203" s="364">
        <f>$AT1203*$AV1203</f>
        <v>1</v>
      </c>
      <c r="AX1203" s="364" t="str">
        <f>CONCATENATE(AS1203,AU1203)</f>
        <v>1. Muy baja1. Leve</v>
      </c>
      <c r="AY1203" s="367" t="s">
        <v>2055</v>
      </c>
    </row>
    <row r="1204" spans="1:51" ht="50" customHeight="1" x14ac:dyDescent="0.3">
      <c r="A1204" s="374"/>
      <c r="B1204" s="377"/>
      <c r="C1204" s="380"/>
      <c r="D1204" s="377"/>
      <c r="E1204" s="377"/>
      <c r="F1204" s="377"/>
      <c r="G1204" s="383"/>
      <c r="H1204" s="362"/>
      <c r="I1204" s="362"/>
      <c r="J1204" s="362"/>
      <c r="K1204" s="362"/>
      <c r="L1204" s="362"/>
      <c r="M1204" s="362"/>
      <c r="N1204" s="365"/>
      <c r="O1204" s="371"/>
      <c r="P1204" s="362"/>
      <c r="Q1204" s="365"/>
      <c r="R1204" s="371"/>
      <c r="S1204" s="365"/>
      <c r="T1204" s="368"/>
      <c r="U1204" s="119" t="s">
        <v>419</v>
      </c>
      <c r="V1204" s="119" t="s">
        <v>2097</v>
      </c>
      <c r="W1204" s="119" t="s">
        <v>2046</v>
      </c>
      <c r="X1204" s="224">
        <f t="shared" si="724"/>
        <v>0.25</v>
      </c>
      <c r="Y1204" s="224" t="s">
        <v>2047</v>
      </c>
      <c r="Z1204" s="224">
        <f t="shared" si="725"/>
        <v>0.05</v>
      </c>
      <c r="AA1204" s="119" t="s">
        <v>419</v>
      </c>
      <c r="AB1204" s="119" t="s">
        <v>2098</v>
      </c>
      <c r="AC1204" s="231">
        <f t="shared" si="726"/>
        <v>0.1</v>
      </c>
      <c r="AD1204" s="119" t="s">
        <v>419</v>
      </c>
      <c r="AE1204" s="119" t="s">
        <v>516</v>
      </c>
      <c r="AF1204" s="119" t="s">
        <v>170</v>
      </c>
      <c r="AG1204" s="231">
        <f t="shared" si="727"/>
        <v>0.15</v>
      </c>
      <c r="AH1204" s="119" t="s">
        <v>419</v>
      </c>
      <c r="AI1204" s="119" t="s">
        <v>2099</v>
      </c>
      <c r="AJ1204" s="231">
        <f t="shared" si="728"/>
        <v>0.1</v>
      </c>
      <c r="AK1204" s="119" t="s">
        <v>419</v>
      </c>
      <c r="AL1204" s="119" t="s">
        <v>2100</v>
      </c>
      <c r="AM1204" s="231">
        <f t="shared" si="729"/>
        <v>0.15</v>
      </c>
      <c r="AN1204" s="231" t="s">
        <v>2051</v>
      </c>
      <c r="AO1204" s="231" t="s">
        <v>2067</v>
      </c>
      <c r="AP1204" s="225">
        <f t="shared" si="698"/>
        <v>0.25</v>
      </c>
      <c r="AQ1204" s="226">
        <f t="shared" si="699"/>
        <v>1.05</v>
      </c>
      <c r="AR1204" s="359"/>
      <c r="AS1204" s="362"/>
      <c r="AT1204" s="365"/>
      <c r="AU1204" s="362"/>
      <c r="AV1204" s="365"/>
      <c r="AW1204" s="365"/>
      <c r="AX1204" s="365"/>
      <c r="AY1204" s="368"/>
    </row>
    <row r="1205" spans="1:51" ht="50" customHeight="1" x14ac:dyDescent="0.3">
      <c r="A1205" s="375"/>
      <c r="B1205" s="378"/>
      <c r="C1205" s="381"/>
      <c r="D1205" s="378"/>
      <c r="E1205" s="378"/>
      <c r="F1205" s="378"/>
      <c r="G1205" s="384"/>
      <c r="H1205" s="363"/>
      <c r="I1205" s="363"/>
      <c r="J1205" s="363"/>
      <c r="K1205" s="363"/>
      <c r="L1205" s="363"/>
      <c r="M1205" s="363"/>
      <c r="N1205" s="366"/>
      <c r="O1205" s="372"/>
      <c r="P1205" s="363"/>
      <c r="Q1205" s="366"/>
      <c r="R1205" s="372"/>
      <c r="S1205" s="366"/>
      <c r="T1205" s="369"/>
      <c r="U1205" s="119" t="s">
        <v>419</v>
      </c>
      <c r="V1205" s="119" t="s">
        <v>4106</v>
      </c>
      <c r="W1205" s="119" t="s">
        <v>2046</v>
      </c>
      <c r="X1205" s="224">
        <f t="shared" si="724"/>
        <v>0.25</v>
      </c>
      <c r="Y1205" s="224" t="s">
        <v>2047</v>
      </c>
      <c r="Z1205" s="224">
        <f t="shared" si="725"/>
        <v>0.05</v>
      </c>
      <c r="AA1205" s="119" t="s">
        <v>419</v>
      </c>
      <c r="AB1205" s="119" t="s">
        <v>4107</v>
      </c>
      <c r="AC1205" s="231">
        <f t="shared" si="726"/>
        <v>0.1</v>
      </c>
      <c r="AD1205" s="119" t="s">
        <v>419</v>
      </c>
      <c r="AE1205" s="119" t="s">
        <v>194</v>
      </c>
      <c r="AF1205" s="96" t="s">
        <v>3904</v>
      </c>
      <c r="AG1205" s="231">
        <f t="shared" si="727"/>
        <v>0.15</v>
      </c>
      <c r="AH1205" s="119" t="s">
        <v>419</v>
      </c>
      <c r="AI1205" s="119" t="s">
        <v>2095</v>
      </c>
      <c r="AJ1205" s="231">
        <f t="shared" si="728"/>
        <v>0.1</v>
      </c>
      <c r="AK1205" s="119" t="s">
        <v>419</v>
      </c>
      <c r="AL1205" s="119" t="s">
        <v>2082</v>
      </c>
      <c r="AM1205" s="231">
        <f t="shared" si="729"/>
        <v>0.15</v>
      </c>
      <c r="AN1205" s="231" t="s">
        <v>2051</v>
      </c>
      <c r="AO1205" s="231" t="s">
        <v>2052</v>
      </c>
      <c r="AP1205" s="225">
        <f t="shared" si="698"/>
        <v>0.25</v>
      </c>
      <c r="AQ1205" s="226">
        <f t="shared" si="699"/>
        <v>1.05</v>
      </c>
      <c r="AR1205" s="360"/>
      <c r="AS1205" s="363"/>
      <c r="AT1205" s="366"/>
      <c r="AU1205" s="363"/>
      <c r="AV1205" s="366"/>
      <c r="AW1205" s="366"/>
      <c r="AX1205" s="366"/>
      <c r="AY1205" s="369"/>
    </row>
    <row r="1206" spans="1:51" ht="50" customHeight="1" x14ac:dyDescent="0.3">
      <c r="A1206" s="373" t="s">
        <v>3868</v>
      </c>
      <c r="B1206" s="376" t="s">
        <v>163</v>
      </c>
      <c r="C1206" s="379">
        <v>3</v>
      </c>
      <c r="D1206" s="376" t="s">
        <v>312</v>
      </c>
      <c r="E1206" s="376" t="s">
        <v>312</v>
      </c>
      <c r="F1206" s="376" t="s">
        <v>2032</v>
      </c>
      <c r="G1206" s="382" t="s">
        <v>2552</v>
      </c>
      <c r="H1206" s="361" t="s">
        <v>2073</v>
      </c>
      <c r="I1206" s="361" t="s">
        <v>2232</v>
      </c>
      <c r="J1206" s="361" t="s">
        <v>2233</v>
      </c>
      <c r="K1206" s="361" t="s">
        <v>2110</v>
      </c>
      <c r="L1206" s="361" t="s">
        <v>176</v>
      </c>
      <c r="M1206" s="361" t="s">
        <v>2132</v>
      </c>
      <c r="N1206" s="364">
        <f>VALUE(MID($M1206,1,1))</f>
        <v>2</v>
      </c>
      <c r="O1206" s="370">
        <f>IF(N1206=5,100%,IF(N1206=4,80%,IF(N1206=3,60%,IF(N1206=2,40%,IF(N1206=1,20%,"")))))</f>
        <v>0.4</v>
      </c>
      <c r="P1206" s="361" t="s">
        <v>2043</v>
      </c>
      <c r="Q1206" s="364">
        <f>VALUE(MID($P1206,1,1))</f>
        <v>2</v>
      </c>
      <c r="R1206" s="370">
        <f>IF(Q1206=5,100%,IF(Q1206=4,80%,IF(Q1206=3,60%,IF(Q1206=2,40%,IF(Q1206=1,20%,"")))))</f>
        <v>0.4</v>
      </c>
      <c r="S1206" s="364" t="str">
        <f>CONCATENATE(M1206,P1206)</f>
        <v>2. Baja2. Menor</v>
      </c>
      <c r="T1206" s="367" t="s">
        <v>2044</v>
      </c>
      <c r="U1206" s="96" t="s">
        <v>419</v>
      </c>
      <c r="V1206" s="96" t="s">
        <v>2234</v>
      </c>
      <c r="W1206" s="96" t="s">
        <v>2046</v>
      </c>
      <c r="X1206" s="224">
        <f t="shared" si="724"/>
        <v>0.25</v>
      </c>
      <c r="Y1206" s="224" t="s">
        <v>2047</v>
      </c>
      <c r="Z1206" s="224">
        <f t="shared" si="725"/>
        <v>0.05</v>
      </c>
      <c r="AA1206" s="96" t="s">
        <v>419</v>
      </c>
      <c r="AB1206" s="119" t="s">
        <v>4108</v>
      </c>
      <c r="AC1206" s="231">
        <f t="shared" si="726"/>
        <v>0.1</v>
      </c>
      <c r="AD1206" s="96" t="s">
        <v>419</v>
      </c>
      <c r="AE1206" s="119" t="s">
        <v>516</v>
      </c>
      <c r="AF1206" s="96" t="s">
        <v>3904</v>
      </c>
      <c r="AG1206" s="231">
        <f t="shared" si="727"/>
        <v>0.15</v>
      </c>
      <c r="AH1206" s="96" t="s">
        <v>419</v>
      </c>
      <c r="AI1206" s="96" t="s">
        <v>2145</v>
      </c>
      <c r="AJ1206" s="231">
        <f t="shared" si="728"/>
        <v>0.1</v>
      </c>
      <c r="AK1206" s="96" t="s">
        <v>419</v>
      </c>
      <c r="AL1206" s="96" t="s">
        <v>2079</v>
      </c>
      <c r="AM1206" s="231">
        <f t="shared" si="729"/>
        <v>0.15</v>
      </c>
      <c r="AN1206" s="231" t="s">
        <v>2051</v>
      </c>
      <c r="AO1206" s="231" t="s">
        <v>2067</v>
      </c>
      <c r="AP1206" s="225">
        <f t="shared" si="698"/>
        <v>0.25</v>
      </c>
      <c r="AQ1206" s="226">
        <f t="shared" si="699"/>
        <v>1.05</v>
      </c>
      <c r="AR1206" s="358">
        <v>0.70000000000000007</v>
      </c>
      <c r="AS1206" s="361" t="s">
        <v>2053</v>
      </c>
      <c r="AT1206" s="364">
        <f>VALUE(MID($AS1206,1,1))</f>
        <v>1</v>
      </c>
      <c r="AU1206" s="361" t="s">
        <v>2054</v>
      </c>
      <c r="AV1206" s="364">
        <f>VALUE(MID($AU1206,1,1))</f>
        <v>1</v>
      </c>
      <c r="AW1206" s="364">
        <f>$AT1206*$AV1206</f>
        <v>1</v>
      </c>
      <c r="AX1206" s="364" t="str">
        <f>CONCATENATE(AS1206,AU1206)</f>
        <v>1. Muy baja1. Leve</v>
      </c>
      <c r="AY1206" s="367" t="s">
        <v>2055</v>
      </c>
    </row>
    <row r="1207" spans="1:51" ht="50" customHeight="1" x14ac:dyDescent="0.3">
      <c r="A1207" s="374"/>
      <c r="B1207" s="377"/>
      <c r="C1207" s="380"/>
      <c r="D1207" s="377"/>
      <c r="E1207" s="377"/>
      <c r="F1207" s="377"/>
      <c r="G1207" s="383"/>
      <c r="H1207" s="362"/>
      <c r="I1207" s="362"/>
      <c r="J1207" s="362"/>
      <c r="K1207" s="362"/>
      <c r="L1207" s="362"/>
      <c r="M1207" s="362"/>
      <c r="N1207" s="365"/>
      <c r="O1207" s="371"/>
      <c r="P1207" s="362"/>
      <c r="Q1207" s="365"/>
      <c r="R1207" s="371"/>
      <c r="S1207" s="365"/>
      <c r="T1207" s="368"/>
      <c r="U1207" s="96" t="s">
        <v>419</v>
      </c>
      <c r="V1207" s="96" t="s">
        <v>2097</v>
      </c>
      <c r="W1207" s="96" t="s">
        <v>2046</v>
      </c>
      <c r="X1207" s="224">
        <f t="shared" si="724"/>
        <v>0.25</v>
      </c>
      <c r="Y1207" s="224" t="s">
        <v>2047</v>
      </c>
      <c r="Z1207" s="224">
        <f t="shared" si="725"/>
        <v>0.05</v>
      </c>
      <c r="AA1207" s="96" t="s">
        <v>419</v>
      </c>
      <c r="AB1207" s="96" t="s">
        <v>2098</v>
      </c>
      <c r="AC1207" s="231">
        <f t="shared" si="726"/>
        <v>0.1</v>
      </c>
      <c r="AD1207" s="96" t="s">
        <v>419</v>
      </c>
      <c r="AE1207" s="96" t="s">
        <v>178</v>
      </c>
      <c r="AF1207" s="119" t="s">
        <v>170</v>
      </c>
      <c r="AG1207" s="231">
        <f t="shared" si="727"/>
        <v>0.15</v>
      </c>
      <c r="AH1207" s="96" t="s">
        <v>419</v>
      </c>
      <c r="AI1207" s="96" t="s">
        <v>2099</v>
      </c>
      <c r="AJ1207" s="231">
        <f t="shared" si="728"/>
        <v>0.1</v>
      </c>
      <c r="AK1207" s="96" t="s">
        <v>419</v>
      </c>
      <c r="AL1207" s="96" t="s">
        <v>2100</v>
      </c>
      <c r="AM1207" s="231">
        <f t="shared" si="729"/>
        <v>0.15</v>
      </c>
      <c r="AN1207" s="231" t="s">
        <v>2051</v>
      </c>
      <c r="AO1207" s="231" t="s">
        <v>2067</v>
      </c>
      <c r="AP1207" s="225">
        <f t="shared" si="698"/>
        <v>0.25</v>
      </c>
      <c r="AQ1207" s="226">
        <f t="shared" si="699"/>
        <v>1.05</v>
      </c>
      <c r="AR1207" s="359"/>
      <c r="AS1207" s="362"/>
      <c r="AT1207" s="365"/>
      <c r="AU1207" s="362"/>
      <c r="AV1207" s="365"/>
      <c r="AW1207" s="365"/>
      <c r="AX1207" s="365"/>
      <c r="AY1207" s="368"/>
    </row>
    <row r="1208" spans="1:51" ht="50" customHeight="1" x14ac:dyDescent="0.3">
      <c r="A1208" s="375"/>
      <c r="B1208" s="378"/>
      <c r="C1208" s="381"/>
      <c r="D1208" s="378"/>
      <c r="E1208" s="378"/>
      <c r="F1208" s="378"/>
      <c r="G1208" s="384"/>
      <c r="H1208" s="363"/>
      <c r="I1208" s="363"/>
      <c r="J1208" s="363"/>
      <c r="K1208" s="363"/>
      <c r="L1208" s="363"/>
      <c r="M1208" s="363"/>
      <c r="N1208" s="366"/>
      <c r="O1208" s="372"/>
      <c r="P1208" s="363"/>
      <c r="Q1208" s="366"/>
      <c r="R1208" s="372"/>
      <c r="S1208" s="366"/>
      <c r="T1208" s="369"/>
      <c r="U1208" s="96"/>
      <c r="V1208" s="96"/>
      <c r="W1208" s="96"/>
      <c r="X1208" s="224" t="str">
        <f t="shared" si="724"/>
        <v>0%</v>
      </c>
      <c r="Y1208" s="224"/>
      <c r="Z1208" s="224" t="str">
        <f t="shared" si="725"/>
        <v>0%</v>
      </c>
      <c r="AA1208" s="96"/>
      <c r="AB1208" s="96"/>
      <c r="AC1208" s="231">
        <f t="shared" si="726"/>
        <v>0</v>
      </c>
      <c r="AD1208" s="96"/>
      <c r="AE1208" s="96"/>
      <c r="AF1208" s="96"/>
      <c r="AG1208" s="231">
        <f t="shared" si="727"/>
        <v>0</v>
      </c>
      <c r="AH1208" s="96"/>
      <c r="AI1208" s="96"/>
      <c r="AJ1208" s="231">
        <f t="shared" si="728"/>
        <v>0</v>
      </c>
      <c r="AK1208" s="96"/>
      <c r="AL1208" s="96"/>
      <c r="AM1208" s="231">
        <f t="shared" si="729"/>
        <v>0</v>
      </c>
      <c r="AN1208" s="231"/>
      <c r="AO1208" s="231"/>
      <c r="AP1208" s="225">
        <f t="shared" si="698"/>
        <v>0</v>
      </c>
      <c r="AQ1208" s="226">
        <f t="shared" si="699"/>
        <v>0</v>
      </c>
      <c r="AR1208" s="360"/>
      <c r="AS1208" s="363"/>
      <c r="AT1208" s="366"/>
      <c r="AU1208" s="363"/>
      <c r="AV1208" s="366"/>
      <c r="AW1208" s="366"/>
      <c r="AX1208" s="366"/>
      <c r="AY1208" s="369"/>
    </row>
    <row r="1209" spans="1:51" ht="50" customHeight="1" x14ac:dyDescent="0.3">
      <c r="A1209" s="373" t="s">
        <v>3868</v>
      </c>
      <c r="B1209" s="376" t="s">
        <v>163</v>
      </c>
      <c r="C1209" s="379">
        <v>4</v>
      </c>
      <c r="D1209" s="376" t="s">
        <v>312</v>
      </c>
      <c r="E1209" s="376" t="s">
        <v>312</v>
      </c>
      <c r="F1209" s="376" t="s">
        <v>2061</v>
      </c>
      <c r="G1209" s="382" t="s">
        <v>2556</v>
      </c>
      <c r="H1209" s="361" t="s">
        <v>2073</v>
      </c>
      <c r="I1209" s="361" t="s">
        <v>2237</v>
      </c>
      <c r="J1209" s="361" t="s">
        <v>2238</v>
      </c>
      <c r="K1209" s="361" t="s">
        <v>2239</v>
      </c>
      <c r="L1209" s="361" t="s">
        <v>176</v>
      </c>
      <c r="M1209" s="361" t="s">
        <v>2053</v>
      </c>
      <c r="N1209" s="364">
        <f>VALUE(MID($M1209,1,1))</f>
        <v>1</v>
      </c>
      <c r="O1209" s="370">
        <f>IF(N1209=5,100%,IF(N1209=4,80%,IF(N1209=3,60%,IF(N1209=2,40%,IF(N1209=1,20%,"")))))</f>
        <v>0.2</v>
      </c>
      <c r="P1209" s="361" t="s">
        <v>2054</v>
      </c>
      <c r="Q1209" s="364">
        <f>VALUE(MID($P1209,1,1))</f>
        <v>1</v>
      </c>
      <c r="R1209" s="370">
        <f>IF(Q1209=5,100%,IF(Q1209=4,80%,IF(Q1209=3,60%,IF(Q1209=2,40%,IF(Q1209=1,20%,"")))))</f>
        <v>0.2</v>
      </c>
      <c r="S1209" s="364" t="str">
        <f>CONCATENATE(M1209,P1209)</f>
        <v>1. Muy baja1. Leve</v>
      </c>
      <c r="T1209" s="367" t="s">
        <v>2055</v>
      </c>
      <c r="U1209" s="96" t="s">
        <v>419</v>
      </c>
      <c r="V1209" s="96" t="s">
        <v>2240</v>
      </c>
      <c r="W1209" s="96" t="s">
        <v>2046</v>
      </c>
      <c r="X1209" s="224">
        <f t="shared" si="724"/>
        <v>0.25</v>
      </c>
      <c r="Y1209" s="224" t="s">
        <v>2047</v>
      </c>
      <c r="Z1209" s="224">
        <f t="shared" si="725"/>
        <v>0.05</v>
      </c>
      <c r="AA1209" s="96" t="s">
        <v>456</v>
      </c>
      <c r="AB1209" s="96" t="s">
        <v>3063</v>
      </c>
      <c r="AC1209" s="231">
        <f t="shared" si="726"/>
        <v>0</v>
      </c>
      <c r="AD1209" s="96" t="s">
        <v>419</v>
      </c>
      <c r="AE1209" s="96" t="s">
        <v>193</v>
      </c>
      <c r="AF1209" s="96" t="s">
        <v>3904</v>
      </c>
      <c r="AG1209" s="231">
        <f t="shared" si="727"/>
        <v>0.15</v>
      </c>
      <c r="AH1209" s="96" t="s">
        <v>419</v>
      </c>
      <c r="AI1209" s="96" t="s">
        <v>2145</v>
      </c>
      <c r="AJ1209" s="231">
        <f t="shared" si="728"/>
        <v>0.1</v>
      </c>
      <c r="AK1209" s="96" t="s">
        <v>419</v>
      </c>
      <c r="AL1209" s="96" t="s">
        <v>2242</v>
      </c>
      <c r="AM1209" s="231">
        <f t="shared" si="729"/>
        <v>0.15</v>
      </c>
      <c r="AN1209" s="231" t="s">
        <v>2051</v>
      </c>
      <c r="AO1209" s="231" t="s">
        <v>2243</v>
      </c>
      <c r="AP1209" s="225">
        <f t="shared" si="698"/>
        <v>0.25</v>
      </c>
      <c r="AQ1209" s="226">
        <f t="shared" si="699"/>
        <v>0.95000000000000007</v>
      </c>
      <c r="AR1209" s="358">
        <v>0.31666666666666671</v>
      </c>
      <c r="AS1209" s="361" t="s">
        <v>2053</v>
      </c>
      <c r="AT1209" s="364">
        <f>VALUE(MID($AS1209,1,1))</f>
        <v>1</v>
      </c>
      <c r="AU1209" s="361" t="s">
        <v>2054</v>
      </c>
      <c r="AV1209" s="364">
        <f>VALUE(MID($AU1209,1,1))</f>
        <v>1</v>
      </c>
      <c r="AW1209" s="364">
        <f>$AT1209*$AV1209</f>
        <v>1</v>
      </c>
      <c r="AX1209" s="364" t="str">
        <f>CONCATENATE(AS1209,AU1209)</f>
        <v>1. Muy baja1. Leve</v>
      </c>
      <c r="AY1209" s="367" t="s">
        <v>2055</v>
      </c>
    </row>
    <row r="1210" spans="1:51" ht="50" customHeight="1" x14ac:dyDescent="0.3">
      <c r="A1210" s="374"/>
      <c r="B1210" s="377"/>
      <c r="C1210" s="380"/>
      <c r="D1210" s="377"/>
      <c r="E1210" s="377"/>
      <c r="F1210" s="377"/>
      <c r="G1210" s="383"/>
      <c r="H1210" s="362"/>
      <c r="I1210" s="362"/>
      <c r="J1210" s="362"/>
      <c r="K1210" s="362"/>
      <c r="L1210" s="362"/>
      <c r="M1210" s="362"/>
      <c r="N1210" s="365"/>
      <c r="O1210" s="371"/>
      <c r="P1210" s="362"/>
      <c r="Q1210" s="365"/>
      <c r="R1210" s="371"/>
      <c r="S1210" s="365"/>
      <c r="T1210" s="368"/>
      <c r="U1210" s="96"/>
      <c r="V1210" s="96"/>
      <c r="W1210" s="96"/>
      <c r="X1210" s="224" t="str">
        <f t="shared" si="724"/>
        <v>0%</v>
      </c>
      <c r="Y1210" s="224"/>
      <c r="Z1210" s="224" t="str">
        <f t="shared" si="725"/>
        <v>0%</v>
      </c>
      <c r="AA1210" s="96"/>
      <c r="AB1210" s="96"/>
      <c r="AC1210" s="231">
        <f t="shared" si="726"/>
        <v>0</v>
      </c>
      <c r="AD1210" s="96"/>
      <c r="AE1210" s="96"/>
      <c r="AF1210" s="96"/>
      <c r="AG1210" s="231">
        <f t="shared" si="727"/>
        <v>0</v>
      </c>
      <c r="AH1210" s="96"/>
      <c r="AI1210" s="96"/>
      <c r="AJ1210" s="231">
        <f t="shared" si="728"/>
        <v>0</v>
      </c>
      <c r="AK1210" s="96"/>
      <c r="AL1210" s="96"/>
      <c r="AM1210" s="231">
        <f t="shared" si="729"/>
        <v>0</v>
      </c>
      <c r="AN1210" s="231"/>
      <c r="AO1210" s="231"/>
      <c r="AP1210" s="225">
        <f t="shared" si="698"/>
        <v>0</v>
      </c>
      <c r="AQ1210" s="226">
        <f t="shared" si="699"/>
        <v>0</v>
      </c>
      <c r="AR1210" s="359"/>
      <c r="AS1210" s="362"/>
      <c r="AT1210" s="365"/>
      <c r="AU1210" s="362"/>
      <c r="AV1210" s="365"/>
      <c r="AW1210" s="365"/>
      <c r="AX1210" s="365"/>
      <c r="AY1210" s="368"/>
    </row>
    <row r="1211" spans="1:51" ht="50" customHeight="1" x14ac:dyDescent="0.3">
      <c r="A1211" s="375"/>
      <c r="B1211" s="378"/>
      <c r="C1211" s="381"/>
      <c r="D1211" s="378"/>
      <c r="E1211" s="378"/>
      <c r="F1211" s="378"/>
      <c r="G1211" s="384"/>
      <c r="H1211" s="363"/>
      <c r="I1211" s="363"/>
      <c r="J1211" s="363"/>
      <c r="K1211" s="363"/>
      <c r="L1211" s="363"/>
      <c r="M1211" s="363"/>
      <c r="N1211" s="366"/>
      <c r="O1211" s="372"/>
      <c r="P1211" s="363"/>
      <c r="Q1211" s="366"/>
      <c r="R1211" s="372"/>
      <c r="S1211" s="366"/>
      <c r="T1211" s="369"/>
      <c r="U1211" s="96"/>
      <c r="V1211" s="96"/>
      <c r="W1211" s="96"/>
      <c r="X1211" s="224" t="str">
        <f t="shared" si="724"/>
        <v>0%</v>
      </c>
      <c r="Y1211" s="224"/>
      <c r="Z1211" s="224" t="str">
        <f t="shared" si="725"/>
        <v>0%</v>
      </c>
      <c r="AA1211" s="96"/>
      <c r="AB1211" s="96"/>
      <c r="AC1211" s="231">
        <f t="shared" si="726"/>
        <v>0</v>
      </c>
      <c r="AD1211" s="96"/>
      <c r="AE1211" s="96"/>
      <c r="AF1211" s="96"/>
      <c r="AG1211" s="231">
        <f t="shared" si="727"/>
        <v>0</v>
      </c>
      <c r="AH1211" s="96"/>
      <c r="AI1211" s="96"/>
      <c r="AJ1211" s="231">
        <f t="shared" si="728"/>
        <v>0</v>
      </c>
      <c r="AK1211" s="96"/>
      <c r="AL1211" s="96"/>
      <c r="AM1211" s="231">
        <f t="shared" si="729"/>
        <v>0</v>
      </c>
      <c r="AN1211" s="231"/>
      <c r="AO1211" s="231"/>
      <c r="AP1211" s="225">
        <f t="shared" si="698"/>
        <v>0</v>
      </c>
      <c r="AQ1211" s="226">
        <f t="shared" si="699"/>
        <v>0</v>
      </c>
      <c r="AR1211" s="360"/>
      <c r="AS1211" s="363"/>
      <c r="AT1211" s="366"/>
      <c r="AU1211" s="363"/>
      <c r="AV1211" s="366"/>
      <c r="AW1211" s="366"/>
      <c r="AX1211" s="366"/>
      <c r="AY1211" s="369"/>
    </row>
    <row r="1212" spans="1:51" ht="50" customHeight="1" x14ac:dyDescent="0.3">
      <c r="A1212" s="373" t="s">
        <v>3868</v>
      </c>
      <c r="B1212" s="376" t="s">
        <v>163</v>
      </c>
      <c r="C1212" s="379">
        <v>5</v>
      </c>
      <c r="D1212" s="376" t="s">
        <v>465</v>
      </c>
      <c r="E1212" s="376" t="s">
        <v>175</v>
      </c>
      <c r="F1212" s="376" t="s">
        <v>2032</v>
      </c>
      <c r="G1212" s="382" t="s">
        <v>2550</v>
      </c>
      <c r="H1212" s="361" t="s">
        <v>2104</v>
      </c>
      <c r="I1212" s="361" t="s">
        <v>2033</v>
      </c>
      <c r="J1212" s="361" t="s">
        <v>2174</v>
      </c>
      <c r="K1212" s="361" t="s">
        <v>2175</v>
      </c>
      <c r="L1212" s="361" t="s">
        <v>176</v>
      </c>
      <c r="M1212" s="361" t="s">
        <v>2132</v>
      </c>
      <c r="N1212" s="364">
        <f>VALUE(MID($M1212,1,1))</f>
        <v>2</v>
      </c>
      <c r="O1212" s="370">
        <f>IF(N1212=5,100%,IF(N1212=4,80%,IF(N1212=3,60%,IF(N1212=2,40%,IF(N1212=1,20%,"")))))</f>
        <v>0.4</v>
      </c>
      <c r="P1212" s="361" t="s">
        <v>2043</v>
      </c>
      <c r="Q1212" s="364">
        <f>VALUE(MID($P1212,1,1))</f>
        <v>2</v>
      </c>
      <c r="R1212" s="370">
        <f>IF(Q1212=5,100%,IF(Q1212=4,80%,IF(Q1212=3,60%,IF(Q1212=2,40%,IF(Q1212=1,20%,"")))))</f>
        <v>0.4</v>
      </c>
      <c r="S1212" s="364" t="str">
        <f>CONCATENATE(M1212,P1212)</f>
        <v>2. Baja2. Menor</v>
      </c>
      <c r="T1212" s="367" t="s">
        <v>2044</v>
      </c>
      <c r="U1212" s="96" t="s">
        <v>419</v>
      </c>
      <c r="V1212" s="96" t="s">
        <v>2176</v>
      </c>
      <c r="W1212" s="96" t="s">
        <v>2046</v>
      </c>
      <c r="X1212" s="224">
        <f t="shared" si="724"/>
        <v>0.25</v>
      </c>
      <c r="Y1212" s="224" t="s">
        <v>2047</v>
      </c>
      <c r="Z1212" s="224">
        <f t="shared" si="725"/>
        <v>0.05</v>
      </c>
      <c r="AA1212" s="96" t="s">
        <v>419</v>
      </c>
      <c r="AB1212" s="96" t="s">
        <v>2177</v>
      </c>
      <c r="AC1212" s="231">
        <f t="shared" si="726"/>
        <v>0.1</v>
      </c>
      <c r="AD1212" s="96" t="s">
        <v>419</v>
      </c>
      <c r="AE1212" s="96" t="s">
        <v>178</v>
      </c>
      <c r="AF1212" s="96" t="s">
        <v>170</v>
      </c>
      <c r="AG1212" s="231">
        <f t="shared" si="727"/>
        <v>0.15</v>
      </c>
      <c r="AH1212" s="96" t="s">
        <v>419</v>
      </c>
      <c r="AI1212" s="96" t="s">
        <v>2145</v>
      </c>
      <c r="AJ1212" s="231">
        <f t="shared" si="728"/>
        <v>0.1</v>
      </c>
      <c r="AK1212" s="96" t="s">
        <v>419</v>
      </c>
      <c r="AL1212" s="96" t="s">
        <v>2050</v>
      </c>
      <c r="AM1212" s="231">
        <f t="shared" si="729"/>
        <v>0.15</v>
      </c>
      <c r="AN1212" s="231" t="s">
        <v>2051</v>
      </c>
      <c r="AO1212" s="231" t="s">
        <v>2067</v>
      </c>
      <c r="AP1212" s="225">
        <f t="shared" si="698"/>
        <v>0.25</v>
      </c>
      <c r="AQ1212" s="226">
        <f t="shared" si="699"/>
        <v>1.05</v>
      </c>
      <c r="AR1212" s="358">
        <v>0.70000000000000007</v>
      </c>
      <c r="AS1212" s="361" t="s">
        <v>2053</v>
      </c>
      <c r="AT1212" s="364">
        <f>VALUE(MID($AS1212,1,1))</f>
        <v>1</v>
      </c>
      <c r="AU1212" s="361" t="s">
        <v>2054</v>
      </c>
      <c r="AV1212" s="364">
        <f>VALUE(MID($AU1212,1,1))</f>
        <v>1</v>
      </c>
      <c r="AW1212" s="364">
        <f>$AT1212*$AV1212</f>
        <v>1</v>
      </c>
      <c r="AX1212" s="364" t="str">
        <f>CONCATENATE(AS1212,AU1212)</f>
        <v>1. Muy baja1. Leve</v>
      </c>
      <c r="AY1212" s="367" t="s">
        <v>2055</v>
      </c>
    </row>
    <row r="1213" spans="1:51" ht="50" customHeight="1" x14ac:dyDescent="0.3">
      <c r="A1213" s="374"/>
      <c r="B1213" s="377"/>
      <c r="C1213" s="380"/>
      <c r="D1213" s="377"/>
      <c r="E1213" s="377"/>
      <c r="F1213" s="377"/>
      <c r="G1213" s="383"/>
      <c r="H1213" s="362"/>
      <c r="I1213" s="362"/>
      <c r="J1213" s="362"/>
      <c r="K1213" s="362"/>
      <c r="L1213" s="362"/>
      <c r="M1213" s="362"/>
      <c r="N1213" s="365"/>
      <c r="O1213" s="371"/>
      <c r="P1213" s="362"/>
      <c r="Q1213" s="365"/>
      <c r="R1213" s="371"/>
      <c r="S1213" s="365"/>
      <c r="T1213" s="368"/>
      <c r="U1213" s="96" t="s">
        <v>419</v>
      </c>
      <c r="V1213" s="96" t="s">
        <v>2178</v>
      </c>
      <c r="W1213" s="96" t="s">
        <v>2046</v>
      </c>
      <c r="X1213" s="224">
        <f t="shared" si="724"/>
        <v>0.25</v>
      </c>
      <c r="Y1213" s="224" t="s">
        <v>2047</v>
      </c>
      <c r="Z1213" s="224">
        <f t="shared" si="725"/>
        <v>0.05</v>
      </c>
      <c r="AA1213" s="96" t="s">
        <v>419</v>
      </c>
      <c r="AB1213" s="96" t="s">
        <v>2179</v>
      </c>
      <c r="AC1213" s="231">
        <f t="shared" si="726"/>
        <v>0.1</v>
      </c>
      <c r="AD1213" s="96" t="s">
        <v>419</v>
      </c>
      <c r="AE1213" s="96" t="s">
        <v>516</v>
      </c>
      <c r="AF1213" s="96" t="s">
        <v>3904</v>
      </c>
      <c r="AG1213" s="231">
        <f t="shared" si="727"/>
        <v>0.15</v>
      </c>
      <c r="AH1213" s="96" t="s">
        <v>419</v>
      </c>
      <c r="AI1213" s="96" t="s">
        <v>2145</v>
      </c>
      <c r="AJ1213" s="231">
        <f t="shared" si="728"/>
        <v>0.1</v>
      </c>
      <c r="AK1213" s="96" t="s">
        <v>419</v>
      </c>
      <c r="AL1213" s="96" t="s">
        <v>2050</v>
      </c>
      <c r="AM1213" s="231">
        <f t="shared" si="729"/>
        <v>0.15</v>
      </c>
      <c r="AN1213" s="231" t="s">
        <v>2051</v>
      </c>
      <c r="AO1213" s="231" t="s">
        <v>2067</v>
      </c>
      <c r="AP1213" s="225">
        <f t="shared" si="698"/>
        <v>0.25</v>
      </c>
      <c r="AQ1213" s="226">
        <f t="shared" si="699"/>
        <v>1.05</v>
      </c>
      <c r="AR1213" s="359"/>
      <c r="AS1213" s="362"/>
      <c r="AT1213" s="365"/>
      <c r="AU1213" s="362"/>
      <c r="AV1213" s="365"/>
      <c r="AW1213" s="365"/>
      <c r="AX1213" s="365"/>
      <c r="AY1213" s="368"/>
    </row>
    <row r="1214" spans="1:51" ht="50" customHeight="1" x14ac:dyDescent="0.3">
      <c r="A1214" s="375"/>
      <c r="B1214" s="378"/>
      <c r="C1214" s="381"/>
      <c r="D1214" s="378"/>
      <c r="E1214" s="378"/>
      <c r="F1214" s="378"/>
      <c r="G1214" s="384"/>
      <c r="H1214" s="363"/>
      <c r="I1214" s="363"/>
      <c r="J1214" s="363"/>
      <c r="K1214" s="363"/>
      <c r="L1214" s="363"/>
      <c r="M1214" s="363"/>
      <c r="N1214" s="366"/>
      <c r="O1214" s="372"/>
      <c r="P1214" s="363"/>
      <c r="Q1214" s="366"/>
      <c r="R1214" s="372"/>
      <c r="S1214" s="366"/>
      <c r="T1214" s="369"/>
      <c r="U1214" s="96"/>
      <c r="V1214" s="96"/>
      <c r="W1214" s="96"/>
      <c r="X1214" s="224" t="str">
        <f t="shared" si="724"/>
        <v>0%</v>
      </c>
      <c r="Y1214" s="224"/>
      <c r="Z1214" s="224" t="str">
        <f t="shared" si="725"/>
        <v>0%</v>
      </c>
      <c r="AA1214" s="96"/>
      <c r="AB1214" s="96"/>
      <c r="AC1214" s="231">
        <f t="shared" si="726"/>
        <v>0</v>
      </c>
      <c r="AD1214" s="96"/>
      <c r="AE1214" s="96"/>
      <c r="AF1214" s="96"/>
      <c r="AG1214" s="231">
        <f t="shared" si="727"/>
        <v>0</v>
      </c>
      <c r="AH1214" s="96"/>
      <c r="AI1214" s="96"/>
      <c r="AJ1214" s="231">
        <f t="shared" si="728"/>
        <v>0</v>
      </c>
      <c r="AK1214" s="96"/>
      <c r="AL1214" s="96"/>
      <c r="AM1214" s="231">
        <f t="shared" si="729"/>
        <v>0</v>
      </c>
      <c r="AN1214" s="231"/>
      <c r="AO1214" s="231"/>
      <c r="AP1214" s="225">
        <f t="shared" si="698"/>
        <v>0</v>
      </c>
      <c r="AQ1214" s="226">
        <f t="shared" si="699"/>
        <v>0</v>
      </c>
      <c r="AR1214" s="360"/>
      <c r="AS1214" s="363"/>
      <c r="AT1214" s="366"/>
      <c r="AU1214" s="363"/>
      <c r="AV1214" s="366"/>
      <c r="AW1214" s="366"/>
      <c r="AX1214" s="366"/>
      <c r="AY1214" s="369"/>
    </row>
    <row r="1215" spans="1:51" ht="50" customHeight="1" x14ac:dyDescent="0.3">
      <c r="A1215" s="373" t="s">
        <v>3868</v>
      </c>
      <c r="B1215" s="376" t="s">
        <v>163</v>
      </c>
      <c r="C1215" s="379">
        <v>6</v>
      </c>
      <c r="D1215" s="376" t="s">
        <v>465</v>
      </c>
      <c r="E1215" s="376" t="s">
        <v>175</v>
      </c>
      <c r="F1215" s="376" t="s">
        <v>2061</v>
      </c>
      <c r="G1215" s="382" t="s">
        <v>2551</v>
      </c>
      <c r="H1215" s="361" t="s">
        <v>2104</v>
      </c>
      <c r="I1215" s="361" t="s">
        <v>2033</v>
      </c>
      <c r="J1215" s="361" t="s">
        <v>2034</v>
      </c>
      <c r="K1215" s="361" t="s">
        <v>2076</v>
      </c>
      <c r="L1215" s="361" t="s">
        <v>176</v>
      </c>
      <c r="M1215" s="361" t="s">
        <v>2042</v>
      </c>
      <c r="N1215" s="364">
        <f>VALUE(MID($M1215,1,1))</f>
        <v>3</v>
      </c>
      <c r="O1215" s="370">
        <f>IF(N1215=5,100%,IF(N1215=4,80%,IF(N1215=3,60%,IF(N1215=2,40%,IF(N1215=1,20%,"")))))</f>
        <v>0.6</v>
      </c>
      <c r="P1215" s="361" t="s">
        <v>2043</v>
      </c>
      <c r="Q1215" s="364">
        <f>VALUE(MID($P1215,1,1))</f>
        <v>2</v>
      </c>
      <c r="R1215" s="370">
        <f>IF(Q1215=5,100%,IF(Q1215=4,80%,IF(Q1215=3,60%,IF(Q1215=2,40%,IF(Q1215=1,20%,"")))))</f>
        <v>0.4</v>
      </c>
      <c r="S1215" s="364" t="str">
        <f>CONCATENATE(M1215,P1215)</f>
        <v>3. Media2. Menor</v>
      </c>
      <c r="T1215" s="367" t="s">
        <v>2044</v>
      </c>
      <c r="U1215" s="96" t="s">
        <v>419</v>
      </c>
      <c r="V1215" s="96" t="s">
        <v>2181</v>
      </c>
      <c r="W1215" s="96" t="s">
        <v>2046</v>
      </c>
      <c r="X1215" s="224">
        <f t="shared" si="724"/>
        <v>0.25</v>
      </c>
      <c r="Y1215" s="224" t="s">
        <v>2069</v>
      </c>
      <c r="Z1215" s="224">
        <f t="shared" si="725"/>
        <v>0.15</v>
      </c>
      <c r="AA1215" s="96" t="s">
        <v>419</v>
      </c>
      <c r="AB1215" s="96" t="s">
        <v>2182</v>
      </c>
      <c r="AC1215" s="231">
        <f t="shared" si="726"/>
        <v>0.1</v>
      </c>
      <c r="AD1215" s="96" t="s">
        <v>419</v>
      </c>
      <c r="AE1215" s="96" t="s">
        <v>289</v>
      </c>
      <c r="AF1215" s="96" t="s">
        <v>170</v>
      </c>
      <c r="AG1215" s="231">
        <f t="shared" si="727"/>
        <v>0.15</v>
      </c>
      <c r="AH1215" s="96" t="s">
        <v>419</v>
      </c>
      <c r="AI1215" s="96" t="s">
        <v>2066</v>
      </c>
      <c r="AJ1215" s="231">
        <f t="shared" si="728"/>
        <v>0.1</v>
      </c>
      <c r="AK1215" s="96" t="s">
        <v>419</v>
      </c>
      <c r="AL1215" s="96" t="s">
        <v>2063</v>
      </c>
      <c r="AM1215" s="231">
        <f t="shared" si="729"/>
        <v>0.15</v>
      </c>
      <c r="AN1215" s="231" t="s">
        <v>2051</v>
      </c>
      <c r="AO1215" s="231" t="s">
        <v>2183</v>
      </c>
      <c r="AP1215" s="225">
        <f t="shared" si="698"/>
        <v>0.25</v>
      </c>
      <c r="AQ1215" s="226">
        <f t="shared" si="699"/>
        <v>1.1499999999999999</v>
      </c>
      <c r="AR1215" s="358">
        <v>1.0666666666666667</v>
      </c>
      <c r="AS1215" s="361" t="s">
        <v>2053</v>
      </c>
      <c r="AT1215" s="364">
        <f>VALUE(MID($AS1215,1,1))</f>
        <v>1</v>
      </c>
      <c r="AU1215" s="361" t="s">
        <v>2054</v>
      </c>
      <c r="AV1215" s="364">
        <f>VALUE(MID($AU1215,1,1))</f>
        <v>1</v>
      </c>
      <c r="AW1215" s="364">
        <f>$AT1215*$AV1215</f>
        <v>1</v>
      </c>
      <c r="AX1215" s="364" t="str">
        <f>CONCATENATE(AS1215,AU1215)</f>
        <v>1. Muy baja1. Leve</v>
      </c>
      <c r="AY1215" s="367" t="s">
        <v>2055</v>
      </c>
    </row>
    <row r="1216" spans="1:51" ht="50" customHeight="1" x14ac:dyDescent="0.3">
      <c r="A1216" s="374"/>
      <c r="B1216" s="377"/>
      <c r="C1216" s="380"/>
      <c r="D1216" s="377"/>
      <c r="E1216" s="377"/>
      <c r="F1216" s="377"/>
      <c r="G1216" s="383"/>
      <c r="H1216" s="362"/>
      <c r="I1216" s="362"/>
      <c r="J1216" s="362"/>
      <c r="K1216" s="362"/>
      <c r="L1216" s="362"/>
      <c r="M1216" s="362"/>
      <c r="N1216" s="365"/>
      <c r="O1216" s="371"/>
      <c r="P1216" s="362"/>
      <c r="Q1216" s="365"/>
      <c r="R1216" s="371"/>
      <c r="S1216" s="365"/>
      <c r="T1216" s="368"/>
      <c r="U1216" s="96" t="s">
        <v>419</v>
      </c>
      <c r="V1216" s="96" t="s">
        <v>2181</v>
      </c>
      <c r="W1216" s="96" t="s">
        <v>2114</v>
      </c>
      <c r="X1216" s="224">
        <f t="shared" si="724"/>
        <v>0.1</v>
      </c>
      <c r="Y1216" s="224" t="s">
        <v>2069</v>
      </c>
      <c r="Z1216" s="224">
        <f t="shared" si="725"/>
        <v>0.15</v>
      </c>
      <c r="AA1216" s="96" t="s">
        <v>419</v>
      </c>
      <c r="AB1216" s="96" t="s">
        <v>2182</v>
      </c>
      <c r="AC1216" s="231">
        <f t="shared" si="726"/>
        <v>0.1</v>
      </c>
      <c r="AD1216" s="96" t="s">
        <v>419</v>
      </c>
      <c r="AE1216" s="96" t="s">
        <v>289</v>
      </c>
      <c r="AF1216" s="96" t="s">
        <v>170</v>
      </c>
      <c r="AG1216" s="231">
        <f t="shared" si="727"/>
        <v>0.15</v>
      </c>
      <c r="AH1216" s="96" t="s">
        <v>419</v>
      </c>
      <c r="AI1216" s="96" t="s">
        <v>2066</v>
      </c>
      <c r="AJ1216" s="231">
        <f t="shared" si="728"/>
        <v>0.1</v>
      </c>
      <c r="AK1216" s="96" t="s">
        <v>419</v>
      </c>
      <c r="AL1216" s="96" t="s">
        <v>2063</v>
      </c>
      <c r="AM1216" s="231">
        <f t="shared" si="729"/>
        <v>0.15</v>
      </c>
      <c r="AN1216" s="231" t="s">
        <v>2051</v>
      </c>
      <c r="AO1216" s="231" t="s">
        <v>2183</v>
      </c>
      <c r="AP1216" s="225">
        <f t="shared" si="698"/>
        <v>0.25</v>
      </c>
      <c r="AQ1216" s="226">
        <f t="shared" si="699"/>
        <v>1</v>
      </c>
      <c r="AR1216" s="359"/>
      <c r="AS1216" s="362"/>
      <c r="AT1216" s="365"/>
      <c r="AU1216" s="362"/>
      <c r="AV1216" s="365"/>
      <c r="AW1216" s="365"/>
      <c r="AX1216" s="365"/>
      <c r="AY1216" s="368"/>
    </row>
    <row r="1217" spans="1:51" ht="50" customHeight="1" x14ac:dyDescent="0.3">
      <c r="A1217" s="375"/>
      <c r="B1217" s="378"/>
      <c r="C1217" s="381"/>
      <c r="D1217" s="378"/>
      <c r="E1217" s="378"/>
      <c r="F1217" s="378"/>
      <c r="G1217" s="384"/>
      <c r="H1217" s="363"/>
      <c r="I1217" s="363"/>
      <c r="J1217" s="363"/>
      <c r="K1217" s="363"/>
      <c r="L1217" s="363"/>
      <c r="M1217" s="363"/>
      <c r="N1217" s="366"/>
      <c r="O1217" s="372"/>
      <c r="P1217" s="363"/>
      <c r="Q1217" s="366"/>
      <c r="R1217" s="372"/>
      <c r="S1217" s="366"/>
      <c r="T1217" s="369"/>
      <c r="U1217" s="96" t="s">
        <v>419</v>
      </c>
      <c r="V1217" s="96" t="s">
        <v>2184</v>
      </c>
      <c r="W1217" s="96" t="s">
        <v>2046</v>
      </c>
      <c r="X1217" s="224">
        <f t="shared" si="724"/>
        <v>0.25</v>
      </c>
      <c r="Y1217" s="224" t="s">
        <v>2047</v>
      </c>
      <c r="Z1217" s="224">
        <f t="shared" si="725"/>
        <v>0.05</v>
      </c>
      <c r="AA1217" s="96" t="s">
        <v>419</v>
      </c>
      <c r="AB1217" s="96" t="s">
        <v>2185</v>
      </c>
      <c r="AC1217" s="231">
        <f t="shared" si="726"/>
        <v>0.1</v>
      </c>
      <c r="AD1217" s="96" t="s">
        <v>419</v>
      </c>
      <c r="AE1217" s="96" t="s">
        <v>178</v>
      </c>
      <c r="AF1217" s="96" t="s">
        <v>170</v>
      </c>
      <c r="AG1217" s="231">
        <f t="shared" si="727"/>
        <v>0.15</v>
      </c>
      <c r="AH1217" s="96" t="s">
        <v>419</v>
      </c>
      <c r="AI1217" s="96" t="s">
        <v>2159</v>
      </c>
      <c r="AJ1217" s="231">
        <f t="shared" si="728"/>
        <v>0.1</v>
      </c>
      <c r="AK1217" s="96" t="s">
        <v>419</v>
      </c>
      <c r="AL1217" s="96" t="s">
        <v>2063</v>
      </c>
      <c r="AM1217" s="231">
        <f t="shared" si="729"/>
        <v>0.15</v>
      </c>
      <c r="AN1217" s="231" t="s">
        <v>2051</v>
      </c>
      <c r="AO1217" s="231" t="s">
        <v>2183</v>
      </c>
      <c r="AP1217" s="225">
        <f t="shared" si="698"/>
        <v>0.25</v>
      </c>
      <c r="AQ1217" s="226">
        <f t="shared" si="699"/>
        <v>1.05</v>
      </c>
      <c r="AR1217" s="360"/>
      <c r="AS1217" s="363"/>
      <c r="AT1217" s="366"/>
      <c r="AU1217" s="363"/>
      <c r="AV1217" s="366"/>
      <c r="AW1217" s="366"/>
      <c r="AX1217" s="366"/>
      <c r="AY1217" s="369"/>
    </row>
    <row r="1218" spans="1:51" ht="50" customHeight="1" x14ac:dyDescent="0.3">
      <c r="A1218" s="376" t="s">
        <v>256</v>
      </c>
      <c r="B1218" s="376" t="s">
        <v>163</v>
      </c>
      <c r="C1218" s="379">
        <v>1</v>
      </c>
      <c r="D1218" s="376" t="s">
        <v>2329</v>
      </c>
      <c r="E1218" s="376" t="s">
        <v>253</v>
      </c>
      <c r="F1218" s="376" t="s">
        <v>2032</v>
      </c>
      <c r="G1218" s="382" t="str">
        <f>(CONCATENATE(F1218," ","de"," ",D1218," ","por"," ",J1218," ","debido a"," ",I1218))</f>
        <v>Pérdida de confidencialidad e integridad de Información Física por Uso indebido de la Información debido a Falta de capacitación al personal</v>
      </c>
      <c r="H1218" s="361" t="s">
        <v>2073</v>
      </c>
      <c r="I1218" s="361" t="s">
        <v>2074</v>
      </c>
      <c r="J1218" s="361" t="s">
        <v>2075</v>
      </c>
      <c r="K1218" s="361" t="s">
        <v>2076</v>
      </c>
      <c r="L1218" s="361" t="s">
        <v>176</v>
      </c>
      <c r="M1218" s="361" t="s">
        <v>2042</v>
      </c>
      <c r="N1218" s="364">
        <f>VALUE(MID($M1218,1,1))</f>
        <v>3</v>
      </c>
      <c r="O1218" s="370">
        <f>IF(N1218=5,100%,IF(N1218=4,80%,IF(N1218=3,60%,IF(N1218=2,40%,IF(N1218=1,20%,"")))))</f>
        <v>0.6</v>
      </c>
      <c r="P1218" s="361" t="s">
        <v>2043</v>
      </c>
      <c r="Q1218" s="364">
        <f>VALUE(MID($P1218,1,1))</f>
        <v>2</v>
      </c>
      <c r="R1218" s="370">
        <f>IF(Q1218=5,100%,IF(Q1218=4,80%,IF(Q1218=3,60%,IF(Q1218=2,40%,IF(Q1218=1,20%,"")))))</f>
        <v>0.4</v>
      </c>
      <c r="S1218" s="364" t="str">
        <f>CONCATENATE(M1218,P1218)</f>
        <v>3. Media2. Menor</v>
      </c>
      <c r="T1218" s="367" t="str">
        <f>IF(S1218="5. Muy alta1. Leve","Alto",IF(S1218="5. Muy alta2. Menor","Alto",IF(S1218="5. Muy alta3. Moderado","Alto",IF(S1218="5. Muy alta4. Mayor","Alto",IF(S1218="5. Muy alta5. Catastrófico","Extremo",IF(S1218="4. Alta1. Leve","Moderado",IF(S1218="4. Alta2. Menor","Moderado",IF(S1218="4. Alta3. Moderado","Alto",IF(S1218="4. Alta4. Mayor","Alto",IF(S1218="4. Alta5. Catastrófico","Extremo",IF(S1218="3. Media1. Leve","Moderado",IF(S1218="3. Media2. Menor","Moderado",IF(S1218="3. Media3. Moderado","Moderado",IF(S1218="3. Media4. Mayor","Alto",IF(S1218="3. Media5. Catastrófico","Extremo",IF(S1218="2. Baja1. Leve","Bajo",IF(S1218="2. Baja2. Menor","Moderado",IF(S1218="2. Baja3. Moderado","Moderado",IF(S1218="2. Baja4. Mayor","Alto",IF(S1218="2. Baja5. Catastrófico","Extremo",IF(S1218="1. Muy baja1. Leve","Bajo",IF(S1218="1. Muy baja2. Menor","Bajo",IF(S1218="1. Muy baja3. Moderado","Moderado",IF(S1218="1. Muy baja4. Mayor","Alto",IF(S1218="1. Muy baja5. Catastrófico","Extremo","")))))))))))))))))))))))))</f>
        <v>Moderado</v>
      </c>
      <c r="U1218" s="129" t="s">
        <v>419</v>
      </c>
      <c r="V1218" s="129" t="s">
        <v>3934</v>
      </c>
      <c r="W1218" s="129" t="s">
        <v>2046</v>
      </c>
      <c r="X1218" s="251">
        <f t="shared" si="724"/>
        <v>0.25</v>
      </c>
      <c r="Y1218" s="251" t="s">
        <v>2047</v>
      </c>
      <c r="Z1218" s="251">
        <f t="shared" si="725"/>
        <v>0.05</v>
      </c>
      <c r="AA1218" s="129" t="s">
        <v>419</v>
      </c>
      <c r="AB1218" s="129" t="s">
        <v>4109</v>
      </c>
      <c r="AC1218" s="225">
        <f t="shared" si="726"/>
        <v>0.1</v>
      </c>
      <c r="AD1218" s="129" t="s">
        <v>419</v>
      </c>
      <c r="AE1218" s="129" t="s">
        <v>324</v>
      </c>
      <c r="AF1218" s="129" t="s">
        <v>3782</v>
      </c>
      <c r="AG1218" s="225">
        <f t="shared" si="727"/>
        <v>0.15</v>
      </c>
      <c r="AH1218" s="129" t="s">
        <v>419</v>
      </c>
      <c r="AI1218" s="129" t="s">
        <v>2145</v>
      </c>
      <c r="AJ1218" s="225">
        <f t="shared" si="728"/>
        <v>0.1</v>
      </c>
      <c r="AK1218" s="129" t="s">
        <v>419</v>
      </c>
      <c r="AL1218" s="129" t="s">
        <v>2079</v>
      </c>
      <c r="AM1218" s="225">
        <f t="shared" si="729"/>
        <v>0.15</v>
      </c>
      <c r="AN1218" s="225" t="s">
        <v>2051</v>
      </c>
      <c r="AO1218" s="225" t="s">
        <v>2052</v>
      </c>
      <c r="AP1218" s="225">
        <f>IF(AN1218="Positivos",25%,0%)</f>
        <v>0.25</v>
      </c>
      <c r="AQ1218" s="226">
        <f>+AC1218+AG1218+AJ1218+AM1218+AP1218+Z1218+X1218</f>
        <v>1.05</v>
      </c>
      <c r="AR1218" s="358">
        <f>AVERAGE(AQ1218,AQ1219,AQ1220)</f>
        <v>0.70000000000000007</v>
      </c>
      <c r="AS1218" s="361" t="s">
        <v>2132</v>
      </c>
      <c r="AT1218" s="364">
        <f>VALUE(MID($AS1218,1,1))</f>
        <v>2</v>
      </c>
      <c r="AU1218" s="361" t="s">
        <v>2054</v>
      </c>
      <c r="AV1218" s="364">
        <f>VALUE(MID($AU1218,1,1))</f>
        <v>1</v>
      </c>
      <c r="AW1218" s="364">
        <f>$AT1218*$AV1218</f>
        <v>2</v>
      </c>
      <c r="AX1218" s="364" t="str">
        <f>CONCATENATE(AS1218,AU1218)</f>
        <v>2. Baja1. Leve</v>
      </c>
      <c r="AY1218" s="367" t="str">
        <f>IF(AX1218="5. Muy alta1. Leve","Alto",IF(AX1218="5. Muy alta2. Menor","Alto",IF(AX1218="5. Muy alta3. Moderado","Alto",IF(AX1218="5. Muy alta4. Mayor","Alto",IF(AX1218="5. Muy alta5. Catastrófico","Extremo",IF(AX1218="4. Alta1. Leve","Moderado",IF(AX1218="4. Alta2. Menor","Moderado",IF(AX1218="4. Alta3. Moderado","Alto",IF(AX1218="4. Alta4. Mayor","Alto",IF(AX1218="4. Alta5. Catastrófico","Extremo",IF(AX1218="3. Media1. Leve","Moderado",IF(AX1218="3. Media2. Menor","Moderado",IF(AX1218="3. Media3. Moderado","Moderado",IF(AX1218="3. Media4. Mayor","Alto",IF(AX1218="3. Media5. Catastrófico","Extremo",IF(AX1218="2. Baja1. Leve","Bajo",IF(AX1218="2. Baja2. Menor","Moderado",IF(AX1218="2. Baja3. Moderado","Moderado",IF(AX1218="2. Baja4. Mayor","Alto",IF(AX1218="2. Baja5. Catastrófico","Extremo",IF(AX1218="1. Muy baja1. Leve","Bajo",IF(AX1218="1. Muy baja2. Menor","Bajo",IF(AX1218="1. Muy baja3. Moderado","Moderado",IF(AX1218="1. Muy baja4. Mayor","Alto",IF(AX1218="1. Muy baja5. Catastrófico","Extremo","")))))))))))))))))))))))))</f>
        <v>Bajo</v>
      </c>
    </row>
    <row r="1219" spans="1:51" ht="50" customHeight="1" x14ac:dyDescent="0.3">
      <c r="A1219" s="377"/>
      <c r="B1219" s="377"/>
      <c r="C1219" s="380"/>
      <c r="D1219" s="377"/>
      <c r="E1219" s="377"/>
      <c r="F1219" s="377"/>
      <c r="G1219" s="383"/>
      <c r="H1219" s="362"/>
      <c r="I1219" s="362"/>
      <c r="J1219" s="362"/>
      <c r="K1219" s="362"/>
      <c r="L1219" s="362"/>
      <c r="M1219" s="362"/>
      <c r="N1219" s="365"/>
      <c r="O1219" s="371"/>
      <c r="P1219" s="362"/>
      <c r="Q1219" s="365"/>
      <c r="R1219" s="371"/>
      <c r="S1219" s="365"/>
      <c r="T1219" s="368"/>
      <c r="U1219" s="129" t="s">
        <v>419</v>
      </c>
      <c r="V1219" s="129" t="s">
        <v>4110</v>
      </c>
      <c r="W1219" s="129" t="s">
        <v>2046</v>
      </c>
      <c r="X1219" s="251">
        <f t="shared" si="724"/>
        <v>0.25</v>
      </c>
      <c r="Y1219" s="251" t="s">
        <v>2047</v>
      </c>
      <c r="Z1219" s="251">
        <f t="shared" si="725"/>
        <v>0.05</v>
      </c>
      <c r="AA1219" s="129" t="s">
        <v>419</v>
      </c>
      <c r="AB1219" s="129" t="s">
        <v>2081</v>
      </c>
      <c r="AC1219" s="225">
        <f t="shared" si="726"/>
        <v>0.1</v>
      </c>
      <c r="AD1219" s="129" t="s">
        <v>419</v>
      </c>
      <c r="AE1219" s="129" t="s">
        <v>324</v>
      </c>
      <c r="AF1219" s="129" t="s">
        <v>3782</v>
      </c>
      <c r="AG1219" s="225">
        <f t="shared" si="727"/>
        <v>0.15</v>
      </c>
      <c r="AH1219" s="129" t="s">
        <v>419</v>
      </c>
      <c r="AI1219" s="129" t="s">
        <v>2145</v>
      </c>
      <c r="AJ1219" s="225">
        <f t="shared" si="728"/>
        <v>0.1</v>
      </c>
      <c r="AK1219" s="129" t="s">
        <v>419</v>
      </c>
      <c r="AL1219" s="129" t="s">
        <v>2082</v>
      </c>
      <c r="AM1219" s="225">
        <f t="shared" si="729"/>
        <v>0.15</v>
      </c>
      <c r="AN1219" s="225" t="s">
        <v>2051</v>
      </c>
      <c r="AO1219" s="225" t="s">
        <v>2052</v>
      </c>
      <c r="AP1219" s="225">
        <f>IF(AN1219="Positivos",25%,0%)</f>
        <v>0.25</v>
      </c>
      <c r="AQ1219" s="226">
        <f>+AC1219+AG1219+AJ1219+AM1219+AP1219+Z1219+X1219</f>
        <v>1.05</v>
      </c>
      <c r="AR1219" s="359"/>
      <c r="AS1219" s="362"/>
      <c r="AT1219" s="365"/>
      <c r="AU1219" s="362"/>
      <c r="AV1219" s="365"/>
      <c r="AW1219" s="365"/>
      <c r="AX1219" s="365"/>
      <c r="AY1219" s="368"/>
    </row>
    <row r="1220" spans="1:51" ht="50" customHeight="1" x14ac:dyDescent="0.3">
      <c r="A1220" s="378"/>
      <c r="B1220" s="378"/>
      <c r="C1220" s="381"/>
      <c r="D1220" s="378"/>
      <c r="E1220" s="378"/>
      <c r="F1220" s="378"/>
      <c r="G1220" s="384"/>
      <c r="H1220" s="363"/>
      <c r="I1220" s="363"/>
      <c r="J1220" s="363"/>
      <c r="K1220" s="363"/>
      <c r="L1220" s="363"/>
      <c r="M1220" s="363"/>
      <c r="N1220" s="366"/>
      <c r="O1220" s="372"/>
      <c r="P1220" s="363"/>
      <c r="Q1220" s="366"/>
      <c r="R1220" s="372"/>
      <c r="S1220" s="366"/>
      <c r="T1220" s="369"/>
      <c r="U1220" s="252"/>
      <c r="V1220" s="252"/>
      <c r="W1220" s="252"/>
      <c r="X1220" s="253" t="str">
        <f t="shared" si="724"/>
        <v>0%</v>
      </c>
      <c r="Y1220" s="253"/>
      <c r="Z1220" s="253" t="str">
        <f t="shared" si="725"/>
        <v>0%</v>
      </c>
      <c r="AA1220" s="252"/>
      <c r="AB1220" s="252"/>
      <c r="AC1220" s="254">
        <f t="shared" si="726"/>
        <v>0</v>
      </c>
      <c r="AD1220" s="252"/>
      <c r="AE1220" s="252"/>
      <c r="AF1220" s="252"/>
      <c r="AG1220" s="254">
        <f t="shared" si="727"/>
        <v>0</v>
      </c>
      <c r="AH1220" s="252"/>
      <c r="AI1220" s="252"/>
      <c r="AJ1220" s="254">
        <f t="shared" si="728"/>
        <v>0</v>
      </c>
      <c r="AK1220" s="252"/>
      <c r="AL1220" s="252"/>
      <c r="AM1220" s="254">
        <f t="shared" si="729"/>
        <v>0</v>
      </c>
      <c r="AN1220" s="254"/>
      <c r="AO1220" s="254"/>
      <c r="AP1220" s="225">
        <f t="shared" ref="AP1220:AP1247" si="751">IF(AN1220="Positivos",25%,0%)</f>
        <v>0</v>
      </c>
      <c r="AQ1220" s="226">
        <f t="shared" ref="AQ1220:AQ1247" si="752">+AC1220+AG1220+AJ1220+AM1220+AP1220+Z1220+X1220</f>
        <v>0</v>
      </c>
      <c r="AR1220" s="360"/>
      <c r="AS1220" s="363"/>
      <c r="AT1220" s="366"/>
      <c r="AU1220" s="363"/>
      <c r="AV1220" s="366"/>
      <c r="AW1220" s="366"/>
      <c r="AX1220" s="366"/>
      <c r="AY1220" s="369"/>
    </row>
    <row r="1221" spans="1:51" ht="50" customHeight="1" x14ac:dyDescent="0.3">
      <c r="A1221" s="376" t="s">
        <v>256</v>
      </c>
      <c r="B1221" s="376" t="s">
        <v>163</v>
      </c>
      <c r="C1221" s="379">
        <v>2</v>
      </c>
      <c r="D1221" s="376" t="s">
        <v>2329</v>
      </c>
      <c r="E1221" s="376" t="s">
        <v>253</v>
      </c>
      <c r="F1221" s="376" t="s">
        <v>2061</v>
      </c>
      <c r="G1221" s="382" t="str">
        <f>(CONCATENATE(F1221," ","de"," ",D1221," ","por"," ",J1221," ","debido a"," ",I1221))</f>
        <v>Pérdida de Disponibilidad de Información Física por Uso indebido de la Información debido a Falta de capacitación al personal</v>
      </c>
      <c r="H1221" s="361" t="s">
        <v>2073</v>
      </c>
      <c r="I1221" s="361" t="s">
        <v>2074</v>
      </c>
      <c r="J1221" s="361" t="s">
        <v>2075</v>
      </c>
      <c r="K1221" s="361" t="s">
        <v>2076</v>
      </c>
      <c r="L1221" s="361" t="s">
        <v>176</v>
      </c>
      <c r="M1221" s="361" t="s">
        <v>2042</v>
      </c>
      <c r="N1221" s="364">
        <f>VALUE(MID($M1221,1,1))</f>
        <v>3</v>
      </c>
      <c r="O1221" s="370">
        <f>IF(N1221=5,100%,IF(N1221=4,80%,IF(N1221=3,60%,IF(N1221=2,40%,IF(N1221=1,20%,"")))))</f>
        <v>0.6</v>
      </c>
      <c r="P1221" s="361" t="s">
        <v>2043</v>
      </c>
      <c r="Q1221" s="364">
        <f>VALUE(MID($P1221,1,1))</f>
        <v>2</v>
      </c>
      <c r="R1221" s="370">
        <f>IF(Q1221=5,100%,IF(Q1221=4,80%,IF(Q1221=3,60%,IF(Q1221=2,40%,IF(Q1221=1,20%,"")))))</f>
        <v>0.4</v>
      </c>
      <c r="S1221" s="364" t="str">
        <f>CONCATENATE(M1221,P1221)</f>
        <v>3. Media2. Menor</v>
      </c>
      <c r="T1221" s="367" t="str">
        <f t="shared" ref="T1221" si="753">IF(S1221="5. Muy alta1. Leve","Alto",IF(S1221="5. Muy alta2. Menor","Alto",IF(S1221="5. Muy alta3. Moderado","Alto",IF(S1221="5. Muy alta4. Mayor","Alto",IF(S1221="5. Muy alta5. Catastrófico","Extremo",IF(S1221="4. Alta1. Leve","Moderado",IF(S1221="4. Alta2. Menor","Moderado",IF(S1221="4. Alta3. Moderado","Alto",IF(S1221="4. Alta4. Mayor","Alto",IF(S1221="4. Alta5. Catastrófico","Extremo",IF(S1221="3. Media1. Leve","Moderado",IF(S1221="3. Media2. Menor","Moderado",IF(S1221="3. Media3. Moderado","Moderado",IF(S1221="3. Media4. Mayor","Alto",IF(S1221="3. Media5. Catastrófico","Extremo",IF(S1221="2. Baja1. Leve","Bajo",IF(S1221="2. Baja2. Menor","Moderado",IF(S1221="2. Baja3. Moderado","Moderado",IF(S1221="2. Baja4. Mayor","Alto",IF(S1221="2. Baja5. Catastrófico","Extremo",IF(S1221="1. Muy baja1. Leve","Bajo",IF(S1221="1. Muy baja2. Menor","Bajo",IF(S1221="1. Muy baja3. Moderado","Moderado",IF(S1221="1. Muy baja4. Mayor","Alto",IF(S1221="1. Muy baja5. Catastrófico","Extremo","")))))))))))))))))))))))))</f>
        <v>Moderado</v>
      </c>
      <c r="U1221" s="129" t="s">
        <v>419</v>
      </c>
      <c r="V1221" s="129" t="s">
        <v>3934</v>
      </c>
      <c r="W1221" s="129" t="s">
        <v>2046</v>
      </c>
      <c r="X1221" s="251">
        <f t="shared" si="724"/>
        <v>0.25</v>
      </c>
      <c r="Y1221" s="251" t="s">
        <v>2047</v>
      </c>
      <c r="Z1221" s="251">
        <f t="shared" si="725"/>
        <v>0.05</v>
      </c>
      <c r="AA1221" s="129" t="s">
        <v>419</v>
      </c>
      <c r="AB1221" s="129" t="s">
        <v>4109</v>
      </c>
      <c r="AC1221" s="225">
        <f t="shared" si="726"/>
        <v>0.1</v>
      </c>
      <c r="AD1221" s="129" t="s">
        <v>419</v>
      </c>
      <c r="AE1221" s="129" t="s">
        <v>324</v>
      </c>
      <c r="AF1221" s="129" t="s">
        <v>3782</v>
      </c>
      <c r="AG1221" s="225">
        <f t="shared" si="727"/>
        <v>0.15</v>
      </c>
      <c r="AH1221" s="129" t="s">
        <v>419</v>
      </c>
      <c r="AI1221" s="129" t="s">
        <v>2145</v>
      </c>
      <c r="AJ1221" s="225">
        <f t="shared" si="728"/>
        <v>0.1</v>
      </c>
      <c r="AK1221" s="129" t="s">
        <v>419</v>
      </c>
      <c r="AL1221" s="129" t="s">
        <v>2079</v>
      </c>
      <c r="AM1221" s="225">
        <f t="shared" si="729"/>
        <v>0.15</v>
      </c>
      <c r="AN1221" s="225" t="s">
        <v>2051</v>
      </c>
      <c r="AO1221" s="225" t="s">
        <v>2052</v>
      </c>
      <c r="AP1221" s="225">
        <f t="shared" si="751"/>
        <v>0.25</v>
      </c>
      <c r="AQ1221" s="226">
        <f t="shared" si="752"/>
        <v>1.05</v>
      </c>
      <c r="AR1221" s="358">
        <f>AVERAGE(AQ1221,AQ1222,AQ1223)</f>
        <v>0.70000000000000007</v>
      </c>
      <c r="AS1221" s="361" t="s">
        <v>2132</v>
      </c>
      <c r="AT1221" s="364">
        <f>VALUE(MID($AS1221,1,1))</f>
        <v>2</v>
      </c>
      <c r="AU1221" s="361" t="s">
        <v>2054</v>
      </c>
      <c r="AV1221" s="364">
        <f>VALUE(MID($AU1221,1,1))</f>
        <v>1</v>
      </c>
      <c r="AW1221" s="364">
        <f>$AT1221*$AV1221</f>
        <v>2</v>
      </c>
      <c r="AX1221" s="364" t="str">
        <f>CONCATENATE(AS1221,AU1221)</f>
        <v>2. Baja1. Leve</v>
      </c>
      <c r="AY1221" s="367" t="str">
        <f t="shared" ref="AY1221" si="754">IF(AX1221="5. Muy alta1. Leve","Alto",IF(AX1221="5. Muy alta2. Menor","Alto",IF(AX1221="5. Muy alta3. Moderado","Alto",IF(AX1221="5. Muy alta4. Mayor","Alto",IF(AX1221="5. Muy alta5. Catastrófico","Extremo",IF(AX1221="4. Alta1. Leve","Moderado",IF(AX1221="4. Alta2. Menor","Moderado",IF(AX1221="4. Alta3. Moderado","Alto",IF(AX1221="4. Alta4. Mayor","Alto",IF(AX1221="4. Alta5. Catastrófico","Extremo",IF(AX1221="3. Media1. Leve","Moderado",IF(AX1221="3. Media2. Menor","Moderado",IF(AX1221="3. Media3. Moderado","Moderado",IF(AX1221="3. Media4. Mayor","Alto",IF(AX1221="3. Media5. Catastrófico","Extremo",IF(AX1221="2. Baja1. Leve","Bajo",IF(AX1221="2. Baja2. Menor","Moderado",IF(AX1221="2. Baja3. Moderado","Moderado",IF(AX1221="2. Baja4. Mayor","Alto",IF(AX1221="2. Baja5. Catastrófico","Extremo",IF(AX1221="1. Muy baja1. Leve","Bajo",IF(AX1221="1. Muy baja2. Menor","Bajo",IF(AX1221="1. Muy baja3. Moderado","Moderado",IF(AX1221="1. Muy baja4. Mayor","Alto",IF(AX1221="1. Muy baja5. Catastrófico","Extremo","")))))))))))))))))))))))))</f>
        <v>Bajo</v>
      </c>
    </row>
    <row r="1222" spans="1:51" ht="50" customHeight="1" x14ac:dyDescent="0.3">
      <c r="A1222" s="377"/>
      <c r="B1222" s="377"/>
      <c r="C1222" s="380"/>
      <c r="D1222" s="377"/>
      <c r="E1222" s="377"/>
      <c r="F1222" s="377"/>
      <c r="G1222" s="383"/>
      <c r="H1222" s="362"/>
      <c r="I1222" s="362"/>
      <c r="J1222" s="362"/>
      <c r="K1222" s="362"/>
      <c r="L1222" s="362"/>
      <c r="M1222" s="362"/>
      <c r="N1222" s="365"/>
      <c r="O1222" s="371"/>
      <c r="P1222" s="362"/>
      <c r="Q1222" s="365"/>
      <c r="R1222" s="371"/>
      <c r="S1222" s="365"/>
      <c r="T1222" s="368"/>
      <c r="U1222" s="129" t="s">
        <v>419</v>
      </c>
      <c r="V1222" s="129" t="s">
        <v>4110</v>
      </c>
      <c r="W1222" s="129" t="s">
        <v>2046</v>
      </c>
      <c r="X1222" s="251">
        <f t="shared" si="724"/>
        <v>0.25</v>
      </c>
      <c r="Y1222" s="251" t="s">
        <v>2047</v>
      </c>
      <c r="Z1222" s="251">
        <f t="shared" si="725"/>
        <v>0.05</v>
      </c>
      <c r="AA1222" s="129" t="s">
        <v>419</v>
      </c>
      <c r="AB1222" s="129" t="s">
        <v>2081</v>
      </c>
      <c r="AC1222" s="225">
        <f t="shared" si="726"/>
        <v>0.1</v>
      </c>
      <c r="AD1222" s="129" t="s">
        <v>419</v>
      </c>
      <c r="AE1222" s="129" t="s">
        <v>324</v>
      </c>
      <c r="AF1222" s="129" t="s">
        <v>3782</v>
      </c>
      <c r="AG1222" s="225">
        <f t="shared" si="727"/>
        <v>0.15</v>
      </c>
      <c r="AH1222" s="129" t="s">
        <v>419</v>
      </c>
      <c r="AI1222" s="129" t="s">
        <v>2145</v>
      </c>
      <c r="AJ1222" s="225">
        <f t="shared" si="728"/>
        <v>0.1</v>
      </c>
      <c r="AK1222" s="129" t="s">
        <v>419</v>
      </c>
      <c r="AL1222" s="129" t="s">
        <v>2082</v>
      </c>
      <c r="AM1222" s="225">
        <f t="shared" si="729"/>
        <v>0.15</v>
      </c>
      <c r="AN1222" s="225" t="s">
        <v>2051</v>
      </c>
      <c r="AO1222" s="225" t="s">
        <v>2052</v>
      </c>
      <c r="AP1222" s="225">
        <f t="shared" si="751"/>
        <v>0.25</v>
      </c>
      <c r="AQ1222" s="226">
        <f t="shared" si="752"/>
        <v>1.05</v>
      </c>
      <c r="AR1222" s="359"/>
      <c r="AS1222" s="362"/>
      <c r="AT1222" s="365"/>
      <c r="AU1222" s="362"/>
      <c r="AV1222" s="365"/>
      <c r="AW1222" s="365"/>
      <c r="AX1222" s="365"/>
      <c r="AY1222" s="368"/>
    </row>
    <row r="1223" spans="1:51" ht="50" customHeight="1" x14ac:dyDescent="0.3">
      <c r="A1223" s="378"/>
      <c r="B1223" s="378"/>
      <c r="C1223" s="381"/>
      <c r="D1223" s="378"/>
      <c r="E1223" s="378"/>
      <c r="F1223" s="378"/>
      <c r="G1223" s="384"/>
      <c r="H1223" s="363"/>
      <c r="I1223" s="363"/>
      <c r="J1223" s="363"/>
      <c r="K1223" s="363"/>
      <c r="L1223" s="363"/>
      <c r="M1223" s="363"/>
      <c r="N1223" s="366"/>
      <c r="O1223" s="372"/>
      <c r="P1223" s="363"/>
      <c r="Q1223" s="366"/>
      <c r="R1223" s="372"/>
      <c r="S1223" s="366"/>
      <c r="T1223" s="369"/>
      <c r="U1223" s="129"/>
      <c r="V1223" s="129"/>
      <c r="W1223" s="129"/>
      <c r="X1223" s="224" t="str">
        <f t="shared" si="724"/>
        <v>0%</v>
      </c>
      <c r="Y1223" s="224"/>
      <c r="Z1223" s="224" t="str">
        <f t="shared" si="725"/>
        <v>0%</v>
      </c>
      <c r="AA1223" s="129"/>
      <c r="AB1223" s="129"/>
      <c r="AC1223" s="225">
        <f t="shared" si="726"/>
        <v>0</v>
      </c>
      <c r="AD1223" s="129"/>
      <c r="AE1223" s="129"/>
      <c r="AF1223" s="129"/>
      <c r="AG1223" s="225">
        <f t="shared" si="727"/>
        <v>0</v>
      </c>
      <c r="AH1223" s="129"/>
      <c r="AI1223" s="129"/>
      <c r="AJ1223" s="225">
        <f t="shared" si="728"/>
        <v>0</v>
      </c>
      <c r="AK1223" s="129"/>
      <c r="AL1223" s="129"/>
      <c r="AM1223" s="225">
        <f t="shared" si="729"/>
        <v>0</v>
      </c>
      <c r="AN1223" s="225"/>
      <c r="AO1223" s="225"/>
      <c r="AP1223" s="225">
        <f t="shared" si="751"/>
        <v>0</v>
      </c>
      <c r="AQ1223" s="226">
        <f t="shared" si="752"/>
        <v>0</v>
      </c>
      <c r="AR1223" s="360"/>
      <c r="AS1223" s="363"/>
      <c r="AT1223" s="366"/>
      <c r="AU1223" s="363"/>
      <c r="AV1223" s="366"/>
      <c r="AW1223" s="366"/>
      <c r="AX1223" s="366"/>
      <c r="AY1223" s="369"/>
    </row>
    <row r="1224" spans="1:51" ht="50" customHeight="1" x14ac:dyDescent="0.3">
      <c r="A1224" s="376" t="s">
        <v>256</v>
      </c>
      <c r="B1224" s="376" t="s">
        <v>163</v>
      </c>
      <c r="C1224" s="379">
        <v>3</v>
      </c>
      <c r="D1224" s="376" t="s">
        <v>3019</v>
      </c>
      <c r="E1224" s="376" t="s">
        <v>253</v>
      </c>
      <c r="F1224" s="376" t="s">
        <v>2032</v>
      </c>
      <c r="G1224" s="382" t="str">
        <f>(CONCATENATE(F1224," ","de"," ",D1224," ","por"," ",J1224," ","debido a"," ",I1224))</f>
        <v>Pérdida de confidencialidad e integridad de Información Electrónica/ Digital por Uso indebido de la Información debido a Falta de capacitación al personal</v>
      </c>
      <c r="H1224" s="361" t="s">
        <v>2073</v>
      </c>
      <c r="I1224" s="361" t="s">
        <v>2074</v>
      </c>
      <c r="J1224" s="361" t="s">
        <v>2075</v>
      </c>
      <c r="K1224" s="361" t="s">
        <v>2076</v>
      </c>
      <c r="L1224" s="361" t="s">
        <v>176</v>
      </c>
      <c r="M1224" s="361" t="s">
        <v>2042</v>
      </c>
      <c r="N1224" s="364">
        <f>VALUE(MID($M1224,1,1))</f>
        <v>3</v>
      </c>
      <c r="O1224" s="370">
        <f>IF(N1224=5,100%,IF(N1224=4,80%,IF(N1224=3,60%,IF(N1224=2,40%,IF(N1224=1,20%,"")))))</f>
        <v>0.6</v>
      </c>
      <c r="P1224" s="361" t="s">
        <v>2043</v>
      </c>
      <c r="Q1224" s="364">
        <f>VALUE(MID($P1224,1,1))</f>
        <v>2</v>
      </c>
      <c r="R1224" s="370">
        <f>IF(Q1224=5,100%,IF(Q1224=4,80%,IF(Q1224=3,60%,IF(Q1224=2,40%,IF(Q1224=1,20%,"")))))</f>
        <v>0.4</v>
      </c>
      <c r="S1224" s="364" t="str">
        <f>CONCATENATE(M1224,P1224)</f>
        <v>3. Media2. Menor</v>
      </c>
      <c r="T1224" s="367" t="str">
        <f t="shared" ref="T1224" si="755">IF(S1224="5. Muy alta1. Leve","Alto",IF(S1224="5. Muy alta2. Menor","Alto",IF(S1224="5. Muy alta3. Moderado","Alto",IF(S1224="5. Muy alta4. Mayor","Alto",IF(S1224="5. Muy alta5. Catastrófico","Extremo",IF(S1224="4. Alta1. Leve","Moderado",IF(S1224="4. Alta2. Menor","Moderado",IF(S1224="4. Alta3. Moderado","Alto",IF(S1224="4. Alta4. Mayor","Alto",IF(S1224="4. Alta5. Catastrófico","Extremo",IF(S1224="3. Media1. Leve","Moderado",IF(S1224="3. Media2. Menor","Moderado",IF(S1224="3. Media3. Moderado","Moderado",IF(S1224="3. Media4. Mayor","Alto",IF(S1224="3. Media5. Catastrófico","Extremo",IF(S1224="2. Baja1. Leve","Bajo",IF(S1224="2. Baja2. Menor","Moderado",IF(S1224="2. Baja3. Moderado","Moderado",IF(S1224="2. Baja4. Mayor","Alto",IF(S1224="2. Baja5. Catastrófico","Extremo",IF(S1224="1. Muy baja1. Leve","Bajo",IF(S1224="1. Muy baja2. Menor","Bajo",IF(S1224="1. Muy baja3. Moderado","Moderado",IF(S1224="1. Muy baja4. Mayor","Alto",IF(S1224="1. Muy baja5. Catastrófico","Extremo","")))))))))))))))))))))))))</f>
        <v>Moderado</v>
      </c>
      <c r="U1224" s="127" t="s">
        <v>419</v>
      </c>
      <c r="V1224" s="127" t="s">
        <v>4111</v>
      </c>
      <c r="W1224" s="127" t="s">
        <v>2046</v>
      </c>
      <c r="X1224" s="251">
        <f t="shared" si="724"/>
        <v>0.25</v>
      </c>
      <c r="Y1224" s="251" t="s">
        <v>2047</v>
      </c>
      <c r="Z1224" s="251">
        <f t="shared" si="725"/>
        <v>0.05</v>
      </c>
      <c r="AA1224" s="127" t="s">
        <v>419</v>
      </c>
      <c r="AB1224" s="127" t="s">
        <v>4112</v>
      </c>
      <c r="AC1224" s="225">
        <f t="shared" si="726"/>
        <v>0.1</v>
      </c>
      <c r="AD1224" s="127" t="s">
        <v>419</v>
      </c>
      <c r="AE1224" s="25" t="s">
        <v>516</v>
      </c>
      <c r="AF1224" s="129" t="s">
        <v>3782</v>
      </c>
      <c r="AG1224" s="225">
        <f t="shared" si="727"/>
        <v>0.15</v>
      </c>
      <c r="AH1224" s="127" t="s">
        <v>419</v>
      </c>
      <c r="AI1224" s="129" t="s">
        <v>2145</v>
      </c>
      <c r="AJ1224" s="225">
        <f t="shared" si="728"/>
        <v>0.1</v>
      </c>
      <c r="AK1224" s="127" t="s">
        <v>419</v>
      </c>
      <c r="AL1224" s="129" t="s">
        <v>2050</v>
      </c>
      <c r="AM1224" s="225">
        <f t="shared" si="729"/>
        <v>0.15</v>
      </c>
      <c r="AN1224" s="225" t="s">
        <v>2051</v>
      </c>
      <c r="AO1224" s="225" t="s">
        <v>2052</v>
      </c>
      <c r="AP1224" s="225">
        <f t="shared" si="751"/>
        <v>0.25</v>
      </c>
      <c r="AQ1224" s="226">
        <f t="shared" si="752"/>
        <v>1.05</v>
      </c>
      <c r="AR1224" s="358">
        <f>AVERAGE(AQ1224,AQ1225,AQ1226)</f>
        <v>0.70000000000000007</v>
      </c>
      <c r="AS1224" s="361" t="s">
        <v>2132</v>
      </c>
      <c r="AT1224" s="364">
        <f>VALUE(MID($AS1224,1,1))</f>
        <v>2</v>
      </c>
      <c r="AU1224" s="361" t="s">
        <v>2054</v>
      </c>
      <c r="AV1224" s="364">
        <f>VALUE(MID($AU1224,1,1))</f>
        <v>1</v>
      </c>
      <c r="AW1224" s="364">
        <f>$AT1224*$AV1224</f>
        <v>2</v>
      </c>
      <c r="AX1224" s="364" t="str">
        <f>CONCATENATE(AS1224,AU1224)</f>
        <v>2. Baja1. Leve</v>
      </c>
      <c r="AY1224" s="367" t="str">
        <f t="shared" ref="AY1224" si="756">IF(AX1224="5. Muy alta1. Leve","Alto",IF(AX1224="5. Muy alta2. Menor","Alto",IF(AX1224="5. Muy alta3. Moderado","Alto",IF(AX1224="5. Muy alta4. Mayor","Alto",IF(AX1224="5. Muy alta5. Catastrófico","Extremo",IF(AX1224="4. Alta1. Leve","Moderado",IF(AX1224="4. Alta2. Menor","Moderado",IF(AX1224="4. Alta3. Moderado","Alto",IF(AX1224="4. Alta4. Mayor","Alto",IF(AX1224="4. Alta5. Catastrófico","Extremo",IF(AX1224="3. Media1. Leve","Moderado",IF(AX1224="3. Media2. Menor","Moderado",IF(AX1224="3. Media3. Moderado","Moderado",IF(AX1224="3. Media4. Mayor","Alto",IF(AX1224="3. Media5. Catastrófico","Extremo",IF(AX1224="2. Baja1. Leve","Bajo",IF(AX1224="2. Baja2. Menor","Moderado",IF(AX1224="2. Baja3. Moderado","Moderado",IF(AX1224="2. Baja4. Mayor","Alto",IF(AX1224="2. Baja5. Catastrófico","Extremo",IF(AX1224="1. Muy baja1. Leve","Bajo",IF(AX1224="1. Muy baja2. Menor","Bajo",IF(AX1224="1. Muy baja3. Moderado","Moderado",IF(AX1224="1. Muy baja4. Mayor","Alto",IF(AX1224="1. Muy baja5. Catastrófico","Extremo","")))))))))))))))))))))))))</f>
        <v>Bajo</v>
      </c>
    </row>
    <row r="1225" spans="1:51" ht="50" customHeight="1" x14ac:dyDescent="0.3">
      <c r="A1225" s="377"/>
      <c r="B1225" s="377"/>
      <c r="C1225" s="380"/>
      <c r="D1225" s="377"/>
      <c r="E1225" s="377"/>
      <c r="F1225" s="377"/>
      <c r="G1225" s="383"/>
      <c r="H1225" s="362"/>
      <c r="I1225" s="362"/>
      <c r="J1225" s="362"/>
      <c r="K1225" s="362"/>
      <c r="L1225" s="362"/>
      <c r="M1225" s="362"/>
      <c r="N1225" s="365"/>
      <c r="O1225" s="371"/>
      <c r="P1225" s="362"/>
      <c r="Q1225" s="365"/>
      <c r="R1225" s="371"/>
      <c r="S1225" s="365"/>
      <c r="T1225" s="368"/>
      <c r="U1225" s="127" t="s">
        <v>419</v>
      </c>
      <c r="V1225" s="127" t="s">
        <v>2097</v>
      </c>
      <c r="W1225" s="127" t="s">
        <v>2046</v>
      </c>
      <c r="X1225" s="251">
        <f t="shared" si="724"/>
        <v>0.25</v>
      </c>
      <c r="Y1225" s="251" t="s">
        <v>2047</v>
      </c>
      <c r="Z1225" s="251">
        <f t="shared" si="725"/>
        <v>0.05</v>
      </c>
      <c r="AA1225" s="127" t="s">
        <v>419</v>
      </c>
      <c r="AB1225" s="127" t="s">
        <v>2098</v>
      </c>
      <c r="AC1225" s="225">
        <f t="shared" si="726"/>
        <v>0.1</v>
      </c>
      <c r="AD1225" s="127" t="s">
        <v>419</v>
      </c>
      <c r="AE1225" s="127" t="s">
        <v>178</v>
      </c>
      <c r="AF1225" s="127" t="s">
        <v>170</v>
      </c>
      <c r="AG1225" s="225">
        <f t="shared" si="727"/>
        <v>0.15</v>
      </c>
      <c r="AH1225" s="127" t="s">
        <v>419</v>
      </c>
      <c r="AI1225" s="127" t="s">
        <v>2099</v>
      </c>
      <c r="AJ1225" s="225">
        <f t="shared" si="728"/>
        <v>0.1</v>
      </c>
      <c r="AK1225" s="127" t="s">
        <v>419</v>
      </c>
      <c r="AL1225" s="127" t="s">
        <v>2100</v>
      </c>
      <c r="AM1225" s="225">
        <f t="shared" si="729"/>
        <v>0.15</v>
      </c>
      <c r="AN1225" s="225" t="s">
        <v>2051</v>
      </c>
      <c r="AO1225" s="225" t="s">
        <v>2067</v>
      </c>
      <c r="AP1225" s="225">
        <f t="shared" si="751"/>
        <v>0.25</v>
      </c>
      <c r="AQ1225" s="226">
        <f t="shared" si="752"/>
        <v>1.05</v>
      </c>
      <c r="AR1225" s="359"/>
      <c r="AS1225" s="362"/>
      <c r="AT1225" s="365"/>
      <c r="AU1225" s="362"/>
      <c r="AV1225" s="365"/>
      <c r="AW1225" s="365"/>
      <c r="AX1225" s="365"/>
      <c r="AY1225" s="368"/>
    </row>
    <row r="1226" spans="1:51" ht="50" customHeight="1" x14ac:dyDescent="0.3">
      <c r="A1226" s="378"/>
      <c r="B1226" s="378"/>
      <c r="C1226" s="381"/>
      <c r="D1226" s="378"/>
      <c r="E1226" s="378"/>
      <c r="F1226" s="378"/>
      <c r="G1226" s="384"/>
      <c r="H1226" s="363"/>
      <c r="I1226" s="363"/>
      <c r="J1226" s="363"/>
      <c r="K1226" s="363"/>
      <c r="L1226" s="363"/>
      <c r="M1226" s="363"/>
      <c r="N1226" s="366"/>
      <c r="O1226" s="372"/>
      <c r="P1226" s="363"/>
      <c r="Q1226" s="366"/>
      <c r="R1226" s="372"/>
      <c r="S1226" s="366"/>
      <c r="T1226" s="369"/>
      <c r="U1226" s="255"/>
      <c r="V1226" s="255"/>
      <c r="W1226" s="255"/>
      <c r="X1226" s="253"/>
      <c r="Y1226" s="253"/>
      <c r="Z1226" s="253"/>
      <c r="AA1226" s="255"/>
      <c r="AB1226" s="255"/>
      <c r="AC1226" s="254"/>
      <c r="AD1226" s="255"/>
      <c r="AE1226" s="255"/>
      <c r="AF1226" s="255"/>
      <c r="AG1226" s="254"/>
      <c r="AH1226" s="255"/>
      <c r="AI1226" s="255"/>
      <c r="AJ1226" s="254"/>
      <c r="AK1226" s="255"/>
      <c r="AL1226" s="255"/>
      <c r="AM1226" s="254"/>
      <c r="AN1226" s="254"/>
      <c r="AO1226" s="254"/>
      <c r="AP1226" s="225">
        <f t="shared" si="751"/>
        <v>0</v>
      </c>
      <c r="AQ1226" s="226">
        <f t="shared" si="752"/>
        <v>0</v>
      </c>
      <c r="AR1226" s="360"/>
      <c r="AS1226" s="363"/>
      <c r="AT1226" s="366"/>
      <c r="AU1226" s="363"/>
      <c r="AV1226" s="366"/>
      <c r="AW1226" s="366"/>
      <c r="AX1226" s="366"/>
      <c r="AY1226" s="369"/>
    </row>
    <row r="1227" spans="1:51" ht="50" customHeight="1" x14ac:dyDescent="0.3">
      <c r="A1227" s="376" t="s">
        <v>256</v>
      </c>
      <c r="B1227" s="376" t="s">
        <v>163</v>
      </c>
      <c r="C1227" s="379">
        <v>4</v>
      </c>
      <c r="D1227" s="376" t="s">
        <v>3019</v>
      </c>
      <c r="E1227" s="376" t="s">
        <v>253</v>
      </c>
      <c r="F1227" s="376" t="s">
        <v>2061</v>
      </c>
      <c r="G1227" s="382" t="str">
        <f>(CONCATENATE(F1227," ","de"," ",D1227," ","por"," ",J1227," ","debido a"," ",I1227))</f>
        <v>Pérdida de Disponibilidad de Información Electrónica/ Digital por Degradación de los soportes de almacenamiento de la información debido a No se cuenta con documentación</v>
      </c>
      <c r="H1227" s="361" t="s">
        <v>2104</v>
      </c>
      <c r="I1227" s="361" t="s">
        <v>2105</v>
      </c>
      <c r="J1227" s="361" t="s">
        <v>2086</v>
      </c>
      <c r="K1227" s="361" t="s">
        <v>2087</v>
      </c>
      <c r="L1227" s="361" t="s">
        <v>176</v>
      </c>
      <c r="M1227" s="361" t="s">
        <v>2042</v>
      </c>
      <c r="N1227" s="364">
        <f>VALUE(MID($M1227,1,1))</f>
        <v>3</v>
      </c>
      <c r="O1227" s="370">
        <f>IF(N1227=5,100%,IF(N1227=4,80%,IF(N1227=3,60%,IF(N1227=2,40%,IF(N1227=1,20%,"")))))</f>
        <v>0.6</v>
      </c>
      <c r="P1227" s="361" t="s">
        <v>2106</v>
      </c>
      <c r="Q1227" s="364">
        <f>VALUE(MID($P1227,1,1))</f>
        <v>3</v>
      </c>
      <c r="R1227" s="370">
        <f>IF(Q1227=5,100%,IF(Q1227=4,80%,IF(Q1227=3,60%,IF(Q1227=2,40%,IF(Q1227=1,20%,"")))))</f>
        <v>0.6</v>
      </c>
      <c r="S1227" s="364" t="str">
        <f>CONCATENATE(M1227,P1227)</f>
        <v>3. Media3. Moderado</v>
      </c>
      <c r="T1227" s="367" t="str">
        <f t="shared" ref="T1227" si="757">IF(S1227="5. Muy alta1. Leve","Alto",IF(S1227="5. Muy alta2. Menor","Alto",IF(S1227="5. Muy alta3. Moderado","Alto",IF(S1227="5. Muy alta4. Mayor","Alto",IF(S1227="5. Muy alta5. Catastrófico","Extremo",IF(S1227="4. Alta1. Leve","Moderado",IF(S1227="4. Alta2. Menor","Moderado",IF(S1227="4. Alta3. Moderado","Alto",IF(S1227="4. Alta4. Mayor","Alto",IF(S1227="4. Alta5. Catastrófico","Extremo",IF(S1227="3. Media1. Leve","Moderado",IF(S1227="3. Media2. Menor","Moderado",IF(S1227="3. Media3. Moderado","Moderado",IF(S1227="3. Media4. Mayor","Alto",IF(S1227="3. Media5. Catastrófico","Extremo",IF(S1227="2. Baja1. Leve","Bajo",IF(S1227="2. Baja2. Menor","Moderado",IF(S1227="2. Baja3. Moderado","Moderado",IF(S1227="2. Baja4. Mayor","Alto",IF(S1227="2. Baja5. Catastrófico","Extremo",IF(S1227="1. Muy baja1. Leve","Bajo",IF(S1227="1. Muy baja2. Menor","Bajo",IF(S1227="1. Muy baja3. Moderado","Moderado",IF(S1227="1. Muy baja4. Mayor","Alto",IF(S1227="1. Muy baja5. Catastrófico","Extremo","")))))))))))))))))))))))))</f>
        <v>Moderado</v>
      </c>
      <c r="U1227" s="127" t="s">
        <v>419</v>
      </c>
      <c r="V1227" s="127" t="s">
        <v>4111</v>
      </c>
      <c r="W1227" s="127" t="s">
        <v>2046</v>
      </c>
      <c r="X1227" s="251">
        <f t="shared" ref="X1227:X1228" si="758">IF(W1227="","0%",IF(W1227="Preventivo",25%,IF(W1227="Detectivo",15%,IF(W1227="Correctivo",10%))))</f>
        <v>0.25</v>
      </c>
      <c r="Y1227" s="251" t="s">
        <v>2047</v>
      </c>
      <c r="Z1227" s="251">
        <f t="shared" ref="Z1227:Z1228" si="759">IF(Y1227="Automático",15%,IF(Y1227="Manual",5%,"0%"))</f>
        <v>0.05</v>
      </c>
      <c r="AA1227" s="127" t="s">
        <v>419</v>
      </c>
      <c r="AB1227" s="127" t="s">
        <v>4112</v>
      </c>
      <c r="AC1227" s="225">
        <f t="shared" ref="AC1227:AC1290" si="760">IF($AA1227="SI",10%,0%)</f>
        <v>0.1</v>
      </c>
      <c r="AD1227" s="127" t="s">
        <v>419</v>
      </c>
      <c r="AE1227" s="25" t="s">
        <v>516</v>
      </c>
      <c r="AF1227" s="129" t="s">
        <v>3782</v>
      </c>
      <c r="AG1227" s="225">
        <f t="shared" ref="AG1227:AG1290" si="761">IF($AD1227="SI",15%,0%)</f>
        <v>0.15</v>
      </c>
      <c r="AH1227" s="127" t="s">
        <v>419</v>
      </c>
      <c r="AI1227" s="129" t="s">
        <v>2145</v>
      </c>
      <c r="AJ1227" s="225">
        <f t="shared" ref="AJ1227:AJ1290" si="762">IF($AH1227="SI",10%,0%)</f>
        <v>0.1</v>
      </c>
      <c r="AK1227" s="127" t="s">
        <v>419</v>
      </c>
      <c r="AL1227" s="129" t="s">
        <v>2050</v>
      </c>
      <c r="AM1227" s="225">
        <f t="shared" ref="AM1227:AM1228" si="763">IF(AK1227="SI",15%,0%)</f>
        <v>0.15</v>
      </c>
      <c r="AN1227" s="225" t="s">
        <v>2051</v>
      </c>
      <c r="AO1227" s="225" t="s">
        <v>2052</v>
      </c>
      <c r="AP1227" s="225">
        <f t="shared" si="751"/>
        <v>0.25</v>
      </c>
      <c r="AQ1227" s="226">
        <f t="shared" si="752"/>
        <v>1.05</v>
      </c>
      <c r="AR1227" s="358">
        <f>AVERAGE(AQ1227,AQ1228,AQ1229)</f>
        <v>0.70000000000000007</v>
      </c>
      <c r="AS1227" s="361" t="s">
        <v>2132</v>
      </c>
      <c r="AT1227" s="364">
        <f>VALUE(MID($AS1227,1,1))</f>
        <v>2</v>
      </c>
      <c r="AU1227" s="361" t="s">
        <v>2043</v>
      </c>
      <c r="AV1227" s="364">
        <f>VALUE(MID($AU1227,1,1))</f>
        <v>2</v>
      </c>
      <c r="AW1227" s="364">
        <f>$AT1227*$AV1227</f>
        <v>4</v>
      </c>
      <c r="AX1227" s="364" t="str">
        <f>CONCATENATE(AS1227,AU1227)</f>
        <v>2. Baja2. Menor</v>
      </c>
      <c r="AY1227" s="367" t="str">
        <f t="shared" ref="AY1227" si="764">IF(AX1227="5. Muy alta1. Leve","Alto",IF(AX1227="5. Muy alta2. Menor","Alto",IF(AX1227="5. Muy alta3. Moderado","Alto",IF(AX1227="5. Muy alta4. Mayor","Alto",IF(AX1227="5. Muy alta5. Catastrófico","Extremo",IF(AX1227="4. Alta1. Leve","Moderado",IF(AX1227="4. Alta2. Menor","Moderado",IF(AX1227="4. Alta3. Moderado","Alto",IF(AX1227="4. Alta4. Mayor","Alto",IF(AX1227="4. Alta5. Catastrófico","Extremo",IF(AX1227="3. Media1. Leve","Moderado",IF(AX1227="3. Media2. Menor","Moderado",IF(AX1227="3. Media3. Moderado","Moderado",IF(AX1227="3. Media4. Mayor","Alto",IF(AX1227="3. Media5. Catastrófico","Extremo",IF(AX1227="2. Baja1. Leve","Bajo",IF(AX1227="2. Baja2. Menor","Moderado",IF(AX1227="2. Baja3. Moderado","Moderado",IF(AX1227="2. Baja4. Mayor","Alto",IF(AX1227="2. Baja5. Catastrófico","Extremo",IF(AX1227="1. Muy baja1. Leve","Bajo",IF(AX1227="1. Muy baja2. Menor","Bajo",IF(AX1227="1. Muy baja3. Moderado","Moderado",IF(AX1227="1. Muy baja4. Mayor","Alto",IF(AX1227="1. Muy baja5. Catastrófico","Extremo","")))))))))))))))))))))))))</f>
        <v>Moderado</v>
      </c>
    </row>
    <row r="1228" spans="1:51" ht="50" customHeight="1" x14ac:dyDescent="0.3">
      <c r="A1228" s="377"/>
      <c r="B1228" s="377"/>
      <c r="C1228" s="380"/>
      <c r="D1228" s="377"/>
      <c r="E1228" s="377"/>
      <c r="F1228" s="377"/>
      <c r="G1228" s="383"/>
      <c r="H1228" s="362"/>
      <c r="I1228" s="362"/>
      <c r="J1228" s="362"/>
      <c r="K1228" s="362"/>
      <c r="L1228" s="362"/>
      <c r="M1228" s="362"/>
      <c r="N1228" s="365"/>
      <c r="O1228" s="371"/>
      <c r="P1228" s="362"/>
      <c r="Q1228" s="365"/>
      <c r="R1228" s="371"/>
      <c r="S1228" s="365"/>
      <c r="T1228" s="368"/>
      <c r="U1228" s="127" t="s">
        <v>419</v>
      </c>
      <c r="V1228" s="127" t="s">
        <v>2097</v>
      </c>
      <c r="W1228" s="127" t="s">
        <v>2046</v>
      </c>
      <c r="X1228" s="251">
        <f t="shared" si="758"/>
        <v>0.25</v>
      </c>
      <c r="Y1228" s="251" t="s">
        <v>2047</v>
      </c>
      <c r="Z1228" s="251">
        <f t="shared" si="759"/>
        <v>0.05</v>
      </c>
      <c r="AA1228" s="127" t="s">
        <v>419</v>
      </c>
      <c r="AB1228" s="127" t="s">
        <v>2098</v>
      </c>
      <c r="AC1228" s="225">
        <f t="shared" si="760"/>
        <v>0.1</v>
      </c>
      <c r="AD1228" s="127" t="s">
        <v>419</v>
      </c>
      <c r="AE1228" s="127" t="s">
        <v>178</v>
      </c>
      <c r="AF1228" s="127" t="s">
        <v>170</v>
      </c>
      <c r="AG1228" s="225">
        <f t="shared" si="761"/>
        <v>0.15</v>
      </c>
      <c r="AH1228" s="127" t="s">
        <v>419</v>
      </c>
      <c r="AI1228" s="127" t="s">
        <v>2099</v>
      </c>
      <c r="AJ1228" s="225">
        <f t="shared" si="762"/>
        <v>0.1</v>
      </c>
      <c r="AK1228" s="127" t="s">
        <v>419</v>
      </c>
      <c r="AL1228" s="127" t="s">
        <v>2100</v>
      </c>
      <c r="AM1228" s="225">
        <f t="shared" si="763"/>
        <v>0.15</v>
      </c>
      <c r="AN1228" s="225" t="s">
        <v>2051</v>
      </c>
      <c r="AO1228" s="225" t="s">
        <v>2067</v>
      </c>
      <c r="AP1228" s="225">
        <f t="shared" si="751"/>
        <v>0.25</v>
      </c>
      <c r="AQ1228" s="226">
        <f t="shared" si="752"/>
        <v>1.05</v>
      </c>
      <c r="AR1228" s="359"/>
      <c r="AS1228" s="362"/>
      <c r="AT1228" s="365"/>
      <c r="AU1228" s="362"/>
      <c r="AV1228" s="365"/>
      <c r="AW1228" s="365"/>
      <c r="AX1228" s="365"/>
      <c r="AY1228" s="368"/>
    </row>
    <row r="1229" spans="1:51" ht="50" customHeight="1" x14ac:dyDescent="0.3">
      <c r="A1229" s="378"/>
      <c r="B1229" s="378"/>
      <c r="C1229" s="381"/>
      <c r="D1229" s="378"/>
      <c r="E1229" s="378"/>
      <c r="F1229" s="378"/>
      <c r="G1229" s="384"/>
      <c r="H1229" s="363"/>
      <c r="I1229" s="363"/>
      <c r="J1229" s="363"/>
      <c r="K1229" s="363"/>
      <c r="L1229" s="363"/>
      <c r="M1229" s="363"/>
      <c r="N1229" s="366"/>
      <c r="O1229" s="372"/>
      <c r="P1229" s="363"/>
      <c r="Q1229" s="366"/>
      <c r="R1229" s="372"/>
      <c r="S1229" s="366"/>
      <c r="T1229" s="369"/>
      <c r="U1229" s="255"/>
      <c r="V1229" s="255"/>
      <c r="W1229" s="255"/>
      <c r="X1229" s="253"/>
      <c r="Y1229" s="253"/>
      <c r="Z1229" s="253"/>
      <c r="AA1229" s="255"/>
      <c r="AB1229" s="255"/>
      <c r="AC1229" s="254"/>
      <c r="AD1229" s="255"/>
      <c r="AE1229" s="255"/>
      <c r="AF1229" s="255"/>
      <c r="AG1229" s="254"/>
      <c r="AH1229" s="255"/>
      <c r="AI1229" s="255"/>
      <c r="AJ1229" s="254"/>
      <c r="AK1229" s="255"/>
      <c r="AL1229" s="255"/>
      <c r="AM1229" s="254"/>
      <c r="AN1229" s="254"/>
      <c r="AO1229" s="254"/>
      <c r="AP1229" s="225">
        <f t="shared" si="751"/>
        <v>0</v>
      </c>
      <c r="AQ1229" s="226">
        <f t="shared" si="752"/>
        <v>0</v>
      </c>
      <c r="AR1229" s="360"/>
      <c r="AS1229" s="363"/>
      <c r="AT1229" s="366"/>
      <c r="AU1229" s="363"/>
      <c r="AV1229" s="366"/>
      <c r="AW1229" s="366"/>
      <c r="AX1229" s="366"/>
      <c r="AY1229" s="369"/>
    </row>
    <row r="1230" spans="1:51" ht="50" customHeight="1" x14ac:dyDescent="0.3">
      <c r="A1230" s="376" t="s">
        <v>256</v>
      </c>
      <c r="B1230" s="376" t="s">
        <v>163</v>
      </c>
      <c r="C1230" s="379">
        <v>5</v>
      </c>
      <c r="D1230" s="376" t="s">
        <v>312</v>
      </c>
      <c r="E1230" s="376" t="s">
        <v>312</v>
      </c>
      <c r="F1230" s="376" t="s">
        <v>2032</v>
      </c>
      <c r="G1230" s="382" t="str">
        <f>(CONCATENATE(F1230," ","de"," ",D1230," ","por"," ",J1230," ","debido a"," ",I1230))</f>
        <v>Pérdida de confidencialidad e integridad de Recurso Humano por Divulgación de información debido a Falta de cultura de seguridad</v>
      </c>
      <c r="H1230" s="361" t="s">
        <v>2073</v>
      </c>
      <c r="I1230" s="361" t="s">
        <v>2232</v>
      </c>
      <c r="J1230" s="361" t="s">
        <v>2233</v>
      </c>
      <c r="K1230" s="361" t="s">
        <v>2110</v>
      </c>
      <c r="L1230" s="361" t="s">
        <v>176</v>
      </c>
      <c r="M1230" s="361" t="s">
        <v>2042</v>
      </c>
      <c r="N1230" s="364">
        <f>VALUE(MID($M1230,1,1))</f>
        <v>3</v>
      </c>
      <c r="O1230" s="370">
        <f>IF(N1230=5,100%,IF(N1230=4,80%,IF(N1230=3,60%,IF(N1230=2,40%,IF(N1230=1,20%,"")))))</f>
        <v>0.6</v>
      </c>
      <c r="P1230" s="361" t="s">
        <v>2043</v>
      </c>
      <c r="Q1230" s="364">
        <f>VALUE(MID($P1230,1,1))</f>
        <v>2</v>
      </c>
      <c r="R1230" s="370">
        <f>IF(Q1230=5,100%,IF(Q1230=4,80%,IF(Q1230=3,60%,IF(Q1230=2,40%,IF(Q1230=1,20%,"")))))</f>
        <v>0.4</v>
      </c>
      <c r="S1230" s="364" t="str">
        <f>CONCATENATE(M1230,P1230)</f>
        <v>3. Media2. Menor</v>
      </c>
      <c r="T1230" s="367" t="str">
        <f t="shared" ref="T1230" si="765">IF(S1230="5. Muy alta1. Leve","Alto",IF(S1230="5. Muy alta2. Menor","Alto",IF(S1230="5. Muy alta3. Moderado","Alto",IF(S1230="5. Muy alta4. Mayor","Alto",IF(S1230="5. Muy alta5. Catastrófico","Extremo",IF(S1230="4. Alta1. Leve","Moderado",IF(S1230="4. Alta2. Menor","Moderado",IF(S1230="4. Alta3. Moderado","Alto",IF(S1230="4. Alta4. Mayor","Alto",IF(S1230="4. Alta5. Catastrófico","Extremo",IF(S1230="3. Media1. Leve","Moderado",IF(S1230="3. Media2. Menor","Moderado",IF(S1230="3. Media3. Moderado","Moderado",IF(S1230="3. Media4. Mayor","Alto",IF(S1230="3. Media5. Catastrófico","Extremo",IF(S1230="2. Baja1. Leve","Bajo",IF(S1230="2. Baja2. Menor","Moderado",IF(S1230="2. Baja3. Moderado","Moderado",IF(S1230="2. Baja4. Mayor","Alto",IF(S1230="2. Baja5. Catastrófico","Extremo",IF(S1230="1. Muy baja1. Leve","Bajo",IF(S1230="1. Muy baja2. Menor","Bajo",IF(S1230="1. Muy baja3. Moderado","Moderado",IF(S1230="1. Muy baja4. Mayor","Alto",IF(S1230="1. Muy baja5. Catastrófico","Extremo","")))))))))))))))))))))))))</f>
        <v>Moderado</v>
      </c>
      <c r="U1230" s="127" t="s">
        <v>419</v>
      </c>
      <c r="V1230" s="127" t="s">
        <v>2234</v>
      </c>
      <c r="W1230" s="127" t="s">
        <v>2046</v>
      </c>
      <c r="X1230" s="251">
        <f t="shared" ref="X1230:X1292" si="766">IF(W1230="","0%",IF(W1230="Preventivo",25%,IF(W1230="Detectivo",15%,IF(W1230="Correctivo",10%))))</f>
        <v>0.25</v>
      </c>
      <c r="Y1230" s="251" t="s">
        <v>2047</v>
      </c>
      <c r="Z1230" s="251">
        <f t="shared" ref="Z1230:Z1292" si="767">IF(Y1230="Automático",15%,IF(Y1230="Manual",5%,"0%"))</f>
        <v>0.05</v>
      </c>
      <c r="AA1230" s="127" t="s">
        <v>419</v>
      </c>
      <c r="AB1230" s="127" t="s">
        <v>4113</v>
      </c>
      <c r="AC1230" s="225">
        <f t="shared" si="760"/>
        <v>0.1</v>
      </c>
      <c r="AD1230" s="127" t="s">
        <v>419</v>
      </c>
      <c r="AE1230" s="25" t="s">
        <v>516</v>
      </c>
      <c r="AF1230" s="129" t="s">
        <v>3782</v>
      </c>
      <c r="AG1230" s="225">
        <f t="shared" si="761"/>
        <v>0.15</v>
      </c>
      <c r="AH1230" s="127" t="s">
        <v>419</v>
      </c>
      <c r="AI1230" s="127" t="s">
        <v>2145</v>
      </c>
      <c r="AJ1230" s="225">
        <f t="shared" si="762"/>
        <v>0.1</v>
      </c>
      <c r="AK1230" s="127" t="s">
        <v>419</v>
      </c>
      <c r="AL1230" s="127" t="s">
        <v>2079</v>
      </c>
      <c r="AM1230" s="225">
        <f t="shared" ref="AM1230:AM1292" si="768">IF(AK1230="SI",15%,0%)</f>
        <v>0.15</v>
      </c>
      <c r="AN1230" s="225" t="s">
        <v>2051</v>
      </c>
      <c r="AO1230" s="225" t="s">
        <v>2067</v>
      </c>
      <c r="AP1230" s="225">
        <f t="shared" si="751"/>
        <v>0.25</v>
      </c>
      <c r="AQ1230" s="226">
        <f t="shared" si="752"/>
        <v>1.05</v>
      </c>
      <c r="AR1230" s="358">
        <f>AVERAGE(AQ1230,AQ1231,AQ1232)</f>
        <v>0.70000000000000007</v>
      </c>
      <c r="AS1230" s="361" t="s">
        <v>2132</v>
      </c>
      <c r="AT1230" s="364">
        <f>VALUE(MID($AS1230,1,1))</f>
        <v>2</v>
      </c>
      <c r="AU1230" s="361" t="s">
        <v>2054</v>
      </c>
      <c r="AV1230" s="364">
        <f>VALUE(MID($AU1230,1,1))</f>
        <v>1</v>
      </c>
      <c r="AW1230" s="364">
        <f>$AT1230*$AV1230</f>
        <v>2</v>
      </c>
      <c r="AX1230" s="364" t="str">
        <f>CONCATENATE(AS1230,AU1230)</f>
        <v>2. Baja1. Leve</v>
      </c>
      <c r="AY1230" s="367" t="str">
        <f t="shared" ref="AY1230" si="769">IF(AX1230="5. Muy alta1. Leve","Alto",IF(AX1230="5. Muy alta2. Menor","Alto",IF(AX1230="5. Muy alta3. Moderado","Alto",IF(AX1230="5. Muy alta4. Mayor","Alto",IF(AX1230="5. Muy alta5. Catastrófico","Extremo",IF(AX1230="4. Alta1. Leve","Moderado",IF(AX1230="4. Alta2. Menor","Moderado",IF(AX1230="4. Alta3. Moderado","Alto",IF(AX1230="4. Alta4. Mayor","Alto",IF(AX1230="4. Alta5. Catastrófico","Extremo",IF(AX1230="3. Media1. Leve","Moderado",IF(AX1230="3. Media2. Menor","Moderado",IF(AX1230="3. Media3. Moderado","Moderado",IF(AX1230="3. Media4. Mayor","Alto",IF(AX1230="3. Media5. Catastrófico","Extremo",IF(AX1230="2. Baja1. Leve","Bajo",IF(AX1230="2. Baja2. Menor","Moderado",IF(AX1230="2. Baja3. Moderado","Moderado",IF(AX1230="2. Baja4. Mayor","Alto",IF(AX1230="2. Baja5. Catastrófico","Extremo",IF(AX1230="1. Muy baja1. Leve","Bajo",IF(AX1230="1. Muy baja2. Menor","Bajo",IF(AX1230="1. Muy baja3. Moderado","Moderado",IF(AX1230="1. Muy baja4. Mayor","Alto",IF(AX1230="1. Muy baja5. Catastrófico","Extremo","")))))))))))))))))))))))))</f>
        <v>Bajo</v>
      </c>
    </row>
    <row r="1231" spans="1:51" ht="50" customHeight="1" x14ac:dyDescent="0.3">
      <c r="A1231" s="377"/>
      <c r="B1231" s="377"/>
      <c r="C1231" s="380"/>
      <c r="D1231" s="377"/>
      <c r="E1231" s="377"/>
      <c r="F1231" s="377"/>
      <c r="G1231" s="383"/>
      <c r="H1231" s="362"/>
      <c r="I1231" s="362"/>
      <c r="J1231" s="362"/>
      <c r="K1231" s="362"/>
      <c r="L1231" s="362"/>
      <c r="M1231" s="362"/>
      <c r="N1231" s="365"/>
      <c r="O1231" s="371"/>
      <c r="P1231" s="362"/>
      <c r="Q1231" s="365"/>
      <c r="R1231" s="371"/>
      <c r="S1231" s="365"/>
      <c r="T1231" s="368"/>
      <c r="U1231" s="127" t="s">
        <v>419</v>
      </c>
      <c r="V1231" s="127" t="s">
        <v>2097</v>
      </c>
      <c r="W1231" s="127" t="s">
        <v>2046</v>
      </c>
      <c r="X1231" s="251">
        <f t="shared" si="766"/>
        <v>0.25</v>
      </c>
      <c r="Y1231" s="251" t="s">
        <v>2047</v>
      </c>
      <c r="Z1231" s="251">
        <f t="shared" si="767"/>
        <v>0.05</v>
      </c>
      <c r="AA1231" s="127" t="s">
        <v>419</v>
      </c>
      <c r="AB1231" s="127" t="s">
        <v>2098</v>
      </c>
      <c r="AC1231" s="225">
        <f t="shared" si="760"/>
        <v>0.1</v>
      </c>
      <c r="AD1231" s="127" t="s">
        <v>419</v>
      </c>
      <c r="AE1231" s="127" t="s">
        <v>178</v>
      </c>
      <c r="AF1231" s="127" t="s">
        <v>170</v>
      </c>
      <c r="AG1231" s="225">
        <f t="shared" si="761"/>
        <v>0.15</v>
      </c>
      <c r="AH1231" s="127" t="s">
        <v>419</v>
      </c>
      <c r="AI1231" s="127" t="s">
        <v>2099</v>
      </c>
      <c r="AJ1231" s="225">
        <f t="shared" si="762"/>
        <v>0.1</v>
      </c>
      <c r="AK1231" s="127" t="s">
        <v>419</v>
      </c>
      <c r="AL1231" s="127" t="s">
        <v>2100</v>
      </c>
      <c r="AM1231" s="225">
        <f t="shared" si="768"/>
        <v>0.15</v>
      </c>
      <c r="AN1231" s="225" t="s">
        <v>2051</v>
      </c>
      <c r="AO1231" s="225" t="s">
        <v>2067</v>
      </c>
      <c r="AP1231" s="225">
        <f t="shared" si="751"/>
        <v>0.25</v>
      </c>
      <c r="AQ1231" s="226">
        <f t="shared" si="752"/>
        <v>1.05</v>
      </c>
      <c r="AR1231" s="359"/>
      <c r="AS1231" s="362"/>
      <c r="AT1231" s="365"/>
      <c r="AU1231" s="362"/>
      <c r="AV1231" s="365"/>
      <c r="AW1231" s="365"/>
      <c r="AX1231" s="365"/>
      <c r="AY1231" s="368"/>
    </row>
    <row r="1232" spans="1:51" ht="50" customHeight="1" x14ac:dyDescent="0.3">
      <c r="A1232" s="378"/>
      <c r="B1232" s="378"/>
      <c r="C1232" s="381"/>
      <c r="D1232" s="378"/>
      <c r="E1232" s="378"/>
      <c r="F1232" s="378"/>
      <c r="G1232" s="384"/>
      <c r="H1232" s="363"/>
      <c r="I1232" s="363"/>
      <c r="J1232" s="363"/>
      <c r="K1232" s="363"/>
      <c r="L1232" s="363"/>
      <c r="M1232" s="363"/>
      <c r="N1232" s="366"/>
      <c r="O1232" s="372"/>
      <c r="P1232" s="363"/>
      <c r="Q1232" s="366"/>
      <c r="R1232" s="372"/>
      <c r="S1232" s="366"/>
      <c r="T1232" s="369"/>
      <c r="U1232" s="255"/>
      <c r="V1232" s="255"/>
      <c r="W1232" s="255"/>
      <c r="X1232" s="253" t="str">
        <f t="shared" si="766"/>
        <v>0%</v>
      </c>
      <c r="Y1232" s="253"/>
      <c r="Z1232" s="253" t="str">
        <f t="shared" si="767"/>
        <v>0%</v>
      </c>
      <c r="AA1232" s="255"/>
      <c r="AB1232" s="255"/>
      <c r="AC1232" s="254">
        <f t="shared" si="760"/>
        <v>0</v>
      </c>
      <c r="AD1232" s="255"/>
      <c r="AE1232" s="255"/>
      <c r="AF1232" s="255"/>
      <c r="AG1232" s="254">
        <f t="shared" si="761"/>
        <v>0</v>
      </c>
      <c r="AH1232" s="255"/>
      <c r="AI1232" s="255"/>
      <c r="AJ1232" s="254">
        <f t="shared" si="762"/>
        <v>0</v>
      </c>
      <c r="AK1232" s="255"/>
      <c r="AL1232" s="255"/>
      <c r="AM1232" s="254">
        <f t="shared" si="768"/>
        <v>0</v>
      </c>
      <c r="AN1232" s="254"/>
      <c r="AO1232" s="254"/>
      <c r="AP1232" s="225">
        <f t="shared" si="751"/>
        <v>0</v>
      </c>
      <c r="AQ1232" s="226">
        <f t="shared" si="752"/>
        <v>0</v>
      </c>
      <c r="AR1232" s="360"/>
      <c r="AS1232" s="363"/>
      <c r="AT1232" s="366"/>
      <c r="AU1232" s="363"/>
      <c r="AV1232" s="366"/>
      <c r="AW1232" s="366"/>
      <c r="AX1232" s="366"/>
      <c r="AY1232" s="369"/>
    </row>
    <row r="1233" spans="1:51" ht="50" customHeight="1" x14ac:dyDescent="0.3">
      <c r="A1233" s="376" t="s">
        <v>256</v>
      </c>
      <c r="B1233" s="376" t="s">
        <v>163</v>
      </c>
      <c r="C1233" s="379">
        <v>6</v>
      </c>
      <c r="D1233" s="376" t="s">
        <v>312</v>
      </c>
      <c r="E1233" s="376" t="s">
        <v>312</v>
      </c>
      <c r="F1233" s="376" t="s">
        <v>2061</v>
      </c>
      <c r="G1233" s="382" t="str">
        <f>(CONCATENATE(F1233," ","de"," ",D1233," ","por"," ",J1233," ","debido a"," ",I1233))</f>
        <v>Pérdida de Disponibilidad de Recurso Humano por Indisponibilidad del personal debido a Falta de personal capacitado</v>
      </c>
      <c r="H1233" s="361" t="s">
        <v>2073</v>
      </c>
      <c r="I1233" s="361" t="s">
        <v>2237</v>
      </c>
      <c r="J1233" s="361" t="s">
        <v>2238</v>
      </c>
      <c r="K1233" s="361" t="s">
        <v>2239</v>
      </c>
      <c r="L1233" s="361" t="s">
        <v>176</v>
      </c>
      <c r="M1233" s="361" t="s">
        <v>2053</v>
      </c>
      <c r="N1233" s="364">
        <f>VALUE(MID($M1233,1,1))</f>
        <v>1</v>
      </c>
      <c r="O1233" s="370">
        <f>IF(N1233=5,100%,IF(N1233=4,80%,IF(N1233=3,60%,IF(N1233=2,40%,IF(N1233=1,20%,"")))))</f>
        <v>0.2</v>
      </c>
      <c r="P1233" s="361" t="s">
        <v>2054</v>
      </c>
      <c r="Q1233" s="364">
        <f>VALUE(MID($P1233,1,1))</f>
        <v>1</v>
      </c>
      <c r="R1233" s="370">
        <f>IF(Q1233=5,100%,IF(Q1233=4,80%,IF(Q1233=3,60%,IF(Q1233=2,40%,IF(Q1233=1,20%,"")))))</f>
        <v>0.2</v>
      </c>
      <c r="S1233" s="364" t="str">
        <f>CONCATENATE(M1233,P1233)</f>
        <v>1. Muy baja1. Leve</v>
      </c>
      <c r="T1233" s="367" t="str">
        <f t="shared" ref="T1233" si="770">IF(S1233="5. Muy alta1. Leve","Alto",IF(S1233="5. Muy alta2. Menor","Alto",IF(S1233="5. Muy alta3. Moderado","Alto",IF(S1233="5. Muy alta4. Mayor","Alto",IF(S1233="5. Muy alta5. Catastrófico","Extremo",IF(S1233="4. Alta1. Leve","Moderado",IF(S1233="4. Alta2. Menor","Moderado",IF(S1233="4. Alta3. Moderado","Alto",IF(S1233="4. Alta4. Mayor","Alto",IF(S1233="4. Alta5. Catastrófico","Extremo",IF(S1233="3. Media1. Leve","Moderado",IF(S1233="3. Media2. Menor","Moderado",IF(S1233="3. Media3. Moderado","Moderado",IF(S1233="3. Media4. Mayor","Alto",IF(S1233="3. Media5. Catastrófico","Extremo",IF(S1233="2. Baja1. Leve","Bajo",IF(S1233="2. Baja2. Menor","Moderado",IF(S1233="2. Baja3. Moderado","Moderado",IF(S1233="2. Baja4. Mayor","Alto",IF(S1233="2. Baja5. Catastrófico","Extremo",IF(S1233="1. Muy baja1. Leve","Bajo",IF(S1233="1. Muy baja2. Menor","Bajo",IF(S1233="1. Muy baja3. Moderado","Moderado",IF(S1233="1. Muy baja4. Mayor","Alto",IF(S1233="1. Muy baja5. Catastrófico","Extremo","")))))))))))))))))))))))))</f>
        <v>Bajo</v>
      </c>
      <c r="U1233" s="127" t="s">
        <v>419</v>
      </c>
      <c r="V1233" s="127" t="s">
        <v>4114</v>
      </c>
      <c r="W1233" s="127" t="s">
        <v>2046</v>
      </c>
      <c r="X1233" s="251">
        <f t="shared" si="766"/>
        <v>0.25</v>
      </c>
      <c r="Y1233" s="251" t="s">
        <v>2047</v>
      </c>
      <c r="Z1233" s="251">
        <f t="shared" si="767"/>
        <v>0.05</v>
      </c>
      <c r="AA1233" s="127" t="s">
        <v>456</v>
      </c>
      <c r="AB1233" s="127" t="s">
        <v>4115</v>
      </c>
      <c r="AC1233" s="225">
        <f t="shared" si="760"/>
        <v>0</v>
      </c>
      <c r="AD1233" s="127" t="s">
        <v>419</v>
      </c>
      <c r="AE1233" s="127" t="s">
        <v>193</v>
      </c>
      <c r="AF1233" s="129" t="s">
        <v>3782</v>
      </c>
      <c r="AG1233" s="225">
        <f t="shared" si="761"/>
        <v>0.15</v>
      </c>
      <c r="AH1233" s="127" t="s">
        <v>419</v>
      </c>
      <c r="AI1233" s="127" t="s">
        <v>2145</v>
      </c>
      <c r="AJ1233" s="225">
        <f t="shared" si="762"/>
        <v>0.1</v>
      </c>
      <c r="AK1233" s="127" t="s">
        <v>419</v>
      </c>
      <c r="AL1233" s="127" t="s">
        <v>2242</v>
      </c>
      <c r="AM1233" s="225">
        <f t="shared" si="768"/>
        <v>0.15</v>
      </c>
      <c r="AN1233" s="225" t="s">
        <v>2051</v>
      </c>
      <c r="AO1233" s="225" t="s">
        <v>2243</v>
      </c>
      <c r="AP1233" s="225">
        <f t="shared" si="751"/>
        <v>0.25</v>
      </c>
      <c r="AQ1233" s="226">
        <f t="shared" si="752"/>
        <v>0.95000000000000007</v>
      </c>
      <c r="AR1233" s="358">
        <f>AVERAGE(AQ1233,AQ1234,AQ1235)</f>
        <v>0.63333333333333341</v>
      </c>
      <c r="AS1233" s="361" t="s">
        <v>2053</v>
      </c>
      <c r="AT1233" s="364">
        <f>VALUE(MID($AS1233,1,1))</f>
        <v>1</v>
      </c>
      <c r="AU1233" s="361" t="s">
        <v>2054</v>
      </c>
      <c r="AV1233" s="364">
        <f>VALUE(MID($AU1233,1,1))</f>
        <v>1</v>
      </c>
      <c r="AW1233" s="364">
        <f>$AT1233*$AV1233</f>
        <v>1</v>
      </c>
      <c r="AX1233" s="364" t="str">
        <f>CONCATENATE(AS1233,AU1233)</f>
        <v>1. Muy baja1. Leve</v>
      </c>
      <c r="AY1233" s="367" t="str">
        <f t="shared" ref="AY1233" si="771">IF(AX1233="5. Muy alta1. Leve","Alto",IF(AX1233="5. Muy alta2. Menor","Alto",IF(AX1233="5. Muy alta3. Moderado","Alto",IF(AX1233="5. Muy alta4. Mayor","Alto",IF(AX1233="5. Muy alta5. Catastrófico","Extremo",IF(AX1233="4. Alta1. Leve","Moderado",IF(AX1233="4. Alta2. Menor","Moderado",IF(AX1233="4. Alta3. Moderado","Alto",IF(AX1233="4. Alta4. Mayor","Alto",IF(AX1233="4. Alta5. Catastrófico","Extremo",IF(AX1233="3. Media1. Leve","Moderado",IF(AX1233="3. Media2. Menor","Moderado",IF(AX1233="3. Media3. Moderado","Moderado",IF(AX1233="3. Media4. Mayor","Alto",IF(AX1233="3. Media5. Catastrófico","Extremo",IF(AX1233="2. Baja1. Leve","Bajo",IF(AX1233="2. Baja2. Menor","Moderado",IF(AX1233="2. Baja3. Moderado","Moderado",IF(AX1233="2. Baja4. Mayor","Alto",IF(AX1233="2. Baja5. Catastrófico","Extremo",IF(AX1233="1. Muy baja1. Leve","Bajo",IF(AX1233="1. Muy baja2. Menor","Bajo",IF(AX1233="1. Muy baja3. Moderado","Moderado",IF(AX1233="1. Muy baja4. Mayor","Alto",IF(AX1233="1. Muy baja5. Catastrófico","Extremo","")))))))))))))))))))))))))</f>
        <v>Bajo</v>
      </c>
    </row>
    <row r="1234" spans="1:51" ht="50" customHeight="1" x14ac:dyDescent="0.3">
      <c r="A1234" s="377"/>
      <c r="B1234" s="377"/>
      <c r="C1234" s="380"/>
      <c r="D1234" s="377"/>
      <c r="E1234" s="377"/>
      <c r="F1234" s="377"/>
      <c r="G1234" s="383"/>
      <c r="H1234" s="362"/>
      <c r="I1234" s="362"/>
      <c r="J1234" s="362"/>
      <c r="K1234" s="362"/>
      <c r="L1234" s="362"/>
      <c r="M1234" s="362"/>
      <c r="N1234" s="365"/>
      <c r="O1234" s="371"/>
      <c r="P1234" s="362"/>
      <c r="Q1234" s="365"/>
      <c r="R1234" s="371"/>
      <c r="S1234" s="365"/>
      <c r="T1234" s="368"/>
      <c r="U1234" s="127" t="s">
        <v>419</v>
      </c>
      <c r="V1234" s="127" t="s">
        <v>4116</v>
      </c>
      <c r="W1234" s="127" t="s">
        <v>2046</v>
      </c>
      <c r="X1234" s="251">
        <f t="shared" si="766"/>
        <v>0.25</v>
      </c>
      <c r="Y1234" s="251" t="s">
        <v>2047</v>
      </c>
      <c r="Z1234" s="251">
        <f t="shared" si="767"/>
        <v>0.05</v>
      </c>
      <c r="AA1234" s="127" t="s">
        <v>456</v>
      </c>
      <c r="AB1234" s="127" t="s">
        <v>4117</v>
      </c>
      <c r="AC1234" s="254">
        <f t="shared" si="760"/>
        <v>0</v>
      </c>
      <c r="AD1234" s="127" t="s">
        <v>419</v>
      </c>
      <c r="AE1234" s="127" t="s">
        <v>193</v>
      </c>
      <c r="AF1234" s="129" t="s">
        <v>3782</v>
      </c>
      <c r="AG1234" s="225">
        <f t="shared" si="761"/>
        <v>0.15</v>
      </c>
      <c r="AH1234" s="127" t="s">
        <v>419</v>
      </c>
      <c r="AI1234" s="127" t="s">
        <v>2145</v>
      </c>
      <c r="AJ1234" s="225">
        <f t="shared" si="762"/>
        <v>0.1</v>
      </c>
      <c r="AK1234" s="127" t="s">
        <v>419</v>
      </c>
      <c r="AL1234" s="127" t="s">
        <v>2242</v>
      </c>
      <c r="AM1234" s="225">
        <f t="shared" si="768"/>
        <v>0.15</v>
      </c>
      <c r="AN1234" s="225" t="s">
        <v>2051</v>
      </c>
      <c r="AO1234" s="225" t="s">
        <v>2243</v>
      </c>
      <c r="AP1234" s="225">
        <f t="shared" si="751"/>
        <v>0.25</v>
      </c>
      <c r="AQ1234" s="226">
        <f t="shared" si="752"/>
        <v>0.95000000000000007</v>
      </c>
      <c r="AR1234" s="359"/>
      <c r="AS1234" s="362"/>
      <c r="AT1234" s="365"/>
      <c r="AU1234" s="362"/>
      <c r="AV1234" s="365"/>
      <c r="AW1234" s="365"/>
      <c r="AX1234" s="365"/>
      <c r="AY1234" s="368"/>
    </row>
    <row r="1235" spans="1:51" ht="50" customHeight="1" x14ac:dyDescent="0.3">
      <c r="A1235" s="378"/>
      <c r="B1235" s="378"/>
      <c r="C1235" s="381"/>
      <c r="D1235" s="378"/>
      <c r="E1235" s="378"/>
      <c r="F1235" s="378"/>
      <c r="G1235" s="384"/>
      <c r="H1235" s="363"/>
      <c r="I1235" s="363"/>
      <c r="J1235" s="363"/>
      <c r="K1235" s="363"/>
      <c r="L1235" s="363"/>
      <c r="M1235" s="363"/>
      <c r="N1235" s="366"/>
      <c r="O1235" s="372"/>
      <c r="P1235" s="363"/>
      <c r="Q1235" s="366"/>
      <c r="R1235" s="372"/>
      <c r="S1235" s="366"/>
      <c r="T1235" s="369"/>
      <c r="U1235" s="255"/>
      <c r="V1235" s="255"/>
      <c r="W1235" s="255"/>
      <c r="X1235" s="253" t="str">
        <f t="shared" si="766"/>
        <v>0%</v>
      </c>
      <c r="Y1235" s="253"/>
      <c r="Z1235" s="253" t="str">
        <f t="shared" si="767"/>
        <v>0%</v>
      </c>
      <c r="AA1235" s="255"/>
      <c r="AB1235" s="255"/>
      <c r="AC1235" s="254">
        <f t="shared" si="760"/>
        <v>0</v>
      </c>
      <c r="AD1235" s="255"/>
      <c r="AE1235" s="255"/>
      <c r="AF1235" s="255"/>
      <c r="AG1235" s="254">
        <f t="shared" si="761"/>
        <v>0</v>
      </c>
      <c r="AH1235" s="255"/>
      <c r="AI1235" s="255"/>
      <c r="AJ1235" s="254">
        <f t="shared" si="762"/>
        <v>0</v>
      </c>
      <c r="AK1235" s="255"/>
      <c r="AL1235" s="255"/>
      <c r="AM1235" s="254">
        <f t="shared" si="768"/>
        <v>0</v>
      </c>
      <c r="AN1235" s="254"/>
      <c r="AO1235" s="254"/>
      <c r="AP1235" s="225">
        <f t="shared" si="751"/>
        <v>0</v>
      </c>
      <c r="AQ1235" s="226">
        <f t="shared" si="752"/>
        <v>0</v>
      </c>
      <c r="AR1235" s="360"/>
      <c r="AS1235" s="363"/>
      <c r="AT1235" s="366"/>
      <c r="AU1235" s="363"/>
      <c r="AV1235" s="366"/>
      <c r="AW1235" s="366"/>
      <c r="AX1235" s="366"/>
      <c r="AY1235" s="369"/>
    </row>
    <row r="1236" spans="1:51" ht="50" customHeight="1" x14ac:dyDescent="0.3">
      <c r="A1236" s="376" t="s">
        <v>256</v>
      </c>
      <c r="B1236" s="376" t="s">
        <v>163</v>
      </c>
      <c r="C1236" s="379">
        <v>7</v>
      </c>
      <c r="D1236" s="376" t="s">
        <v>4118</v>
      </c>
      <c r="E1236" s="376" t="s">
        <v>175</v>
      </c>
      <c r="F1236" s="376" t="s">
        <v>2032</v>
      </c>
      <c r="G1236" s="382" t="str">
        <f>(CONCATENATE(F1236," ","de"," ",D1236," ","por"," ",J1236," ","debido a"," ",I1236))</f>
        <v>Pérdida de confidencialidad e integridad de Equipos de cómputo DSG por Alteración de la información / Modificación de la Información debido a Acceso a los equipos de cómputo sin controles</v>
      </c>
      <c r="H1236" s="361" t="s">
        <v>2104</v>
      </c>
      <c r="I1236" s="361" t="s">
        <v>2033</v>
      </c>
      <c r="J1236" s="361" t="s">
        <v>2174</v>
      </c>
      <c r="K1236" s="361" t="s">
        <v>2175</v>
      </c>
      <c r="L1236" s="361" t="s">
        <v>176</v>
      </c>
      <c r="M1236" s="361" t="s">
        <v>2042</v>
      </c>
      <c r="N1236" s="364">
        <f>VALUE(MID($M1236,1,1))</f>
        <v>3</v>
      </c>
      <c r="O1236" s="370">
        <f>IF(N1236=5,100%,IF(N1236=4,80%,IF(N1236=3,60%,IF(N1236=2,40%,IF(N1236=1,20%,"")))))</f>
        <v>0.6</v>
      </c>
      <c r="P1236" s="361" t="s">
        <v>2043</v>
      </c>
      <c r="Q1236" s="364">
        <f>VALUE(MID($P1236,1,1))</f>
        <v>2</v>
      </c>
      <c r="R1236" s="370">
        <f>IF(Q1236=5,100%,IF(Q1236=4,80%,IF(Q1236=3,60%,IF(Q1236=2,40%,IF(Q1236=1,20%,"")))))</f>
        <v>0.4</v>
      </c>
      <c r="S1236" s="364" t="str">
        <f>CONCATENATE(M1236,P1236)</f>
        <v>3. Media2. Menor</v>
      </c>
      <c r="T1236" s="367" t="str">
        <f t="shared" ref="T1236" si="772">IF(S1236="5. Muy alta1. Leve","Alto",IF(S1236="5. Muy alta2. Menor","Alto",IF(S1236="5. Muy alta3. Moderado","Alto",IF(S1236="5. Muy alta4. Mayor","Alto",IF(S1236="5. Muy alta5. Catastrófico","Extremo",IF(S1236="4. Alta1. Leve","Moderado",IF(S1236="4. Alta2. Menor","Moderado",IF(S1236="4. Alta3. Moderado","Alto",IF(S1236="4. Alta4. Mayor","Alto",IF(S1236="4. Alta5. Catastrófico","Extremo",IF(S1236="3. Media1. Leve","Moderado",IF(S1236="3. Media2. Menor","Moderado",IF(S1236="3. Media3. Moderado","Moderado",IF(S1236="3. Media4. Mayor","Alto",IF(S1236="3. Media5. Catastrófico","Extremo",IF(S1236="2. Baja1. Leve","Bajo",IF(S1236="2. Baja2. Menor","Moderado",IF(S1236="2. Baja3. Moderado","Moderado",IF(S1236="2. Baja4. Mayor","Alto",IF(S1236="2. Baja5. Catastrófico","Extremo",IF(S1236="1. Muy baja1. Leve","Bajo",IF(S1236="1. Muy baja2. Menor","Bajo",IF(S1236="1. Muy baja3. Moderado","Moderado",IF(S1236="1. Muy baja4. Mayor","Alto",IF(S1236="1. Muy baja5. Catastrófico","Extremo","")))))))))))))))))))))))))</f>
        <v>Moderado</v>
      </c>
      <c r="U1236" s="129" t="s">
        <v>419</v>
      </c>
      <c r="V1236" s="129" t="s">
        <v>2176</v>
      </c>
      <c r="W1236" s="129" t="s">
        <v>2046</v>
      </c>
      <c r="X1236" s="224">
        <f t="shared" si="766"/>
        <v>0.25</v>
      </c>
      <c r="Y1236" s="224" t="s">
        <v>2047</v>
      </c>
      <c r="Z1236" s="224">
        <f t="shared" si="767"/>
        <v>0.05</v>
      </c>
      <c r="AA1236" s="129" t="s">
        <v>419</v>
      </c>
      <c r="AB1236" s="129" t="s">
        <v>2177</v>
      </c>
      <c r="AC1236" s="225">
        <f t="shared" si="760"/>
        <v>0.1</v>
      </c>
      <c r="AD1236" s="129" t="s">
        <v>419</v>
      </c>
      <c r="AE1236" s="129" t="s">
        <v>178</v>
      </c>
      <c r="AF1236" s="129" t="s">
        <v>170</v>
      </c>
      <c r="AG1236" s="225">
        <f t="shared" si="761"/>
        <v>0.15</v>
      </c>
      <c r="AH1236" s="129" t="s">
        <v>419</v>
      </c>
      <c r="AI1236" s="129" t="s">
        <v>2145</v>
      </c>
      <c r="AJ1236" s="225">
        <f t="shared" si="762"/>
        <v>0.1</v>
      </c>
      <c r="AK1236" s="129" t="s">
        <v>419</v>
      </c>
      <c r="AL1236" s="129" t="s">
        <v>2050</v>
      </c>
      <c r="AM1236" s="225">
        <f t="shared" si="768"/>
        <v>0.15</v>
      </c>
      <c r="AN1236" s="225" t="s">
        <v>2051</v>
      </c>
      <c r="AO1236" s="225" t="s">
        <v>2067</v>
      </c>
      <c r="AP1236" s="225">
        <f t="shared" si="751"/>
        <v>0.25</v>
      </c>
      <c r="AQ1236" s="226">
        <f t="shared" si="752"/>
        <v>1.05</v>
      </c>
      <c r="AR1236" s="358">
        <f>AVERAGE(AQ1236,AQ1237,AQ1238)</f>
        <v>0.70000000000000007</v>
      </c>
      <c r="AS1236" s="361" t="s">
        <v>2132</v>
      </c>
      <c r="AT1236" s="364">
        <f>VALUE(MID($AS1236,1,1))</f>
        <v>2</v>
      </c>
      <c r="AU1236" s="361" t="s">
        <v>2054</v>
      </c>
      <c r="AV1236" s="364">
        <f>VALUE(MID($AU1236,1,1))</f>
        <v>1</v>
      </c>
      <c r="AW1236" s="364">
        <f>$AT1236*$AV1236</f>
        <v>2</v>
      </c>
      <c r="AX1236" s="364" t="str">
        <f>CONCATENATE(AS1236,AU1236)</f>
        <v>2. Baja1. Leve</v>
      </c>
      <c r="AY1236" s="367" t="str">
        <f t="shared" ref="AY1236" si="773">IF(AX1236="5. Muy alta1. Leve","Alto",IF(AX1236="5. Muy alta2. Menor","Alto",IF(AX1236="5. Muy alta3. Moderado","Alto",IF(AX1236="5. Muy alta4. Mayor","Alto",IF(AX1236="5. Muy alta5. Catastrófico","Extremo",IF(AX1236="4. Alta1. Leve","Moderado",IF(AX1236="4. Alta2. Menor","Moderado",IF(AX1236="4. Alta3. Moderado","Alto",IF(AX1236="4. Alta4. Mayor","Alto",IF(AX1236="4. Alta5. Catastrófico","Extremo",IF(AX1236="3. Media1. Leve","Moderado",IF(AX1236="3. Media2. Menor","Moderado",IF(AX1236="3. Media3. Moderado","Moderado",IF(AX1236="3. Media4. Mayor","Alto",IF(AX1236="3. Media5. Catastrófico","Extremo",IF(AX1236="2. Baja1. Leve","Bajo",IF(AX1236="2. Baja2. Menor","Moderado",IF(AX1236="2. Baja3. Moderado","Moderado",IF(AX1236="2. Baja4. Mayor","Alto",IF(AX1236="2. Baja5. Catastrófico","Extremo",IF(AX1236="1. Muy baja1. Leve","Bajo",IF(AX1236="1. Muy baja2. Menor","Bajo",IF(AX1236="1. Muy baja3. Moderado","Moderado",IF(AX1236="1. Muy baja4. Mayor","Alto",IF(AX1236="1. Muy baja5. Catastrófico","Extremo","")))))))))))))))))))))))))</f>
        <v>Bajo</v>
      </c>
    </row>
    <row r="1237" spans="1:51" ht="50" customHeight="1" x14ac:dyDescent="0.3">
      <c r="A1237" s="377"/>
      <c r="B1237" s="377"/>
      <c r="C1237" s="380"/>
      <c r="D1237" s="377"/>
      <c r="E1237" s="377"/>
      <c r="F1237" s="377"/>
      <c r="G1237" s="383"/>
      <c r="H1237" s="362"/>
      <c r="I1237" s="362"/>
      <c r="J1237" s="362"/>
      <c r="K1237" s="362"/>
      <c r="L1237" s="362"/>
      <c r="M1237" s="362"/>
      <c r="N1237" s="365"/>
      <c r="O1237" s="371"/>
      <c r="P1237" s="362"/>
      <c r="Q1237" s="365"/>
      <c r="R1237" s="371"/>
      <c r="S1237" s="365"/>
      <c r="T1237" s="368"/>
      <c r="U1237" s="129" t="s">
        <v>419</v>
      </c>
      <c r="V1237" s="129" t="s">
        <v>2178</v>
      </c>
      <c r="W1237" s="129" t="s">
        <v>2046</v>
      </c>
      <c r="X1237" s="224">
        <f t="shared" si="766"/>
        <v>0.25</v>
      </c>
      <c r="Y1237" s="224" t="s">
        <v>2047</v>
      </c>
      <c r="Z1237" s="224">
        <f t="shared" si="767"/>
        <v>0.05</v>
      </c>
      <c r="AA1237" s="129" t="s">
        <v>419</v>
      </c>
      <c r="AB1237" s="129" t="s">
        <v>2179</v>
      </c>
      <c r="AC1237" s="225">
        <f t="shared" si="760"/>
        <v>0.1</v>
      </c>
      <c r="AD1237" s="129" t="s">
        <v>419</v>
      </c>
      <c r="AE1237" s="129" t="s">
        <v>516</v>
      </c>
      <c r="AF1237" s="129" t="s">
        <v>3782</v>
      </c>
      <c r="AG1237" s="225">
        <f t="shared" si="761"/>
        <v>0.15</v>
      </c>
      <c r="AH1237" s="129" t="s">
        <v>419</v>
      </c>
      <c r="AI1237" s="129" t="s">
        <v>2145</v>
      </c>
      <c r="AJ1237" s="225">
        <f t="shared" si="762"/>
        <v>0.1</v>
      </c>
      <c r="AK1237" s="129" t="s">
        <v>419</v>
      </c>
      <c r="AL1237" s="129" t="s">
        <v>2050</v>
      </c>
      <c r="AM1237" s="225">
        <f t="shared" si="768"/>
        <v>0.15</v>
      </c>
      <c r="AN1237" s="225" t="s">
        <v>2051</v>
      </c>
      <c r="AO1237" s="225" t="s">
        <v>2067</v>
      </c>
      <c r="AP1237" s="225">
        <f t="shared" si="751"/>
        <v>0.25</v>
      </c>
      <c r="AQ1237" s="226">
        <f t="shared" si="752"/>
        <v>1.05</v>
      </c>
      <c r="AR1237" s="359"/>
      <c r="AS1237" s="362"/>
      <c r="AT1237" s="365"/>
      <c r="AU1237" s="362"/>
      <c r="AV1237" s="365"/>
      <c r="AW1237" s="365"/>
      <c r="AX1237" s="365"/>
      <c r="AY1237" s="368"/>
    </row>
    <row r="1238" spans="1:51" ht="50" customHeight="1" x14ac:dyDescent="0.3">
      <c r="A1238" s="378"/>
      <c r="B1238" s="378"/>
      <c r="C1238" s="381"/>
      <c r="D1238" s="378"/>
      <c r="E1238" s="378"/>
      <c r="F1238" s="378"/>
      <c r="G1238" s="384"/>
      <c r="H1238" s="363"/>
      <c r="I1238" s="363"/>
      <c r="J1238" s="363"/>
      <c r="K1238" s="363"/>
      <c r="L1238" s="363"/>
      <c r="M1238" s="363"/>
      <c r="N1238" s="366"/>
      <c r="O1238" s="372"/>
      <c r="P1238" s="363"/>
      <c r="Q1238" s="366"/>
      <c r="R1238" s="372"/>
      <c r="S1238" s="366"/>
      <c r="T1238" s="369"/>
      <c r="U1238" s="129"/>
      <c r="V1238" s="129"/>
      <c r="W1238" s="129"/>
      <c r="X1238" s="224" t="str">
        <f t="shared" si="766"/>
        <v>0%</v>
      </c>
      <c r="Y1238" s="224"/>
      <c r="Z1238" s="224" t="str">
        <f t="shared" si="767"/>
        <v>0%</v>
      </c>
      <c r="AA1238" s="129"/>
      <c r="AB1238" s="129"/>
      <c r="AC1238" s="225">
        <f t="shared" si="760"/>
        <v>0</v>
      </c>
      <c r="AD1238" s="129"/>
      <c r="AE1238" s="129"/>
      <c r="AF1238" s="129"/>
      <c r="AG1238" s="225">
        <f t="shared" si="761"/>
        <v>0</v>
      </c>
      <c r="AH1238" s="129"/>
      <c r="AI1238" s="129"/>
      <c r="AJ1238" s="225">
        <f t="shared" si="762"/>
        <v>0</v>
      </c>
      <c r="AK1238" s="129"/>
      <c r="AL1238" s="129"/>
      <c r="AM1238" s="225">
        <f t="shared" si="768"/>
        <v>0</v>
      </c>
      <c r="AN1238" s="225"/>
      <c r="AO1238" s="225"/>
      <c r="AP1238" s="225">
        <f t="shared" si="751"/>
        <v>0</v>
      </c>
      <c r="AQ1238" s="226">
        <f t="shared" si="752"/>
        <v>0</v>
      </c>
      <c r="AR1238" s="360"/>
      <c r="AS1238" s="363"/>
      <c r="AT1238" s="366"/>
      <c r="AU1238" s="363"/>
      <c r="AV1238" s="366"/>
      <c r="AW1238" s="366"/>
      <c r="AX1238" s="366"/>
      <c r="AY1238" s="369"/>
    </row>
    <row r="1239" spans="1:51" ht="50" customHeight="1" x14ac:dyDescent="0.3">
      <c r="A1239" s="376" t="s">
        <v>256</v>
      </c>
      <c r="B1239" s="376" t="s">
        <v>163</v>
      </c>
      <c r="C1239" s="379">
        <v>8</v>
      </c>
      <c r="D1239" s="376" t="s">
        <v>4118</v>
      </c>
      <c r="E1239" s="376" t="s">
        <v>175</v>
      </c>
      <c r="F1239" s="376" t="s">
        <v>2061</v>
      </c>
      <c r="G1239" s="382" t="str">
        <f>(CONCATENATE(F1239," ","de"," ",D1239," ","por"," ",J1239," ","debido a"," ",I1239))</f>
        <v>Pérdida de Disponibilidad de Equipos de cómputo DSG por Ataque de virus sofisticados debido a Acceso a los equipos de cómputo sin controles</v>
      </c>
      <c r="H1239" s="361" t="s">
        <v>2104</v>
      </c>
      <c r="I1239" s="361" t="s">
        <v>2033</v>
      </c>
      <c r="J1239" s="361" t="s">
        <v>2034</v>
      </c>
      <c r="K1239" s="361" t="s">
        <v>2076</v>
      </c>
      <c r="L1239" s="361" t="s">
        <v>176</v>
      </c>
      <c r="M1239" s="361" t="s">
        <v>2042</v>
      </c>
      <c r="N1239" s="364">
        <f>VALUE(MID($M1239,1,1))</f>
        <v>3</v>
      </c>
      <c r="O1239" s="370">
        <f>IF(N1239=5,100%,IF(N1239=4,80%,IF(N1239=3,60%,IF(N1239=2,40%,IF(N1239=1,20%,"")))))</f>
        <v>0.6</v>
      </c>
      <c r="P1239" s="361" t="s">
        <v>2054</v>
      </c>
      <c r="Q1239" s="364">
        <f>VALUE(MID($P1239,1,1))</f>
        <v>1</v>
      </c>
      <c r="R1239" s="370">
        <f>IF(Q1239=5,100%,IF(Q1239=4,80%,IF(Q1239=3,60%,IF(Q1239=2,40%,IF(Q1239=1,20%,"")))))</f>
        <v>0.2</v>
      </c>
      <c r="S1239" s="364" t="str">
        <f>CONCATENATE(M1239,P1239)</f>
        <v>3. Media1. Leve</v>
      </c>
      <c r="T1239" s="367" t="str">
        <f t="shared" ref="T1239" si="774">IF(S1239="5. Muy alta1. Leve","Alto",IF(S1239="5. Muy alta2. Menor","Alto",IF(S1239="5. Muy alta3. Moderado","Alto",IF(S1239="5. Muy alta4. Mayor","Alto",IF(S1239="5. Muy alta5. Catastrófico","Extremo",IF(S1239="4. Alta1. Leve","Moderado",IF(S1239="4. Alta2. Menor","Moderado",IF(S1239="4. Alta3. Moderado","Alto",IF(S1239="4. Alta4. Mayor","Alto",IF(S1239="4. Alta5. Catastrófico","Extremo",IF(S1239="3. Media1. Leve","Moderado",IF(S1239="3. Media2. Menor","Moderado",IF(S1239="3. Media3. Moderado","Moderado",IF(S1239="3. Media4. Mayor","Alto",IF(S1239="3. Media5. Catastrófico","Extremo",IF(S1239="2. Baja1. Leve","Bajo",IF(S1239="2. Baja2. Menor","Moderado",IF(S1239="2. Baja3. Moderado","Moderado",IF(S1239="2. Baja4. Mayor","Alto",IF(S1239="2. Baja5. Catastrófico","Extremo",IF(S1239="1. Muy baja1. Leve","Bajo",IF(S1239="1. Muy baja2. Menor","Bajo",IF(S1239="1. Muy baja3. Moderado","Moderado",IF(S1239="1. Muy baja4. Mayor","Alto",IF(S1239="1. Muy baja5. Catastrófico","Extremo","")))))))))))))))))))))))))</f>
        <v>Moderado</v>
      </c>
      <c r="U1239" s="129" t="s">
        <v>419</v>
      </c>
      <c r="V1239" s="129" t="s">
        <v>2181</v>
      </c>
      <c r="W1239" s="129" t="s">
        <v>2046</v>
      </c>
      <c r="X1239" s="224">
        <f t="shared" si="766"/>
        <v>0.25</v>
      </c>
      <c r="Y1239" s="224" t="s">
        <v>2069</v>
      </c>
      <c r="Z1239" s="224">
        <f t="shared" si="767"/>
        <v>0.15</v>
      </c>
      <c r="AA1239" s="129" t="s">
        <v>419</v>
      </c>
      <c r="AB1239" s="129" t="s">
        <v>2182</v>
      </c>
      <c r="AC1239" s="225">
        <f t="shared" si="760"/>
        <v>0.1</v>
      </c>
      <c r="AD1239" s="129" t="s">
        <v>419</v>
      </c>
      <c r="AE1239" s="129" t="s">
        <v>289</v>
      </c>
      <c r="AF1239" s="129" t="s">
        <v>170</v>
      </c>
      <c r="AG1239" s="225">
        <f t="shared" si="761"/>
        <v>0.15</v>
      </c>
      <c r="AH1239" s="129" t="s">
        <v>419</v>
      </c>
      <c r="AI1239" s="129" t="s">
        <v>2066</v>
      </c>
      <c r="AJ1239" s="225">
        <f t="shared" si="762"/>
        <v>0.1</v>
      </c>
      <c r="AK1239" s="129" t="s">
        <v>419</v>
      </c>
      <c r="AL1239" s="129" t="s">
        <v>2063</v>
      </c>
      <c r="AM1239" s="225">
        <f t="shared" si="768"/>
        <v>0.15</v>
      </c>
      <c r="AN1239" s="225" t="s">
        <v>2051</v>
      </c>
      <c r="AO1239" s="225" t="s">
        <v>2183</v>
      </c>
      <c r="AP1239" s="225">
        <f t="shared" si="751"/>
        <v>0.25</v>
      </c>
      <c r="AQ1239" s="226">
        <f t="shared" si="752"/>
        <v>1.1499999999999999</v>
      </c>
      <c r="AR1239" s="358">
        <f>AVERAGE(AQ1239,AQ1240,AQ1241)</f>
        <v>1.0666666666666667</v>
      </c>
      <c r="AS1239" s="361" t="s">
        <v>2053</v>
      </c>
      <c r="AT1239" s="364">
        <f>VALUE(MID($AS1239,1,1))</f>
        <v>1</v>
      </c>
      <c r="AU1239" s="361" t="s">
        <v>2054</v>
      </c>
      <c r="AV1239" s="364">
        <f>VALUE(MID($AU1239,1,1))</f>
        <v>1</v>
      </c>
      <c r="AW1239" s="364">
        <f>$AT1239*$AV1239</f>
        <v>1</v>
      </c>
      <c r="AX1239" s="364" t="str">
        <f>CONCATENATE(AS1239,AU1239)</f>
        <v>1. Muy baja1. Leve</v>
      </c>
      <c r="AY1239" s="367" t="str">
        <f t="shared" ref="AY1239" si="775">IF(AX1239="5. Muy alta1. Leve","Alto",IF(AX1239="5. Muy alta2. Menor","Alto",IF(AX1239="5. Muy alta3. Moderado","Alto",IF(AX1239="5. Muy alta4. Mayor","Alto",IF(AX1239="5. Muy alta5. Catastrófico","Extremo",IF(AX1239="4. Alta1. Leve","Moderado",IF(AX1239="4. Alta2. Menor","Moderado",IF(AX1239="4. Alta3. Moderado","Alto",IF(AX1239="4. Alta4. Mayor","Alto",IF(AX1239="4. Alta5. Catastrófico","Extremo",IF(AX1239="3. Media1. Leve","Moderado",IF(AX1239="3. Media2. Menor","Moderado",IF(AX1239="3. Media3. Moderado","Moderado",IF(AX1239="3. Media4. Mayor","Alto",IF(AX1239="3. Media5. Catastrófico","Extremo",IF(AX1239="2. Baja1. Leve","Bajo",IF(AX1239="2. Baja2. Menor","Moderado",IF(AX1239="2. Baja3. Moderado","Moderado",IF(AX1239="2. Baja4. Mayor","Alto",IF(AX1239="2. Baja5. Catastrófico","Extremo",IF(AX1239="1. Muy baja1. Leve","Bajo",IF(AX1239="1. Muy baja2. Menor","Bajo",IF(AX1239="1. Muy baja3. Moderado","Moderado",IF(AX1239="1. Muy baja4. Mayor","Alto",IF(AX1239="1. Muy baja5. Catastrófico","Extremo","")))))))))))))))))))))))))</f>
        <v>Bajo</v>
      </c>
    </row>
    <row r="1240" spans="1:51" ht="50" customHeight="1" x14ac:dyDescent="0.3">
      <c r="A1240" s="377"/>
      <c r="B1240" s="377"/>
      <c r="C1240" s="380"/>
      <c r="D1240" s="377"/>
      <c r="E1240" s="377"/>
      <c r="F1240" s="377"/>
      <c r="G1240" s="383"/>
      <c r="H1240" s="362"/>
      <c r="I1240" s="362"/>
      <c r="J1240" s="362"/>
      <c r="K1240" s="362"/>
      <c r="L1240" s="362"/>
      <c r="M1240" s="362"/>
      <c r="N1240" s="365"/>
      <c r="O1240" s="371"/>
      <c r="P1240" s="362"/>
      <c r="Q1240" s="365"/>
      <c r="R1240" s="371"/>
      <c r="S1240" s="365"/>
      <c r="T1240" s="368"/>
      <c r="U1240" s="129" t="s">
        <v>419</v>
      </c>
      <c r="V1240" s="129" t="s">
        <v>2181</v>
      </c>
      <c r="W1240" s="129" t="s">
        <v>2114</v>
      </c>
      <c r="X1240" s="224">
        <f t="shared" si="766"/>
        <v>0.1</v>
      </c>
      <c r="Y1240" s="224" t="s">
        <v>2069</v>
      </c>
      <c r="Z1240" s="224">
        <f t="shared" si="767"/>
        <v>0.15</v>
      </c>
      <c r="AA1240" s="129" t="s">
        <v>419</v>
      </c>
      <c r="AB1240" s="129" t="s">
        <v>2182</v>
      </c>
      <c r="AC1240" s="225">
        <f t="shared" si="760"/>
        <v>0.1</v>
      </c>
      <c r="AD1240" s="129" t="s">
        <v>419</v>
      </c>
      <c r="AE1240" s="129" t="s">
        <v>289</v>
      </c>
      <c r="AF1240" s="129" t="s">
        <v>170</v>
      </c>
      <c r="AG1240" s="225">
        <f t="shared" si="761"/>
        <v>0.15</v>
      </c>
      <c r="AH1240" s="129" t="s">
        <v>419</v>
      </c>
      <c r="AI1240" s="129" t="s">
        <v>2066</v>
      </c>
      <c r="AJ1240" s="225">
        <f t="shared" si="762"/>
        <v>0.1</v>
      </c>
      <c r="AK1240" s="129" t="s">
        <v>419</v>
      </c>
      <c r="AL1240" s="129" t="s">
        <v>2063</v>
      </c>
      <c r="AM1240" s="225">
        <f t="shared" si="768"/>
        <v>0.15</v>
      </c>
      <c r="AN1240" s="225" t="s">
        <v>2051</v>
      </c>
      <c r="AO1240" s="225" t="s">
        <v>2183</v>
      </c>
      <c r="AP1240" s="225">
        <f t="shared" si="751"/>
        <v>0.25</v>
      </c>
      <c r="AQ1240" s="226">
        <f t="shared" si="752"/>
        <v>1</v>
      </c>
      <c r="AR1240" s="359"/>
      <c r="AS1240" s="362"/>
      <c r="AT1240" s="365"/>
      <c r="AU1240" s="362"/>
      <c r="AV1240" s="365"/>
      <c r="AW1240" s="365"/>
      <c r="AX1240" s="365"/>
      <c r="AY1240" s="368"/>
    </row>
    <row r="1241" spans="1:51" ht="50" customHeight="1" x14ac:dyDescent="0.3">
      <c r="A1241" s="378"/>
      <c r="B1241" s="378"/>
      <c r="C1241" s="381"/>
      <c r="D1241" s="378"/>
      <c r="E1241" s="378"/>
      <c r="F1241" s="378"/>
      <c r="G1241" s="384"/>
      <c r="H1241" s="363"/>
      <c r="I1241" s="363"/>
      <c r="J1241" s="363"/>
      <c r="K1241" s="363"/>
      <c r="L1241" s="363"/>
      <c r="M1241" s="363"/>
      <c r="N1241" s="366"/>
      <c r="O1241" s="372"/>
      <c r="P1241" s="363"/>
      <c r="Q1241" s="366"/>
      <c r="R1241" s="372"/>
      <c r="S1241" s="366"/>
      <c r="T1241" s="369"/>
      <c r="U1241" s="129" t="s">
        <v>419</v>
      </c>
      <c r="V1241" s="129" t="s">
        <v>2184</v>
      </c>
      <c r="W1241" s="129" t="s">
        <v>2046</v>
      </c>
      <c r="X1241" s="224">
        <f t="shared" si="766"/>
        <v>0.25</v>
      </c>
      <c r="Y1241" s="224" t="s">
        <v>2047</v>
      </c>
      <c r="Z1241" s="224">
        <f t="shared" si="767"/>
        <v>0.05</v>
      </c>
      <c r="AA1241" s="129" t="s">
        <v>419</v>
      </c>
      <c r="AB1241" s="129" t="s">
        <v>2185</v>
      </c>
      <c r="AC1241" s="225">
        <f t="shared" si="760"/>
        <v>0.1</v>
      </c>
      <c r="AD1241" s="129" t="s">
        <v>419</v>
      </c>
      <c r="AE1241" s="129" t="s">
        <v>178</v>
      </c>
      <c r="AF1241" s="129" t="s">
        <v>170</v>
      </c>
      <c r="AG1241" s="225">
        <f t="shared" si="761"/>
        <v>0.15</v>
      </c>
      <c r="AH1241" s="129" t="s">
        <v>419</v>
      </c>
      <c r="AI1241" s="129" t="s">
        <v>2159</v>
      </c>
      <c r="AJ1241" s="225">
        <f t="shared" si="762"/>
        <v>0.1</v>
      </c>
      <c r="AK1241" s="129" t="s">
        <v>419</v>
      </c>
      <c r="AL1241" s="129" t="s">
        <v>2063</v>
      </c>
      <c r="AM1241" s="225">
        <f t="shared" si="768"/>
        <v>0.15</v>
      </c>
      <c r="AN1241" s="225" t="s">
        <v>2051</v>
      </c>
      <c r="AO1241" s="225" t="s">
        <v>2183</v>
      </c>
      <c r="AP1241" s="225">
        <f t="shared" si="751"/>
        <v>0.25</v>
      </c>
      <c r="AQ1241" s="226">
        <f t="shared" si="752"/>
        <v>1.05</v>
      </c>
      <c r="AR1241" s="360"/>
      <c r="AS1241" s="363"/>
      <c r="AT1241" s="366"/>
      <c r="AU1241" s="363"/>
      <c r="AV1241" s="366"/>
      <c r="AW1241" s="366"/>
      <c r="AX1241" s="366"/>
      <c r="AY1241" s="369"/>
    </row>
    <row r="1242" spans="1:51" ht="50" customHeight="1" x14ac:dyDescent="0.3">
      <c r="A1242" s="376" t="s">
        <v>256</v>
      </c>
      <c r="B1242" s="376" t="s">
        <v>163</v>
      </c>
      <c r="C1242" s="379">
        <v>9</v>
      </c>
      <c r="D1242" s="376" t="s">
        <v>4119</v>
      </c>
      <c r="E1242" s="376" t="s">
        <v>695</v>
      </c>
      <c r="F1242" s="376" t="s">
        <v>2032</v>
      </c>
      <c r="G1242" s="382" t="str">
        <f>(CONCATENATE(F1242," ","de"," ",D1242," ","por"," ",J1242," ","debido a"," ",I1242))</f>
        <v>Pérdida de confidencialidad e integridad de Archivo de gestión vigente / Archivo de gestión antes de 2024 por Fuego debido a Falta de mantenimiento</v>
      </c>
      <c r="H1242" s="361" t="s">
        <v>2084</v>
      </c>
      <c r="I1242" s="361" t="s">
        <v>2163</v>
      </c>
      <c r="J1242" s="361" t="s">
        <v>2778</v>
      </c>
      <c r="K1242" s="361" t="s">
        <v>2140</v>
      </c>
      <c r="L1242" s="361" t="s">
        <v>176</v>
      </c>
      <c r="M1242" s="361" t="s">
        <v>2042</v>
      </c>
      <c r="N1242" s="364">
        <f>VALUE(MID($M1242,1,1))</f>
        <v>3</v>
      </c>
      <c r="O1242" s="370">
        <f>IF(N1242=5,100%,IF(N1242=4,80%,IF(N1242=3,60%,IF(N1242=2,40%,IF(N1242=1,20%,"")))))</f>
        <v>0.6</v>
      </c>
      <c r="P1242" s="361" t="s">
        <v>2054</v>
      </c>
      <c r="Q1242" s="364">
        <f>VALUE(MID($P1242,1,1))</f>
        <v>1</v>
      </c>
      <c r="R1242" s="370">
        <f>IF(Q1242=5,100%,IF(Q1242=4,80%,IF(Q1242=3,60%,IF(Q1242=2,40%,IF(Q1242=1,20%,"")))))</f>
        <v>0.2</v>
      </c>
      <c r="S1242" s="364" t="str">
        <f>CONCATENATE(M1242,P1242)</f>
        <v>3. Media1. Leve</v>
      </c>
      <c r="T1242" s="367" t="str">
        <f t="shared" ref="T1242" si="776">IF(S1242="5. Muy alta1. Leve","Alto",IF(S1242="5. Muy alta2. Menor","Alto",IF(S1242="5. Muy alta3. Moderado","Alto",IF(S1242="5. Muy alta4. Mayor","Alto",IF(S1242="5. Muy alta5. Catastrófico","Extremo",IF(S1242="4. Alta1. Leve","Moderado",IF(S1242="4. Alta2. Menor","Moderado",IF(S1242="4. Alta3. Moderado","Alto",IF(S1242="4. Alta4. Mayor","Alto",IF(S1242="4. Alta5. Catastrófico","Extremo",IF(S1242="3. Media1. Leve","Moderado",IF(S1242="3. Media2. Menor","Moderado",IF(S1242="3. Media3. Moderado","Moderado",IF(S1242="3. Media4. Mayor","Alto",IF(S1242="3. Media5. Catastrófico","Extremo",IF(S1242="2. Baja1. Leve","Bajo",IF(S1242="2. Baja2. Menor","Moderado",IF(S1242="2. Baja3. Moderado","Moderado",IF(S1242="2. Baja4. Mayor","Alto",IF(S1242="2. Baja5. Catastrófico","Extremo",IF(S1242="1. Muy baja1. Leve","Bajo",IF(S1242="1. Muy baja2. Menor","Bajo",IF(S1242="1. Muy baja3. Moderado","Moderado",IF(S1242="1. Muy baja4. Mayor","Alto",IF(S1242="1. Muy baja5. Catastrófico","Extremo","")))))))))))))))))))))))))</f>
        <v>Moderado</v>
      </c>
      <c r="U1242" s="129" t="s">
        <v>419</v>
      </c>
      <c r="V1242" s="129" t="s">
        <v>3934</v>
      </c>
      <c r="W1242" s="129" t="s">
        <v>2046</v>
      </c>
      <c r="X1242" s="251">
        <f t="shared" si="766"/>
        <v>0.25</v>
      </c>
      <c r="Y1242" s="251" t="s">
        <v>2047</v>
      </c>
      <c r="Z1242" s="251">
        <f t="shared" si="767"/>
        <v>0.05</v>
      </c>
      <c r="AA1242" s="129" t="s">
        <v>419</v>
      </c>
      <c r="AB1242" s="129" t="s">
        <v>3935</v>
      </c>
      <c r="AC1242" s="225">
        <f t="shared" si="760"/>
        <v>0.1</v>
      </c>
      <c r="AD1242" s="129" t="s">
        <v>419</v>
      </c>
      <c r="AE1242" s="129" t="s">
        <v>324</v>
      </c>
      <c r="AF1242" s="129" t="s">
        <v>3782</v>
      </c>
      <c r="AG1242" s="225">
        <f t="shared" si="761"/>
        <v>0.15</v>
      </c>
      <c r="AH1242" s="129" t="s">
        <v>419</v>
      </c>
      <c r="AI1242" s="129" t="s">
        <v>2145</v>
      </c>
      <c r="AJ1242" s="225">
        <f t="shared" si="762"/>
        <v>0.1</v>
      </c>
      <c r="AK1242" s="129" t="s">
        <v>419</v>
      </c>
      <c r="AL1242" s="129" t="s">
        <v>2079</v>
      </c>
      <c r="AM1242" s="225">
        <f t="shared" si="768"/>
        <v>0.15</v>
      </c>
      <c r="AN1242" s="225" t="s">
        <v>2051</v>
      </c>
      <c r="AO1242" s="225" t="s">
        <v>2052</v>
      </c>
      <c r="AP1242" s="225">
        <f t="shared" si="751"/>
        <v>0.25</v>
      </c>
      <c r="AQ1242" s="226">
        <f t="shared" si="752"/>
        <v>1.05</v>
      </c>
      <c r="AR1242" s="358">
        <f>AVERAGE(AQ1242,AQ1243,AQ1244)</f>
        <v>0.70000000000000007</v>
      </c>
      <c r="AS1242" s="361" t="s">
        <v>2132</v>
      </c>
      <c r="AT1242" s="364">
        <f>VALUE(MID($AS1242,1,1))</f>
        <v>2</v>
      </c>
      <c r="AU1242" s="361" t="s">
        <v>2054</v>
      </c>
      <c r="AV1242" s="364">
        <f>VALUE(MID($AU1242,1,1))</f>
        <v>1</v>
      </c>
      <c r="AW1242" s="364">
        <f>$AT1242*$AV1242</f>
        <v>2</v>
      </c>
      <c r="AX1242" s="364" t="str">
        <f>CONCATENATE(AS1242,AU1242)</f>
        <v>2. Baja1. Leve</v>
      </c>
      <c r="AY1242" s="367" t="str">
        <f t="shared" ref="AY1242" si="777">IF(AX1242="5. Muy alta1. Leve","Alto",IF(AX1242="5. Muy alta2. Menor","Alto",IF(AX1242="5. Muy alta3. Moderado","Alto",IF(AX1242="5. Muy alta4. Mayor","Alto",IF(AX1242="5. Muy alta5. Catastrófico","Extremo",IF(AX1242="4. Alta1. Leve","Moderado",IF(AX1242="4. Alta2. Menor","Moderado",IF(AX1242="4. Alta3. Moderado","Alto",IF(AX1242="4. Alta4. Mayor","Alto",IF(AX1242="4. Alta5. Catastrófico","Extremo",IF(AX1242="3. Media1. Leve","Moderado",IF(AX1242="3. Media2. Menor","Moderado",IF(AX1242="3. Media3. Moderado","Moderado",IF(AX1242="3. Media4. Mayor","Alto",IF(AX1242="3. Media5. Catastrófico","Extremo",IF(AX1242="2. Baja1. Leve","Bajo",IF(AX1242="2. Baja2. Menor","Moderado",IF(AX1242="2. Baja3. Moderado","Moderado",IF(AX1242="2. Baja4. Mayor","Alto",IF(AX1242="2. Baja5. Catastrófico","Extremo",IF(AX1242="1. Muy baja1. Leve","Bajo",IF(AX1242="1. Muy baja2. Menor","Bajo",IF(AX1242="1. Muy baja3. Moderado","Moderado",IF(AX1242="1. Muy baja4. Mayor","Alto",IF(AX1242="1. Muy baja5. Catastrófico","Extremo","")))))))))))))))))))))))))</f>
        <v>Bajo</v>
      </c>
    </row>
    <row r="1243" spans="1:51" ht="50" customHeight="1" x14ac:dyDescent="0.3">
      <c r="A1243" s="377"/>
      <c r="B1243" s="377"/>
      <c r="C1243" s="380"/>
      <c r="D1243" s="377"/>
      <c r="E1243" s="377"/>
      <c r="F1243" s="377"/>
      <c r="G1243" s="383"/>
      <c r="H1243" s="362"/>
      <c r="I1243" s="362"/>
      <c r="J1243" s="362"/>
      <c r="K1243" s="362"/>
      <c r="L1243" s="362"/>
      <c r="M1243" s="362"/>
      <c r="N1243" s="365"/>
      <c r="O1243" s="371"/>
      <c r="P1243" s="362"/>
      <c r="Q1243" s="365"/>
      <c r="R1243" s="371"/>
      <c r="S1243" s="365"/>
      <c r="T1243" s="368"/>
      <c r="U1243" s="129" t="s">
        <v>419</v>
      </c>
      <c r="V1243" s="129" t="s">
        <v>3942</v>
      </c>
      <c r="W1243" s="129" t="s">
        <v>2046</v>
      </c>
      <c r="X1243" s="251">
        <f t="shared" si="766"/>
        <v>0.25</v>
      </c>
      <c r="Y1243" s="251" t="s">
        <v>2047</v>
      </c>
      <c r="Z1243" s="251">
        <f t="shared" si="767"/>
        <v>0.05</v>
      </c>
      <c r="AA1243" s="129" t="s">
        <v>419</v>
      </c>
      <c r="AB1243" s="129" t="s">
        <v>3943</v>
      </c>
      <c r="AC1243" s="225">
        <f t="shared" si="760"/>
        <v>0.1</v>
      </c>
      <c r="AD1243" s="129" t="s">
        <v>419</v>
      </c>
      <c r="AE1243" s="129" t="s">
        <v>324</v>
      </c>
      <c r="AF1243" s="129" t="s">
        <v>3782</v>
      </c>
      <c r="AG1243" s="225">
        <f t="shared" si="761"/>
        <v>0.15</v>
      </c>
      <c r="AH1243" s="129" t="s">
        <v>419</v>
      </c>
      <c r="AI1243" s="129" t="s">
        <v>2145</v>
      </c>
      <c r="AJ1243" s="225">
        <f t="shared" si="762"/>
        <v>0.1</v>
      </c>
      <c r="AK1243" s="129" t="s">
        <v>419</v>
      </c>
      <c r="AL1243" s="129" t="s">
        <v>2082</v>
      </c>
      <c r="AM1243" s="225">
        <f t="shared" si="768"/>
        <v>0.15</v>
      </c>
      <c r="AN1243" s="225" t="s">
        <v>2051</v>
      </c>
      <c r="AO1243" s="225" t="s">
        <v>2052</v>
      </c>
      <c r="AP1243" s="225">
        <f t="shared" si="751"/>
        <v>0.25</v>
      </c>
      <c r="AQ1243" s="226">
        <f t="shared" si="752"/>
        <v>1.05</v>
      </c>
      <c r="AR1243" s="359"/>
      <c r="AS1243" s="362"/>
      <c r="AT1243" s="365"/>
      <c r="AU1243" s="362"/>
      <c r="AV1243" s="365"/>
      <c r="AW1243" s="365"/>
      <c r="AX1243" s="365"/>
      <c r="AY1243" s="368"/>
    </row>
    <row r="1244" spans="1:51" ht="50" customHeight="1" x14ac:dyDescent="0.3">
      <c r="A1244" s="378"/>
      <c r="B1244" s="378"/>
      <c r="C1244" s="381"/>
      <c r="D1244" s="378"/>
      <c r="E1244" s="378"/>
      <c r="F1244" s="378"/>
      <c r="G1244" s="384"/>
      <c r="H1244" s="363"/>
      <c r="I1244" s="363"/>
      <c r="J1244" s="363"/>
      <c r="K1244" s="363"/>
      <c r="L1244" s="363"/>
      <c r="M1244" s="363"/>
      <c r="N1244" s="366"/>
      <c r="O1244" s="372"/>
      <c r="P1244" s="363"/>
      <c r="Q1244" s="366"/>
      <c r="R1244" s="372"/>
      <c r="S1244" s="366"/>
      <c r="T1244" s="369"/>
      <c r="U1244" s="129"/>
      <c r="V1244" s="129"/>
      <c r="W1244" s="129"/>
      <c r="X1244" s="251" t="str">
        <f t="shared" si="766"/>
        <v>0%</v>
      </c>
      <c r="Y1244" s="251"/>
      <c r="Z1244" s="251" t="str">
        <f t="shared" si="767"/>
        <v>0%</v>
      </c>
      <c r="AA1244" s="129"/>
      <c r="AB1244" s="129"/>
      <c r="AC1244" s="225">
        <f t="shared" si="760"/>
        <v>0</v>
      </c>
      <c r="AD1244" s="129"/>
      <c r="AE1244" s="129"/>
      <c r="AF1244" s="129"/>
      <c r="AG1244" s="225">
        <f t="shared" si="761"/>
        <v>0</v>
      </c>
      <c r="AH1244" s="129"/>
      <c r="AI1244" s="129"/>
      <c r="AJ1244" s="225">
        <f t="shared" si="762"/>
        <v>0</v>
      </c>
      <c r="AK1244" s="129"/>
      <c r="AL1244" s="129"/>
      <c r="AM1244" s="225">
        <f t="shared" si="768"/>
        <v>0</v>
      </c>
      <c r="AN1244" s="225"/>
      <c r="AO1244" s="225"/>
      <c r="AP1244" s="225">
        <f t="shared" si="751"/>
        <v>0</v>
      </c>
      <c r="AQ1244" s="226">
        <f t="shared" si="752"/>
        <v>0</v>
      </c>
      <c r="AR1244" s="360"/>
      <c r="AS1244" s="363"/>
      <c r="AT1244" s="366"/>
      <c r="AU1244" s="363"/>
      <c r="AV1244" s="366"/>
      <c r="AW1244" s="366"/>
      <c r="AX1244" s="366"/>
      <c r="AY1244" s="369"/>
    </row>
    <row r="1245" spans="1:51" ht="50" customHeight="1" x14ac:dyDescent="0.3">
      <c r="A1245" s="376" t="s">
        <v>256</v>
      </c>
      <c r="B1245" s="376" t="s">
        <v>163</v>
      </c>
      <c r="C1245" s="379">
        <v>10</v>
      </c>
      <c r="D1245" s="376" t="s">
        <v>4119</v>
      </c>
      <c r="E1245" s="376" t="s">
        <v>695</v>
      </c>
      <c r="F1245" s="376" t="s">
        <v>2061</v>
      </c>
      <c r="G1245" s="382" t="str">
        <f>(CONCATENATE(F1245," ","de"," ",D1245," ","por"," ",J1245," ","debido a"," ",I1245))</f>
        <v>Pérdida de Disponibilidad de Archivo de gestión vigente / Archivo de gestión antes de 2024 por Condiciones inadecuadas de temperatura y/o humedad debido a Falta de mantenimiento en las instalaciones</v>
      </c>
      <c r="H1245" s="361" t="s">
        <v>2084</v>
      </c>
      <c r="I1245" s="361" t="s">
        <v>2785</v>
      </c>
      <c r="J1245" s="361" t="s">
        <v>2786</v>
      </c>
      <c r="K1245" s="361" t="s">
        <v>2140</v>
      </c>
      <c r="L1245" s="361" t="s">
        <v>176</v>
      </c>
      <c r="M1245" s="361" t="s">
        <v>2042</v>
      </c>
      <c r="N1245" s="364">
        <f>VALUE(MID($M1245,1,1))</f>
        <v>3</v>
      </c>
      <c r="O1245" s="370">
        <f>IF(N1245=5,100%,IF(N1245=4,80%,IF(N1245=3,60%,IF(N1245=2,40%,IF(N1245=1,20%,"")))))</f>
        <v>0.6</v>
      </c>
      <c r="P1245" s="361" t="s">
        <v>2054</v>
      </c>
      <c r="Q1245" s="364">
        <f>VALUE(MID($P1245,1,1))</f>
        <v>1</v>
      </c>
      <c r="R1245" s="370">
        <f>IF(Q1245=5,100%,IF(Q1245=4,80%,IF(Q1245=3,60%,IF(Q1245=2,40%,IF(Q1245=1,20%,"")))))</f>
        <v>0.2</v>
      </c>
      <c r="S1245" s="364" t="str">
        <f>CONCATENATE(M1245,P1245)</f>
        <v>3. Media1. Leve</v>
      </c>
      <c r="T1245" s="367" t="str">
        <f t="shared" ref="T1245" si="778">IF(S1245="5. Muy alta1. Leve","Alto",IF(S1245="5. Muy alta2. Menor","Alto",IF(S1245="5. Muy alta3. Moderado","Alto",IF(S1245="5. Muy alta4. Mayor","Alto",IF(S1245="5. Muy alta5. Catastrófico","Extremo",IF(S1245="4. Alta1. Leve","Moderado",IF(S1245="4. Alta2. Menor","Moderado",IF(S1245="4. Alta3. Moderado","Alto",IF(S1245="4. Alta4. Mayor","Alto",IF(S1245="4. Alta5. Catastrófico","Extremo",IF(S1245="3. Media1. Leve","Moderado",IF(S1245="3. Media2. Menor","Moderado",IF(S1245="3. Media3. Moderado","Moderado",IF(S1245="3. Media4. Mayor","Alto",IF(S1245="3. Media5. Catastrófico","Extremo",IF(S1245="2. Baja1. Leve","Bajo",IF(S1245="2. Baja2. Menor","Moderado",IF(S1245="2. Baja3. Moderado","Moderado",IF(S1245="2. Baja4. Mayor","Alto",IF(S1245="2. Baja5. Catastrófico","Extremo",IF(S1245="1. Muy baja1. Leve","Bajo",IF(S1245="1. Muy baja2. Menor","Bajo",IF(S1245="1. Muy baja3. Moderado","Moderado",IF(S1245="1. Muy baja4. Mayor","Alto",IF(S1245="1. Muy baja5. Catastrófico","Extremo","")))))))))))))))))))))))))</f>
        <v>Moderado</v>
      </c>
      <c r="U1245" s="129" t="s">
        <v>419</v>
      </c>
      <c r="V1245" s="129" t="s">
        <v>3934</v>
      </c>
      <c r="W1245" s="129" t="s">
        <v>2046</v>
      </c>
      <c r="X1245" s="251">
        <f t="shared" si="766"/>
        <v>0.25</v>
      </c>
      <c r="Y1245" s="251" t="s">
        <v>2047</v>
      </c>
      <c r="Z1245" s="251">
        <f t="shared" si="767"/>
        <v>0.05</v>
      </c>
      <c r="AA1245" s="129" t="s">
        <v>419</v>
      </c>
      <c r="AB1245" s="129" t="s">
        <v>3935</v>
      </c>
      <c r="AC1245" s="225">
        <f t="shared" si="760"/>
        <v>0.1</v>
      </c>
      <c r="AD1245" s="129" t="s">
        <v>419</v>
      </c>
      <c r="AE1245" s="129" t="s">
        <v>324</v>
      </c>
      <c r="AF1245" s="129" t="s">
        <v>3782</v>
      </c>
      <c r="AG1245" s="225">
        <f t="shared" si="761"/>
        <v>0.15</v>
      </c>
      <c r="AH1245" s="129" t="s">
        <v>419</v>
      </c>
      <c r="AI1245" s="129" t="s">
        <v>2145</v>
      </c>
      <c r="AJ1245" s="225">
        <f t="shared" si="762"/>
        <v>0.1</v>
      </c>
      <c r="AK1245" s="129" t="s">
        <v>419</v>
      </c>
      <c r="AL1245" s="129" t="s">
        <v>2079</v>
      </c>
      <c r="AM1245" s="225">
        <f t="shared" si="768"/>
        <v>0.15</v>
      </c>
      <c r="AN1245" s="225" t="s">
        <v>2051</v>
      </c>
      <c r="AO1245" s="225" t="s">
        <v>2052</v>
      </c>
      <c r="AP1245" s="225">
        <f t="shared" si="751"/>
        <v>0.25</v>
      </c>
      <c r="AQ1245" s="226">
        <f t="shared" si="752"/>
        <v>1.05</v>
      </c>
      <c r="AR1245" s="358">
        <f>AVERAGE(AQ1245,AQ1246,AQ1247)</f>
        <v>0.70000000000000007</v>
      </c>
      <c r="AS1245" s="361" t="s">
        <v>2132</v>
      </c>
      <c r="AT1245" s="364">
        <f>VALUE(MID($AS1245,1,1))</f>
        <v>2</v>
      </c>
      <c r="AU1245" s="361" t="s">
        <v>2054</v>
      </c>
      <c r="AV1245" s="364">
        <f>VALUE(MID($AU1245,1,1))</f>
        <v>1</v>
      </c>
      <c r="AW1245" s="364">
        <f>$AT1245*$AV1245</f>
        <v>2</v>
      </c>
      <c r="AX1245" s="364" t="str">
        <f>CONCATENATE(AS1245,AU1245)</f>
        <v>2. Baja1. Leve</v>
      </c>
      <c r="AY1245" s="367" t="str">
        <f t="shared" ref="AY1245" si="779">IF(AX1245="5. Muy alta1. Leve","Alto",IF(AX1245="5. Muy alta2. Menor","Alto",IF(AX1245="5. Muy alta3. Moderado","Alto",IF(AX1245="5. Muy alta4. Mayor","Alto",IF(AX1245="5. Muy alta5. Catastrófico","Extremo",IF(AX1245="4. Alta1. Leve","Moderado",IF(AX1245="4. Alta2. Menor","Moderado",IF(AX1245="4. Alta3. Moderado","Alto",IF(AX1245="4. Alta4. Mayor","Alto",IF(AX1245="4. Alta5. Catastrófico","Extremo",IF(AX1245="3. Media1. Leve","Moderado",IF(AX1245="3. Media2. Menor","Moderado",IF(AX1245="3. Media3. Moderado","Moderado",IF(AX1245="3. Media4. Mayor","Alto",IF(AX1245="3. Media5. Catastrófico","Extremo",IF(AX1245="2. Baja1. Leve","Bajo",IF(AX1245="2. Baja2. Menor","Moderado",IF(AX1245="2. Baja3. Moderado","Moderado",IF(AX1245="2. Baja4. Mayor","Alto",IF(AX1245="2. Baja5. Catastrófico","Extremo",IF(AX1245="1. Muy baja1. Leve","Bajo",IF(AX1245="1. Muy baja2. Menor","Bajo",IF(AX1245="1. Muy baja3. Moderado","Moderado",IF(AX1245="1. Muy baja4. Mayor","Alto",IF(AX1245="1. Muy baja5. Catastrófico","Extremo","")))))))))))))))))))))))))</f>
        <v>Bajo</v>
      </c>
    </row>
    <row r="1246" spans="1:51" ht="50" customHeight="1" x14ac:dyDescent="0.3">
      <c r="A1246" s="377"/>
      <c r="B1246" s="377"/>
      <c r="C1246" s="380"/>
      <c r="D1246" s="377"/>
      <c r="E1246" s="377"/>
      <c r="F1246" s="377"/>
      <c r="G1246" s="383"/>
      <c r="H1246" s="362"/>
      <c r="I1246" s="362"/>
      <c r="J1246" s="362"/>
      <c r="K1246" s="362"/>
      <c r="L1246" s="362"/>
      <c r="M1246" s="362"/>
      <c r="N1246" s="365"/>
      <c r="O1246" s="371"/>
      <c r="P1246" s="362"/>
      <c r="Q1246" s="365"/>
      <c r="R1246" s="371"/>
      <c r="S1246" s="365"/>
      <c r="T1246" s="368"/>
      <c r="U1246" s="129" t="s">
        <v>419</v>
      </c>
      <c r="V1246" s="129" t="s">
        <v>3942</v>
      </c>
      <c r="W1246" s="129" t="s">
        <v>2046</v>
      </c>
      <c r="X1246" s="251">
        <f t="shared" si="766"/>
        <v>0.25</v>
      </c>
      <c r="Y1246" s="251" t="s">
        <v>2047</v>
      </c>
      <c r="Z1246" s="251">
        <f t="shared" si="767"/>
        <v>0.05</v>
      </c>
      <c r="AA1246" s="129" t="s">
        <v>419</v>
      </c>
      <c r="AB1246" s="129" t="s">
        <v>3943</v>
      </c>
      <c r="AC1246" s="225">
        <f t="shared" si="760"/>
        <v>0.1</v>
      </c>
      <c r="AD1246" s="129" t="s">
        <v>419</v>
      </c>
      <c r="AE1246" s="129" t="s">
        <v>324</v>
      </c>
      <c r="AF1246" s="129" t="s">
        <v>3782</v>
      </c>
      <c r="AG1246" s="225">
        <f t="shared" si="761"/>
        <v>0.15</v>
      </c>
      <c r="AH1246" s="129" t="s">
        <v>419</v>
      </c>
      <c r="AI1246" s="129" t="s">
        <v>2145</v>
      </c>
      <c r="AJ1246" s="225">
        <f t="shared" si="762"/>
        <v>0.1</v>
      </c>
      <c r="AK1246" s="129" t="s">
        <v>419</v>
      </c>
      <c r="AL1246" s="129" t="s">
        <v>2082</v>
      </c>
      <c r="AM1246" s="225">
        <f t="shared" si="768"/>
        <v>0.15</v>
      </c>
      <c r="AN1246" s="225" t="s">
        <v>2051</v>
      </c>
      <c r="AO1246" s="225" t="s">
        <v>2052</v>
      </c>
      <c r="AP1246" s="225">
        <f t="shared" si="751"/>
        <v>0.25</v>
      </c>
      <c r="AQ1246" s="226">
        <f t="shared" si="752"/>
        <v>1.05</v>
      </c>
      <c r="AR1246" s="359"/>
      <c r="AS1246" s="362"/>
      <c r="AT1246" s="365"/>
      <c r="AU1246" s="362"/>
      <c r="AV1246" s="365"/>
      <c r="AW1246" s="365"/>
      <c r="AX1246" s="365"/>
      <c r="AY1246" s="368"/>
    </row>
    <row r="1247" spans="1:51" ht="50" customHeight="1" x14ac:dyDescent="0.3">
      <c r="A1247" s="378"/>
      <c r="B1247" s="378"/>
      <c r="C1247" s="381"/>
      <c r="D1247" s="378"/>
      <c r="E1247" s="378"/>
      <c r="F1247" s="378"/>
      <c r="G1247" s="384"/>
      <c r="H1247" s="363"/>
      <c r="I1247" s="363"/>
      <c r="J1247" s="363"/>
      <c r="K1247" s="363"/>
      <c r="L1247" s="363"/>
      <c r="M1247" s="363"/>
      <c r="N1247" s="366"/>
      <c r="O1247" s="372"/>
      <c r="P1247" s="363"/>
      <c r="Q1247" s="366"/>
      <c r="R1247" s="372"/>
      <c r="S1247" s="366"/>
      <c r="T1247" s="369"/>
      <c r="U1247" s="129"/>
      <c r="V1247" s="129"/>
      <c r="W1247" s="129"/>
      <c r="X1247" s="251" t="str">
        <f t="shared" si="766"/>
        <v>0%</v>
      </c>
      <c r="Y1247" s="251"/>
      <c r="Z1247" s="251" t="str">
        <f t="shared" si="767"/>
        <v>0%</v>
      </c>
      <c r="AA1247" s="129"/>
      <c r="AB1247" s="129"/>
      <c r="AC1247" s="225">
        <f t="shared" si="760"/>
        <v>0</v>
      </c>
      <c r="AD1247" s="129"/>
      <c r="AE1247" s="129"/>
      <c r="AF1247" s="129"/>
      <c r="AG1247" s="225">
        <f t="shared" si="761"/>
        <v>0</v>
      </c>
      <c r="AH1247" s="129"/>
      <c r="AI1247" s="129"/>
      <c r="AJ1247" s="225">
        <f t="shared" si="762"/>
        <v>0</v>
      </c>
      <c r="AK1247" s="129"/>
      <c r="AL1247" s="129"/>
      <c r="AM1247" s="225">
        <f t="shared" si="768"/>
        <v>0</v>
      </c>
      <c r="AN1247" s="225"/>
      <c r="AO1247" s="225"/>
      <c r="AP1247" s="225">
        <f t="shared" si="751"/>
        <v>0</v>
      </c>
      <c r="AQ1247" s="226">
        <f t="shared" si="752"/>
        <v>0</v>
      </c>
      <c r="AR1247" s="360"/>
      <c r="AS1247" s="363"/>
      <c r="AT1247" s="366"/>
      <c r="AU1247" s="363"/>
      <c r="AV1247" s="366"/>
      <c r="AW1247" s="366"/>
      <c r="AX1247" s="366"/>
      <c r="AY1247" s="369"/>
    </row>
    <row r="1248" spans="1:51" ht="50" customHeight="1" x14ac:dyDescent="0.3">
      <c r="A1248" s="376" t="s">
        <v>256</v>
      </c>
      <c r="B1248" s="376" t="s">
        <v>163</v>
      </c>
      <c r="C1248" s="379">
        <v>1</v>
      </c>
      <c r="D1248" s="376" t="s">
        <v>4126</v>
      </c>
      <c r="E1248" s="376" t="s">
        <v>253</v>
      </c>
      <c r="F1248" s="376" t="s">
        <v>2032</v>
      </c>
      <c r="G1248" s="382" t="str">
        <f>(CONCATENATE(F1248," ","de"," ",D1248," ","por"," ",J1248," ","debido a"," ",I1248))</f>
        <v>Pérdida de confidencialidad e integridad de Informaciòn Fisica por Uso indebido de la Información debido a Falta de capacitación al personal</v>
      </c>
      <c r="H1248" s="361" t="s">
        <v>2073</v>
      </c>
      <c r="I1248" s="361" t="s">
        <v>2074</v>
      </c>
      <c r="J1248" s="361" t="s">
        <v>2075</v>
      </c>
      <c r="K1248" s="361" t="s">
        <v>2076</v>
      </c>
      <c r="L1248" s="152" t="s">
        <v>176</v>
      </c>
      <c r="M1248" s="361" t="s">
        <v>2042</v>
      </c>
      <c r="N1248" s="364">
        <f>VALUE(MID($M1248,1,1))</f>
        <v>3</v>
      </c>
      <c r="O1248" s="370">
        <f>IF(N1248=5,100%,IF(N1248=4,80%,IF(N1248=3,60%,IF(N1248=2,40%,IF(N1248=1,20%,"")))))</f>
        <v>0.6</v>
      </c>
      <c r="P1248" s="361" t="s">
        <v>2091</v>
      </c>
      <c r="Q1248" s="364">
        <f>VALUE(MID($P1248,1,1))</f>
        <v>4</v>
      </c>
      <c r="R1248" s="370">
        <f>IF(Q1248=5,100%,IF(Q1248=4,80%,IF(Q1248=3,60%,IF(Q1248=2,40%,IF(Q1248=1,20%,"")))))</f>
        <v>0.8</v>
      </c>
      <c r="S1248" s="364" t="str">
        <f>CONCATENATE(M1248,P1248)</f>
        <v>3. Media4. Mayor</v>
      </c>
      <c r="T1248" s="367" t="str">
        <f>IF(S1248="5. Muy alta1. Leve","Alto",IF(S1248="5. Muy alta2. Menor","Alto",IF(S1248="5. Muy alta3. Moderado","Alto",IF(S1248="5. Muy alta4. Mayor","Alto",IF(S1248="5. Muy alta5. Catastrófico","Extremo",IF(S1248="4. Alta1. Leve","Moderado",IF(S1248="4. Alta2. Menor","Moderado",IF(S1248="4. Alta3. Moderado","Alto",IF(S1248="4. Alta4. Mayor","Alto",IF(S1248="4. Alta5. Catastrófico","Extremo",IF(S1248="3. Media1. Leve","Moderado",IF(S1248="3. Media2. Menor","Moderado",IF(S1248="3. Media3. Moderado","Moderado",IF(S1248="3. Media4. Mayor","Alto",IF(S1248="3. Media5. Catastrófico","Extremo",IF(S1248="2. Baja1. Leve","Bajo",IF(S1248="2. Baja2. Menor","Moderado",IF(S1248="2. Baja3. Moderado","Moderado",IF(S1248="2. Baja4. Mayor","Alto",IF(S1248="2. Baja5. Catastrófico","Extremo",IF(S1248="1. Muy baja1. Leve","Bajo",IF(S1248="1. Muy baja2. Menor","Bajo",IF(S1248="1. Muy baja3. Moderado","Moderado",IF(S1248="1. Muy baja4. Mayor","Alto",IF(S1248="1. Muy baja5. Catastrófico","Extremo","")))))))))))))))))))))))))</f>
        <v>Alto</v>
      </c>
      <c r="U1248" s="96" t="s">
        <v>419</v>
      </c>
      <c r="V1248" s="96" t="s">
        <v>3011</v>
      </c>
      <c r="W1248" s="96" t="s">
        <v>2046</v>
      </c>
      <c r="X1248" s="224">
        <f t="shared" si="766"/>
        <v>0.25</v>
      </c>
      <c r="Y1248" s="224" t="s">
        <v>2047</v>
      </c>
      <c r="Z1248" s="224">
        <f t="shared" si="767"/>
        <v>0.05</v>
      </c>
      <c r="AA1248" s="96" t="s">
        <v>419</v>
      </c>
      <c r="AB1248" s="96" t="s">
        <v>4127</v>
      </c>
      <c r="AC1248" s="231">
        <f t="shared" si="760"/>
        <v>0.1</v>
      </c>
      <c r="AD1248" s="96" t="s">
        <v>419</v>
      </c>
      <c r="AE1248" s="96" t="s">
        <v>324</v>
      </c>
      <c r="AF1248" s="96" t="s">
        <v>3835</v>
      </c>
      <c r="AG1248" s="231">
        <f t="shared" si="761"/>
        <v>0.15</v>
      </c>
      <c r="AH1248" s="96" t="s">
        <v>419</v>
      </c>
      <c r="AI1248" s="96" t="s">
        <v>2049</v>
      </c>
      <c r="AJ1248" s="231">
        <f t="shared" si="762"/>
        <v>0.1</v>
      </c>
      <c r="AK1248" s="96" t="s">
        <v>419</v>
      </c>
      <c r="AL1248" s="96" t="s">
        <v>2050</v>
      </c>
      <c r="AM1248" s="231">
        <f t="shared" si="768"/>
        <v>0.15</v>
      </c>
      <c r="AN1248" s="231" t="s">
        <v>2051</v>
      </c>
      <c r="AO1248" s="231" t="s">
        <v>2052</v>
      </c>
      <c r="AP1248" s="225">
        <f>IF(AN1248="Positivos",25%,0%)</f>
        <v>0.25</v>
      </c>
      <c r="AQ1248" s="226">
        <f>+AC1248+AG1248+AJ1248+AM1248+AP1248+Z1248+X1248</f>
        <v>1.05</v>
      </c>
      <c r="AR1248" s="358">
        <f>AVERAGE(AQ1248,AQ1249,AQ1250)</f>
        <v>0.70000000000000007</v>
      </c>
      <c r="AS1248" s="361" t="s">
        <v>2132</v>
      </c>
      <c r="AT1248" s="364">
        <f>VALUE(MID($AS1248,1,1))</f>
        <v>2</v>
      </c>
      <c r="AU1248" s="361" t="s">
        <v>2106</v>
      </c>
      <c r="AV1248" s="364">
        <f>VALUE(MID($AU1248,1,1))</f>
        <v>3</v>
      </c>
      <c r="AW1248" s="364">
        <f>$AT1248*$AV1248</f>
        <v>6</v>
      </c>
      <c r="AX1248" s="364" t="str">
        <f>CONCATENATE(AS1248,AU1248)</f>
        <v>2. Baja3. Moderado</v>
      </c>
      <c r="AY1248" s="367" t="str">
        <f>IF(AX1248="5. Muy alta1. Leve","Alto",IF(AX1248="5. Muy alta2. Menor","Alto",IF(AX1248="5. Muy alta3. Moderado","Alto",IF(AX1248="5. Muy alta4. Mayor","Alto",IF(AX1248="5. Muy alta5. Catastrófico","Extremo",IF(AX1248="4. Alta1. Leve","Moderado",IF(AX1248="4. Alta2. Menor","Moderado",IF(AX1248="4. Alta3. Moderado","Alto",IF(AX1248="4. Alta4. Mayor","Alto",IF(AX1248="4. Alta5. Catastrófico","Extremo",IF(AX1248="3. Media1. Leve","Moderado",IF(AX1248="3. Media2. Menor","Moderado",IF(AX1248="3. Media3. Moderado","Moderado",IF(AX1248="3. Media4. Mayor","Alto",IF(AX1248="3. Media5. Catastrófico","Extremo",IF(AX1248="2. Baja1. Leve","Bajo",IF(AX1248="2. Baja2. Menor","Moderado",IF(AX1248="2. Baja3. Moderado","Moderado",IF(AX1248="2. Baja4. Mayor","Alto",IF(AX1248="2. Baja5. Catastrófico","Extremo",IF(AX1248="1. Muy baja1. Leve","Bajo",IF(AX1248="1. Muy baja2. Menor","Bajo",IF(AX1248="1. Muy baja3. Moderado","Moderado",IF(AX1248="1. Muy baja4. Mayor","Alto",IF(AX1248="1. Muy baja5. Catastrófico","Extremo","")))))))))))))))))))))))))</f>
        <v>Moderado</v>
      </c>
    </row>
    <row r="1249" spans="1:51" ht="50" customHeight="1" x14ac:dyDescent="0.3">
      <c r="A1249" s="377"/>
      <c r="B1249" s="377"/>
      <c r="C1249" s="380"/>
      <c r="D1249" s="377"/>
      <c r="E1249" s="377"/>
      <c r="F1249" s="377"/>
      <c r="G1249" s="383"/>
      <c r="H1249" s="362"/>
      <c r="I1249" s="362"/>
      <c r="J1249" s="362"/>
      <c r="K1249" s="362"/>
      <c r="L1249" s="153"/>
      <c r="M1249" s="362"/>
      <c r="N1249" s="365"/>
      <c r="O1249" s="371"/>
      <c r="P1249" s="362"/>
      <c r="Q1249" s="365"/>
      <c r="R1249" s="371"/>
      <c r="S1249" s="365"/>
      <c r="T1249" s="368"/>
      <c r="U1249" s="96" t="s">
        <v>419</v>
      </c>
      <c r="V1249" s="96" t="s">
        <v>3013</v>
      </c>
      <c r="W1249" s="96" t="s">
        <v>2046</v>
      </c>
      <c r="X1249" s="224">
        <f t="shared" si="766"/>
        <v>0.25</v>
      </c>
      <c r="Y1249" s="224" t="s">
        <v>2047</v>
      </c>
      <c r="Z1249" s="224">
        <f t="shared" si="767"/>
        <v>0.05</v>
      </c>
      <c r="AA1249" s="96" t="s">
        <v>419</v>
      </c>
      <c r="AB1249" s="96" t="s">
        <v>4128</v>
      </c>
      <c r="AC1249" s="231">
        <f t="shared" si="760"/>
        <v>0.1</v>
      </c>
      <c r="AD1249" s="96" t="s">
        <v>419</v>
      </c>
      <c r="AE1249" s="96" t="s">
        <v>324</v>
      </c>
      <c r="AF1249" s="96" t="s">
        <v>3835</v>
      </c>
      <c r="AG1249" s="231">
        <f t="shared" si="761"/>
        <v>0.15</v>
      </c>
      <c r="AH1249" s="96" t="s">
        <v>419</v>
      </c>
      <c r="AI1249" s="96" t="s">
        <v>2049</v>
      </c>
      <c r="AJ1249" s="231">
        <f t="shared" si="762"/>
        <v>0.1</v>
      </c>
      <c r="AK1249" s="96" t="s">
        <v>419</v>
      </c>
      <c r="AL1249" s="96" t="s">
        <v>2082</v>
      </c>
      <c r="AM1249" s="231">
        <f t="shared" si="768"/>
        <v>0.15</v>
      </c>
      <c r="AN1249" s="231" t="s">
        <v>2051</v>
      </c>
      <c r="AO1249" s="231" t="s">
        <v>2052</v>
      </c>
      <c r="AP1249" s="225">
        <f>IF(AN1249="Positivos",25%,0%)</f>
        <v>0.25</v>
      </c>
      <c r="AQ1249" s="226">
        <f>+AC1249+AG1249+AJ1249+AM1249+AP1249+Z1249+X1249</f>
        <v>1.05</v>
      </c>
      <c r="AR1249" s="359"/>
      <c r="AS1249" s="362"/>
      <c r="AT1249" s="365"/>
      <c r="AU1249" s="362"/>
      <c r="AV1249" s="365"/>
      <c r="AW1249" s="365"/>
      <c r="AX1249" s="365"/>
      <c r="AY1249" s="368"/>
    </row>
    <row r="1250" spans="1:51" ht="50" customHeight="1" x14ac:dyDescent="0.3">
      <c r="A1250" s="378"/>
      <c r="B1250" s="378"/>
      <c r="C1250" s="381"/>
      <c r="D1250" s="378"/>
      <c r="E1250" s="378"/>
      <c r="F1250" s="378"/>
      <c r="G1250" s="384"/>
      <c r="H1250" s="363"/>
      <c r="I1250" s="363"/>
      <c r="J1250" s="363"/>
      <c r="K1250" s="363"/>
      <c r="L1250" s="154"/>
      <c r="M1250" s="363"/>
      <c r="N1250" s="366"/>
      <c r="O1250" s="372"/>
      <c r="P1250" s="363"/>
      <c r="Q1250" s="366"/>
      <c r="R1250" s="372"/>
      <c r="S1250" s="366"/>
      <c r="T1250" s="369"/>
      <c r="U1250" s="234"/>
      <c r="V1250" s="234"/>
      <c r="W1250" s="234"/>
      <c r="X1250" s="235" t="str">
        <f t="shared" si="766"/>
        <v>0%</v>
      </c>
      <c r="Y1250" s="235"/>
      <c r="Z1250" s="235" t="str">
        <f t="shared" si="767"/>
        <v>0%</v>
      </c>
      <c r="AA1250" s="234"/>
      <c r="AB1250" s="234"/>
      <c r="AC1250" s="236">
        <f t="shared" si="760"/>
        <v>0</v>
      </c>
      <c r="AD1250" s="234"/>
      <c r="AE1250" s="234"/>
      <c r="AF1250" s="234"/>
      <c r="AG1250" s="236">
        <f t="shared" si="761"/>
        <v>0</v>
      </c>
      <c r="AH1250" s="234"/>
      <c r="AI1250" s="234"/>
      <c r="AJ1250" s="236">
        <f t="shared" si="762"/>
        <v>0</v>
      </c>
      <c r="AK1250" s="234"/>
      <c r="AL1250" s="234"/>
      <c r="AM1250" s="236">
        <f t="shared" si="768"/>
        <v>0</v>
      </c>
      <c r="AN1250" s="236"/>
      <c r="AO1250" s="236"/>
      <c r="AP1250" s="225">
        <f t="shared" ref="AP1250:AP1289" si="780">IF(AN1250="Positivos",25%,0%)</f>
        <v>0</v>
      </c>
      <c r="AQ1250" s="226">
        <f t="shared" ref="AQ1250:AQ1289" si="781">+AC1250+AG1250+AJ1250+AM1250+AP1250+Z1250+X1250</f>
        <v>0</v>
      </c>
      <c r="AR1250" s="360"/>
      <c r="AS1250" s="363"/>
      <c r="AT1250" s="366"/>
      <c r="AU1250" s="363"/>
      <c r="AV1250" s="366"/>
      <c r="AW1250" s="366"/>
      <c r="AX1250" s="366"/>
      <c r="AY1250" s="369"/>
    </row>
    <row r="1251" spans="1:51" ht="50" customHeight="1" x14ac:dyDescent="0.3">
      <c r="A1251" s="376" t="s">
        <v>256</v>
      </c>
      <c r="B1251" s="376" t="s">
        <v>163</v>
      </c>
      <c r="C1251" s="379">
        <v>2</v>
      </c>
      <c r="D1251" s="376" t="s">
        <v>4126</v>
      </c>
      <c r="E1251" s="376" t="s">
        <v>253</v>
      </c>
      <c r="F1251" s="376" t="s">
        <v>2061</v>
      </c>
      <c r="G1251" s="382" t="str">
        <f>(CONCATENATE(F1251," ","de"," ",D1251," ","por"," ",J1251," ","debido a"," ",I1251))</f>
        <v>Pérdida de Disponibilidad de Informaciòn Fisica por Condiciones inadecuadas de temperatura y/o humedad debido a Falta de mantenimiento en las instalaciones</v>
      </c>
      <c r="H1251" s="361" t="s">
        <v>2084</v>
      </c>
      <c r="I1251" s="361" t="s">
        <v>2785</v>
      </c>
      <c r="J1251" s="361" t="s">
        <v>2786</v>
      </c>
      <c r="K1251" s="361" t="s">
        <v>2239</v>
      </c>
      <c r="L1251" s="152" t="s">
        <v>176</v>
      </c>
      <c r="M1251" s="361" t="s">
        <v>2042</v>
      </c>
      <c r="N1251" s="364">
        <f>VALUE(MID($M1251,1,1))</f>
        <v>3</v>
      </c>
      <c r="O1251" s="370">
        <f>IF(N1251=5,100%,IF(N1251=4,80%,IF(N1251=3,60%,IF(N1251=2,40%,IF(N1251=1,20%,"")))))</f>
        <v>0.6</v>
      </c>
      <c r="P1251" s="361" t="s">
        <v>2091</v>
      </c>
      <c r="Q1251" s="364">
        <f>VALUE(MID($P1251,1,1))</f>
        <v>4</v>
      </c>
      <c r="R1251" s="370">
        <f>IF(Q1251=5,100%,IF(Q1251=4,80%,IF(Q1251=3,60%,IF(Q1251=2,40%,IF(Q1251=1,20%,"")))))</f>
        <v>0.8</v>
      </c>
      <c r="S1251" s="364" t="str">
        <f>CONCATENATE(M1251,P1251)</f>
        <v>3. Media4. Mayor</v>
      </c>
      <c r="T1251" s="367" t="str">
        <f t="shared" ref="T1251" si="782">IF(S1251="5. Muy alta1. Leve","Alto",IF(S1251="5. Muy alta2. Menor","Alto",IF(S1251="5. Muy alta3. Moderado","Alto",IF(S1251="5. Muy alta4. Mayor","Alto",IF(S1251="5. Muy alta5. Catastrófico","Extremo",IF(S1251="4. Alta1. Leve","Moderado",IF(S1251="4. Alta2. Menor","Moderado",IF(S1251="4. Alta3. Moderado","Alto",IF(S1251="4. Alta4. Mayor","Alto",IF(S1251="4. Alta5. Catastrófico","Extremo",IF(S1251="3. Media1. Leve","Moderado",IF(S1251="3. Media2. Menor","Moderado",IF(S1251="3. Media3. Moderado","Moderado",IF(S1251="3. Media4. Mayor","Alto",IF(S1251="3. Media5. Catastrófico","Extremo",IF(S1251="2. Baja1. Leve","Bajo",IF(S1251="2. Baja2. Menor","Moderado",IF(S1251="2. Baja3. Moderado","Moderado",IF(S1251="2. Baja4. Mayor","Alto",IF(S1251="2. Baja5. Catastrófico","Extremo",IF(S1251="1. Muy baja1. Leve","Bajo",IF(S1251="1. Muy baja2. Menor","Bajo",IF(S1251="1. Muy baja3. Moderado","Moderado",IF(S1251="1. Muy baja4. Mayor","Alto",IF(S1251="1. Muy baja5. Catastrófico","Extremo","")))))))))))))))))))))))))</f>
        <v>Alto</v>
      </c>
      <c r="U1251" s="96" t="s">
        <v>419</v>
      </c>
      <c r="V1251" s="96" t="s">
        <v>3011</v>
      </c>
      <c r="W1251" s="96" t="s">
        <v>2046</v>
      </c>
      <c r="X1251" s="224">
        <f t="shared" si="766"/>
        <v>0.25</v>
      </c>
      <c r="Y1251" s="224" t="s">
        <v>2047</v>
      </c>
      <c r="Z1251" s="224">
        <f t="shared" si="767"/>
        <v>0.05</v>
      </c>
      <c r="AA1251" s="96" t="s">
        <v>419</v>
      </c>
      <c r="AB1251" s="96" t="s">
        <v>4127</v>
      </c>
      <c r="AC1251" s="231">
        <f t="shared" si="760"/>
        <v>0.1</v>
      </c>
      <c r="AD1251" s="96" t="s">
        <v>419</v>
      </c>
      <c r="AE1251" s="96" t="s">
        <v>324</v>
      </c>
      <c r="AF1251" s="96" t="s">
        <v>3835</v>
      </c>
      <c r="AG1251" s="231">
        <f t="shared" si="761"/>
        <v>0.15</v>
      </c>
      <c r="AH1251" s="96" t="s">
        <v>419</v>
      </c>
      <c r="AI1251" s="96" t="s">
        <v>2049</v>
      </c>
      <c r="AJ1251" s="231">
        <f t="shared" si="762"/>
        <v>0.1</v>
      </c>
      <c r="AK1251" s="96" t="s">
        <v>419</v>
      </c>
      <c r="AL1251" s="96" t="s">
        <v>2050</v>
      </c>
      <c r="AM1251" s="231">
        <f t="shared" si="768"/>
        <v>0.15</v>
      </c>
      <c r="AN1251" s="231" t="s">
        <v>2051</v>
      </c>
      <c r="AO1251" s="231" t="s">
        <v>2052</v>
      </c>
      <c r="AP1251" s="225">
        <f t="shared" si="780"/>
        <v>0.25</v>
      </c>
      <c r="AQ1251" s="226">
        <f t="shared" si="781"/>
        <v>1.05</v>
      </c>
      <c r="AR1251" s="358">
        <f>AVERAGE(AQ1251,AQ1252,AQ1253)</f>
        <v>0.70000000000000007</v>
      </c>
      <c r="AS1251" s="361" t="s">
        <v>2132</v>
      </c>
      <c r="AT1251" s="364">
        <f>VALUE(MID($AS1251,1,1))</f>
        <v>2</v>
      </c>
      <c r="AU1251" s="361" t="s">
        <v>2106</v>
      </c>
      <c r="AV1251" s="364">
        <f>VALUE(MID($AU1251,1,1))</f>
        <v>3</v>
      </c>
      <c r="AW1251" s="364">
        <f>$AT1251*$AV1251</f>
        <v>6</v>
      </c>
      <c r="AX1251" s="364" t="str">
        <f>CONCATENATE(AS1251,AU1251)</f>
        <v>2. Baja3. Moderado</v>
      </c>
      <c r="AY1251" s="367" t="str">
        <f t="shared" ref="AY1251" si="783">IF(AX1251="5. Muy alta1. Leve","Alto",IF(AX1251="5. Muy alta2. Menor","Alto",IF(AX1251="5. Muy alta3. Moderado","Alto",IF(AX1251="5. Muy alta4. Mayor","Alto",IF(AX1251="5. Muy alta5. Catastrófico","Extremo",IF(AX1251="4. Alta1. Leve","Moderado",IF(AX1251="4. Alta2. Menor","Moderado",IF(AX1251="4. Alta3. Moderado","Alto",IF(AX1251="4. Alta4. Mayor","Alto",IF(AX1251="4. Alta5. Catastrófico","Extremo",IF(AX1251="3. Media1. Leve","Moderado",IF(AX1251="3. Media2. Menor","Moderado",IF(AX1251="3. Media3. Moderado","Moderado",IF(AX1251="3. Media4. Mayor","Alto",IF(AX1251="3. Media5. Catastrófico","Extremo",IF(AX1251="2. Baja1. Leve","Bajo",IF(AX1251="2. Baja2. Menor","Moderado",IF(AX1251="2. Baja3. Moderado","Moderado",IF(AX1251="2. Baja4. Mayor","Alto",IF(AX1251="2. Baja5. Catastrófico","Extremo",IF(AX1251="1. Muy baja1. Leve","Bajo",IF(AX1251="1. Muy baja2. Menor","Bajo",IF(AX1251="1. Muy baja3. Moderado","Moderado",IF(AX1251="1. Muy baja4. Mayor","Alto",IF(AX1251="1. Muy baja5. Catastrófico","Extremo","")))))))))))))))))))))))))</f>
        <v>Moderado</v>
      </c>
    </row>
    <row r="1252" spans="1:51" ht="50" customHeight="1" x14ac:dyDescent="0.3">
      <c r="A1252" s="377"/>
      <c r="B1252" s="377"/>
      <c r="C1252" s="380"/>
      <c r="D1252" s="377"/>
      <c r="E1252" s="377"/>
      <c r="F1252" s="377"/>
      <c r="G1252" s="383"/>
      <c r="H1252" s="362"/>
      <c r="I1252" s="362"/>
      <c r="J1252" s="362"/>
      <c r="K1252" s="362"/>
      <c r="L1252" s="153"/>
      <c r="M1252" s="362"/>
      <c r="N1252" s="365"/>
      <c r="O1252" s="371"/>
      <c r="P1252" s="362"/>
      <c r="Q1252" s="365"/>
      <c r="R1252" s="371"/>
      <c r="S1252" s="365"/>
      <c r="T1252" s="368"/>
      <c r="U1252" s="96" t="s">
        <v>419</v>
      </c>
      <c r="V1252" s="96" t="s">
        <v>3013</v>
      </c>
      <c r="W1252" s="96" t="s">
        <v>2046</v>
      </c>
      <c r="X1252" s="224">
        <f t="shared" si="766"/>
        <v>0.25</v>
      </c>
      <c r="Y1252" s="224" t="s">
        <v>2047</v>
      </c>
      <c r="Z1252" s="224">
        <f t="shared" si="767"/>
        <v>0.05</v>
      </c>
      <c r="AA1252" s="96" t="s">
        <v>419</v>
      </c>
      <c r="AB1252" s="96" t="s">
        <v>4128</v>
      </c>
      <c r="AC1252" s="231">
        <f t="shared" si="760"/>
        <v>0.1</v>
      </c>
      <c r="AD1252" s="96" t="s">
        <v>419</v>
      </c>
      <c r="AE1252" s="96" t="s">
        <v>324</v>
      </c>
      <c r="AF1252" s="96" t="s">
        <v>3835</v>
      </c>
      <c r="AG1252" s="231">
        <f t="shared" si="761"/>
        <v>0.15</v>
      </c>
      <c r="AH1252" s="96" t="s">
        <v>419</v>
      </c>
      <c r="AI1252" s="96" t="s">
        <v>2049</v>
      </c>
      <c r="AJ1252" s="231">
        <f t="shared" si="762"/>
        <v>0.1</v>
      </c>
      <c r="AK1252" s="96" t="s">
        <v>419</v>
      </c>
      <c r="AL1252" s="96" t="s">
        <v>2082</v>
      </c>
      <c r="AM1252" s="231">
        <f t="shared" si="768"/>
        <v>0.15</v>
      </c>
      <c r="AN1252" s="231" t="s">
        <v>2051</v>
      </c>
      <c r="AO1252" s="231" t="s">
        <v>2052</v>
      </c>
      <c r="AP1252" s="225">
        <f t="shared" si="780"/>
        <v>0.25</v>
      </c>
      <c r="AQ1252" s="226">
        <f t="shared" si="781"/>
        <v>1.05</v>
      </c>
      <c r="AR1252" s="359"/>
      <c r="AS1252" s="362"/>
      <c r="AT1252" s="365"/>
      <c r="AU1252" s="362"/>
      <c r="AV1252" s="365"/>
      <c r="AW1252" s="365"/>
      <c r="AX1252" s="365"/>
      <c r="AY1252" s="368"/>
    </row>
    <row r="1253" spans="1:51" ht="50" customHeight="1" x14ac:dyDescent="0.3">
      <c r="A1253" s="378"/>
      <c r="B1253" s="378"/>
      <c r="C1253" s="381"/>
      <c r="D1253" s="378"/>
      <c r="E1253" s="378"/>
      <c r="F1253" s="378"/>
      <c r="G1253" s="384"/>
      <c r="H1253" s="363"/>
      <c r="I1253" s="363"/>
      <c r="J1253" s="363"/>
      <c r="K1253" s="363"/>
      <c r="L1253" s="154"/>
      <c r="M1253" s="363"/>
      <c r="N1253" s="366"/>
      <c r="O1253" s="372"/>
      <c r="P1253" s="363"/>
      <c r="Q1253" s="366"/>
      <c r="R1253" s="372"/>
      <c r="S1253" s="366"/>
      <c r="T1253" s="369"/>
      <c r="U1253" s="234"/>
      <c r="V1253" s="234"/>
      <c r="W1253" s="234"/>
      <c r="X1253" s="235"/>
      <c r="Y1253" s="235"/>
      <c r="Z1253" s="235"/>
      <c r="AA1253" s="234"/>
      <c r="AB1253" s="234"/>
      <c r="AC1253" s="236"/>
      <c r="AD1253" s="234"/>
      <c r="AE1253" s="234"/>
      <c r="AF1253" s="234"/>
      <c r="AG1253" s="236"/>
      <c r="AH1253" s="234"/>
      <c r="AI1253" s="234"/>
      <c r="AJ1253" s="236"/>
      <c r="AK1253" s="234"/>
      <c r="AL1253" s="234"/>
      <c r="AM1253" s="236"/>
      <c r="AN1253" s="236"/>
      <c r="AO1253" s="236"/>
      <c r="AP1253" s="225">
        <f t="shared" si="780"/>
        <v>0</v>
      </c>
      <c r="AQ1253" s="226">
        <f t="shared" si="781"/>
        <v>0</v>
      </c>
      <c r="AR1253" s="360"/>
      <c r="AS1253" s="363"/>
      <c r="AT1253" s="366"/>
      <c r="AU1253" s="363"/>
      <c r="AV1253" s="366"/>
      <c r="AW1253" s="366"/>
      <c r="AX1253" s="366"/>
      <c r="AY1253" s="369"/>
    </row>
    <row r="1254" spans="1:51" ht="50" customHeight="1" x14ac:dyDescent="0.3">
      <c r="A1254" s="376" t="s">
        <v>256</v>
      </c>
      <c r="B1254" s="376" t="s">
        <v>163</v>
      </c>
      <c r="C1254" s="379">
        <v>3</v>
      </c>
      <c r="D1254" s="376" t="s">
        <v>3918</v>
      </c>
      <c r="E1254" s="376" t="s">
        <v>253</v>
      </c>
      <c r="F1254" s="376" t="s">
        <v>2032</v>
      </c>
      <c r="G1254" s="382" t="str">
        <f>(CONCATENATE(F1254," ","de"," ",D1254," ","por"," ",J1254," ","debido a"," ",I1254))</f>
        <v>Pérdida de confidencialidad e integridad de Informaciòn Electrónica por Uso indebido de la Información debido a Falta de capacitación al personal</v>
      </c>
      <c r="H1254" s="361" t="s">
        <v>2073</v>
      </c>
      <c r="I1254" s="361" t="s">
        <v>2074</v>
      </c>
      <c r="J1254" s="361" t="s">
        <v>2075</v>
      </c>
      <c r="K1254" s="361" t="s">
        <v>2076</v>
      </c>
      <c r="L1254" s="152" t="s">
        <v>176</v>
      </c>
      <c r="M1254" s="361" t="s">
        <v>2141</v>
      </c>
      <c r="N1254" s="364">
        <f>VALUE(MID($M1254,1,1))</f>
        <v>4</v>
      </c>
      <c r="O1254" s="370">
        <f>IF(N1254=5,100%,IF(N1254=4,80%,IF(N1254=3,60%,IF(N1254=2,40%,IF(N1254=1,20%,"")))))</f>
        <v>0.8</v>
      </c>
      <c r="P1254" s="361" t="s">
        <v>2106</v>
      </c>
      <c r="Q1254" s="364">
        <f>VALUE(MID($P1254,1,1))</f>
        <v>3</v>
      </c>
      <c r="R1254" s="370">
        <f>IF(Q1254=5,100%,IF(Q1254=4,80%,IF(Q1254=3,60%,IF(Q1254=2,40%,IF(Q1254=1,20%,"")))))</f>
        <v>0.6</v>
      </c>
      <c r="S1254" s="364" t="str">
        <f>CONCATENATE(M1254,P1254)</f>
        <v>4. Alta3. Moderado</v>
      </c>
      <c r="T1254" s="367" t="str">
        <f t="shared" ref="T1254" si="784">IF(S1254="5. Muy alta1. Leve","Alto",IF(S1254="5. Muy alta2. Menor","Alto",IF(S1254="5. Muy alta3. Moderado","Alto",IF(S1254="5. Muy alta4. Mayor","Alto",IF(S1254="5. Muy alta5. Catastrófico","Extremo",IF(S1254="4. Alta1. Leve","Moderado",IF(S1254="4. Alta2. Menor","Moderado",IF(S1254="4. Alta3. Moderado","Alto",IF(S1254="4. Alta4. Mayor","Alto",IF(S1254="4. Alta5. Catastrófico","Extremo",IF(S1254="3. Media1. Leve","Moderado",IF(S1254="3. Media2. Menor","Moderado",IF(S1254="3. Media3. Moderado","Moderado",IF(S1254="3. Media4. Mayor","Alto",IF(S1254="3. Media5. Catastrófico","Extremo",IF(S1254="2. Baja1. Leve","Bajo",IF(S1254="2. Baja2. Menor","Moderado",IF(S1254="2. Baja3. Moderado","Moderado",IF(S1254="2. Baja4. Mayor","Alto",IF(S1254="2. Baja5. Catastrófico","Extremo",IF(S1254="1. Muy baja1. Leve","Bajo",IF(S1254="1. Muy baja2. Menor","Bajo",IF(S1254="1. Muy baja3. Moderado","Moderado",IF(S1254="1. Muy baja4. Mayor","Alto",IF(S1254="1. Muy baja5. Catastrófico","Extremo","")))))))))))))))))))))))))</f>
        <v>Alto</v>
      </c>
      <c r="U1254" s="234" t="s">
        <v>419</v>
      </c>
      <c r="V1254" s="96" t="s">
        <v>2093</v>
      </c>
      <c r="W1254" s="96" t="s">
        <v>2046</v>
      </c>
      <c r="X1254" s="224">
        <f t="shared" ref="X1254:X1270" si="785">IF(W1254="","0%",IF(W1254="Preventivo",25%,IF(W1254="Detectivo",15%,IF(W1254="Correctivo",10%))))</f>
        <v>0.25</v>
      </c>
      <c r="Y1254" s="224" t="s">
        <v>2069</v>
      </c>
      <c r="Z1254" s="224">
        <f t="shared" ref="Z1254:Z1270" si="786">IF(Y1254="Automático",15%,IF(Y1254="Manual",5%,"0%"))</f>
        <v>0.15</v>
      </c>
      <c r="AA1254" s="96" t="s">
        <v>419</v>
      </c>
      <c r="AB1254" s="96" t="s">
        <v>2867</v>
      </c>
      <c r="AC1254" s="231">
        <f t="shared" ref="AC1254:AC1277" si="787">IF($AA1254="SI",10%,0%)</f>
        <v>0.1</v>
      </c>
      <c r="AD1254" s="96" t="s">
        <v>419</v>
      </c>
      <c r="AE1254" s="96" t="s">
        <v>516</v>
      </c>
      <c r="AF1254" s="96" t="s">
        <v>3835</v>
      </c>
      <c r="AG1254" s="231">
        <f t="shared" ref="AG1254:AG1277" si="788">IF($AD1254="SI",15%,0%)</f>
        <v>0.15</v>
      </c>
      <c r="AH1254" s="96" t="s">
        <v>419</v>
      </c>
      <c r="AI1254" s="96" t="s">
        <v>2095</v>
      </c>
      <c r="AJ1254" s="231">
        <f t="shared" ref="AJ1254:AJ1277" si="789">IF($AH1254="SI",10%,0%)</f>
        <v>0.1</v>
      </c>
      <c r="AK1254" s="96" t="s">
        <v>419</v>
      </c>
      <c r="AL1254" s="96" t="s">
        <v>2096</v>
      </c>
      <c r="AM1254" s="231">
        <f t="shared" ref="AM1254:AM1270" si="790">IF(AK1254="SI",15%,0%)</f>
        <v>0.15</v>
      </c>
      <c r="AN1254" s="231" t="s">
        <v>2051</v>
      </c>
      <c r="AO1254" s="231" t="s">
        <v>2052</v>
      </c>
      <c r="AP1254" s="225">
        <f t="shared" si="780"/>
        <v>0.25</v>
      </c>
      <c r="AQ1254" s="226">
        <f t="shared" si="781"/>
        <v>1.1499999999999999</v>
      </c>
      <c r="AR1254" s="358">
        <f>AVERAGE(AQ1254,AQ1255,AQ1256)</f>
        <v>1.0833333333333333</v>
      </c>
      <c r="AS1254" s="361" t="s">
        <v>2132</v>
      </c>
      <c r="AT1254" s="364">
        <f>VALUE(MID($AS1254,1,1))</f>
        <v>2</v>
      </c>
      <c r="AU1254" s="361" t="s">
        <v>2054</v>
      </c>
      <c r="AV1254" s="364">
        <f>VALUE(MID($AU1254,1,1))</f>
        <v>1</v>
      </c>
      <c r="AW1254" s="364">
        <f>$AT1254*$AV1254</f>
        <v>2</v>
      </c>
      <c r="AX1254" s="364" t="str">
        <f>CONCATENATE(AS1254,AU1254)</f>
        <v>2. Baja1. Leve</v>
      </c>
      <c r="AY1254" s="367" t="str">
        <f t="shared" ref="AY1254" si="791">IF(AX1254="5. Muy alta1. Leve","Alto",IF(AX1254="5. Muy alta2. Menor","Alto",IF(AX1254="5. Muy alta3. Moderado","Alto",IF(AX1254="5. Muy alta4. Mayor","Alto",IF(AX1254="5. Muy alta5. Catastrófico","Extremo",IF(AX1254="4. Alta1. Leve","Moderado",IF(AX1254="4. Alta2. Menor","Moderado",IF(AX1254="4. Alta3. Moderado","Alto",IF(AX1254="4. Alta4. Mayor","Alto",IF(AX1254="4. Alta5. Catastrófico","Extremo",IF(AX1254="3. Media1. Leve","Moderado",IF(AX1254="3. Media2. Menor","Moderado",IF(AX1254="3. Media3. Moderado","Moderado",IF(AX1254="3. Media4. Mayor","Alto",IF(AX1254="3. Media5. Catastrófico","Extremo",IF(AX1254="2. Baja1. Leve","Bajo",IF(AX1254="2. Baja2. Menor","Moderado",IF(AX1254="2. Baja3. Moderado","Moderado",IF(AX1254="2. Baja4. Mayor","Alto",IF(AX1254="2. Baja5. Catastrófico","Extremo",IF(AX1254="1. Muy baja1. Leve","Bajo",IF(AX1254="1. Muy baja2. Menor","Bajo",IF(AX1254="1. Muy baja3. Moderado","Moderado",IF(AX1254="1. Muy baja4. Mayor","Alto",IF(AX1254="1. Muy baja5. Catastrófico","Extremo","")))))))))))))))))))))))))</f>
        <v>Bajo</v>
      </c>
    </row>
    <row r="1255" spans="1:51" ht="50" customHeight="1" x14ac:dyDescent="0.3">
      <c r="A1255" s="377"/>
      <c r="B1255" s="377"/>
      <c r="C1255" s="380"/>
      <c r="D1255" s="377"/>
      <c r="E1255" s="377"/>
      <c r="F1255" s="377"/>
      <c r="G1255" s="383"/>
      <c r="H1255" s="362"/>
      <c r="I1255" s="362"/>
      <c r="J1255" s="362"/>
      <c r="K1255" s="362"/>
      <c r="L1255" s="153"/>
      <c r="M1255" s="362"/>
      <c r="N1255" s="365"/>
      <c r="O1255" s="371"/>
      <c r="P1255" s="362"/>
      <c r="Q1255" s="365"/>
      <c r="R1255" s="371"/>
      <c r="S1255" s="365"/>
      <c r="T1255" s="368"/>
      <c r="U1255" s="234" t="s">
        <v>419</v>
      </c>
      <c r="V1255" s="96" t="s">
        <v>2097</v>
      </c>
      <c r="W1255" s="96" t="s">
        <v>2046</v>
      </c>
      <c r="X1255" s="224">
        <f t="shared" si="785"/>
        <v>0.25</v>
      </c>
      <c r="Y1255" s="224" t="s">
        <v>2047</v>
      </c>
      <c r="Z1255" s="224">
        <f t="shared" si="786"/>
        <v>0.05</v>
      </c>
      <c r="AA1255" s="96" t="s">
        <v>419</v>
      </c>
      <c r="AB1255" s="96" t="s">
        <v>2098</v>
      </c>
      <c r="AC1255" s="231">
        <f t="shared" si="787"/>
        <v>0.1</v>
      </c>
      <c r="AD1255" s="96" t="s">
        <v>419</v>
      </c>
      <c r="AE1255" s="96" t="s">
        <v>178</v>
      </c>
      <c r="AF1255" s="96" t="s">
        <v>170</v>
      </c>
      <c r="AG1255" s="231">
        <f t="shared" si="788"/>
        <v>0.15</v>
      </c>
      <c r="AH1255" s="96" t="s">
        <v>419</v>
      </c>
      <c r="AI1255" s="96" t="s">
        <v>2099</v>
      </c>
      <c r="AJ1255" s="231">
        <f t="shared" si="789"/>
        <v>0.1</v>
      </c>
      <c r="AK1255" s="96" t="s">
        <v>419</v>
      </c>
      <c r="AL1255" s="96" t="s">
        <v>2100</v>
      </c>
      <c r="AM1255" s="231">
        <f t="shared" si="790"/>
        <v>0.15</v>
      </c>
      <c r="AN1255" s="231" t="s">
        <v>2051</v>
      </c>
      <c r="AO1255" s="231" t="s">
        <v>2067</v>
      </c>
      <c r="AP1255" s="225">
        <f t="shared" si="780"/>
        <v>0.25</v>
      </c>
      <c r="AQ1255" s="226">
        <f t="shared" si="781"/>
        <v>1.05</v>
      </c>
      <c r="AR1255" s="359"/>
      <c r="AS1255" s="362"/>
      <c r="AT1255" s="365"/>
      <c r="AU1255" s="362"/>
      <c r="AV1255" s="365"/>
      <c r="AW1255" s="365"/>
      <c r="AX1255" s="365"/>
      <c r="AY1255" s="368"/>
    </row>
    <row r="1256" spans="1:51" ht="50" customHeight="1" x14ac:dyDescent="0.3">
      <c r="A1256" s="378"/>
      <c r="B1256" s="378"/>
      <c r="C1256" s="381"/>
      <c r="D1256" s="378"/>
      <c r="E1256" s="378"/>
      <c r="F1256" s="378"/>
      <c r="G1256" s="384"/>
      <c r="H1256" s="363"/>
      <c r="I1256" s="363"/>
      <c r="J1256" s="363"/>
      <c r="K1256" s="363"/>
      <c r="L1256" s="154"/>
      <c r="M1256" s="363"/>
      <c r="N1256" s="366"/>
      <c r="O1256" s="372"/>
      <c r="P1256" s="363"/>
      <c r="Q1256" s="366"/>
      <c r="R1256" s="372"/>
      <c r="S1256" s="366"/>
      <c r="T1256" s="369"/>
      <c r="U1256" s="234" t="s">
        <v>419</v>
      </c>
      <c r="V1256" s="96" t="s">
        <v>2101</v>
      </c>
      <c r="W1256" s="96" t="s">
        <v>2046</v>
      </c>
      <c r="X1256" s="224">
        <f t="shared" si="785"/>
        <v>0.25</v>
      </c>
      <c r="Y1256" s="224" t="s">
        <v>2047</v>
      </c>
      <c r="Z1256" s="224">
        <f t="shared" si="786"/>
        <v>0.05</v>
      </c>
      <c r="AA1256" s="96" t="s">
        <v>419</v>
      </c>
      <c r="AB1256" s="96" t="s">
        <v>2102</v>
      </c>
      <c r="AC1256" s="231">
        <f t="shared" si="787"/>
        <v>0.1</v>
      </c>
      <c r="AD1256" s="96" t="s">
        <v>419</v>
      </c>
      <c r="AE1256" s="96" t="s">
        <v>178</v>
      </c>
      <c r="AF1256" s="96" t="s">
        <v>3835</v>
      </c>
      <c r="AG1256" s="231">
        <f t="shared" si="788"/>
        <v>0.15</v>
      </c>
      <c r="AH1256" s="96" t="s">
        <v>419</v>
      </c>
      <c r="AI1256" s="96" t="s">
        <v>2095</v>
      </c>
      <c r="AJ1256" s="231">
        <f t="shared" si="789"/>
        <v>0.1</v>
      </c>
      <c r="AK1256" s="96" t="s">
        <v>419</v>
      </c>
      <c r="AL1256" s="96" t="s">
        <v>2082</v>
      </c>
      <c r="AM1256" s="231">
        <f t="shared" si="790"/>
        <v>0.15</v>
      </c>
      <c r="AN1256" s="231" t="s">
        <v>2051</v>
      </c>
      <c r="AO1256" s="231" t="s">
        <v>2052</v>
      </c>
      <c r="AP1256" s="225">
        <f t="shared" si="780"/>
        <v>0.25</v>
      </c>
      <c r="AQ1256" s="226">
        <f t="shared" si="781"/>
        <v>1.05</v>
      </c>
      <c r="AR1256" s="360"/>
      <c r="AS1256" s="363"/>
      <c r="AT1256" s="366"/>
      <c r="AU1256" s="363"/>
      <c r="AV1256" s="366"/>
      <c r="AW1256" s="366"/>
      <c r="AX1256" s="366"/>
      <c r="AY1256" s="369"/>
    </row>
    <row r="1257" spans="1:51" ht="50" customHeight="1" x14ac:dyDescent="0.3">
      <c r="A1257" s="376" t="s">
        <v>256</v>
      </c>
      <c r="B1257" s="376" t="s">
        <v>163</v>
      </c>
      <c r="C1257" s="379">
        <v>4</v>
      </c>
      <c r="D1257" s="376" t="s">
        <v>3918</v>
      </c>
      <c r="E1257" s="376" t="s">
        <v>253</v>
      </c>
      <c r="F1257" s="376" t="s">
        <v>2061</v>
      </c>
      <c r="G1257" s="382" t="str">
        <f>(CONCATENATE(F1257," ","de"," ",D1257," ","por"," ",J1257," ","debido a"," ",I1257))</f>
        <v>Pérdida de Disponibilidad de Informaciòn Electrónica por Degradación de los soportes de almacenamiento de la información debido a No se cuenta con documentación</v>
      </c>
      <c r="H1257" s="361" t="s">
        <v>2104</v>
      </c>
      <c r="I1257" s="361" t="s">
        <v>2105</v>
      </c>
      <c r="J1257" s="361" t="s">
        <v>2086</v>
      </c>
      <c r="K1257" s="361" t="s">
        <v>2087</v>
      </c>
      <c r="L1257" s="152" t="s">
        <v>176</v>
      </c>
      <c r="M1257" s="361" t="s">
        <v>2141</v>
      </c>
      <c r="N1257" s="364">
        <f>VALUE(MID($M1257,1,1))</f>
        <v>4</v>
      </c>
      <c r="O1257" s="370">
        <f>IF(N1257=5,100%,IF(N1257=4,80%,IF(N1257=3,60%,IF(N1257=2,40%,IF(N1257=1,20%,"")))))</f>
        <v>0.8</v>
      </c>
      <c r="P1257" s="361" t="s">
        <v>2106</v>
      </c>
      <c r="Q1257" s="364">
        <f>VALUE(MID($P1257,1,1))</f>
        <v>3</v>
      </c>
      <c r="R1257" s="370">
        <f>IF(Q1257=5,100%,IF(Q1257=4,80%,IF(Q1257=3,60%,IF(Q1257=2,40%,IF(Q1257=1,20%,"")))))</f>
        <v>0.6</v>
      </c>
      <c r="S1257" s="364" t="str">
        <f>CONCATENATE(M1257,P1257)</f>
        <v>4. Alta3. Moderado</v>
      </c>
      <c r="T1257" s="367" t="str">
        <f t="shared" ref="T1257" si="792">IF(S1257="5. Muy alta1. Leve","Alto",IF(S1257="5. Muy alta2. Menor","Alto",IF(S1257="5. Muy alta3. Moderado","Alto",IF(S1257="5. Muy alta4. Mayor","Alto",IF(S1257="5. Muy alta5. Catastrófico","Extremo",IF(S1257="4. Alta1. Leve","Moderado",IF(S1257="4. Alta2. Menor","Moderado",IF(S1257="4. Alta3. Moderado","Alto",IF(S1257="4. Alta4. Mayor","Alto",IF(S1257="4. Alta5. Catastrófico","Extremo",IF(S1257="3. Media1. Leve","Moderado",IF(S1257="3. Media2. Menor","Moderado",IF(S1257="3. Media3. Moderado","Moderado",IF(S1257="3. Media4. Mayor","Alto",IF(S1257="3. Media5. Catastrófico","Extremo",IF(S1257="2. Baja1. Leve","Bajo",IF(S1257="2. Baja2. Menor","Moderado",IF(S1257="2. Baja3. Moderado","Moderado",IF(S1257="2. Baja4. Mayor","Alto",IF(S1257="2. Baja5. Catastrófico","Extremo",IF(S1257="1. Muy baja1. Leve","Bajo",IF(S1257="1. Muy baja2. Menor","Bajo",IF(S1257="1. Muy baja3. Moderado","Moderado",IF(S1257="1. Muy baja4. Mayor","Alto",IF(S1257="1. Muy baja5. Catastrófico","Extremo","")))))))))))))))))))))))))</f>
        <v>Alto</v>
      </c>
      <c r="U1257" s="234" t="s">
        <v>419</v>
      </c>
      <c r="V1257" s="96" t="s">
        <v>2093</v>
      </c>
      <c r="W1257" s="96" t="s">
        <v>2046</v>
      </c>
      <c r="X1257" s="224">
        <f t="shared" si="785"/>
        <v>0.25</v>
      </c>
      <c r="Y1257" s="224" t="s">
        <v>2069</v>
      </c>
      <c r="Z1257" s="224">
        <f t="shared" si="786"/>
        <v>0.15</v>
      </c>
      <c r="AA1257" s="96" t="s">
        <v>419</v>
      </c>
      <c r="AB1257" s="96" t="s">
        <v>2867</v>
      </c>
      <c r="AC1257" s="231">
        <f t="shared" si="787"/>
        <v>0.1</v>
      </c>
      <c r="AD1257" s="96" t="s">
        <v>419</v>
      </c>
      <c r="AE1257" s="96" t="s">
        <v>516</v>
      </c>
      <c r="AF1257" s="96" t="s">
        <v>3835</v>
      </c>
      <c r="AG1257" s="231">
        <f t="shared" si="788"/>
        <v>0.15</v>
      </c>
      <c r="AH1257" s="96" t="s">
        <v>419</v>
      </c>
      <c r="AI1257" s="96" t="s">
        <v>2095</v>
      </c>
      <c r="AJ1257" s="231">
        <f t="shared" si="789"/>
        <v>0.1</v>
      </c>
      <c r="AK1257" s="96" t="s">
        <v>419</v>
      </c>
      <c r="AL1257" s="96" t="s">
        <v>2096</v>
      </c>
      <c r="AM1257" s="231">
        <f t="shared" si="790"/>
        <v>0.15</v>
      </c>
      <c r="AN1257" s="231" t="s">
        <v>2051</v>
      </c>
      <c r="AO1257" s="231" t="s">
        <v>2052</v>
      </c>
      <c r="AP1257" s="225">
        <f t="shared" si="780"/>
        <v>0.25</v>
      </c>
      <c r="AQ1257" s="226">
        <f t="shared" si="781"/>
        <v>1.1499999999999999</v>
      </c>
      <c r="AR1257" s="358">
        <f>AVERAGE(AQ1257,AQ1258,AQ1259)</f>
        <v>1.0833333333333333</v>
      </c>
      <c r="AS1257" s="361" t="s">
        <v>2132</v>
      </c>
      <c r="AT1257" s="364">
        <f>VALUE(MID($AS1257,1,1))</f>
        <v>2</v>
      </c>
      <c r="AU1257" s="361" t="s">
        <v>2054</v>
      </c>
      <c r="AV1257" s="364">
        <f>VALUE(MID($AU1257,1,1))</f>
        <v>1</v>
      </c>
      <c r="AW1257" s="364">
        <f>$AT1257*$AV1257</f>
        <v>2</v>
      </c>
      <c r="AX1257" s="364" t="str">
        <f>CONCATENATE(AS1257,AU1257)</f>
        <v>2. Baja1. Leve</v>
      </c>
      <c r="AY1257" s="367" t="str">
        <f t="shared" ref="AY1257" si="793">IF(AX1257="5. Muy alta1. Leve","Alto",IF(AX1257="5. Muy alta2. Menor","Alto",IF(AX1257="5. Muy alta3. Moderado","Alto",IF(AX1257="5. Muy alta4. Mayor","Alto",IF(AX1257="5. Muy alta5. Catastrófico","Extremo",IF(AX1257="4. Alta1. Leve","Moderado",IF(AX1257="4. Alta2. Menor","Moderado",IF(AX1257="4. Alta3. Moderado","Alto",IF(AX1257="4. Alta4. Mayor","Alto",IF(AX1257="4. Alta5. Catastrófico","Extremo",IF(AX1257="3. Media1. Leve","Moderado",IF(AX1257="3. Media2. Menor","Moderado",IF(AX1257="3. Media3. Moderado","Moderado",IF(AX1257="3. Media4. Mayor","Alto",IF(AX1257="3. Media5. Catastrófico","Extremo",IF(AX1257="2. Baja1. Leve","Bajo",IF(AX1257="2. Baja2. Menor","Moderado",IF(AX1257="2. Baja3. Moderado","Moderado",IF(AX1257="2. Baja4. Mayor","Alto",IF(AX1257="2. Baja5. Catastrófico","Extremo",IF(AX1257="1. Muy baja1. Leve","Bajo",IF(AX1257="1. Muy baja2. Menor","Bajo",IF(AX1257="1. Muy baja3. Moderado","Moderado",IF(AX1257="1. Muy baja4. Mayor","Alto",IF(AX1257="1. Muy baja5. Catastrófico","Extremo","")))))))))))))))))))))))))</f>
        <v>Bajo</v>
      </c>
    </row>
    <row r="1258" spans="1:51" ht="50" customHeight="1" x14ac:dyDescent="0.3">
      <c r="A1258" s="377"/>
      <c r="B1258" s="377"/>
      <c r="C1258" s="380"/>
      <c r="D1258" s="377"/>
      <c r="E1258" s="377"/>
      <c r="F1258" s="377"/>
      <c r="G1258" s="383"/>
      <c r="H1258" s="362"/>
      <c r="I1258" s="362"/>
      <c r="J1258" s="362"/>
      <c r="K1258" s="362"/>
      <c r="L1258" s="153"/>
      <c r="M1258" s="362"/>
      <c r="N1258" s="365"/>
      <c r="O1258" s="371"/>
      <c r="P1258" s="362"/>
      <c r="Q1258" s="365"/>
      <c r="R1258" s="371"/>
      <c r="S1258" s="365"/>
      <c r="T1258" s="368"/>
      <c r="U1258" s="234" t="s">
        <v>419</v>
      </c>
      <c r="V1258" s="96" t="s">
        <v>2097</v>
      </c>
      <c r="W1258" s="96" t="s">
        <v>2046</v>
      </c>
      <c r="X1258" s="224">
        <f t="shared" si="785"/>
        <v>0.25</v>
      </c>
      <c r="Y1258" s="224" t="s">
        <v>2047</v>
      </c>
      <c r="Z1258" s="224">
        <f t="shared" si="786"/>
        <v>0.05</v>
      </c>
      <c r="AA1258" s="96" t="s">
        <v>419</v>
      </c>
      <c r="AB1258" s="96" t="s">
        <v>2098</v>
      </c>
      <c r="AC1258" s="231">
        <f t="shared" si="787"/>
        <v>0.1</v>
      </c>
      <c r="AD1258" s="96" t="s">
        <v>419</v>
      </c>
      <c r="AE1258" s="96" t="s">
        <v>178</v>
      </c>
      <c r="AF1258" s="96" t="s">
        <v>170</v>
      </c>
      <c r="AG1258" s="231">
        <f t="shared" si="788"/>
        <v>0.15</v>
      </c>
      <c r="AH1258" s="96" t="s">
        <v>419</v>
      </c>
      <c r="AI1258" s="96" t="s">
        <v>2099</v>
      </c>
      <c r="AJ1258" s="231">
        <f t="shared" si="789"/>
        <v>0.1</v>
      </c>
      <c r="AK1258" s="96" t="s">
        <v>419</v>
      </c>
      <c r="AL1258" s="96" t="s">
        <v>2100</v>
      </c>
      <c r="AM1258" s="231">
        <f t="shared" si="790"/>
        <v>0.15</v>
      </c>
      <c r="AN1258" s="231" t="s">
        <v>2051</v>
      </c>
      <c r="AO1258" s="231" t="s">
        <v>2067</v>
      </c>
      <c r="AP1258" s="225">
        <f t="shared" si="780"/>
        <v>0.25</v>
      </c>
      <c r="AQ1258" s="226">
        <f t="shared" si="781"/>
        <v>1.05</v>
      </c>
      <c r="AR1258" s="359"/>
      <c r="AS1258" s="362"/>
      <c r="AT1258" s="365"/>
      <c r="AU1258" s="362"/>
      <c r="AV1258" s="365"/>
      <c r="AW1258" s="365"/>
      <c r="AX1258" s="365"/>
      <c r="AY1258" s="368"/>
    </row>
    <row r="1259" spans="1:51" ht="50" customHeight="1" x14ac:dyDescent="0.3">
      <c r="A1259" s="378"/>
      <c r="B1259" s="378"/>
      <c r="C1259" s="381"/>
      <c r="D1259" s="378"/>
      <c r="E1259" s="378"/>
      <c r="F1259" s="378"/>
      <c r="G1259" s="384"/>
      <c r="H1259" s="363"/>
      <c r="I1259" s="363"/>
      <c r="J1259" s="363"/>
      <c r="K1259" s="363"/>
      <c r="L1259" s="154"/>
      <c r="M1259" s="363"/>
      <c r="N1259" s="366"/>
      <c r="O1259" s="372"/>
      <c r="P1259" s="363"/>
      <c r="Q1259" s="366"/>
      <c r="R1259" s="372"/>
      <c r="S1259" s="366"/>
      <c r="T1259" s="369"/>
      <c r="U1259" s="234" t="s">
        <v>419</v>
      </c>
      <c r="V1259" s="96" t="s">
        <v>2101</v>
      </c>
      <c r="W1259" s="96" t="s">
        <v>2046</v>
      </c>
      <c r="X1259" s="224">
        <f t="shared" si="785"/>
        <v>0.25</v>
      </c>
      <c r="Y1259" s="224" t="s">
        <v>2047</v>
      </c>
      <c r="Z1259" s="224">
        <f t="shared" si="786"/>
        <v>0.05</v>
      </c>
      <c r="AA1259" s="96" t="s">
        <v>419</v>
      </c>
      <c r="AB1259" s="96" t="s">
        <v>2102</v>
      </c>
      <c r="AC1259" s="231">
        <f t="shared" si="787"/>
        <v>0.1</v>
      </c>
      <c r="AD1259" s="96" t="s">
        <v>419</v>
      </c>
      <c r="AE1259" s="96" t="s">
        <v>178</v>
      </c>
      <c r="AF1259" s="96" t="s">
        <v>3835</v>
      </c>
      <c r="AG1259" s="231">
        <f t="shared" si="788"/>
        <v>0.15</v>
      </c>
      <c r="AH1259" s="96" t="s">
        <v>419</v>
      </c>
      <c r="AI1259" s="96" t="s">
        <v>2095</v>
      </c>
      <c r="AJ1259" s="231">
        <f t="shared" si="789"/>
        <v>0.1</v>
      </c>
      <c r="AK1259" s="96" t="s">
        <v>419</v>
      </c>
      <c r="AL1259" s="96" t="s">
        <v>2082</v>
      </c>
      <c r="AM1259" s="231">
        <f t="shared" si="790"/>
        <v>0.15</v>
      </c>
      <c r="AN1259" s="231" t="s">
        <v>2051</v>
      </c>
      <c r="AO1259" s="231" t="s">
        <v>2052</v>
      </c>
      <c r="AP1259" s="225">
        <f t="shared" si="780"/>
        <v>0.25</v>
      </c>
      <c r="AQ1259" s="226">
        <f t="shared" si="781"/>
        <v>1.05</v>
      </c>
      <c r="AR1259" s="360"/>
      <c r="AS1259" s="363"/>
      <c r="AT1259" s="366"/>
      <c r="AU1259" s="363"/>
      <c r="AV1259" s="366"/>
      <c r="AW1259" s="366"/>
      <c r="AX1259" s="366"/>
      <c r="AY1259" s="369"/>
    </row>
    <row r="1260" spans="1:51" ht="50" customHeight="1" x14ac:dyDescent="0.3">
      <c r="A1260" s="376" t="s">
        <v>256</v>
      </c>
      <c r="B1260" s="376" t="s">
        <v>163</v>
      </c>
      <c r="C1260" s="379">
        <v>5</v>
      </c>
      <c r="D1260" s="376" t="s">
        <v>465</v>
      </c>
      <c r="E1260" s="376" t="s">
        <v>175</v>
      </c>
      <c r="F1260" s="376" t="s">
        <v>2032</v>
      </c>
      <c r="G1260" s="382" t="str">
        <f>(CONCATENATE(F1260," ","de"," ",D1260," ","por"," ",J1260," ","debido a"," ",I1260))</f>
        <v>Pérdida de confidencialidad e integridad de Equipos de cómputo por Alteración de la información / Modificación de la Información debido a Acceso a los equipos de cómputo sin controles</v>
      </c>
      <c r="H1260" s="361" t="s">
        <v>2104</v>
      </c>
      <c r="I1260" s="361" t="s">
        <v>2033</v>
      </c>
      <c r="J1260" s="361" t="s">
        <v>2174</v>
      </c>
      <c r="K1260" s="361" t="s">
        <v>2175</v>
      </c>
      <c r="L1260" s="152" t="s">
        <v>176</v>
      </c>
      <c r="M1260" s="361" t="s">
        <v>2042</v>
      </c>
      <c r="N1260" s="364">
        <f>VALUE(MID($M1260,1,1))</f>
        <v>3</v>
      </c>
      <c r="O1260" s="370">
        <f>IF(N1260=5,100%,IF(N1260=4,80%,IF(N1260=3,60%,IF(N1260=2,40%,IF(N1260=1,20%,"")))))</f>
        <v>0.6</v>
      </c>
      <c r="P1260" s="361" t="s">
        <v>2091</v>
      </c>
      <c r="Q1260" s="364">
        <f>VALUE(MID($P1260,1,1))</f>
        <v>4</v>
      </c>
      <c r="R1260" s="370">
        <f>IF(Q1260=5,100%,IF(Q1260=4,80%,IF(Q1260=3,60%,IF(Q1260=2,40%,IF(Q1260=1,20%,"")))))</f>
        <v>0.8</v>
      </c>
      <c r="S1260" s="364" t="str">
        <f>CONCATENATE(M1260,P1260)</f>
        <v>3. Media4. Mayor</v>
      </c>
      <c r="T1260" s="367" t="str">
        <f t="shared" ref="T1260" si="794">IF(S1260="5. Muy alta1. Leve","Alto",IF(S1260="5. Muy alta2. Menor","Alto",IF(S1260="5. Muy alta3. Moderado","Alto",IF(S1260="5. Muy alta4. Mayor","Alto",IF(S1260="5. Muy alta5. Catastrófico","Extremo",IF(S1260="4. Alta1. Leve","Moderado",IF(S1260="4. Alta2. Menor","Moderado",IF(S1260="4. Alta3. Moderado","Alto",IF(S1260="4. Alta4. Mayor","Alto",IF(S1260="4. Alta5. Catastrófico","Extremo",IF(S1260="3. Media1. Leve","Moderado",IF(S1260="3. Media2. Menor","Moderado",IF(S1260="3. Media3. Moderado","Moderado",IF(S1260="3. Media4. Mayor","Alto",IF(S1260="3. Media5. Catastrófico","Extremo",IF(S1260="2. Baja1. Leve","Bajo",IF(S1260="2. Baja2. Menor","Moderado",IF(S1260="2. Baja3. Moderado","Moderado",IF(S1260="2. Baja4. Mayor","Alto",IF(S1260="2. Baja5. Catastrófico","Extremo",IF(S1260="1. Muy baja1. Leve","Bajo",IF(S1260="1. Muy baja2. Menor","Bajo",IF(S1260="1. Muy baja3. Moderado","Moderado",IF(S1260="1. Muy baja4. Mayor","Alto",IF(S1260="1. Muy baja5. Catastrófico","Extremo","")))))))))))))))))))))))))</f>
        <v>Alto</v>
      </c>
      <c r="U1260" s="129" t="s">
        <v>419</v>
      </c>
      <c r="V1260" s="129" t="s">
        <v>2176</v>
      </c>
      <c r="W1260" s="129" t="s">
        <v>2046</v>
      </c>
      <c r="X1260" s="224">
        <f t="shared" si="785"/>
        <v>0.25</v>
      </c>
      <c r="Y1260" s="224" t="s">
        <v>2047</v>
      </c>
      <c r="Z1260" s="224">
        <f t="shared" si="786"/>
        <v>0.05</v>
      </c>
      <c r="AA1260" s="129" t="s">
        <v>419</v>
      </c>
      <c r="AB1260" s="129" t="s">
        <v>2177</v>
      </c>
      <c r="AC1260" s="225">
        <f t="shared" si="787"/>
        <v>0.1</v>
      </c>
      <c r="AD1260" s="129" t="s">
        <v>419</v>
      </c>
      <c r="AE1260" s="129" t="s">
        <v>178</v>
      </c>
      <c r="AF1260" s="129" t="s">
        <v>170</v>
      </c>
      <c r="AG1260" s="225">
        <f t="shared" si="788"/>
        <v>0.15</v>
      </c>
      <c r="AH1260" s="129" t="s">
        <v>419</v>
      </c>
      <c r="AI1260" s="129" t="s">
        <v>2145</v>
      </c>
      <c r="AJ1260" s="225">
        <f t="shared" si="789"/>
        <v>0.1</v>
      </c>
      <c r="AK1260" s="129" t="s">
        <v>419</v>
      </c>
      <c r="AL1260" s="129" t="s">
        <v>2050</v>
      </c>
      <c r="AM1260" s="225">
        <f t="shared" si="790"/>
        <v>0.15</v>
      </c>
      <c r="AN1260" s="225" t="s">
        <v>2051</v>
      </c>
      <c r="AO1260" s="225" t="s">
        <v>2067</v>
      </c>
      <c r="AP1260" s="225">
        <f t="shared" si="780"/>
        <v>0.25</v>
      </c>
      <c r="AQ1260" s="226">
        <f t="shared" si="781"/>
        <v>1.05</v>
      </c>
      <c r="AR1260" s="358">
        <f>AVERAGE(AQ1260,AQ1261,AQ1262)</f>
        <v>0.70000000000000007</v>
      </c>
      <c r="AS1260" s="361" t="s">
        <v>2132</v>
      </c>
      <c r="AT1260" s="364">
        <f>VALUE(MID($AS1260,1,1))</f>
        <v>2</v>
      </c>
      <c r="AU1260" s="361" t="s">
        <v>2106</v>
      </c>
      <c r="AV1260" s="364">
        <f>VALUE(MID($AU1260,1,1))</f>
        <v>3</v>
      </c>
      <c r="AW1260" s="364">
        <f>$AT1260*$AV1260</f>
        <v>6</v>
      </c>
      <c r="AX1260" s="364" t="str">
        <f>CONCATENATE(AS1260,AU1260)</f>
        <v>2. Baja3. Moderado</v>
      </c>
      <c r="AY1260" s="367" t="str">
        <f t="shared" ref="AY1260" si="795">IF(AX1260="5. Muy alta1. Leve","Alto",IF(AX1260="5. Muy alta2. Menor","Alto",IF(AX1260="5. Muy alta3. Moderado","Alto",IF(AX1260="5. Muy alta4. Mayor","Alto",IF(AX1260="5. Muy alta5. Catastrófico","Extremo",IF(AX1260="4. Alta1. Leve","Moderado",IF(AX1260="4. Alta2. Menor","Moderado",IF(AX1260="4. Alta3. Moderado","Alto",IF(AX1260="4. Alta4. Mayor","Alto",IF(AX1260="4. Alta5. Catastrófico","Extremo",IF(AX1260="3. Media1. Leve","Moderado",IF(AX1260="3. Media2. Menor","Moderado",IF(AX1260="3. Media3. Moderado","Moderado",IF(AX1260="3. Media4. Mayor","Alto",IF(AX1260="3. Media5. Catastrófico","Extremo",IF(AX1260="2. Baja1. Leve","Bajo",IF(AX1260="2. Baja2. Menor","Moderado",IF(AX1260="2. Baja3. Moderado","Moderado",IF(AX1260="2. Baja4. Mayor","Alto",IF(AX1260="2. Baja5. Catastrófico","Extremo",IF(AX1260="1. Muy baja1. Leve","Bajo",IF(AX1260="1. Muy baja2. Menor","Bajo",IF(AX1260="1. Muy baja3. Moderado","Moderado",IF(AX1260="1. Muy baja4. Mayor","Alto",IF(AX1260="1. Muy baja5. Catastrófico","Extremo","")))))))))))))))))))))))))</f>
        <v>Moderado</v>
      </c>
    </row>
    <row r="1261" spans="1:51" ht="50" customHeight="1" x14ac:dyDescent="0.3">
      <c r="A1261" s="377"/>
      <c r="B1261" s="377"/>
      <c r="C1261" s="380"/>
      <c r="D1261" s="377"/>
      <c r="E1261" s="377"/>
      <c r="F1261" s="377"/>
      <c r="G1261" s="383"/>
      <c r="H1261" s="362"/>
      <c r="I1261" s="362"/>
      <c r="J1261" s="362"/>
      <c r="K1261" s="362"/>
      <c r="L1261" s="153"/>
      <c r="M1261" s="362"/>
      <c r="N1261" s="365"/>
      <c r="O1261" s="371"/>
      <c r="P1261" s="362"/>
      <c r="Q1261" s="365"/>
      <c r="R1261" s="371"/>
      <c r="S1261" s="365"/>
      <c r="T1261" s="368"/>
      <c r="U1261" s="129" t="s">
        <v>419</v>
      </c>
      <c r="V1261" s="129" t="s">
        <v>2178</v>
      </c>
      <c r="W1261" s="129" t="s">
        <v>2046</v>
      </c>
      <c r="X1261" s="224">
        <f t="shared" si="785"/>
        <v>0.25</v>
      </c>
      <c r="Y1261" s="224" t="s">
        <v>2047</v>
      </c>
      <c r="Z1261" s="224">
        <f t="shared" si="786"/>
        <v>0.05</v>
      </c>
      <c r="AA1261" s="129" t="s">
        <v>419</v>
      </c>
      <c r="AB1261" s="129" t="s">
        <v>2179</v>
      </c>
      <c r="AC1261" s="225">
        <f t="shared" si="787"/>
        <v>0.1</v>
      </c>
      <c r="AD1261" s="129" t="s">
        <v>419</v>
      </c>
      <c r="AE1261" s="129" t="s">
        <v>516</v>
      </c>
      <c r="AF1261" s="96" t="s">
        <v>3835</v>
      </c>
      <c r="AG1261" s="225">
        <f t="shared" si="788"/>
        <v>0.15</v>
      </c>
      <c r="AH1261" s="129" t="s">
        <v>419</v>
      </c>
      <c r="AI1261" s="129" t="s">
        <v>2145</v>
      </c>
      <c r="AJ1261" s="225">
        <f t="shared" si="789"/>
        <v>0.1</v>
      </c>
      <c r="AK1261" s="129" t="s">
        <v>419</v>
      </c>
      <c r="AL1261" s="129" t="s">
        <v>2050</v>
      </c>
      <c r="AM1261" s="225">
        <f t="shared" si="790"/>
        <v>0.15</v>
      </c>
      <c r="AN1261" s="225" t="s">
        <v>2051</v>
      </c>
      <c r="AO1261" s="225" t="s">
        <v>2067</v>
      </c>
      <c r="AP1261" s="225">
        <f t="shared" si="780"/>
        <v>0.25</v>
      </c>
      <c r="AQ1261" s="226">
        <f t="shared" si="781"/>
        <v>1.05</v>
      </c>
      <c r="AR1261" s="359"/>
      <c r="AS1261" s="362"/>
      <c r="AT1261" s="365"/>
      <c r="AU1261" s="362"/>
      <c r="AV1261" s="365"/>
      <c r="AW1261" s="365"/>
      <c r="AX1261" s="365"/>
      <c r="AY1261" s="368"/>
    </row>
    <row r="1262" spans="1:51" ht="50" customHeight="1" x14ac:dyDescent="0.3">
      <c r="A1262" s="378"/>
      <c r="B1262" s="378"/>
      <c r="C1262" s="381"/>
      <c r="D1262" s="378"/>
      <c r="E1262" s="378"/>
      <c r="F1262" s="378"/>
      <c r="G1262" s="384"/>
      <c r="H1262" s="363"/>
      <c r="I1262" s="363"/>
      <c r="J1262" s="363"/>
      <c r="K1262" s="363"/>
      <c r="L1262" s="154"/>
      <c r="M1262" s="363"/>
      <c r="N1262" s="366"/>
      <c r="O1262" s="372"/>
      <c r="P1262" s="363"/>
      <c r="Q1262" s="366"/>
      <c r="R1262" s="372"/>
      <c r="S1262" s="366"/>
      <c r="T1262" s="369"/>
      <c r="U1262" s="129"/>
      <c r="V1262" s="129"/>
      <c r="W1262" s="129"/>
      <c r="X1262" s="224" t="str">
        <f t="shared" si="785"/>
        <v>0%</v>
      </c>
      <c r="Y1262" s="224"/>
      <c r="Z1262" s="224" t="str">
        <f t="shared" si="786"/>
        <v>0%</v>
      </c>
      <c r="AA1262" s="129"/>
      <c r="AB1262" s="129"/>
      <c r="AC1262" s="225">
        <f t="shared" si="787"/>
        <v>0</v>
      </c>
      <c r="AD1262" s="129"/>
      <c r="AE1262" s="129"/>
      <c r="AF1262" s="129"/>
      <c r="AG1262" s="225">
        <f t="shared" si="788"/>
        <v>0</v>
      </c>
      <c r="AH1262" s="129"/>
      <c r="AI1262" s="129"/>
      <c r="AJ1262" s="225">
        <f t="shared" si="789"/>
        <v>0</v>
      </c>
      <c r="AK1262" s="129"/>
      <c r="AL1262" s="129"/>
      <c r="AM1262" s="225">
        <f t="shared" si="790"/>
        <v>0</v>
      </c>
      <c r="AN1262" s="225"/>
      <c r="AO1262" s="225"/>
      <c r="AP1262" s="225">
        <f t="shared" si="780"/>
        <v>0</v>
      </c>
      <c r="AQ1262" s="226">
        <f t="shared" si="781"/>
        <v>0</v>
      </c>
      <c r="AR1262" s="360"/>
      <c r="AS1262" s="363"/>
      <c r="AT1262" s="366"/>
      <c r="AU1262" s="363"/>
      <c r="AV1262" s="366"/>
      <c r="AW1262" s="366"/>
      <c r="AX1262" s="366"/>
      <c r="AY1262" s="369"/>
    </row>
    <row r="1263" spans="1:51" ht="50" customHeight="1" x14ac:dyDescent="0.3">
      <c r="A1263" s="376" t="s">
        <v>256</v>
      </c>
      <c r="B1263" s="376" t="s">
        <v>163</v>
      </c>
      <c r="C1263" s="379">
        <v>6</v>
      </c>
      <c r="D1263" s="376" t="s">
        <v>465</v>
      </c>
      <c r="E1263" s="376" t="s">
        <v>175</v>
      </c>
      <c r="F1263" s="376" t="s">
        <v>2061</v>
      </c>
      <c r="G1263" s="382" t="str">
        <f>(CONCATENATE(F1263," ","de"," ",D1263," ","por"," ",J1263," ","debido a"," ",I1263))</f>
        <v>Pérdida de Disponibilidad de Equipos de cómputo por Ataque de virus sofisticados debido a Acceso a los equipos de cómputo sin controles</v>
      </c>
      <c r="H1263" s="361" t="s">
        <v>2104</v>
      </c>
      <c r="I1263" s="361" t="s">
        <v>2033</v>
      </c>
      <c r="J1263" s="361" t="s">
        <v>2034</v>
      </c>
      <c r="K1263" s="361" t="s">
        <v>2076</v>
      </c>
      <c r="L1263" s="152" t="s">
        <v>176</v>
      </c>
      <c r="M1263" s="361" t="s">
        <v>2042</v>
      </c>
      <c r="N1263" s="364">
        <f>VALUE(MID($M1263,1,1))</f>
        <v>3</v>
      </c>
      <c r="O1263" s="370">
        <f>IF(N1263=5,100%,IF(N1263=4,80%,IF(N1263=3,60%,IF(N1263=2,40%,IF(N1263=1,20%,"")))))</f>
        <v>0.6</v>
      </c>
      <c r="P1263" s="361" t="s">
        <v>2091</v>
      </c>
      <c r="Q1263" s="364">
        <f>VALUE(MID($P1263,1,1))</f>
        <v>4</v>
      </c>
      <c r="R1263" s="370">
        <f>IF(Q1263=5,100%,IF(Q1263=4,80%,IF(Q1263=3,60%,IF(Q1263=2,40%,IF(Q1263=1,20%,"")))))</f>
        <v>0.8</v>
      </c>
      <c r="S1263" s="364" t="str">
        <f>CONCATENATE(M1263,P1263)</f>
        <v>3. Media4. Mayor</v>
      </c>
      <c r="T1263" s="367" t="str">
        <f t="shared" ref="T1263" si="796">IF(S1263="5. Muy alta1. Leve","Alto",IF(S1263="5. Muy alta2. Menor","Alto",IF(S1263="5. Muy alta3. Moderado","Alto",IF(S1263="5. Muy alta4. Mayor","Alto",IF(S1263="5. Muy alta5. Catastrófico","Extremo",IF(S1263="4. Alta1. Leve","Moderado",IF(S1263="4. Alta2. Menor","Moderado",IF(S1263="4. Alta3. Moderado","Alto",IF(S1263="4. Alta4. Mayor","Alto",IF(S1263="4. Alta5. Catastrófico","Extremo",IF(S1263="3. Media1. Leve","Moderado",IF(S1263="3. Media2. Menor","Moderado",IF(S1263="3. Media3. Moderado","Moderado",IF(S1263="3. Media4. Mayor","Alto",IF(S1263="3. Media5. Catastrófico","Extremo",IF(S1263="2. Baja1. Leve","Bajo",IF(S1263="2. Baja2. Menor","Moderado",IF(S1263="2. Baja3. Moderado","Moderado",IF(S1263="2. Baja4. Mayor","Alto",IF(S1263="2. Baja5. Catastrófico","Extremo",IF(S1263="1. Muy baja1. Leve","Bajo",IF(S1263="1. Muy baja2. Menor","Bajo",IF(S1263="1. Muy baja3. Moderado","Moderado",IF(S1263="1. Muy baja4. Mayor","Alto",IF(S1263="1. Muy baja5. Catastrófico","Extremo","")))))))))))))))))))))))))</f>
        <v>Alto</v>
      </c>
      <c r="U1263" s="129" t="s">
        <v>419</v>
      </c>
      <c r="V1263" s="129" t="s">
        <v>2181</v>
      </c>
      <c r="W1263" s="129" t="s">
        <v>2046</v>
      </c>
      <c r="X1263" s="224">
        <f t="shared" si="785"/>
        <v>0.25</v>
      </c>
      <c r="Y1263" s="224" t="s">
        <v>2069</v>
      </c>
      <c r="Z1263" s="224">
        <f t="shared" si="786"/>
        <v>0.15</v>
      </c>
      <c r="AA1263" s="129" t="s">
        <v>419</v>
      </c>
      <c r="AB1263" s="129" t="s">
        <v>2182</v>
      </c>
      <c r="AC1263" s="225">
        <f t="shared" si="787"/>
        <v>0.1</v>
      </c>
      <c r="AD1263" s="129" t="s">
        <v>419</v>
      </c>
      <c r="AE1263" s="129" t="s">
        <v>289</v>
      </c>
      <c r="AF1263" s="129" t="s">
        <v>170</v>
      </c>
      <c r="AG1263" s="225">
        <f t="shared" si="788"/>
        <v>0.15</v>
      </c>
      <c r="AH1263" s="129" t="s">
        <v>419</v>
      </c>
      <c r="AI1263" s="129" t="s">
        <v>2066</v>
      </c>
      <c r="AJ1263" s="225">
        <f t="shared" si="789"/>
        <v>0.1</v>
      </c>
      <c r="AK1263" s="129" t="s">
        <v>419</v>
      </c>
      <c r="AL1263" s="129" t="s">
        <v>2063</v>
      </c>
      <c r="AM1263" s="225">
        <f t="shared" si="790"/>
        <v>0.15</v>
      </c>
      <c r="AN1263" s="225" t="s">
        <v>2051</v>
      </c>
      <c r="AO1263" s="225" t="s">
        <v>2183</v>
      </c>
      <c r="AP1263" s="225">
        <f t="shared" si="780"/>
        <v>0.25</v>
      </c>
      <c r="AQ1263" s="226">
        <f t="shared" si="781"/>
        <v>1.1499999999999999</v>
      </c>
      <c r="AR1263" s="358">
        <f>AVERAGE(AQ1263,AQ1264,AQ1265)</f>
        <v>1.0666666666666667</v>
      </c>
      <c r="AS1263" s="361" t="s">
        <v>2053</v>
      </c>
      <c r="AT1263" s="364">
        <f>VALUE(MID($AS1263,1,1))</f>
        <v>1</v>
      </c>
      <c r="AU1263" s="361" t="s">
        <v>2043</v>
      </c>
      <c r="AV1263" s="364">
        <f>VALUE(MID($AU1263,1,1))</f>
        <v>2</v>
      </c>
      <c r="AW1263" s="364">
        <f>$AT1263*$AV1263</f>
        <v>2</v>
      </c>
      <c r="AX1263" s="364" t="str">
        <f>CONCATENATE(AS1263,AU1263)</f>
        <v>1. Muy baja2. Menor</v>
      </c>
      <c r="AY1263" s="367" t="str">
        <f t="shared" ref="AY1263" si="797">IF(AX1263="5. Muy alta1. Leve","Alto",IF(AX1263="5. Muy alta2. Menor","Alto",IF(AX1263="5. Muy alta3. Moderado","Alto",IF(AX1263="5. Muy alta4. Mayor","Alto",IF(AX1263="5. Muy alta5. Catastrófico","Extremo",IF(AX1263="4. Alta1. Leve","Moderado",IF(AX1263="4. Alta2. Menor","Moderado",IF(AX1263="4. Alta3. Moderado","Alto",IF(AX1263="4. Alta4. Mayor","Alto",IF(AX1263="4. Alta5. Catastrófico","Extremo",IF(AX1263="3. Media1. Leve","Moderado",IF(AX1263="3. Media2. Menor","Moderado",IF(AX1263="3. Media3. Moderado","Moderado",IF(AX1263="3. Media4. Mayor","Alto",IF(AX1263="3. Media5. Catastrófico","Extremo",IF(AX1263="2. Baja1. Leve","Bajo",IF(AX1263="2. Baja2. Menor","Moderado",IF(AX1263="2. Baja3. Moderado","Moderado",IF(AX1263="2. Baja4. Mayor","Alto",IF(AX1263="2. Baja5. Catastrófico","Extremo",IF(AX1263="1. Muy baja1. Leve","Bajo",IF(AX1263="1. Muy baja2. Menor","Bajo",IF(AX1263="1. Muy baja3. Moderado","Moderado",IF(AX1263="1. Muy baja4. Mayor","Alto",IF(AX1263="1. Muy baja5. Catastrófico","Extremo","")))))))))))))))))))))))))</f>
        <v>Bajo</v>
      </c>
    </row>
    <row r="1264" spans="1:51" ht="50" customHeight="1" x14ac:dyDescent="0.3">
      <c r="A1264" s="377"/>
      <c r="B1264" s="377"/>
      <c r="C1264" s="380"/>
      <c r="D1264" s="377"/>
      <c r="E1264" s="377"/>
      <c r="F1264" s="377"/>
      <c r="G1264" s="383"/>
      <c r="H1264" s="362"/>
      <c r="I1264" s="362"/>
      <c r="J1264" s="362"/>
      <c r="K1264" s="362"/>
      <c r="L1264" s="153"/>
      <c r="M1264" s="362"/>
      <c r="N1264" s="365"/>
      <c r="O1264" s="371"/>
      <c r="P1264" s="362"/>
      <c r="Q1264" s="365"/>
      <c r="R1264" s="371"/>
      <c r="S1264" s="365"/>
      <c r="T1264" s="368"/>
      <c r="U1264" s="129" t="s">
        <v>419</v>
      </c>
      <c r="V1264" s="129" t="s">
        <v>2181</v>
      </c>
      <c r="W1264" s="129" t="s">
        <v>2114</v>
      </c>
      <c r="X1264" s="224">
        <f t="shared" si="785"/>
        <v>0.1</v>
      </c>
      <c r="Y1264" s="224" t="s">
        <v>2069</v>
      </c>
      <c r="Z1264" s="224">
        <f t="shared" si="786"/>
        <v>0.15</v>
      </c>
      <c r="AA1264" s="129" t="s">
        <v>419</v>
      </c>
      <c r="AB1264" s="129" t="s">
        <v>2182</v>
      </c>
      <c r="AC1264" s="225">
        <f t="shared" si="787"/>
        <v>0.1</v>
      </c>
      <c r="AD1264" s="129" t="s">
        <v>419</v>
      </c>
      <c r="AE1264" s="129" t="s">
        <v>289</v>
      </c>
      <c r="AF1264" s="129" t="s">
        <v>170</v>
      </c>
      <c r="AG1264" s="225">
        <f t="shared" si="788"/>
        <v>0.15</v>
      </c>
      <c r="AH1264" s="129" t="s">
        <v>419</v>
      </c>
      <c r="AI1264" s="129" t="s">
        <v>2066</v>
      </c>
      <c r="AJ1264" s="225">
        <f t="shared" si="789"/>
        <v>0.1</v>
      </c>
      <c r="AK1264" s="129" t="s">
        <v>419</v>
      </c>
      <c r="AL1264" s="129" t="s">
        <v>2063</v>
      </c>
      <c r="AM1264" s="225">
        <f t="shared" si="790"/>
        <v>0.15</v>
      </c>
      <c r="AN1264" s="225" t="s">
        <v>2051</v>
      </c>
      <c r="AO1264" s="225" t="s">
        <v>2183</v>
      </c>
      <c r="AP1264" s="225">
        <f t="shared" si="780"/>
        <v>0.25</v>
      </c>
      <c r="AQ1264" s="226">
        <f t="shared" si="781"/>
        <v>1</v>
      </c>
      <c r="AR1264" s="359"/>
      <c r="AS1264" s="362"/>
      <c r="AT1264" s="365"/>
      <c r="AU1264" s="362"/>
      <c r="AV1264" s="365"/>
      <c r="AW1264" s="365"/>
      <c r="AX1264" s="365"/>
      <c r="AY1264" s="368"/>
    </row>
    <row r="1265" spans="1:51" ht="50" customHeight="1" x14ac:dyDescent="0.3">
      <c r="A1265" s="378"/>
      <c r="B1265" s="378"/>
      <c r="C1265" s="381"/>
      <c r="D1265" s="378"/>
      <c r="E1265" s="378"/>
      <c r="F1265" s="378"/>
      <c r="G1265" s="384"/>
      <c r="H1265" s="363"/>
      <c r="I1265" s="363"/>
      <c r="J1265" s="363"/>
      <c r="K1265" s="363"/>
      <c r="L1265" s="154"/>
      <c r="M1265" s="363"/>
      <c r="N1265" s="366"/>
      <c r="O1265" s="372"/>
      <c r="P1265" s="363"/>
      <c r="Q1265" s="366"/>
      <c r="R1265" s="372"/>
      <c r="S1265" s="366"/>
      <c r="T1265" s="369"/>
      <c r="U1265" s="129" t="s">
        <v>419</v>
      </c>
      <c r="V1265" s="129" t="s">
        <v>2184</v>
      </c>
      <c r="W1265" s="129" t="s">
        <v>2046</v>
      </c>
      <c r="X1265" s="224">
        <f t="shared" si="785"/>
        <v>0.25</v>
      </c>
      <c r="Y1265" s="224" t="s">
        <v>2047</v>
      </c>
      <c r="Z1265" s="224">
        <f t="shared" si="786"/>
        <v>0.05</v>
      </c>
      <c r="AA1265" s="129" t="s">
        <v>419</v>
      </c>
      <c r="AB1265" s="129" t="s">
        <v>2185</v>
      </c>
      <c r="AC1265" s="225">
        <f t="shared" si="787"/>
        <v>0.1</v>
      </c>
      <c r="AD1265" s="129" t="s">
        <v>419</v>
      </c>
      <c r="AE1265" s="129" t="s">
        <v>178</v>
      </c>
      <c r="AF1265" s="129" t="s">
        <v>170</v>
      </c>
      <c r="AG1265" s="225">
        <f t="shared" si="788"/>
        <v>0.15</v>
      </c>
      <c r="AH1265" s="129" t="s">
        <v>419</v>
      </c>
      <c r="AI1265" s="129" t="s">
        <v>2159</v>
      </c>
      <c r="AJ1265" s="225">
        <f t="shared" si="789"/>
        <v>0.1</v>
      </c>
      <c r="AK1265" s="129" t="s">
        <v>419</v>
      </c>
      <c r="AL1265" s="129" t="s">
        <v>2063</v>
      </c>
      <c r="AM1265" s="225">
        <f t="shared" si="790"/>
        <v>0.15</v>
      </c>
      <c r="AN1265" s="225" t="s">
        <v>2051</v>
      </c>
      <c r="AO1265" s="225" t="s">
        <v>2183</v>
      </c>
      <c r="AP1265" s="225">
        <f t="shared" si="780"/>
        <v>0.25</v>
      </c>
      <c r="AQ1265" s="226">
        <f t="shared" si="781"/>
        <v>1.05</v>
      </c>
      <c r="AR1265" s="360"/>
      <c r="AS1265" s="363"/>
      <c r="AT1265" s="366"/>
      <c r="AU1265" s="363"/>
      <c r="AV1265" s="366"/>
      <c r="AW1265" s="366"/>
      <c r="AX1265" s="366"/>
      <c r="AY1265" s="369"/>
    </row>
    <row r="1266" spans="1:51" ht="50" customHeight="1" x14ac:dyDescent="0.3">
      <c r="A1266" s="376" t="s">
        <v>256</v>
      </c>
      <c r="B1266" s="376" t="s">
        <v>163</v>
      </c>
      <c r="C1266" s="379">
        <v>7</v>
      </c>
      <c r="D1266" s="376" t="s">
        <v>1957</v>
      </c>
      <c r="E1266" s="376" t="s">
        <v>695</v>
      </c>
      <c r="F1266" s="376" t="s">
        <v>2032</v>
      </c>
      <c r="G1266" s="382" t="str">
        <f>(CONCATENATE(F1266," ","de"," ",D1266," ","por"," ",J1266," ","debido a"," ",I1266))</f>
        <v>Pérdida de confidencialidad e integridad de Archivo de gestión por Fuego debido a Falta de mantenimiento</v>
      </c>
      <c r="H1266" s="361" t="s">
        <v>2084</v>
      </c>
      <c r="I1266" s="361" t="s">
        <v>2163</v>
      </c>
      <c r="J1266" s="361" t="s">
        <v>2778</v>
      </c>
      <c r="K1266" s="361" t="s">
        <v>2140</v>
      </c>
      <c r="L1266" s="152" t="s">
        <v>176</v>
      </c>
      <c r="M1266" s="361" t="s">
        <v>2132</v>
      </c>
      <c r="N1266" s="364">
        <f>VALUE(MID($M1266,1,1))</f>
        <v>2</v>
      </c>
      <c r="O1266" s="370">
        <f>IF(N1266=5,100%,IF(N1266=4,80%,IF(N1266=3,60%,IF(N1266=2,40%,IF(N1266=1,20%,"")))))</f>
        <v>0.4</v>
      </c>
      <c r="P1266" s="361" t="s">
        <v>2106</v>
      </c>
      <c r="Q1266" s="364">
        <f>VALUE(MID($P1266,1,1))</f>
        <v>3</v>
      </c>
      <c r="R1266" s="370">
        <f>IF(Q1266=5,100%,IF(Q1266=4,80%,IF(Q1266=3,60%,IF(Q1266=2,40%,IF(Q1266=1,20%,"")))))</f>
        <v>0.6</v>
      </c>
      <c r="S1266" s="364" t="str">
        <f>CONCATENATE(M1266,P1266)</f>
        <v>2. Baja3. Moderado</v>
      </c>
      <c r="T1266" s="367" t="str">
        <f t="shared" ref="T1266" si="798">IF(S1266="5. Muy alta1. Leve","Alto",IF(S1266="5. Muy alta2. Menor","Alto",IF(S1266="5. Muy alta3. Moderado","Alto",IF(S1266="5. Muy alta4. Mayor","Alto",IF(S1266="5. Muy alta5. Catastrófico","Extremo",IF(S1266="4. Alta1. Leve","Moderado",IF(S1266="4. Alta2. Menor","Moderado",IF(S1266="4. Alta3. Moderado","Alto",IF(S1266="4. Alta4. Mayor","Alto",IF(S1266="4. Alta5. Catastrófico","Extremo",IF(S1266="3. Media1. Leve","Moderado",IF(S1266="3. Media2. Menor","Moderado",IF(S1266="3. Media3. Moderado","Moderado",IF(S1266="3. Media4. Mayor","Alto",IF(S1266="3. Media5. Catastrófico","Extremo",IF(S1266="2. Baja1. Leve","Bajo",IF(S1266="2. Baja2. Menor","Moderado",IF(S1266="2. Baja3. Moderado","Moderado",IF(S1266="2. Baja4. Mayor","Alto",IF(S1266="2. Baja5. Catastrófico","Extremo",IF(S1266="1. Muy baja1. Leve","Bajo",IF(S1266="1. Muy baja2. Menor","Bajo",IF(S1266="1. Muy baja3. Moderado","Moderado",IF(S1266="1. Muy baja4. Mayor","Alto",IF(S1266="1. Muy baja5. Catastrófico","Extremo","")))))))))))))))))))))))))</f>
        <v>Moderado</v>
      </c>
      <c r="U1266" s="234" t="s">
        <v>419</v>
      </c>
      <c r="V1266" s="96" t="s">
        <v>4129</v>
      </c>
      <c r="W1266" s="96" t="s">
        <v>2046</v>
      </c>
      <c r="X1266" s="224">
        <f t="shared" si="785"/>
        <v>0.25</v>
      </c>
      <c r="Y1266" s="224" t="s">
        <v>2047</v>
      </c>
      <c r="Z1266" s="224">
        <f t="shared" si="786"/>
        <v>0.05</v>
      </c>
      <c r="AA1266" s="96" t="s">
        <v>419</v>
      </c>
      <c r="AB1266" s="96" t="s">
        <v>4130</v>
      </c>
      <c r="AC1266" s="231">
        <f t="shared" si="787"/>
        <v>0.1</v>
      </c>
      <c r="AD1266" s="96" t="s">
        <v>419</v>
      </c>
      <c r="AE1266" s="96" t="s">
        <v>324</v>
      </c>
      <c r="AF1266" s="96" t="s">
        <v>3835</v>
      </c>
      <c r="AG1266" s="231">
        <f t="shared" si="788"/>
        <v>0.15</v>
      </c>
      <c r="AH1266" s="96" t="s">
        <v>419</v>
      </c>
      <c r="AI1266" s="96" t="s">
        <v>2145</v>
      </c>
      <c r="AJ1266" s="231">
        <f t="shared" si="789"/>
        <v>0.1</v>
      </c>
      <c r="AK1266" s="96" t="s">
        <v>419</v>
      </c>
      <c r="AL1266" s="96" t="s">
        <v>2079</v>
      </c>
      <c r="AM1266" s="231">
        <f t="shared" si="790"/>
        <v>0.15</v>
      </c>
      <c r="AN1266" s="231" t="s">
        <v>2051</v>
      </c>
      <c r="AO1266" s="231" t="s">
        <v>2052</v>
      </c>
      <c r="AP1266" s="225">
        <f t="shared" si="780"/>
        <v>0.25</v>
      </c>
      <c r="AQ1266" s="226">
        <f t="shared" si="781"/>
        <v>1.05</v>
      </c>
      <c r="AR1266" s="358">
        <f>AVERAGE(AQ1266,AQ1267,AQ1268)</f>
        <v>0.70000000000000007</v>
      </c>
      <c r="AS1266" s="361" t="s">
        <v>2053</v>
      </c>
      <c r="AT1266" s="364">
        <f>VALUE(MID($AS1266,1,1))</f>
        <v>1</v>
      </c>
      <c r="AU1266" s="361" t="s">
        <v>2043</v>
      </c>
      <c r="AV1266" s="364">
        <f>VALUE(MID($AU1266,1,1))</f>
        <v>2</v>
      </c>
      <c r="AW1266" s="364">
        <f>$AT1266*$AV1266</f>
        <v>2</v>
      </c>
      <c r="AX1266" s="364" t="str">
        <f>CONCATENATE(AS1266,AU1266)</f>
        <v>1. Muy baja2. Menor</v>
      </c>
      <c r="AY1266" s="367" t="str">
        <f t="shared" ref="AY1266" si="799">IF(AX1266="5. Muy alta1. Leve","Alto",IF(AX1266="5. Muy alta2. Menor","Alto",IF(AX1266="5. Muy alta3. Moderado","Alto",IF(AX1266="5. Muy alta4. Mayor","Alto",IF(AX1266="5. Muy alta5. Catastrófico","Extremo",IF(AX1266="4. Alta1. Leve","Moderado",IF(AX1266="4. Alta2. Menor","Moderado",IF(AX1266="4. Alta3. Moderado","Alto",IF(AX1266="4. Alta4. Mayor","Alto",IF(AX1266="4. Alta5. Catastrófico","Extremo",IF(AX1266="3. Media1. Leve","Moderado",IF(AX1266="3. Media2. Menor","Moderado",IF(AX1266="3. Media3. Moderado","Moderado",IF(AX1266="3. Media4. Mayor","Alto",IF(AX1266="3. Media5. Catastrófico","Extremo",IF(AX1266="2. Baja1. Leve","Bajo",IF(AX1266="2. Baja2. Menor","Moderado",IF(AX1266="2. Baja3. Moderado","Moderado",IF(AX1266="2. Baja4. Mayor","Alto",IF(AX1266="2. Baja5. Catastrófico","Extremo",IF(AX1266="1. Muy baja1. Leve","Bajo",IF(AX1266="1. Muy baja2. Menor","Bajo",IF(AX1266="1. Muy baja3. Moderado","Moderado",IF(AX1266="1. Muy baja4. Mayor","Alto",IF(AX1266="1. Muy baja5. Catastrófico","Extremo","")))))))))))))))))))))))))</f>
        <v>Bajo</v>
      </c>
    </row>
    <row r="1267" spans="1:51" ht="50" customHeight="1" x14ac:dyDescent="0.3">
      <c r="A1267" s="377"/>
      <c r="B1267" s="377"/>
      <c r="C1267" s="380"/>
      <c r="D1267" s="377"/>
      <c r="E1267" s="377"/>
      <c r="F1267" s="377"/>
      <c r="G1267" s="383"/>
      <c r="H1267" s="362"/>
      <c r="I1267" s="362"/>
      <c r="J1267" s="362"/>
      <c r="K1267" s="362"/>
      <c r="L1267" s="153"/>
      <c r="M1267" s="362"/>
      <c r="N1267" s="365"/>
      <c r="O1267" s="371"/>
      <c r="P1267" s="362"/>
      <c r="Q1267" s="365"/>
      <c r="R1267" s="371"/>
      <c r="S1267" s="365"/>
      <c r="T1267" s="368"/>
      <c r="U1267" s="234" t="s">
        <v>419</v>
      </c>
      <c r="V1267" s="96" t="s">
        <v>3942</v>
      </c>
      <c r="W1267" s="96" t="s">
        <v>2046</v>
      </c>
      <c r="X1267" s="224">
        <f t="shared" si="785"/>
        <v>0.25</v>
      </c>
      <c r="Y1267" s="224" t="s">
        <v>2047</v>
      </c>
      <c r="Z1267" s="224">
        <f t="shared" si="786"/>
        <v>0.05</v>
      </c>
      <c r="AA1267" s="96" t="s">
        <v>419</v>
      </c>
      <c r="AB1267" s="96" t="s">
        <v>4131</v>
      </c>
      <c r="AC1267" s="231">
        <f t="shared" si="787"/>
        <v>0.1</v>
      </c>
      <c r="AD1267" s="96" t="s">
        <v>419</v>
      </c>
      <c r="AE1267" s="96" t="s">
        <v>324</v>
      </c>
      <c r="AF1267" s="96" t="s">
        <v>3835</v>
      </c>
      <c r="AG1267" s="231">
        <f t="shared" si="788"/>
        <v>0.15</v>
      </c>
      <c r="AH1267" s="96" t="s">
        <v>419</v>
      </c>
      <c r="AI1267" s="96" t="s">
        <v>2145</v>
      </c>
      <c r="AJ1267" s="231">
        <f t="shared" si="789"/>
        <v>0.1</v>
      </c>
      <c r="AK1267" s="96" t="s">
        <v>419</v>
      </c>
      <c r="AL1267" s="96" t="s">
        <v>2082</v>
      </c>
      <c r="AM1267" s="231">
        <f t="shared" si="790"/>
        <v>0.15</v>
      </c>
      <c r="AN1267" s="231" t="s">
        <v>2051</v>
      </c>
      <c r="AO1267" s="231" t="s">
        <v>2052</v>
      </c>
      <c r="AP1267" s="225">
        <f t="shared" si="780"/>
        <v>0.25</v>
      </c>
      <c r="AQ1267" s="226">
        <f t="shared" si="781"/>
        <v>1.05</v>
      </c>
      <c r="AR1267" s="359"/>
      <c r="AS1267" s="362"/>
      <c r="AT1267" s="365"/>
      <c r="AU1267" s="362"/>
      <c r="AV1267" s="365"/>
      <c r="AW1267" s="365"/>
      <c r="AX1267" s="365"/>
      <c r="AY1267" s="368"/>
    </row>
    <row r="1268" spans="1:51" ht="50" customHeight="1" x14ac:dyDescent="0.3">
      <c r="A1268" s="378"/>
      <c r="B1268" s="378"/>
      <c r="C1268" s="381"/>
      <c r="D1268" s="378"/>
      <c r="E1268" s="378"/>
      <c r="F1268" s="378"/>
      <c r="G1268" s="384"/>
      <c r="H1268" s="363"/>
      <c r="I1268" s="363"/>
      <c r="J1268" s="363"/>
      <c r="K1268" s="363"/>
      <c r="L1268" s="154"/>
      <c r="M1268" s="363"/>
      <c r="N1268" s="366"/>
      <c r="O1268" s="372"/>
      <c r="P1268" s="363"/>
      <c r="Q1268" s="366"/>
      <c r="R1268" s="372"/>
      <c r="S1268" s="366"/>
      <c r="T1268" s="369"/>
      <c r="U1268" s="234"/>
      <c r="V1268" s="234"/>
      <c r="W1268" s="234"/>
      <c r="X1268" s="235" t="str">
        <f t="shared" si="785"/>
        <v>0%</v>
      </c>
      <c r="Y1268" s="235"/>
      <c r="Z1268" s="235" t="str">
        <f t="shared" si="786"/>
        <v>0%</v>
      </c>
      <c r="AA1268" s="234"/>
      <c r="AB1268" s="234"/>
      <c r="AC1268" s="236">
        <f t="shared" si="787"/>
        <v>0</v>
      </c>
      <c r="AD1268" s="234"/>
      <c r="AE1268" s="234"/>
      <c r="AF1268" s="234"/>
      <c r="AG1268" s="236">
        <f t="shared" si="788"/>
        <v>0</v>
      </c>
      <c r="AH1268" s="234"/>
      <c r="AI1268" s="234"/>
      <c r="AJ1268" s="236">
        <f t="shared" si="789"/>
        <v>0</v>
      </c>
      <c r="AK1268" s="234"/>
      <c r="AL1268" s="234"/>
      <c r="AM1268" s="236">
        <f t="shared" si="790"/>
        <v>0</v>
      </c>
      <c r="AN1268" s="236"/>
      <c r="AO1268" s="236"/>
      <c r="AP1268" s="225">
        <f t="shared" si="780"/>
        <v>0</v>
      </c>
      <c r="AQ1268" s="226">
        <f t="shared" si="781"/>
        <v>0</v>
      </c>
      <c r="AR1268" s="360"/>
      <c r="AS1268" s="363"/>
      <c r="AT1268" s="366"/>
      <c r="AU1268" s="363"/>
      <c r="AV1268" s="366"/>
      <c r="AW1268" s="366"/>
      <c r="AX1268" s="366"/>
      <c r="AY1268" s="369"/>
    </row>
    <row r="1269" spans="1:51" ht="50" customHeight="1" x14ac:dyDescent="0.3">
      <c r="A1269" s="376" t="s">
        <v>256</v>
      </c>
      <c r="B1269" s="376" t="s">
        <v>163</v>
      </c>
      <c r="C1269" s="379">
        <v>8</v>
      </c>
      <c r="D1269" s="376" t="s">
        <v>1957</v>
      </c>
      <c r="E1269" s="376" t="s">
        <v>695</v>
      </c>
      <c r="F1269" s="376" t="s">
        <v>2061</v>
      </c>
      <c r="G1269" s="382" t="str">
        <f>(CONCATENATE(F1269," ","de"," ",D1269," ","por"," ",J1269," ","debido a"," ",I1269))</f>
        <v>Pérdida de Disponibilidad de Archivo de gestión por Condiciones inadecuadas de temperatura y/o humedad debido a Falta de mantenimiento en las instalaciones</v>
      </c>
      <c r="H1269" s="361" t="s">
        <v>2084</v>
      </c>
      <c r="I1269" s="361" t="s">
        <v>2785</v>
      </c>
      <c r="J1269" s="361" t="s">
        <v>2786</v>
      </c>
      <c r="K1269" s="361" t="s">
        <v>2140</v>
      </c>
      <c r="L1269" s="152" t="s">
        <v>176</v>
      </c>
      <c r="M1269" s="361" t="s">
        <v>2132</v>
      </c>
      <c r="N1269" s="364">
        <f>VALUE(MID($M1269,1,1))</f>
        <v>2</v>
      </c>
      <c r="O1269" s="370">
        <f>IF(N1269=5,100%,IF(N1269=4,80%,IF(N1269=3,60%,IF(N1269=2,40%,IF(N1269=1,20%,"")))))</f>
        <v>0.4</v>
      </c>
      <c r="P1269" s="361" t="s">
        <v>2106</v>
      </c>
      <c r="Q1269" s="364">
        <f>VALUE(MID($P1269,1,1))</f>
        <v>3</v>
      </c>
      <c r="R1269" s="370">
        <f>IF(Q1269=5,100%,IF(Q1269=4,80%,IF(Q1269=3,60%,IF(Q1269=2,40%,IF(Q1269=1,20%,"")))))</f>
        <v>0.6</v>
      </c>
      <c r="S1269" s="364" t="str">
        <f>CONCATENATE(M1269,P1269)</f>
        <v>2. Baja3. Moderado</v>
      </c>
      <c r="T1269" s="367" t="str">
        <f t="shared" ref="T1269" si="800">IF(S1269="5. Muy alta1. Leve","Alto",IF(S1269="5. Muy alta2. Menor","Alto",IF(S1269="5. Muy alta3. Moderado","Alto",IF(S1269="5. Muy alta4. Mayor","Alto",IF(S1269="5. Muy alta5. Catastrófico","Extremo",IF(S1269="4. Alta1. Leve","Moderado",IF(S1269="4. Alta2. Menor","Moderado",IF(S1269="4. Alta3. Moderado","Alto",IF(S1269="4. Alta4. Mayor","Alto",IF(S1269="4. Alta5. Catastrófico","Extremo",IF(S1269="3. Media1. Leve","Moderado",IF(S1269="3. Media2. Menor","Moderado",IF(S1269="3. Media3. Moderado","Moderado",IF(S1269="3. Media4. Mayor","Alto",IF(S1269="3. Media5. Catastrófico","Extremo",IF(S1269="2. Baja1. Leve","Bajo",IF(S1269="2. Baja2. Menor","Moderado",IF(S1269="2. Baja3. Moderado","Moderado",IF(S1269="2. Baja4. Mayor","Alto",IF(S1269="2. Baja5. Catastrófico","Extremo",IF(S1269="1. Muy baja1. Leve","Bajo",IF(S1269="1. Muy baja2. Menor","Bajo",IF(S1269="1. Muy baja3. Moderado","Moderado",IF(S1269="1. Muy baja4. Mayor","Alto",IF(S1269="1. Muy baja5. Catastrófico","Extremo","")))))))))))))))))))))))))</f>
        <v>Moderado</v>
      </c>
      <c r="U1269" s="234" t="s">
        <v>419</v>
      </c>
      <c r="V1269" s="96" t="s">
        <v>4129</v>
      </c>
      <c r="W1269" s="96" t="s">
        <v>2046</v>
      </c>
      <c r="X1269" s="224">
        <f t="shared" si="785"/>
        <v>0.25</v>
      </c>
      <c r="Y1269" s="224" t="s">
        <v>2047</v>
      </c>
      <c r="Z1269" s="224">
        <f t="shared" si="786"/>
        <v>0.05</v>
      </c>
      <c r="AA1269" s="96" t="s">
        <v>419</v>
      </c>
      <c r="AB1269" s="96" t="s">
        <v>4130</v>
      </c>
      <c r="AC1269" s="231">
        <f t="shared" si="787"/>
        <v>0.1</v>
      </c>
      <c r="AD1269" s="96" t="s">
        <v>419</v>
      </c>
      <c r="AE1269" s="96" t="s">
        <v>324</v>
      </c>
      <c r="AF1269" s="96" t="s">
        <v>3835</v>
      </c>
      <c r="AG1269" s="231">
        <f t="shared" si="788"/>
        <v>0.15</v>
      </c>
      <c r="AH1269" s="96" t="s">
        <v>419</v>
      </c>
      <c r="AI1269" s="96" t="s">
        <v>2145</v>
      </c>
      <c r="AJ1269" s="231">
        <f t="shared" si="789"/>
        <v>0.1</v>
      </c>
      <c r="AK1269" s="96" t="s">
        <v>419</v>
      </c>
      <c r="AL1269" s="96" t="s">
        <v>2063</v>
      </c>
      <c r="AM1269" s="231">
        <f t="shared" si="790"/>
        <v>0.15</v>
      </c>
      <c r="AN1269" s="231" t="s">
        <v>2051</v>
      </c>
      <c r="AO1269" s="231" t="s">
        <v>2052</v>
      </c>
      <c r="AP1269" s="225">
        <f t="shared" si="780"/>
        <v>0.25</v>
      </c>
      <c r="AQ1269" s="226">
        <f t="shared" si="781"/>
        <v>1.05</v>
      </c>
      <c r="AR1269" s="358">
        <f>AVERAGE(AQ1269,AQ1270,AQ1271)</f>
        <v>0.70000000000000007</v>
      </c>
      <c r="AS1269" s="361" t="s">
        <v>2053</v>
      </c>
      <c r="AT1269" s="364">
        <f>VALUE(MID($AS1269,1,1))</f>
        <v>1</v>
      </c>
      <c r="AU1269" s="361" t="s">
        <v>2043</v>
      </c>
      <c r="AV1269" s="364">
        <f>VALUE(MID($AU1269,1,1))</f>
        <v>2</v>
      </c>
      <c r="AW1269" s="364">
        <f>$AT1269*$AV1269</f>
        <v>2</v>
      </c>
      <c r="AX1269" s="364" t="str">
        <f>CONCATENATE(AS1269,AU1269)</f>
        <v>1. Muy baja2. Menor</v>
      </c>
      <c r="AY1269" s="367" t="str">
        <f t="shared" ref="AY1269" si="801">IF(AX1269="5. Muy alta1. Leve","Alto",IF(AX1269="5. Muy alta2. Menor","Alto",IF(AX1269="5. Muy alta3. Moderado","Alto",IF(AX1269="5. Muy alta4. Mayor","Alto",IF(AX1269="5. Muy alta5. Catastrófico","Extremo",IF(AX1269="4. Alta1. Leve","Moderado",IF(AX1269="4. Alta2. Menor","Moderado",IF(AX1269="4. Alta3. Moderado","Alto",IF(AX1269="4. Alta4. Mayor","Alto",IF(AX1269="4. Alta5. Catastrófico","Extremo",IF(AX1269="3. Media1. Leve","Moderado",IF(AX1269="3. Media2. Menor","Moderado",IF(AX1269="3. Media3. Moderado","Moderado",IF(AX1269="3. Media4. Mayor","Alto",IF(AX1269="3. Media5. Catastrófico","Extremo",IF(AX1269="2. Baja1. Leve","Bajo",IF(AX1269="2. Baja2. Menor","Moderado",IF(AX1269="2. Baja3. Moderado","Moderado",IF(AX1269="2. Baja4. Mayor","Alto",IF(AX1269="2. Baja5. Catastrófico","Extremo",IF(AX1269="1. Muy baja1. Leve","Bajo",IF(AX1269="1. Muy baja2. Menor","Bajo",IF(AX1269="1. Muy baja3. Moderado","Moderado",IF(AX1269="1. Muy baja4. Mayor","Alto",IF(AX1269="1. Muy baja5. Catastrófico","Extremo","")))))))))))))))))))))))))</f>
        <v>Bajo</v>
      </c>
    </row>
    <row r="1270" spans="1:51" ht="50" customHeight="1" x14ac:dyDescent="0.3">
      <c r="A1270" s="377"/>
      <c r="B1270" s="377"/>
      <c r="C1270" s="380"/>
      <c r="D1270" s="377"/>
      <c r="E1270" s="377"/>
      <c r="F1270" s="377"/>
      <c r="G1270" s="383"/>
      <c r="H1270" s="362"/>
      <c r="I1270" s="362"/>
      <c r="J1270" s="362"/>
      <c r="K1270" s="362"/>
      <c r="L1270" s="153"/>
      <c r="M1270" s="362"/>
      <c r="N1270" s="365"/>
      <c r="O1270" s="371"/>
      <c r="P1270" s="362"/>
      <c r="Q1270" s="365"/>
      <c r="R1270" s="371"/>
      <c r="S1270" s="365"/>
      <c r="T1270" s="368"/>
      <c r="U1270" s="234" t="s">
        <v>419</v>
      </c>
      <c r="V1270" s="96" t="s">
        <v>3942</v>
      </c>
      <c r="W1270" s="96" t="s">
        <v>2046</v>
      </c>
      <c r="X1270" s="224">
        <f t="shared" si="785"/>
        <v>0.25</v>
      </c>
      <c r="Y1270" s="224" t="s">
        <v>2047</v>
      </c>
      <c r="Z1270" s="224">
        <f t="shared" si="786"/>
        <v>0.05</v>
      </c>
      <c r="AA1270" s="96" t="s">
        <v>419</v>
      </c>
      <c r="AB1270" s="96" t="s">
        <v>4131</v>
      </c>
      <c r="AC1270" s="231">
        <f t="shared" si="787"/>
        <v>0.1</v>
      </c>
      <c r="AD1270" s="96" t="s">
        <v>419</v>
      </c>
      <c r="AE1270" s="96" t="s">
        <v>324</v>
      </c>
      <c r="AF1270" s="96" t="s">
        <v>3835</v>
      </c>
      <c r="AG1270" s="231">
        <f t="shared" si="788"/>
        <v>0.15</v>
      </c>
      <c r="AH1270" s="96" t="s">
        <v>419</v>
      </c>
      <c r="AI1270" s="96" t="s">
        <v>2145</v>
      </c>
      <c r="AJ1270" s="231">
        <f t="shared" si="789"/>
        <v>0.1</v>
      </c>
      <c r="AK1270" s="96" t="s">
        <v>419</v>
      </c>
      <c r="AL1270" s="96" t="s">
        <v>2063</v>
      </c>
      <c r="AM1270" s="231">
        <f t="shared" si="790"/>
        <v>0.15</v>
      </c>
      <c r="AN1270" s="231" t="s">
        <v>2051</v>
      </c>
      <c r="AO1270" s="231" t="s">
        <v>2052</v>
      </c>
      <c r="AP1270" s="225">
        <f t="shared" si="780"/>
        <v>0.25</v>
      </c>
      <c r="AQ1270" s="226">
        <f t="shared" si="781"/>
        <v>1.05</v>
      </c>
      <c r="AR1270" s="359"/>
      <c r="AS1270" s="362"/>
      <c r="AT1270" s="365"/>
      <c r="AU1270" s="362"/>
      <c r="AV1270" s="365"/>
      <c r="AW1270" s="365"/>
      <c r="AX1270" s="365"/>
      <c r="AY1270" s="368"/>
    </row>
    <row r="1271" spans="1:51" ht="50" customHeight="1" x14ac:dyDescent="0.3">
      <c r="A1271" s="378"/>
      <c r="B1271" s="378"/>
      <c r="C1271" s="381"/>
      <c r="D1271" s="378"/>
      <c r="E1271" s="378"/>
      <c r="F1271" s="378"/>
      <c r="G1271" s="384"/>
      <c r="H1271" s="363"/>
      <c r="I1271" s="363"/>
      <c r="J1271" s="363"/>
      <c r="K1271" s="363"/>
      <c r="L1271" s="154"/>
      <c r="M1271" s="363"/>
      <c r="N1271" s="366"/>
      <c r="O1271" s="372"/>
      <c r="P1271" s="363"/>
      <c r="Q1271" s="366"/>
      <c r="R1271" s="372"/>
      <c r="S1271" s="366"/>
      <c r="T1271" s="369"/>
      <c r="U1271" s="129"/>
      <c r="V1271" s="129"/>
      <c r="W1271" s="129"/>
      <c r="X1271" s="224" t="str">
        <f t="shared" si="766"/>
        <v>0%</v>
      </c>
      <c r="Y1271" s="224"/>
      <c r="Z1271" s="224" t="str">
        <f t="shared" si="767"/>
        <v>0%</v>
      </c>
      <c r="AA1271" s="129"/>
      <c r="AB1271" s="129"/>
      <c r="AC1271" s="225">
        <f t="shared" si="760"/>
        <v>0</v>
      </c>
      <c r="AD1271" s="129"/>
      <c r="AE1271" s="129"/>
      <c r="AF1271" s="129"/>
      <c r="AG1271" s="225">
        <f t="shared" si="761"/>
        <v>0</v>
      </c>
      <c r="AH1271" s="129"/>
      <c r="AI1271" s="129"/>
      <c r="AJ1271" s="225">
        <f t="shared" si="762"/>
        <v>0</v>
      </c>
      <c r="AK1271" s="129"/>
      <c r="AL1271" s="129"/>
      <c r="AM1271" s="225">
        <f t="shared" si="768"/>
        <v>0</v>
      </c>
      <c r="AN1271" s="225"/>
      <c r="AO1271" s="225"/>
      <c r="AP1271" s="225">
        <f t="shared" si="780"/>
        <v>0</v>
      </c>
      <c r="AQ1271" s="226">
        <f t="shared" si="781"/>
        <v>0</v>
      </c>
      <c r="AR1271" s="360"/>
      <c r="AS1271" s="363"/>
      <c r="AT1271" s="366"/>
      <c r="AU1271" s="363"/>
      <c r="AV1271" s="366"/>
      <c r="AW1271" s="366"/>
      <c r="AX1271" s="366"/>
      <c r="AY1271" s="369"/>
    </row>
    <row r="1272" spans="1:51" ht="50" customHeight="1" x14ac:dyDescent="0.3">
      <c r="A1272" s="376" t="s">
        <v>256</v>
      </c>
      <c r="B1272" s="376" t="s">
        <v>163</v>
      </c>
      <c r="C1272" s="379">
        <v>9</v>
      </c>
      <c r="D1272" s="376" t="s">
        <v>3833</v>
      </c>
      <c r="E1272" s="376" t="s">
        <v>227</v>
      </c>
      <c r="F1272" s="376" t="s">
        <v>2032</v>
      </c>
      <c r="G1272" s="382" t="str">
        <f>(CONCATENATE(F1272," ","de"," ",D1272," ","por"," ",J1272," ","debido a"," ",I1272))</f>
        <v>Pérdida de confidencialidad e integridad de Base de datos con información personal por Uso indebido de la Información debido a Falta de capacitación al personal</v>
      </c>
      <c r="H1272" s="361" t="s">
        <v>2073</v>
      </c>
      <c r="I1272" s="361" t="s">
        <v>2074</v>
      </c>
      <c r="J1272" s="361" t="s">
        <v>2075</v>
      </c>
      <c r="K1272" s="361" t="s">
        <v>2076</v>
      </c>
      <c r="L1272" s="152" t="s">
        <v>176</v>
      </c>
      <c r="M1272" s="361" t="s">
        <v>2132</v>
      </c>
      <c r="N1272" s="364">
        <f>VALUE(MID($M1272,1,1))</f>
        <v>2</v>
      </c>
      <c r="O1272" s="370">
        <f>IF(N1272=5,100%,IF(N1272=4,80%,IF(N1272=3,60%,IF(N1272=2,40%,IF(N1272=1,20%,"")))))</f>
        <v>0.4</v>
      </c>
      <c r="P1272" s="361" t="s">
        <v>2106</v>
      </c>
      <c r="Q1272" s="364">
        <f>VALUE(MID($P1272,1,1))</f>
        <v>3</v>
      </c>
      <c r="R1272" s="370">
        <f>IF(Q1272=5,100%,IF(Q1272=4,80%,IF(Q1272=3,60%,IF(Q1272=2,40%,IF(Q1272=1,20%,"")))))</f>
        <v>0.6</v>
      </c>
      <c r="S1272" s="364" t="str">
        <f>CONCATENATE(M1272,P1272)</f>
        <v>2. Baja3. Moderado</v>
      </c>
      <c r="T1272" s="367" t="str">
        <f t="shared" ref="T1272" si="802">IF(S1272="5. Muy alta1. Leve","Alto",IF(S1272="5. Muy alta2. Menor","Alto",IF(S1272="5. Muy alta3. Moderado","Alto",IF(S1272="5. Muy alta4. Mayor","Alto",IF(S1272="5. Muy alta5. Catastrófico","Extremo",IF(S1272="4. Alta1. Leve","Moderado",IF(S1272="4. Alta2. Menor","Moderado",IF(S1272="4. Alta3. Moderado","Alto",IF(S1272="4. Alta4. Mayor","Alto",IF(S1272="4. Alta5. Catastrófico","Extremo",IF(S1272="3. Media1. Leve","Moderado",IF(S1272="3. Media2. Menor","Moderado",IF(S1272="3. Media3. Moderado","Moderado",IF(S1272="3. Media4. Mayor","Alto",IF(S1272="3. Media5. Catastrófico","Extremo",IF(S1272="2. Baja1. Leve","Bajo",IF(S1272="2. Baja2. Menor","Moderado",IF(S1272="2. Baja3. Moderado","Moderado",IF(S1272="2. Baja4. Mayor","Alto",IF(S1272="2. Baja5. Catastrófico","Extremo",IF(S1272="1. Muy baja1. Leve","Bajo",IF(S1272="1. Muy baja2. Menor","Bajo",IF(S1272="1. Muy baja3. Moderado","Moderado",IF(S1272="1. Muy baja4. Mayor","Alto",IF(S1272="1. Muy baja5. Catastrófico","Extremo","")))))))))))))))))))))))))</f>
        <v>Moderado</v>
      </c>
      <c r="U1272" s="234" t="s">
        <v>419</v>
      </c>
      <c r="V1272" s="96" t="s">
        <v>2093</v>
      </c>
      <c r="W1272" s="96" t="s">
        <v>2046</v>
      </c>
      <c r="X1272" s="224">
        <f t="shared" si="766"/>
        <v>0.25</v>
      </c>
      <c r="Y1272" s="224" t="s">
        <v>2069</v>
      </c>
      <c r="Z1272" s="224">
        <f t="shared" si="767"/>
        <v>0.15</v>
      </c>
      <c r="AA1272" s="96" t="s">
        <v>419</v>
      </c>
      <c r="AB1272" s="96" t="s">
        <v>2867</v>
      </c>
      <c r="AC1272" s="231">
        <f t="shared" si="787"/>
        <v>0.1</v>
      </c>
      <c r="AD1272" s="96" t="s">
        <v>419</v>
      </c>
      <c r="AE1272" s="96" t="s">
        <v>516</v>
      </c>
      <c r="AF1272" s="96" t="s">
        <v>3835</v>
      </c>
      <c r="AG1272" s="231">
        <f t="shared" si="788"/>
        <v>0.15</v>
      </c>
      <c r="AH1272" s="96" t="s">
        <v>419</v>
      </c>
      <c r="AI1272" s="96" t="s">
        <v>2095</v>
      </c>
      <c r="AJ1272" s="231">
        <f t="shared" si="789"/>
        <v>0.1</v>
      </c>
      <c r="AK1272" s="96" t="s">
        <v>419</v>
      </c>
      <c r="AL1272" s="96" t="s">
        <v>2082</v>
      </c>
      <c r="AM1272" s="231">
        <f t="shared" si="768"/>
        <v>0.15</v>
      </c>
      <c r="AN1272" s="231" t="s">
        <v>2051</v>
      </c>
      <c r="AO1272" s="231" t="s">
        <v>2052</v>
      </c>
      <c r="AP1272" s="225">
        <f t="shared" si="780"/>
        <v>0.25</v>
      </c>
      <c r="AQ1272" s="226">
        <f t="shared" si="781"/>
        <v>1.1499999999999999</v>
      </c>
      <c r="AR1272" s="358">
        <f>AVERAGE(AQ1272,AQ1273,AQ1274)</f>
        <v>1.0833333333333333</v>
      </c>
      <c r="AS1272" s="361" t="s">
        <v>2053</v>
      </c>
      <c r="AT1272" s="364">
        <f>VALUE(MID($AS1272,1,1))</f>
        <v>1</v>
      </c>
      <c r="AU1272" s="361" t="s">
        <v>2054</v>
      </c>
      <c r="AV1272" s="364">
        <f>VALUE(MID($AU1272,1,1))</f>
        <v>1</v>
      </c>
      <c r="AW1272" s="364">
        <f>$AT1272*$AV1272</f>
        <v>1</v>
      </c>
      <c r="AX1272" s="364" t="str">
        <f>CONCATENATE(AS1272,AU1272)</f>
        <v>1. Muy baja1. Leve</v>
      </c>
      <c r="AY1272" s="367" t="str">
        <f t="shared" ref="AY1272" si="803">IF(AX1272="5. Muy alta1. Leve","Alto",IF(AX1272="5. Muy alta2. Menor","Alto",IF(AX1272="5. Muy alta3. Moderado","Alto",IF(AX1272="5. Muy alta4. Mayor","Alto",IF(AX1272="5. Muy alta5. Catastrófico","Extremo",IF(AX1272="4. Alta1. Leve","Moderado",IF(AX1272="4. Alta2. Menor","Moderado",IF(AX1272="4. Alta3. Moderado","Alto",IF(AX1272="4. Alta4. Mayor","Alto",IF(AX1272="4. Alta5. Catastrófico","Extremo",IF(AX1272="3. Media1. Leve","Moderado",IF(AX1272="3. Media2. Menor","Moderado",IF(AX1272="3. Media3. Moderado","Moderado",IF(AX1272="3. Media4. Mayor","Alto",IF(AX1272="3. Media5. Catastrófico","Extremo",IF(AX1272="2. Baja1. Leve","Bajo",IF(AX1272="2. Baja2. Menor","Moderado",IF(AX1272="2. Baja3. Moderado","Moderado",IF(AX1272="2. Baja4. Mayor","Alto",IF(AX1272="2. Baja5. Catastrófico","Extremo",IF(AX1272="1. Muy baja1. Leve","Bajo",IF(AX1272="1. Muy baja2. Menor","Bajo",IF(AX1272="1. Muy baja3. Moderado","Moderado",IF(AX1272="1. Muy baja4. Mayor","Alto",IF(AX1272="1. Muy baja5. Catastrófico","Extremo","")))))))))))))))))))))))))</f>
        <v>Bajo</v>
      </c>
    </row>
    <row r="1273" spans="1:51" ht="50" customHeight="1" x14ac:dyDescent="0.3">
      <c r="A1273" s="377"/>
      <c r="B1273" s="377"/>
      <c r="C1273" s="380"/>
      <c r="D1273" s="377"/>
      <c r="E1273" s="377"/>
      <c r="F1273" s="377"/>
      <c r="G1273" s="383"/>
      <c r="H1273" s="362"/>
      <c r="I1273" s="362"/>
      <c r="J1273" s="362"/>
      <c r="K1273" s="362"/>
      <c r="L1273" s="153"/>
      <c r="M1273" s="362"/>
      <c r="N1273" s="365"/>
      <c r="O1273" s="371"/>
      <c r="P1273" s="362"/>
      <c r="Q1273" s="365"/>
      <c r="R1273" s="371"/>
      <c r="S1273" s="365"/>
      <c r="T1273" s="368"/>
      <c r="U1273" s="234" t="s">
        <v>419</v>
      </c>
      <c r="V1273" s="96" t="s">
        <v>2097</v>
      </c>
      <c r="W1273" s="96" t="s">
        <v>2046</v>
      </c>
      <c r="X1273" s="224">
        <f t="shared" si="766"/>
        <v>0.25</v>
      </c>
      <c r="Y1273" s="224" t="s">
        <v>2047</v>
      </c>
      <c r="Z1273" s="224">
        <f t="shared" si="767"/>
        <v>0.05</v>
      </c>
      <c r="AA1273" s="96" t="s">
        <v>419</v>
      </c>
      <c r="AB1273" s="96" t="s">
        <v>2098</v>
      </c>
      <c r="AC1273" s="231">
        <f t="shared" si="787"/>
        <v>0.1</v>
      </c>
      <c r="AD1273" s="96" t="s">
        <v>419</v>
      </c>
      <c r="AE1273" s="96" t="s">
        <v>178</v>
      </c>
      <c r="AF1273" s="96" t="s">
        <v>170</v>
      </c>
      <c r="AG1273" s="231">
        <f t="shared" si="788"/>
        <v>0.15</v>
      </c>
      <c r="AH1273" s="96" t="s">
        <v>419</v>
      </c>
      <c r="AI1273" s="96" t="s">
        <v>2099</v>
      </c>
      <c r="AJ1273" s="231">
        <f t="shared" si="789"/>
        <v>0.1</v>
      </c>
      <c r="AK1273" s="96" t="s">
        <v>419</v>
      </c>
      <c r="AL1273" s="96" t="s">
        <v>2082</v>
      </c>
      <c r="AM1273" s="231">
        <f t="shared" si="768"/>
        <v>0.15</v>
      </c>
      <c r="AN1273" s="231" t="s">
        <v>2051</v>
      </c>
      <c r="AO1273" s="231" t="s">
        <v>2067</v>
      </c>
      <c r="AP1273" s="225">
        <f t="shared" si="780"/>
        <v>0.25</v>
      </c>
      <c r="AQ1273" s="226">
        <f t="shared" si="781"/>
        <v>1.05</v>
      </c>
      <c r="AR1273" s="359"/>
      <c r="AS1273" s="362"/>
      <c r="AT1273" s="365"/>
      <c r="AU1273" s="362"/>
      <c r="AV1273" s="365"/>
      <c r="AW1273" s="365"/>
      <c r="AX1273" s="365"/>
      <c r="AY1273" s="368"/>
    </row>
    <row r="1274" spans="1:51" ht="50" customHeight="1" x14ac:dyDescent="0.3">
      <c r="A1274" s="378"/>
      <c r="B1274" s="378"/>
      <c r="C1274" s="381"/>
      <c r="D1274" s="378"/>
      <c r="E1274" s="378"/>
      <c r="F1274" s="378"/>
      <c r="G1274" s="384"/>
      <c r="H1274" s="363"/>
      <c r="I1274" s="363"/>
      <c r="J1274" s="363"/>
      <c r="K1274" s="363"/>
      <c r="L1274" s="154"/>
      <c r="M1274" s="363"/>
      <c r="N1274" s="366"/>
      <c r="O1274" s="372"/>
      <c r="P1274" s="363"/>
      <c r="Q1274" s="366"/>
      <c r="R1274" s="372"/>
      <c r="S1274" s="366"/>
      <c r="T1274" s="369"/>
      <c r="U1274" s="234" t="s">
        <v>419</v>
      </c>
      <c r="V1274" s="96" t="s">
        <v>2101</v>
      </c>
      <c r="W1274" s="96" t="s">
        <v>2046</v>
      </c>
      <c r="X1274" s="224">
        <f t="shared" si="766"/>
        <v>0.25</v>
      </c>
      <c r="Y1274" s="224" t="s">
        <v>2047</v>
      </c>
      <c r="Z1274" s="224">
        <f t="shared" si="767"/>
        <v>0.05</v>
      </c>
      <c r="AA1274" s="96" t="s">
        <v>419</v>
      </c>
      <c r="AB1274" s="96" t="s">
        <v>2102</v>
      </c>
      <c r="AC1274" s="231">
        <f t="shared" si="787"/>
        <v>0.1</v>
      </c>
      <c r="AD1274" s="96" t="s">
        <v>419</v>
      </c>
      <c r="AE1274" s="96" t="s">
        <v>178</v>
      </c>
      <c r="AF1274" s="96" t="s">
        <v>3835</v>
      </c>
      <c r="AG1274" s="231">
        <f t="shared" si="788"/>
        <v>0.15</v>
      </c>
      <c r="AH1274" s="96" t="s">
        <v>419</v>
      </c>
      <c r="AI1274" s="96" t="s">
        <v>2095</v>
      </c>
      <c r="AJ1274" s="231">
        <f t="shared" si="789"/>
        <v>0.1</v>
      </c>
      <c r="AK1274" s="96" t="s">
        <v>419</v>
      </c>
      <c r="AL1274" s="96" t="s">
        <v>2082</v>
      </c>
      <c r="AM1274" s="231">
        <f t="shared" si="768"/>
        <v>0.15</v>
      </c>
      <c r="AN1274" s="231" t="s">
        <v>2051</v>
      </c>
      <c r="AO1274" s="231" t="s">
        <v>2052</v>
      </c>
      <c r="AP1274" s="225">
        <f t="shared" si="780"/>
        <v>0.25</v>
      </c>
      <c r="AQ1274" s="226">
        <f t="shared" si="781"/>
        <v>1.05</v>
      </c>
      <c r="AR1274" s="360"/>
      <c r="AS1274" s="363"/>
      <c r="AT1274" s="366"/>
      <c r="AU1274" s="363"/>
      <c r="AV1274" s="366"/>
      <c r="AW1274" s="366"/>
      <c r="AX1274" s="366"/>
      <c r="AY1274" s="369"/>
    </row>
    <row r="1275" spans="1:51" ht="50" customHeight="1" x14ac:dyDescent="0.3">
      <c r="A1275" s="376" t="s">
        <v>256</v>
      </c>
      <c r="B1275" s="376" t="s">
        <v>163</v>
      </c>
      <c r="C1275" s="379">
        <v>10</v>
      </c>
      <c r="D1275" s="376" t="s">
        <v>3833</v>
      </c>
      <c r="E1275" s="376" t="s">
        <v>227</v>
      </c>
      <c r="F1275" s="376" t="s">
        <v>2061</v>
      </c>
      <c r="G1275" s="382" t="str">
        <f>(CONCATENATE(F1275," ","de"," ",D1275," ","por"," ",J1275," ","debido a"," ",I1275))</f>
        <v>Pérdida de Disponibilidad de Base de datos con información personal por Degradación de los soportes de almacenamiento de la información debido a No se cuenta con documentación</v>
      </c>
      <c r="H1275" s="361" t="s">
        <v>2104</v>
      </c>
      <c r="I1275" s="361" t="s">
        <v>2105</v>
      </c>
      <c r="J1275" s="361" t="s">
        <v>2086</v>
      </c>
      <c r="K1275" s="361" t="s">
        <v>2087</v>
      </c>
      <c r="L1275" s="152" t="s">
        <v>176</v>
      </c>
      <c r="M1275" s="361" t="s">
        <v>2132</v>
      </c>
      <c r="N1275" s="364">
        <f>VALUE(MID($M1275,1,1))</f>
        <v>2</v>
      </c>
      <c r="O1275" s="370">
        <f>IF(N1275=5,100%,IF(N1275=4,80%,IF(N1275=3,60%,IF(N1275=2,40%,IF(N1275=1,20%,"")))))</f>
        <v>0.4</v>
      </c>
      <c r="P1275" s="361" t="s">
        <v>2106</v>
      </c>
      <c r="Q1275" s="364">
        <f>VALUE(MID($P1275,1,1))</f>
        <v>3</v>
      </c>
      <c r="R1275" s="370">
        <f>IF(Q1275=5,100%,IF(Q1275=4,80%,IF(Q1275=3,60%,IF(Q1275=2,40%,IF(Q1275=1,20%,"")))))</f>
        <v>0.6</v>
      </c>
      <c r="S1275" s="364" t="str">
        <f>CONCATENATE(M1275,P1275)</f>
        <v>2. Baja3. Moderado</v>
      </c>
      <c r="T1275" s="367" t="str">
        <f t="shared" ref="T1275" si="804">IF(S1275="5. Muy alta1. Leve","Alto",IF(S1275="5. Muy alta2. Menor","Alto",IF(S1275="5. Muy alta3. Moderado","Alto",IF(S1275="5. Muy alta4. Mayor","Alto",IF(S1275="5. Muy alta5. Catastrófico","Extremo",IF(S1275="4. Alta1. Leve","Moderado",IF(S1275="4. Alta2. Menor","Moderado",IF(S1275="4. Alta3. Moderado","Alto",IF(S1275="4. Alta4. Mayor","Alto",IF(S1275="4. Alta5. Catastrófico","Extremo",IF(S1275="3. Media1. Leve","Moderado",IF(S1275="3. Media2. Menor","Moderado",IF(S1275="3. Media3. Moderado","Moderado",IF(S1275="3. Media4. Mayor","Alto",IF(S1275="3. Media5. Catastrófico","Extremo",IF(S1275="2. Baja1. Leve","Bajo",IF(S1275="2. Baja2. Menor","Moderado",IF(S1275="2. Baja3. Moderado","Moderado",IF(S1275="2. Baja4. Mayor","Alto",IF(S1275="2. Baja5. Catastrófico","Extremo",IF(S1275="1. Muy baja1. Leve","Bajo",IF(S1275="1. Muy baja2. Menor","Bajo",IF(S1275="1. Muy baja3. Moderado","Moderado",IF(S1275="1. Muy baja4. Mayor","Alto",IF(S1275="1. Muy baja5. Catastrófico","Extremo","")))))))))))))))))))))))))</f>
        <v>Moderado</v>
      </c>
      <c r="U1275" s="234" t="s">
        <v>419</v>
      </c>
      <c r="V1275" s="96" t="s">
        <v>2093</v>
      </c>
      <c r="W1275" s="96" t="s">
        <v>2046</v>
      </c>
      <c r="X1275" s="224">
        <f t="shared" si="766"/>
        <v>0.25</v>
      </c>
      <c r="Y1275" s="224" t="s">
        <v>2069</v>
      </c>
      <c r="Z1275" s="224">
        <f t="shared" si="767"/>
        <v>0.15</v>
      </c>
      <c r="AA1275" s="96" t="s">
        <v>419</v>
      </c>
      <c r="AB1275" s="96" t="s">
        <v>2867</v>
      </c>
      <c r="AC1275" s="231">
        <f t="shared" si="787"/>
        <v>0.1</v>
      </c>
      <c r="AD1275" s="96" t="s">
        <v>419</v>
      </c>
      <c r="AE1275" s="96" t="s">
        <v>516</v>
      </c>
      <c r="AF1275" s="96" t="s">
        <v>3835</v>
      </c>
      <c r="AG1275" s="231">
        <f t="shared" si="788"/>
        <v>0.15</v>
      </c>
      <c r="AH1275" s="96" t="s">
        <v>419</v>
      </c>
      <c r="AI1275" s="96" t="s">
        <v>2095</v>
      </c>
      <c r="AJ1275" s="231">
        <f t="shared" si="789"/>
        <v>0.1</v>
      </c>
      <c r="AK1275" s="96" t="s">
        <v>419</v>
      </c>
      <c r="AL1275" s="96" t="s">
        <v>2096</v>
      </c>
      <c r="AM1275" s="231">
        <f t="shared" si="768"/>
        <v>0.15</v>
      </c>
      <c r="AN1275" s="231" t="s">
        <v>2051</v>
      </c>
      <c r="AO1275" s="231" t="s">
        <v>2052</v>
      </c>
      <c r="AP1275" s="225">
        <f t="shared" si="780"/>
        <v>0.25</v>
      </c>
      <c r="AQ1275" s="226">
        <f t="shared" si="781"/>
        <v>1.1499999999999999</v>
      </c>
      <c r="AR1275" s="358">
        <f>AVERAGE(AQ1275,AQ1276,AQ1277)</f>
        <v>1.0833333333333333</v>
      </c>
      <c r="AS1275" s="361" t="s">
        <v>2053</v>
      </c>
      <c r="AT1275" s="364">
        <f>VALUE(MID($AS1275,1,1))</f>
        <v>1</v>
      </c>
      <c r="AU1275" s="361" t="s">
        <v>2054</v>
      </c>
      <c r="AV1275" s="364">
        <f>VALUE(MID($AU1275,1,1))</f>
        <v>1</v>
      </c>
      <c r="AW1275" s="364">
        <f>$AT1275*$AV1275</f>
        <v>1</v>
      </c>
      <c r="AX1275" s="364" t="str">
        <f>CONCATENATE(AS1275,AU1275)</f>
        <v>1. Muy baja1. Leve</v>
      </c>
      <c r="AY1275" s="367" t="str">
        <f t="shared" ref="AY1275" si="805">IF(AX1275="5. Muy alta1. Leve","Alto",IF(AX1275="5. Muy alta2. Menor","Alto",IF(AX1275="5. Muy alta3. Moderado","Alto",IF(AX1275="5. Muy alta4. Mayor","Alto",IF(AX1275="5. Muy alta5. Catastrófico","Extremo",IF(AX1275="4. Alta1. Leve","Moderado",IF(AX1275="4. Alta2. Menor","Moderado",IF(AX1275="4. Alta3. Moderado","Alto",IF(AX1275="4. Alta4. Mayor","Alto",IF(AX1275="4. Alta5. Catastrófico","Extremo",IF(AX1275="3. Media1. Leve","Moderado",IF(AX1275="3. Media2. Menor","Moderado",IF(AX1275="3. Media3. Moderado","Moderado",IF(AX1275="3. Media4. Mayor","Alto",IF(AX1275="3. Media5. Catastrófico","Extremo",IF(AX1275="2. Baja1. Leve","Bajo",IF(AX1275="2. Baja2. Menor","Moderado",IF(AX1275="2. Baja3. Moderado","Moderado",IF(AX1275="2. Baja4. Mayor","Alto",IF(AX1275="2. Baja5. Catastrófico","Extremo",IF(AX1275="1. Muy baja1. Leve","Bajo",IF(AX1275="1. Muy baja2. Menor","Bajo",IF(AX1275="1. Muy baja3. Moderado","Moderado",IF(AX1275="1. Muy baja4. Mayor","Alto",IF(AX1275="1. Muy baja5. Catastrófico","Extremo","")))))))))))))))))))))))))</f>
        <v>Bajo</v>
      </c>
    </row>
    <row r="1276" spans="1:51" ht="50" customHeight="1" x14ac:dyDescent="0.3">
      <c r="A1276" s="377"/>
      <c r="B1276" s="377"/>
      <c r="C1276" s="380"/>
      <c r="D1276" s="377"/>
      <c r="E1276" s="377"/>
      <c r="F1276" s="377"/>
      <c r="G1276" s="383"/>
      <c r="H1276" s="362"/>
      <c r="I1276" s="362"/>
      <c r="J1276" s="362"/>
      <c r="K1276" s="362"/>
      <c r="L1276" s="153"/>
      <c r="M1276" s="362"/>
      <c r="N1276" s="365"/>
      <c r="O1276" s="371"/>
      <c r="P1276" s="362"/>
      <c r="Q1276" s="365"/>
      <c r="R1276" s="371"/>
      <c r="S1276" s="365"/>
      <c r="T1276" s="368"/>
      <c r="U1276" s="234" t="s">
        <v>419</v>
      </c>
      <c r="V1276" s="96" t="s">
        <v>2097</v>
      </c>
      <c r="W1276" s="96" t="s">
        <v>2046</v>
      </c>
      <c r="X1276" s="224">
        <f t="shared" si="766"/>
        <v>0.25</v>
      </c>
      <c r="Y1276" s="224" t="s">
        <v>2047</v>
      </c>
      <c r="Z1276" s="224">
        <f t="shared" si="767"/>
        <v>0.05</v>
      </c>
      <c r="AA1276" s="96" t="s">
        <v>419</v>
      </c>
      <c r="AB1276" s="96" t="s">
        <v>2098</v>
      </c>
      <c r="AC1276" s="231">
        <f t="shared" si="787"/>
        <v>0.1</v>
      </c>
      <c r="AD1276" s="96" t="s">
        <v>419</v>
      </c>
      <c r="AE1276" s="96" t="s">
        <v>178</v>
      </c>
      <c r="AF1276" s="96" t="s">
        <v>170</v>
      </c>
      <c r="AG1276" s="231">
        <f t="shared" si="788"/>
        <v>0.15</v>
      </c>
      <c r="AH1276" s="96" t="s">
        <v>419</v>
      </c>
      <c r="AI1276" s="96" t="s">
        <v>2099</v>
      </c>
      <c r="AJ1276" s="231">
        <f t="shared" si="789"/>
        <v>0.1</v>
      </c>
      <c r="AK1276" s="96" t="s">
        <v>419</v>
      </c>
      <c r="AL1276" s="96" t="s">
        <v>2100</v>
      </c>
      <c r="AM1276" s="231">
        <f t="shared" si="768"/>
        <v>0.15</v>
      </c>
      <c r="AN1276" s="231" t="s">
        <v>2051</v>
      </c>
      <c r="AO1276" s="231" t="s">
        <v>2067</v>
      </c>
      <c r="AP1276" s="225">
        <f t="shared" si="780"/>
        <v>0.25</v>
      </c>
      <c r="AQ1276" s="226">
        <f t="shared" si="781"/>
        <v>1.05</v>
      </c>
      <c r="AR1276" s="359"/>
      <c r="AS1276" s="362"/>
      <c r="AT1276" s="365"/>
      <c r="AU1276" s="362"/>
      <c r="AV1276" s="365"/>
      <c r="AW1276" s="365"/>
      <c r="AX1276" s="365"/>
      <c r="AY1276" s="368"/>
    </row>
    <row r="1277" spans="1:51" ht="50" customHeight="1" x14ac:dyDescent="0.3">
      <c r="A1277" s="378"/>
      <c r="B1277" s="378"/>
      <c r="C1277" s="381"/>
      <c r="D1277" s="378"/>
      <c r="E1277" s="378"/>
      <c r="F1277" s="378"/>
      <c r="G1277" s="384"/>
      <c r="H1277" s="363"/>
      <c r="I1277" s="363"/>
      <c r="J1277" s="363"/>
      <c r="K1277" s="363"/>
      <c r="L1277" s="154"/>
      <c r="M1277" s="363"/>
      <c r="N1277" s="366"/>
      <c r="O1277" s="372"/>
      <c r="P1277" s="363"/>
      <c r="Q1277" s="366"/>
      <c r="R1277" s="372"/>
      <c r="S1277" s="366"/>
      <c r="T1277" s="369"/>
      <c r="U1277" s="234" t="s">
        <v>419</v>
      </c>
      <c r="V1277" s="96" t="s">
        <v>2101</v>
      </c>
      <c r="W1277" s="96" t="s">
        <v>2046</v>
      </c>
      <c r="X1277" s="224">
        <f t="shared" si="766"/>
        <v>0.25</v>
      </c>
      <c r="Y1277" s="224" t="s">
        <v>2047</v>
      </c>
      <c r="Z1277" s="224">
        <f t="shared" si="767"/>
        <v>0.05</v>
      </c>
      <c r="AA1277" s="96" t="s">
        <v>419</v>
      </c>
      <c r="AB1277" s="96" t="s">
        <v>2102</v>
      </c>
      <c r="AC1277" s="231">
        <f t="shared" si="787"/>
        <v>0.1</v>
      </c>
      <c r="AD1277" s="96" t="s">
        <v>419</v>
      </c>
      <c r="AE1277" s="96" t="s">
        <v>178</v>
      </c>
      <c r="AF1277" s="96" t="s">
        <v>3835</v>
      </c>
      <c r="AG1277" s="231">
        <f t="shared" si="788"/>
        <v>0.15</v>
      </c>
      <c r="AH1277" s="96" t="s">
        <v>419</v>
      </c>
      <c r="AI1277" s="96" t="s">
        <v>2095</v>
      </c>
      <c r="AJ1277" s="231">
        <f t="shared" si="789"/>
        <v>0.1</v>
      </c>
      <c r="AK1277" s="96" t="s">
        <v>419</v>
      </c>
      <c r="AL1277" s="96" t="s">
        <v>2082</v>
      </c>
      <c r="AM1277" s="231">
        <f t="shared" si="768"/>
        <v>0.15</v>
      </c>
      <c r="AN1277" s="231" t="s">
        <v>2051</v>
      </c>
      <c r="AO1277" s="231" t="s">
        <v>2052</v>
      </c>
      <c r="AP1277" s="225">
        <f t="shared" si="780"/>
        <v>0.25</v>
      </c>
      <c r="AQ1277" s="226">
        <f t="shared" si="781"/>
        <v>1.05</v>
      </c>
      <c r="AR1277" s="360"/>
      <c r="AS1277" s="363"/>
      <c r="AT1277" s="366"/>
      <c r="AU1277" s="363"/>
      <c r="AV1277" s="366"/>
      <c r="AW1277" s="366"/>
      <c r="AX1277" s="366"/>
      <c r="AY1277" s="369"/>
    </row>
    <row r="1278" spans="1:51" ht="50" customHeight="1" x14ac:dyDescent="0.3">
      <c r="A1278" s="376" t="s">
        <v>256</v>
      </c>
      <c r="B1278" s="376" t="s">
        <v>163</v>
      </c>
      <c r="C1278" s="379">
        <v>11</v>
      </c>
      <c r="D1278" s="376" t="s">
        <v>312</v>
      </c>
      <c r="E1278" s="376" t="s">
        <v>312</v>
      </c>
      <c r="F1278" s="376" t="s">
        <v>2032</v>
      </c>
      <c r="G1278" s="382" t="str">
        <f>(CONCATENATE(F1278," ","de"," ",D1278," ","por"," ",J1278," ","debido a"," ",I1278))</f>
        <v>Pérdida de confidencialidad e integridad de Recurso Humano por Divulgación de información debido a Falta de cultura de seguridad</v>
      </c>
      <c r="H1278" s="361" t="s">
        <v>2073</v>
      </c>
      <c r="I1278" s="361" t="s">
        <v>2232</v>
      </c>
      <c r="J1278" s="361" t="s">
        <v>2233</v>
      </c>
      <c r="K1278" s="361" t="s">
        <v>2110</v>
      </c>
      <c r="L1278" s="152" t="s">
        <v>176</v>
      </c>
      <c r="M1278" s="361" t="s">
        <v>2042</v>
      </c>
      <c r="N1278" s="364">
        <f>VALUE(MID($M1278,1,1))</f>
        <v>3</v>
      </c>
      <c r="O1278" s="370">
        <f>IF(N1278=5,100%,IF(N1278=4,80%,IF(N1278=3,60%,IF(N1278=2,40%,IF(N1278=1,20%,"")))))</f>
        <v>0.6</v>
      </c>
      <c r="P1278" s="361" t="s">
        <v>2106</v>
      </c>
      <c r="Q1278" s="364">
        <f>VALUE(MID($P1278,1,1))</f>
        <v>3</v>
      </c>
      <c r="R1278" s="370">
        <f>IF(Q1278=5,100%,IF(Q1278=4,80%,IF(Q1278=3,60%,IF(Q1278=2,40%,IF(Q1278=1,20%,"")))))</f>
        <v>0.6</v>
      </c>
      <c r="S1278" s="364" t="str">
        <f>CONCATENATE(M1278,P1278)</f>
        <v>3. Media3. Moderado</v>
      </c>
      <c r="T1278" s="367" t="str">
        <f t="shared" ref="T1278" si="806">IF(S1278="5. Muy alta1. Leve","Alto",IF(S1278="5. Muy alta2. Menor","Alto",IF(S1278="5. Muy alta3. Moderado","Alto",IF(S1278="5. Muy alta4. Mayor","Alto",IF(S1278="5. Muy alta5. Catastrófico","Extremo",IF(S1278="4. Alta1. Leve","Moderado",IF(S1278="4. Alta2. Menor","Moderado",IF(S1278="4. Alta3. Moderado","Alto",IF(S1278="4. Alta4. Mayor","Alto",IF(S1278="4. Alta5. Catastrófico","Extremo",IF(S1278="3. Media1. Leve","Moderado",IF(S1278="3. Media2. Menor","Moderado",IF(S1278="3. Media3. Moderado","Moderado",IF(S1278="3. Media4. Mayor","Alto",IF(S1278="3. Media5. Catastrófico","Extremo",IF(S1278="2. Baja1. Leve","Bajo",IF(S1278="2. Baja2. Menor","Moderado",IF(S1278="2. Baja3. Moderado","Moderado",IF(S1278="2. Baja4. Mayor","Alto",IF(S1278="2. Baja5. Catastrófico","Extremo",IF(S1278="1. Muy baja1. Leve","Bajo",IF(S1278="1. Muy baja2. Menor","Bajo",IF(S1278="1. Muy baja3. Moderado","Moderado",IF(S1278="1. Muy baja4. Mayor","Alto",IF(S1278="1. Muy baja5. Catastrófico","Extremo","")))))))))))))))))))))))))</f>
        <v>Moderado</v>
      </c>
      <c r="U1278" s="119" t="s">
        <v>419</v>
      </c>
      <c r="V1278" s="119" t="s">
        <v>2234</v>
      </c>
      <c r="W1278" s="119" t="s">
        <v>2046</v>
      </c>
      <c r="X1278" s="224">
        <f t="shared" si="766"/>
        <v>0.25</v>
      </c>
      <c r="Y1278" s="224" t="s">
        <v>2047</v>
      </c>
      <c r="Z1278" s="224">
        <f t="shared" si="767"/>
        <v>0.05</v>
      </c>
      <c r="AA1278" s="119" t="s">
        <v>419</v>
      </c>
      <c r="AB1278" s="119" t="s">
        <v>4132</v>
      </c>
      <c r="AC1278" s="231">
        <f t="shared" si="760"/>
        <v>0.1</v>
      </c>
      <c r="AD1278" s="119" t="s">
        <v>419</v>
      </c>
      <c r="AE1278" s="119" t="s">
        <v>4133</v>
      </c>
      <c r="AF1278" s="119" t="s">
        <v>3835</v>
      </c>
      <c r="AG1278" s="231">
        <f t="shared" si="761"/>
        <v>0.15</v>
      </c>
      <c r="AH1278" s="119" t="s">
        <v>419</v>
      </c>
      <c r="AI1278" s="119" t="s">
        <v>2145</v>
      </c>
      <c r="AJ1278" s="231">
        <f t="shared" si="762"/>
        <v>0.1</v>
      </c>
      <c r="AK1278" s="119" t="s">
        <v>419</v>
      </c>
      <c r="AL1278" s="119" t="s">
        <v>2079</v>
      </c>
      <c r="AM1278" s="231">
        <f t="shared" si="768"/>
        <v>0.15</v>
      </c>
      <c r="AN1278" s="231" t="s">
        <v>2051</v>
      </c>
      <c r="AO1278" s="231" t="s">
        <v>2067</v>
      </c>
      <c r="AP1278" s="225">
        <f t="shared" si="780"/>
        <v>0.25</v>
      </c>
      <c r="AQ1278" s="226">
        <f t="shared" si="781"/>
        <v>1.05</v>
      </c>
      <c r="AR1278" s="358">
        <f>AVERAGE(AQ1278,AQ1279,AQ1280)</f>
        <v>0.70000000000000007</v>
      </c>
      <c r="AS1278" s="361" t="s">
        <v>2132</v>
      </c>
      <c r="AT1278" s="364">
        <f>VALUE(MID($AS1278,1,1))</f>
        <v>2</v>
      </c>
      <c r="AU1278" s="361" t="s">
        <v>2043</v>
      </c>
      <c r="AV1278" s="364">
        <f>VALUE(MID($AU1278,1,1))</f>
        <v>2</v>
      </c>
      <c r="AW1278" s="364">
        <f>$AT1278*$AV1278</f>
        <v>4</v>
      </c>
      <c r="AX1278" s="364" t="str">
        <f>CONCATENATE(AS1278,AU1278)</f>
        <v>2. Baja2. Menor</v>
      </c>
      <c r="AY1278" s="367" t="str">
        <f t="shared" ref="AY1278" si="807">IF(AX1278="5. Muy alta1. Leve","Alto",IF(AX1278="5. Muy alta2. Menor","Alto",IF(AX1278="5. Muy alta3. Moderado","Alto",IF(AX1278="5. Muy alta4. Mayor","Alto",IF(AX1278="5. Muy alta5. Catastrófico","Extremo",IF(AX1278="4. Alta1. Leve","Moderado",IF(AX1278="4. Alta2. Menor","Moderado",IF(AX1278="4. Alta3. Moderado","Alto",IF(AX1278="4. Alta4. Mayor","Alto",IF(AX1278="4. Alta5. Catastrófico","Extremo",IF(AX1278="3. Media1. Leve","Moderado",IF(AX1278="3. Media2. Menor","Moderado",IF(AX1278="3. Media3. Moderado","Moderado",IF(AX1278="3. Media4. Mayor","Alto",IF(AX1278="3. Media5. Catastrófico","Extremo",IF(AX1278="2. Baja1. Leve","Bajo",IF(AX1278="2. Baja2. Menor","Moderado",IF(AX1278="2. Baja3. Moderado","Moderado",IF(AX1278="2. Baja4. Mayor","Alto",IF(AX1278="2. Baja5. Catastrófico","Extremo",IF(AX1278="1. Muy baja1. Leve","Bajo",IF(AX1278="1. Muy baja2. Menor","Bajo",IF(AX1278="1. Muy baja3. Moderado","Moderado",IF(AX1278="1. Muy baja4. Mayor","Alto",IF(AX1278="1. Muy baja5. Catastrófico","Extremo","")))))))))))))))))))))))))</f>
        <v>Moderado</v>
      </c>
    </row>
    <row r="1279" spans="1:51" ht="50" customHeight="1" x14ac:dyDescent="0.3">
      <c r="A1279" s="377"/>
      <c r="B1279" s="377"/>
      <c r="C1279" s="380"/>
      <c r="D1279" s="377"/>
      <c r="E1279" s="377"/>
      <c r="F1279" s="377"/>
      <c r="G1279" s="383"/>
      <c r="H1279" s="362"/>
      <c r="I1279" s="362"/>
      <c r="J1279" s="362"/>
      <c r="K1279" s="362"/>
      <c r="L1279" s="153"/>
      <c r="M1279" s="362"/>
      <c r="N1279" s="365"/>
      <c r="O1279" s="371"/>
      <c r="P1279" s="362"/>
      <c r="Q1279" s="365"/>
      <c r="R1279" s="371"/>
      <c r="S1279" s="365"/>
      <c r="T1279" s="368"/>
      <c r="U1279" s="119" t="s">
        <v>419</v>
      </c>
      <c r="V1279" s="119" t="s">
        <v>2097</v>
      </c>
      <c r="W1279" s="119" t="s">
        <v>2046</v>
      </c>
      <c r="X1279" s="224">
        <f t="shared" si="766"/>
        <v>0.25</v>
      </c>
      <c r="Y1279" s="224" t="s">
        <v>2047</v>
      </c>
      <c r="Z1279" s="224">
        <f t="shared" si="767"/>
        <v>0.05</v>
      </c>
      <c r="AA1279" s="119" t="s">
        <v>419</v>
      </c>
      <c r="AB1279" s="119" t="s">
        <v>2098</v>
      </c>
      <c r="AC1279" s="231">
        <f t="shared" si="760"/>
        <v>0.1</v>
      </c>
      <c r="AD1279" s="119" t="s">
        <v>419</v>
      </c>
      <c r="AE1279" s="119" t="s">
        <v>178</v>
      </c>
      <c r="AF1279" s="119" t="s">
        <v>3835</v>
      </c>
      <c r="AG1279" s="231">
        <f t="shared" si="761"/>
        <v>0.15</v>
      </c>
      <c r="AH1279" s="119" t="s">
        <v>419</v>
      </c>
      <c r="AI1279" s="119" t="s">
        <v>2099</v>
      </c>
      <c r="AJ1279" s="231">
        <f t="shared" si="762"/>
        <v>0.1</v>
      </c>
      <c r="AK1279" s="119" t="s">
        <v>419</v>
      </c>
      <c r="AL1279" s="119" t="s">
        <v>2100</v>
      </c>
      <c r="AM1279" s="231">
        <f t="shared" si="768"/>
        <v>0.15</v>
      </c>
      <c r="AN1279" s="231" t="s">
        <v>2051</v>
      </c>
      <c r="AO1279" s="231" t="s">
        <v>2067</v>
      </c>
      <c r="AP1279" s="225">
        <f t="shared" si="780"/>
        <v>0.25</v>
      </c>
      <c r="AQ1279" s="226">
        <f t="shared" si="781"/>
        <v>1.05</v>
      </c>
      <c r="AR1279" s="359"/>
      <c r="AS1279" s="362"/>
      <c r="AT1279" s="365"/>
      <c r="AU1279" s="362"/>
      <c r="AV1279" s="365"/>
      <c r="AW1279" s="365"/>
      <c r="AX1279" s="365"/>
      <c r="AY1279" s="368"/>
    </row>
    <row r="1280" spans="1:51" ht="50" customHeight="1" x14ac:dyDescent="0.3">
      <c r="A1280" s="378"/>
      <c r="B1280" s="378"/>
      <c r="C1280" s="381"/>
      <c r="D1280" s="378"/>
      <c r="E1280" s="378"/>
      <c r="F1280" s="378"/>
      <c r="G1280" s="384"/>
      <c r="H1280" s="363"/>
      <c r="I1280" s="363"/>
      <c r="J1280" s="363"/>
      <c r="K1280" s="363"/>
      <c r="L1280" s="154"/>
      <c r="M1280" s="363"/>
      <c r="N1280" s="366"/>
      <c r="O1280" s="372"/>
      <c r="P1280" s="363"/>
      <c r="Q1280" s="366"/>
      <c r="R1280" s="372"/>
      <c r="S1280" s="366"/>
      <c r="T1280" s="369"/>
      <c r="U1280" s="119"/>
      <c r="V1280" s="119"/>
      <c r="W1280" s="119"/>
      <c r="X1280" s="224" t="str">
        <f t="shared" si="766"/>
        <v>0%</v>
      </c>
      <c r="Y1280" s="224"/>
      <c r="Z1280" s="224" t="str">
        <f t="shared" si="767"/>
        <v>0%</v>
      </c>
      <c r="AA1280" s="119"/>
      <c r="AB1280" s="119"/>
      <c r="AC1280" s="231">
        <f t="shared" si="760"/>
        <v>0</v>
      </c>
      <c r="AD1280" s="119"/>
      <c r="AE1280" s="119"/>
      <c r="AF1280" s="119"/>
      <c r="AG1280" s="231">
        <f t="shared" si="761"/>
        <v>0</v>
      </c>
      <c r="AH1280" s="119"/>
      <c r="AI1280" s="119"/>
      <c r="AJ1280" s="231">
        <f t="shared" si="762"/>
        <v>0</v>
      </c>
      <c r="AK1280" s="119"/>
      <c r="AL1280" s="119"/>
      <c r="AM1280" s="231">
        <f t="shared" si="768"/>
        <v>0</v>
      </c>
      <c r="AN1280" s="231"/>
      <c r="AO1280" s="231"/>
      <c r="AP1280" s="225">
        <f t="shared" si="780"/>
        <v>0</v>
      </c>
      <c r="AQ1280" s="226">
        <f t="shared" si="781"/>
        <v>0</v>
      </c>
      <c r="AR1280" s="360"/>
      <c r="AS1280" s="363"/>
      <c r="AT1280" s="366"/>
      <c r="AU1280" s="363"/>
      <c r="AV1280" s="366"/>
      <c r="AW1280" s="366"/>
      <c r="AX1280" s="366"/>
      <c r="AY1280" s="369"/>
    </row>
    <row r="1281" spans="1:51" ht="50" customHeight="1" x14ac:dyDescent="0.3">
      <c r="A1281" s="376" t="s">
        <v>256</v>
      </c>
      <c r="B1281" s="376" t="s">
        <v>163</v>
      </c>
      <c r="C1281" s="379">
        <v>12</v>
      </c>
      <c r="D1281" s="376" t="s">
        <v>312</v>
      </c>
      <c r="E1281" s="376" t="s">
        <v>312</v>
      </c>
      <c r="F1281" s="376" t="s">
        <v>2061</v>
      </c>
      <c r="G1281" s="382" t="str">
        <f>(CONCATENATE(F1281," ","de"," ",D1281," ","por"," ",J1281," ","debido a"," ",I1281))</f>
        <v>Pérdida de Disponibilidad de Recurso Humano por Indisponibilidad del personal debido a Falta de personal capacitado</v>
      </c>
      <c r="H1281" s="361" t="s">
        <v>2073</v>
      </c>
      <c r="I1281" s="361" t="s">
        <v>2237</v>
      </c>
      <c r="J1281" s="361" t="s">
        <v>2238</v>
      </c>
      <c r="K1281" s="361" t="s">
        <v>2239</v>
      </c>
      <c r="L1281" s="152" t="s">
        <v>176</v>
      </c>
      <c r="M1281" s="361" t="s">
        <v>2042</v>
      </c>
      <c r="N1281" s="364">
        <f>VALUE(MID($M1281,1,1))</f>
        <v>3</v>
      </c>
      <c r="O1281" s="370">
        <f>IF(N1281=5,100%,IF(N1281=4,80%,IF(N1281=3,60%,IF(N1281=2,40%,IF(N1281=1,20%,"")))))</f>
        <v>0.6</v>
      </c>
      <c r="P1281" s="361" t="s">
        <v>2106</v>
      </c>
      <c r="Q1281" s="364">
        <f>VALUE(MID($P1281,1,1))</f>
        <v>3</v>
      </c>
      <c r="R1281" s="370">
        <f>IF(Q1281=5,100%,IF(Q1281=4,80%,IF(Q1281=3,60%,IF(Q1281=2,40%,IF(Q1281=1,20%,"")))))</f>
        <v>0.6</v>
      </c>
      <c r="S1281" s="364" t="str">
        <f>CONCATENATE(M1281,P1281)</f>
        <v>3. Media3. Moderado</v>
      </c>
      <c r="T1281" s="367" t="str">
        <f t="shared" ref="T1281" si="808">IF(S1281="5. Muy alta1. Leve","Alto",IF(S1281="5. Muy alta2. Menor","Alto",IF(S1281="5. Muy alta3. Moderado","Alto",IF(S1281="5. Muy alta4. Mayor","Alto",IF(S1281="5. Muy alta5. Catastrófico","Extremo",IF(S1281="4. Alta1. Leve","Moderado",IF(S1281="4. Alta2. Menor","Moderado",IF(S1281="4. Alta3. Moderado","Alto",IF(S1281="4. Alta4. Mayor","Alto",IF(S1281="4. Alta5. Catastrófico","Extremo",IF(S1281="3. Media1. Leve","Moderado",IF(S1281="3. Media2. Menor","Moderado",IF(S1281="3. Media3. Moderado","Moderado",IF(S1281="3. Media4. Mayor","Alto",IF(S1281="3. Media5. Catastrófico","Extremo",IF(S1281="2. Baja1. Leve","Bajo",IF(S1281="2. Baja2. Menor","Moderado",IF(S1281="2. Baja3. Moderado","Moderado",IF(S1281="2. Baja4. Mayor","Alto",IF(S1281="2. Baja5. Catastrófico","Extremo",IF(S1281="1. Muy baja1. Leve","Bajo",IF(S1281="1. Muy baja2. Menor","Bajo",IF(S1281="1. Muy baja3. Moderado","Moderado",IF(S1281="1. Muy baja4. Mayor","Alto",IF(S1281="1. Muy baja5. Catastrófico","Extremo","")))))))))))))))))))))))))</f>
        <v>Moderado</v>
      </c>
      <c r="U1281" s="119" t="s">
        <v>419</v>
      </c>
      <c r="V1281" s="119" t="s">
        <v>2240</v>
      </c>
      <c r="W1281" s="119" t="s">
        <v>2046</v>
      </c>
      <c r="X1281" s="224">
        <f t="shared" si="766"/>
        <v>0.25</v>
      </c>
      <c r="Y1281" s="224" t="s">
        <v>2047</v>
      </c>
      <c r="Z1281" s="224">
        <f t="shared" si="767"/>
        <v>0.05</v>
      </c>
      <c r="AA1281" s="119" t="s">
        <v>456</v>
      </c>
      <c r="AB1281" s="119" t="s">
        <v>3063</v>
      </c>
      <c r="AC1281" s="231">
        <f t="shared" si="760"/>
        <v>0</v>
      </c>
      <c r="AD1281" s="119" t="s">
        <v>419</v>
      </c>
      <c r="AE1281" s="119" t="s">
        <v>193</v>
      </c>
      <c r="AF1281" s="119" t="s">
        <v>3835</v>
      </c>
      <c r="AG1281" s="231">
        <f t="shared" si="761"/>
        <v>0.15</v>
      </c>
      <c r="AH1281" s="119" t="s">
        <v>419</v>
      </c>
      <c r="AI1281" s="119" t="s">
        <v>2145</v>
      </c>
      <c r="AJ1281" s="231">
        <f t="shared" si="762"/>
        <v>0.1</v>
      </c>
      <c r="AK1281" s="119" t="s">
        <v>419</v>
      </c>
      <c r="AL1281" s="119" t="s">
        <v>2242</v>
      </c>
      <c r="AM1281" s="231">
        <f t="shared" si="768"/>
        <v>0.15</v>
      </c>
      <c r="AN1281" s="231" t="s">
        <v>2051</v>
      </c>
      <c r="AO1281" s="231" t="s">
        <v>2243</v>
      </c>
      <c r="AP1281" s="225">
        <f t="shared" si="780"/>
        <v>0.25</v>
      </c>
      <c r="AQ1281" s="226">
        <f t="shared" si="781"/>
        <v>0.95000000000000007</v>
      </c>
      <c r="AR1281" s="358">
        <f>AVERAGE(AQ1281,AQ1282,AQ1283)</f>
        <v>0.31666666666666671</v>
      </c>
      <c r="AS1281" s="361" t="s">
        <v>2042</v>
      </c>
      <c r="AT1281" s="364">
        <f>VALUE(MID($AS1281,1,1))</f>
        <v>3</v>
      </c>
      <c r="AU1281" s="361" t="s">
        <v>2106</v>
      </c>
      <c r="AV1281" s="364">
        <f>VALUE(MID($AU1281,1,1))</f>
        <v>3</v>
      </c>
      <c r="AW1281" s="364">
        <f>$AT1281*$AV1281</f>
        <v>9</v>
      </c>
      <c r="AX1281" s="364" t="str">
        <f>CONCATENATE(AS1281,AU1281)</f>
        <v>3. Media3. Moderado</v>
      </c>
      <c r="AY1281" s="367" t="str">
        <f t="shared" ref="AY1281" si="809">IF(AX1281="5. Muy alta1. Leve","Alto",IF(AX1281="5. Muy alta2. Menor","Alto",IF(AX1281="5. Muy alta3. Moderado","Alto",IF(AX1281="5. Muy alta4. Mayor","Alto",IF(AX1281="5. Muy alta5. Catastrófico","Extremo",IF(AX1281="4. Alta1. Leve","Moderado",IF(AX1281="4. Alta2. Menor","Moderado",IF(AX1281="4. Alta3. Moderado","Alto",IF(AX1281="4. Alta4. Mayor","Alto",IF(AX1281="4. Alta5. Catastrófico","Extremo",IF(AX1281="3. Media1. Leve","Moderado",IF(AX1281="3. Media2. Menor","Moderado",IF(AX1281="3. Media3. Moderado","Moderado",IF(AX1281="3. Media4. Mayor","Alto",IF(AX1281="3. Media5. Catastrófico","Extremo",IF(AX1281="2. Baja1. Leve","Bajo",IF(AX1281="2. Baja2. Menor","Moderado",IF(AX1281="2. Baja3. Moderado","Moderado",IF(AX1281="2. Baja4. Mayor","Alto",IF(AX1281="2. Baja5. Catastrófico","Extremo",IF(AX1281="1. Muy baja1. Leve","Bajo",IF(AX1281="1. Muy baja2. Menor","Bajo",IF(AX1281="1. Muy baja3. Moderado","Moderado",IF(AX1281="1. Muy baja4. Mayor","Alto",IF(AX1281="1. Muy baja5. Catastrófico","Extremo","")))))))))))))))))))))))))</f>
        <v>Moderado</v>
      </c>
    </row>
    <row r="1282" spans="1:51" ht="50" customHeight="1" x14ac:dyDescent="0.3">
      <c r="A1282" s="377"/>
      <c r="B1282" s="377"/>
      <c r="C1282" s="380"/>
      <c r="D1282" s="377"/>
      <c r="E1282" s="377"/>
      <c r="F1282" s="377"/>
      <c r="G1282" s="383"/>
      <c r="H1282" s="362"/>
      <c r="I1282" s="362"/>
      <c r="J1282" s="362"/>
      <c r="K1282" s="362"/>
      <c r="L1282" s="153"/>
      <c r="M1282" s="362"/>
      <c r="N1282" s="365"/>
      <c r="O1282" s="371"/>
      <c r="P1282" s="362"/>
      <c r="Q1282" s="365"/>
      <c r="R1282" s="371"/>
      <c r="S1282" s="365"/>
      <c r="T1282" s="368"/>
      <c r="U1282" s="255"/>
      <c r="V1282" s="255"/>
      <c r="W1282" s="255"/>
      <c r="X1282" s="253"/>
      <c r="Y1282" s="253"/>
      <c r="Z1282" s="253"/>
      <c r="AA1282" s="255"/>
      <c r="AB1282" s="255"/>
      <c r="AC1282" s="254">
        <f t="shared" si="760"/>
        <v>0</v>
      </c>
      <c r="AD1282" s="255"/>
      <c r="AE1282" s="255"/>
      <c r="AF1282" s="255"/>
      <c r="AG1282" s="254">
        <f t="shared" si="761"/>
        <v>0</v>
      </c>
      <c r="AH1282" s="255"/>
      <c r="AI1282" s="255"/>
      <c r="AJ1282" s="254">
        <f t="shared" si="762"/>
        <v>0</v>
      </c>
      <c r="AK1282" s="255"/>
      <c r="AL1282" s="255"/>
      <c r="AM1282" s="254">
        <f t="shared" si="768"/>
        <v>0</v>
      </c>
      <c r="AN1282" s="254"/>
      <c r="AO1282" s="254"/>
      <c r="AP1282" s="225">
        <f t="shared" si="780"/>
        <v>0</v>
      </c>
      <c r="AQ1282" s="226">
        <f t="shared" si="781"/>
        <v>0</v>
      </c>
      <c r="AR1282" s="359"/>
      <c r="AS1282" s="362"/>
      <c r="AT1282" s="365"/>
      <c r="AU1282" s="362"/>
      <c r="AV1282" s="365"/>
      <c r="AW1282" s="365"/>
      <c r="AX1282" s="365"/>
      <c r="AY1282" s="368"/>
    </row>
    <row r="1283" spans="1:51" ht="50" customHeight="1" x14ac:dyDescent="0.3">
      <c r="A1283" s="378"/>
      <c r="B1283" s="378"/>
      <c r="C1283" s="381"/>
      <c r="D1283" s="378"/>
      <c r="E1283" s="378"/>
      <c r="F1283" s="378"/>
      <c r="G1283" s="384"/>
      <c r="H1283" s="363"/>
      <c r="I1283" s="363"/>
      <c r="J1283" s="363"/>
      <c r="K1283" s="363"/>
      <c r="L1283" s="154"/>
      <c r="M1283" s="363"/>
      <c r="N1283" s="366"/>
      <c r="O1283" s="372"/>
      <c r="P1283" s="363"/>
      <c r="Q1283" s="366"/>
      <c r="R1283" s="372"/>
      <c r="S1283" s="366"/>
      <c r="T1283" s="369"/>
      <c r="U1283" s="255"/>
      <c r="V1283" s="255"/>
      <c r="W1283" s="255"/>
      <c r="X1283" s="253" t="str">
        <f t="shared" si="766"/>
        <v>0%</v>
      </c>
      <c r="Y1283" s="253"/>
      <c r="Z1283" s="253" t="str">
        <f t="shared" si="767"/>
        <v>0%</v>
      </c>
      <c r="AA1283" s="255"/>
      <c r="AB1283" s="255"/>
      <c r="AC1283" s="254">
        <f t="shared" si="760"/>
        <v>0</v>
      </c>
      <c r="AD1283" s="255"/>
      <c r="AE1283" s="255"/>
      <c r="AF1283" s="255"/>
      <c r="AG1283" s="254">
        <f t="shared" si="761"/>
        <v>0</v>
      </c>
      <c r="AH1283" s="255"/>
      <c r="AI1283" s="255"/>
      <c r="AJ1283" s="254">
        <f t="shared" si="762"/>
        <v>0</v>
      </c>
      <c r="AK1283" s="255"/>
      <c r="AL1283" s="255"/>
      <c r="AM1283" s="254">
        <f t="shared" si="768"/>
        <v>0</v>
      </c>
      <c r="AN1283" s="254"/>
      <c r="AO1283" s="254"/>
      <c r="AP1283" s="225">
        <f t="shared" si="780"/>
        <v>0</v>
      </c>
      <c r="AQ1283" s="226">
        <f t="shared" si="781"/>
        <v>0</v>
      </c>
      <c r="AR1283" s="360"/>
      <c r="AS1283" s="363"/>
      <c r="AT1283" s="366"/>
      <c r="AU1283" s="363"/>
      <c r="AV1283" s="366"/>
      <c r="AW1283" s="366"/>
      <c r="AX1283" s="366"/>
      <c r="AY1283" s="369"/>
    </row>
    <row r="1284" spans="1:51" ht="50" customHeight="1" x14ac:dyDescent="0.3">
      <c r="A1284" s="376" t="s">
        <v>256</v>
      </c>
      <c r="B1284" s="376" t="s">
        <v>163</v>
      </c>
      <c r="C1284" s="379">
        <v>13</v>
      </c>
      <c r="D1284" s="376" t="s">
        <v>3841</v>
      </c>
      <c r="E1284" s="376" t="s">
        <v>247</v>
      </c>
      <c r="F1284" s="376" t="s">
        <v>2032</v>
      </c>
      <c r="G1284" s="382" t="str">
        <f>(CONCATENATE(F1284," ","de"," ",D1284," ","por"," ",J1284," ","debido a"," ",I1284))</f>
        <v>Pérdida de confidencialidad e integridad de Plataforma Centro de Gobierno por Abuso de privilegios de acceso debido a Acceso a los recursos e información del sistema</v>
      </c>
      <c r="H1284" s="385" t="s">
        <v>2073</v>
      </c>
      <c r="I1284" s="385" t="s">
        <v>2038</v>
      </c>
      <c r="J1284" s="385" t="s">
        <v>2109</v>
      </c>
      <c r="K1284" s="385" t="s">
        <v>2140</v>
      </c>
      <c r="L1284" s="385" t="s">
        <v>176</v>
      </c>
      <c r="M1284" s="361" t="s">
        <v>2042</v>
      </c>
      <c r="N1284" s="364">
        <f>VALUE(MID($M1284,1,1))</f>
        <v>3</v>
      </c>
      <c r="O1284" s="370">
        <f>IF(N1284=5,100%,IF(N1284=4,80%,IF(N1284=3,60%,IF(N1284=2,40%,IF(N1284=1,20%,"")))))</f>
        <v>0.6</v>
      </c>
      <c r="P1284" s="361" t="s">
        <v>2091</v>
      </c>
      <c r="Q1284" s="364">
        <f>VALUE(MID($P1284,1,1))</f>
        <v>4</v>
      </c>
      <c r="R1284" s="370">
        <f>IF(Q1284=5,100%,IF(Q1284=4,80%,IF(Q1284=3,60%,IF(Q1284=2,40%,IF(Q1284=1,20%,"")))))</f>
        <v>0.8</v>
      </c>
      <c r="S1284" s="364" t="str">
        <f>CONCATENATE(M1284,P1284)</f>
        <v>3. Media4. Mayor</v>
      </c>
      <c r="T1284" s="367" t="str">
        <f t="shared" ref="T1284" si="810">IF(S1284="5. Muy alta1. Leve","Alto",IF(S1284="5. Muy alta2. Menor","Alto",IF(S1284="5. Muy alta3. Moderado","Alto",IF(S1284="5. Muy alta4. Mayor","Alto",IF(S1284="5. Muy alta5. Catastrófico","Extremo",IF(S1284="4. Alta1. Leve","Moderado",IF(S1284="4. Alta2. Menor","Moderado",IF(S1284="4. Alta3. Moderado","Alto",IF(S1284="4. Alta4. Mayor","Alto",IF(S1284="4. Alta5. Catastrófico","Extremo",IF(S1284="3. Media1. Leve","Moderado",IF(S1284="3. Media2. Menor","Moderado",IF(S1284="3. Media3. Moderado","Moderado",IF(S1284="3. Media4. Mayor","Alto",IF(S1284="3. Media5. Catastrófico","Extremo",IF(S1284="2. Baja1. Leve","Bajo",IF(S1284="2. Baja2. Menor","Moderado",IF(S1284="2. Baja3. Moderado","Moderado",IF(S1284="2. Baja4. Mayor","Alto",IF(S1284="2. Baja5. Catastrófico","Extremo",IF(S1284="1. Muy baja1. Leve","Bajo",IF(S1284="1. Muy baja2. Menor","Bajo",IF(S1284="1. Muy baja3. Moderado","Moderado",IF(S1284="1. Muy baja4. Mayor","Alto",IF(S1284="1. Muy baja5. Catastrófico","Extremo","")))))))))))))))))))))))))</f>
        <v>Alto</v>
      </c>
      <c r="U1284" s="119" t="s">
        <v>419</v>
      </c>
      <c r="V1284" s="119" t="s">
        <v>2101</v>
      </c>
      <c r="W1284" s="119" t="s">
        <v>2046</v>
      </c>
      <c r="X1284" s="224">
        <f t="shared" si="766"/>
        <v>0.25</v>
      </c>
      <c r="Y1284" s="224" t="s">
        <v>2047</v>
      </c>
      <c r="Z1284" s="224">
        <f t="shared" si="767"/>
        <v>0.05</v>
      </c>
      <c r="AA1284" s="119" t="s">
        <v>419</v>
      </c>
      <c r="AB1284" s="119" t="s">
        <v>2260</v>
      </c>
      <c r="AC1284" s="231">
        <f t="shared" si="760"/>
        <v>0.1</v>
      </c>
      <c r="AD1284" s="119" t="s">
        <v>419</v>
      </c>
      <c r="AE1284" s="119" t="s">
        <v>178</v>
      </c>
      <c r="AF1284" s="119" t="s">
        <v>170</v>
      </c>
      <c r="AG1284" s="231">
        <f t="shared" si="761"/>
        <v>0.15</v>
      </c>
      <c r="AH1284" s="119" t="s">
        <v>419</v>
      </c>
      <c r="AI1284" s="119" t="s">
        <v>2145</v>
      </c>
      <c r="AJ1284" s="231">
        <f t="shared" si="762"/>
        <v>0.1</v>
      </c>
      <c r="AK1284" s="119" t="s">
        <v>419</v>
      </c>
      <c r="AL1284" s="119" t="s">
        <v>2050</v>
      </c>
      <c r="AM1284" s="231">
        <f t="shared" si="768"/>
        <v>0.15</v>
      </c>
      <c r="AN1284" s="231" t="s">
        <v>2051</v>
      </c>
      <c r="AO1284" s="231" t="s">
        <v>2052</v>
      </c>
      <c r="AP1284" s="225">
        <f t="shared" si="780"/>
        <v>0.25</v>
      </c>
      <c r="AQ1284" s="226">
        <f t="shared" si="781"/>
        <v>1.05</v>
      </c>
      <c r="AR1284" s="358">
        <f>AVERAGE(AQ1284,AQ1285,AQ1286)</f>
        <v>1</v>
      </c>
      <c r="AS1284" s="361" t="s">
        <v>2053</v>
      </c>
      <c r="AT1284" s="364">
        <f>VALUE(MID($AS1284,1,1))</f>
        <v>1</v>
      </c>
      <c r="AU1284" s="361" t="s">
        <v>2043</v>
      </c>
      <c r="AV1284" s="364">
        <f>VALUE(MID($AU1284,1,1))</f>
        <v>2</v>
      </c>
      <c r="AW1284" s="364">
        <f>$AT1284*$AV1284</f>
        <v>2</v>
      </c>
      <c r="AX1284" s="364" t="str">
        <f>CONCATENATE(AS1284,AU1284)</f>
        <v>1. Muy baja2. Menor</v>
      </c>
      <c r="AY1284" s="367" t="str">
        <f t="shared" ref="AY1284" si="811">IF(AX1284="5. Muy alta1. Leve","Alto",IF(AX1284="5. Muy alta2. Menor","Alto",IF(AX1284="5. Muy alta3. Moderado","Alto",IF(AX1284="5. Muy alta4. Mayor","Alto",IF(AX1284="5. Muy alta5. Catastrófico","Extremo",IF(AX1284="4. Alta1. Leve","Moderado",IF(AX1284="4. Alta2. Menor","Moderado",IF(AX1284="4. Alta3. Moderado","Alto",IF(AX1284="4. Alta4. Mayor","Alto",IF(AX1284="4. Alta5. Catastrófico","Extremo",IF(AX1284="3. Media1. Leve","Moderado",IF(AX1284="3. Media2. Menor","Moderado",IF(AX1284="3. Media3. Moderado","Moderado",IF(AX1284="3. Media4. Mayor","Alto",IF(AX1284="3. Media5. Catastrófico","Extremo",IF(AX1284="2. Baja1. Leve","Bajo",IF(AX1284="2. Baja2. Menor","Moderado",IF(AX1284="2. Baja3. Moderado","Moderado",IF(AX1284="2. Baja4. Mayor","Alto",IF(AX1284="2. Baja5. Catastrófico","Extremo",IF(AX1284="1. Muy baja1. Leve","Bajo",IF(AX1284="1. Muy baja2. Menor","Bajo",IF(AX1284="1. Muy baja3. Moderado","Moderado",IF(AX1284="1. Muy baja4. Mayor","Alto",IF(AX1284="1. Muy baja5. Catastrófico","Extremo","")))))))))))))))))))))))))</f>
        <v>Bajo</v>
      </c>
    </row>
    <row r="1285" spans="1:51" ht="50" customHeight="1" x14ac:dyDescent="0.3">
      <c r="A1285" s="377"/>
      <c r="B1285" s="377"/>
      <c r="C1285" s="380"/>
      <c r="D1285" s="377"/>
      <c r="E1285" s="377"/>
      <c r="F1285" s="377"/>
      <c r="G1285" s="383"/>
      <c r="H1285" s="386"/>
      <c r="I1285" s="386"/>
      <c r="J1285" s="386"/>
      <c r="K1285" s="386"/>
      <c r="L1285" s="386"/>
      <c r="M1285" s="362"/>
      <c r="N1285" s="365"/>
      <c r="O1285" s="371"/>
      <c r="P1285" s="362"/>
      <c r="Q1285" s="365"/>
      <c r="R1285" s="371"/>
      <c r="S1285" s="365"/>
      <c r="T1285" s="368"/>
      <c r="U1285" s="119" t="s">
        <v>419</v>
      </c>
      <c r="V1285" s="119" t="s">
        <v>2261</v>
      </c>
      <c r="W1285" s="119" t="s">
        <v>2046</v>
      </c>
      <c r="X1285" s="224">
        <f t="shared" si="766"/>
        <v>0.25</v>
      </c>
      <c r="Y1285" s="224" t="s">
        <v>2047</v>
      </c>
      <c r="Z1285" s="224">
        <f t="shared" si="767"/>
        <v>0.05</v>
      </c>
      <c r="AA1285" s="119" t="s">
        <v>419</v>
      </c>
      <c r="AB1285" s="119" t="s">
        <v>2262</v>
      </c>
      <c r="AC1285" s="231">
        <f t="shared" si="760"/>
        <v>0.1</v>
      </c>
      <c r="AD1285" s="119" t="s">
        <v>419</v>
      </c>
      <c r="AE1285" s="119" t="s">
        <v>178</v>
      </c>
      <c r="AF1285" s="119" t="s">
        <v>170</v>
      </c>
      <c r="AG1285" s="231">
        <f t="shared" si="761"/>
        <v>0.15</v>
      </c>
      <c r="AH1285" s="119" t="s">
        <v>419</v>
      </c>
      <c r="AI1285" s="119" t="s">
        <v>2066</v>
      </c>
      <c r="AJ1285" s="231">
        <f t="shared" si="762"/>
        <v>0.1</v>
      </c>
      <c r="AK1285" s="119" t="s">
        <v>419</v>
      </c>
      <c r="AL1285" s="119" t="s">
        <v>2050</v>
      </c>
      <c r="AM1285" s="231">
        <f t="shared" si="768"/>
        <v>0.15</v>
      </c>
      <c r="AN1285" s="231" t="s">
        <v>2051</v>
      </c>
      <c r="AO1285" s="231" t="s">
        <v>2120</v>
      </c>
      <c r="AP1285" s="225">
        <f t="shared" si="780"/>
        <v>0.25</v>
      </c>
      <c r="AQ1285" s="226">
        <f t="shared" si="781"/>
        <v>1.05</v>
      </c>
      <c r="AR1285" s="359"/>
      <c r="AS1285" s="362"/>
      <c r="AT1285" s="365"/>
      <c r="AU1285" s="362"/>
      <c r="AV1285" s="365"/>
      <c r="AW1285" s="365"/>
      <c r="AX1285" s="365"/>
      <c r="AY1285" s="368"/>
    </row>
    <row r="1286" spans="1:51" ht="50" customHeight="1" x14ac:dyDescent="0.3">
      <c r="A1286" s="378"/>
      <c r="B1286" s="378"/>
      <c r="C1286" s="381"/>
      <c r="D1286" s="378"/>
      <c r="E1286" s="378"/>
      <c r="F1286" s="378"/>
      <c r="G1286" s="384"/>
      <c r="H1286" s="387"/>
      <c r="I1286" s="387"/>
      <c r="J1286" s="387"/>
      <c r="K1286" s="387"/>
      <c r="L1286" s="387"/>
      <c r="M1286" s="363"/>
      <c r="N1286" s="366"/>
      <c r="O1286" s="372"/>
      <c r="P1286" s="363"/>
      <c r="Q1286" s="366"/>
      <c r="R1286" s="372"/>
      <c r="S1286" s="366"/>
      <c r="T1286" s="369"/>
      <c r="U1286" s="119" t="s">
        <v>419</v>
      </c>
      <c r="V1286" s="119" t="s">
        <v>2263</v>
      </c>
      <c r="W1286" s="119" t="s">
        <v>2114</v>
      </c>
      <c r="X1286" s="224">
        <f t="shared" si="766"/>
        <v>0.1</v>
      </c>
      <c r="Y1286" s="224" t="s">
        <v>2047</v>
      </c>
      <c r="Z1286" s="224">
        <f t="shared" si="767"/>
        <v>0.05</v>
      </c>
      <c r="AA1286" s="119" t="s">
        <v>419</v>
      </c>
      <c r="AB1286" s="119" t="s">
        <v>2264</v>
      </c>
      <c r="AC1286" s="231">
        <f t="shared" si="760"/>
        <v>0.1</v>
      </c>
      <c r="AD1286" s="119" t="s">
        <v>419</v>
      </c>
      <c r="AE1286" s="119" t="s">
        <v>178</v>
      </c>
      <c r="AF1286" s="119" t="s">
        <v>170</v>
      </c>
      <c r="AG1286" s="231">
        <f t="shared" si="761"/>
        <v>0.15</v>
      </c>
      <c r="AH1286" s="119" t="s">
        <v>419</v>
      </c>
      <c r="AI1286" s="110" t="s">
        <v>2049</v>
      </c>
      <c r="AJ1286" s="231">
        <f t="shared" si="762"/>
        <v>0.1</v>
      </c>
      <c r="AK1286" s="119" t="s">
        <v>419</v>
      </c>
      <c r="AL1286" s="119" t="s">
        <v>2050</v>
      </c>
      <c r="AM1286" s="231">
        <f t="shared" si="768"/>
        <v>0.15</v>
      </c>
      <c r="AN1286" s="231" t="s">
        <v>2051</v>
      </c>
      <c r="AO1286" s="231" t="s">
        <v>2067</v>
      </c>
      <c r="AP1286" s="225">
        <f t="shared" si="780"/>
        <v>0.25</v>
      </c>
      <c r="AQ1286" s="226">
        <f t="shared" si="781"/>
        <v>0.9</v>
      </c>
      <c r="AR1286" s="360"/>
      <c r="AS1286" s="363"/>
      <c r="AT1286" s="366"/>
      <c r="AU1286" s="363"/>
      <c r="AV1286" s="366"/>
      <c r="AW1286" s="366"/>
      <c r="AX1286" s="366"/>
      <c r="AY1286" s="369"/>
    </row>
    <row r="1287" spans="1:51" ht="50" customHeight="1" x14ac:dyDescent="0.3">
      <c r="A1287" s="376" t="s">
        <v>256</v>
      </c>
      <c r="B1287" s="376" t="s">
        <v>163</v>
      </c>
      <c r="C1287" s="379">
        <v>14</v>
      </c>
      <c r="D1287" s="376" t="s">
        <v>3841</v>
      </c>
      <c r="E1287" s="376" t="s">
        <v>247</v>
      </c>
      <c r="F1287" s="376" t="s">
        <v>2061</v>
      </c>
      <c r="G1287" s="382" t="str">
        <f>(CONCATENATE(F1287," ","de"," ",D1287," ","por"," ",J1287," ","debido a"," ",I1287))</f>
        <v>Pérdida de Disponibilidad de Plataforma Centro de Gobierno por Ataques Externos debido a Alta dependencia del proveedor e indisponibilidad de la información</v>
      </c>
      <c r="H1287" s="385" t="s">
        <v>2104</v>
      </c>
      <c r="I1287" s="385" t="s">
        <v>2253</v>
      </c>
      <c r="J1287" s="385" t="s">
        <v>2212</v>
      </c>
      <c r="K1287" s="385" t="s">
        <v>2140</v>
      </c>
      <c r="L1287" s="385" t="s">
        <v>176</v>
      </c>
      <c r="M1287" s="361" t="s">
        <v>2042</v>
      </c>
      <c r="N1287" s="364">
        <f>VALUE(MID($M1287,1,1))</f>
        <v>3</v>
      </c>
      <c r="O1287" s="370">
        <f>IF(N1287=5,100%,IF(N1287=4,80%,IF(N1287=3,60%,IF(N1287=2,40%,IF(N1287=1,20%,"")))))</f>
        <v>0.6</v>
      </c>
      <c r="P1287" s="361" t="s">
        <v>2091</v>
      </c>
      <c r="Q1287" s="364">
        <f>VALUE(MID($P1287,1,1))</f>
        <v>4</v>
      </c>
      <c r="R1287" s="370">
        <f>IF(Q1287=5,100%,IF(Q1287=4,80%,IF(Q1287=3,60%,IF(Q1287=2,40%,IF(Q1287=1,20%,"")))))</f>
        <v>0.8</v>
      </c>
      <c r="S1287" s="364" t="str">
        <f>CONCATENATE(M1287,P1287)</f>
        <v>3. Media4. Mayor</v>
      </c>
      <c r="T1287" s="367" t="str">
        <f t="shared" ref="T1287" si="812">IF(S1287="5. Muy alta1. Leve","Alto",IF(S1287="5. Muy alta2. Menor","Alto",IF(S1287="5. Muy alta3. Moderado","Alto",IF(S1287="5. Muy alta4. Mayor","Alto",IF(S1287="5. Muy alta5. Catastrófico","Extremo",IF(S1287="4. Alta1. Leve","Moderado",IF(S1287="4. Alta2. Menor","Moderado",IF(S1287="4. Alta3. Moderado","Alto",IF(S1287="4. Alta4. Mayor","Alto",IF(S1287="4. Alta5. Catastrófico","Extremo",IF(S1287="3. Media1. Leve","Moderado",IF(S1287="3. Media2. Menor","Moderado",IF(S1287="3. Media3. Moderado","Moderado",IF(S1287="3. Media4. Mayor","Alto",IF(S1287="3. Media5. Catastrófico","Extremo",IF(S1287="2. Baja1. Leve","Bajo",IF(S1287="2. Baja2. Menor","Moderado",IF(S1287="2. Baja3. Moderado","Moderado",IF(S1287="2. Baja4. Mayor","Alto",IF(S1287="2. Baja5. Catastrófico","Extremo",IF(S1287="1. Muy baja1. Leve","Bajo",IF(S1287="1. Muy baja2. Menor","Bajo",IF(S1287="1. Muy baja3. Moderado","Moderado",IF(S1287="1. Muy baja4. Mayor","Alto",IF(S1287="1. Muy baja5. Catastrófico","Extremo","")))))))))))))))))))))))))</f>
        <v>Alto</v>
      </c>
      <c r="U1287" s="119" t="s">
        <v>419</v>
      </c>
      <c r="V1287" s="119" t="s">
        <v>2266</v>
      </c>
      <c r="W1287" s="119" t="s">
        <v>2046</v>
      </c>
      <c r="X1287" s="224">
        <f t="shared" si="766"/>
        <v>0.25</v>
      </c>
      <c r="Y1287" s="224" t="s">
        <v>2047</v>
      </c>
      <c r="Z1287" s="224">
        <f t="shared" si="767"/>
        <v>0.05</v>
      </c>
      <c r="AA1287" s="119" t="s">
        <v>419</v>
      </c>
      <c r="AB1287" s="119" t="s">
        <v>2267</v>
      </c>
      <c r="AC1287" s="231">
        <f t="shared" si="760"/>
        <v>0.1</v>
      </c>
      <c r="AD1287" s="119" t="s">
        <v>419</v>
      </c>
      <c r="AE1287" s="119" t="s">
        <v>178</v>
      </c>
      <c r="AF1287" s="119" t="s">
        <v>170</v>
      </c>
      <c r="AG1287" s="231">
        <f t="shared" si="761"/>
        <v>0.15</v>
      </c>
      <c r="AH1287" s="119" t="s">
        <v>419</v>
      </c>
      <c r="AI1287" s="119" t="s">
        <v>2145</v>
      </c>
      <c r="AJ1287" s="231">
        <f t="shared" si="762"/>
        <v>0.1</v>
      </c>
      <c r="AK1287" s="119" t="s">
        <v>419</v>
      </c>
      <c r="AL1287" s="119" t="s">
        <v>2050</v>
      </c>
      <c r="AM1287" s="231">
        <f t="shared" si="768"/>
        <v>0.15</v>
      </c>
      <c r="AN1287" s="231" t="s">
        <v>2051</v>
      </c>
      <c r="AO1287" s="231" t="s">
        <v>2052</v>
      </c>
      <c r="AP1287" s="225">
        <f t="shared" si="780"/>
        <v>0.25</v>
      </c>
      <c r="AQ1287" s="226">
        <f t="shared" si="781"/>
        <v>1.05</v>
      </c>
      <c r="AR1287" s="358">
        <f>AVERAGE(AQ1287,AQ1288,AQ1289)</f>
        <v>1</v>
      </c>
      <c r="AS1287" s="361" t="s">
        <v>2053</v>
      </c>
      <c r="AT1287" s="364">
        <f>VALUE(MID($AS1287,1,1))</f>
        <v>1</v>
      </c>
      <c r="AU1287" s="361" t="s">
        <v>2043</v>
      </c>
      <c r="AV1287" s="364">
        <f>VALUE(MID($AU1287,1,1))</f>
        <v>2</v>
      </c>
      <c r="AW1287" s="364">
        <f>$AT1287*$AV1287</f>
        <v>2</v>
      </c>
      <c r="AX1287" s="364" t="str">
        <f>CONCATENATE(AS1287,AU1287)</f>
        <v>1. Muy baja2. Menor</v>
      </c>
      <c r="AY1287" s="367" t="str">
        <f t="shared" ref="AY1287" si="813">IF(AX1287="5. Muy alta1. Leve","Alto",IF(AX1287="5. Muy alta2. Menor","Alto",IF(AX1287="5. Muy alta3. Moderado","Alto",IF(AX1287="5. Muy alta4. Mayor","Alto",IF(AX1287="5. Muy alta5. Catastrófico","Extremo",IF(AX1287="4. Alta1. Leve","Moderado",IF(AX1287="4. Alta2. Menor","Moderado",IF(AX1287="4. Alta3. Moderado","Alto",IF(AX1287="4. Alta4. Mayor","Alto",IF(AX1287="4. Alta5. Catastrófico","Extremo",IF(AX1287="3. Media1. Leve","Moderado",IF(AX1287="3. Media2. Menor","Moderado",IF(AX1287="3. Media3. Moderado","Moderado",IF(AX1287="3. Media4. Mayor","Alto",IF(AX1287="3. Media5. Catastrófico","Extremo",IF(AX1287="2. Baja1. Leve","Bajo",IF(AX1287="2. Baja2. Menor","Moderado",IF(AX1287="2. Baja3. Moderado","Moderado",IF(AX1287="2. Baja4. Mayor","Alto",IF(AX1287="2. Baja5. Catastrófico","Extremo",IF(AX1287="1. Muy baja1. Leve","Bajo",IF(AX1287="1. Muy baja2. Menor","Bajo",IF(AX1287="1. Muy baja3. Moderado","Moderado",IF(AX1287="1. Muy baja4. Mayor","Alto",IF(AX1287="1. Muy baja5. Catastrófico","Extremo","")))))))))))))))))))))))))</f>
        <v>Bajo</v>
      </c>
    </row>
    <row r="1288" spans="1:51" ht="50" customHeight="1" x14ac:dyDescent="0.3">
      <c r="A1288" s="377"/>
      <c r="B1288" s="377"/>
      <c r="C1288" s="380"/>
      <c r="D1288" s="377"/>
      <c r="E1288" s="377"/>
      <c r="F1288" s="377"/>
      <c r="G1288" s="383"/>
      <c r="H1288" s="386"/>
      <c r="I1288" s="386"/>
      <c r="J1288" s="386"/>
      <c r="K1288" s="386"/>
      <c r="L1288" s="386"/>
      <c r="M1288" s="362"/>
      <c r="N1288" s="365"/>
      <c r="O1288" s="371"/>
      <c r="P1288" s="362"/>
      <c r="Q1288" s="365"/>
      <c r="R1288" s="371"/>
      <c r="S1288" s="365"/>
      <c r="T1288" s="368"/>
      <c r="U1288" s="119" t="s">
        <v>419</v>
      </c>
      <c r="V1288" s="119" t="s">
        <v>2268</v>
      </c>
      <c r="W1288" s="119" t="s">
        <v>2046</v>
      </c>
      <c r="X1288" s="224">
        <f t="shared" si="766"/>
        <v>0.25</v>
      </c>
      <c r="Y1288" s="224" t="s">
        <v>2047</v>
      </c>
      <c r="Z1288" s="224">
        <f t="shared" si="767"/>
        <v>0.05</v>
      </c>
      <c r="AA1288" s="119" t="s">
        <v>419</v>
      </c>
      <c r="AB1288" s="119" t="s">
        <v>2269</v>
      </c>
      <c r="AC1288" s="231">
        <f t="shared" si="760"/>
        <v>0.1</v>
      </c>
      <c r="AD1288" s="119" t="s">
        <v>419</v>
      </c>
      <c r="AE1288" s="119" t="s">
        <v>177</v>
      </c>
      <c r="AF1288" s="119" t="s">
        <v>170</v>
      </c>
      <c r="AG1288" s="231">
        <f t="shared" si="761"/>
        <v>0.15</v>
      </c>
      <c r="AH1288" s="119" t="s">
        <v>419</v>
      </c>
      <c r="AI1288" s="119" t="s">
        <v>2171</v>
      </c>
      <c r="AJ1288" s="231">
        <f t="shared" si="762"/>
        <v>0.1</v>
      </c>
      <c r="AK1288" s="119" t="s">
        <v>419</v>
      </c>
      <c r="AL1288" s="119" t="s">
        <v>2050</v>
      </c>
      <c r="AM1288" s="231">
        <f t="shared" si="768"/>
        <v>0.15</v>
      </c>
      <c r="AN1288" s="231" t="s">
        <v>2051</v>
      </c>
      <c r="AO1288" s="231" t="s">
        <v>2120</v>
      </c>
      <c r="AP1288" s="225">
        <f t="shared" si="780"/>
        <v>0.25</v>
      </c>
      <c r="AQ1288" s="226">
        <f t="shared" si="781"/>
        <v>1.05</v>
      </c>
      <c r="AR1288" s="359"/>
      <c r="AS1288" s="362"/>
      <c r="AT1288" s="365"/>
      <c r="AU1288" s="362"/>
      <c r="AV1288" s="365"/>
      <c r="AW1288" s="365"/>
      <c r="AX1288" s="365"/>
      <c r="AY1288" s="368"/>
    </row>
    <row r="1289" spans="1:51" ht="50" customHeight="1" x14ac:dyDescent="0.3">
      <c r="A1289" s="378"/>
      <c r="B1289" s="378"/>
      <c r="C1289" s="381"/>
      <c r="D1289" s="378"/>
      <c r="E1289" s="378"/>
      <c r="F1289" s="378"/>
      <c r="G1289" s="384"/>
      <c r="H1289" s="387"/>
      <c r="I1289" s="387"/>
      <c r="J1289" s="387"/>
      <c r="K1289" s="387"/>
      <c r="L1289" s="387"/>
      <c r="M1289" s="363"/>
      <c r="N1289" s="366"/>
      <c r="O1289" s="372"/>
      <c r="P1289" s="363"/>
      <c r="Q1289" s="366"/>
      <c r="R1289" s="372"/>
      <c r="S1289" s="366"/>
      <c r="T1289" s="369"/>
      <c r="U1289" s="119" t="s">
        <v>419</v>
      </c>
      <c r="V1289" s="119" t="s">
        <v>2263</v>
      </c>
      <c r="W1289" s="119" t="s">
        <v>2114</v>
      </c>
      <c r="X1289" s="224">
        <f t="shared" si="766"/>
        <v>0.1</v>
      </c>
      <c r="Y1289" s="224" t="s">
        <v>2047</v>
      </c>
      <c r="Z1289" s="224">
        <f t="shared" si="767"/>
        <v>0.05</v>
      </c>
      <c r="AA1289" s="119" t="s">
        <v>419</v>
      </c>
      <c r="AB1289" s="119" t="s">
        <v>2264</v>
      </c>
      <c r="AC1289" s="231">
        <f t="shared" si="760"/>
        <v>0.1</v>
      </c>
      <c r="AD1289" s="119" t="s">
        <v>419</v>
      </c>
      <c r="AE1289" s="119" t="s">
        <v>178</v>
      </c>
      <c r="AF1289" s="119" t="s">
        <v>170</v>
      </c>
      <c r="AG1289" s="231">
        <f t="shared" si="761"/>
        <v>0.15</v>
      </c>
      <c r="AH1289" s="119" t="s">
        <v>419</v>
      </c>
      <c r="AI1289" s="110" t="s">
        <v>2049</v>
      </c>
      <c r="AJ1289" s="231">
        <f t="shared" si="762"/>
        <v>0.1</v>
      </c>
      <c r="AK1289" s="119" t="s">
        <v>419</v>
      </c>
      <c r="AL1289" s="119" t="s">
        <v>2050</v>
      </c>
      <c r="AM1289" s="231">
        <f t="shared" si="768"/>
        <v>0.15</v>
      </c>
      <c r="AN1289" s="231" t="s">
        <v>2051</v>
      </c>
      <c r="AO1289" s="231" t="s">
        <v>2067</v>
      </c>
      <c r="AP1289" s="225">
        <f t="shared" si="780"/>
        <v>0.25</v>
      </c>
      <c r="AQ1289" s="226">
        <f t="shared" si="781"/>
        <v>0.9</v>
      </c>
      <c r="AR1289" s="360"/>
      <c r="AS1289" s="363"/>
      <c r="AT1289" s="366"/>
      <c r="AU1289" s="363"/>
      <c r="AV1289" s="366"/>
      <c r="AW1289" s="366"/>
      <c r="AX1289" s="366"/>
      <c r="AY1289" s="369"/>
    </row>
    <row r="1290" spans="1:51" ht="50" customHeight="1" x14ac:dyDescent="0.3">
      <c r="A1290" s="373" t="s">
        <v>256</v>
      </c>
      <c r="B1290" s="376" t="s">
        <v>163</v>
      </c>
      <c r="C1290" s="379">
        <v>1</v>
      </c>
      <c r="D1290" s="376" t="s">
        <v>4051</v>
      </c>
      <c r="E1290" s="376" t="s">
        <v>253</v>
      </c>
      <c r="F1290" s="376" t="s">
        <v>2032</v>
      </c>
      <c r="G1290" s="382" t="str">
        <f>(CONCATENATE(F1290," ","de"," ",D1290," ","por"," ",J1290," ","debido a"," ",I1290))</f>
        <v>Pérdida de confidencialidad e integridad de Información Fìsica  por Uso indebido de la Información debido a Falta de capacitación al personal</v>
      </c>
      <c r="H1290" s="361" t="s">
        <v>2073</v>
      </c>
      <c r="I1290" s="361" t="s">
        <v>2074</v>
      </c>
      <c r="J1290" s="361" t="s">
        <v>2075</v>
      </c>
      <c r="K1290" s="361" t="s">
        <v>2076</v>
      </c>
      <c r="L1290" s="361" t="s">
        <v>176</v>
      </c>
      <c r="M1290" s="361" t="s">
        <v>2132</v>
      </c>
      <c r="N1290" s="364">
        <f>VALUE(MID($M1290,1,1))</f>
        <v>2</v>
      </c>
      <c r="O1290" s="370">
        <f>IF(N1290=5,100%,IF(N1290=4,80%,IF(N1290=3,60%,IF(N1290=2,40%,IF(N1290=1,20%,"")))))</f>
        <v>0.4</v>
      </c>
      <c r="P1290" s="361" t="s">
        <v>2106</v>
      </c>
      <c r="Q1290" s="364">
        <f>VALUE(MID($P1290,1,1))</f>
        <v>3</v>
      </c>
      <c r="R1290" s="370">
        <f>IF(Q1290=5,100%,IF(Q1290=4,80%,IF(Q1290=3,60%,IF(Q1290=2,40%,IF(Q1290=1,20%,"")))))</f>
        <v>0.6</v>
      </c>
      <c r="S1290" s="364" t="str">
        <f>CONCATENATE(M1290,P1290)</f>
        <v>2. Baja3. Moderado</v>
      </c>
      <c r="T1290" s="367" t="str">
        <f>IF(S1290="5. Muy alta1. Leve","Alto",IF(S1290="5. Muy alta2. Menor","Alto",IF(S1290="5. Muy alta3. Moderado","Alto",IF(S1290="5. Muy alta4. Mayor","Alto",IF(S1290="5. Muy alta5. Catastrófico","Extremo",IF(S1290="4. Alta1. Leve","Moderado",IF(S1290="4. Alta2. Menor","Moderado",IF(S1290="4. Alta3. Moderado","Alto",IF(S1290="4. Alta4. Mayor","Alto",IF(S1290="4. Alta5. Catastrófico","Extremo",IF(S1290="3. Media1. Leve","Moderado",IF(S1290="3. Media2. Menor","Moderado",IF(S1290="3. Media3. Moderado","Moderado",IF(S1290="3. Media4. Mayor","Alto",IF(S1290="3. Media5. Catastrófico","Extremo",IF(S1290="2. Baja1. Leve","Bajo",IF(S1290="2. Baja2. Menor","Moderado",IF(S1290="2. Baja3. Moderado","Moderado",IF(S1290="2. Baja4. Mayor","Alto",IF(S1290="2. Baja5. Catastrófico","Extremo",IF(S1290="1. Muy baja1. Leve","Bajo",IF(S1290="1. Muy baja2. Menor","Bajo",IF(S1290="1. Muy baja3. Moderado","Moderado",IF(S1290="1. Muy baja4. Mayor","Alto",IF(S1290="1. Muy baja5. Catastrófico","Extremo","")))))))))))))))))))))))))</f>
        <v>Moderado</v>
      </c>
      <c r="U1290" s="96" t="s">
        <v>419</v>
      </c>
      <c r="V1290" s="96" t="s">
        <v>2077</v>
      </c>
      <c r="W1290" s="96" t="s">
        <v>2046</v>
      </c>
      <c r="X1290" s="224">
        <f t="shared" si="766"/>
        <v>0.25</v>
      </c>
      <c r="Y1290" s="224" t="s">
        <v>2047</v>
      </c>
      <c r="Z1290" s="224">
        <f t="shared" si="767"/>
        <v>0.05</v>
      </c>
      <c r="AA1290" s="96" t="s">
        <v>419</v>
      </c>
      <c r="AB1290" s="96" t="s">
        <v>4153</v>
      </c>
      <c r="AC1290" s="231">
        <f t="shared" si="760"/>
        <v>0.1</v>
      </c>
      <c r="AD1290" s="96" t="s">
        <v>419</v>
      </c>
      <c r="AE1290" s="96" t="s">
        <v>1410</v>
      </c>
      <c r="AF1290" s="96" t="s">
        <v>3812</v>
      </c>
      <c r="AG1290" s="231">
        <f t="shared" si="761"/>
        <v>0.15</v>
      </c>
      <c r="AH1290" s="96" t="s">
        <v>419</v>
      </c>
      <c r="AI1290" s="96" t="s">
        <v>2215</v>
      </c>
      <c r="AJ1290" s="231">
        <f t="shared" si="762"/>
        <v>0.1</v>
      </c>
      <c r="AK1290" s="96" t="s">
        <v>419</v>
      </c>
      <c r="AL1290" s="96" t="s">
        <v>2050</v>
      </c>
      <c r="AM1290" s="231">
        <f t="shared" si="768"/>
        <v>0.15</v>
      </c>
      <c r="AN1290" s="231" t="s">
        <v>2051</v>
      </c>
      <c r="AO1290" s="231" t="s">
        <v>2052</v>
      </c>
      <c r="AP1290" s="225">
        <f>IF(AN1290="Positivos",25%,0%)</f>
        <v>0.25</v>
      </c>
      <c r="AQ1290" s="226">
        <f>+AC1290+AG1290+AJ1290+AM1290+AP1290+Z1290+X1290</f>
        <v>1.05</v>
      </c>
      <c r="AR1290" s="358">
        <f>AVERAGE(AQ1290,AQ1291,AQ1292)</f>
        <v>1.05</v>
      </c>
      <c r="AS1290" s="361" t="s">
        <v>2053</v>
      </c>
      <c r="AT1290" s="364">
        <f>VALUE(MID($AS1290,1,1))</f>
        <v>1</v>
      </c>
      <c r="AU1290" s="361" t="s">
        <v>2054</v>
      </c>
      <c r="AV1290" s="364">
        <f>VALUE(MID($AU1290,1,1))</f>
        <v>1</v>
      </c>
      <c r="AW1290" s="364">
        <f>$AT1290*$AV1290</f>
        <v>1</v>
      </c>
      <c r="AX1290" s="364" t="str">
        <f>CONCATENATE(AS1290,AU1290)</f>
        <v>1. Muy baja1. Leve</v>
      </c>
      <c r="AY1290" s="367" t="str">
        <f>IF(AX1290="5. Muy alta1. Leve","Alto",IF(AX1290="5. Muy alta2. Menor","Alto",IF(AX1290="5. Muy alta3. Moderado","Alto",IF(AX1290="5. Muy alta4. Mayor","Alto",IF(AX1290="5. Muy alta5. Catastrófico","Extremo",IF(AX1290="4. Alta1. Leve","Moderado",IF(AX1290="4. Alta2. Menor","Moderado",IF(AX1290="4. Alta3. Moderado","Alto",IF(AX1290="4. Alta4. Mayor","Alto",IF(AX1290="4. Alta5. Catastrófico","Extremo",IF(AX1290="3. Media1. Leve","Moderado",IF(AX1290="3. Media2. Menor","Moderado",IF(AX1290="3. Media3. Moderado","Moderado",IF(AX1290="3. Media4. Mayor","Alto",IF(AX1290="3. Media5. Catastrófico","Extremo",IF(AX1290="2. Baja1. Leve","Bajo",IF(AX1290="2. Baja2. Menor","Moderado",IF(AX1290="2. Baja3. Moderado","Moderado",IF(AX1290="2. Baja4. Mayor","Alto",IF(AX1290="2. Baja5. Catastrófico","Extremo",IF(AX1290="1. Muy baja1. Leve","Bajo",IF(AX1290="1. Muy baja2. Menor","Bajo",IF(AX1290="1. Muy baja3. Moderado","Moderado",IF(AX1290="1. Muy baja4. Mayor","Alto",IF(AX1290="1. Muy baja5. Catastrófico","Extremo","")))))))))))))))))))))))))</f>
        <v>Bajo</v>
      </c>
    </row>
    <row r="1291" spans="1:51" ht="50" customHeight="1" x14ac:dyDescent="0.3">
      <c r="A1291" s="374"/>
      <c r="B1291" s="377"/>
      <c r="C1291" s="380"/>
      <c r="D1291" s="377"/>
      <c r="E1291" s="377"/>
      <c r="F1291" s="377"/>
      <c r="G1291" s="383"/>
      <c r="H1291" s="362"/>
      <c r="I1291" s="362"/>
      <c r="J1291" s="362"/>
      <c r="K1291" s="362"/>
      <c r="L1291" s="362"/>
      <c r="M1291" s="362"/>
      <c r="N1291" s="365"/>
      <c r="O1291" s="371"/>
      <c r="P1291" s="362"/>
      <c r="Q1291" s="365"/>
      <c r="R1291" s="371"/>
      <c r="S1291" s="365"/>
      <c r="T1291" s="368"/>
      <c r="U1291" s="96" t="s">
        <v>419</v>
      </c>
      <c r="V1291" s="96" t="s">
        <v>4154</v>
      </c>
      <c r="W1291" s="96" t="s">
        <v>2046</v>
      </c>
      <c r="X1291" s="224">
        <f t="shared" si="766"/>
        <v>0.25</v>
      </c>
      <c r="Y1291" s="224" t="s">
        <v>2047</v>
      </c>
      <c r="Z1291" s="224">
        <f t="shared" si="767"/>
        <v>0.05</v>
      </c>
      <c r="AA1291" s="96" t="s">
        <v>419</v>
      </c>
      <c r="AB1291" s="96" t="s">
        <v>4155</v>
      </c>
      <c r="AC1291" s="231">
        <f t="shared" ref="AC1291:AC1319" si="814">IF($AA1291="SI",10%,0%)</f>
        <v>0.1</v>
      </c>
      <c r="AD1291" s="96" t="s">
        <v>419</v>
      </c>
      <c r="AE1291" s="96" t="s">
        <v>1410</v>
      </c>
      <c r="AF1291" s="96" t="s">
        <v>3812</v>
      </c>
      <c r="AG1291" s="231">
        <f t="shared" ref="AG1291:AG1319" si="815">IF($AD1291="SI",15%,0%)</f>
        <v>0.15</v>
      </c>
      <c r="AH1291" s="96" t="s">
        <v>419</v>
      </c>
      <c r="AI1291" s="96" t="s">
        <v>2215</v>
      </c>
      <c r="AJ1291" s="231">
        <f t="shared" ref="AJ1291:AJ1319" si="816">IF($AH1291="SI",10%,0%)</f>
        <v>0.1</v>
      </c>
      <c r="AK1291" s="96" t="s">
        <v>419</v>
      </c>
      <c r="AL1291" s="96" t="s">
        <v>2050</v>
      </c>
      <c r="AM1291" s="231">
        <f t="shared" si="768"/>
        <v>0.15</v>
      </c>
      <c r="AN1291" s="231" t="s">
        <v>2051</v>
      </c>
      <c r="AO1291" s="231" t="s">
        <v>2052</v>
      </c>
      <c r="AP1291" s="225">
        <f>IF(AN1291="Positivos",25%,0%)</f>
        <v>0.25</v>
      </c>
      <c r="AQ1291" s="226">
        <f>+AC1291+AG1291+AJ1291+AM1291+AP1291+Z1291+X1291</f>
        <v>1.05</v>
      </c>
      <c r="AR1291" s="359"/>
      <c r="AS1291" s="362"/>
      <c r="AT1291" s="365"/>
      <c r="AU1291" s="362"/>
      <c r="AV1291" s="365"/>
      <c r="AW1291" s="365"/>
      <c r="AX1291" s="365"/>
      <c r="AY1291" s="368"/>
    </row>
    <row r="1292" spans="1:51" ht="50" customHeight="1" x14ac:dyDescent="0.3">
      <c r="A1292" s="375"/>
      <c r="B1292" s="378"/>
      <c r="C1292" s="381"/>
      <c r="D1292" s="378"/>
      <c r="E1292" s="378"/>
      <c r="F1292" s="378"/>
      <c r="G1292" s="384"/>
      <c r="H1292" s="363"/>
      <c r="I1292" s="363"/>
      <c r="J1292" s="363"/>
      <c r="K1292" s="363"/>
      <c r="L1292" s="363"/>
      <c r="M1292" s="363"/>
      <c r="N1292" s="366"/>
      <c r="O1292" s="372"/>
      <c r="P1292" s="363"/>
      <c r="Q1292" s="366"/>
      <c r="R1292" s="372"/>
      <c r="S1292" s="366"/>
      <c r="T1292" s="369"/>
      <c r="U1292" s="96" t="s">
        <v>419</v>
      </c>
      <c r="V1292" s="96" t="s">
        <v>4156</v>
      </c>
      <c r="W1292" s="96" t="s">
        <v>2046</v>
      </c>
      <c r="X1292" s="224">
        <f t="shared" si="766"/>
        <v>0.25</v>
      </c>
      <c r="Y1292" s="224" t="s">
        <v>2047</v>
      </c>
      <c r="Z1292" s="224">
        <f t="shared" si="767"/>
        <v>0.05</v>
      </c>
      <c r="AA1292" s="96" t="s">
        <v>419</v>
      </c>
      <c r="AB1292" s="96" t="s">
        <v>4157</v>
      </c>
      <c r="AC1292" s="231">
        <f t="shared" si="814"/>
        <v>0.1</v>
      </c>
      <c r="AD1292" s="96" t="s">
        <v>419</v>
      </c>
      <c r="AE1292" s="96" t="s">
        <v>1410</v>
      </c>
      <c r="AF1292" s="96" t="s">
        <v>3812</v>
      </c>
      <c r="AG1292" s="231">
        <f t="shared" si="815"/>
        <v>0.15</v>
      </c>
      <c r="AH1292" s="96" t="s">
        <v>419</v>
      </c>
      <c r="AI1292" s="96" t="s">
        <v>2215</v>
      </c>
      <c r="AJ1292" s="231">
        <f t="shared" si="816"/>
        <v>0.1</v>
      </c>
      <c r="AK1292" s="96" t="s">
        <v>419</v>
      </c>
      <c r="AL1292" s="96" t="s">
        <v>2050</v>
      </c>
      <c r="AM1292" s="231">
        <f t="shared" si="768"/>
        <v>0.15</v>
      </c>
      <c r="AN1292" s="231" t="s">
        <v>2051</v>
      </c>
      <c r="AO1292" s="231" t="s">
        <v>2333</v>
      </c>
      <c r="AP1292" s="225">
        <f t="shared" ref="AP1292:AP1319" si="817">IF(AN1292="Positivos",25%,0%)</f>
        <v>0.25</v>
      </c>
      <c r="AQ1292" s="226">
        <f t="shared" ref="AQ1292:AQ1319" si="818">+AC1292+AG1292+AJ1292+AM1292+AP1292+Z1292+X1292</f>
        <v>1.05</v>
      </c>
      <c r="AR1292" s="360"/>
      <c r="AS1292" s="363"/>
      <c r="AT1292" s="366"/>
      <c r="AU1292" s="363"/>
      <c r="AV1292" s="366"/>
      <c r="AW1292" s="366"/>
      <c r="AX1292" s="366"/>
      <c r="AY1292" s="369"/>
    </row>
    <row r="1293" spans="1:51" ht="50" customHeight="1" x14ac:dyDescent="0.3">
      <c r="A1293" s="373" t="s">
        <v>256</v>
      </c>
      <c r="B1293" s="376" t="s">
        <v>163</v>
      </c>
      <c r="C1293" s="379">
        <v>2</v>
      </c>
      <c r="D1293" s="376" t="s">
        <v>4051</v>
      </c>
      <c r="E1293" s="376" t="s">
        <v>253</v>
      </c>
      <c r="F1293" s="376" t="s">
        <v>2061</v>
      </c>
      <c r="G1293" s="382" t="str">
        <f>(CONCATENATE(F1293," ","de"," ",D1293," ","por"," ",J1293," ","debido a"," ",I1293))</f>
        <v>Pérdida de Disponibilidad de Información Fìsica  por Uso indebido de la Información debido a Falta de capacitación al personal</v>
      </c>
      <c r="H1293" s="361" t="s">
        <v>2073</v>
      </c>
      <c r="I1293" s="361" t="s">
        <v>2074</v>
      </c>
      <c r="J1293" s="361" t="s">
        <v>2075</v>
      </c>
      <c r="K1293" s="361" t="s">
        <v>2076</v>
      </c>
      <c r="L1293" s="361" t="s">
        <v>176</v>
      </c>
      <c r="M1293" s="361" t="s">
        <v>2132</v>
      </c>
      <c r="N1293" s="364">
        <f>VALUE(MID($M1293,1,1))</f>
        <v>2</v>
      </c>
      <c r="O1293" s="370">
        <f>IF(N1293=5,100%,IF(N1293=4,80%,IF(N1293=3,60%,IF(N1293=2,40%,IF(N1293=1,20%,"")))))</f>
        <v>0.4</v>
      </c>
      <c r="P1293" s="361" t="s">
        <v>2043</v>
      </c>
      <c r="Q1293" s="364">
        <f>VALUE(MID($P1293,1,1))</f>
        <v>2</v>
      </c>
      <c r="R1293" s="370">
        <f>IF(Q1293=5,100%,IF(Q1293=4,80%,IF(Q1293=3,60%,IF(Q1293=2,40%,IF(Q1293=1,20%,"")))))</f>
        <v>0.4</v>
      </c>
      <c r="S1293" s="364" t="str">
        <f>CONCATENATE(M1293,P1293)</f>
        <v>2. Baja2. Menor</v>
      </c>
      <c r="T1293" s="367" t="str">
        <f t="shared" ref="T1293" si="819">IF(S1293="5. Muy alta1. Leve","Alto",IF(S1293="5. Muy alta2. Menor","Alto",IF(S1293="5. Muy alta3. Moderado","Alto",IF(S1293="5. Muy alta4. Mayor","Alto",IF(S1293="5. Muy alta5. Catastrófico","Extremo",IF(S1293="4. Alta1. Leve","Moderado",IF(S1293="4. Alta2. Menor","Moderado",IF(S1293="4. Alta3. Moderado","Alto",IF(S1293="4. Alta4. Mayor","Alto",IF(S1293="4. Alta5. Catastrófico","Extremo",IF(S1293="3. Media1. Leve","Moderado",IF(S1293="3. Media2. Menor","Moderado",IF(S1293="3. Media3. Moderado","Moderado",IF(S1293="3. Media4. Mayor","Alto",IF(S1293="3. Media5. Catastrófico","Extremo",IF(S1293="2. Baja1. Leve","Bajo",IF(S1293="2. Baja2. Menor","Moderado",IF(S1293="2. Baja3. Moderado","Moderado",IF(S1293="2. Baja4. Mayor","Alto",IF(S1293="2. Baja5. Catastrófico","Extremo",IF(S1293="1. Muy baja1. Leve","Bajo",IF(S1293="1. Muy baja2. Menor","Bajo",IF(S1293="1. Muy baja3. Moderado","Moderado",IF(S1293="1. Muy baja4. Mayor","Alto",IF(S1293="1. Muy baja5. Catastrófico","Extremo","")))))))))))))))))))))))))</f>
        <v>Moderado</v>
      </c>
      <c r="U1293" s="96" t="s">
        <v>419</v>
      </c>
      <c r="V1293" s="96" t="s">
        <v>2077</v>
      </c>
      <c r="W1293" s="96" t="s">
        <v>2046</v>
      </c>
      <c r="X1293" s="224">
        <f>IF(W1293="","0%",IF(W1293="Preventivo",25%,IF(W1293="Detectivo",15%,IF(W1293="Correctivo",10%))))</f>
        <v>0.25</v>
      </c>
      <c r="Y1293" s="224" t="s">
        <v>2047</v>
      </c>
      <c r="Z1293" s="224">
        <f>IF(Y1293="Automático",15%,IF(Y1293="Manual",5%,"0%"))</f>
        <v>0.05</v>
      </c>
      <c r="AA1293" s="96" t="s">
        <v>419</v>
      </c>
      <c r="AB1293" s="96" t="s">
        <v>4153</v>
      </c>
      <c r="AC1293" s="231">
        <f>IF($AA1293="SI",10%,0%)</f>
        <v>0.1</v>
      </c>
      <c r="AD1293" s="96" t="s">
        <v>419</v>
      </c>
      <c r="AE1293" s="96" t="s">
        <v>1410</v>
      </c>
      <c r="AF1293" s="96" t="s">
        <v>3812</v>
      </c>
      <c r="AG1293" s="231">
        <f>IF($AD1293="SI",15%,0%)</f>
        <v>0.15</v>
      </c>
      <c r="AH1293" s="96" t="s">
        <v>419</v>
      </c>
      <c r="AI1293" s="96" t="s">
        <v>2215</v>
      </c>
      <c r="AJ1293" s="231">
        <f>IF($AH1293="SI",10%,0%)</f>
        <v>0.1</v>
      </c>
      <c r="AK1293" s="96" t="s">
        <v>419</v>
      </c>
      <c r="AL1293" s="96" t="s">
        <v>2050</v>
      </c>
      <c r="AM1293" s="231">
        <f>IF(AK1293="SI",15%,0%)</f>
        <v>0.15</v>
      </c>
      <c r="AN1293" s="231" t="s">
        <v>2051</v>
      </c>
      <c r="AO1293" s="231" t="s">
        <v>2052</v>
      </c>
      <c r="AP1293" s="225">
        <f t="shared" si="817"/>
        <v>0.25</v>
      </c>
      <c r="AQ1293" s="226">
        <f t="shared" si="818"/>
        <v>1.05</v>
      </c>
      <c r="AR1293" s="358">
        <f>AVERAGE(AQ1293,AQ1294,AQ1295)</f>
        <v>1.05</v>
      </c>
      <c r="AS1293" s="361" t="s">
        <v>2053</v>
      </c>
      <c r="AT1293" s="364">
        <f>VALUE(MID($AS1293,1,1))</f>
        <v>1</v>
      </c>
      <c r="AU1293" s="361" t="s">
        <v>2054</v>
      </c>
      <c r="AV1293" s="364">
        <f>VALUE(MID($AU1293,1,1))</f>
        <v>1</v>
      </c>
      <c r="AW1293" s="364">
        <f>$AT1293*$AV1293</f>
        <v>1</v>
      </c>
      <c r="AX1293" s="364" t="str">
        <f>CONCATENATE(AS1293,AU1293)</f>
        <v>1. Muy baja1. Leve</v>
      </c>
      <c r="AY1293" s="367" t="str">
        <f t="shared" ref="AY1293" si="820">IF(AX1293="5. Muy alta1. Leve","Alto",IF(AX1293="5. Muy alta2. Menor","Alto",IF(AX1293="5. Muy alta3. Moderado","Alto",IF(AX1293="5. Muy alta4. Mayor","Alto",IF(AX1293="5. Muy alta5. Catastrófico","Extremo",IF(AX1293="4. Alta1. Leve","Moderado",IF(AX1293="4. Alta2. Menor","Moderado",IF(AX1293="4. Alta3. Moderado","Alto",IF(AX1293="4. Alta4. Mayor","Alto",IF(AX1293="4. Alta5. Catastrófico","Extremo",IF(AX1293="3. Media1. Leve","Moderado",IF(AX1293="3. Media2. Menor","Moderado",IF(AX1293="3. Media3. Moderado","Moderado",IF(AX1293="3. Media4. Mayor","Alto",IF(AX1293="3. Media5. Catastrófico","Extremo",IF(AX1293="2. Baja1. Leve","Bajo",IF(AX1293="2. Baja2. Menor","Moderado",IF(AX1293="2. Baja3. Moderado","Moderado",IF(AX1293="2. Baja4. Mayor","Alto",IF(AX1293="2. Baja5. Catastrófico","Extremo",IF(AX1293="1. Muy baja1. Leve","Bajo",IF(AX1293="1. Muy baja2. Menor","Bajo",IF(AX1293="1. Muy baja3. Moderado","Moderado",IF(AX1293="1. Muy baja4. Mayor","Alto",IF(AX1293="1. Muy baja5. Catastrófico","Extremo","")))))))))))))))))))))))))</f>
        <v>Bajo</v>
      </c>
    </row>
    <row r="1294" spans="1:51" ht="50" customHeight="1" x14ac:dyDescent="0.3">
      <c r="A1294" s="374"/>
      <c r="B1294" s="377"/>
      <c r="C1294" s="380"/>
      <c r="D1294" s="377"/>
      <c r="E1294" s="377"/>
      <c r="F1294" s="377"/>
      <c r="G1294" s="383"/>
      <c r="H1294" s="362"/>
      <c r="I1294" s="362"/>
      <c r="J1294" s="362"/>
      <c r="K1294" s="362"/>
      <c r="L1294" s="362"/>
      <c r="M1294" s="362"/>
      <c r="N1294" s="365"/>
      <c r="O1294" s="371"/>
      <c r="P1294" s="362"/>
      <c r="Q1294" s="365"/>
      <c r="R1294" s="371"/>
      <c r="S1294" s="365"/>
      <c r="T1294" s="368"/>
      <c r="U1294" s="96" t="s">
        <v>419</v>
      </c>
      <c r="V1294" s="96" t="s">
        <v>4154</v>
      </c>
      <c r="W1294" s="96" t="s">
        <v>2046</v>
      </c>
      <c r="X1294" s="224">
        <f>IF(W1294="","0%",IF(W1294="Preventivo",25%,IF(W1294="Detectivo",15%,IF(W1294="Correctivo",10%))))</f>
        <v>0.25</v>
      </c>
      <c r="Y1294" s="224" t="s">
        <v>2047</v>
      </c>
      <c r="Z1294" s="224">
        <f>IF(Y1294="Automático",15%,IF(Y1294="Manual",5%,"0%"))</f>
        <v>0.05</v>
      </c>
      <c r="AA1294" s="96" t="s">
        <v>419</v>
      </c>
      <c r="AB1294" s="96" t="s">
        <v>4155</v>
      </c>
      <c r="AC1294" s="231">
        <f>IF($AA1294="SI",10%,0%)</f>
        <v>0.1</v>
      </c>
      <c r="AD1294" s="96" t="s">
        <v>419</v>
      </c>
      <c r="AE1294" s="96" t="s">
        <v>1410</v>
      </c>
      <c r="AF1294" s="96" t="s">
        <v>3812</v>
      </c>
      <c r="AG1294" s="231">
        <f>IF($AD1294="SI",15%,0%)</f>
        <v>0.15</v>
      </c>
      <c r="AH1294" s="96" t="s">
        <v>419</v>
      </c>
      <c r="AI1294" s="96" t="s">
        <v>2215</v>
      </c>
      <c r="AJ1294" s="231">
        <f>IF($AH1294="SI",10%,0%)</f>
        <v>0.1</v>
      </c>
      <c r="AK1294" s="96" t="s">
        <v>419</v>
      </c>
      <c r="AL1294" s="96" t="s">
        <v>2050</v>
      </c>
      <c r="AM1294" s="231">
        <f>IF(AK1294="SI",15%,0%)</f>
        <v>0.15</v>
      </c>
      <c r="AN1294" s="231" t="s">
        <v>2051</v>
      </c>
      <c r="AO1294" s="231" t="s">
        <v>2052</v>
      </c>
      <c r="AP1294" s="225">
        <f t="shared" si="817"/>
        <v>0.25</v>
      </c>
      <c r="AQ1294" s="226">
        <f t="shared" si="818"/>
        <v>1.05</v>
      </c>
      <c r="AR1294" s="359"/>
      <c r="AS1294" s="362"/>
      <c r="AT1294" s="365"/>
      <c r="AU1294" s="362"/>
      <c r="AV1294" s="365"/>
      <c r="AW1294" s="365"/>
      <c r="AX1294" s="365"/>
      <c r="AY1294" s="368"/>
    </row>
    <row r="1295" spans="1:51" ht="50" customHeight="1" x14ac:dyDescent="0.3">
      <c r="A1295" s="375"/>
      <c r="B1295" s="378"/>
      <c r="C1295" s="381"/>
      <c r="D1295" s="378"/>
      <c r="E1295" s="378"/>
      <c r="F1295" s="378"/>
      <c r="G1295" s="384"/>
      <c r="H1295" s="363"/>
      <c r="I1295" s="363"/>
      <c r="J1295" s="363"/>
      <c r="K1295" s="363"/>
      <c r="L1295" s="363"/>
      <c r="M1295" s="363"/>
      <c r="N1295" s="366"/>
      <c r="O1295" s="372"/>
      <c r="P1295" s="363"/>
      <c r="Q1295" s="366"/>
      <c r="R1295" s="372"/>
      <c r="S1295" s="366"/>
      <c r="T1295" s="369"/>
      <c r="U1295" s="96" t="s">
        <v>419</v>
      </c>
      <c r="V1295" s="96" t="s">
        <v>4156</v>
      </c>
      <c r="W1295" s="96" t="s">
        <v>2046</v>
      </c>
      <c r="X1295" s="224">
        <f>IF(W1295="","0%",IF(W1295="Preventivo",25%,IF(W1295="Detectivo",15%,IF(W1295="Correctivo",10%))))</f>
        <v>0.25</v>
      </c>
      <c r="Y1295" s="224" t="s">
        <v>2047</v>
      </c>
      <c r="Z1295" s="224">
        <f>IF(Y1295="Automático",15%,IF(Y1295="Manual",5%,"0%"))</f>
        <v>0.05</v>
      </c>
      <c r="AA1295" s="96" t="s">
        <v>419</v>
      </c>
      <c r="AB1295" s="96" t="s">
        <v>4157</v>
      </c>
      <c r="AC1295" s="231">
        <f>IF($AA1295="SI",10%,0%)</f>
        <v>0.1</v>
      </c>
      <c r="AD1295" s="96" t="s">
        <v>419</v>
      </c>
      <c r="AE1295" s="96" t="s">
        <v>1410</v>
      </c>
      <c r="AF1295" s="96" t="s">
        <v>3812</v>
      </c>
      <c r="AG1295" s="231">
        <f>IF($AD1295="SI",15%,0%)</f>
        <v>0.15</v>
      </c>
      <c r="AH1295" s="96" t="s">
        <v>419</v>
      </c>
      <c r="AI1295" s="96" t="s">
        <v>2215</v>
      </c>
      <c r="AJ1295" s="231">
        <f>IF($AH1295="SI",10%,0%)</f>
        <v>0.1</v>
      </c>
      <c r="AK1295" s="96" t="s">
        <v>419</v>
      </c>
      <c r="AL1295" s="96" t="s">
        <v>2050</v>
      </c>
      <c r="AM1295" s="231">
        <f>IF(AK1295="SI",15%,0%)</f>
        <v>0.15</v>
      </c>
      <c r="AN1295" s="231" t="s">
        <v>2051</v>
      </c>
      <c r="AO1295" s="231" t="s">
        <v>2333</v>
      </c>
      <c r="AP1295" s="225">
        <f t="shared" si="817"/>
        <v>0.25</v>
      </c>
      <c r="AQ1295" s="226">
        <f t="shared" si="818"/>
        <v>1.05</v>
      </c>
      <c r="AR1295" s="360"/>
      <c r="AS1295" s="363"/>
      <c r="AT1295" s="366"/>
      <c r="AU1295" s="363"/>
      <c r="AV1295" s="366"/>
      <c r="AW1295" s="366"/>
      <c r="AX1295" s="366"/>
      <c r="AY1295" s="369"/>
    </row>
    <row r="1296" spans="1:51" ht="50" customHeight="1" x14ac:dyDescent="0.3">
      <c r="A1296" s="373" t="s">
        <v>256</v>
      </c>
      <c r="B1296" s="376" t="s">
        <v>163</v>
      </c>
      <c r="C1296" s="379">
        <v>3</v>
      </c>
      <c r="D1296" s="376" t="s">
        <v>4158</v>
      </c>
      <c r="E1296" s="376" t="s">
        <v>253</v>
      </c>
      <c r="F1296" s="376" t="s">
        <v>2032</v>
      </c>
      <c r="G1296" s="382" t="str">
        <f>(CONCATENATE(F1296," ","de"," ",D1296," ","por"," ",J1296," ","debido a"," ",I1296))</f>
        <v>Pérdida de confidencialidad e integridad de Informaciòn Electrónica  por Uso indebido de la Información debido a Falta de cultura de seguridad</v>
      </c>
      <c r="H1296" s="361" t="s">
        <v>2073</v>
      </c>
      <c r="I1296" s="361" t="s">
        <v>2232</v>
      </c>
      <c r="J1296" s="361" t="s">
        <v>2075</v>
      </c>
      <c r="K1296" s="361" t="s">
        <v>2110</v>
      </c>
      <c r="L1296" s="361" t="s">
        <v>176</v>
      </c>
      <c r="M1296" s="361" t="s">
        <v>2141</v>
      </c>
      <c r="N1296" s="364">
        <f>VALUE(MID($M1296,1,1))</f>
        <v>4</v>
      </c>
      <c r="O1296" s="370">
        <f>IF(N1296=5,100%,IF(N1296=4,80%,IF(N1296=3,60%,IF(N1296=2,40%,IF(N1296=1,20%,"")))))</f>
        <v>0.8</v>
      </c>
      <c r="P1296" s="361" t="s">
        <v>2091</v>
      </c>
      <c r="Q1296" s="364">
        <f>VALUE(MID($P1296,1,1))</f>
        <v>4</v>
      </c>
      <c r="R1296" s="370">
        <f>IF(Q1296=5,100%,IF(Q1296=4,80%,IF(Q1296=3,60%,IF(Q1296=2,40%,IF(Q1296=1,20%,"")))))</f>
        <v>0.8</v>
      </c>
      <c r="S1296" s="364" t="str">
        <f>CONCATENATE(M1296,P1296)</f>
        <v>4. Alta4. Mayor</v>
      </c>
      <c r="T1296" s="367" t="str">
        <f t="shared" ref="T1296" si="821">IF(S1296="5. Muy alta1. Leve","Alto",IF(S1296="5. Muy alta2. Menor","Alto",IF(S1296="5. Muy alta3. Moderado","Alto",IF(S1296="5. Muy alta4. Mayor","Alto",IF(S1296="5. Muy alta5. Catastrófico","Extremo",IF(S1296="4. Alta1. Leve","Moderado",IF(S1296="4. Alta2. Menor","Moderado",IF(S1296="4. Alta3. Moderado","Alto",IF(S1296="4. Alta4. Mayor","Alto",IF(S1296="4. Alta5. Catastrófico","Extremo",IF(S1296="3. Media1. Leve","Moderado",IF(S1296="3. Media2. Menor","Moderado",IF(S1296="3. Media3. Moderado","Moderado",IF(S1296="3. Media4. Mayor","Alto",IF(S1296="3. Media5. Catastrófico","Extremo",IF(S1296="2. Baja1. Leve","Bajo",IF(S1296="2. Baja2. Menor","Moderado",IF(S1296="2. Baja3. Moderado","Moderado",IF(S1296="2. Baja4. Mayor","Alto",IF(S1296="2. Baja5. Catastrófico","Extremo",IF(S1296="1. Muy baja1. Leve","Bajo",IF(S1296="1. Muy baja2. Menor","Bajo",IF(S1296="1. Muy baja3. Moderado","Moderado",IF(S1296="1. Muy baja4. Mayor","Alto",IF(S1296="1. Muy baja5. Catastrófico","Extremo","")))))))))))))))))))))))))</f>
        <v>Alto</v>
      </c>
      <c r="U1296" s="119" t="s">
        <v>419</v>
      </c>
      <c r="V1296" s="119" t="s">
        <v>2093</v>
      </c>
      <c r="W1296" s="119" t="s">
        <v>2046</v>
      </c>
      <c r="X1296" s="224">
        <f t="shared" ref="X1296:X1319" si="822">IF(W1296="","0%",IF(W1296="Preventivo",25%,IF(W1296="Detectivo",15%,IF(W1296="Correctivo",10%))))</f>
        <v>0.25</v>
      </c>
      <c r="Y1296" s="224" t="s">
        <v>2069</v>
      </c>
      <c r="Z1296" s="224">
        <f t="shared" ref="Z1296:Z1319" si="823">IF(Y1296="Automático",15%,IF(Y1296="Manual",5%,"0%"))</f>
        <v>0.15</v>
      </c>
      <c r="AA1296" s="119" t="s">
        <v>419</v>
      </c>
      <c r="AB1296" s="119" t="s">
        <v>2867</v>
      </c>
      <c r="AC1296" s="231">
        <f t="shared" si="814"/>
        <v>0.1</v>
      </c>
      <c r="AD1296" s="119" t="s">
        <v>419</v>
      </c>
      <c r="AE1296" s="28" t="s">
        <v>516</v>
      </c>
      <c r="AF1296" s="96" t="s">
        <v>3812</v>
      </c>
      <c r="AG1296" s="231">
        <f t="shared" si="815"/>
        <v>0.15</v>
      </c>
      <c r="AH1296" s="119" t="s">
        <v>419</v>
      </c>
      <c r="AI1296" s="119" t="s">
        <v>2095</v>
      </c>
      <c r="AJ1296" s="231">
        <f t="shared" si="816"/>
        <v>0.1</v>
      </c>
      <c r="AK1296" s="119" t="s">
        <v>419</v>
      </c>
      <c r="AL1296" s="119" t="s">
        <v>2096</v>
      </c>
      <c r="AM1296" s="231">
        <f t="shared" ref="AM1296:AM1319" si="824">IF(AK1296="SI",15%,0%)</f>
        <v>0.15</v>
      </c>
      <c r="AN1296" s="231" t="s">
        <v>2051</v>
      </c>
      <c r="AO1296" s="231" t="s">
        <v>2052</v>
      </c>
      <c r="AP1296" s="225">
        <f t="shared" si="817"/>
        <v>0.25</v>
      </c>
      <c r="AQ1296" s="226">
        <f t="shared" si="818"/>
        <v>1.1499999999999999</v>
      </c>
      <c r="AR1296" s="358">
        <f>AVERAGE(AQ1296,AQ1297,AQ1298)</f>
        <v>1.0833333333333333</v>
      </c>
      <c r="AS1296" s="361" t="s">
        <v>2132</v>
      </c>
      <c r="AT1296" s="364">
        <f>VALUE(MID($AS1296,1,1))</f>
        <v>2</v>
      </c>
      <c r="AU1296" s="361" t="s">
        <v>2043</v>
      </c>
      <c r="AV1296" s="364">
        <f>VALUE(MID($AU1296,1,1))</f>
        <v>2</v>
      </c>
      <c r="AW1296" s="364">
        <f>$AT1296*$AV1296</f>
        <v>4</v>
      </c>
      <c r="AX1296" s="364" t="str">
        <f>CONCATENATE(AS1296,AU1296)</f>
        <v>2. Baja2. Menor</v>
      </c>
      <c r="AY1296" s="367" t="str">
        <f t="shared" ref="AY1296" si="825">IF(AX1296="5. Muy alta1. Leve","Alto",IF(AX1296="5. Muy alta2. Menor","Alto",IF(AX1296="5. Muy alta3. Moderado","Alto",IF(AX1296="5. Muy alta4. Mayor","Alto",IF(AX1296="5. Muy alta5. Catastrófico","Extremo",IF(AX1296="4. Alta1. Leve","Moderado",IF(AX1296="4. Alta2. Menor","Moderado",IF(AX1296="4. Alta3. Moderado","Alto",IF(AX1296="4. Alta4. Mayor","Alto",IF(AX1296="4. Alta5. Catastrófico","Extremo",IF(AX1296="3. Media1. Leve","Moderado",IF(AX1296="3. Media2. Menor","Moderado",IF(AX1296="3. Media3. Moderado","Moderado",IF(AX1296="3. Media4. Mayor","Alto",IF(AX1296="3. Media5. Catastrófico","Extremo",IF(AX1296="2. Baja1. Leve","Bajo",IF(AX1296="2. Baja2. Menor","Moderado",IF(AX1296="2. Baja3. Moderado","Moderado",IF(AX1296="2. Baja4. Mayor","Alto",IF(AX1296="2. Baja5. Catastrófico","Extremo",IF(AX1296="1. Muy baja1. Leve","Bajo",IF(AX1296="1. Muy baja2. Menor","Bajo",IF(AX1296="1. Muy baja3. Moderado","Moderado",IF(AX1296="1. Muy baja4. Mayor","Alto",IF(AX1296="1. Muy baja5. Catastrófico","Extremo","")))))))))))))))))))))))))</f>
        <v>Moderado</v>
      </c>
    </row>
    <row r="1297" spans="1:51" ht="50" customHeight="1" x14ac:dyDescent="0.3">
      <c r="A1297" s="374"/>
      <c r="B1297" s="377"/>
      <c r="C1297" s="380"/>
      <c r="D1297" s="377"/>
      <c r="E1297" s="377"/>
      <c r="F1297" s="377"/>
      <c r="G1297" s="383"/>
      <c r="H1297" s="362"/>
      <c r="I1297" s="362"/>
      <c r="J1297" s="362"/>
      <c r="K1297" s="362"/>
      <c r="L1297" s="362"/>
      <c r="M1297" s="362"/>
      <c r="N1297" s="365"/>
      <c r="O1297" s="371"/>
      <c r="P1297" s="362"/>
      <c r="Q1297" s="365"/>
      <c r="R1297" s="371"/>
      <c r="S1297" s="365"/>
      <c r="T1297" s="368"/>
      <c r="U1297" s="119" t="s">
        <v>419</v>
      </c>
      <c r="V1297" s="119" t="s">
        <v>2097</v>
      </c>
      <c r="W1297" s="119" t="s">
        <v>2046</v>
      </c>
      <c r="X1297" s="224">
        <f t="shared" si="822"/>
        <v>0.25</v>
      </c>
      <c r="Y1297" s="224" t="s">
        <v>2047</v>
      </c>
      <c r="Z1297" s="224">
        <f t="shared" si="823"/>
        <v>0.05</v>
      </c>
      <c r="AA1297" s="119" t="s">
        <v>419</v>
      </c>
      <c r="AB1297" s="119" t="s">
        <v>2098</v>
      </c>
      <c r="AC1297" s="231">
        <f t="shared" si="814"/>
        <v>0.1</v>
      </c>
      <c r="AD1297" s="119" t="s">
        <v>419</v>
      </c>
      <c r="AE1297" s="119" t="s">
        <v>178</v>
      </c>
      <c r="AF1297" s="119" t="s">
        <v>170</v>
      </c>
      <c r="AG1297" s="231">
        <f t="shared" si="815"/>
        <v>0.15</v>
      </c>
      <c r="AH1297" s="119" t="s">
        <v>419</v>
      </c>
      <c r="AI1297" s="119" t="s">
        <v>2099</v>
      </c>
      <c r="AJ1297" s="231">
        <f t="shared" si="816"/>
        <v>0.1</v>
      </c>
      <c r="AK1297" s="119" t="s">
        <v>419</v>
      </c>
      <c r="AL1297" s="119" t="s">
        <v>2100</v>
      </c>
      <c r="AM1297" s="231">
        <f t="shared" si="824"/>
        <v>0.15</v>
      </c>
      <c r="AN1297" s="231" t="s">
        <v>2051</v>
      </c>
      <c r="AO1297" s="231" t="s">
        <v>2067</v>
      </c>
      <c r="AP1297" s="225">
        <f t="shared" si="817"/>
        <v>0.25</v>
      </c>
      <c r="AQ1297" s="226">
        <f t="shared" si="818"/>
        <v>1.05</v>
      </c>
      <c r="AR1297" s="359"/>
      <c r="AS1297" s="362"/>
      <c r="AT1297" s="365"/>
      <c r="AU1297" s="362"/>
      <c r="AV1297" s="365"/>
      <c r="AW1297" s="365"/>
      <c r="AX1297" s="365"/>
      <c r="AY1297" s="368"/>
    </row>
    <row r="1298" spans="1:51" ht="50" customHeight="1" x14ac:dyDescent="0.3">
      <c r="A1298" s="375"/>
      <c r="B1298" s="378"/>
      <c r="C1298" s="381"/>
      <c r="D1298" s="378"/>
      <c r="E1298" s="378"/>
      <c r="F1298" s="378"/>
      <c r="G1298" s="384"/>
      <c r="H1298" s="363"/>
      <c r="I1298" s="363"/>
      <c r="J1298" s="363"/>
      <c r="K1298" s="363"/>
      <c r="L1298" s="363"/>
      <c r="M1298" s="363"/>
      <c r="N1298" s="366"/>
      <c r="O1298" s="372"/>
      <c r="P1298" s="363"/>
      <c r="Q1298" s="366"/>
      <c r="R1298" s="372"/>
      <c r="S1298" s="366"/>
      <c r="T1298" s="369"/>
      <c r="U1298" s="119" t="s">
        <v>419</v>
      </c>
      <c r="V1298" s="119" t="s">
        <v>2101</v>
      </c>
      <c r="W1298" s="119" t="s">
        <v>2046</v>
      </c>
      <c r="X1298" s="224">
        <f t="shared" si="822"/>
        <v>0.25</v>
      </c>
      <c r="Y1298" s="224" t="s">
        <v>2047</v>
      </c>
      <c r="Z1298" s="224">
        <f t="shared" si="823"/>
        <v>0.05</v>
      </c>
      <c r="AA1298" s="119" t="s">
        <v>419</v>
      </c>
      <c r="AB1298" s="119" t="s">
        <v>2102</v>
      </c>
      <c r="AC1298" s="231">
        <f t="shared" si="814"/>
        <v>0.1</v>
      </c>
      <c r="AD1298" s="119" t="s">
        <v>419</v>
      </c>
      <c r="AE1298" s="119" t="s">
        <v>178</v>
      </c>
      <c r="AF1298" s="96" t="s">
        <v>3812</v>
      </c>
      <c r="AG1298" s="231">
        <f t="shared" si="815"/>
        <v>0.15</v>
      </c>
      <c r="AH1298" s="119" t="s">
        <v>419</v>
      </c>
      <c r="AI1298" s="119" t="s">
        <v>2095</v>
      </c>
      <c r="AJ1298" s="231">
        <f t="shared" si="816"/>
        <v>0.1</v>
      </c>
      <c r="AK1298" s="119" t="s">
        <v>419</v>
      </c>
      <c r="AL1298" s="119" t="s">
        <v>2082</v>
      </c>
      <c r="AM1298" s="231">
        <f t="shared" si="824"/>
        <v>0.15</v>
      </c>
      <c r="AN1298" s="231" t="s">
        <v>2051</v>
      </c>
      <c r="AO1298" s="231" t="s">
        <v>2052</v>
      </c>
      <c r="AP1298" s="225">
        <f t="shared" si="817"/>
        <v>0.25</v>
      </c>
      <c r="AQ1298" s="226">
        <f t="shared" si="818"/>
        <v>1.05</v>
      </c>
      <c r="AR1298" s="360"/>
      <c r="AS1298" s="363"/>
      <c r="AT1298" s="366"/>
      <c r="AU1298" s="363"/>
      <c r="AV1298" s="366"/>
      <c r="AW1298" s="366"/>
      <c r="AX1298" s="366"/>
      <c r="AY1298" s="369"/>
    </row>
    <row r="1299" spans="1:51" ht="50" customHeight="1" x14ac:dyDescent="0.3">
      <c r="A1299" s="373" t="s">
        <v>256</v>
      </c>
      <c r="B1299" s="376" t="s">
        <v>163</v>
      </c>
      <c r="C1299" s="379">
        <v>4</v>
      </c>
      <c r="D1299" s="376" t="s">
        <v>4158</v>
      </c>
      <c r="E1299" s="376" t="s">
        <v>253</v>
      </c>
      <c r="F1299" s="376" t="s">
        <v>2061</v>
      </c>
      <c r="G1299" s="382" t="str">
        <f>(CONCATENATE(F1299," ","de"," ",D1299," ","por"," ",J1299," ","debido a"," ",I1299))</f>
        <v>Pérdida de Disponibilidad de Informaciòn Electrónica  por Uso indebido de la Información debido a Falta de cultura de seguridad</v>
      </c>
      <c r="H1299" s="361" t="s">
        <v>2073</v>
      </c>
      <c r="I1299" s="361" t="s">
        <v>2232</v>
      </c>
      <c r="J1299" s="361" t="s">
        <v>2075</v>
      </c>
      <c r="K1299" s="361" t="s">
        <v>2110</v>
      </c>
      <c r="L1299" s="361" t="s">
        <v>176</v>
      </c>
      <c r="M1299" s="361" t="s">
        <v>2141</v>
      </c>
      <c r="N1299" s="364">
        <f>VALUE(MID($M1299,1,1))</f>
        <v>4</v>
      </c>
      <c r="O1299" s="370">
        <f>IF(N1299=5,100%,IF(N1299=4,80%,IF(N1299=3,60%,IF(N1299=2,40%,IF(N1299=1,20%,"")))))</f>
        <v>0.8</v>
      </c>
      <c r="P1299" s="361" t="s">
        <v>2106</v>
      </c>
      <c r="Q1299" s="364">
        <f>VALUE(MID($P1299,1,1))</f>
        <v>3</v>
      </c>
      <c r="R1299" s="370">
        <f>IF(Q1299=5,100%,IF(Q1299=4,80%,IF(Q1299=3,60%,IF(Q1299=2,40%,IF(Q1299=1,20%,"")))))</f>
        <v>0.6</v>
      </c>
      <c r="S1299" s="364" t="str">
        <f>CONCATENATE(M1299,P1299)</f>
        <v>4. Alta3. Moderado</v>
      </c>
      <c r="T1299" s="367" t="str">
        <f t="shared" ref="T1299" si="826">IF(S1299="5. Muy alta1. Leve","Alto",IF(S1299="5. Muy alta2. Menor","Alto",IF(S1299="5. Muy alta3. Moderado","Alto",IF(S1299="5. Muy alta4. Mayor","Alto",IF(S1299="5. Muy alta5. Catastrófico","Extremo",IF(S1299="4. Alta1. Leve","Moderado",IF(S1299="4. Alta2. Menor","Moderado",IF(S1299="4. Alta3. Moderado","Alto",IF(S1299="4. Alta4. Mayor","Alto",IF(S1299="4. Alta5. Catastrófico","Extremo",IF(S1299="3. Media1. Leve","Moderado",IF(S1299="3. Media2. Menor","Moderado",IF(S1299="3. Media3. Moderado","Moderado",IF(S1299="3. Media4. Mayor","Alto",IF(S1299="3. Media5. Catastrófico","Extremo",IF(S1299="2. Baja1. Leve","Bajo",IF(S1299="2. Baja2. Menor","Moderado",IF(S1299="2. Baja3. Moderado","Moderado",IF(S1299="2. Baja4. Mayor","Alto",IF(S1299="2. Baja5. Catastrófico","Extremo",IF(S1299="1. Muy baja1. Leve","Bajo",IF(S1299="1. Muy baja2. Menor","Bajo",IF(S1299="1. Muy baja3. Moderado","Moderado",IF(S1299="1. Muy baja4. Mayor","Alto",IF(S1299="1. Muy baja5. Catastrófico","Extremo","")))))))))))))))))))))))))</f>
        <v>Alto</v>
      </c>
      <c r="U1299" s="119" t="s">
        <v>419</v>
      </c>
      <c r="V1299" s="119" t="s">
        <v>2093</v>
      </c>
      <c r="W1299" s="119" t="s">
        <v>2046</v>
      </c>
      <c r="X1299" s="224">
        <f t="shared" si="822"/>
        <v>0.25</v>
      </c>
      <c r="Y1299" s="224" t="s">
        <v>2069</v>
      </c>
      <c r="Z1299" s="224">
        <f t="shared" si="823"/>
        <v>0.15</v>
      </c>
      <c r="AA1299" s="119" t="s">
        <v>419</v>
      </c>
      <c r="AB1299" s="119" t="s">
        <v>2867</v>
      </c>
      <c r="AC1299" s="231">
        <f t="shared" si="814"/>
        <v>0.1</v>
      </c>
      <c r="AD1299" s="119" t="s">
        <v>419</v>
      </c>
      <c r="AE1299" s="28" t="s">
        <v>516</v>
      </c>
      <c r="AF1299" s="96" t="s">
        <v>3812</v>
      </c>
      <c r="AG1299" s="231">
        <f t="shared" si="815"/>
        <v>0.15</v>
      </c>
      <c r="AH1299" s="119" t="s">
        <v>419</v>
      </c>
      <c r="AI1299" s="119" t="s">
        <v>2095</v>
      </c>
      <c r="AJ1299" s="231">
        <f t="shared" si="816"/>
        <v>0.1</v>
      </c>
      <c r="AK1299" s="119" t="s">
        <v>419</v>
      </c>
      <c r="AL1299" s="119" t="s">
        <v>2096</v>
      </c>
      <c r="AM1299" s="231">
        <f t="shared" si="824"/>
        <v>0.15</v>
      </c>
      <c r="AN1299" s="231" t="s">
        <v>2051</v>
      </c>
      <c r="AO1299" s="231" t="s">
        <v>2052</v>
      </c>
      <c r="AP1299" s="225">
        <f t="shared" si="817"/>
        <v>0.25</v>
      </c>
      <c r="AQ1299" s="226">
        <f t="shared" si="818"/>
        <v>1.1499999999999999</v>
      </c>
      <c r="AR1299" s="358">
        <f>AVERAGE(AQ1299,AQ1300,AQ1301)</f>
        <v>1.0833333333333333</v>
      </c>
      <c r="AS1299" s="361" t="s">
        <v>2132</v>
      </c>
      <c r="AT1299" s="364">
        <f>VALUE(MID($AS1299,1,1))</f>
        <v>2</v>
      </c>
      <c r="AU1299" s="361" t="s">
        <v>2054</v>
      </c>
      <c r="AV1299" s="364">
        <f>VALUE(MID($AU1299,1,1))</f>
        <v>1</v>
      </c>
      <c r="AW1299" s="364">
        <f>$AT1299*$AV1299</f>
        <v>2</v>
      </c>
      <c r="AX1299" s="364" t="str">
        <f>CONCATENATE(AS1299,AU1299)</f>
        <v>2. Baja1. Leve</v>
      </c>
      <c r="AY1299" s="367" t="str">
        <f t="shared" ref="AY1299" si="827">IF(AX1299="5. Muy alta1. Leve","Alto",IF(AX1299="5. Muy alta2. Menor","Alto",IF(AX1299="5. Muy alta3. Moderado","Alto",IF(AX1299="5. Muy alta4. Mayor","Alto",IF(AX1299="5. Muy alta5. Catastrófico","Extremo",IF(AX1299="4. Alta1. Leve","Moderado",IF(AX1299="4. Alta2. Menor","Moderado",IF(AX1299="4. Alta3. Moderado","Alto",IF(AX1299="4. Alta4. Mayor","Alto",IF(AX1299="4. Alta5. Catastrófico","Extremo",IF(AX1299="3. Media1. Leve","Moderado",IF(AX1299="3. Media2. Menor","Moderado",IF(AX1299="3. Media3. Moderado","Moderado",IF(AX1299="3. Media4. Mayor","Alto",IF(AX1299="3. Media5. Catastrófico","Extremo",IF(AX1299="2. Baja1. Leve","Bajo",IF(AX1299="2. Baja2. Menor","Moderado",IF(AX1299="2. Baja3. Moderado","Moderado",IF(AX1299="2. Baja4. Mayor","Alto",IF(AX1299="2. Baja5. Catastrófico","Extremo",IF(AX1299="1. Muy baja1. Leve","Bajo",IF(AX1299="1. Muy baja2. Menor","Bajo",IF(AX1299="1. Muy baja3. Moderado","Moderado",IF(AX1299="1. Muy baja4. Mayor","Alto",IF(AX1299="1. Muy baja5. Catastrófico","Extremo","")))))))))))))))))))))))))</f>
        <v>Bajo</v>
      </c>
    </row>
    <row r="1300" spans="1:51" ht="50" customHeight="1" x14ac:dyDescent="0.3">
      <c r="A1300" s="374"/>
      <c r="B1300" s="377"/>
      <c r="C1300" s="380"/>
      <c r="D1300" s="377"/>
      <c r="E1300" s="377"/>
      <c r="F1300" s="377"/>
      <c r="G1300" s="383"/>
      <c r="H1300" s="362"/>
      <c r="I1300" s="362"/>
      <c r="J1300" s="362"/>
      <c r="K1300" s="362"/>
      <c r="L1300" s="362"/>
      <c r="M1300" s="362"/>
      <c r="N1300" s="365"/>
      <c r="O1300" s="371"/>
      <c r="P1300" s="362"/>
      <c r="Q1300" s="365"/>
      <c r="R1300" s="371"/>
      <c r="S1300" s="365"/>
      <c r="T1300" s="368"/>
      <c r="U1300" s="119" t="s">
        <v>419</v>
      </c>
      <c r="V1300" s="119" t="s">
        <v>2097</v>
      </c>
      <c r="W1300" s="119" t="s">
        <v>2046</v>
      </c>
      <c r="X1300" s="224">
        <f t="shared" si="822"/>
        <v>0.25</v>
      </c>
      <c r="Y1300" s="224" t="s">
        <v>2047</v>
      </c>
      <c r="Z1300" s="224">
        <f t="shared" si="823"/>
        <v>0.05</v>
      </c>
      <c r="AA1300" s="119" t="s">
        <v>419</v>
      </c>
      <c r="AB1300" s="119" t="s">
        <v>2098</v>
      </c>
      <c r="AC1300" s="231">
        <f t="shared" si="814"/>
        <v>0.1</v>
      </c>
      <c r="AD1300" s="119" t="s">
        <v>419</v>
      </c>
      <c r="AE1300" s="119" t="s">
        <v>178</v>
      </c>
      <c r="AF1300" s="119" t="s">
        <v>170</v>
      </c>
      <c r="AG1300" s="231">
        <f t="shared" si="815"/>
        <v>0.15</v>
      </c>
      <c r="AH1300" s="119" t="s">
        <v>419</v>
      </c>
      <c r="AI1300" s="119" t="s">
        <v>2099</v>
      </c>
      <c r="AJ1300" s="231">
        <f t="shared" si="816"/>
        <v>0.1</v>
      </c>
      <c r="AK1300" s="119" t="s">
        <v>419</v>
      </c>
      <c r="AL1300" s="119" t="s">
        <v>2100</v>
      </c>
      <c r="AM1300" s="231">
        <f t="shared" si="824"/>
        <v>0.15</v>
      </c>
      <c r="AN1300" s="231" t="s">
        <v>2051</v>
      </c>
      <c r="AO1300" s="231" t="s">
        <v>2067</v>
      </c>
      <c r="AP1300" s="225">
        <f t="shared" si="817"/>
        <v>0.25</v>
      </c>
      <c r="AQ1300" s="226">
        <f t="shared" si="818"/>
        <v>1.05</v>
      </c>
      <c r="AR1300" s="359"/>
      <c r="AS1300" s="362"/>
      <c r="AT1300" s="365"/>
      <c r="AU1300" s="362"/>
      <c r="AV1300" s="365"/>
      <c r="AW1300" s="365"/>
      <c r="AX1300" s="365"/>
      <c r="AY1300" s="368"/>
    </row>
    <row r="1301" spans="1:51" ht="50" customHeight="1" x14ac:dyDescent="0.3">
      <c r="A1301" s="375"/>
      <c r="B1301" s="378"/>
      <c r="C1301" s="381"/>
      <c r="D1301" s="378"/>
      <c r="E1301" s="378"/>
      <c r="F1301" s="378"/>
      <c r="G1301" s="384"/>
      <c r="H1301" s="363"/>
      <c r="I1301" s="363"/>
      <c r="J1301" s="363"/>
      <c r="K1301" s="363"/>
      <c r="L1301" s="363"/>
      <c r="M1301" s="363"/>
      <c r="N1301" s="366"/>
      <c r="O1301" s="372"/>
      <c r="P1301" s="363"/>
      <c r="Q1301" s="366"/>
      <c r="R1301" s="372"/>
      <c r="S1301" s="366"/>
      <c r="T1301" s="369"/>
      <c r="U1301" s="119" t="s">
        <v>419</v>
      </c>
      <c r="V1301" s="119" t="s">
        <v>2101</v>
      </c>
      <c r="W1301" s="119" t="s">
        <v>2046</v>
      </c>
      <c r="X1301" s="224">
        <f t="shared" si="822"/>
        <v>0.25</v>
      </c>
      <c r="Y1301" s="224" t="s">
        <v>2047</v>
      </c>
      <c r="Z1301" s="224">
        <f t="shared" si="823"/>
        <v>0.05</v>
      </c>
      <c r="AA1301" s="119" t="s">
        <v>419</v>
      </c>
      <c r="AB1301" s="119" t="s">
        <v>2102</v>
      </c>
      <c r="AC1301" s="231">
        <f t="shared" si="814"/>
        <v>0.1</v>
      </c>
      <c r="AD1301" s="119" t="s">
        <v>419</v>
      </c>
      <c r="AE1301" s="119" t="s">
        <v>178</v>
      </c>
      <c r="AF1301" s="96" t="s">
        <v>3812</v>
      </c>
      <c r="AG1301" s="231">
        <f t="shared" si="815"/>
        <v>0.15</v>
      </c>
      <c r="AH1301" s="119" t="s">
        <v>419</v>
      </c>
      <c r="AI1301" s="119" t="s">
        <v>2095</v>
      </c>
      <c r="AJ1301" s="231">
        <f t="shared" si="816"/>
        <v>0.1</v>
      </c>
      <c r="AK1301" s="119" t="s">
        <v>419</v>
      </c>
      <c r="AL1301" s="119" t="s">
        <v>2082</v>
      </c>
      <c r="AM1301" s="231">
        <f t="shared" si="824"/>
        <v>0.15</v>
      </c>
      <c r="AN1301" s="231" t="s">
        <v>2051</v>
      </c>
      <c r="AO1301" s="231" t="s">
        <v>2052</v>
      </c>
      <c r="AP1301" s="225">
        <f t="shared" si="817"/>
        <v>0.25</v>
      </c>
      <c r="AQ1301" s="226">
        <f t="shared" si="818"/>
        <v>1.05</v>
      </c>
      <c r="AR1301" s="360"/>
      <c r="AS1301" s="363"/>
      <c r="AT1301" s="366"/>
      <c r="AU1301" s="363"/>
      <c r="AV1301" s="366"/>
      <c r="AW1301" s="366"/>
      <c r="AX1301" s="366"/>
      <c r="AY1301" s="369"/>
    </row>
    <row r="1302" spans="1:51" ht="50" customHeight="1" x14ac:dyDescent="0.3">
      <c r="A1302" s="373" t="s">
        <v>256</v>
      </c>
      <c r="B1302" s="376" t="s">
        <v>163</v>
      </c>
      <c r="C1302" s="379">
        <v>5</v>
      </c>
      <c r="D1302" s="376" t="s">
        <v>465</v>
      </c>
      <c r="E1302" s="376" t="s">
        <v>175</v>
      </c>
      <c r="F1302" s="376" t="s">
        <v>2032</v>
      </c>
      <c r="G1302" s="382" t="str">
        <f>(CONCATENATE(F1302," ","de"," ",D1302," ","por"," ",J1302," ","debido a"," ",I1302))</f>
        <v>Pérdida de confidencialidad e integridad de Equipos de cómputo por Alteración de la información / Modificación de la Información debido a Acceso a los equipos de cómputo sin controles</v>
      </c>
      <c r="H1302" s="361" t="s">
        <v>2104</v>
      </c>
      <c r="I1302" s="361" t="s">
        <v>2033</v>
      </c>
      <c r="J1302" s="361" t="s">
        <v>2174</v>
      </c>
      <c r="K1302" s="361" t="s">
        <v>2175</v>
      </c>
      <c r="L1302" s="361" t="s">
        <v>176</v>
      </c>
      <c r="M1302" s="361" t="s">
        <v>2042</v>
      </c>
      <c r="N1302" s="364">
        <f>VALUE(MID($M1302,1,1))</f>
        <v>3</v>
      </c>
      <c r="O1302" s="370">
        <f>IF(N1302=5,100%,IF(N1302=4,80%,IF(N1302=3,60%,IF(N1302=2,40%,IF(N1302=1,20%,"")))))</f>
        <v>0.6</v>
      </c>
      <c r="P1302" s="361" t="s">
        <v>2106</v>
      </c>
      <c r="Q1302" s="364">
        <f>VALUE(MID($P1302,1,1))</f>
        <v>3</v>
      </c>
      <c r="R1302" s="370">
        <f>IF(Q1302=5,100%,IF(Q1302=4,80%,IF(Q1302=3,60%,IF(Q1302=2,40%,IF(Q1302=1,20%,"")))))</f>
        <v>0.6</v>
      </c>
      <c r="S1302" s="364" t="str">
        <f>CONCATENATE(M1302,P1302)</f>
        <v>3. Media3. Moderado</v>
      </c>
      <c r="T1302" s="367" t="str">
        <f t="shared" ref="T1302" si="828">IF(S1302="5. Muy alta1. Leve","Alto",IF(S1302="5. Muy alta2. Menor","Alto",IF(S1302="5. Muy alta3. Moderado","Alto",IF(S1302="5. Muy alta4. Mayor","Alto",IF(S1302="5. Muy alta5. Catastrófico","Extremo",IF(S1302="4. Alta1. Leve","Moderado",IF(S1302="4. Alta2. Menor","Moderado",IF(S1302="4. Alta3. Moderado","Alto",IF(S1302="4. Alta4. Mayor","Alto",IF(S1302="4. Alta5. Catastrófico","Extremo",IF(S1302="3. Media1. Leve","Moderado",IF(S1302="3. Media2. Menor","Moderado",IF(S1302="3. Media3. Moderado","Moderado",IF(S1302="3. Media4. Mayor","Alto",IF(S1302="3. Media5. Catastrófico","Extremo",IF(S1302="2. Baja1. Leve","Bajo",IF(S1302="2. Baja2. Menor","Moderado",IF(S1302="2. Baja3. Moderado","Moderado",IF(S1302="2. Baja4. Mayor","Alto",IF(S1302="2. Baja5. Catastrófico","Extremo",IF(S1302="1. Muy baja1. Leve","Bajo",IF(S1302="1. Muy baja2. Menor","Bajo",IF(S1302="1. Muy baja3. Moderado","Moderado",IF(S1302="1. Muy baja4. Mayor","Alto",IF(S1302="1. Muy baja5. Catastrófico","Extremo","")))))))))))))))))))))))))</f>
        <v>Moderado</v>
      </c>
      <c r="U1302" s="96" t="s">
        <v>419</v>
      </c>
      <c r="V1302" s="96" t="s">
        <v>2176</v>
      </c>
      <c r="W1302" s="96" t="s">
        <v>2046</v>
      </c>
      <c r="X1302" s="224">
        <f t="shared" si="822"/>
        <v>0.25</v>
      </c>
      <c r="Y1302" s="224" t="s">
        <v>2047</v>
      </c>
      <c r="Z1302" s="224">
        <f t="shared" si="823"/>
        <v>0.05</v>
      </c>
      <c r="AA1302" s="96" t="s">
        <v>419</v>
      </c>
      <c r="AB1302" s="96" t="s">
        <v>2177</v>
      </c>
      <c r="AC1302" s="231">
        <f t="shared" si="814"/>
        <v>0.1</v>
      </c>
      <c r="AD1302" s="96" t="s">
        <v>419</v>
      </c>
      <c r="AE1302" s="96" t="s">
        <v>178</v>
      </c>
      <c r="AF1302" s="96" t="s">
        <v>170</v>
      </c>
      <c r="AG1302" s="231">
        <f t="shared" si="815"/>
        <v>0.15</v>
      </c>
      <c r="AH1302" s="96" t="s">
        <v>419</v>
      </c>
      <c r="AI1302" s="96" t="s">
        <v>2145</v>
      </c>
      <c r="AJ1302" s="231">
        <f t="shared" si="816"/>
        <v>0.1</v>
      </c>
      <c r="AK1302" s="96" t="s">
        <v>419</v>
      </c>
      <c r="AL1302" s="96" t="s">
        <v>2050</v>
      </c>
      <c r="AM1302" s="231">
        <f t="shared" si="824"/>
        <v>0.15</v>
      </c>
      <c r="AN1302" s="231" t="s">
        <v>2051</v>
      </c>
      <c r="AO1302" s="231" t="s">
        <v>2067</v>
      </c>
      <c r="AP1302" s="225">
        <f t="shared" si="817"/>
        <v>0.25</v>
      </c>
      <c r="AQ1302" s="226">
        <f t="shared" si="818"/>
        <v>1.05</v>
      </c>
      <c r="AR1302" s="358">
        <f>AVERAGE(AQ1302,AQ1303,AQ1304)</f>
        <v>1.05</v>
      </c>
      <c r="AS1302" s="361" t="s">
        <v>2053</v>
      </c>
      <c r="AT1302" s="364">
        <f>VALUE(MID($AS1302,1,1))</f>
        <v>1</v>
      </c>
      <c r="AU1302" s="361" t="s">
        <v>2054</v>
      </c>
      <c r="AV1302" s="364">
        <f>VALUE(MID($AU1302,1,1))</f>
        <v>1</v>
      </c>
      <c r="AW1302" s="364">
        <f>$AT1302*$AV1302</f>
        <v>1</v>
      </c>
      <c r="AX1302" s="364" t="str">
        <f>CONCATENATE(AS1302,AU1302)</f>
        <v>1. Muy baja1. Leve</v>
      </c>
      <c r="AY1302" s="367" t="str">
        <f t="shared" ref="AY1302" si="829">IF(AX1302="5. Muy alta1. Leve","Alto",IF(AX1302="5. Muy alta2. Menor","Alto",IF(AX1302="5. Muy alta3. Moderado","Alto",IF(AX1302="5. Muy alta4. Mayor","Alto",IF(AX1302="5. Muy alta5. Catastrófico","Extremo",IF(AX1302="4. Alta1. Leve","Moderado",IF(AX1302="4. Alta2. Menor","Moderado",IF(AX1302="4. Alta3. Moderado","Alto",IF(AX1302="4. Alta4. Mayor","Alto",IF(AX1302="4. Alta5. Catastrófico","Extremo",IF(AX1302="3. Media1. Leve","Moderado",IF(AX1302="3. Media2. Menor","Moderado",IF(AX1302="3. Media3. Moderado","Moderado",IF(AX1302="3. Media4. Mayor","Alto",IF(AX1302="3. Media5. Catastrófico","Extremo",IF(AX1302="2. Baja1. Leve","Bajo",IF(AX1302="2. Baja2. Menor","Moderado",IF(AX1302="2. Baja3. Moderado","Moderado",IF(AX1302="2. Baja4. Mayor","Alto",IF(AX1302="2. Baja5. Catastrófico","Extremo",IF(AX1302="1. Muy baja1. Leve","Bajo",IF(AX1302="1. Muy baja2. Menor","Bajo",IF(AX1302="1. Muy baja3. Moderado","Moderado",IF(AX1302="1. Muy baja4. Mayor","Alto",IF(AX1302="1. Muy baja5. Catastrófico","Extremo","")))))))))))))))))))))))))</f>
        <v>Bajo</v>
      </c>
    </row>
    <row r="1303" spans="1:51" ht="50" customHeight="1" x14ac:dyDescent="0.3">
      <c r="A1303" s="374"/>
      <c r="B1303" s="377"/>
      <c r="C1303" s="380"/>
      <c r="D1303" s="377"/>
      <c r="E1303" s="377"/>
      <c r="F1303" s="377"/>
      <c r="G1303" s="383"/>
      <c r="H1303" s="362"/>
      <c r="I1303" s="362"/>
      <c r="J1303" s="362"/>
      <c r="K1303" s="362"/>
      <c r="L1303" s="362"/>
      <c r="M1303" s="362"/>
      <c r="N1303" s="365"/>
      <c r="O1303" s="371"/>
      <c r="P1303" s="362"/>
      <c r="Q1303" s="365"/>
      <c r="R1303" s="371"/>
      <c r="S1303" s="365"/>
      <c r="T1303" s="368"/>
      <c r="U1303" s="96" t="s">
        <v>419</v>
      </c>
      <c r="V1303" s="96" t="s">
        <v>2178</v>
      </c>
      <c r="W1303" s="96" t="s">
        <v>2046</v>
      </c>
      <c r="X1303" s="224">
        <f t="shared" si="822"/>
        <v>0.25</v>
      </c>
      <c r="Y1303" s="224" t="s">
        <v>2047</v>
      </c>
      <c r="Z1303" s="224">
        <f t="shared" si="823"/>
        <v>0.05</v>
      </c>
      <c r="AA1303" s="96" t="s">
        <v>419</v>
      </c>
      <c r="AB1303" s="96" t="s">
        <v>2179</v>
      </c>
      <c r="AC1303" s="231">
        <f t="shared" si="814"/>
        <v>0.1</v>
      </c>
      <c r="AD1303" s="96" t="s">
        <v>419</v>
      </c>
      <c r="AE1303" s="96" t="s">
        <v>516</v>
      </c>
      <c r="AF1303" s="96" t="s">
        <v>3812</v>
      </c>
      <c r="AG1303" s="231">
        <f t="shared" si="815"/>
        <v>0.15</v>
      </c>
      <c r="AH1303" s="96" t="s">
        <v>419</v>
      </c>
      <c r="AI1303" s="96" t="s">
        <v>2145</v>
      </c>
      <c r="AJ1303" s="231">
        <f t="shared" si="816"/>
        <v>0.1</v>
      </c>
      <c r="AK1303" s="96" t="s">
        <v>419</v>
      </c>
      <c r="AL1303" s="96" t="s">
        <v>2050</v>
      </c>
      <c r="AM1303" s="231">
        <f t="shared" si="824"/>
        <v>0.15</v>
      </c>
      <c r="AN1303" s="231" t="s">
        <v>2051</v>
      </c>
      <c r="AO1303" s="231" t="s">
        <v>2067</v>
      </c>
      <c r="AP1303" s="225">
        <f t="shared" si="817"/>
        <v>0.25</v>
      </c>
      <c r="AQ1303" s="226">
        <f t="shared" si="818"/>
        <v>1.05</v>
      </c>
      <c r="AR1303" s="359"/>
      <c r="AS1303" s="362"/>
      <c r="AT1303" s="365"/>
      <c r="AU1303" s="362"/>
      <c r="AV1303" s="365"/>
      <c r="AW1303" s="365"/>
      <c r="AX1303" s="365"/>
      <c r="AY1303" s="368"/>
    </row>
    <row r="1304" spans="1:51" ht="50" customHeight="1" x14ac:dyDescent="0.3">
      <c r="A1304" s="375"/>
      <c r="B1304" s="378"/>
      <c r="C1304" s="381"/>
      <c r="D1304" s="378"/>
      <c r="E1304" s="378"/>
      <c r="F1304" s="378"/>
      <c r="G1304" s="384"/>
      <c r="H1304" s="363"/>
      <c r="I1304" s="363"/>
      <c r="J1304" s="363"/>
      <c r="K1304" s="363"/>
      <c r="L1304" s="363"/>
      <c r="M1304" s="363"/>
      <c r="N1304" s="366"/>
      <c r="O1304" s="372"/>
      <c r="P1304" s="363"/>
      <c r="Q1304" s="366"/>
      <c r="R1304" s="372"/>
      <c r="S1304" s="366"/>
      <c r="T1304" s="369"/>
      <c r="U1304" s="96" t="s">
        <v>419</v>
      </c>
      <c r="V1304" s="96" t="s">
        <v>4159</v>
      </c>
      <c r="W1304" s="96" t="s">
        <v>2046</v>
      </c>
      <c r="X1304" s="224">
        <f t="shared" si="822"/>
        <v>0.25</v>
      </c>
      <c r="Y1304" s="224" t="s">
        <v>2047</v>
      </c>
      <c r="Z1304" s="224">
        <f t="shared" si="823"/>
        <v>0.05</v>
      </c>
      <c r="AA1304" s="96" t="s">
        <v>419</v>
      </c>
      <c r="AB1304" s="96" t="s">
        <v>4160</v>
      </c>
      <c r="AC1304" s="231">
        <f t="shared" si="814"/>
        <v>0.1</v>
      </c>
      <c r="AD1304" s="96" t="s">
        <v>419</v>
      </c>
      <c r="AE1304" s="96" t="s">
        <v>516</v>
      </c>
      <c r="AF1304" s="96" t="s">
        <v>3812</v>
      </c>
      <c r="AG1304" s="231">
        <f t="shared" si="815"/>
        <v>0.15</v>
      </c>
      <c r="AH1304" s="96" t="s">
        <v>419</v>
      </c>
      <c r="AI1304" s="96" t="s">
        <v>2066</v>
      </c>
      <c r="AJ1304" s="231">
        <f t="shared" si="816"/>
        <v>0.1</v>
      </c>
      <c r="AK1304" s="96" t="s">
        <v>419</v>
      </c>
      <c r="AL1304" s="96" t="s">
        <v>2050</v>
      </c>
      <c r="AM1304" s="231">
        <f t="shared" si="824"/>
        <v>0.15</v>
      </c>
      <c r="AN1304" s="231" t="s">
        <v>2051</v>
      </c>
      <c r="AO1304" s="231" t="s">
        <v>2067</v>
      </c>
      <c r="AP1304" s="225">
        <f t="shared" si="817"/>
        <v>0.25</v>
      </c>
      <c r="AQ1304" s="226">
        <f t="shared" si="818"/>
        <v>1.05</v>
      </c>
      <c r="AR1304" s="360"/>
      <c r="AS1304" s="363"/>
      <c r="AT1304" s="366"/>
      <c r="AU1304" s="363"/>
      <c r="AV1304" s="366"/>
      <c r="AW1304" s="366"/>
      <c r="AX1304" s="366"/>
      <c r="AY1304" s="369"/>
    </row>
    <row r="1305" spans="1:51" ht="50" customHeight="1" x14ac:dyDescent="0.3">
      <c r="A1305" s="373" t="s">
        <v>256</v>
      </c>
      <c r="B1305" s="376" t="s">
        <v>163</v>
      </c>
      <c r="C1305" s="379">
        <v>6</v>
      </c>
      <c r="D1305" s="376" t="s">
        <v>465</v>
      </c>
      <c r="E1305" s="376" t="s">
        <v>175</v>
      </c>
      <c r="F1305" s="376" t="s">
        <v>2061</v>
      </c>
      <c r="G1305" s="382" t="str">
        <f>(CONCATENATE(F1305," ","de"," ",D1305," ","por"," ",J1305," ","debido a"," ",I1305))</f>
        <v>Pérdida de Disponibilidad de Equipos de cómputo por Ataque de virus sofisticados debido a Acceso a los equipos de cómputo sin controles</v>
      </c>
      <c r="H1305" s="361" t="s">
        <v>2104</v>
      </c>
      <c r="I1305" s="361" t="s">
        <v>2033</v>
      </c>
      <c r="J1305" s="361" t="s">
        <v>2034</v>
      </c>
      <c r="K1305" s="361" t="s">
        <v>2076</v>
      </c>
      <c r="L1305" s="361" t="s">
        <v>176</v>
      </c>
      <c r="M1305" s="361" t="s">
        <v>2042</v>
      </c>
      <c r="N1305" s="364">
        <f>VALUE(MID($M1305,1,1))</f>
        <v>3</v>
      </c>
      <c r="O1305" s="370">
        <f>IF(N1305=5,100%,IF(N1305=4,80%,IF(N1305=3,60%,IF(N1305=2,40%,IF(N1305=1,20%,"")))))</f>
        <v>0.6</v>
      </c>
      <c r="P1305" s="361" t="s">
        <v>2106</v>
      </c>
      <c r="Q1305" s="364">
        <f>VALUE(MID($P1305,1,1))</f>
        <v>3</v>
      </c>
      <c r="R1305" s="370">
        <f>IF(Q1305=5,100%,IF(Q1305=4,80%,IF(Q1305=3,60%,IF(Q1305=2,40%,IF(Q1305=1,20%,"")))))</f>
        <v>0.6</v>
      </c>
      <c r="S1305" s="364" t="str">
        <f>CONCATENATE(M1305,P1305)</f>
        <v>3. Media3. Moderado</v>
      </c>
      <c r="T1305" s="367" t="str">
        <f t="shared" ref="T1305" si="830">IF(S1305="5. Muy alta1. Leve","Alto",IF(S1305="5. Muy alta2. Menor","Alto",IF(S1305="5. Muy alta3. Moderado","Alto",IF(S1305="5. Muy alta4. Mayor","Alto",IF(S1305="5. Muy alta5. Catastrófico","Extremo",IF(S1305="4. Alta1. Leve","Moderado",IF(S1305="4. Alta2. Menor","Moderado",IF(S1305="4. Alta3. Moderado","Alto",IF(S1305="4. Alta4. Mayor","Alto",IF(S1305="4. Alta5. Catastrófico","Extremo",IF(S1305="3. Media1. Leve","Moderado",IF(S1305="3. Media2. Menor","Moderado",IF(S1305="3. Media3. Moderado","Moderado",IF(S1305="3. Media4. Mayor","Alto",IF(S1305="3. Media5. Catastrófico","Extremo",IF(S1305="2. Baja1. Leve","Bajo",IF(S1305="2. Baja2. Menor","Moderado",IF(S1305="2. Baja3. Moderado","Moderado",IF(S1305="2. Baja4. Mayor","Alto",IF(S1305="2. Baja5. Catastrófico","Extremo",IF(S1305="1. Muy baja1. Leve","Bajo",IF(S1305="1. Muy baja2. Menor","Bajo",IF(S1305="1. Muy baja3. Moderado","Moderado",IF(S1305="1. Muy baja4. Mayor","Alto",IF(S1305="1. Muy baja5. Catastrófico","Extremo","")))))))))))))))))))))))))</f>
        <v>Moderado</v>
      </c>
      <c r="U1305" s="96" t="s">
        <v>419</v>
      </c>
      <c r="V1305" s="96" t="s">
        <v>2181</v>
      </c>
      <c r="W1305" s="96" t="s">
        <v>2046</v>
      </c>
      <c r="X1305" s="224">
        <f t="shared" si="822"/>
        <v>0.25</v>
      </c>
      <c r="Y1305" s="224" t="s">
        <v>2069</v>
      </c>
      <c r="Z1305" s="224">
        <f t="shared" si="823"/>
        <v>0.15</v>
      </c>
      <c r="AA1305" s="96" t="s">
        <v>419</v>
      </c>
      <c r="AB1305" s="96" t="s">
        <v>2182</v>
      </c>
      <c r="AC1305" s="231">
        <f t="shared" si="814"/>
        <v>0.1</v>
      </c>
      <c r="AD1305" s="96" t="s">
        <v>419</v>
      </c>
      <c r="AE1305" s="96" t="s">
        <v>289</v>
      </c>
      <c r="AF1305" s="96" t="s">
        <v>170</v>
      </c>
      <c r="AG1305" s="231">
        <f t="shared" si="815"/>
        <v>0.15</v>
      </c>
      <c r="AH1305" s="96" t="s">
        <v>419</v>
      </c>
      <c r="AI1305" s="96" t="s">
        <v>2066</v>
      </c>
      <c r="AJ1305" s="231">
        <f t="shared" si="816"/>
        <v>0.1</v>
      </c>
      <c r="AK1305" s="96" t="s">
        <v>419</v>
      </c>
      <c r="AL1305" s="96" t="s">
        <v>2063</v>
      </c>
      <c r="AM1305" s="231">
        <f t="shared" si="824"/>
        <v>0.15</v>
      </c>
      <c r="AN1305" s="231" t="s">
        <v>2051</v>
      </c>
      <c r="AO1305" s="231" t="s">
        <v>2183</v>
      </c>
      <c r="AP1305" s="225">
        <f t="shared" si="817"/>
        <v>0.25</v>
      </c>
      <c r="AQ1305" s="226">
        <f t="shared" si="818"/>
        <v>1.1499999999999999</v>
      </c>
      <c r="AR1305" s="358">
        <f>AVERAGE(AQ1305,AQ1306,AQ1307)</f>
        <v>1.0666666666666667</v>
      </c>
      <c r="AS1305" s="361" t="s">
        <v>2053</v>
      </c>
      <c r="AT1305" s="364">
        <f>VALUE(MID($AS1305,1,1))</f>
        <v>1</v>
      </c>
      <c r="AU1305" s="361" t="s">
        <v>2054</v>
      </c>
      <c r="AV1305" s="364">
        <f>VALUE(MID($AU1305,1,1))</f>
        <v>1</v>
      </c>
      <c r="AW1305" s="364">
        <f>$AT1305*$AV1305</f>
        <v>1</v>
      </c>
      <c r="AX1305" s="364" t="str">
        <f>CONCATENATE(AS1305,AU1305)</f>
        <v>1. Muy baja1. Leve</v>
      </c>
      <c r="AY1305" s="367" t="str">
        <f t="shared" ref="AY1305" si="831">IF(AX1305="5. Muy alta1. Leve","Alto",IF(AX1305="5. Muy alta2. Menor","Alto",IF(AX1305="5. Muy alta3. Moderado","Alto",IF(AX1305="5. Muy alta4. Mayor","Alto",IF(AX1305="5. Muy alta5. Catastrófico","Extremo",IF(AX1305="4. Alta1. Leve","Moderado",IF(AX1305="4. Alta2. Menor","Moderado",IF(AX1305="4. Alta3. Moderado","Alto",IF(AX1305="4. Alta4. Mayor","Alto",IF(AX1305="4. Alta5. Catastrófico","Extremo",IF(AX1305="3. Media1. Leve","Moderado",IF(AX1305="3. Media2. Menor","Moderado",IF(AX1305="3. Media3. Moderado","Moderado",IF(AX1305="3. Media4. Mayor","Alto",IF(AX1305="3. Media5. Catastrófico","Extremo",IF(AX1305="2. Baja1. Leve","Bajo",IF(AX1305="2. Baja2. Menor","Moderado",IF(AX1305="2. Baja3. Moderado","Moderado",IF(AX1305="2. Baja4. Mayor","Alto",IF(AX1305="2. Baja5. Catastrófico","Extremo",IF(AX1305="1. Muy baja1. Leve","Bajo",IF(AX1305="1. Muy baja2. Menor","Bajo",IF(AX1305="1. Muy baja3. Moderado","Moderado",IF(AX1305="1. Muy baja4. Mayor","Alto",IF(AX1305="1. Muy baja5. Catastrófico","Extremo","")))))))))))))))))))))))))</f>
        <v>Bajo</v>
      </c>
    </row>
    <row r="1306" spans="1:51" ht="50" customHeight="1" x14ac:dyDescent="0.3">
      <c r="A1306" s="374"/>
      <c r="B1306" s="377"/>
      <c r="C1306" s="380"/>
      <c r="D1306" s="377"/>
      <c r="E1306" s="377"/>
      <c r="F1306" s="377"/>
      <c r="G1306" s="383"/>
      <c r="H1306" s="362"/>
      <c r="I1306" s="362"/>
      <c r="J1306" s="362"/>
      <c r="K1306" s="362"/>
      <c r="L1306" s="362"/>
      <c r="M1306" s="362"/>
      <c r="N1306" s="365"/>
      <c r="O1306" s="371"/>
      <c r="P1306" s="362"/>
      <c r="Q1306" s="365"/>
      <c r="R1306" s="371"/>
      <c r="S1306" s="365"/>
      <c r="T1306" s="368"/>
      <c r="U1306" s="96" t="s">
        <v>419</v>
      </c>
      <c r="V1306" s="96" t="s">
        <v>2181</v>
      </c>
      <c r="W1306" s="96" t="s">
        <v>2114</v>
      </c>
      <c r="X1306" s="224">
        <f t="shared" si="822"/>
        <v>0.1</v>
      </c>
      <c r="Y1306" s="224" t="s">
        <v>2069</v>
      </c>
      <c r="Z1306" s="224">
        <f t="shared" si="823"/>
        <v>0.15</v>
      </c>
      <c r="AA1306" s="96" t="s">
        <v>419</v>
      </c>
      <c r="AB1306" s="96" t="s">
        <v>2182</v>
      </c>
      <c r="AC1306" s="231">
        <f t="shared" si="814"/>
        <v>0.1</v>
      </c>
      <c r="AD1306" s="96" t="s">
        <v>419</v>
      </c>
      <c r="AE1306" s="96" t="s">
        <v>289</v>
      </c>
      <c r="AF1306" s="96" t="s">
        <v>170</v>
      </c>
      <c r="AG1306" s="231">
        <f t="shared" si="815"/>
        <v>0.15</v>
      </c>
      <c r="AH1306" s="96" t="s">
        <v>419</v>
      </c>
      <c r="AI1306" s="96" t="s">
        <v>2066</v>
      </c>
      <c r="AJ1306" s="231">
        <f t="shared" si="816"/>
        <v>0.1</v>
      </c>
      <c r="AK1306" s="96" t="s">
        <v>419</v>
      </c>
      <c r="AL1306" s="96" t="s">
        <v>2063</v>
      </c>
      <c r="AM1306" s="231">
        <f t="shared" si="824"/>
        <v>0.15</v>
      </c>
      <c r="AN1306" s="231" t="s">
        <v>2051</v>
      </c>
      <c r="AO1306" s="231" t="s">
        <v>2183</v>
      </c>
      <c r="AP1306" s="225">
        <f t="shared" si="817"/>
        <v>0.25</v>
      </c>
      <c r="AQ1306" s="226">
        <f t="shared" si="818"/>
        <v>1</v>
      </c>
      <c r="AR1306" s="359"/>
      <c r="AS1306" s="362"/>
      <c r="AT1306" s="365"/>
      <c r="AU1306" s="362"/>
      <c r="AV1306" s="365"/>
      <c r="AW1306" s="365"/>
      <c r="AX1306" s="365"/>
      <c r="AY1306" s="368"/>
    </row>
    <row r="1307" spans="1:51" ht="50" customHeight="1" x14ac:dyDescent="0.3">
      <c r="A1307" s="375"/>
      <c r="B1307" s="378"/>
      <c r="C1307" s="381"/>
      <c r="D1307" s="378"/>
      <c r="E1307" s="378"/>
      <c r="F1307" s="378"/>
      <c r="G1307" s="384"/>
      <c r="H1307" s="363"/>
      <c r="I1307" s="363"/>
      <c r="J1307" s="363"/>
      <c r="K1307" s="363"/>
      <c r="L1307" s="363"/>
      <c r="M1307" s="363"/>
      <c r="N1307" s="366"/>
      <c r="O1307" s="372"/>
      <c r="P1307" s="363"/>
      <c r="Q1307" s="366"/>
      <c r="R1307" s="372"/>
      <c r="S1307" s="366"/>
      <c r="T1307" s="369"/>
      <c r="U1307" s="96" t="s">
        <v>419</v>
      </c>
      <c r="V1307" s="96" t="s">
        <v>2184</v>
      </c>
      <c r="W1307" s="96" t="s">
        <v>2046</v>
      </c>
      <c r="X1307" s="224">
        <f t="shared" si="822"/>
        <v>0.25</v>
      </c>
      <c r="Y1307" s="224" t="s">
        <v>2047</v>
      </c>
      <c r="Z1307" s="224">
        <f t="shared" si="823"/>
        <v>0.05</v>
      </c>
      <c r="AA1307" s="96" t="s">
        <v>419</v>
      </c>
      <c r="AB1307" s="96" t="s">
        <v>2185</v>
      </c>
      <c r="AC1307" s="231">
        <f t="shared" si="814"/>
        <v>0.1</v>
      </c>
      <c r="AD1307" s="96" t="s">
        <v>419</v>
      </c>
      <c r="AE1307" s="96" t="s">
        <v>178</v>
      </c>
      <c r="AF1307" s="96" t="s">
        <v>170</v>
      </c>
      <c r="AG1307" s="231">
        <f t="shared" si="815"/>
        <v>0.15</v>
      </c>
      <c r="AH1307" s="96" t="s">
        <v>419</v>
      </c>
      <c r="AI1307" s="96" t="s">
        <v>2159</v>
      </c>
      <c r="AJ1307" s="231">
        <f t="shared" si="816"/>
        <v>0.1</v>
      </c>
      <c r="AK1307" s="96" t="s">
        <v>419</v>
      </c>
      <c r="AL1307" s="96" t="s">
        <v>2063</v>
      </c>
      <c r="AM1307" s="231">
        <f t="shared" si="824"/>
        <v>0.15</v>
      </c>
      <c r="AN1307" s="231" t="s">
        <v>2051</v>
      </c>
      <c r="AO1307" s="231" t="s">
        <v>2183</v>
      </c>
      <c r="AP1307" s="225">
        <f t="shared" si="817"/>
        <v>0.25</v>
      </c>
      <c r="AQ1307" s="226">
        <f t="shared" si="818"/>
        <v>1.05</v>
      </c>
      <c r="AR1307" s="360"/>
      <c r="AS1307" s="363"/>
      <c r="AT1307" s="366"/>
      <c r="AU1307" s="363"/>
      <c r="AV1307" s="366"/>
      <c r="AW1307" s="366"/>
      <c r="AX1307" s="366"/>
      <c r="AY1307" s="369"/>
    </row>
    <row r="1308" spans="1:51" ht="50" customHeight="1" x14ac:dyDescent="0.3">
      <c r="A1308" s="373" t="s">
        <v>256</v>
      </c>
      <c r="B1308" s="376" t="s">
        <v>163</v>
      </c>
      <c r="C1308" s="379">
        <v>7</v>
      </c>
      <c r="D1308" s="376" t="s">
        <v>1916</v>
      </c>
      <c r="E1308" s="376" t="s">
        <v>695</v>
      </c>
      <c r="F1308" s="376" t="s">
        <v>2032</v>
      </c>
      <c r="G1308" s="382" t="str">
        <f>(CONCATENATE(F1308," ","de"," ",D1308," ","por"," ",J1308," ","debido a"," ",I1308))</f>
        <v>Pérdida de confidencialidad e integridad de Archivo de gestión  por Fuego debido a Falta de mantenimiento</v>
      </c>
      <c r="H1308" s="361" t="s">
        <v>2084</v>
      </c>
      <c r="I1308" s="361" t="s">
        <v>2163</v>
      </c>
      <c r="J1308" s="361" t="s">
        <v>2778</v>
      </c>
      <c r="K1308" s="361" t="s">
        <v>2140</v>
      </c>
      <c r="L1308" s="361" t="s">
        <v>176</v>
      </c>
      <c r="M1308" s="361" t="s">
        <v>2132</v>
      </c>
      <c r="N1308" s="364">
        <f>VALUE(MID($M1308,1,1))</f>
        <v>2</v>
      </c>
      <c r="O1308" s="370">
        <f>IF(N1308=5,100%,IF(N1308=4,80%,IF(N1308=3,60%,IF(N1308=2,40%,IF(N1308=1,20%,"")))))</f>
        <v>0.4</v>
      </c>
      <c r="P1308" s="361" t="s">
        <v>2043</v>
      </c>
      <c r="Q1308" s="364">
        <f>VALUE(MID($P1308,1,1))</f>
        <v>2</v>
      </c>
      <c r="R1308" s="370">
        <f>IF(Q1308=5,100%,IF(Q1308=4,80%,IF(Q1308=3,60%,IF(Q1308=2,40%,IF(Q1308=1,20%,"")))))</f>
        <v>0.4</v>
      </c>
      <c r="S1308" s="364" t="str">
        <f>CONCATENATE(M1308,P1308)</f>
        <v>2. Baja2. Menor</v>
      </c>
      <c r="T1308" s="367" t="str">
        <f t="shared" ref="T1308" si="832">IF(S1308="5. Muy alta1. Leve","Alto",IF(S1308="5. Muy alta2. Menor","Alto",IF(S1308="5. Muy alta3. Moderado","Alto",IF(S1308="5. Muy alta4. Mayor","Alto",IF(S1308="5. Muy alta5. Catastrófico","Extremo",IF(S1308="4. Alta1. Leve","Moderado",IF(S1308="4. Alta2. Menor","Moderado",IF(S1308="4. Alta3. Moderado","Alto",IF(S1308="4. Alta4. Mayor","Alto",IF(S1308="4. Alta5. Catastrófico","Extremo",IF(S1308="3. Media1. Leve","Moderado",IF(S1308="3. Media2. Menor","Moderado",IF(S1308="3. Media3. Moderado","Moderado",IF(S1308="3. Media4. Mayor","Alto",IF(S1308="3. Media5. Catastrófico","Extremo",IF(S1308="2. Baja1. Leve","Bajo",IF(S1308="2. Baja2. Menor","Moderado",IF(S1308="2. Baja3. Moderado","Moderado",IF(S1308="2. Baja4. Mayor","Alto",IF(S1308="2. Baja5. Catastrófico","Extremo",IF(S1308="1. Muy baja1. Leve","Bajo",IF(S1308="1. Muy baja2. Menor","Bajo",IF(S1308="1. Muy baja3. Moderado","Moderado",IF(S1308="1. Muy baja4. Mayor","Alto",IF(S1308="1. Muy baja5. Catastrófico","Extremo","")))))))))))))))))))))))))</f>
        <v>Moderado</v>
      </c>
      <c r="U1308" s="96" t="s">
        <v>419</v>
      </c>
      <c r="V1308" s="96" t="s">
        <v>2779</v>
      </c>
      <c r="W1308" s="96" t="s">
        <v>2046</v>
      </c>
      <c r="X1308" s="224">
        <f t="shared" si="822"/>
        <v>0.25</v>
      </c>
      <c r="Y1308" s="224" t="s">
        <v>2047</v>
      </c>
      <c r="Z1308" s="224">
        <f t="shared" si="823"/>
        <v>0.05</v>
      </c>
      <c r="AA1308" s="96" t="s">
        <v>419</v>
      </c>
      <c r="AB1308" s="96" t="s">
        <v>2780</v>
      </c>
      <c r="AC1308" s="231">
        <f t="shared" si="814"/>
        <v>0.1</v>
      </c>
      <c r="AD1308" s="96" t="s">
        <v>419</v>
      </c>
      <c r="AE1308" s="129" t="s">
        <v>1410</v>
      </c>
      <c r="AF1308" s="96" t="s">
        <v>3812</v>
      </c>
      <c r="AG1308" s="231">
        <f t="shared" si="815"/>
        <v>0.15</v>
      </c>
      <c r="AH1308" s="96" t="s">
        <v>419</v>
      </c>
      <c r="AI1308" s="96" t="s">
        <v>2049</v>
      </c>
      <c r="AJ1308" s="231">
        <f t="shared" si="816"/>
        <v>0.1</v>
      </c>
      <c r="AK1308" s="96" t="s">
        <v>419</v>
      </c>
      <c r="AL1308" s="96" t="s">
        <v>2050</v>
      </c>
      <c r="AM1308" s="231">
        <f t="shared" si="824"/>
        <v>0.15</v>
      </c>
      <c r="AN1308" s="231" t="s">
        <v>2051</v>
      </c>
      <c r="AO1308" s="231" t="s">
        <v>2052</v>
      </c>
      <c r="AP1308" s="225">
        <f t="shared" si="817"/>
        <v>0.25</v>
      </c>
      <c r="AQ1308" s="226">
        <f t="shared" si="818"/>
        <v>1.05</v>
      </c>
      <c r="AR1308" s="358">
        <f>AVERAGE(AQ1308,AQ1309,AQ1310)</f>
        <v>0.70000000000000007</v>
      </c>
      <c r="AS1308" s="361" t="s">
        <v>2053</v>
      </c>
      <c r="AT1308" s="364">
        <f>VALUE(MID($AS1308,1,1))</f>
        <v>1</v>
      </c>
      <c r="AU1308" s="361" t="s">
        <v>2054</v>
      </c>
      <c r="AV1308" s="364">
        <f>VALUE(MID($AU1308,1,1))</f>
        <v>1</v>
      </c>
      <c r="AW1308" s="364">
        <f>$AT1308*$AV1308</f>
        <v>1</v>
      </c>
      <c r="AX1308" s="364" t="str">
        <f>CONCATENATE(AS1308,AU1308)</f>
        <v>1. Muy baja1. Leve</v>
      </c>
      <c r="AY1308" s="367" t="str">
        <f t="shared" ref="AY1308" si="833">IF(AX1308="5. Muy alta1. Leve","Alto",IF(AX1308="5. Muy alta2. Menor","Alto",IF(AX1308="5. Muy alta3. Moderado","Alto",IF(AX1308="5. Muy alta4. Mayor","Alto",IF(AX1308="5. Muy alta5. Catastrófico","Extremo",IF(AX1308="4. Alta1. Leve","Moderado",IF(AX1308="4. Alta2. Menor","Moderado",IF(AX1308="4. Alta3. Moderado","Alto",IF(AX1308="4. Alta4. Mayor","Alto",IF(AX1308="4. Alta5. Catastrófico","Extremo",IF(AX1308="3. Media1. Leve","Moderado",IF(AX1308="3. Media2. Menor","Moderado",IF(AX1308="3. Media3. Moderado","Moderado",IF(AX1308="3. Media4. Mayor","Alto",IF(AX1308="3. Media5. Catastrófico","Extremo",IF(AX1308="2. Baja1. Leve","Bajo",IF(AX1308="2. Baja2. Menor","Moderado",IF(AX1308="2. Baja3. Moderado","Moderado",IF(AX1308="2. Baja4. Mayor","Alto",IF(AX1308="2. Baja5. Catastrófico","Extremo",IF(AX1308="1. Muy baja1. Leve","Bajo",IF(AX1308="1. Muy baja2. Menor","Bajo",IF(AX1308="1. Muy baja3. Moderado","Moderado",IF(AX1308="1. Muy baja4. Mayor","Alto",IF(AX1308="1. Muy baja5. Catastrófico","Extremo","")))))))))))))))))))))))))</f>
        <v>Bajo</v>
      </c>
    </row>
    <row r="1309" spans="1:51" ht="50" customHeight="1" x14ac:dyDescent="0.3">
      <c r="A1309" s="374"/>
      <c r="B1309" s="377"/>
      <c r="C1309" s="380"/>
      <c r="D1309" s="377"/>
      <c r="E1309" s="377"/>
      <c r="F1309" s="377"/>
      <c r="G1309" s="383"/>
      <c r="H1309" s="362"/>
      <c r="I1309" s="362"/>
      <c r="J1309" s="362"/>
      <c r="K1309" s="362"/>
      <c r="L1309" s="362"/>
      <c r="M1309" s="362"/>
      <c r="N1309" s="365"/>
      <c r="O1309" s="371"/>
      <c r="P1309" s="362"/>
      <c r="Q1309" s="365"/>
      <c r="R1309" s="371"/>
      <c r="S1309" s="365"/>
      <c r="T1309" s="368"/>
      <c r="U1309" s="96" t="s">
        <v>419</v>
      </c>
      <c r="V1309" s="96" t="s">
        <v>4063</v>
      </c>
      <c r="W1309" s="96" t="s">
        <v>2046</v>
      </c>
      <c r="X1309" s="224">
        <f t="shared" si="822"/>
        <v>0.25</v>
      </c>
      <c r="Y1309" s="224" t="s">
        <v>2047</v>
      </c>
      <c r="Z1309" s="224">
        <f t="shared" si="823"/>
        <v>0.05</v>
      </c>
      <c r="AA1309" s="96" t="s">
        <v>419</v>
      </c>
      <c r="AB1309" s="96" t="s">
        <v>2782</v>
      </c>
      <c r="AC1309" s="231">
        <f t="shared" si="814"/>
        <v>0.1</v>
      </c>
      <c r="AD1309" s="96" t="s">
        <v>419</v>
      </c>
      <c r="AE1309" s="129" t="s">
        <v>1410</v>
      </c>
      <c r="AF1309" s="96" t="s">
        <v>3812</v>
      </c>
      <c r="AG1309" s="231">
        <f t="shared" si="815"/>
        <v>0.15</v>
      </c>
      <c r="AH1309" s="96" t="s">
        <v>419</v>
      </c>
      <c r="AI1309" s="96" t="s">
        <v>2049</v>
      </c>
      <c r="AJ1309" s="231">
        <f t="shared" si="816"/>
        <v>0.1</v>
      </c>
      <c r="AK1309" s="96" t="s">
        <v>419</v>
      </c>
      <c r="AL1309" s="96" t="s">
        <v>2050</v>
      </c>
      <c r="AM1309" s="231">
        <f t="shared" si="824"/>
        <v>0.15</v>
      </c>
      <c r="AN1309" s="231" t="s">
        <v>2051</v>
      </c>
      <c r="AO1309" s="231" t="s">
        <v>2052</v>
      </c>
      <c r="AP1309" s="225">
        <f t="shared" si="817"/>
        <v>0.25</v>
      </c>
      <c r="AQ1309" s="226">
        <f t="shared" si="818"/>
        <v>1.05</v>
      </c>
      <c r="AR1309" s="359"/>
      <c r="AS1309" s="362"/>
      <c r="AT1309" s="365"/>
      <c r="AU1309" s="362"/>
      <c r="AV1309" s="365"/>
      <c r="AW1309" s="365"/>
      <c r="AX1309" s="365"/>
      <c r="AY1309" s="368"/>
    </row>
    <row r="1310" spans="1:51" ht="50" customHeight="1" x14ac:dyDescent="0.3">
      <c r="A1310" s="375"/>
      <c r="B1310" s="378"/>
      <c r="C1310" s="381"/>
      <c r="D1310" s="378"/>
      <c r="E1310" s="378"/>
      <c r="F1310" s="378"/>
      <c r="G1310" s="384"/>
      <c r="H1310" s="363"/>
      <c r="I1310" s="363"/>
      <c r="J1310" s="363"/>
      <c r="K1310" s="363"/>
      <c r="L1310" s="363"/>
      <c r="M1310" s="363"/>
      <c r="N1310" s="366"/>
      <c r="O1310" s="372"/>
      <c r="P1310" s="363"/>
      <c r="Q1310" s="366"/>
      <c r="R1310" s="372"/>
      <c r="S1310" s="366"/>
      <c r="T1310" s="369"/>
      <c r="U1310" s="234"/>
      <c r="V1310" s="234"/>
      <c r="W1310" s="234"/>
      <c r="X1310" s="235"/>
      <c r="Y1310" s="235"/>
      <c r="Z1310" s="235"/>
      <c r="AA1310" s="234"/>
      <c r="AB1310" s="234"/>
      <c r="AC1310" s="236"/>
      <c r="AD1310" s="234"/>
      <c r="AE1310" s="234"/>
      <c r="AF1310" s="234"/>
      <c r="AG1310" s="236"/>
      <c r="AH1310" s="234"/>
      <c r="AI1310" s="234"/>
      <c r="AJ1310" s="236"/>
      <c r="AK1310" s="234"/>
      <c r="AL1310" s="234"/>
      <c r="AM1310" s="236"/>
      <c r="AN1310" s="236"/>
      <c r="AO1310" s="236"/>
      <c r="AP1310" s="225">
        <f t="shared" si="817"/>
        <v>0</v>
      </c>
      <c r="AQ1310" s="226">
        <f t="shared" si="818"/>
        <v>0</v>
      </c>
      <c r="AR1310" s="360"/>
      <c r="AS1310" s="363"/>
      <c r="AT1310" s="366"/>
      <c r="AU1310" s="363"/>
      <c r="AV1310" s="366"/>
      <c r="AW1310" s="366"/>
      <c r="AX1310" s="366"/>
      <c r="AY1310" s="369"/>
    </row>
    <row r="1311" spans="1:51" ht="50" customHeight="1" x14ac:dyDescent="0.3">
      <c r="A1311" s="373" t="s">
        <v>256</v>
      </c>
      <c r="B1311" s="376" t="s">
        <v>163</v>
      </c>
      <c r="C1311" s="379">
        <v>8</v>
      </c>
      <c r="D1311" s="376" t="s">
        <v>1916</v>
      </c>
      <c r="E1311" s="376" t="s">
        <v>695</v>
      </c>
      <c r="F1311" s="376" t="s">
        <v>2061</v>
      </c>
      <c r="G1311" s="382" t="str">
        <f>(CONCATENATE(F1311," ","de"," ",D1311," ","por"," ",J1311," ","debido a"," ",I1311))</f>
        <v>Pérdida de Disponibilidad de Archivo de gestión  por Condiciones inadecuadas de temperatura y/o humedad debido a Falta de mantenimiento en las instalaciones</v>
      </c>
      <c r="H1311" s="361" t="s">
        <v>2084</v>
      </c>
      <c r="I1311" s="361" t="s">
        <v>2785</v>
      </c>
      <c r="J1311" s="361" t="s">
        <v>2786</v>
      </c>
      <c r="K1311" s="361" t="s">
        <v>2140</v>
      </c>
      <c r="L1311" s="361" t="s">
        <v>176</v>
      </c>
      <c r="M1311" s="361" t="s">
        <v>2132</v>
      </c>
      <c r="N1311" s="364">
        <f>VALUE(MID($M1311,1,1))</f>
        <v>2</v>
      </c>
      <c r="O1311" s="370">
        <f>IF(N1311=5,100%,IF(N1311=4,80%,IF(N1311=3,60%,IF(N1311=2,40%,IF(N1311=1,20%,"")))))</f>
        <v>0.4</v>
      </c>
      <c r="P1311" s="361" t="s">
        <v>2043</v>
      </c>
      <c r="Q1311" s="364">
        <f>VALUE(MID($P1311,1,1))</f>
        <v>2</v>
      </c>
      <c r="R1311" s="370">
        <f>IF(Q1311=5,100%,IF(Q1311=4,80%,IF(Q1311=3,60%,IF(Q1311=2,40%,IF(Q1311=1,20%,"")))))</f>
        <v>0.4</v>
      </c>
      <c r="S1311" s="364" t="str">
        <f>CONCATENATE(M1311,P1311)</f>
        <v>2. Baja2. Menor</v>
      </c>
      <c r="T1311" s="367" t="str">
        <f t="shared" ref="T1311" si="834">IF(S1311="5. Muy alta1. Leve","Alto",IF(S1311="5. Muy alta2. Menor","Alto",IF(S1311="5. Muy alta3. Moderado","Alto",IF(S1311="5. Muy alta4. Mayor","Alto",IF(S1311="5. Muy alta5. Catastrófico","Extremo",IF(S1311="4. Alta1. Leve","Moderado",IF(S1311="4. Alta2. Menor","Moderado",IF(S1311="4. Alta3. Moderado","Alto",IF(S1311="4. Alta4. Mayor","Alto",IF(S1311="4. Alta5. Catastrófico","Extremo",IF(S1311="3. Media1. Leve","Moderado",IF(S1311="3. Media2. Menor","Moderado",IF(S1311="3. Media3. Moderado","Moderado",IF(S1311="3. Media4. Mayor","Alto",IF(S1311="3. Media5. Catastrófico","Extremo",IF(S1311="2. Baja1. Leve","Bajo",IF(S1311="2. Baja2. Menor","Moderado",IF(S1311="2. Baja3. Moderado","Moderado",IF(S1311="2. Baja4. Mayor","Alto",IF(S1311="2. Baja5. Catastrófico","Extremo",IF(S1311="1. Muy baja1. Leve","Bajo",IF(S1311="1. Muy baja2. Menor","Bajo",IF(S1311="1. Muy baja3. Moderado","Moderado",IF(S1311="1. Muy baja4. Mayor","Alto",IF(S1311="1. Muy baja5. Catastrófico","Extremo","")))))))))))))))))))))))))</f>
        <v>Moderado</v>
      </c>
      <c r="U1311" s="96" t="s">
        <v>419</v>
      </c>
      <c r="V1311" s="96" t="s">
        <v>2779</v>
      </c>
      <c r="W1311" s="96" t="s">
        <v>2046</v>
      </c>
      <c r="X1311" s="224">
        <f t="shared" si="822"/>
        <v>0.25</v>
      </c>
      <c r="Y1311" s="224" t="s">
        <v>2047</v>
      </c>
      <c r="Z1311" s="224">
        <f t="shared" si="823"/>
        <v>0.05</v>
      </c>
      <c r="AA1311" s="96" t="s">
        <v>419</v>
      </c>
      <c r="AB1311" s="96" t="s">
        <v>2780</v>
      </c>
      <c r="AC1311" s="231">
        <f t="shared" si="814"/>
        <v>0.1</v>
      </c>
      <c r="AD1311" s="96" t="s">
        <v>419</v>
      </c>
      <c r="AE1311" s="129" t="s">
        <v>1410</v>
      </c>
      <c r="AF1311" s="96" t="s">
        <v>3812</v>
      </c>
      <c r="AG1311" s="231">
        <f t="shared" si="815"/>
        <v>0.15</v>
      </c>
      <c r="AH1311" s="96" t="s">
        <v>419</v>
      </c>
      <c r="AI1311" s="96" t="s">
        <v>2049</v>
      </c>
      <c r="AJ1311" s="231">
        <f t="shared" si="816"/>
        <v>0.1</v>
      </c>
      <c r="AK1311" s="96" t="s">
        <v>419</v>
      </c>
      <c r="AL1311" s="96" t="s">
        <v>2050</v>
      </c>
      <c r="AM1311" s="231">
        <f t="shared" si="824"/>
        <v>0.15</v>
      </c>
      <c r="AN1311" s="231" t="s">
        <v>2051</v>
      </c>
      <c r="AO1311" s="231" t="s">
        <v>2052</v>
      </c>
      <c r="AP1311" s="225">
        <f t="shared" si="817"/>
        <v>0.25</v>
      </c>
      <c r="AQ1311" s="226">
        <f t="shared" si="818"/>
        <v>1.05</v>
      </c>
      <c r="AR1311" s="358">
        <f>AVERAGE(AQ1311,AQ1312,AQ1313)</f>
        <v>0.70000000000000007</v>
      </c>
      <c r="AS1311" s="361" t="s">
        <v>2053</v>
      </c>
      <c r="AT1311" s="364">
        <f>VALUE(MID($AS1311,1,1))</f>
        <v>1</v>
      </c>
      <c r="AU1311" s="361" t="s">
        <v>2054</v>
      </c>
      <c r="AV1311" s="364">
        <f>VALUE(MID($AU1311,1,1))</f>
        <v>1</v>
      </c>
      <c r="AW1311" s="364">
        <f>$AT1311*$AV1311</f>
        <v>1</v>
      </c>
      <c r="AX1311" s="364" t="str">
        <f>CONCATENATE(AS1311,AU1311)</f>
        <v>1. Muy baja1. Leve</v>
      </c>
      <c r="AY1311" s="367" t="str">
        <f t="shared" ref="AY1311" si="835">IF(AX1311="5. Muy alta1. Leve","Alto",IF(AX1311="5. Muy alta2. Menor","Alto",IF(AX1311="5. Muy alta3. Moderado","Alto",IF(AX1311="5. Muy alta4. Mayor","Alto",IF(AX1311="5. Muy alta5. Catastrófico","Extremo",IF(AX1311="4. Alta1. Leve","Moderado",IF(AX1311="4. Alta2. Menor","Moderado",IF(AX1311="4. Alta3. Moderado","Alto",IF(AX1311="4. Alta4. Mayor","Alto",IF(AX1311="4. Alta5. Catastrófico","Extremo",IF(AX1311="3. Media1. Leve","Moderado",IF(AX1311="3. Media2. Menor","Moderado",IF(AX1311="3. Media3. Moderado","Moderado",IF(AX1311="3. Media4. Mayor","Alto",IF(AX1311="3. Media5. Catastrófico","Extremo",IF(AX1311="2. Baja1. Leve","Bajo",IF(AX1311="2. Baja2. Menor","Moderado",IF(AX1311="2. Baja3. Moderado","Moderado",IF(AX1311="2. Baja4. Mayor","Alto",IF(AX1311="2. Baja5. Catastrófico","Extremo",IF(AX1311="1. Muy baja1. Leve","Bajo",IF(AX1311="1. Muy baja2. Menor","Bajo",IF(AX1311="1. Muy baja3. Moderado","Moderado",IF(AX1311="1. Muy baja4. Mayor","Alto",IF(AX1311="1. Muy baja5. Catastrófico","Extremo","")))))))))))))))))))))))))</f>
        <v>Bajo</v>
      </c>
    </row>
    <row r="1312" spans="1:51" ht="50" customHeight="1" x14ac:dyDescent="0.3">
      <c r="A1312" s="374"/>
      <c r="B1312" s="377"/>
      <c r="C1312" s="380"/>
      <c r="D1312" s="377"/>
      <c r="E1312" s="377"/>
      <c r="F1312" s="377"/>
      <c r="G1312" s="383"/>
      <c r="H1312" s="362"/>
      <c r="I1312" s="362"/>
      <c r="J1312" s="362"/>
      <c r="K1312" s="362"/>
      <c r="L1312" s="362"/>
      <c r="M1312" s="362"/>
      <c r="N1312" s="365"/>
      <c r="O1312" s="371"/>
      <c r="P1312" s="362"/>
      <c r="Q1312" s="365"/>
      <c r="R1312" s="371"/>
      <c r="S1312" s="365"/>
      <c r="T1312" s="368"/>
      <c r="U1312" s="96" t="s">
        <v>419</v>
      </c>
      <c r="V1312" s="96" t="s">
        <v>4063</v>
      </c>
      <c r="W1312" s="96" t="s">
        <v>2046</v>
      </c>
      <c r="X1312" s="224">
        <f t="shared" si="822"/>
        <v>0.25</v>
      </c>
      <c r="Y1312" s="224" t="s">
        <v>2047</v>
      </c>
      <c r="Z1312" s="224">
        <f t="shared" si="823"/>
        <v>0.05</v>
      </c>
      <c r="AA1312" s="96" t="s">
        <v>419</v>
      </c>
      <c r="AB1312" s="96" t="s">
        <v>2782</v>
      </c>
      <c r="AC1312" s="231">
        <f t="shared" si="814"/>
        <v>0.1</v>
      </c>
      <c r="AD1312" s="96" t="s">
        <v>419</v>
      </c>
      <c r="AE1312" s="129" t="s">
        <v>1410</v>
      </c>
      <c r="AF1312" s="96" t="s">
        <v>3812</v>
      </c>
      <c r="AG1312" s="231">
        <f t="shared" si="815"/>
        <v>0.15</v>
      </c>
      <c r="AH1312" s="96" t="s">
        <v>419</v>
      </c>
      <c r="AI1312" s="96" t="s">
        <v>2049</v>
      </c>
      <c r="AJ1312" s="231">
        <f t="shared" si="816"/>
        <v>0.1</v>
      </c>
      <c r="AK1312" s="96" t="s">
        <v>419</v>
      </c>
      <c r="AL1312" s="96" t="s">
        <v>2050</v>
      </c>
      <c r="AM1312" s="231">
        <f t="shared" si="824"/>
        <v>0.15</v>
      </c>
      <c r="AN1312" s="231" t="s">
        <v>2051</v>
      </c>
      <c r="AO1312" s="231" t="s">
        <v>2052</v>
      </c>
      <c r="AP1312" s="225">
        <f t="shared" si="817"/>
        <v>0.25</v>
      </c>
      <c r="AQ1312" s="226">
        <f t="shared" si="818"/>
        <v>1.05</v>
      </c>
      <c r="AR1312" s="359"/>
      <c r="AS1312" s="362"/>
      <c r="AT1312" s="365"/>
      <c r="AU1312" s="362"/>
      <c r="AV1312" s="365"/>
      <c r="AW1312" s="365"/>
      <c r="AX1312" s="365"/>
      <c r="AY1312" s="368"/>
    </row>
    <row r="1313" spans="1:51" ht="50" customHeight="1" x14ac:dyDescent="0.3">
      <c r="A1313" s="375"/>
      <c r="B1313" s="378"/>
      <c r="C1313" s="381"/>
      <c r="D1313" s="378"/>
      <c r="E1313" s="378"/>
      <c r="F1313" s="378"/>
      <c r="G1313" s="384"/>
      <c r="H1313" s="363"/>
      <c r="I1313" s="363"/>
      <c r="J1313" s="363"/>
      <c r="K1313" s="363"/>
      <c r="L1313" s="363"/>
      <c r="M1313" s="363"/>
      <c r="N1313" s="366"/>
      <c r="O1313" s="372"/>
      <c r="P1313" s="363"/>
      <c r="Q1313" s="366"/>
      <c r="R1313" s="372"/>
      <c r="S1313" s="366"/>
      <c r="T1313" s="369"/>
      <c r="U1313" s="234"/>
      <c r="V1313" s="234"/>
      <c r="W1313" s="234"/>
      <c r="X1313" s="235"/>
      <c r="Y1313" s="235"/>
      <c r="Z1313" s="235"/>
      <c r="AA1313" s="234"/>
      <c r="AB1313" s="234"/>
      <c r="AC1313" s="236"/>
      <c r="AD1313" s="234"/>
      <c r="AE1313" s="234"/>
      <c r="AF1313" s="234"/>
      <c r="AG1313" s="236"/>
      <c r="AH1313" s="234"/>
      <c r="AI1313" s="234"/>
      <c r="AJ1313" s="236"/>
      <c r="AK1313" s="234"/>
      <c r="AL1313" s="234"/>
      <c r="AM1313" s="236"/>
      <c r="AN1313" s="236"/>
      <c r="AO1313" s="236"/>
      <c r="AP1313" s="225">
        <f t="shared" si="817"/>
        <v>0</v>
      </c>
      <c r="AQ1313" s="226">
        <f t="shared" si="818"/>
        <v>0</v>
      </c>
      <c r="AR1313" s="360"/>
      <c r="AS1313" s="363"/>
      <c r="AT1313" s="366"/>
      <c r="AU1313" s="363"/>
      <c r="AV1313" s="366"/>
      <c r="AW1313" s="366"/>
      <c r="AX1313" s="366"/>
      <c r="AY1313" s="369"/>
    </row>
    <row r="1314" spans="1:51" ht="50" customHeight="1" x14ac:dyDescent="0.3">
      <c r="A1314" s="373" t="s">
        <v>256</v>
      </c>
      <c r="B1314" s="376" t="s">
        <v>163</v>
      </c>
      <c r="C1314" s="379">
        <v>9</v>
      </c>
      <c r="D1314" s="376" t="s">
        <v>312</v>
      </c>
      <c r="E1314" s="376" t="s">
        <v>312</v>
      </c>
      <c r="F1314" s="376" t="s">
        <v>2032</v>
      </c>
      <c r="G1314" s="382" t="str">
        <f>(CONCATENATE(F1314," ","de"," ",D1314," ","por"," ",J1314," ","debido a"," ",I1314))</f>
        <v>Pérdida de confidencialidad e integridad de Recurso Humano por Divulgación de información debido a Falta de cultura de seguridad</v>
      </c>
      <c r="H1314" s="361" t="s">
        <v>2073</v>
      </c>
      <c r="I1314" s="361" t="s">
        <v>2232</v>
      </c>
      <c r="J1314" s="361" t="s">
        <v>2233</v>
      </c>
      <c r="K1314" s="361" t="s">
        <v>2110</v>
      </c>
      <c r="L1314" s="361" t="s">
        <v>176</v>
      </c>
      <c r="M1314" s="361" t="s">
        <v>2141</v>
      </c>
      <c r="N1314" s="364">
        <f>VALUE(MID($M1314,1,1))</f>
        <v>4</v>
      </c>
      <c r="O1314" s="370">
        <f>IF(N1314=5,100%,IF(N1314=4,80%,IF(N1314=3,60%,IF(N1314=2,40%,IF(N1314=1,20%,"")))))</f>
        <v>0.8</v>
      </c>
      <c r="P1314" s="361" t="s">
        <v>2091</v>
      </c>
      <c r="Q1314" s="364">
        <f>VALUE(MID($P1314,1,1))</f>
        <v>4</v>
      </c>
      <c r="R1314" s="370">
        <f>IF(Q1314=5,100%,IF(Q1314=4,80%,IF(Q1314=3,60%,IF(Q1314=2,40%,IF(Q1314=1,20%,"")))))</f>
        <v>0.8</v>
      </c>
      <c r="S1314" s="364" t="str">
        <f>CONCATENATE(M1314,P1314)</f>
        <v>4. Alta4. Mayor</v>
      </c>
      <c r="T1314" s="367" t="str">
        <f t="shared" ref="T1314" si="836">IF(S1314="5. Muy alta1. Leve","Alto",IF(S1314="5. Muy alta2. Menor","Alto",IF(S1314="5. Muy alta3. Moderado","Alto",IF(S1314="5. Muy alta4. Mayor","Alto",IF(S1314="5. Muy alta5. Catastrófico","Extremo",IF(S1314="4. Alta1. Leve","Moderado",IF(S1314="4. Alta2. Menor","Moderado",IF(S1314="4. Alta3. Moderado","Alto",IF(S1314="4. Alta4. Mayor","Alto",IF(S1314="4. Alta5. Catastrófico","Extremo",IF(S1314="3. Media1. Leve","Moderado",IF(S1314="3. Media2. Menor","Moderado",IF(S1314="3. Media3. Moderado","Moderado",IF(S1314="3. Media4. Mayor","Alto",IF(S1314="3. Media5. Catastrófico","Extremo",IF(S1314="2. Baja1. Leve","Bajo",IF(S1314="2. Baja2. Menor","Moderado",IF(S1314="2. Baja3. Moderado","Moderado",IF(S1314="2. Baja4. Mayor","Alto",IF(S1314="2. Baja5. Catastrófico","Extremo",IF(S1314="1. Muy baja1. Leve","Bajo",IF(S1314="1. Muy baja2. Menor","Bajo",IF(S1314="1. Muy baja3. Moderado","Moderado",IF(S1314="1. Muy baja4. Mayor","Alto",IF(S1314="1. Muy baja5. Catastrófico","Extremo","")))))))))))))))))))))))))</f>
        <v>Alto</v>
      </c>
      <c r="U1314" s="96" t="s">
        <v>419</v>
      </c>
      <c r="V1314" s="96" t="s">
        <v>4161</v>
      </c>
      <c r="W1314" s="96" t="s">
        <v>2046</v>
      </c>
      <c r="X1314" s="224">
        <f t="shared" si="822"/>
        <v>0.25</v>
      </c>
      <c r="Y1314" s="224" t="s">
        <v>2047</v>
      </c>
      <c r="Z1314" s="224">
        <f t="shared" si="823"/>
        <v>0.05</v>
      </c>
      <c r="AA1314" s="96" t="s">
        <v>419</v>
      </c>
      <c r="AB1314" s="96" t="s">
        <v>4065</v>
      </c>
      <c r="AC1314" s="231">
        <f t="shared" si="814"/>
        <v>0.1</v>
      </c>
      <c r="AD1314" s="96" t="s">
        <v>419</v>
      </c>
      <c r="AE1314" s="96" t="s">
        <v>193</v>
      </c>
      <c r="AF1314" s="96" t="s">
        <v>3812</v>
      </c>
      <c r="AG1314" s="231">
        <f t="shared" si="815"/>
        <v>0.15</v>
      </c>
      <c r="AH1314" s="96" t="s">
        <v>419</v>
      </c>
      <c r="AI1314" s="96" t="s">
        <v>2095</v>
      </c>
      <c r="AJ1314" s="231">
        <f t="shared" si="816"/>
        <v>0.1</v>
      </c>
      <c r="AK1314" s="96" t="s">
        <v>419</v>
      </c>
      <c r="AL1314" s="96" t="s">
        <v>2050</v>
      </c>
      <c r="AM1314" s="231">
        <f t="shared" si="824"/>
        <v>0.15</v>
      </c>
      <c r="AN1314" s="231" t="s">
        <v>2051</v>
      </c>
      <c r="AO1314" s="231" t="s">
        <v>2052</v>
      </c>
      <c r="AP1314" s="225">
        <f t="shared" si="817"/>
        <v>0.25</v>
      </c>
      <c r="AQ1314" s="226">
        <f t="shared" si="818"/>
        <v>1.05</v>
      </c>
      <c r="AR1314" s="358">
        <f>AVERAGE(AQ1314,AQ1315,AQ1316)</f>
        <v>1.05</v>
      </c>
      <c r="AS1314" s="361" t="s">
        <v>2132</v>
      </c>
      <c r="AT1314" s="364">
        <f>VALUE(MID($AS1314,1,1))</f>
        <v>2</v>
      </c>
      <c r="AU1314" s="361" t="s">
        <v>2043</v>
      </c>
      <c r="AV1314" s="364">
        <f>VALUE(MID($AU1314,1,1))</f>
        <v>2</v>
      </c>
      <c r="AW1314" s="364">
        <f>$AT1314*$AV1314</f>
        <v>4</v>
      </c>
      <c r="AX1314" s="364" t="str">
        <f>CONCATENATE(AS1314,AU1314)</f>
        <v>2. Baja2. Menor</v>
      </c>
      <c r="AY1314" s="367" t="str">
        <f t="shared" ref="AY1314" si="837">IF(AX1314="5. Muy alta1. Leve","Alto",IF(AX1314="5. Muy alta2. Menor","Alto",IF(AX1314="5. Muy alta3. Moderado","Alto",IF(AX1314="5. Muy alta4. Mayor","Alto",IF(AX1314="5. Muy alta5. Catastrófico","Extremo",IF(AX1314="4. Alta1. Leve","Moderado",IF(AX1314="4. Alta2. Menor","Moderado",IF(AX1314="4. Alta3. Moderado","Alto",IF(AX1314="4. Alta4. Mayor","Alto",IF(AX1314="4. Alta5. Catastrófico","Extremo",IF(AX1314="3. Media1. Leve","Moderado",IF(AX1314="3. Media2. Menor","Moderado",IF(AX1314="3. Media3. Moderado","Moderado",IF(AX1314="3. Media4. Mayor","Alto",IF(AX1314="3. Media5. Catastrófico","Extremo",IF(AX1314="2. Baja1. Leve","Bajo",IF(AX1314="2. Baja2. Menor","Moderado",IF(AX1314="2. Baja3. Moderado","Moderado",IF(AX1314="2. Baja4. Mayor","Alto",IF(AX1314="2. Baja5. Catastrófico","Extremo",IF(AX1314="1. Muy baja1. Leve","Bajo",IF(AX1314="1. Muy baja2. Menor","Bajo",IF(AX1314="1. Muy baja3. Moderado","Moderado",IF(AX1314="1. Muy baja4. Mayor","Alto",IF(AX1314="1. Muy baja5. Catastrófico","Extremo","")))))))))))))))))))))))))</f>
        <v>Moderado</v>
      </c>
    </row>
    <row r="1315" spans="1:51" ht="50" customHeight="1" x14ac:dyDescent="0.3">
      <c r="A1315" s="374"/>
      <c r="B1315" s="377"/>
      <c r="C1315" s="380"/>
      <c r="D1315" s="377"/>
      <c r="E1315" s="377"/>
      <c r="F1315" s="377"/>
      <c r="G1315" s="383"/>
      <c r="H1315" s="362"/>
      <c r="I1315" s="362"/>
      <c r="J1315" s="362"/>
      <c r="K1315" s="362"/>
      <c r="L1315" s="362"/>
      <c r="M1315" s="362"/>
      <c r="N1315" s="365"/>
      <c r="O1315" s="371"/>
      <c r="P1315" s="362"/>
      <c r="Q1315" s="365"/>
      <c r="R1315" s="371"/>
      <c r="S1315" s="365"/>
      <c r="T1315" s="368"/>
      <c r="U1315" s="96" t="s">
        <v>419</v>
      </c>
      <c r="V1315" s="96" t="s">
        <v>4162</v>
      </c>
      <c r="W1315" s="96" t="s">
        <v>2046</v>
      </c>
      <c r="X1315" s="224">
        <f t="shared" si="822"/>
        <v>0.25</v>
      </c>
      <c r="Y1315" s="224" t="s">
        <v>2047</v>
      </c>
      <c r="Z1315" s="224">
        <f t="shared" si="823"/>
        <v>0.05</v>
      </c>
      <c r="AA1315" s="96" t="s">
        <v>419</v>
      </c>
      <c r="AB1315" s="96" t="s">
        <v>4067</v>
      </c>
      <c r="AC1315" s="231">
        <f t="shared" si="814"/>
        <v>0.1</v>
      </c>
      <c r="AD1315" s="96" t="s">
        <v>419</v>
      </c>
      <c r="AE1315" s="96" t="s">
        <v>194</v>
      </c>
      <c r="AF1315" s="96" t="s">
        <v>3812</v>
      </c>
      <c r="AG1315" s="231">
        <f t="shared" si="815"/>
        <v>0.15</v>
      </c>
      <c r="AH1315" s="96" t="s">
        <v>419</v>
      </c>
      <c r="AI1315" s="96" t="s">
        <v>2095</v>
      </c>
      <c r="AJ1315" s="231">
        <f t="shared" si="816"/>
        <v>0.1</v>
      </c>
      <c r="AK1315" s="96" t="s">
        <v>419</v>
      </c>
      <c r="AL1315" s="96" t="s">
        <v>2050</v>
      </c>
      <c r="AM1315" s="231">
        <f t="shared" si="824"/>
        <v>0.15</v>
      </c>
      <c r="AN1315" s="231" t="s">
        <v>2051</v>
      </c>
      <c r="AO1315" s="231" t="s">
        <v>2052</v>
      </c>
      <c r="AP1315" s="225">
        <f t="shared" si="817"/>
        <v>0.25</v>
      </c>
      <c r="AQ1315" s="226">
        <f t="shared" si="818"/>
        <v>1.05</v>
      </c>
      <c r="AR1315" s="359"/>
      <c r="AS1315" s="362"/>
      <c r="AT1315" s="365"/>
      <c r="AU1315" s="362"/>
      <c r="AV1315" s="365"/>
      <c r="AW1315" s="365"/>
      <c r="AX1315" s="365"/>
      <c r="AY1315" s="368"/>
    </row>
    <row r="1316" spans="1:51" ht="50" customHeight="1" x14ac:dyDescent="0.3">
      <c r="A1316" s="375"/>
      <c r="B1316" s="378"/>
      <c r="C1316" s="381"/>
      <c r="D1316" s="378"/>
      <c r="E1316" s="378"/>
      <c r="F1316" s="378"/>
      <c r="G1316" s="384"/>
      <c r="H1316" s="363"/>
      <c r="I1316" s="363"/>
      <c r="J1316" s="363"/>
      <c r="K1316" s="363"/>
      <c r="L1316" s="363"/>
      <c r="M1316" s="363"/>
      <c r="N1316" s="366"/>
      <c r="O1316" s="372"/>
      <c r="P1316" s="363"/>
      <c r="Q1316" s="366"/>
      <c r="R1316" s="372"/>
      <c r="S1316" s="366"/>
      <c r="T1316" s="369"/>
      <c r="U1316" s="96" t="s">
        <v>419</v>
      </c>
      <c r="V1316" s="96" t="s">
        <v>4068</v>
      </c>
      <c r="W1316" s="96" t="s">
        <v>2046</v>
      </c>
      <c r="X1316" s="224">
        <f t="shared" si="822"/>
        <v>0.25</v>
      </c>
      <c r="Y1316" s="224" t="s">
        <v>2047</v>
      </c>
      <c r="Z1316" s="224">
        <f t="shared" si="823"/>
        <v>0.05</v>
      </c>
      <c r="AA1316" s="96" t="s">
        <v>419</v>
      </c>
      <c r="AB1316" s="96" t="s">
        <v>4069</v>
      </c>
      <c r="AC1316" s="231">
        <f t="shared" si="814"/>
        <v>0.1</v>
      </c>
      <c r="AD1316" s="96" t="s">
        <v>419</v>
      </c>
      <c r="AE1316" s="96" t="s">
        <v>178</v>
      </c>
      <c r="AF1316" s="96" t="s">
        <v>170</v>
      </c>
      <c r="AG1316" s="231">
        <f t="shared" si="815"/>
        <v>0.15</v>
      </c>
      <c r="AH1316" s="96" t="s">
        <v>419</v>
      </c>
      <c r="AI1316" s="96" t="s">
        <v>2049</v>
      </c>
      <c r="AJ1316" s="231">
        <f t="shared" si="816"/>
        <v>0.1</v>
      </c>
      <c r="AK1316" s="96" t="s">
        <v>419</v>
      </c>
      <c r="AL1316" s="96" t="s">
        <v>2050</v>
      </c>
      <c r="AM1316" s="231">
        <f t="shared" si="824"/>
        <v>0.15</v>
      </c>
      <c r="AN1316" s="231" t="s">
        <v>2051</v>
      </c>
      <c r="AO1316" s="231" t="s">
        <v>2052</v>
      </c>
      <c r="AP1316" s="225">
        <f t="shared" si="817"/>
        <v>0.25</v>
      </c>
      <c r="AQ1316" s="226">
        <f t="shared" si="818"/>
        <v>1.05</v>
      </c>
      <c r="AR1316" s="360"/>
      <c r="AS1316" s="363"/>
      <c r="AT1316" s="366"/>
      <c r="AU1316" s="363"/>
      <c r="AV1316" s="366"/>
      <c r="AW1316" s="366"/>
      <c r="AX1316" s="366"/>
      <c r="AY1316" s="369"/>
    </row>
    <row r="1317" spans="1:51" ht="50" customHeight="1" x14ac:dyDescent="0.3">
      <c r="A1317" s="373" t="s">
        <v>256</v>
      </c>
      <c r="B1317" s="376" t="s">
        <v>163</v>
      </c>
      <c r="C1317" s="379">
        <v>10</v>
      </c>
      <c r="D1317" s="376" t="s">
        <v>312</v>
      </c>
      <c r="E1317" s="376" t="s">
        <v>312</v>
      </c>
      <c r="F1317" s="376" t="s">
        <v>2061</v>
      </c>
      <c r="G1317" s="382" t="str">
        <f>(CONCATENATE(F1317," ","de"," ",D1317," ","por"," ",J1317," ","debido a"," ",I1317))</f>
        <v>Pérdida de Disponibilidad de Recurso Humano por Indisponibilidad del personal debido a Falta de personal capacitado</v>
      </c>
      <c r="H1317" s="361" t="s">
        <v>2073</v>
      </c>
      <c r="I1317" s="361" t="s">
        <v>2237</v>
      </c>
      <c r="J1317" s="361" t="s">
        <v>2238</v>
      </c>
      <c r="K1317" s="361" t="s">
        <v>2239</v>
      </c>
      <c r="L1317" s="361" t="s">
        <v>176</v>
      </c>
      <c r="M1317" s="361" t="s">
        <v>2053</v>
      </c>
      <c r="N1317" s="364">
        <f>VALUE(MID($M1317,1,1))</f>
        <v>1</v>
      </c>
      <c r="O1317" s="370">
        <f>IF(N1317=5,100%,IF(N1317=4,80%,IF(N1317=3,60%,IF(N1317=2,40%,IF(N1317=1,20%,"")))))</f>
        <v>0.2</v>
      </c>
      <c r="P1317" s="361" t="s">
        <v>2054</v>
      </c>
      <c r="Q1317" s="364">
        <f>VALUE(MID($P1317,1,1))</f>
        <v>1</v>
      </c>
      <c r="R1317" s="370">
        <f>IF(Q1317=5,100%,IF(Q1317=4,80%,IF(Q1317=3,60%,IF(Q1317=2,40%,IF(Q1317=1,20%,"")))))</f>
        <v>0.2</v>
      </c>
      <c r="S1317" s="364" t="str">
        <f>CONCATENATE(M1317,P1317)</f>
        <v>1. Muy baja1. Leve</v>
      </c>
      <c r="T1317" s="367" t="str">
        <f t="shared" ref="T1317" si="838">IF(S1317="5. Muy alta1. Leve","Alto",IF(S1317="5. Muy alta2. Menor","Alto",IF(S1317="5. Muy alta3. Moderado","Alto",IF(S1317="5. Muy alta4. Mayor","Alto",IF(S1317="5. Muy alta5. Catastrófico","Extremo",IF(S1317="4. Alta1. Leve","Moderado",IF(S1317="4. Alta2. Menor","Moderado",IF(S1317="4. Alta3. Moderado","Alto",IF(S1317="4. Alta4. Mayor","Alto",IF(S1317="4. Alta5. Catastrófico","Extremo",IF(S1317="3. Media1. Leve","Moderado",IF(S1317="3. Media2. Menor","Moderado",IF(S1317="3. Media3. Moderado","Moderado",IF(S1317="3. Media4. Mayor","Alto",IF(S1317="3. Media5. Catastrófico","Extremo",IF(S1317="2. Baja1. Leve","Bajo",IF(S1317="2. Baja2. Menor","Moderado",IF(S1317="2. Baja3. Moderado","Moderado",IF(S1317="2. Baja4. Mayor","Alto",IF(S1317="2. Baja5. Catastrófico","Extremo",IF(S1317="1. Muy baja1. Leve","Bajo",IF(S1317="1. Muy baja2. Menor","Bajo",IF(S1317="1. Muy baja3. Moderado","Moderado",IF(S1317="1. Muy baja4. Mayor","Alto",IF(S1317="1. Muy baja5. Catastrófico","Extremo","")))))))))))))))))))))))))</f>
        <v>Bajo</v>
      </c>
      <c r="U1317" s="96" t="s">
        <v>419</v>
      </c>
      <c r="V1317" s="96" t="s">
        <v>4163</v>
      </c>
      <c r="W1317" s="96" t="s">
        <v>2046</v>
      </c>
      <c r="X1317" s="224">
        <f t="shared" si="822"/>
        <v>0.25</v>
      </c>
      <c r="Y1317" s="224" t="s">
        <v>2047</v>
      </c>
      <c r="Z1317" s="224">
        <f t="shared" si="823"/>
        <v>0.05</v>
      </c>
      <c r="AA1317" s="96" t="s">
        <v>419</v>
      </c>
      <c r="AB1317" s="96" t="s">
        <v>4071</v>
      </c>
      <c r="AC1317" s="231">
        <f t="shared" si="814"/>
        <v>0.1</v>
      </c>
      <c r="AD1317" s="96" t="s">
        <v>419</v>
      </c>
      <c r="AE1317" s="96" t="s">
        <v>1410</v>
      </c>
      <c r="AF1317" s="96" t="s">
        <v>3812</v>
      </c>
      <c r="AG1317" s="231">
        <f t="shared" si="815"/>
        <v>0.15</v>
      </c>
      <c r="AH1317" s="96" t="s">
        <v>419</v>
      </c>
      <c r="AI1317" s="96" t="s">
        <v>2049</v>
      </c>
      <c r="AJ1317" s="231">
        <f t="shared" si="816"/>
        <v>0.1</v>
      </c>
      <c r="AK1317" s="96" t="s">
        <v>419</v>
      </c>
      <c r="AL1317" s="96" t="s">
        <v>2050</v>
      </c>
      <c r="AM1317" s="231">
        <f t="shared" si="824"/>
        <v>0.15</v>
      </c>
      <c r="AN1317" s="231" t="s">
        <v>2051</v>
      </c>
      <c r="AO1317" s="231" t="s">
        <v>2052</v>
      </c>
      <c r="AP1317" s="225">
        <f t="shared" si="817"/>
        <v>0.25</v>
      </c>
      <c r="AQ1317" s="226">
        <f t="shared" si="818"/>
        <v>1.05</v>
      </c>
      <c r="AR1317" s="358">
        <f>AVERAGE(AQ1317,AQ1318,AQ1319)</f>
        <v>1.05</v>
      </c>
      <c r="AS1317" s="361" t="s">
        <v>2053</v>
      </c>
      <c r="AT1317" s="364">
        <f>VALUE(MID($AS1317,1,1))</f>
        <v>1</v>
      </c>
      <c r="AU1317" s="361" t="s">
        <v>2054</v>
      </c>
      <c r="AV1317" s="364">
        <f>VALUE(MID($AU1317,1,1))</f>
        <v>1</v>
      </c>
      <c r="AW1317" s="364">
        <f>$AT1317*$AV1317</f>
        <v>1</v>
      </c>
      <c r="AX1317" s="364" t="str">
        <f>CONCATENATE(AS1317,AU1317)</f>
        <v>1. Muy baja1. Leve</v>
      </c>
      <c r="AY1317" s="367" t="str">
        <f t="shared" ref="AY1317" si="839">IF(AX1317="5. Muy alta1. Leve","Alto",IF(AX1317="5. Muy alta2. Menor","Alto",IF(AX1317="5. Muy alta3. Moderado","Alto",IF(AX1317="5. Muy alta4. Mayor","Alto",IF(AX1317="5. Muy alta5. Catastrófico","Extremo",IF(AX1317="4. Alta1. Leve","Moderado",IF(AX1317="4. Alta2. Menor","Moderado",IF(AX1317="4. Alta3. Moderado","Alto",IF(AX1317="4. Alta4. Mayor","Alto",IF(AX1317="4. Alta5. Catastrófico","Extremo",IF(AX1317="3. Media1. Leve","Moderado",IF(AX1317="3. Media2. Menor","Moderado",IF(AX1317="3. Media3. Moderado","Moderado",IF(AX1317="3. Media4. Mayor","Alto",IF(AX1317="3. Media5. Catastrófico","Extremo",IF(AX1317="2. Baja1. Leve","Bajo",IF(AX1317="2. Baja2. Menor","Moderado",IF(AX1317="2. Baja3. Moderado","Moderado",IF(AX1317="2. Baja4. Mayor","Alto",IF(AX1317="2. Baja5. Catastrófico","Extremo",IF(AX1317="1. Muy baja1. Leve","Bajo",IF(AX1317="1. Muy baja2. Menor","Bajo",IF(AX1317="1. Muy baja3. Moderado","Moderado",IF(AX1317="1. Muy baja4. Mayor","Alto",IF(AX1317="1. Muy baja5. Catastrófico","Extremo","")))))))))))))))))))))))))</f>
        <v>Bajo</v>
      </c>
    </row>
    <row r="1318" spans="1:51" ht="50" customHeight="1" x14ac:dyDescent="0.3">
      <c r="A1318" s="374"/>
      <c r="B1318" s="377"/>
      <c r="C1318" s="380"/>
      <c r="D1318" s="377"/>
      <c r="E1318" s="377"/>
      <c r="F1318" s="377"/>
      <c r="G1318" s="383"/>
      <c r="H1318" s="362"/>
      <c r="I1318" s="362"/>
      <c r="J1318" s="362"/>
      <c r="K1318" s="362"/>
      <c r="L1318" s="362"/>
      <c r="M1318" s="362"/>
      <c r="N1318" s="365"/>
      <c r="O1318" s="371"/>
      <c r="P1318" s="362"/>
      <c r="Q1318" s="365"/>
      <c r="R1318" s="371"/>
      <c r="S1318" s="365"/>
      <c r="T1318" s="368"/>
      <c r="U1318" s="96" t="s">
        <v>419</v>
      </c>
      <c r="V1318" s="96" t="s">
        <v>4164</v>
      </c>
      <c r="W1318" s="96" t="s">
        <v>2046</v>
      </c>
      <c r="X1318" s="224">
        <f t="shared" si="822"/>
        <v>0.25</v>
      </c>
      <c r="Y1318" s="224" t="s">
        <v>2047</v>
      </c>
      <c r="Z1318" s="224">
        <f t="shared" si="823"/>
        <v>0.05</v>
      </c>
      <c r="AA1318" s="96" t="s">
        <v>419</v>
      </c>
      <c r="AB1318" s="96" t="s">
        <v>4060</v>
      </c>
      <c r="AC1318" s="231">
        <f t="shared" si="814"/>
        <v>0.1</v>
      </c>
      <c r="AD1318" s="96" t="s">
        <v>419</v>
      </c>
      <c r="AE1318" s="96" t="s">
        <v>1410</v>
      </c>
      <c r="AF1318" s="96" t="s">
        <v>3812</v>
      </c>
      <c r="AG1318" s="231">
        <f t="shared" si="815"/>
        <v>0.15</v>
      </c>
      <c r="AH1318" s="96" t="s">
        <v>419</v>
      </c>
      <c r="AI1318" s="96" t="s">
        <v>2049</v>
      </c>
      <c r="AJ1318" s="231">
        <f t="shared" si="816"/>
        <v>0.1</v>
      </c>
      <c r="AK1318" s="96" t="s">
        <v>419</v>
      </c>
      <c r="AL1318" s="96" t="s">
        <v>2050</v>
      </c>
      <c r="AM1318" s="231">
        <f t="shared" si="824"/>
        <v>0.15</v>
      </c>
      <c r="AN1318" s="231" t="s">
        <v>2051</v>
      </c>
      <c r="AO1318" s="231" t="s">
        <v>2052</v>
      </c>
      <c r="AP1318" s="225">
        <f t="shared" si="817"/>
        <v>0.25</v>
      </c>
      <c r="AQ1318" s="226">
        <f t="shared" si="818"/>
        <v>1.05</v>
      </c>
      <c r="AR1318" s="359"/>
      <c r="AS1318" s="362"/>
      <c r="AT1318" s="365"/>
      <c r="AU1318" s="362"/>
      <c r="AV1318" s="365"/>
      <c r="AW1318" s="365"/>
      <c r="AX1318" s="365"/>
      <c r="AY1318" s="368"/>
    </row>
    <row r="1319" spans="1:51" ht="50" customHeight="1" x14ac:dyDescent="0.3">
      <c r="A1319" s="375"/>
      <c r="B1319" s="378"/>
      <c r="C1319" s="381"/>
      <c r="D1319" s="378"/>
      <c r="E1319" s="378"/>
      <c r="F1319" s="378"/>
      <c r="G1319" s="384"/>
      <c r="H1319" s="363"/>
      <c r="I1319" s="363"/>
      <c r="J1319" s="363"/>
      <c r="K1319" s="363"/>
      <c r="L1319" s="363"/>
      <c r="M1319" s="363"/>
      <c r="N1319" s="366"/>
      <c r="O1319" s="372"/>
      <c r="P1319" s="363"/>
      <c r="Q1319" s="366"/>
      <c r="R1319" s="372"/>
      <c r="S1319" s="366"/>
      <c r="T1319" s="369"/>
      <c r="U1319" s="96" t="s">
        <v>419</v>
      </c>
      <c r="V1319" s="96" t="s">
        <v>4073</v>
      </c>
      <c r="W1319" s="96" t="s">
        <v>2046</v>
      </c>
      <c r="X1319" s="224">
        <f t="shared" si="822"/>
        <v>0.25</v>
      </c>
      <c r="Y1319" s="224" t="s">
        <v>2047</v>
      </c>
      <c r="Z1319" s="224">
        <f t="shared" si="823"/>
        <v>0.05</v>
      </c>
      <c r="AA1319" s="96" t="s">
        <v>419</v>
      </c>
      <c r="AB1319" s="96" t="s">
        <v>4074</v>
      </c>
      <c r="AC1319" s="231">
        <f t="shared" si="814"/>
        <v>0.1</v>
      </c>
      <c r="AD1319" s="96" t="s">
        <v>419</v>
      </c>
      <c r="AE1319" s="96" t="s">
        <v>1410</v>
      </c>
      <c r="AF1319" s="96" t="s">
        <v>3812</v>
      </c>
      <c r="AG1319" s="231">
        <f t="shared" si="815"/>
        <v>0.15</v>
      </c>
      <c r="AH1319" s="96" t="s">
        <v>419</v>
      </c>
      <c r="AI1319" s="96" t="s">
        <v>2049</v>
      </c>
      <c r="AJ1319" s="231">
        <f t="shared" si="816"/>
        <v>0.1</v>
      </c>
      <c r="AK1319" s="96" t="s">
        <v>419</v>
      </c>
      <c r="AL1319" s="96" t="s">
        <v>2050</v>
      </c>
      <c r="AM1319" s="231">
        <f t="shared" si="824"/>
        <v>0.15</v>
      </c>
      <c r="AN1319" s="231" t="s">
        <v>2051</v>
      </c>
      <c r="AO1319" s="231" t="s">
        <v>2052</v>
      </c>
      <c r="AP1319" s="225">
        <f t="shared" si="817"/>
        <v>0.25</v>
      </c>
      <c r="AQ1319" s="226">
        <f t="shared" si="818"/>
        <v>1.05</v>
      </c>
      <c r="AR1319" s="360"/>
      <c r="AS1319" s="363"/>
      <c r="AT1319" s="366"/>
      <c r="AU1319" s="363"/>
      <c r="AV1319" s="366"/>
      <c r="AW1319" s="366"/>
      <c r="AX1319" s="366"/>
      <c r="AY1319" s="369"/>
    </row>
  </sheetData>
  <sheetProtection algorithmName="SHA-512" hashValue="cphqOmNOF9PZWDY2tBCwIneoR/ygvSKdg+BsvXG6MJv8RsFTHw97ytQc8KhNgVMywbPL6L9ajDK1wlqOgvSIWA==" saltValue="irmYfdrALFJN1Hp6PcBM0w==" spinCount="100000" sheet="1" autoFilter="0"/>
  <protectedRanges>
    <protectedRange algorithmName="SHA-512" hashValue="acnxH8s5sK2bER+gIkN3vg2gP/Ggux8vzA6WMXfy90o5HJ1I+fOMGHWP2mTy5Jszvhu9BOoBnNaADSaUN/vsUg==" saltValue="NdDCR86TJ14bmsipThqXmg==" spinCount="100000" sqref="N9:N113" name="Rango24_1"/>
    <protectedRange algorithmName="SHA-512" hashValue="r0lpkfpFwL26HqkEheOGalMT2MFVWguQk80afl84CXIC6cGXTOQxej85plyqy/3uf7KBx5z52VzNQI9JYBuCtg==" saltValue="AZqd84GWNrDnVOn8lGimwQ==" spinCount="100000" sqref="AT9:AT113" name="Rango22_1"/>
    <protectedRange algorithmName="SHA-512" hashValue="z1ks+i6eYA6uNs6pX2NisxcDr7v9nWEgvyMM8oR0k1Tm0445VBkkTiCZ9eHTU/DHOrkpPHTzky7DB7Ex6LURbw==" saltValue="rpgdZN3h3U3kU0mp/5C63Q==" spinCount="100000" sqref="AM59 AM9:AM56 AM63:AM113" name="Rango20_1"/>
    <protectedRange algorithmName="SHA-512" hashValue="UsfizhPwdBrUn5zOS3WqdY3TPA++aIlqTnGxBwvC2IUZt3JGw4LtHe0ev0T70IkPiYR3Dr0Xm/tWGOm/czyZpw==" saltValue="cjnxz4ZIuYhaq4B3zUQbGQ==" spinCount="100000" sqref="AG59 AG9:AG56 AG63:AG113" name="Rango18_1"/>
    <protectedRange algorithmName="SHA-512" hashValue="dgFgqJXAPIHUZEBXD9AI0AQPym5Ml+pG19WQsslgAdL323xdeCxl4/AJp68Ir2dTxRcdg32gq4P02WviM5MUkA==" saltValue="srZSzcspycA8BMwxW8KK1A==" spinCount="100000" sqref="AC59 AC9:AC56 AC63:AC113" name="Rango16_1"/>
    <protectedRange algorithmName="SHA-512" hashValue="B8WCkMD+8J/zIaS8Oo0+B+AET6ypKzdB3HK3e9KnMZFpkBAJ5KsSIbzxTkFeiWuIxsdDRrVVD4LOcDOsEZc7Tg==" saltValue="XREeJfWxZ+SyJDvyz7AgIg==" spinCount="100000" sqref="X59 X9:X56 X63:X113" name="Rango14_1"/>
    <protectedRange algorithmName="SHA-512" hashValue="NLOciA4zITfq+P/3TKO+RkeFBXLKLOxSr6Fmymff1fSjn83yLV2sVdZo5TLHGjxk/lxdlS9JJ/NSmjd8y4KC/w==" saltValue="sPw31vn+6I0uO7H84BfILQ==" spinCount="100000" sqref="O9:O113" name="Rango12_1"/>
    <protectedRange sqref="AI94:AI95 AI97:AI99 AI107 AI110 AI59 AI9 AI53:AI54 AI64:AI65 AI71:AI72 AI15:AI38 AI11:AI12 AI86:AI89 AI91:AI92 AI46:AI51 AI67:AI68 AI76:AI84 AI40:AI44 AI101:AI103 AI112:AI113" name="Rango8_1"/>
    <protectedRange sqref="AE22:AE23 AE25:AE26 AF21:AF28 AE59:AF59 AF56 AE64:AF65 AE9:AF20 AE89:AF90 AF88 AF91 AF45 AE46:AF46 AF47 AE48:AF48 AE51:AF55 AF49:AF50 AF63 AE67:AF73 AF66 AF74:AF76 AE77:AF77 AE81:AF87 AF78:AF80 AE29:AF44 AE92:AF111 AE112:AE113" name="Rango7_1"/>
    <protectedRange sqref="H9:L113" name="Rango1_1"/>
    <protectedRange sqref="AI93 AI96 AI108:AI109 AD59 AH59 AK59 U59:AB59 AI52 AI55:AI56 AE56 AI85 AI69:AI70 AI39 AD64:AD65 AH90:AI90 AE74:AE75 AI73:AI75 AI10 AE88 AH64:AH65 AD91:AE91 AE45 AI45 AE47 AD51:AD56 AD49:AE50 AD63:AE63 AH63:AI63 AD67:AD75 AD66:AE66 AH66:AI66 AD76:AE76 AD77 AD80:AD90 AE80 AD78:AE79 AH67:AH89 AD9:AD48 AH9:AH56 AK9:AK56 U9:AB56 AI60:AI61 AI100 AI104:AI106 AH91:AH110 AH111:AI111 U63:AB113 AD92:AD113 AH112:AH113 AK63:AK113" name="Rango3_1"/>
    <protectedRange sqref="M9:M113 AS9:AS113" name="Rango5_1"/>
    <protectedRange sqref="P9:P113 AU9:AU113" name="Rango6_1"/>
    <protectedRange sqref="AL59 AL9:AL56 AL63:AL113" name="Rango9_1"/>
    <protectedRange sqref="AN59:AO59 AN9:AO56 AN63:AO113" name="Rango10_1"/>
    <protectedRange algorithmName="SHA-512" hashValue="+Eoa3/YKDjhUg1NuzY63wpJFMe5Jx3DsWpB6dPKFgxlExUJj8AmRs5NUWyhHWCl89Z9FweF6UWdkEt9PtAPY9A==" saltValue="R1HzPY1LuxYXWPZzMjUnFA==" spinCount="100000" sqref="G9:G113" name="Rango11_1"/>
    <protectedRange algorithmName="SHA-512" hashValue="bA1f0BG67PkTr3wRVdXNYWIT3BeWmvgG8HFTrD5ZHmZzWOtOp/pvlZ/9yBQBbZVK5RSdwlBz3HBU+2w4hHC2/g==" saltValue="sE1U0TF50J+xnZokNCpPzg==" spinCount="100000" sqref="R9:T113" name="Rango13_1"/>
    <protectedRange algorithmName="SHA-512" hashValue="AUzBZMe6D+10r34d8qXrCZcC2CpIeDr+RVOQWodM6TWTVEQZS9gxq2ggxDHbN2v2d2KNbRVoRCKo5ytpKblnmw==" saltValue="+cIicJAvfvH5F8AJ6sLIzQ==" spinCount="100000" sqref="Z59 Z9:Z56 Z63:Z113" name="Rango15_1"/>
    <protectedRange algorithmName="SHA-512" hashValue="XKDTbc+qBIe3GWMWwcogNFvAuKISD40pRIze8seExzFDqNoPL/nJDqqqVNIHUPjQ5TDq0esl+bgKI2vL5Ut/kw==" saltValue="LtNMripD0cb58TxMM8D/fQ==" spinCount="100000" sqref="AC59 AC9:AC56 AC63:AC113" name="Rango17_1"/>
    <protectedRange algorithmName="SHA-512" hashValue="m7w30hpmQPnUg/VlAVvcedtDvkfIkLtEVqiS+MHxmKVV8A8bCUckiCL5gzfZ52PW1y+17d+2/aix2FXion7ezQ==" saltValue="EvLRvAL0Lw6DqW88gAYDBQ==" spinCount="100000" sqref="AJ59 AJ9:AJ56 AJ63:AJ113" name="Rango19_1"/>
    <protectedRange algorithmName="SHA-512" hashValue="1ln+auQSlLJNHIG81C6MA/nbCuksukpAQPKuf5WOMNyF53MA/eqDTYtektNn1tD9VKUK//n7cgv/CHCXwpL0nA==" saltValue="3evwLrZ35sOwQim+hZCG2w==" spinCount="100000" sqref="AP9:AR113" name="Rango21_1"/>
    <protectedRange algorithmName="SHA-512" hashValue="2CwhdAtEGwRw5/oUbJEYx/frqFhl1WIQKD9zikN7Kldk6KYpoNw31wbxO3q3C+UKZKrbNBGhXKX3obByVJO1JA==" saltValue="2DQkiLG3kG23JX9JxRjzkA==" spinCount="100000" sqref="AV9:AY113" name="Rango23_1"/>
    <protectedRange algorithmName="SHA-512" hashValue="z1ks+i6eYA6uNs6pX2NisxcDr7v9nWEgvyMM8oR0k1Tm0445VBkkTiCZ9eHTU/DHOrkpPHTzky7DB7Ex6LURbw==" saltValue="rpgdZN3h3U3kU0mp/5C63Q==" spinCount="100000" sqref="AM57" name="Rango20_1_1"/>
    <protectedRange algorithmName="SHA-512" hashValue="UsfizhPwdBrUn5zOS3WqdY3TPA++aIlqTnGxBwvC2IUZt3JGw4LtHe0ev0T70IkPiYR3Dr0Xm/tWGOm/czyZpw==" saltValue="cjnxz4ZIuYhaq4B3zUQbGQ==" spinCount="100000" sqref="AG57" name="Rango18_1_1"/>
    <protectedRange algorithmName="SHA-512" hashValue="dgFgqJXAPIHUZEBXD9AI0AQPym5Ml+pG19WQsslgAdL323xdeCxl4/AJp68Ir2dTxRcdg32gq4P02WviM5MUkA==" saltValue="srZSzcspycA8BMwxW8KK1A==" spinCount="100000" sqref="AC57" name="Rango16_1_1"/>
    <protectedRange algorithmName="SHA-512" hashValue="B8WCkMD+8J/zIaS8Oo0+B+AET6ypKzdB3HK3e9KnMZFpkBAJ5KsSIbzxTkFeiWuIxsdDRrVVD4LOcDOsEZc7Tg==" saltValue="XREeJfWxZ+SyJDvyz7AgIg==" spinCount="100000" sqref="X57" name="Rango14_1_1"/>
    <protectedRange sqref="AE57:AF57" name="Rango7_1_1"/>
    <protectedRange sqref="AD57 U57:AB57 AH57:AI57 AK57" name="Rango3_1_1"/>
    <protectedRange sqref="AL57" name="Rango9_1_1"/>
    <protectedRange sqref="AN57:AO57" name="Rango10_1_1"/>
    <protectedRange algorithmName="SHA-512" hashValue="AUzBZMe6D+10r34d8qXrCZcC2CpIeDr+RVOQWodM6TWTVEQZS9gxq2ggxDHbN2v2d2KNbRVoRCKo5ytpKblnmw==" saltValue="+cIicJAvfvH5F8AJ6sLIzQ==" spinCount="100000" sqref="Z57" name="Rango15_1_1"/>
    <protectedRange algorithmName="SHA-512" hashValue="XKDTbc+qBIe3GWMWwcogNFvAuKISD40pRIze8seExzFDqNoPL/nJDqqqVNIHUPjQ5TDq0esl+bgKI2vL5Ut/kw==" saltValue="LtNMripD0cb58TxMM8D/fQ==" spinCount="100000" sqref="AC57" name="Rango17_1_1"/>
    <protectedRange algorithmName="SHA-512" hashValue="m7w30hpmQPnUg/VlAVvcedtDvkfIkLtEVqiS+MHxmKVV8A8bCUckiCL5gzfZ52PW1y+17d+2/aix2FXion7ezQ==" saltValue="EvLRvAL0Lw6DqW88gAYDBQ==" spinCount="100000" sqref="AJ57" name="Rango19_1_1"/>
    <protectedRange algorithmName="SHA-512" hashValue="z1ks+i6eYA6uNs6pX2NisxcDr7v9nWEgvyMM8oR0k1Tm0445VBkkTiCZ9eHTU/DHOrkpPHTzky7DB7Ex6LURbw==" saltValue="rpgdZN3h3U3kU0mp/5C63Q==" spinCount="100000" sqref="AM58" name="Rango20_2"/>
    <protectedRange algorithmName="SHA-512" hashValue="UsfizhPwdBrUn5zOS3WqdY3TPA++aIlqTnGxBwvC2IUZt3JGw4LtHe0ev0T70IkPiYR3Dr0Xm/tWGOm/czyZpw==" saltValue="cjnxz4ZIuYhaq4B3zUQbGQ==" spinCount="100000" sqref="AG58" name="Rango18_2"/>
    <protectedRange algorithmName="SHA-512" hashValue="dgFgqJXAPIHUZEBXD9AI0AQPym5Ml+pG19WQsslgAdL323xdeCxl4/AJp68Ir2dTxRcdg32gq4P02WviM5MUkA==" saltValue="srZSzcspycA8BMwxW8KK1A==" spinCount="100000" sqref="AC58" name="Rango16_2"/>
    <protectedRange algorithmName="SHA-512" hashValue="B8WCkMD+8J/zIaS8Oo0+B+AET6ypKzdB3HK3e9KnMZFpkBAJ5KsSIbzxTkFeiWuIxsdDRrVVD4LOcDOsEZc7Tg==" saltValue="XREeJfWxZ+SyJDvyz7AgIg==" spinCount="100000" sqref="X58" name="Rango14_2"/>
    <protectedRange sqref="AF58" name="Rango7_2"/>
    <protectedRange sqref="AD58 U58:AB58 AH58:AI58 AK58" name="Rango3_2"/>
    <protectedRange sqref="AL58" name="Rango9_2"/>
    <protectedRange sqref="AN58:AO58" name="Rango10_2"/>
    <protectedRange algorithmName="SHA-512" hashValue="AUzBZMe6D+10r34d8qXrCZcC2CpIeDr+RVOQWodM6TWTVEQZS9gxq2ggxDHbN2v2d2KNbRVoRCKo5ytpKblnmw==" saltValue="+cIicJAvfvH5F8AJ6sLIzQ==" spinCount="100000" sqref="Z58" name="Rango15_2"/>
    <protectedRange algorithmName="SHA-512" hashValue="XKDTbc+qBIe3GWMWwcogNFvAuKISD40pRIze8seExzFDqNoPL/nJDqqqVNIHUPjQ5TDq0esl+bgKI2vL5Ut/kw==" saltValue="LtNMripD0cb58TxMM8D/fQ==" spinCount="100000" sqref="AC58" name="Rango17_2"/>
    <protectedRange algorithmName="SHA-512" hashValue="m7w30hpmQPnUg/VlAVvcedtDvkfIkLtEVqiS+MHxmKVV8A8bCUckiCL5gzfZ52PW1y+17d+2/aix2FXion7ezQ==" saltValue="EvLRvAL0Lw6DqW88gAYDBQ==" spinCount="100000" sqref="AJ58" name="Rango19_2"/>
    <protectedRange sqref="AI62" name="Rango8_1_1"/>
    <protectedRange sqref="AE62" name="Rango7_3"/>
    <protectedRange algorithmName="SHA-512" hashValue="z1ks+i6eYA6uNs6pX2NisxcDr7v9nWEgvyMM8oR0k1Tm0445VBkkTiCZ9eHTU/DHOrkpPHTzky7DB7Ex6LURbw==" saltValue="rpgdZN3h3U3kU0mp/5C63Q==" spinCount="100000" sqref="AM60:AM62" name="Rango20_1_1_1"/>
    <protectedRange algorithmName="SHA-512" hashValue="UsfizhPwdBrUn5zOS3WqdY3TPA++aIlqTnGxBwvC2IUZt3JGw4LtHe0ev0T70IkPiYR3Dr0Xm/tWGOm/czyZpw==" saltValue="cjnxz4ZIuYhaq4B3zUQbGQ==" spinCount="100000" sqref="AG60:AG62" name="Rango18_1_1_1"/>
    <protectedRange algorithmName="SHA-512" hashValue="dgFgqJXAPIHUZEBXD9AI0AQPym5Ml+pG19WQsslgAdL323xdeCxl4/AJp68Ir2dTxRcdg32gq4P02WviM5MUkA==" saltValue="srZSzcspycA8BMwxW8KK1A==" spinCount="100000" sqref="AC60:AC62" name="Rango16_1_1_1"/>
    <protectedRange algorithmName="SHA-512" hashValue="B8WCkMD+8J/zIaS8Oo0+B+AET6ypKzdB3HK3e9KnMZFpkBAJ5KsSIbzxTkFeiWuIxsdDRrVVD4LOcDOsEZc7Tg==" saltValue="XREeJfWxZ+SyJDvyz7AgIg==" spinCount="100000" sqref="X60:X62" name="Rango14_1_1_1"/>
    <protectedRange sqref="AE60:AF61 AF62" name="Rango7_1_1_1"/>
    <protectedRange sqref="AD60:AD62 AK60:AK62 U60:AB62 AH60:AH62" name="Rango3_1_1_1"/>
    <protectedRange sqref="AL60:AL62" name="Rango9_1_1_1"/>
    <protectedRange sqref="AN60:AO62" name="Rango10_1_1_1"/>
    <protectedRange algorithmName="SHA-512" hashValue="AUzBZMe6D+10r34d8qXrCZcC2CpIeDr+RVOQWodM6TWTVEQZS9gxq2ggxDHbN2v2d2KNbRVoRCKo5ytpKblnmw==" saltValue="+cIicJAvfvH5F8AJ6sLIzQ==" spinCount="100000" sqref="Z60:Z62" name="Rango15_1_1_1"/>
    <protectedRange algorithmName="SHA-512" hashValue="XKDTbc+qBIe3GWMWwcogNFvAuKISD40pRIze8seExzFDqNoPL/nJDqqqVNIHUPjQ5TDq0esl+bgKI2vL5Ut/kw==" saltValue="LtNMripD0cb58TxMM8D/fQ==" spinCount="100000" sqref="AC60:AC62" name="Rango17_1_1_1"/>
    <protectedRange algorithmName="SHA-512" hashValue="m7w30hpmQPnUg/VlAVvcedtDvkfIkLtEVqiS+MHxmKVV8A8bCUckiCL5gzfZ52PW1y+17d+2/aix2FXion7ezQ==" saltValue="EvLRvAL0Lw6DqW88gAYDBQ==" spinCount="100000" sqref="AJ60:AJ62" name="Rango19_1_1_1"/>
    <protectedRange algorithmName="SHA-512" hashValue="acnxH8s5sK2bER+gIkN3vg2gP/Ggux8vzA6WMXfy90o5HJ1I+fOMGHWP2mTy5Jszvhu9BOoBnNaADSaUN/vsUg==" saltValue="NdDCR86TJ14bmsipThqXmg==" spinCount="100000" sqref="N114:N155" name="Rango24_2"/>
    <protectedRange algorithmName="SHA-512" hashValue="r0lpkfpFwL26HqkEheOGalMT2MFVWguQk80afl84CXIC6cGXTOQxej85plyqy/3uf7KBx5z52VzNQI9JYBuCtg==" saltValue="AZqd84GWNrDnVOn8lGimwQ==" spinCount="100000" sqref="AT114:AT155" name="Rango22_2"/>
    <protectedRange algorithmName="SHA-512" hashValue="z1ks+i6eYA6uNs6pX2NisxcDr7v9nWEgvyMM8oR0k1Tm0445VBkkTiCZ9eHTU/DHOrkpPHTzky7DB7Ex6LURbw==" saltValue="rpgdZN3h3U3kU0mp/5C63Q==" spinCount="100000" sqref="AM114:AM155" name="Rango20_3"/>
    <protectedRange algorithmName="SHA-512" hashValue="UsfizhPwdBrUn5zOS3WqdY3TPA++aIlqTnGxBwvC2IUZt3JGw4LtHe0ev0T70IkPiYR3Dr0Xm/tWGOm/czyZpw==" saltValue="cjnxz4ZIuYhaq4B3zUQbGQ==" spinCount="100000" sqref="AG114:AG155" name="Rango18_3"/>
    <protectedRange algorithmName="SHA-512" hashValue="dgFgqJXAPIHUZEBXD9AI0AQPym5Ml+pG19WQsslgAdL323xdeCxl4/AJp68Ir2dTxRcdg32gq4P02WviM5MUkA==" saltValue="srZSzcspycA8BMwxW8KK1A==" spinCount="100000" sqref="AC114:AC155" name="Rango16_3"/>
    <protectedRange algorithmName="SHA-512" hashValue="NLOciA4zITfq+P/3TKO+RkeFBXLKLOxSr6Fmymff1fSjn83yLV2sVdZo5TLHGjxk/lxdlS9JJ/NSmjd8y4KC/w==" saltValue="sPw31vn+6I0uO7H84BfILQ==" spinCount="100000" sqref="O114:O155" name="Rango12_2"/>
    <protectedRange sqref="AI114:AI155" name="Rango8_2"/>
    <protectedRange sqref="AE114:AF155" name="Rango7_4"/>
    <protectedRange sqref="J144:J149 K147:K149 L138:L155 H114:L137" name="Rango1_2"/>
    <protectedRange sqref="U114:AB155 AD114:AD155 AH114:AH155 AK114:AK155" name="Rango3_3"/>
    <protectedRange sqref="M114:M155 AS114:AS155" name="Rango5_2"/>
    <protectedRange sqref="P114:P155 AU114:AU155" name="Rango6_2"/>
    <protectedRange sqref="AL114:AL155" name="Rango9_3"/>
    <protectedRange sqref="AN120:AN125 AO123:AO125 AN114:AO119 AN126:AO155" name="Rango10_3"/>
    <protectedRange algorithmName="SHA-512" hashValue="+Eoa3/YKDjhUg1NuzY63wpJFMe5Jx3DsWpB6dPKFgxlExUJj8AmRs5NUWyhHWCl89Z9FweF6UWdkEt9PtAPY9A==" saltValue="R1HzPY1LuxYXWPZzMjUnFA==" spinCount="100000" sqref="G114:G155" name="Rango11_2"/>
    <protectedRange algorithmName="SHA-512" hashValue="bA1f0BG67PkTr3wRVdXNYWIT3BeWmvgG8HFTrD5ZHmZzWOtOp/pvlZ/9yBQBbZVK5RSdwlBz3HBU+2w4hHC2/g==" saltValue="sE1U0TF50J+xnZokNCpPzg==" spinCount="100000" sqref="R114:T155" name="Rango13_2"/>
    <protectedRange algorithmName="SHA-512" hashValue="AUzBZMe6D+10r34d8qXrCZcC2CpIeDr+RVOQWodM6TWTVEQZS9gxq2ggxDHbN2v2d2KNbRVoRCKo5ytpKblnmw==" saltValue="+cIicJAvfvH5F8AJ6sLIzQ==" spinCount="100000" sqref="Z114:Z155" name="Rango15_3"/>
    <protectedRange algorithmName="SHA-512" hashValue="XKDTbc+qBIe3GWMWwcogNFvAuKISD40pRIze8seExzFDqNoPL/nJDqqqVNIHUPjQ5TDq0esl+bgKI2vL5Ut/kw==" saltValue="LtNMripD0cb58TxMM8D/fQ==" spinCount="100000" sqref="AC114:AC155" name="Rango17_3"/>
    <protectedRange algorithmName="SHA-512" hashValue="m7w30hpmQPnUg/VlAVvcedtDvkfIkLtEVqiS+MHxmKVV8A8bCUckiCL5gzfZ52PW1y+17d+2/aix2FXion7ezQ==" saltValue="EvLRvAL0Lw6DqW88gAYDBQ==" spinCount="100000" sqref="AJ114:AJ155" name="Rango19_3"/>
    <protectedRange algorithmName="SHA-512" hashValue="1ln+auQSlLJNHIG81C6MA/nbCuksukpAQPKuf5WOMNyF53MA/eqDTYtektNn1tD9VKUK//n7cgv/CHCXwpL0nA==" saltValue="3evwLrZ35sOwQim+hZCG2w==" spinCount="100000" sqref="AP114:AR155" name="Rango21_2"/>
    <protectedRange algorithmName="SHA-512" hashValue="2CwhdAtEGwRw5/oUbJEYx/frqFhl1WIQKD9zikN7Kldk6KYpoNw31wbxO3q3C+UKZKrbNBGhXKX3obByVJO1JA==" saltValue="2DQkiLG3kG23JX9JxRjzkA==" spinCount="100000" sqref="AV114:AY155" name="Rango23_2"/>
    <protectedRange sqref="H150:K155" name="Rango1_2_1"/>
    <protectedRange sqref="H144:I149 K144:K146" name="Rango1_3"/>
    <protectedRange sqref="H138:K143" name="Rango1_4"/>
    <protectedRange sqref="AO120:AO122" name="Rango10_1_2"/>
    <protectedRange algorithmName="SHA-512" hashValue="acnxH8s5sK2bER+gIkN3vg2gP/Ggux8vzA6WMXfy90o5HJ1I+fOMGHWP2mTy5Jszvhu9BOoBnNaADSaUN/vsUg==" saltValue="NdDCR86TJ14bmsipThqXmg==" spinCount="100000" sqref="N156:N185" name="Rango24_4"/>
    <protectedRange algorithmName="SHA-512" hashValue="r0lpkfpFwL26HqkEheOGalMT2MFVWguQk80afl84CXIC6cGXTOQxej85plyqy/3uf7KBx5z52VzNQI9JYBuCtg==" saltValue="AZqd84GWNrDnVOn8lGimwQ==" spinCount="100000" sqref="AT156:AT185" name="Rango22_4"/>
    <protectedRange algorithmName="SHA-512" hashValue="z1ks+i6eYA6uNs6pX2NisxcDr7v9nWEgvyMM8oR0k1Tm0445VBkkTiCZ9eHTU/DHOrkpPHTzky7DB7Ex6LURbw==" saltValue="rpgdZN3h3U3kU0mp/5C63Q==" spinCount="100000" sqref="AM156:AM185" name="Rango20_5"/>
    <protectedRange algorithmName="SHA-512" hashValue="UsfizhPwdBrUn5zOS3WqdY3TPA++aIlqTnGxBwvC2IUZt3JGw4LtHe0ev0T70IkPiYR3Dr0Xm/tWGOm/czyZpw==" saltValue="cjnxz4ZIuYhaq4B3zUQbGQ==" spinCount="100000" sqref="AG156:AG185" name="Rango18_5"/>
    <protectedRange algorithmName="SHA-512" hashValue="dgFgqJXAPIHUZEBXD9AI0AQPym5Ml+pG19WQsslgAdL323xdeCxl4/AJp68Ir2dTxRcdg32gq4P02WviM5MUkA==" saltValue="srZSzcspycA8BMwxW8KK1A==" spinCount="100000" sqref="AC156:AC185" name="Rango16_5"/>
    <protectedRange algorithmName="SHA-512" hashValue="B8WCkMD+8J/zIaS8Oo0+B+AET6ypKzdB3HK3e9KnMZFpkBAJ5KsSIbzxTkFeiWuIxsdDRrVVD4LOcDOsEZc7Tg==" saltValue="XREeJfWxZ+SyJDvyz7AgIg==" spinCount="100000" sqref="X156:X185" name="Rango14_4"/>
    <protectedRange algorithmName="SHA-512" hashValue="NLOciA4zITfq+P/3TKO+RkeFBXLKLOxSr6Fmymff1fSjn83yLV2sVdZo5TLHGjxk/lxdlS9JJ/NSmjd8y4KC/w==" saltValue="sPw31vn+6I0uO7H84BfILQ==" spinCount="100000" sqref="O156:O185" name="Rango12_4"/>
    <protectedRange sqref="AI156:AI185" name="Rango8_4"/>
    <protectedRange sqref="AE156:AF185" name="Rango7_6"/>
    <protectedRange sqref="H156:L185" name="Rango1_7"/>
    <protectedRange sqref="AD156:AD185 AH156:AH185 AK156:AK185 U156:AB185" name="Rango3_5"/>
    <protectedRange sqref="M156:M185 AS156:AS185" name="Rango5_4"/>
    <protectedRange sqref="P156:P185 AU156:AU185" name="Rango6_4"/>
    <protectedRange sqref="AL156:AL185" name="Rango9_5"/>
    <protectedRange sqref="AN156:AO185" name="Rango10_5"/>
    <protectedRange algorithmName="SHA-512" hashValue="+Eoa3/YKDjhUg1NuzY63wpJFMe5Jx3DsWpB6dPKFgxlExUJj8AmRs5NUWyhHWCl89Z9FweF6UWdkEt9PtAPY9A==" saltValue="R1HzPY1LuxYXWPZzMjUnFA==" spinCount="100000" sqref="G156:G185" name="Rango11_4"/>
    <protectedRange algorithmName="SHA-512" hashValue="bA1f0BG67PkTr3wRVdXNYWIT3BeWmvgG8HFTrD5ZHmZzWOtOp/pvlZ/9yBQBbZVK5RSdwlBz3HBU+2w4hHC2/g==" saltValue="sE1U0TF50J+xnZokNCpPzg==" spinCount="100000" sqref="R156:T185" name="Rango13_4"/>
    <protectedRange algorithmName="SHA-512" hashValue="AUzBZMe6D+10r34d8qXrCZcC2CpIeDr+RVOQWodM6TWTVEQZS9gxq2ggxDHbN2v2d2KNbRVoRCKo5ytpKblnmw==" saltValue="+cIicJAvfvH5F8AJ6sLIzQ==" spinCount="100000" sqref="Z156:Z185" name="Rango15_5"/>
    <protectedRange algorithmName="SHA-512" hashValue="XKDTbc+qBIe3GWMWwcogNFvAuKISD40pRIze8seExzFDqNoPL/nJDqqqVNIHUPjQ5TDq0esl+bgKI2vL5Ut/kw==" saltValue="LtNMripD0cb58TxMM8D/fQ==" spinCount="100000" sqref="AC156:AC185" name="Rango17_5"/>
    <protectedRange algorithmName="SHA-512" hashValue="m7w30hpmQPnUg/VlAVvcedtDvkfIkLtEVqiS+MHxmKVV8A8bCUckiCL5gzfZ52PW1y+17d+2/aix2FXion7ezQ==" saltValue="EvLRvAL0Lw6DqW88gAYDBQ==" spinCount="100000" sqref="AJ156:AJ185" name="Rango19_5"/>
    <protectedRange algorithmName="SHA-512" hashValue="1ln+auQSlLJNHIG81C6MA/nbCuksukpAQPKuf5WOMNyF53MA/eqDTYtektNn1tD9VKUK//n7cgv/CHCXwpL0nA==" saltValue="3evwLrZ35sOwQim+hZCG2w==" spinCount="100000" sqref="AP156:AR185" name="Rango21_4"/>
    <protectedRange algorithmName="SHA-512" hashValue="2CwhdAtEGwRw5/oUbJEYx/frqFhl1WIQKD9zikN7Kldk6KYpoNw31wbxO3q3C+UKZKrbNBGhXKX3obByVJO1JA==" saltValue="2DQkiLG3kG23JX9JxRjzkA==" spinCount="100000" sqref="AV156:AY185" name="Rango23_4"/>
    <protectedRange algorithmName="SHA-512" hashValue="acnxH8s5sK2bER+gIkN3vg2gP/Ggux8vzA6WMXfy90o5HJ1I+fOMGHWP2mTy5Jszvhu9BOoBnNaADSaUN/vsUg==" saltValue="NdDCR86TJ14bmsipThqXmg==" spinCount="100000" sqref="N186:N209" name="Rango24_5"/>
    <protectedRange algorithmName="SHA-512" hashValue="r0lpkfpFwL26HqkEheOGalMT2MFVWguQk80afl84CXIC6cGXTOQxej85plyqy/3uf7KBx5z52VzNQI9JYBuCtg==" saltValue="AZqd84GWNrDnVOn8lGimwQ==" spinCount="100000" sqref="AT186:AT209" name="Rango22_5"/>
    <protectedRange algorithmName="SHA-512" hashValue="z1ks+i6eYA6uNs6pX2NisxcDr7v9nWEgvyMM8oR0k1Tm0445VBkkTiCZ9eHTU/DHOrkpPHTzky7DB7Ex6LURbw==" saltValue="rpgdZN3h3U3kU0mp/5C63Q==" spinCount="100000" sqref="AM186:AM200 AM204:AM209" name="Rango20_6"/>
    <protectedRange algorithmName="SHA-512" hashValue="UsfizhPwdBrUn5zOS3WqdY3TPA++aIlqTnGxBwvC2IUZt3JGw4LtHe0ev0T70IkPiYR3Dr0Xm/tWGOm/czyZpw==" saltValue="cjnxz4ZIuYhaq4B3zUQbGQ==" spinCount="100000" sqref="AG186:AG200 AG204:AG209" name="Rango18_6"/>
    <protectedRange algorithmName="SHA-512" hashValue="dgFgqJXAPIHUZEBXD9AI0AQPym5Ml+pG19WQsslgAdL323xdeCxl4/AJp68Ir2dTxRcdg32gq4P02WviM5MUkA==" saltValue="srZSzcspycA8BMwxW8KK1A==" spinCount="100000" sqref="AC186:AC200 AC204:AC209" name="Rango16_6"/>
    <protectedRange algorithmName="SHA-512" hashValue="B8WCkMD+8J/zIaS8Oo0+B+AET6ypKzdB3HK3e9KnMZFpkBAJ5KsSIbzxTkFeiWuIxsdDRrVVD4LOcDOsEZc7Tg==" saltValue="XREeJfWxZ+SyJDvyz7AgIg==" spinCount="100000" sqref="X186:X200 X204:X209" name="Rango14_5"/>
    <protectedRange algorithmName="SHA-512" hashValue="NLOciA4zITfq+P/3TKO+RkeFBXLKLOxSr6Fmymff1fSjn83yLV2sVdZo5TLHGjxk/lxdlS9JJ/NSmjd8y4KC/w==" saltValue="sPw31vn+6I0uO7H84BfILQ==" spinCount="100000" sqref="O186:O209" name="Rango12_5"/>
    <protectedRange sqref="AI188 AI200 AI197 AI203 AI190:AI194 AI209" name="Rango8_5"/>
    <protectedRange sqref="AE193:AF197 AF192 AE199:AF200 AF198 AF186 AE187:AF191 AF204:AF206 AE203:AE204 AE207:AF209" name="Rango7_7"/>
    <protectedRange sqref="H204:L209" name="Rango1_8"/>
    <protectedRange sqref="AH186:AH188 AI198:AI199 AI195:AI196 AH190:AH200 AI186:AI187 AD186:AD200 U186:AB200 AH189:AI189 AK186:AK200 AH209 AD204:AD209 U204:AB209 AK204:AK209 AH204:AI208" name="Rango3_6"/>
    <protectedRange sqref="M186:M209 AS186:AS209" name="Rango5_5"/>
    <protectedRange sqref="P186:P209 AU186:AU209" name="Rango6_5"/>
    <protectedRange sqref="AL186:AL200 AL204:AL209" name="Rango9_6"/>
    <protectedRange sqref="AN186:AO200 AN204:AO209" name="Rango10_6"/>
    <protectedRange algorithmName="SHA-512" hashValue="+Eoa3/YKDjhUg1NuzY63wpJFMe5Jx3DsWpB6dPKFgxlExUJj8AmRs5NUWyhHWCl89Z9FweF6UWdkEt9PtAPY9A==" saltValue="R1HzPY1LuxYXWPZzMjUnFA==" spinCount="100000" sqref="G186:G209" name="Rango11_5"/>
    <protectedRange algorithmName="SHA-512" hashValue="bA1f0BG67PkTr3wRVdXNYWIT3BeWmvgG8HFTrD5ZHmZzWOtOp/pvlZ/9yBQBbZVK5RSdwlBz3HBU+2w4hHC2/g==" saltValue="sE1U0TF50J+xnZokNCpPzg==" spinCount="100000" sqref="R186:T209" name="Rango13_5"/>
    <protectedRange algorithmName="SHA-512" hashValue="AUzBZMe6D+10r34d8qXrCZcC2CpIeDr+RVOQWodM6TWTVEQZS9gxq2ggxDHbN2v2d2KNbRVoRCKo5ytpKblnmw==" saltValue="+cIicJAvfvH5F8AJ6sLIzQ==" spinCount="100000" sqref="Z186:Z200 Z204:Z209" name="Rango15_6"/>
    <protectedRange algorithmName="SHA-512" hashValue="XKDTbc+qBIe3GWMWwcogNFvAuKISD40pRIze8seExzFDqNoPL/nJDqqqVNIHUPjQ5TDq0esl+bgKI2vL5Ut/kw==" saltValue="LtNMripD0cb58TxMM8D/fQ==" spinCount="100000" sqref="AC186:AC200 AC204:AC209" name="Rango17_6"/>
    <protectedRange algorithmName="SHA-512" hashValue="m7w30hpmQPnUg/VlAVvcedtDvkfIkLtEVqiS+MHxmKVV8A8bCUckiCL5gzfZ52PW1y+17d+2/aix2FXion7ezQ==" saltValue="EvLRvAL0Lw6DqW88gAYDBQ==" spinCount="100000" sqref="AJ186:AJ200 AJ204:AJ209" name="Rango19_6"/>
    <protectedRange algorithmName="SHA-512" hashValue="1ln+auQSlLJNHIG81C6MA/nbCuksukpAQPKuf5WOMNyF53MA/eqDTYtektNn1tD9VKUK//n7cgv/CHCXwpL0nA==" saltValue="3evwLrZ35sOwQim+hZCG2w==" spinCount="100000" sqref="AP186:AR209" name="Rango21_5"/>
    <protectedRange algorithmName="SHA-512" hashValue="2CwhdAtEGwRw5/oUbJEYx/frqFhl1WIQKD9zikN7Kldk6KYpoNw31wbxO3q3C+UKZKrbNBGhXKX3obByVJO1JA==" saltValue="2DQkiLG3kG23JX9JxRjzkA==" spinCount="100000" sqref="AV186:AY209" name="Rango23_5"/>
    <protectedRange sqref="L198:L203" name="Rango1_4_1"/>
    <protectedRange sqref="H198:K203" name="Rango1_4_1_1"/>
    <protectedRange sqref="H192:L197" name="Rango1_2_2"/>
    <protectedRange sqref="H186:L191" name="Rango1_3_1"/>
    <protectedRange algorithmName="SHA-512" hashValue="z1ks+i6eYA6uNs6pX2NisxcDr7v9nWEgvyMM8oR0k1Tm0445VBkkTiCZ9eHTU/DHOrkpPHTzky7DB7Ex6LURbw==" saltValue="rpgdZN3h3U3kU0mp/5C63Q==" spinCount="100000" sqref="AM201:AM203" name="Rango20_1_2"/>
    <protectedRange algorithmName="SHA-512" hashValue="UsfizhPwdBrUn5zOS3WqdY3TPA++aIlqTnGxBwvC2IUZt3JGw4LtHe0ev0T70IkPiYR3Dr0Xm/tWGOm/czyZpw==" saltValue="cjnxz4ZIuYhaq4B3zUQbGQ==" spinCount="100000" sqref="AG201:AG203" name="Rango18_1_2"/>
    <protectedRange algorithmName="SHA-512" hashValue="dgFgqJXAPIHUZEBXD9AI0AQPym5Ml+pG19WQsslgAdL323xdeCxl4/AJp68Ir2dTxRcdg32gq4P02WviM5MUkA==" saltValue="srZSzcspycA8BMwxW8KK1A==" spinCount="100000" sqref="AC201:AC203" name="Rango16_1_2"/>
    <protectedRange algorithmName="SHA-512" hashValue="B8WCkMD+8J/zIaS8Oo0+B+AET6ypKzdB3HK3e9KnMZFpkBAJ5KsSIbzxTkFeiWuIxsdDRrVVD4LOcDOsEZc7Tg==" saltValue="XREeJfWxZ+SyJDvyz7AgIg==" spinCount="100000" sqref="X201:X203" name="Rango14_1_2"/>
    <protectedRange sqref="AE201:AF202 AF203" name="Rango7_1_2"/>
    <protectedRange sqref="AD201:AD203 AK201:AK203 U201:AB203 AH201:AI202 AH203" name="Rango3_1_2"/>
    <protectedRange sqref="AL201:AL203" name="Rango9_1_2"/>
    <protectedRange sqref="AN201:AO203" name="Rango10_1_3"/>
    <protectedRange algorithmName="SHA-512" hashValue="AUzBZMe6D+10r34d8qXrCZcC2CpIeDr+RVOQWodM6TWTVEQZS9gxq2ggxDHbN2v2d2KNbRVoRCKo5ytpKblnmw==" saltValue="+cIicJAvfvH5F8AJ6sLIzQ==" spinCount="100000" sqref="Z201:Z203" name="Rango15_1_2"/>
    <protectedRange algorithmName="SHA-512" hashValue="XKDTbc+qBIe3GWMWwcogNFvAuKISD40pRIze8seExzFDqNoPL/nJDqqqVNIHUPjQ5TDq0esl+bgKI2vL5Ut/kw==" saltValue="LtNMripD0cb58TxMM8D/fQ==" spinCount="100000" sqref="AC201:AC203" name="Rango17_1_2"/>
    <protectedRange algorithmName="SHA-512" hashValue="m7w30hpmQPnUg/VlAVvcedtDvkfIkLtEVqiS+MHxmKVV8A8bCUckiCL5gzfZ52PW1y+17d+2/aix2FXion7ezQ==" saltValue="EvLRvAL0Lw6DqW88gAYDBQ==" spinCount="100000" sqref="AJ201:AJ203" name="Rango19_1_2"/>
    <protectedRange sqref="AE192 AE186 AE205:AE206" name="Rango7_2_1"/>
    <protectedRange algorithmName="SHA-512" hashValue="acnxH8s5sK2bER+gIkN3vg2gP/Ggux8vzA6WMXfy90o5HJ1I+fOMGHWP2mTy5Jszvhu9BOoBnNaADSaUN/vsUg==" saltValue="NdDCR86TJ14bmsipThqXmg==" spinCount="100000" sqref="N210:N233" name="Rango24_6"/>
    <protectedRange algorithmName="SHA-512" hashValue="r0lpkfpFwL26HqkEheOGalMT2MFVWguQk80afl84CXIC6cGXTOQxej85plyqy/3uf7KBx5z52VzNQI9JYBuCtg==" saltValue="AZqd84GWNrDnVOn8lGimwQ==" spinCount="100000" sqref="AT210:AT233" name="Rango22_6"/>
    <protectedRange algorithmName="SHA-512" hashValue="z1ks+i6eYA6uNs6pX2NisxcDr7v9nWEgvyMM8oR0k1Tm0445VBkkTiCZ9eHTU/DHOrkpPHTzky7DB7Ex6LURbw==" saltValue="rpgdZN3h3U3kU0mp/5C63Q==" spinCount="100000" sqref="AM210:AM222 AM227:AM233 AM224:AM225" name="Rango20_7"/>
    <protectedRange algorithmName="SHA-512" hashValue="UsfizhPwdBrUn5zOS3WqdY3TPA++aIlqTnGxBwvC2IUZt3JGw4LtHe0ev0T70IkPiYR3Dr0Xm/tWGOm/czyZpw==" saltValue="cjnxz4ZIuYhaq4B3zUQbGQ==" spinCount="100000" sqref="AG210:AG222 AG227:AG233 AG224:AG225" name="Rango18_7"/>
    <protectedRange algorithmName="SHA-512" hashValue="dgFgqJXAPIHUZEBXD9AI0AQPym5Ml+pG19WQsslgAdL323xdeCxl4/AJp68Ir2dTxRcdg32gq4P02WviM5MUkA==" saltValue="srZSzcspycA8BMwxW8KK1A==" spinCount="100000" sqref="AC210:AC222 AC227:AC233 AC224:AC225" name="Rango16_7"/>
    <protectedRange algorithmName="SHA-512" hashValue="B8WCkMD+8J/zIaS8Oo0+B+AET6ypKzdB3HK3e9KnMZFpkBAJ5KsSIbzxTkFeiWuIxsdDRrVVD4LOcDOsEZc7Tg==" saltValue="XREeJfWxZ+SyJDvyz7AgIg==" spinCount="100000" sqref="X210:X222 X227:X233 X224:X225" name="Rango14_6"/>
    <protectedRange algorithmName="SHA-512" hashValue="NLOciA4zITfq+P/3TKO+RkeFBXLKLOxSr6Fmymff1fSjn83yLV2sVdZo5TLHGjxk/lxdlS9JJ/NSmjd8y4KC/w==" saltValue="sPw31vn+6I0uO7H84BfILQ==" spinCount="100000" sqref="O210:O233" name="Rango12_6"/>
    <protectedRange sqref="AI212 AI215 AI218:AI221 AI224 AI227:AI233" name="Rango8_6"/>
    <protectedRange sqref="AE210:AF215 AE217:AF222 AF216 AE227:AF230 AE224:AF225 AE232:AF233 AF231" name="Rango7_8"/>
    <protectedRange sqref="H222:L227" name="Rango1_9"/>
    <protectedRange sqref="AD210:AD222 AH210:AH222 AK210:AK222 U210:AB222 AE216 AI210:AI211 AI213:AI214 AI216:AI217 AI222 AD227:AD233 AH227:AH233 AK227:AK233 U227:AB233 AI225 AD224:AD225 AH224:AH225 AK224:AK225 U224:AB225 AE231" name="Rango3_7"/>
    <protectedRange sqref="M210:M233 AS210:AS233" name="Rango5_6"/>
    <protectedRange sqref="P210:P233 AU210:AU233" name="Rango6_6"/>
    <protectedRange sqref="AL210:AL222 AL227:AL233 AL224:AL225" name="Rango9_7"/>
    <protectedRange sqref="AN210:AO222 AN227:AO233 AN224:AO225" name="Rango10_7"/>
    <protectedRange algorithmName="SHA-512" hashValue="+Eoa3/YKDjhUg1NuzY63wpJFMe5Jx3DsWpB6dPKFgxlExUJj8AmRs5NUWyhHWCl89Z9FweF6UWdkEt9PtAPY9A==" saltValue="R1HzPY1LuxYXWPZzMjUnFA==" spinCount="100000" sqref="G210:G233" name="Rango11_6"/>
    <protectedRange algorithmName="SHA-512" hashValue="bA1f0BG67PkTr3wRVdXNYWIT3BeWmvgG8HFTrD5ZHmZzWOtOp/pvlZ/9yBQBbZVK5RSdwlBz3HBU+2w4hHC2/g==" saltValue="sE1U0TF50J+xnZokNCpPzg==" spinCount="100000" sqref="R210:T233" name="Rango13_6"/>
    <protectedRange algorithmName="SHA-512" hashValue="AUzBZMe6D+10r34d8qXrCZcC2CpIeDr+RVOQWodM6TWTVEQZS9gxq2ggxDHbN2v2d2KNbRVoRCKo5ytpKblnmw==" saltValue="+cIicJAvfvH5F8AJ6sLIzQ==" spinCount="100000" sqref="Z210:Z222 Z227:Z233 Z224:Z225" name="Rango15_7"/>
    <protectedRange algorithmName="SHA-512" hashValue="XKDTbc+qBIe3GWMWwcogNFvAuKISD40pRIze8seExzFDqNoPL/nJDqqqVNIHUPjQ5TDq0esl+bgKI2vL5Ut/kw==" saltValue="LtNMripD0cb58TxMM8D/fQ==" spinCount="100000" sqref="AC210:AC222 AC227:AC233 AC224:AC225" name="Rango17_7"/>
    <protectedRange algorithmName="SHA-512" hashValue="m7w30hpmQPnUg/VlAVvcedtDvkfIkLtEVqiS+MHxmKVV8A8bCUckiCL5gzfZ52PW1y+17d+2/aix2FXion7ezQ==" saltValue="EvLRvAL0Lw6DqW88gAYDBQ==" spinCount="100000" sqref="AJ210:AJ222 AJ227:AJ233 AJ224:AJ225" name="Rango19_7"/>
    <protectedRange algorithmName="SHA-512" hashValue="1ln+auQSlLJNHIG81C6MA/nbCuksukpAQPKuf5WOMNyF53MA/eqDTYtektNn1tD9VKUK//n7cgv/CHCXwpL0nA==" saltValue="3evwLrZ35sOwQim+hZCG2w==" spinCount="100000" sqref="AP210:AR233" name="Rango21_6"/>
    <protectedRange algorithmName="SHA-512" hashValue="2CwhdAtEGwRw5/oUbJEYx/frqFhl1WIQKD9zikN7Kldk6KYpoNw31wbxO3q3C+UKZKrbNBGhXKX3obByVJO1JA==" saltValue="2DQkiLG3kG23JX9JxRjzkA==" spinCount="100000" sqref="AV210:AY233" name="Rango23_6"/>
    <protectedRange sqref="H210:L215" name="Rango1_3_2"/>
    <protectedRange sqref="H216:L221" name="Rango1_1_1"/>
    <protectedRange algorithmName="SHA-512" hashValue="z1ks+i6eYA6uNs6pX2NisxcDr7v9nWEgvyMM8oR0k1Tm0445VBkkTiCZ9eHTU/DHOrkpPHTzky7DB7Ex6LURbw==" saltValue="rpgdZN3h3U3kU0mp/5C63Q==" spinCount="100000" sqref="AM226" name="Rango20_1_3"/>
    <protectedRange algorithmName="SHA-512" hashValue="UsfizhPwdBrUn5zOS3WqdY3TPA++aIlqTnGxBwvC2IUZt3JGw4LtHe0ev0T70IkPiYR3Dr0Xm/tWGOm/czyZpw==" saltValue="cjnxz4ZIuYhaq4B3zUQbGQ==" spinCount="100000" sqref="AG226" name="Rango18_1_3"/>
    <protectedRange algorithmName="SHA-512" hashValue="dgFgqJXAPIHUZEBXD9AI0AQPym5Ml+pG19WQsslgAdL323xdeCxl4/AJp68Ir2dTxRcdg32gq4P02WviM5MUkA==" saltValue="srZSzcspycA8BMwxW8KK1A==" spinCount="100000" sqref="AC226" name="Rango16_1_3"/>
    <protectedRange algorithmName="SHA-512" hashValue="B8WCkMD+8J/zIaS8Oo0+B+AET6ypKzdB3HK3e9KnMZFpkBAJ5KsSIbzxTkFeiWuIxsdDRrVVD4LOcDOsEZc7Tg==" saltValue="XREeJfWxZ+SyJDvyz7AgIg==" spinCount="100000" sqref="X226" name="Rango14_1_3"/>
    <protectedRange sqref="AE226:AF226" name="Rango7_1_3"/>
    <protectedRange sqref="AD226 AH226:AI226 AK226 U226:AB226" name="Rango3_1_3"/>
    <protectedRange sqref="AL226" name="Rango9_1_3"/>
    <protectedRange sqref="AN226:AO226" name="Rango10_1_4"/>
    <protectedRange algorithmName="SHA-512" hashValue="AUzBZMe6D+10r34d8qXrCZcC2CpIeDr+RVOQWodM6TWTVEQZS9gxq2ggxDHbN2v2d2KNbRVoRCKo5ytpKblnmw==" saltValue="+cIicJAvfvH5F8AJ6sLIzQ==" spinCount="100000" sqref="Z226" name="Rango15_1_3"/>
    <protectedRange algorithmName="SHA-512" hashValue="XKDTbc+qBIe3GWMWwcogNFvAuKISD40pRIze8seExzFDqNoPL/nJDqqqVNIHUPjQ5TDq0esl+bgKI2vL5Ut/kw==" saltValue="LtNMripD0cb58TxMM8D/fQ==" spinCount="100000" sqref="AC226" name="Rango17_1_3"/>
    <protectedRange algorithmName="SHA-512" hashValue="m7w30hpmQPnUg/VlAVvcedtDvkfIkLtEVqiS+MHxmKVV8A8bCUckiCL5gzfZ52PW1y+17d+2/aix2FXion7ezQ==" saltValue="EvLRvAL0Lw6DqW88gAYDBQ==" spinCount="100000" sqref="AJ226" name="Rango19_1_3"/>
    <protectedRange algorithmName="SHA-512" hashValue="z1ks+i6eYA6uNs6pX2NisxcDr7v9nWEgvyMM8oR0k1Tm0445VBkkTiCZ9eHTU/DHOrkpPHTzky7DB7Ex6LURbw==" saltValue="rpgdZN3h3U3kU0mp/5C63Q==" spinCount="100000" sqref="AM223" name="Rango20_2_1"/>
    <protectedRange algorithmName="SHA-512" hashValue="UsfizhPwdBrUn5zOS3WqdY3TPA++aIlqTnGxBwvC2IUZt3JGw4LtHe0ev0T70IkPiYR3Dr0Xm/tWGOm/czyZpw==" saltValue="cjnxz4ZIuYhaq4B3zUQbGQ==" spinCount="100000" sqref="AG223" name="Rango18_2_1"/>
    <protectedRange algorithmName="SHA-512" hashValue="dgFgqJXAPIHUZEBXD9AI0AQPym5Ml+pG19WQsslgAdL323xdeCxl4/AJp68Ir2dTxRcdg32gq4P02WviM5MUkA==" saltValue="srZSzcspycA8BMwxW8KK1A==" spinCount="100000" sqref="AC223" name="Rango16_2_1"/>
    <protectedRange algorithmName="SHA-512" hashValue="B8WCkMD+8J/zIaS8Oo0+B+AET6ypKzdB3HK3e9KnMZFpkBAJ5KsSIbzxTkFeiWuIxsdDRrVVD4LOcDOsEZc7Tg==" saltValue="XREeJfWxZ+SyJDvyz7AgIg==" spinCount="100000" sqref="X223" name="Rango14_2_1"/>
    <protectedRange sqref="AI223" name="Rango8_1_2"/>
    <protectedRange sqref="AE223:AF223" name="Rango7_2_2"/>
    <protectedRange sqref="AD223 AH223 AK223 U223:AB223" name="Rango3_2_1"/>
    <protectedRange sqref="AL223" name="Rango9_2_1"/>
    <protectedRange sqref="AN223:AO223" name="Rango10_2_1"/>
    <protectedRange algorithmName="SHA-512" hashValue="AUzBZMe6D+10r34d8qXrCZcC2CpIeDr+RVOQWodM6TWTVEQZS9gxq2ggxDHbN2v2d2KNbRVoRCKo5ytpKblnmw==" saltValue="+cIicJAvfvH5F8AJ6sLIzQ==" spinCount="100000" sqref="Z223" name="Rango15_2_1"/>
    <protectedRange algorithmName="SHA-512" hashValue="XKDTbc+qBIe3GWMWwcogNFvAuKISD40pRIze8seExzFDqNoPL/nJDqqqVNIHUPjQ5TDq0esl+bgKI2vL5Ut/kw==" saltValue="LtNMripD0cb58TxMM8D/fQ==" spinCount="100000" sqref="AC223" name="Rango17_2_1"/>
    <protectedRange algorithmName="SHA-512" hashValue="m7w30hpmQPnUg/VlAVvcedtDvkfIkLtEVqiS+MHxmKVV8A8bCUckiCL5gzfZ52PW1y+17d+2/aix2FXion7ezQ==" saltValue="EvLRvAL0Lw6DqW88gAYDBQ==" spinCount="100000" sqref="AJ223" name="Rango19_2_1"/>
    <protectedRange algorithmName="SHA-512" hashValue="acnxH8s5sK2bER+gIkN3vg2gP/Ggux8vzA6WMXfy90o5HJ1I+fOMGHWP2mTy5Jszvhu9BOoBnNaADSaUN/vsUg==" saltValue="NdDCR86TJ14bmsipThqXmg==" spinCount="100000" sqref="N234:N269" name="Rango24_7"/>
    <protectedRange algorithmName="SHA-512" hashValue="r0lpkfpFwL26HqkEheOGalMT2MFVWguQk80afl84CXIC6cGXTOQxej85plyqy/3uf7KBx5z52VzNQI9JYBuCtg==" saltValue="AZqd84GWNrDnVOn8lGimwQ==" spinCount="100000" sqref="AT234:AT269" name="Rango22_7"/>
    <protectedRange algorithmName="SHA-512" hashValue="z1ks+i6eYA6uNs6pX2NisxcDr7v9nWEgvyMM8oR0k1Tm0445VBkkTiCZ9eHTU/DHOrkpPHTzky7DB7Ex6LURbw==" saltValue="rpgdZN3h3U3kU0mp/5C63Q==" spinCount="100000" sqref="AM234:AM240 AM242:AM243 AM245:AM246 AM248:AM269" name="Rango20_8"/>
    <protectedRange algorithmName="SHA-512" hashValue="UsfizhPwdBrUn5zOS3WqdY3TPA++aIlqTnGxBwvC2IUZt3JGw4LtHe0ev0T70IkPiYR3Dr0Xm/tWGOm/czyZpw==" saltValue="cjnxz4ZIuYhaq4B3zUQbGQ==" spinCount="100000" sqref="AG234:AG240 AG242:AG243 AG245:AG246 AG248:AG251 AG254 AG258:AG269" name="Rango18_8"/>
    <protectedRange algorithmName="SHA-512" hashValue="dgFgqJXAPIHUZEBXD9AI0AQPym5Ml+pG19WQsslgAdL323xdeCxl4/AJp68Ir2dTxRcdg32gq4P02WviM5MUkA==" saltValue="srZSzcspycA8BMwxW8KK1A==" spinCount="100000" sqref="AC234:AC240 AC242:AC243 AC245:AC246 AC248:AC251 AC254 AC258:AC269" name="Rango16_8"/>
    <protectedRange algorithmName="SHA-512" hashValue="B8WCkMD+8J/zIaS8Oo0+B+AET6ypKzdB3HK3e9KnMZFpkBAJ5KsSIbzxTkFeiWuIxsdDRrVVD4LOcDOsEZc7Tg==" saltValue="XREeJfWxZ+SyJDvyz7AgIg==" spinCount="100000" sqref="X234:X240 X242:X243 X245:X246 X248:X251 X254 X258:X269" name="Rango14_7"/>
    <protectedRange algorithmName="SHA-512" hashValue="NLOciA4zITfq+P/3TKO+RkeFBXLKLOxSr6Fmymff1fSjn83yLV2sVdZo5TLHGjxk/lxdlS9JJ/NSmjd8y4KC/w==" saltValue="sPw31vn+6I0uO7H84BfILQ==" spinCount="100000" sqref="O234:O269" name="Rango12_7"/>
    <protectedRange sqref="AI234:AI240 AI242:AI243 AI245:AI246 AI248:AI251 AI254 AI258:AI269" name="Rango8_7"/>
    <protectedRange sqref="AE234:AF240 AE242:AF243 AE245:AF246 AF241 AF244 AE248:AF251 AF253:AF254 AE258:AF269" name="Rango7_9"/>
    <protectedRange sqref="H234:L269" name="Rango1_10"/>
    <protectedRange sqref="AD234:AD240 AH234:AH240 AK234:AK240 AB264:AB267 U234:AB240 AD242:AD243 AH242:AH243 AK242:AK243 U242:AB243 AD245:AD246 AH245:AH246 AK245:AK246 U245:AB246 AD248:AD251 AH248:AH251 AK248:AK251 U248:AB251 AD254 AH254 AK254 U254:AB254 AB258:AB262 U258:AA267 U268:AB269 AD258:AD269 AH258:AH269 AK258:AK269" name="Rango3_8"/>
    <protectedRange sqref="M234:M269 AS234:AS269" name="Rango5_7"/>
    <protectedRange sqref="P234:P269 AU234:AU269" name="Rango6_7"/>
    <protectedRange sqref="AL234:AL240 AL242:AL243 AL245:AL246 AL248:AL251 AL254 AL258:AL269" name="Rango9_8"/>
    <protectedRange sqref="AN234:AO240 AO267 AN242:AO243 AN245:AO246 AN248:AO254 AN258:AN267 AO258:AO265 AN268:AO269" name="Rango10_8"/>
    <protectedRange algorithmName="SHA-512" hashValue="+Eoa3/YKDjhUg1NuzY63wpJFMe5Jx3DsWpB6dPKFgxlExUJj8AmRs5NUWyhHWCl89Z9FweF6UWdkEt9PtAPY9A==" saltValue="R1HzPY1LuxYXWPZzMjUnFA==" spinCount="100000" sqref="G234:G269" name="Rango11_7"/>
    <protectedRange algorithmName="SHA-512" hashValue="bA1f0BG67PkTr3wRVdXNYWIT3BeWmvgG8HFTrD5ZHmZzWOtOp/pvlZ/9yBQBbZVK5RSdwlBz3HBU+2w4hHC2/g==" saltValue="sE1U0TF50J+xnZokNCpPzg==" spinCount="100000" sqref="R234:T269" name="Rango13_7"/>
    <protectedRange algorithmName="SHA-512" hashValue="AUzBZMe6D+10r34d8qXrCZcC2CpIeDr+RVOQWodM6TWTVEQZS9gxq2ggxDHbN2v2d2KNbRVoRCKo5ytpKblnmw==" saltValue="+cIicJAvfvH5F8AJ6sLIzQ==" spinCount="100000" sqref="Z234:Z240 Z242:Z243 Z245:Z246 Z248:Z251 Z254 Z258:Z269" name="Rango15_8"/>
    <protectedRange algorithmName="SHA-512" hashValue="XKDTbc+qBIe3GWMWwcogNFvAuKISD40pRIze8seExzFDqNoPL/nJDqqqVNIHUPjQ5TDq0esl+bgKI2vL5Ut/kw==" saltValue="LtNMripD0cb58TxMM8D/fQ==" spinCount="100000" sqref="AC234:AC240 AC242:AC243 AC245:AC246 AC248:AC251 AC254 AC258:AC269" name="Rango17_8"/>
    <protectedRange algorithmName="SHA-512" hashValue="m7w30hpmQPnUg/VlAVvcedtDvkfIkLtEVqiS+MHxmKVV8A8bCUckiCL5gzfZ52PW1y+17d+2/aix2FXion7ezQ==" saltValue="EvLRvAL0Lw6DqW88gAYDBQ==" spinCount="100000" sqref="AJ234:AJ240 AJ242:AJ243 AJ245:AJ246 AJ248:AJ251 AJ254 AJ258:AJ269" name="Rango19_8"/>
    <protectedRange algorithmName="SHA-512" hashValue="1ln+auQSlLJNHIG81C6MA/nbCuksukpAQPKuf5WOMNyF53MA/eqDTYtektNn1tD9VKUK//n7cgv/CHCXwpL0nA==" saltValue="3evwLrZ35sOwQim+hZCG2w==" spinCount="100000" sqref="AP234:AR269" name="Rango21_7"/>
    <protectedRange algorithmName="SHA-512" hashValue="2CwhdAtEGwRw5/oUbJEYx/frqFhl1WIQKD9zikN7Kldk6KYpoNw31wbxO3q3C+UKZKrbNBGhXKX3obByVJO1JA==" saltValue="2DQkiLG3kG23JX9JxRjzkA==" spinCount="100000" sqref="AV234:AY269" name="Rango23_7"/>
    <protectedRange algorithmName="SHA-512" hashValue="z1ks+i6eYA6uNs6pX2NisxcDr7v9nWEgvyMM8oR0k1Tm0445VBkkTiCZ9eHTU/DHOrkpPHTzky7DB7Ex6LURbw==" saltValue="rpgdZN3h3U3kU0mp/5C63Q==" spinCount="100000" sqref="AM241" name="Rango20_1_4"/>
    <protectedRange algorithmName="SHA-512" hashValue="UsfizhPwdBrUn5zOS3WqdY3TPA++aIlqTnGxBwvC2IUZt3JGw4LtHe0ev0T70IkPiYR3Dr0Xm/tWGOm/czyZpw==" saltValue="cjnxz4ZIuYhaq4B3zUQbGQ==" spinCount="100000" sqref="AG241" name="Rango18_1_4"/>
    <protectedRange algorithmName="SHA-512" hashValue="dgFgqJXAPIHUZEBXD9AI0AQPym5Ml+pG19WQsslgAdL323xdeCxl4/AJp68Ir2dTxRcdg32gq4P02WviM5MUkA==" saltValue="srZSzcspycA8BMwxW8KK1A==" spinCount="100000" sqref="AC241" name="Rango16_1_4"/>
    <protectedRange algorithmName="SHA-512" hashValue="B8WCkMD+8J/zIaS8Oo0+B+AET6ypKzdB3HK3e9KnMZFpkBAJ5KsSIbzxTkFeiWuIxsdDRrVVD4LOcDOsEZc7Tg==" saltValue="XREeJfWxZ+SyJDvyz7AgIg==" spinCount="100000" sqref="X241" name="Rango14_1_4"/>
    <protectedRange sqref="AI241" name="Rango8_1_3"/>
    <protectedRange sqref="AD241 AH241 AK241 U241:AB241" name="Rango3_1_4"/>
    <protectedRange sqref="AL241" name="Rango9_1_4"/>
    <protectedRange sqref="AN241:AO241" name="Rango10_1_5"/>
    <protectedRange algorithmName="SHA-512" hashValue="AUzBZMe6D+10r34d8qXrCZcC2CpIeDr+RVOQWodM6TWTVEQZS9gxq2ggxDHbN2v2d2KNbRVoRCKo5ytpKblnmw==" saltValue="+cIicJAvfvH5F8AJ6sLIzQ==" spinCount="100000" sqref="Z241" name="Rango15_1_4"/>
    <protectedRange algorithmName="SHA-512" hashValue="XKDTbc+qBIe3GWMWwcogNFvAuKISD40pRIze8seExzFDqNoPL/nJDqqqVNIHUPjQ5TDq0esl+bgKI2vL5Ut/kw==" saltValue="LtNMripD0cb58TxMM8D/fQ==" spinCount="100000" sqref="AC241" name="Rango17_1_4"/>
    <protectedRange algorithmName="SHA-512" hashValue="m7w30hpmQPnUg/VlAVvcedtDvkfIkLtEVqiS+MHxmKVV8A8bCUckiCL5gzfZ52PW1y+17d+2/aix2FXion7ezQ==" saltValue="EvLRvAL0Lw6DqW88gAYDBQ==" spinCount="100000" sqref="AJ241" name="Rango19_1_4"/>
    <protectedRange algorithmName="SHA-512" hashValue="z1ks+i6eYA6uNs6pX2NisxcDr7v9nWEgvyMM8oR0k1Tm0445VBkkTiCZ9eHTU/DHOrkpPHTzky7DB7Ex6LURbw==" saltValue="rpgdZN3h3U3kU0mp/5C63Q==" spinCount="100000" sqref="AM244" name="Rango20_2_2"/>
    <protectedRange algorithmName="SHA-512" hashValue="UsfizhPwdBrUn5zOS3WqdY3TPA++aIlqTnGxBwvC2IUZt3JGw4LtHe0ev0T70IkPiYR3Dr0Xm/tWGOm/czyZpw==" saltValue="cjnxz4ZIuYhaq4B3zUQbGQ==" spinCount="100000" sqref="AG244" name="Rango18_2_2"/>
    <protectedRange algorithmName="SHA-512" hashValue="dgFgqJXAPIHUZEBXD9AI0AQPym5Ml+pG19WQsslgAdL323xdeCxl4/AJp68Ir2dTxRcdg32gq4P02WviM5MUkA==" saltValue="srZSzcspycA8BMwxW8KK1A==" spinCount="100000" sqref="AC244" name="Rango16_2_2"/>
    <protectedRange algorithmName="SHA-512" hashValue="B8WCkMD+8J/zIaS8Oo0+B+AET6ypKzdB3HK3e9KnMZFpkBAJ5KsSIbzxTkFeiWuIxsdDRrVVD4LOcDOsEZc7Tg==" saltValue="XREeJfWxZ+SyJDvyz7AgIg==" spinCount="100000" sqref="X244" name="Rango14_2_2"/>
    <protectedRange sqref="AI244" name="Rango8_2_1"/>
    <protectedRange sqref="AD244 AH244 AK244 U244:AB244" name="Rango3_2_2"/>
    <protectedRange sqref="AL244" name="Rango9_2_2"/>
    <protectedRange sqref="AN244:AO244" name="Rango10_2_2"/>
    <protectedRange algorithmName="SHA-512" hashValue="AUzBZMe6D+10r34d8qXrCZcC2CpIeDr+RVOQWodM6TWTVEQZS9gxq2ggxDHbN2v2d2KNbRVoRCKo5ytpKblnmw==" saltValue="+cIicJAvfvH5F8AJ6sLIzQ==" spinCount="100000" sqref="Z244" name="Rango15_2_2"/>
    <protectedRange algorithmName="SHA-512" hashValue="XKDTbc+qBIe3GWMWwcogNFvAuKISD40pRIze8seExzFDqNoPL/nJDqqqVNIHUPjQ5TDq0esl+bgKI2vL5Ut/kw==" saltValue="LtNMripD0cb58TxMM8D/fQ==" spinCount="100000" sqref="AC244" name="Rango17_2_2"/>
    <protectedRange algorithmName="SHA-512" hashValue="m7w30hpmQPnUg/VlAVvcedtDvkfIkLtEVqiS+MHxmKVV8A8bCUckiCL5gzfZ52PW1y+17d+2/aix2FXion7ezQ==" saltValue="EvLRvAL0Lw6DqW88gAYDBQ==" spinCount="100000" sqref="AJ244" name="Rango19_2_2"/>
    <protectedRange algorithmName="SHA-512" hashValue="z1ks+i6eYA6uNs6pX2NisxcDr7v9nWEgvyMM8oR0k1Tm0445VBkkTiCZ9eHTU/DHOrkpPHTzky7DB7Ex6LURbw==" saltValue="rpgdZN3h3U3kU0mp/5C63Q==" spinCount="100000" sqref="AM247" name="Rango20_3_1"/>
    <protectedRange algorithmName="SHA-512" hashValue="UsfizhPwdBrUn5zOS3WqdY3TPA++aIlqTnGxBwvC2IUZt3JGw4LtHe0ev0T70IkPiYR3Dr0Xm/tWGOm/czyZpw==" saltValue="cjnxz4ZIuYhaq4B3zUQbGQ==" spinCount="100000" sqref="AG247" name="Rango18_3_1"/>
    <protectedRange algorithmName="SHA-512" hashValue="dgFgqJXAPIHUZEBXD9AI0AQPym5Ml+pG19WQsslgAdL323xdeCxl4/AJp68Ir2dTxRcdg32gq4P02WviM5MUkA==" saltValue="srZSzcspycA8BMwxW8KK1A==" spinCount="100000" sqref="AC247" name="Rango16_3_1"/>
    <protectedRange algorithmName="SHA-512" hashValue="B8WCkMD+8J/zIaS8Oo0+B+AET6ypKzdB3HK3e9KnMZFpkBAJ5KsSIbzxTkFeiWuIxsdDRrVVD4LOcDOsEZc7Tg==" saltValue="XREeJfWxZ+SyJDvyz7AgIg==" spinCount="100000" sqref="X247" name="Rango14_3_1"/>
    <protectedRange sqref="AI247" name="Rango8_3_1"/>
    <protectedRange sqref="AE247:AF247" name="Rango7_3_1"/>
    <protectedRange sqref="AD247 AH247 AK247 U247:AB247" name="Rango3_3_1"/>
    <protectedRange sqref="AL247" name="Rango9_3_1"/>
    <protectedRange sqref="AN247:AO247" name="Rango10_3_1"/>
    <protectedRange algorithmName="SHA-512" hashValue="AUzBZMe6D+10r34d8qXrCZcC2CpIeDr+RVOQWodM6TWTVEQZS9gxq2ggxDHbN2v2d2KNbRVoRCKo5ytpKblnmw==" saltValue="+cIicJAvfvH5F8AJ6sLIzQ==" spinCount="100000" sqref="Z247" name="Rango15_3_1"/>
    <protectedRange algorithmName="SHA-512" hashValue="XKDTbc+qBIe3GWMWwcogNFvAuKISD40pRIze8seExzFDqNoPL/nJDqqqVNIHUPjQ5TDq0esl+bgKI2vL5Ut/kw==" saltValue="LtNMripD0cb58TxMM8D/fQ==" spinCount="100000" sqref="AC247" name="Rango17_3_1"/>
    <protectedRange algorithmName="SHA-512" hashValue="m7w30hpmQPnUg/VlAVvcedtDvkfIkLtEVqiS+MHxmKVV8A8bCUckiCL5gzfZ52PW1y+17d+2/aix2FXion7ezQ==" saltValue="EvLRvAL0Lw6DqW88gAYDBQ==" spinCount="100000" sqref="AJ247" name="Rango19_3_1"/>
    <protectedRange algorithmName="SHA-512" hashValue="UsfizhPwdBrUn5zOS3WqdY3TPA++aIlqTnGxBwvC2IUZt3JGw4LtHe0ev0T70IkPiYR3Dr0Xm/tWGOm/czyZpw==" saltValue="cjnxz4ZIuYhaq4B3zUQbGQ==" spinCount="100000" sqref="AG252" name="Rango18_1_1_2"/>
    <protectedRange algorithmName="SHA-512" hashValue="dgFgqJXAPIHUZEBXD9AI0AQPym5Ml+pG19WQsslgAdL323xdeCxl4/AJp68Ir2dTxRcdg32gq4P02WviM5MUkA==" saltValue="srZSzcspycA8BMwxW8KK1A==" spinCount="100000" sqref="AC252" name="Rango16_1_1_2"/>
    <protectedRange algorithmName="SHA-512" hashValue="B8WCkMD+8J/zIaS8Oo0+B+AET6ypKzdB3HK3e9KnMZFpkBAJ5KsSIbzxTkFeiWuIxsdDRrVVD4LOcDOsEZc7Tg==" saltValue="XREeJfWxZ+SyJDvyz7AgIg==" spinCount="100000" sqref="X252" name="Rango14_1_1_2"/>
    <protectedRange sqref="AE252:AF252" name="Rango7_1_1_2"/>
    <protectedRange sqref="AD252 U252:AB252 AH252:AI252 AK252" name="Rango3_1_1_2"/>
    <protectedRange sqref="AL252" name="Rango9_1_1_2"/>
    <protectedRange algorithmName="SHA-512" hashValue="AUzBZMe6D+10r34d8qXrCZcC2CpIeDr+RVOQWodM6TWTVEQZS9gxq2ggxDHbN2v2d2KNbRVoRCKo5ytpKblnmw==" saltValue="+cIicJAvfvH5F8AJ6sLIzQ==" spinCount="100000" sqref="Z252" name="Rango15_1_1_2"/>
    <protectedRange algorithmName="SHA-512" hashValue="XKDTbc+qBIe3GWMWwcogNFvAuKISD40pRIze8seExzFDqNoPL/nJDqqqVNIHUPjQ5TDq0esl+bgKI2vL5Ut/kw==" saltValue="LtNMripD0cb58TxMM8D/fQ==" spinCount="100000" sqref="AC252" name="Rango17_1_1_2"/>
    <protectedRange algorithmName="SHA-512" hashValue="m7w30hpmQPnUg/VlAVvcedtDvkfIkLtEVqiS+MHxmKVV8A8bCUckiCL5gzfZ52PW1y+17d+2/aix2FXion7ezQ==" saltValue="EvLRvAL0Lw6DqW88gAYDBQ==" spinCount="100000" sqref="AJ252" name="Rango19_1_1_2"/>
    <protectedRange algorithmName="SHA-512" hashValue="UsfizhPwdBrUn5zOS3WqdY3TPA++aIlqTnGxBwvC2IUZt3JGw4LtHe0ev0T70IkPiYR3Dr0Xm/tWGOm/czyZpw==" saltValue="cjnxz4ZIuYhaq4B3zUQbGQ==" spinCount="100000" sqref="AG253" name="Rango18_2_1_1"/>
    <protectedRange algorithmName="SHA-512" hashValue="dgFgqJXAPIHUZEBXD9AI0AQPym5Ml+pG19WQsslgAdL323xdeCxl4/AJp68Ir2dTxRcdg32gq4P02WviM5MUkA==" saltValue="srZSzcspycA8BMwxW8KK1A==" spinCount="100000" sqref="AC253" name="Rango16_2_1_1"/>
    <protectedRange algorithmName="SHA-512" hashValue="B8WCkMD+8J/zIaS8Oo0+B+AET6ypKzdB3HK3e9KnMZFpkBAJ5KsSIbzxTkFeiWuIxsdDRrVVD4LOcDOsEZc7Tg==" saltValue="XREeJfWxZ+SyJDvyz7AgIg==" spinCount="100000" sqref="X253" name="Rango14_2_1_1"/>
    <protectedRange sqref="AD253 U253:AB253 AH253:AI253 AK253" name="Rango3_2_1_1"/>
    <protectedRange sqref="AL253" name="Rango9_2_1_1"/>
    <protectedRange algorithmName="SHA-512" hashValue="AUzBZMe6D+10r34d8qXrCZcC2CpIeDr+RVOQWodM6TWTVEQZS9gxq2ggxDHbN2v2d2KNbRVoRCKo5ytpKblnmw==" saltValue="+cIicJAvfvH5F8AJ6sLIzQ==" spinCount="100000" sqref="Z253" name="Rango15_2_1_1"/>
    <protectedRange algorithmName="SHA-512" hashValue="XKDTbc+qBIe3GWMWwcogNFvAuKISD40pRIze8seExzFDqNoPL/nJDqqqVNIHUPjQ5TDq0esl+bgKI2vL5Ut/kw==" saltValue="LtNMripD0cb58TxMM8D/fQ==" spinCount="100000" sqref="AC253" name="Rango17_2_1_1"/>
    <protectedRange algorithmName="SHA-512" hashValue="m7w30hpmQPnUg/VlAVvcedtDvkfIkLtEVqiS+MHxmKVV8A8bCUckiCL5gzfZ52PW1y+17d+2/aix2FXion7ezQ==" saltValue="EvLRvAL0Lw6DqW88gAYDBQ==" spinCount="100000" sqref="AJ253" name="Rango19_2_1_1"/>
    <protectedRange sqref="AI255:AI256" name="Rango3_4_1"/>
    <protectedRange sqref="AI257" name="Rango8_1_1_1"/>
    <protectedRange sqref="AE257" name="Rango7_3_1_1"/>
    <protectedRange algorithmName="SHA-512" hashValue="UsfizhPwdBrUn5zOS3WqdY3TPA++aIlqTnGxBwvC2IUZt3JGw4LtHe0ev0T70IkPiYR3Dr0Xm/tWGOm/czyZpw==" saltValue="cjnxz4ZIuYhaq4B3zUQbGQ==" spinCount="100000" sqref="AG255:AG257" name="Rango18_1_1_1_1"/>
    <protectedRange algorithmName="SHA-512" hashValue="dgFgqJXAPIHUZEBXD9AI0AQPym5Ml+pG19WQsslgAdL323xdeCxl4/AJp68Ir2dTxRcdg32gq4P02WviM5MUkA==" saltValue="srZSzcspycA8BMwxW8KK1A==" spinCount="100000" sqref="AC255:AC257" name="Rango16_1_1_1_1"/>
    <protectedRange algorithmName="SHA-512" hashValue="B8WCkMD+8J/zIaS8Oo0+B+AET6ypKzdB3HK3e9KnMZFpkBAJ5KsSIbzxTkFeiWuIxsdDRrVVD4LOcDOsEZc7Tg==" saltValue="XREeJfWxZ+SyJDvyz7AgIg==" spinCount="100000" sqref="X255:X257" name="Rango14_1_1_1_1"/>
    <protectedRange sqref="AE255:AF256 AF257" name="Rango7_1_1_1_1"/>
    <protectedRange sqref="AD255:AD257 AK255:AK257 U255:AB257 AH255:AH257" name="Rango3_1_1_1_1"/>
    <protectedRange sqref="AL255:AL257" name="Rango9_1_1_1_1"/>
    <protectedRange algorithmName="SHA-512" hashValue="AUzBZMe6D+10r34d8qXrCZcC2CpIeDr+RVOQWodM6TWTVEQZS9gxq2ggxDHbN2v2d2KNbRVoRCKo5ytpKblnmw==" saltValue="+cIicJAvfvH5F8AJ6sLIzQ==" spinCount="100000" sqref="Z255:Z257" name="Rango15_1_1_1_1"/>
    <protectedRange algorithmName="SHA-512" hashValue="XKDTbc+qBIe3GWMWwcogNFvAuKISD40pRIze8seExzFDqNoPL/nJDqqqVNIHUPjQ5TDq0esl+bgKI2vL5Ut/kw==" saltValue="LtNMripD0cb58TxMM8D/fQ==" spinCount="100000" sqref="AC255:AC257" name="Rango17_1_1_1_1"/>
    <protectedRange algorithmName="SHA-512" hashValue="m7w30hpmQPnUg/VlAVvcedtDvkfIkLtEVqiS+MHxmKVV8A8bCUckiCL5gzfZ52PW1y+17d+2/aix2FXion7ezQ==" saltValue="EvLRvAL0Lw6DqW88gAYDBQ==" spinCount="100000" sqref="AJ255:AJ257" name="Rango19_1_1_1_1"/>
    <protectedRange sqref="AN255:AO256" name="Rango10_1_1_2"/>
    <protectedRange sqref="AN257:AO257" name="Rango10_1_1_1_1"/>
    <protectedRange algorithmName="SHA-512" hashValue="acnxH8s5sK2bER+gIkN3vg2gP/Ggux8vzA6WMXfy90o5HJ1I+fOMGHWP2mTy5Jszvhu9BOoBnNaADSaUN/vsUg==" saltValue="NdDCR86TJ14bmsipThqXmg==" spinCount="100000" sqref="N270:N317" name="Rango24_8"/>
    <protectedRange algorithmName="SHA-512" hashValue="r0lpkfpFwL26HqkEheOGalMT2MFVWguQk80afl84CXIC6cGXTOQxej85plyqy/3uf7KBx5z52VzNQI9JYBuCtg==" saltValue="AZqd84GWNrDnVOn8lGimwQ==" spinCount="100000" sqref="AT270:AT317" name="Rango22_8"/>
    <protectedRange algorithmName="SHA-512" hashValue="z1ks+i6eYA6uNs6pX2NisxcDr7v9nWEgvyMM8oR0k1Tm0445VBkkTiCZ9eHTU/DHOrkpPHTzky7DB7Ex6LURbw==" saltValue="rpgdZN3h3U3kU0mp/5C63Q==" spinCount="100000" sqref="AM270:AM317" name="Rango20_9"/>
    <protectedRange algorithmName="SHA-512" hashValue="UsfizhPwdBrUn5zOS3WqdY3TPA++aIlqTnGxBwvC2IUZt3JGw4LtHe0ev0T70IkPiYR3Dr0Xm/tWGOm/czyZpw==" saltValue="cjnxz4ZIuYhaq4B3zUQbGQ==" spinCount="100000" sqref="AG270:AG317" name="Rango18_9"/>
    <protectedRange algorithmName="SHA-512" hashValue="dgFgqJXAPIHUZEBXD9AI0AQPym5Ml+pG19WQsslgAdL323xdeCxl4/AJp68Ir2dTxRcdg32gq4P02WviM5MUkA==" saltValue="srZSzcspycA8BMwxW8KK1A==" spinCount="100000" sqref="AC270:AC317" name="Rango16_9"/>
    <protectedRange algorithmName="SHA-512" hashValue="B8WCkMD+8J/zIaS8Oo0+B+AET6ypKzdB3HK3e9KnMZFpkBAJ5KsSIbzxTkFeiWuIxsdDRrVVD4LOcDOsEZc7Tg==" saltValue="XREeJfWxZ+SyJDvyz7AgIg==" spinCount="100000" sqref="X270:X317" name="Rango14_8"/>
    <protectedRange algorithmName="SHA-512" hashValue="NLOciA4zITfq+P/3TKO+RkeFBXLKLOxSr6Fmymff1fSjn83yLV2sVdZo5TLHGjxk/lxdlS9JJ/NSmjd8y4KC/w==" saltValue="sPw31vn+6I0uO7H84BfILQ==" spinCount="100000" sqref="O270:O317" name="Rango12_8"/>
    <protectedRange sqref="AI270:AI317" name="Rango8_8"/>
    <protectedRange sqref="AE270:AF317" name="Rango7_10"/>
    <protectedRange sqref="H270:L317" name="Rango1_11"/>
    <protectedRange sqref="AD270:AD317 AH270:AH317 AK270:AK317 U270:AB317" name="Rango3_9"/>
    <protectedRange sqref="M270:M317 AS270:AS317" name="Rango5_8"/>
    <protectedRange sqref="P270:P317 AU270:AU317" name="Rango6_8"/>
    <protectedRange sqref="AL270:AL317" name="Rango9_9"/>
    <protectedRange sqref="AN270:AO317" name="Rango10_9"/>
    <protectedRange algorithmName="SHA-512" hashValue="+Eoa3/YKDjhUg1NuzY63wpJFMe5Jx3DsWpB6dPKFgxlExUJj8AmRs5NUWyhHWCl89Z9FweF6UWdkEt9PtAPY9A==" saltValue="R1HzPY1LuxYXWPZzMjUnFA==" spinCount="100000" sqref="G270:G317" name="Rango11_8"/>
    <protectedRange algorithmName="SHA-512" hashValue="bA1f0BG67PkTr3wRVdXNYWIT3BeWmvgG8HFTrD5ZHmZzWOtOp/pvlZ/9yBQBbZVK5RSdwlBz3HBU+2w4hHC2/g==" saltValue="sE1U0TF50J+xnZokNCpPzg==" spinCount="100000" sqref="R270:T317" name="Rango13_8"/>
    <protectedRange algorithmName="SHA-512" hashValue="AUzBZMe6D+10r34d8qXrCZcC2CpIeDr+RVOQWodM6TWTVEQZS9gxq2ggxDHbN2v2d2KNbRVoRCKo5ytpKblnmw==" saltValue="+cIicJAvfvH5F8AJ6sLIzQ==" spinCount="100000" sqref="Z270:Z317" name="Rango15_9"/>
    <protectedRange algorithmName="SHA-512" hashValue="XKDTbc+qBIe3GWMWwcogNFvAuKISD40pRIze8seExzFDqNoPL/nJDqqqVNIHUPjQ5TDq0esl+bgKI2vL5Ut/kw==" saltValue="LtNMripD0cb58TxMM8D/fQ==" spinCount="100000" sqref="AC270:AC317" name="Rango17_9"/>
    <protectedRange algorithmName="SHA-512" hashValue="m7w30hpmQPnUg/VlAVvcedtDvkfIkLtEVqiS+MHxmKVV8A8bCUckiCL5gzfZ52PW1y+17d+2/aix2FXion7ezQ==" saltValue="EvLRvAL0Lw6DqW88gAYDBQ==" spinCount="100000" sqref="AJ270:AJ317" name="Rango19_9"/>
    <protectedRange algorithmName="SHA-512" hashValue="1ln+auQSlLJNHIG81C6MA/nbCuksukpAQPKuf5WOMNyF53MA/eqDTYtektNn1tD9VKUK//n7cgv/CHCXwpL0nA==" saltValue="3evwLrZ35sOwQim+hZCG2w==" spinCount="100000" sqref="AP270:AR317" name="Rango21_8"/>
    <protectedRange algorithmName="SHA-512" hashValue="2CwhdAtEGwRw5/oUbJEYx/frqFhl1WIQKD9zikN7Kldk6KYpoNw31wbxO3q3C+UKZKrbNBGhXKX3obByVJO1JA==" saltValue="2DQkiLG3kG23JX9JxRjzkA==" spinCount="100000" sqref="AV270:AY317" name="Rango23_8"/>
    <protectedRange algorithmName="SHA-512" hashValue="acnxH8s5sK2bER+gIkN3vg2gP/Ggux8vzA6WMXfy90o5HJ1I+fOMGHWP2mTy5Jszvhu9BOoBnNaADSaUN/vsUg==" saltValue="NdDCR86TJ14bmsipThqXmg==" spinCount="100000" sqref="N324:N341 N348:N371" name="Rango24_9"/>
    <protectedRange algorithmName="SHA-512" hashValue="r0lpkfpFwL26HqkEheOGalMT2MFVWguQk80afl84CXIC6cGXTOQxej85plyqy/3uf7KBx5z52VzNQI9JYBuCtg==" saltValue="AZqd84GWNrDnVOn8lGimwQ==" spinCount="100000" sqref="AT324:AT344 AT348:AT371" name="Rango22_9"/>
    <protectedRange algorithmName="SHA-512" hashValue="z1ks+i6eYA6uNs6pX2NisxcDr7v9nWEgvyMM8oR0k1Tm0445VBkkTiCZ9eHTU/DHOrkpPHTzky7DB7Ex6LURbw==" saltValue="rpgdZN3h3U3kU0mp/5C63Q==" spinCount="100000" sqref="AM330:AM332 AM338 AM350:AM353 AM335 AM356 AM341 AM359:AM365" name="Rango20_10"/>
    <protectedRange algorithmName="SHA-512" hashValue="UsfizhPwdBrUn5zOS3WqdY3TPA++aIlqTnGxBwvC2IUZt3JGw4LtHe0ev0T70IkPiYR3Dr0Xm/tWGOm/czyZpw==" saltValue="cjnxz4ZIuYhaq4B3zUQbGQ==" spinCount="100000" sqref="AG338 AG350 AG353 AG356 AG359 AG362 AG341 AG365" name="Rango18_10"/>
    <protectedRange algorithmName="SHA-512" hashValue="dgFgqJXAPIHUZEBXD9AI0AQPym5Ml+pG19WQsslgAdL323xdeCxl4/AJp68Ir2dTxRcdg32gq4P02WviM5MUkA==" saltValue="srZSzcspycA8BMwxW8KK1A==" spinCount="100000" sqref="AC338 AC350 AC353 AC356 AC359 AC362 AC341 AC365" name="Rango16_10"/>
    <protectedRange algorithmName="SHA-512" hashValue="B8WCkMD+8J/zIaS8Oo0+B+AET6ypKzdB3HK3e9KnMZFpkBAJ5KsSIbzxTkFeiWuIxsdDRrVVD4LOcDOsEZc7Tg==" saltValue="XREeJfWxZ+SyJDvyz7AgIg==" spinCount="100000" sqref="X338 X350 X356 X359 X341" name="Rango14_9"/>
    <protectedRange algorithmName="SHA-512" hashValue="NLOciA4zITfq+P/3TKO+RkeFBXLKLOxSr6Fmymff1fSjn83yLV2sVdZo5TLHGjxk/lxdlS9JJ/NSmjd8y4KC/w==" saltValue="sPw31vn+6I0uO7H84BfILQ==" spinCount="100000" sqref="O324:O341 O348:O371" name="Rango12_9"/>
    <protectedRange sqref="AI356 AI359" name="Rango8_9"/>
    <protectedRange sqref="AF367 AE353:AF353 AF324:AF342 AF354:AF365 AE351 AF345:AF352" name="Rango7_11"/>
    <protectedRange sqref="H348:J353 L324:L371" name="Rango1_12"/>
    <protectedRange sqref="V338 Z334:AA334 V350 V353 V356 AH359 AK359 V359:Z359 AB359 V362 AB362 X338:Z338 AB338 V341 X341:Z341 AB341 AB350 Z350 X350 X356 Z356 AB356 AB353 V365 AB365" name="Rango3_10"/>
    <protectedRange sqref="M324:M341 AS324:AS344 M348:M371 AS348:AS371" name="Rango5_9"/>
    <protectedRange sqref="P324:P341 P318:P320 P348:P371 AU324:AU371" name="Rango6_9"/>
    <protectedRange sqref="AN330:AN332 AN350:AN353 AN356 AN359:AN367" name="Rango10_10"/>
    <protectedRange algorithmName="SHA-512" hashValue="+Eoa3/YKDjhUg1NuzY63wpJFMe5Jx3DsWpB6dPKFgxlExUJj8AmRs5NUWyhHWCl89Z9FweF6UWdkEt9PtAPY9A==" saltValue="R1HzPY1LuxYXWPZzMjUnFA==" spinCount="100000" sqref="G318:G371" name="Rango11_9"/>
    <protectedRange algorithmName="SHA-512" hashValue="bA1f0BG67PkTr3wRVdXNYWIT3BeWmvgG8HFTrD5ZHmZzWOtOp/pvlZ/9yBQBbZVK5RSdwlBz3HBU+2w4hHC2/g==" saltValue="sE1U0TF50J+xnZokNCpPzg==" spinCount="100000" sqref="R324:T341 R348:T371" name="Rango13_9"/>
    <protectedRange algorithmName="SHA-512" hashValue="AUzBZMe6D+10r34d8qXrCZcC2CpIeDr+RVOQWodM6TWTVEQZS9gxq2ggxDHbN2v2d2KNbRVoRCKo5ytpKblnmw==" saltValue="+cIicJAvfvH5F8AJ6sLIzQ==" spinCount="100000" sqref="Z338 Z350 Z334 Z356 Z359 Z341" name="Rango15_10"/>
    <protectedRange algorithmName="SHA-512" hashValue="XKDTbc+qBIe3GWMWwcogNFvAuKISD40pRIze8seExzFDqNoPL/nJDqqqVNIHUPjQ5TDq0esl+bgKI2vL5Ut/kw==" saltValue="LtNMripD0cb58TxMM8D/fQ==" spinCount="100000" sqref="AC338 AC350 AC353 AC356 AC359 AC362 AC341 AC365" name="Rango17_10"/>
    <protectedRange algorithmName="SHA-512" hashValue="m7w30hpmQPnUg/VlAVvcedtDvkfIkLtEVqiS+MHxmKVV8A8bCUckiCL5gzfZ52PW1y+17d+2/aix2FXion7ezQ==" saltValue="EvLRvAL0Lw6DqW88gAYDBQ==" spinCount="100000" sqref="AJ338 AJ350 AJ353 AJ356 AJ359 AJ362 AJ341 AJ365" name="Rango19_10"/>
    <protectedRange algorithmName="SHA-512" hashValue="1ln+auQSlLJNHIG81C6MA/nbCuksukpAQPKuf5WOMNyF53MA/eqDTYtektNn1tD9VKUK//n7cgv/CHCXwpL0nA==" saltValue="3evwLrZ35sOwQim+hZCG2w==" spinCount="100000" sqref="AP324:AR371" name="Rango21_9"/>
    <protectedRange algorithmName="SHA-512" hashValue="2CwhdAtEGwRw5/oUbJEYx/frqFhl1WIQKD9zikN7Kldk6KYpoNw31wbxO3q3C+UKZKrbNBGhXKX3obByVJO1JA==" saltValue="2DQkiLG3kG23JX9JxRjzkA==" spinCount="100000" sqref="AV324:AY344 AV348:AY371" name="Rango23_9"/>
    <protectedRange sqref="H324:K329 K348:K353" name="Rango1_2_3"/>
    <protectedRange sqref="H330:K335 H354:K365" name="Rango1_3_3"/>
    <protectedRange sqref="H336:K341" name="Rango1_4_2"/>
    <protectedRange sqref="H342:K347" name="Rango1_5_1"/>
    <protectedRange algorithmName="SHA-512" hashValue="z1ks+i6eYA6uNs6pX2NisxcDr7v9nWEgvyMM8oR0k1Tm0445VBkkTiCZ9eHTU/DHOrkpPHTzky7DB7Ex6LURbw==" saltValue="rpgdZN3h3U3kU0mp/5C63Q==" spinCount="100000" sqref="AM324:AM329 AM333:AM334" name="Rango20_2_3"/>
    <protectedRange algorithmName="SHA-512" hashValue="UsfizhPwdBrUn5zOS3WqdY3TPA++aIlqTnGxBwvC2IUZt3JGw4LtHe0ev0T70IkPiYR3Dr0Xm/tWGOm/czyZpw==" saltValue="cjnxz4ZIuYhaq4B3zUQbGQ==" spinCount="100000" sqref="AG324:AG335" name="Rango18_2_3"/>
    <protectedRange algorithmName="SHA-512" hashValue="dgFgqJXAPIHUZEBXD9AI0AQPym5Ml+pG19WQsslgAdL323xdeCxl4/AJp68Ir2dTxRcdg32gq4P02WviM5MUkA==" saltValue="srZSzcspycA8BMwxW8KK1A==" spinCount="100000" sqref="AC324:AC335" name="Rango16_2_3"/>
    <protectedRange algorithmName="SHA-512" hashValue="B8WCkMD+8J/zIaS8Oo0+B+AET6ypKzdB3HK3e9KnMZFpkBAJ5KsSIbzxTkFeiWuIxsdDRrVVD4LOcDOsEZc7Tg==" saltValue="XREeJfWxZ+SyJDvyz7AgIg==" spinCount="100000" sqref="X324:X335" name="Rango14_2_3"/>
    <protectedRange sqref="AI324:AI335" name="Rango8_2_2"/>
    <protectedRange sqref="AE325:AE326 AE328:AE329 AE331:AE335" name="Rango7_2_3"/>
    <protectedRange sqref="AB334 V334:Y334 V324:AB333 V335:AB335 AD324:AD335 AH324:AH335 AK324:AK335" name="Rango3_2_3"/>
    <protectedRange sqref="AL324:AL335" name="Rango9_2_3"/>
    <protectedRange sqref="AN324:AO329 AO330:AO332 AN333:AO335" name="Rango10_2_3"/>
    <protectedRange algorithmName="SHA-512" hashValue="AUzBZMe6D+10r34d8qXrCZcC2CpIeDr+RVOQWodM6TWTVEQZS9gxq2ggxDHbN2v2d2KNbRVoRCKo5ytpKblnmw==" saltValue="+cIicJAvfvH5F8AJ6sLIzQ==" spinCount="100000" sqref="Z324:Z333 Z335" name="Rango15_2_3"/>
    <protectedRange algorithmName="SHA-512" hashValue="XKDTbc+qBIe3GWMWwcogNFvAuKISD40pRIze8seExzFDqNoPL/nJDqqqVNIHUPjQ5TDq0esl+bgKI2vL5Ut/kw==" saltValue="LtNMripD0cb58TxMM8D/fQ==" spinCount="100000" sqref="AC324:AC335" name="Rango17_2_3"/>
    <protectedRange algorithmName="SHA-512" hashValue="m7w30hpmQPnUg/VlAVvcedtDvkfIkLtEVqiS+MHxmKVV8A8bCUckiCL5gzfZ52PW1y+17d+2/aix2FXion7ezQ==" saltValue="EvLRvAL0Lw6DqW88gAYDBQ==" spinCount="100000" sqref="AJ324:AJ335" name="Rango19_2_3"/>
    <protectedRange algorithmName="SHA-512" hashValue="z1ks+i6eYA6uNs6pX2NisxcDr7v9nWEgvyMM8oR0k1Tm0445VBkkTiCZ9eHTU/DHOrkpPHTzky7DB7Ex6LURbw==" saltValue="rpgdZN3h3U3kU0mp/5C63Q==" spinCount="100000" sqref="AM337 AM348 AM354 AM357 AM340" name="Rango20_3_2"/>
    <protectedRange algorithmName="SHA-512" hashValue="UsfizhPwdBrUn5zOS3WqdY3TPA++aIlqTnGxBwvC2IUZt3JGw4LtHe0ev0T70IkPiYR3Dr0Xm/tWGOm/czyZpw==" saltValue="cjnxz4ZIuYhaq4B3zUQbGQ==" spinCount="100000" sqref="AG337 AG348 AG351 AG354 AG357 AG360 AG363 AG340" name="Rango18_3_2"/>
    <protectedRange algorithmName="SHA-512" hashValue="dgFgqJXAPIHUZEBXD9AI0AQPym5Ml+pG19WQsslgAdL323xdeCxl4/AJp68Ir2dTxRcdg32gq4P02WviM5MUkA==" saltValue="srZSzcspycA8BMwxW8KK1A==" spinCount="100000" sqref="AC337 AC348 AC351 AC354 AC357 AC360 AC363 AC340" name="Rango16_3_2"/>
    <protectedRange algorithmName="SHA-512" hashValue="B8WCkMD+8J/zIaS8Oo0+B+AET6ypKzdB3HK3e9KnMZFpkBAJ5KsSIbzxTkFeiWuIxsdDRrVVD4LOcDOsEZc7Tg==" saltValue="XREeJfWxZ+SyJDvyz7AgIg==" spinCount="100000" sqref="X337 X348 X351 X354 X357 X360 X363 X340" name="Rango14_3_2"/>
    <protectedRange sqref="AI337 AI357 AI360 AI363 AI340 AI353:AI354" name="Rango8_3_2"/>
    <protectedRange sqref="AE337 AE354 AE357 AE360 AE363 AE340" name="Rango7_3_2"/>
    <protectedRange sqref="V337:AB337 AD348 AH348 AK348 V348:AB348 AD351 AH351 AK351 V351:AB351 AD354 AH354 AK354 V354:Z354 AD357 AH357 AK357 V357:Z357 AD360 AH360 AK360 V360:AB360 AD363 AH363 AK363 V363:AB363 W338 AA338 AD337:AD338 AK337:AK338 AH337:AH338 V340:AB340 W341 AA341 AD340:AD341 AK340:AK341 AH340:AH341 AB354 AB357" name="Rango3_3_2"/>
    <protectedRange sqref="AL337 AL354 AL357 AL360 AL363 AL340" name="Rango9_3_2"/>
    <protectedRange sqref="AN337:AO337 AN348:AO348 AO351 AN354:AO354 AN357:AO357 AO363 AN338 AN340:AO340 AN341 AO359:AO360 AO365" name="Rango10_3_2"/>
    <protectedRange algorithmName="SHA-512" hashValue="AUzBZMe6D+10r34d8qXrCZcC2CpIeDr+RVOQWodM6TWTVEQZS9gxq2ggxDHbN2v2d2KNbRVoRCKo5ytpKblnmw==" saltValue="+cIicJAvfvH5F8AJ6sLIzQ==" spinCount="100000" sqref="Z337 Z348 Z351 Z354 Z357 Z360 Z363 Z340" name="Rango15_3_2"/>
    <protectedRange algorithmName="SHA-512" hashValue="XKDTbc+qBIe3GWMWwcogNFvAuKISD40pRIze8seExzFDqNoPL/nJDqqqVNIHUPjQ5TDq0esl+bgKI2vL5Ut/kw==" saltValue="LtNMripD0cb58TxMM8D/fQ==" spinCount="100000" sqref="AC337 AC348 AC351 AC354 AC357 AC360 AC363 AC340" name="Rango17_3_2"/>
    <protectedRange algorithmName="SHA-512" hashValue="m7w30hpmQPnUg/VlAVvcedtDvkfIkLtEVqiS+MHxmKVV8A8bCUckiCL5gzfZ52PW1y+17d+2/aix2FXion7ezQ==" saltValue="EvLRvAL0Lw6DqW88gAYDBQ==" spinCount="100000" sqref="AJ337 AJ348 AJ351 AJ354 AJ357 AJ360 AJ363 AJ340" name="Rango19_3_2"/>
    <protectedRange algorithmName="SHA-512" hashValue="z1ks+i6eYA6uNs6pX2NisxcDr7v9nWEgvyMM8oR0k1Tm0445VBkkTiCZ9eHTU/DHOrkpPHTzky7DB7Ex6LURbw==" saltValue="rpgdZN3h3U3kU0mp/5C63Q==" spinCount="100000" sqref="AM339" name="Rango20_4_1"/>
    <protectedRange algorithmName="SHA-512" hashValue="UsfizhPwdBrUn5zOS3WqdY3TPA++aIlqTnGxBwvC2IUZt3JGw4LtHe0ev0T70IkPiYR3Dr0Xm/tWGOm/czyZpw==" saltValue="cjnxz4ZIuYhaq4B3zUQbGQ==" spinCount="100000" sqref="AG339" name="Rango18_4_1"/>
    <protectedRange algorithmName="SHA-512" hashValue="dgFgqJXAPIHUZEBXD9AI0AQPym5Ml+pG19WQsslgAdL323xdeCxl4/AJp68Ir2dTxRcdg32gq4P02WviM5MUkA==" saltValue="srZSzcspycA8BMwxW8KK1A==" spinCount="100000" sqref="AC339" name="Rango16_4_1"/>
    <protectedRange algorithmName="SHA-512" hashValue="B8WCkMD+8J/zIaS8Oo0+B+AET6ypKzdB3HK3e9KnMZFpkBAJ5KsSIbzxTkFeiWuIxsdDRrVVD4LOcDOsEZc7Tg==" saltValue="XREeJfWxZ+SyJDvyz7AgIg==" spinCount="100000" sqref="X339" name="Rango14_4_1"/>
    <protectedRange sqref="AE336 AE338:AE339 AE341" name="Rango7_4_1"/>
    <protectedRange sqref="AD339 AH339:AI339 AK339 V339:AB339" name="Rango3_4_2"/>
    <protectedRange sqref="AL339" name="Rango9_4_1"/>
    <protectedRange sqref="AN339:AO339" name="Rango10_4_1"/>
    <protectedRange algorithmName="SHA-512" hashValue="AUzBZMe6D+10r34d8qXrCZcC2CpIeDr+RVOQWodM6TWTVEQZS9gxq2ggxDHbN2v2d2KNbRVoRCKo5ytpKblnmw==" saltValue="+cIicJAvfvH5F8AJ6sLIzQ==" spinCount="100000" sqref="Z339" name="Rango15_4_1"/>
    <protectedRange algorithmName="SHA-512" hashValue="XKDTbc+qBIe3GWMWwcogNFvAuKISD40pRIze8seExzFDqNoPL/nJDqqqVNIHUPjQ5TDq0esl+bgKI2vL5Ut/kw==" saltValue="LtNMripD0cb58TxMM8D/fQ==" spinCount="100000" sqref="AC339" name="Rango17_4_1"/>
    <protectedRange algorithmName="SHA-512" hashValue="m7w30hpmQPnUg/VlAVvcedtDvkfIkLtEVqiS+MHxmKVV8A8bCUckiCL5gzfZ52PW1y+17d+2/aix2FXion7ezQ==" saltValue="EvLRvAL0Lw6DqW88gAYDBQ==" spinCount="100000" sqref="AJ339" name="Rango19_4_1"/>
    <protectedRange algorithmName="SHA-512" hashValue="z1ks+i6eYA6uNs6pX2NisxcDr7v9nWEgvyMM8oR0k1Tm0445VBkkTiCZ9eHTU/DHOrkpPHTzky7DB7Ex6LURbw==" saltValue="rpgdZN3h3U3kU0mp/5C63Q==" spinCount="100000" sqref="AM342 AM345:AM347 AM349 AM355 AM358" name="Rango20_5_1"/>
    <protectedRange algorithmName="SHA-512" hashValue="UsfizhPwdBrUn5zOS3WqdY3TPA++aIlqTnGxBwvC2IUZt3JGw4LtHe0ev0T70IkPiYR3Dr0Xm/tWGOm/czyZpw==" saltValue="cjnxz4ZIuYhaq4B3zUQbGQ==" spinCount="100000" sqref="AG342 AG345:AG347 AG349 AG352 AG355 AG358 AG361 AG364" name="Rango18_5_1"/>
    <protectedRange algorithmName="SHA-512" hashValue="dgFgqJXAPIHUZEBXD9AI0AQPym5Ml+pG19WQsslgAdL323xdeCxl4/AJp68Ir2dTxRcdg32gq4P02WviM5MUkA==" saltValue="srZSzcspycA8BMwxW8KK1A==" spinCount="100000" sqref="AC342 AC345:AC347 AC349 AC352 AC355 AC358 AC361 AC364" name="Rango16_5_1"/>
    <protectedRange algorithmName="SHA-512" hashValue="B8WCkMD+8J/zIaS8Oo0+B+AET6ypKzdB3HK3e9KnMZFpkBAJ5KsSIbzxTkFeiWuIxsdDRrVVD4LOcDOsEZc7Tg==" saltValue="XREeJfWxZ+SyJDvyz7AgIg==" spinCount="100000" sqref="X342 X345:X347 X349 X355 X358 X361:X362 X364:X365 X352:X353" name="Rango14_5_1"/>
    <protectedRange sqref="AI347:AI348" name="Rango8_4_1"/>
    <protectedRange sqref="AE342 AE352 AE355:AE356 AE358:AE359 AE361:AE362 AE364:AE365 AE345:AE350" name="Rango7_5_1"/>
    <protectedRange sqref="AI345:AI346 AD342 AK342 V342:AB342 AH342:AI342 AD345:AD347 AH345:AH347 AK345:AK347 V345:AB347 V349:AB349 V352:AB352 AH352:AI352 V355:Z355 AH355:AI355 AK358 V358:AB358 AH358:AI358 AA359 AD358:AD359 V361:AB361 AD361:AD362 V364:AB364 AD349:AD350 AA350 Y350 W350 AH349:AI350 AK349:AK350 W356 Y356 AB355 AA354:AA357 AD355:AD356 AH356 AK355:AK356 AK361:AK362 AH361:AI362 W362:AA362 AD364:AD365 AK364:AK365 AH364:AI365 W365:AA365 W353:AA353 AH353 AD352:AD353 AK352:AK353 AI351" name="Rango3_5_1"/>
    <protectedRange sqref="AL342 AL355:AL356 AL358:AL359 AL361:AL362 AL364:AL365 AL345:AL353" name="Rango9_5_1"/>
    <protectedRange sqref="AN342:AO342 AN345:AO347 AN349:AO349 AN355:AO355 AN358:AO358 AO364 AO350 AO356 AO361:AO362 AO352:AO353" name="Rango10_5_1"/>
    <protectedRange algorithmName="SHA-512" hashValue="AUzBZMe6D+10r34d8qXrCZcC2CpIeDr+RVOQWodM6TWTVEQZS9gxq2ggxDHbN2v2d2KNbRVoRCKo5ytpKblnmw==" saltValue="+cIicJAvfvH5F8AJ6sLIzQ==" spinCount="100000" sqref="Z342 Z345:Z347 Z349 Z355 Z358 Z361:Z362 Z364:Z365 Z352:Z353" name="Rango15_5_1"/>
    <protectedRange algorithmName="SHA-512" hashValue="XKDTbc+qBIe3GWMWwcogNFvAuKISD40pRIze8seExzFDqNoPL/nJDqqqVNIHUPjQ5TDq0esl+bgKI2vL5Ut/kw==" saltValue="LtNMripD0cb58TxMM8D/fQ==" spinCount="100000" sqref="AC342 AC345:AC347 AC349 AC352 AC355 AC358 AC361 AC364" name="Rango17_5_1"/>
    <protectedRange algorithmName="SHA-512" hashValue="m7w30hpmQPnUg/VlAVvcedtDvkfIkLtEVqiS+MHxmKVV8A8bCUckiCL5gzfZ52PW1y+17d+2/aix2FXion7ezQ==" saltValue="EvLRvAL0Lw6DqW88gAYDBQ==" spinCount="100000" sqref="AJ342 AJ345:AJ347 AJ349 AJ352 AJ355 AJ358 AJ361 AJ364" name="Rango19_5_1"/>
    <protectedRange algorithmName="SHA-512" hashValue="z1ks+i6eYA6uNs6pX2NisxcDr7v9nWEgvyMM8oR0k1Tm0445VBkkTiCZ9eHTU/DHOrkpPHTzky7DB7Ex6LURbw==" saltValue="rpgdZN3h3U3kU0mp/5C63Q==" spinCount="100000" sqref="AM368" name="Rango20_6_1"/>
    <protectedRange algorithmName="SHA-512" hashValue="UsfizhPwdBrUn5zOS3WqdY3TPA++aIlqTnGxBwvC2IUZt3JGw4LtHe0ev0T70IkPiYR3Dr0Xm/tWGOm/czyZpw==" saltValue="cjnxz4ZIuYhaq4B3zUQbGQ==" spinCount="100000" sqref="AG368" name="Rango18_6_1"/>
    <protectedRange algorithmName="SHA-512" hashValue="dgFgqJXAPIHUZEBXD9AI0AQPym5Ml+pG19WQsslgAdL323xdeCxl4/AJp68Ir2dTxRcdg32gq4P02WviM5MUkA==" saltValue="srZSzcspycA8BMwxW8KK1A==" spinCount="100000" sqref="AC368" name="Rango16_6_1"/>
    <protectedRange algorithmName="SHA-512" hashValue="B8WCkMD+8J/zIaS8Oo0+B+AET6ypKzdB3HK3e9KnMZFpkBAJ5KsSIbzxTkFeiWuIxsdDRrVVD4LOcDOsEZc7Tg==" saltValue="XREeJfWxZ+SyJDvyz7AgIg==" spinCount="100000" sqref="X368" name="Rango14_6_1"/>
    <protectedRange sqref="AI368" name="Rango8_5_1"/>
    <protectedRange sqref="AE368:AF368" name="Rango7_6_1"/>
    <protectedRange sqref="AD368 AH368 AK368 V368:AB368" name="Rango3_6_1"/>
    <protectedRange sqref="AL368" name="Rango9_6_1"/>
    <protectedRange sqref="AN368:AO368" name="Rango10_6_1"/>
    <protectedRange algorithmName="SHA-512" hashValue="AUzBZMe6D+10r34d8qXrCZcC2CpIeDr+RVOQWodM6TWTVEQZS9gxq2ggxDHbN2v2d2KNbRVoRCKo5ytpKblnmw==" saltValue="+cIicJAvfvH5F8AJ6sLIzQ==" spinCount="100000" sqref="Z368" name="Rango15_6_1"/>
    <protectedRange algorithmName="SHA-512" hashValue="XKDTbc+qBIe3GWMWwcogNFvAuKISD40pRIze8seExzFDqNoPL/nJDqqqVNIHUPjQ5TDq0esl+bgKI2vL5Ut/kw==" saltValue="LtNMripD0cb58TxMM8D/fQ==" spinCount="100000" sqref="AC368" name="Rango17_6_1"/>
    <protectedRange algorithmName="SHA-512" hashValue="m7w30hpmQPnUg/VlAVvcedtDvkfIkLtEVqiS+MHxmKVV8A8bCUckiCL5gzfZ52PW1y+17d+2/aix2FXion7ezQ==" saltValue="EvLRvAL0Lw6DqW88gAYDBQ==" spinCount="100000" sqref="AJ368" name="Rango19_6_1"/>
    <protectedRange algorithmName="SHA-512" hashValue="z1ks+i6eYA6uNs6pX2NisxcDr7v9nWEgvyMM8oR0k1Tm0445VBkkTiCZ9eHTU/DHOrkpPHTzky7DB7Ex6LURbw==" saltValue="rpgdZN3h3U3kU0mp/5C63Q==" spinCount="100000" sqref="AM367" name="Rango20_2_1_1"/>
    <protectedRange algorithmName="SHA-512" hashValue="UsfizhPwdBrUn5zOS3WqdY3TPA++aIlqTnGxBwvC2IUZt3JGw4LtHe0ev0T70IkPiYR3Dr0Xm/tWGOm/czyZpw==" saltValue="cjnxz4ZIuYhaq4B3zUQbGQ==" spinCount="100000" sqref="AG367" name="Rango18_2_1_2"/>
    <protectedRange algorithmName="SHA-512" hashValue="dgFgqJXAPIHUZEBXD9AI0AQPym5Ml+pG19WQsslgAdL323xdeCxl4/AJp68Ir2dTxRcdg32gq4P02WviM5MUkA==" saltValue="srZSzcspycA8BMwxW8KK1A==" spinCount="100000" sqref="AC367" name="Rango16_2_1_2"/>
    <protectedRange algorithmName="SHA-512" hashValue="B8WCkMD+8J/zIaS8Oo0+B+AET6ypKzdB3HK3e9KnMZFpkBAJ5KsSIbzxTkFeiWuIxsdDRrVVD4LOcDOsEZc7Tg==" saltValue="XREeJfWxZ+SyJDvyz7AgIg==" spinCount="100000" sqref="X367" name="Rango14_2_1_2"/>
    <protectedRange sqref="AD367 V367:AB367 AH367:AI367 AK367" name="Rango3_2_1_2"/>
    <protectedRange sqref="AL367" name="Rango9_2_1_2"/>
    <protectedRange sqref="AO367" name="Rango10_2_1_1"/>
    <protectedRange algorithmName="SHA-512" hashValue="AUzBZMe6D+10r34d8qXrCZcC2CpIeDr+RVOQWodM6TWTVEQZS9gxq2ggxDHbN2v2d2KNbRVoRCKo5ytpKblnmw==" saltValue="+cIicJAvfvH5F8AJ6sLIzQ==" spinCount="100000" sqref="Z367" name="Rango15_2_1_2"/>
    <protectedRange algorithmName="SHA-512" hashValue="XKDTbc+qBIe3GWMWwcogNFvAuKISD40pRIze8seExzFDqNoPL/nJDqqqVNIHUPjQ5TDq0esl+bgKI2vL5Ut/kw==" saltValue="LtNMripD0cb58TxMM8D/fQ==" spinCount="100000" sqref="AC367" name="Rango17_2_1_2"/>
    <protectedRange algorithmName="SHA-512" hashValue="m7w30hpmQPnUg/VlAVvcedtDvkfIkLtEVqiS+MHxmKVV8A8bCUckiCL5gzfZ52PW1y+17d+2/aix2FXion7ezQ==" saltValue="EvLRvAL0Lw6DqW88gAYDBQ==" spinCount="100000" sqref="AJ367" name="Rango19_2_1_2"/>
    <protectedRange sqref="AI371" name="Rango8_1_1_2"/>
    <protectedRange sqref="AE371" name="Rango7_3_1_2"/>
    <protectedRange algorithmName="SHA-512" hashValue="z1ks+i6eYA6uNs6pX2NisxcDr7v9nWEgvyMM8oR0k1Tm0445VBkkTiCZ9eHTU/DHOrkpPHTzky7DB7Ex6LURbw==" saltValue="rpgdZN3h3U3kU0mp/5C63Q==" spinCount="100000" sqref="AM371" name="Rango20_1_1_1_1"/>
    <protectedRange algorithmName="SHA-512" hashValue="UsfizhPwdBrUn5zOS3WqdY3TPA++aIlqTnGxBwvC2IUZt3JGw4LtHe0ev0T70IkPiYR3Dr0Xm/tWGOm/czyZpw==" saltValue="cjnxz4ZIuYhaq4B3zUQbGQ==" spinCount="100000" sqref="AG371" name="Rango18_1_1_1_2"/>
    <protectedRange algorithmName="SHA-512" hashValue="dgFgqJXAPIHUZEBXD9AI0AQPym5Ml+pG19WQsslgAdL323xdeCxl4/AJp68Ir2dTxRcdg32gq4P02WviM5MUkA==" saltValue="srZSzcspycA8BMwxW8KK1A==" spinCount="100000" sqref="AC371" name="Rango16_1_1_1_2"/>
    <protectedRange algorithmName="SHA-512" hashValue="B8WCkMD+8J/zIaS8Oo0+B+AET6ypKzdB3HK3e9KnMZFpkBAJ5KsSIbzxTkFeiWuIxsdDRrVVD4LOcDOsEZc7Tg==" saltValue="XREeJfWxZ+SyJDvyz7AgIg==" spinCount="100000" sqref="X371" name="Rango14_1_1_1_2"/>
    <protectedRange sqref="AF371" name="Rango7_1_1_1_2"/>
    <protectedRange sqref="AD371 AK371 V371:AB371 AH371" name="Rango3_1_1_1_2"/>
    <protectedRange sqref="AL371" name="Rango9_1_1_1_2"/>
    <protectedRange sqref="AN371:AO371" name="Rango10_1_1_1_2"/>
    <protectedRange algorithmName="SHA-512" hashValue="AUzBZMe6D+10r34d8qXrCZcC2CpIeDr+RVOQWodM6TWTVEQZS9gxq2ggxDHbN2v2d2KNbRVoRCKo5ytpKblnmw==" saltValue="+cIicJAvfvH5F8AJ6sLIzQ==" spinCount="100000" sqref="Z371" name="Rango15_1_1_1_2"/>
    <protectedRange algorithmName="SHA-512" hashValue="XKDTbc+qBIe3GWMWwcogNFvAuKISD40pRIze8seExzFDqNoPL/nJDqqqVNIHUPjQ5TDq0esl+bgKI2vL5Ut/kw==" saltValue="LtNMripD0cb58TxMM8D/fQ==" spinCount="100000" sqref="AC371" name="Rango17_1_1_1_2"/>
    <protectedRange algorithmName="SHA-512" hashValue="m7w30hpmQPnUg/VlAVvcedtDvkfIkLtEVqiS+MHxmKVV8A8bCUckiCL5gzfZ52PW1y+17d+2/aix2FXion7ezQ==" saltValue="EvLRvAL0Lw6DqW88gAYDBQ==" spinCount="100000" sqref="AJ371" name="Rango19_1_1_1_2"/>
    <protectedRange sqref="H366:K371" name="Rango1_6_1"/>
    <protectedRange algorithmName="SHA-512" hashValue="z1ks+i6eYA6uNs6pX2NisxcDr7v9nWEgvyMM8oR0k1Tm0445VBkkTiCZ9eHTU/DHOrkpPHTzky7DB7Ex6LURbw==" saltValue="rpgdZN3h3U3kU0mp/5C63Q==" spinCount="100000" sqref="AM336" name="Rango20_8_1"/>
    <protectedRange algorithmName="SHA-512" hashValue="UsfizhPwdBrUn5zOS3WqdY3TPA++aIlqTnGxBwvC2IUZt3JGw4LtHe0ev0T70IkPiYR3Dr0Xm/tWGOm/czyZpw==" saltValue="cjnxz4ZIuYhaq4B3zUQbGQ==" spinCount="100000" sqref="AG336" name="Rango18_8_1"/>
    <protectedRange algorithmName="SHA-512" hashValue="dgFgqJXAPIHUZEBXD9AI0AQPym5Ml+pG19WQsslgAdL323xdeCxl4/AJp68Ir2dTxRcdg32gq4P02WviM5MUkA==" saltValue="srZSzcspycA8BMwxW8KK1A==" spinCount="100000" sqref="AC336" name="Rango16_8_1"/>
    <protectedRange algorithmName="SHA-512" hashValue="B8WCkMD+8J/zIaS8Oo0+B+AET6ypKzdB3HK3e9KnMZFpkBAJ5KsSIbzxTkFeiWuIxsdDRrVVD4LOcDOsEZc7Tg==" saltValue="XREeJfWxZ+SyJDvyz7AgIg==" spinCount="100000" sqref="X336" name="Rango14_7_1"/>
    <protectedRange sqref="AH336:AI336 V336:AB336 AD336 AK336 AI338 AI341" name="Rango3_8_1"/>
    <protectedRange sqref="AL336 AL338 AL341" name="Rango9_8_1"/>
    <protectedRange sqref="AN336:AO336 AO338 AO341" name="Rango10_8_1"/>
    <protectedRange algorithmName="SHA-512" hashValue="AUzBZMe6D+10r34d8qXrCZcC2CpIeDr+RVOQWodM6TWTVEQZS9gxq2ggxDHbN2v2d2KNbRVoRCKo5ytpKblnmw==" saltValue="+cIicJAvfvH5F8AJ6sLIzQ==" spinCount="100000" sqref="Z336" name="Rango15_7_1"/>
    <protectedRange algorithmName="SHA-512" hashValue="XKDTbc+qBIe3GWMWwcogNFvAuKISD40pRIze8seExzFDqNoPL/nJDqqqVNIHUPjQ5TDq0esl+bgKI2vL5Ut/kw==" saltValue="LtNMripD0cb58TxMM8D/fQ==" spinCount="100000" sqref="AC336" name="Rango17_8_1"/>
    <protectedRange algorithmName="SHA-512" hashValue="m7w30hpmQPnUg/VlAVvcedtDvkfIkLtEVqiS+MHxmKVV8A8bCUckiCL5gzfZ52PW1y+17d+2/aix2FXion7ezQ==" saltValue="EvLRvAL0Lw6DqW88gAYDBQ==" spinCount="100000" sqref="AJ336" name="Rango19_8_1"/>
    <protectedRange algorithmName="SHA-512" hashValue="z1ks+i6eYA6uNs6pX2NisxcDr7v9nWEgvyMM8oR0k1Tm0445VBkkTiCZ9eHTU/DHOrkpPHTzky7DB7Ex6LURbw==" saltValue="rpgdZN3h3U3kU0mp/5C63Q==" spinCount="100000" sqref="AM343:AM344" name="Rango20_9_1"/>
    <protectedRange algorithmName="SHA-512" hashValue="UsfizhPwdBrUn5zOS3WqdY3TPA++aIlqTnGxBwvC2IUZt3JGw4LtHe0ev0T70IkPiYR3Dr0Xm/tWGOm/czyZpw==" saltValue="cjnxz4ZIuYhaq4B3zUQbGQ==" spinCount="100000" sqref="AG343:AG344" name="Rango18_9_1"/>
    <protectedRange algorithmName="SHA-512" hashValue="dgFgqJXAPIHUZEBXD9AI0AQPym5Ml+pG19WQsslgAdL323xdeCxl4/AJp68Ir2dTxRcdg32gq4P02WviM5MUkA==" saltValue="srZSzcspycA8BMwxW8KK1A==" spinCount="100000" sqref="AC343:AC344" name="Rango16_9_1"/>
    <protectedRange algorithmName="SHA-512" hashValue="B8WCkMD+8J/zIaS8Oo0+B+AET6ypKzdB3HK3e9KnMZFpkBAJ5KsSIbzxTkFeiWuIxsdDRrVVD4LOcDOsEZc7Tg==" saltValue="XREeJfWxZ+SyJDvyz7AgIg==" spinCount="100000" sqref="X343:X344" name="Rango14_8_1"/>
    <protectedRange sqref="AI344" name="Rango8_6_1"/>
    <protectedRange sqref="AE343:AF344" name="Rango7_9_1"/>
    <protectedRange sqref="AI343 AH343:AH344 V343:AB344 AD343:AD344 AK343:AK344" name="Rango3_9_1"/>
    <protectedRange sqref="AL343:AL344" name="Rango9_9_1"/>
    <protectedRange sqref="AN343:AO344" name="Rango10_9_1"/>
    <protectedRange algorithmName="SHA-512" hashValue="AUzBZMe6D+10r34d8qXrCZcC2CpIeDr+RVOQWodM6TWTVEQZS9gxq2ggxDHbN2v2d2KNbRVoRCKo5ytpKblnmw==" saltValue="+cIicJAvfvH5F8AJ6sLIzQ==" spinCount="100000" sqref="Z343:Z344" name="Rango15_8_1"/>
    <protectedRange algorithmName="SHA-512" hashValue="XKDTbc+qBIe3GWMWwcogNFvAuKISD40pRIze8seExzFDqNoPL/nJDqqqVNIHUPjQ5TDq0esl+bgKI2vL5Ut/kw==" saltValue="LtNMripD0cb58TxMM8D/fQ==" spinCount="100000" sqref="AC343:AC344" name="Rango17_9_1"/>
    <protectedRange algorithmName="SHA-512" hashValue="m7w30hpmQPnUg/VlAVvcedtDvkfIkLtEVqiS+MHxmKVV8A8bCUckiCL5gzfZ52PW1y+17d+2/aix2FXion7ezQ==" saltValue="EvLRvAL0Lw6DqW88gAYDBQ==" spinCount="100000" sqref="AJ343:AJ344" name="Rango19_9_1"/>
    <protectedRange algorithmName="SHA-512" hashValue="z1ks+i6eYA6uNs6pX2NisxcDr7v9nWEgvyMM8oR0k1Tm0445VBkkTiCZ9eHTU/DHOrkpPHTzky7DB7Ex6LURbw==" saltValue="rpgdZN3h3U3kU0mp/5C63Q==" spinCount="100000" sqref="AM366" name="Rango20_1_2_1"/>
    <protectedRange algorithmName="SHA-512" hashValue="UsfizhPwdBrUn5zOS3WqdY3TPA++aIlqTnGxBwvC2IUZt3JGw4LtHe0ev0T70IkPiYR3Dr0Xm/tWGOm/czyZpw==" saltValue="cjnxz4ZIuYhaq4B3zUQbGQ==" spinCount="100000" sqref="AG366" name="Rango18_1_2_1"/>
    <protectedRange algorithmName="SHA-512" hashValue="dgFgqJXAPIHUZEBXD9AI0AQPym5Ml+pG19WQsslgAdL323xdeCxl4/AJp68Ir2dTxRcdg32gq4P02WviM5MUkA==" saltValue="srZSzcspycA8BMwxW8KK1A==" spinCount="100000" sqref="AC366" name="Rango16_1_2_1"/>
    <protectedRange algorithmName="SHA-512" hashValue="B8WCkMD+8J/zIaS8Oo0+B+AET6ypKzdB3HK3e9KnMZFpkBAJ5KsSIbzxTkFeiWuIxsdDRrVVD4LOcDOsEZc7Tg==" saltValue="XREeJfWxZ+SyJDvyz7AgIg==" spinCount="100000" sqref="X366" name="Rango14_1_2_1"/>
    <protectedRange sqref="AE366:AF366" name="Rango7_1_2_1"/>
    <protectedRange sqref="AD366 V366:AB366 AH366:AI366 AK366" name="Rango3_1_2_1"/>
    <protectedRange sqref="AL366" name="Rango9_1_2_1"/>
    <protectedRange sqref="AO366" name="Rango10_1_2_1"/>
    <protectedRange algorithmName="SHA-512" hashValue="AUzBZMe6D+10r34d8qXrCZcC2CpIeDr+RVOQWodM6TWTVEQZS9gxq2ggxDHbN2v2d2KNbRVoRCKo5ytpKblnmw==" saltValue="+cIicJAvfvH5F8AJ6sLIzQ==" spinCount="100000" sqref="Z366" name="Rango15_1_2_1"/>
    <protectedRange algorithmName="SHA-512" hashValue="XKDTbc+qBIe3GWMWwcogNFvAuKISD40pRIze8seExzFDqNoPL/nJDqqqVNIHUPjQ5TDq0esl+bgKI2vL5Ut/kw==" saltValue="LtNMripD0cb58TxMM8D/fQ==" spinCount="100000" sqref="AC366" name="Rango17_1_2_1"/>
    <protectedRange algorithmName="SHA-512" hashValue="m7w30hpmQPnUg/VlAVvcedtDvkfIkLtEVqiS+MHxmKVV8A8bCUckiCL5gzfZ52PW1y+17d+2/aix2FXion7ezQ==" saltValue="EvLRvAL0Lw6DqW88gAYDBQ==" spinCount="100000" sqref="AJ366" name="Rango19_1_2_1"/>
    <protectedRange sqref="AI369:AI370" name="Rango3_10_1"/>
    <protectedRange algorithmName="SHA-512" hashValue="z1ks+i6eYA6uNs6pX2NisxcDr7v9nWEgvyMM8oR0k1Tm0445VBkkTiCZ9eHTU/DHOrkpPHTzky7DB7Ex6LURbw==" saltValue="rpgdZN3h3U3kU0mp/5C63Q==" spinCount="100000" sqref="AM369:AM370" name="Rango20_1_1_2"/>
    <protectedRange algorithmName="SHA-512" hashValue="UsfizhPwdBrUn5zOS3WqdY3TPA++aIlqTnGxBwvC2IUZt3JGw4LtHe0ev0T70IkPiYR3Dr0Xm/tWGOm/czyZpw==" saltValue="cjnxz4ZIuYhaq4B3zUQbGQ==" spinCount="100000" sqref="AG369:AG370" name="Rango18_1_1_2_1"/>
    <protectedRange algorithmName="SHA-512" hashValue="dgFgqJXAPIHUZEBXD9AI0AQPym5Ml+pG19WQsslgAdL323xdeCxl4/AJp68Ir2dTxRcdg32gq4P02WviM5MUkA==" saltValue="srZSzcspycA8BMwxW8KK1A==" spinCount="100000" sqref="AC369:AC370" name="Rango16_1_1_2_1"/>
    <protectedRange algorithmName="SHA-512" hashValue="B8WCkMD+8J/zIaS8Oo0+B+AET6ypKzdB3HK3e9KnMZFpkBAJ5KsSIbzxTkFeiWuIxsdDRrVVD4LOcDOsEZc7Tg==" saltValue="XREeJfWxZ+SyJDvyz7AgIg==" spinCount="100000" sqref="X369:X370" name="Rango14_1_1_2_1"/>
    <protectedRange sqref="AE369:AF370" name="Rango7_1_1_2_1"/>
    <protectedRange sqref="AD369:AD370 AK369:AK370 V369:AB370 AH369:AH370" name="Rango3_1_1_2_1"/>
    <protectedRange sqref="AL369:AL370" name="Rango9_1_1_2_1"/>
    <protectedRange sqref="AN369:AO370" name="Rango10_1_1_2_1"/>
    <protectedRange algorithmName="SHA-512" hashValue="AUzBZMe6D+10r34d8qXrCZcC2CpIeDr+RVOQWodM6TWTVEQZS9gxq2ggxDHbN2v2d2KNbRVoRCKo5ytpKblnmw==" saltValue="+cIicJAvfvH5F8AJ6sLIzQ==" spinCount="100000" sqref="Z369:Z370" name="Rango15_1_1_2_1"/>
    <protectedRange algorithmName="SHA-512" hashValue="XKDTbc+qBIe3GWMWwcogNFvAuKISD40pRIze8seExzFDqNoPL/nJDqqqVNIHUPjQ5TDq0esl+bgKI2vL5Ut/kw==" saltValue="LtNMripD0cb58TxMM8D/fQ==" spinCount="100000" sqref="AC369:AC370" name="Rango17_1_1_2_1"/>
    <protectedRange algorithmName="SHA-512" hashValue="m7w30hpmQPnUg/VlAVvcedtDvkfIkLtEVqiS+MHxmKVV8A8bCUckiCL5gzfZ52PW1y+17d+2/aix2FXion7ezQ==" saltValue="EvLRvAL0Lw6DqW88gAYDBQ==" spinCount="100000" sqref="AJ369:AJ370" name="Rango19_1_1_2_1"/>
    <protectedRange sqref="H318:L323" name="Rango1_7_1"/>
    <protectedRange algorithmName="SHA-512" hashValue="acnxH8s5sK2bER+gIkN3vg2gP/Ggux8vzA6WMXfy90o5HJ1I+fOMGHWP2mTy5Jszvhu9BOoBnNaADSaUN/vsUg==" saltValue="NdDCR86TJ14bmsipThqXmg==" spinCount="100000" sqref="N318:N323" name="Rango24_1_1"/>
    <protectedRange algorithmName="SHA-512" hashValue="NLOciA4zITfq+P/3TKO+RkeFBXLKLOxSr6Fmymff1fSjn83yLV2sVdZo5TLHGjxk/lxdlS9JJ/NSmjd8y4KC/w==" saltValue="sPw31vn+6I0uO7H84BfILQ==" spinCount="100000" sqref="O318:O323" name="Rango12_1_1"/>
    <protectedRange sqref="M318:M323" name="Rango5_1_1"/>
    <protectedRange sqref="P321:P323" name="Rango6_1_1"/>
    <protectedRange algorithmName="SHA-512" hashValue="bA1f0BG67PkTr3wRVdXNYWIT3BeWmvgG8HFTrD5ZHmZzWOtOp/pvlZ/9yBQBbZVK5RSdwlBz3HBU+2w4hHC2/g==" saltValue="sE1U0TF50J+xnZokNCpPzg==" spinCount="100000" sqref="R318:T323" name="Rango13_1_1"/>
    <protectedRange algorithmName="SHA-512" hashValue="r0lpkfpFwL26HqkEheOGalMT2MFVWguQk80afl84CXIC6cGXTOQxej85plyqy/3uf7KBx5z52VzNQI9JYBuCtg==" saltValue="AZqd84GWNrDnVOn8lGimwQ==" spinCount="100000" sqref="AT318:AT320" name="Rango22_1_1"/>
    <protectedRange algorithmName="SHA-512" hashValue="z1ks+i6eYA6uNs6pX2NisxcDr7v9nWEgvyMM8oR0k1Tm0445VBkkTiCZ9eHTU/DHOrkpPHTzky7DB7Ex6LURbw==" saltValue="rpgdZN3h3U3kU0mp/5C63Q==" spinCount="100000" sqref="AM318:AM320" name="Rango20_7_1"/>
    <protectedRange algorithmName="SHA-512" hashValue="UsfizhPwdBrUn5zOS3WqdY3TPA++aIlqTnGxBwvC2IUZt3JGw4LtHe0ev0T70IkPiYR3Dr0Xm/tWGOm/czyZpw==" saltValue="cjnxz4ZIuYhaq4B3zUQbGQ==" spinCount="100000" sqref="AG318:AG320" name="Rango18_7_1"/>
    <protectedRange algorithmName="SHA-512" hashValue="dgFgqJXAPIHUZEBXD9AI0AQPym5Ml+pG19WQsslgAdL323xdeCxl4/AJp68Ir2dTxRcdg32gq4P02WviM5MUkA==" saltValue="srZSzcspycA8BMwxW8KK1A==" spinCount="100000" sqref="AC318:AC320" name="Rango16_7_1"/>
    <protectedRange algorithmName="SHA-512" hashValue="B8WCkMD+8J/zIaS8Oo0+B+AET6ypKzdB3HK3e9KnMZFpkBAJ5KsSIbzxTkFeiWuIxsdDRrVVD4LOcDOsEZc7Tg==" saltValue="XREeJfWxZ+SyJDvyz7AgIg==" spinCount="100000" sqref="X318:X320" name="Rango14_9_1"/>
    <protectedRange sqref="AI318 AI320" name="Rango8_7_1"/>
    <protectedRange sqref="AE318:AF320" name="Rango7_7_1"/>
    <protectedRange sqref="AI319 AD318:AD320 AH318:AH320 AK318:AK320 U318:AB320" name="Rango3_7_1"/>
    <protectedRange sqref="AS318:AS320" name="Rango5_2_1"/>
    <protectedRange sqref="AU318:AU320" name="Rango6_2_1"/>
    <protectedRange sqref="AL318:AL320" name="Rango9_7_1"/>
    <protectedRange sqref="AN318:AO320" name="Rango10_7_1"/>
    <protectedRange algorithmName="SHA-512" hashValue="AUzBZMe6D+10r34d8qXrCZcC2CpIeDr+RVOQWodM6TWTVEQZS9gxq2ggxDHbN2v2d2KNbRVoRCKo5ytpKblnmw==" saltValue="+cIicJAvfvH5F8AJ6sLIzQ==" spinCount="100000" sqref="Z318:Z320" name="Rango15_9_1"/>
    <protectedRange algorithmName="SHA-512" hashValue="XKDTbc+qBIe3GWMWwcogNFvAuKISD40pRIze8seExzFDqNoPL/nJDqqqVNIHUPjQ5TDq0esl+bgKI2vL5Ut/kw==" saltValue="LtNMripD0cb58TxMM8D/fQ==" spinCount="100000" sqref="AC318:AC320" name="Rango17_7_1"/>
    <protectedRange algorithmName="SHA-512" hashValue="m7w30hpmQPnUg/VlAVvcedtDvkfIkLtEVqiS+MHxmKVV8A8bCUckiCL5gzfZ52PW1y+17d+2/aix2FXion7ezQ==" saltValue="EvLRvAL0Lw6DqW88gAYDBQ==" spinCount="100000" sqref="AJ318:AJ320" name="Rango19_7_1"/>
    <protectedRange algorithmName="SHA-512" hashValue="1ln+auQSlLJNHIG81C6MA/nbCuksukpAQPKuf5WOMNyF53MA/eqDTYtektNn1tD9VKUK//n7cgv/CHCXwpL0nA==" saltValue="3evwLrZ35sOwQim+hZCG2w==" spinCount="100000" sqref="AP318:AR320" name="Rango21_1_1"/>
    <protectedRange algorithmName="SHA-512" hashValue="2CwhdAtEGwRw5/oUbJEYx/frqFhl1WIQKD9zikN7Kldk6KYpoNw31wbxO3q3C+UKZKrbNBGhXKX3obByVJO1JA==" saltValue="2DQkiLG3kG23JX9JxRjzkA==" spinCount="100000" sqref="AV318:AY320" name="Rango23_1_1"/>
    <protectedRange algorithmName="SHA-512" hashValue="r0lpkfpFwL26HqkEheOGalMT2MFVWguQk80afl84CXIC6cGXTOQxej85plyqy/3uf7KBx5z52VzNQI9JYBuCtg==" saltValue="AZqd84GWNrDnVOn8lGimwQ==" spinCount="100000" sqref="AT321:AT323" name="Rango22_2_1"/>
    <protectedRange algorithmName="SHA-512" hashValue="z1ks+i6eYA6uNs6pX2NisxcDr7v9nWEgvyMM8oR0k1Tm0445VBkkTiCZ9eHTU/DHOrkpPHTzky7DB7Ex6LURbw==" saltValue="rpgdZN3h3U3kU0mp/5C63Q==" spinCount="100000" sqref="AM321:AM323" name="Rango20_10_1"/>
    <protectedRange algorithmName="SHA-512" hashValue="UsfizhPwdBrUn5zOS3WqdY3TPA++aIlqTnGxBwvC2IUZt3JGw4LtHe0ev0T70IkPiYR3Dr0Xm/tWGOm/czyZpw==" saltValue="cjnxz4ZIuYhaq4B3zUQbGQ==" spinCount="100000" sqref="AG321:AG323" name="Rango18_10_1"/>
    <protectedRange algorithmName="SHA-512" hashValue="dgFgqJXAPIHUZEBXD9AI0AQPym5Ml+pG19WQsslgAdL323xdeCxl4/AJp68Ir2dTxRcdg32gq4P02WviM5MUkA==" saltValue="srZSzcspycA8BMwxW8KK1A==" spinCount="100000" sqref="AC321:AC323" name="Rango16_10_1"/>
    <protectedRange algorithmName="SHA-512" hashValue="B8WCkMD+8J/zIaS8Oo0+B+AET6ypKzdB3HK3e9KnMZFpkBAJ5KsSIbzxTkFeiWuIxsdDRrVVD4LOcDOsEZc7Tg==" saltValue="XREeJfWxZ+SyJDvyz7AgIg==" spinCount="100000" sqref="X321:X323" name="Rango14_10"/>
    <protectedRange sqref="AI321" name="Rango8_8_1"/>
    <protectedRange sqref="AE321:AF323" name="Rango7_8_1"/>
    <protectedRange sqref="AD321:AD323 AH321:AH323 AK321:AK323 U321:AB321 V322:AB323 U322:U371" name="Rango3_11"/>
    <protectedRange sqref="AS321:AS323" name="Rango5_3_1"/>
    <protectedRange sqref="AU321:AU323" name="Rango6_3_1"/>
    <protectedRange sqref="AL321:AL323" name="Rango9_10"/>
    <protectedRange sqref="AN321:AO323" name="Rango10_10_1"/>
    <protectedRange algorithmName="SHA-512" hashValue="AUzBZMe6D+10r34d8qXrCZcC2CpIeDr+RVOQWodM6TWTVEQZS9gxq2ggxDHbN2v2d2KNbRVoRCKo5ytpKblnmw==" saltValue="+cIicJAvfvH5F8AJ6sLIzQ==" spinCount="100000" sqref="Z321:Z323" name="Rango15_10_1"/>
    <protectedRange algorithmName="SHA-512" hashValue="XKDTbc+qBIe3GWMWwcogNFvAuKISD40pRIze8seExzFDqNoPL/nJDqqqVNIHUPjQ5TDq0esl+bgKI2vL5Ut/kw==" saltValue="LtNMripD0cb58TxMM8D/fQ==" spinCount="100000" sqref="AC321:AC323" name="Rango17_10_1"/>
    <protectedRange algorithmName="SHA-512" hashValue="m7w30hpmQPnUg/VlAVvcedtDvkfIkLtEVqiS+MHxmKVV8A8bCUckiCL5gzfZ52PW1y+17d+2/aix2FXion7ezQ==" saltValue="EvLRvAL0Lw6DqW88gAYDBQ==" spinCount="100000" sqref="AJ321:AJ323" name="Rango19_10_1"/>
    <protectedRange algorithmName="SHA-512" hashValue="1ln+auQSlLJNHIG81C6MA/nbCuksukpAQPKuf5WOMNyF53MA/eqDTYtektNn1tD9VKUK//n7cgv/CHCXwpL0nA==" saltValue="3evwLrZ35sOwQim+hZCG2w==" spinCount="100000" sqref="AP321:AR323" name="Rango21_2_1"/>
    <protectedRange algorithmName="SHA-512" hashValue="2CwhdAtEGwRw5/oUbJEYx/frqFhl1WIQKD9zikN7Kldk6KYpoNw31wbxO3q3C+UKZKrbNBGhXKX3obByVJO1JA==" saltValue="2DQkiLG3kG23JX9JxRjzkA==" spinCount="100000" sqref="AV321:AY323" name="Rango23_2_1"/>
    <protectedRange algorithmName="SHA-512" hashValue="acnxH8s5sK2bER+gIkN3vg2gP/Ggux8vzA6WMXfy90o5HJ1I+fOMGHWP2mTy5Jszvhu9BOoBnNaADSaUN/vsUg==" saltValue="NdDCR86TJ14bmsipThqXmg==" spinCount="100000" sqref="N342:N344" name="Rango24_2_1"/>
    <protectedRange algorithmName="SHA-512" hashValue="NLOciA4zITfq+P/3TKO+RkeFBXLKLOxSr6Fmymff1fSjn83yLV2sVdZo5TLHGjxk/lxdlS9JJ/NSmjd8y4KC/w==" saltValue="sPw31vn+6I0uO7H84BfILQ==" spinCount="100000" sqref="O342:O344" name="Rango12_2_1"/>
    <protectedRange sqref="M342:M344" name="Rango5_4_1"/>
    <protectedRange sqref="P342:P344" name="Rango6_4_1"/>
    <protectedRange algorithmName="SHA-512" hashValue="bA1f0BG67PkTr3wRVdXNYWIT3BeWmvgG8HFTrD5ZHmZzWOtOp/pvlZ/9yBQBbZVK5RSdwlBz3HBU+2w4hHC2/g==" saltValue="sE1U0TF50J+xnZokNCpPzg==" spinCount="100000" sqref="R342:T344" name="Rango13_2_1"/>
    <protectedRange algorithmName="SHA-512" hashValue="acnxH8s5sK2bER+gIkN3vg2gP/Ggux8vzA6WMXfy90o5HJ1I+fOMGHWP2mTy5Jszvhu9BOoBnNaADSaUN/vsUg==" saltValue="NdDCR86TJ14bmsipThqXmg==" spinCount="100000" sqref="N345:N347" name="Rango24_3_1"/>
    <protectedRange algorithmName="SHA-512" hashValue="NLOciA4zITfq+P/3TKO+RkeFBXLKLOxSr6Fmymff1fSjn83yLV2sVdZo5TLHGjxk/lxdlS9JJ/NSmjd8y4KC/w==" saltValue="sPw31vn+6I0uO7H84BfILQ==" spinCount="100000" sqref="O345:O347" name="Rango12_3_1"/>
    <protectedRange sqref="M345:M347" name="Rango5_5_1"/>
    <protectedRange sqref="P345:P347" name="Rango6_5_1"/>
    <protectedRange algorithmName="SHA-512" hashValue="bA1f0BG67PkTr3wRVdXNYWIT3BeWmvgG8HFTrD5ZHmZzWOtOp/pvlZ/9yBQBbZVK5RSdwlBz3HBU+2w4hHC2/g==" saltValue="sE1U0TF50J+xnZokNCpPzg==" spinCount="100000" sqref="R345:T347" name="Rango13_3_1"/>
    <protectedRange algorithmName="SHA-512" hashValue="r0lpkfpFwL26HqkEheOGalMT2MFVWguQk80afl84CXIC6cGXTOQxej85plyqy/3uf7KBx5z52VzNQI9JYBuCtg==" saltValue="AZqd84GWNrDnVOn8lGimwQ==" spinCount="100000" sqref="AT345:AT347" name="Rango22_3_1"/>
    <protectedRange sqref="AS345:AS347" name="Rango5_6_1"/>
    <protectedRange algorithmName="SHA-512" hashValue="2CwhdAtEGwRw5/oUbJEYx/frqFhl1WIQKD9zikN7Kldk6KYpoNw31wbxO3q3C+UKZKrbNBGhXKX3obByVJO1JA==" saltValue="2DQkiLG3kG23JX9JxRjzkA==" spinCount="100000" sqref="AV345:AY347" name="Rango23_3_1"/>
    <protectedRange algorithmName="SHA-512" hashValue="acnxH8s5sK2bER+gIkN3vg2gP/Ggux8vzA6WMXfy90o5HJ1I+fOMGHWP2mTy5Jszvhu9BOoBnNaADSaUN/vsUg==" saltValue="NdDCR86TJ14bmsipThqXmg==" spinCount="100000" sqref="N372:N413" name="Rango24_10"/>
    <protectedRange algorithmName="SHA-512" hashValue="r0lpkfpFwL26HqkEheOGalMT2MFVWguQk80afl84CXIC6cGXTOQxej85plyqy/3uf7KBx5z52VzNQI9JYBuCtg==" saltValue="AZqd84GWNrDnVOn8lGimwQ==" spinCount="100000" sqref="AT372:AT413" name="Rango22_10"/>
    <protectedRange algorithmName="SHA-512" hashValue="z1ks+i6eYA6uNs6pX2NisxcDr7v9nWEgvyMM8oR0k1Tm0445VBkkTiCZ9eHTU/DHOrkpPHTzky7DB7Ex6LURbw==" saltValue="rpgdZN3h3U3kU0mp/5C63Q==" spinCount="100000" sqref="AM396 AM372:AM389 AM399 AM402:AM413" name="Rango20_11"/>
    <protectedRange algorithmName="SHA-512" hashValue="UsfizhPwdBrUn5zOS3WqdY3TPA++aIlqTnGxBwvC2IUZt3JGw4LtHe0ev0T70IkPiYR3Dr0Xm/tWGOm/czyZpw==" saltValue="cjnxz4ZIuYhaq4B3zUQbGQ==" spinCount="100000" sqref="AG396 AG372:AG389 AG399 AG402:AG413" name="Rango18_11"/>
    <protectedRange algorithmName="SHA-512" hashValue="dgFgqJXAPIHUZEBXD9AI0AQPym5Ml+pG19WQsslgAdL323xdeCxl4/AJp68Ir2dTxRcdg32gq4P02WviM5MUkA==" saltValue="srZSzcspycA8BMwxW8KK1A==" spinCount="100000" sqref="AC396 AC372:AC389 AC399 AC402:AC413" name="Rango16_11"/>
    <protectedRange algorithmName="SHA-512" hashValue="B8WCkMD+8J/zIaS8Oo0+B+AET6ypKzdB3HK3e9KnMZFpkBAJ5KsSIbzxTkFeiWuIxsdDRrVVD4LOcDOsEZc7Tg==" saltValue="XREeJfWxZ+SyJDvyz7AgIg==" spinCount="100000" sqref="X396 X372:X389 X399 X402:X413" name="Rango14_11"/>
    <protectedRange algorithmName="SHA-512" hashValue="NLOciA4zITfq+P/3TKO+RkeFBXLKLOxSr6Fmymff1fSjn83yLV2sVdZo5TLHGjxk/lxdlS9JJ/NSmjd8y4KC/w==" saltValue="sPw31vn+6I0uO7H84BfILQ==" spinCount="100000" sqref="O372:O413" name="Rango12_10"/>
    <protectedRange sqref="AI383 AI386 AI388:AI389 AI404:AI407" name="Rango8_10"/>
    <protectedRange sqref="AF391 AE385:AF389 AF384 AE396:AF396 AE372:AF383 AE399:AF399 AF397:AF398 AE402:AF413 AF400:AF401" name="Rango7_12"/>
    <protectedRange sqref="H372:L413" name="Rango1_13"/>
    <protectedRange sqref="AD396 AH396 AK396 AI387 AH383:AH389 AH372:AI382 AD372:AD389 AK372:AK389 U372:AB389 AI384:AI385 U396:AB396 AD399 AH399 AK399 U399:AB399 AD402:AD413 AH402:AH413 AK402:AK413 U402:AB413" name="Rango3_12"/>
    <protectedRange sqref="M372:M413 AS372:AS413" name="Rango5_10"/>
    <protectedRange sqref="P372:P413 AU372:AU413" name="Rango6_10"/>
    <protectedRange sqref="AL396 AL372:AL389 AL399 AL402:AL413" name="Rango9_11"/>
    <protectedRange sqref="AN396:AO396 AN372:AO389 AN399:AO399 AN402:AO413" name="Rango10_11"/>
    <protectedRange algorithmName="SHA-512" hashValue="+Eoa3/YKDjhUg1NuzY63wpJFMe5Jx3DsWpB6dPKFgxlExUJj8AmRs5NUWyhHWCl89Z9FweF6UWdkEt9PtAPY9A==" saltValue="R1HzPY1LuxYXWPZzMjUnFA==" spinCount="100000" sqref="G372:G413" name="Rango11_10"/>
    <protectedRange algorithmName="SHA-512" hashValue="bA1f0BG67PkTr3wRVdXNYWIT3BeWmvgG8HFTrD5ZHmZzWOtOp/pvlZ/9yBQBbZVK5RSdwlBz3HBU+2w4hHC2/g==" saltValue="sE1U0TF50J+xnZokNCpPzg==" spinCount="100000" sqref="R372:T413" name="Rango13_10"/>
    <protectedRange algorithmName="SHA-512" hashValue="AUzBZMe6D+10r34d8qXrCZcC2CpIeDr+RVOQWodM6TWTVEQZS9gxq2ggxDHbN2v2d2KNbRVoRCKo5ytpKblnmw==" saltValue="+cIicJAvfvH5F8AJ6sLIzQ==" spinCount="100000" sqref="Z396 Z372:Z389 Z399 Z402:Z413" name="Rango15_11"/>
    <protectedRange algorithmName="SHA-512" hashValue="XKDTbc+qBIe3GWMWwcogNFvAuKISD40pRIze8seExzFDqNoPL/nJDqqqVNIHUPjQ5TDq0esl+bgKI2vL5Ut/kw==" saltValue="LtNMripD0cb58TxMM8D/fQ==" spinCount="100000" sqref="AC396 AC372:AC389 AC399 AC402:AC413" name="Rango17_11"/>
    <protectedRange algorithmName="SHA-512" hashValue="m7w30hpmQPnUg/VlAVvcedtDvkfIkLtEVqiS+MHxmKVV8A8bCUckiCL5gzfZ52PW1y+17d+2/aix2FXion7ezQ==" saltValue="EvLRvAL0Lw6DqW88gAYDBQ==" spinCount="100000" sqref="AJ396 AJ372:AJ389 AJ399 AJ402:AJ413" name="Rango19_11"/>
    <protectedRange algorithmName="SHA-512" hashValue="1ln+auQSlLJNHIG81C6MA/nbCuksukpAQPKuf5WOMNyF53MA/eqDTYtektNn1tD9VKUK//n7cgv/CHCXwpL0nA==" saltValue="3evwLrZ35sOwQim+hZCG2w==" spinCount="100000" sqref="AP372:AR413" name="Rango21_10"/>
    <protectedRange algorithmName="SHA-512" hashValue="2CwhdAtEGwRw5/oUbJEYx/frqFhl1WIQKD9zikN7Kldk6KYpoNw31wbxO3q3C+UKZKrbNBGhXKX3obByVJO1JA==" saltValue="2DQkiLG3kG23JX9JxRjzkA==" spinCount="100000" sqref="AV372:AY413" name="Rango23_10"/>
    <protectedRange algorithmName="SHA-512" hashValue="z1ks+i6eYA6uNs6pX2NisxcDr7v9nWEgvyMM8oR0k1Tm0445VBkkTiCZ9eHTU/DHOrkpPHTzky7DB7Ex6LURbw==" saltValue="rpgdZN3h3U3kU0mp/5C63Q==" spinCount="100000" sqref="AM392" name="Rango20_1_5"/>
    <protectedRange algorithmName="SHA-512" hashValue="UsfizhPwdBrUn5zOS3WqdY3TPA++aIlqTnGxBwvC2IUZt3JGw4LtHe0ev0T70IkPiYR3Dr0Xm/tWGOm/czyZpw==" saltValue="cjnxz4ZIuYhaq4B3zUQbGQ==" spinCount="100000" sqref="AG392" name="Rango18_1_5"/>
    <protectedRange algorithmName="SHA-512" hashValue="dgFgqJXAPIHUZEBXD9AI0AQPym5Ml+pG19WQsslgAdL323xdeCxl4/AJp68Ir2dTxRcdg32gq4P02WviM5MUkA==" saltValue="srZSzcspycA8BMwxW8KK1A==" spinCount="100000" sqref="AC392" name="Rango16_1_5"/>
    <protectedRange algorithmName="SHA-512" hashValue="B8WCkMD+8J/zIaS8Oo0+B+AET6ypKzdB3HK3e9KnMZFpkBAJ5KsSIbzxTkFeiWuIxsdDRrVVD4LOcDOsEZc7Tg==" saltValue="XREeJfWxZ+SyJDvyz7AgIg==" spinCount="100000" sqref="X392" name="Rango14_1_5"/>
    <protectedRange sqref="AI392" name="Rango8_1_4"/>
    <protectedRange sqref="AE392:AF392" name="Rango7_1_4"/>
    <protectedRange sqref="AD392 AH392 AK392 U392:AB392 AI393:AI394" name="Rango3_1_5"/>
    <protectedRange sqref="AL392" name="Rango9_1_5"/>
    <protectedRange sqref="AN392:AO392" name="Rango10_1_6"/>
    <protectedRange algorithmName="SHA-512" hashValue="AUzBZMe6D+10r34d8qXrCZcC2CpIeDr+RVOQWodM6TWTVEQZS9gxq2ggxDHbN2v2d2KNbRVoRCKo5ytpKblnmw==" saltValue="+cIicJAvfvH5F8AJ6sLIzQ==" spinCount="100000" sqref="Z392" name="Rango15_1_5"/>
    <protectedRange algorithmName="SHA-512" hashValue="XKDTbc+qBIe3GWMWwcogNFvAuKISD40pRIze8seExzFDqNoPL/nJDqqqVNIHUPjQ5TDq0esl+bgKI2vL5Ut/kw==" saltValue="LtNMripD0cb58TxMM8D/fQ==" spinCount="100000" sqref="AC392" name="Rango17_1_5"/>
    <protectedRange algorithmName="SHA-512" hashValue="m7w30hpmQPnUg/VlAVvcedtDvkfIkLtEVqiS+MHxmKVV8A8bCUckiCL5gzfZ52PW1y+17d+2/aix2FXion7ezQ==" saltValue="EvLRvAL0Lw6DqW88gAYDBQ==" spinCount="100000" sqref="AJ392" name="Rango19_1_5"/>
    <protectedRange algorithmName="SHA-512" hashValue="z1ks+i6eYA6uNs6pX2NisxcDr7v9nWEgvyMM8oR0k1Tm0445VBkkTiCZ9eHTU/DHOrkpPHTzky7DB7Ex6LURbw==" saltValue="rpgdZN3h3U3kU0mp/5C63Q==" spinCount="100000" sqref="AM390" name="Rango20_1_1_3"/>
    <protectedRange algorithmName="SHA-512" hashValue="UsfizhPwdBrUn5zOS3WqdY3TPA++aIlqTnGxBwvC2IUZt3JGw4LtHe0ev0T70IkPiYR3Dr0Xm/tWGOm/czyZpw==" saltValue="cjnxz4ZIuYhaq4B3zUQbGQ==" spinCount="100000" sqref="AG390" name="Rango18_1_1_3"/>
    <protectedRange algorithmName="SHA-512" hashValue="dgFgqJXAPIHUZEBXD9AI0AQPym5Ml+pG19WQsslgAdL323xdeCxl4/AJp68Ir2dTxRcdg32gq4P02WviM5MUkA==" saltValue="srZSzcspycA8BMwxW8KK1A==" spinCount="100000" sqref="AC390" name="Rango16_1_1_3"/>
    <protectedRange algorithmName="SHA-512" hashValue="B8WCkMD+8J/zIaS8Oo0+B+AET6ypKzdB3HK3e9KnMZFpkBAJ5KsSIbzxTkFeiWuIxsdDRrVVD4LOcDOsEZc7Tg==" saltValue="XREeJfWxZ+SyJDvyz7AgIg==" spinCount="100000" sqref="X390" name="Rango14_1_1_3"/>
    <protectedRange sqref="AE390:AF390" name="Rango7_1_1_3"/>
    <protectedRange sqref="AD390 U390:AB390 AH390:AI390 AK390 AI396 AI399 AI402:AI403 AI408:AI413" name="Rango3_1_1_3"/>
    <protectedRange sqref="AL390" name="Rango9_1_1_3"/>
    <protectedRange sqref="AN390:AO390" name="Rango10_1_1_3"/>
    <protectedRange algorithmName="SHA-512" hashValue="AUzBZMe6D+10r34d8qXrCZcC2CpIeDr+RVOQWodM6TWTVEQZS9gxq2ggxDHbN2v2d2KNbRVoRCKo5ytpKblnmw==" saltValue="+cIicJAvfvH5F8AJ6sLIzQ==" spinCount="100000" sqref="Z390" name="Rango15_1_1_3"/>
    <protectedRange algorithmName="SHA-512" hashValue="XKDTbc+qBIe3GWMWwcogNFvAuKISD40pRIze8seExzFDqNoPL/nJDqqqVNIHUPjQ5TDq0esl+bgKI2vL5Ut/kw==" saltValue="LtNMripD0cb58TxMM8D/fQ==" spinCount="100000" sqref="AC390" name="Rango17_1_1_3"/>
    <protectedRange algorithmName="SHA-512" hashValue="m7w30hpmQPnUg/VlAVvcedtDvkfIkLtEVqiS+MHxmKVV8A8bCUckiCL5gzfZ52PW1y+17d+2/aix2FXion7ezQ==" saltValue="EvLRvAL0Lw6DqW88gAYDBQ==" spinCount="100000" sqref="AJ390" name="Rango19_1_1_3"/>
    <protectedRange algorithmName="SHA-512" hashValue="z1ks+i6eYA6uNs6pX2NisxcDr7v9nWEgvyMM8oR0k1Tm0445VBkkTiCZ9eHTU/DHOrkpPHTzky7DB7Ex6LURbw==" saltValue="rpgdZN3h3U3kU0mp/5C63Q==" spinCount="100000" sqref="AM391" name="Rango20_2_4"/>
    <protectedRange algorithmName="SHA-512" hashValue="UsfizhPwdBrUn5zOS3WqdY3TPA++aIlqTnGxBwvC2IUZt3JGw4LtHe0ev0T70IkPiYR3Dr0Xm/tWGOm/czyZpw==" saltValue="cjnxz4ZIuYhaq4B3zUQbGQ==" spinCount="100000" sqref="AG391" name="Rango18_2_4"/>
    <protectedRange algorithmName="SHA-512" hashValue="dgFgqJXAPIHUZEBXD9AI0AQPym5Ml+pG19WQsslgAdL323xdeCxl4/AJp68Ir2dTxRcdg32gq4P02WviM5MUkA==" saltValue="srZSzcspycA8BMwxW8KK1A==" spinCount="100000" sqref="AC391" name="Rango16_2_4"/>
    <protectedRange algorithmName="SHA-512" hashValue="B8WCkMD+8J/zIaS8Oo0+B+AET6ypKzdB3HK3e9KnMZFpkBAJ5KsSIbzxTkFeiWuIxsdDRrVVD4LOcDOsEZc7Tg==" saltValue="XREeJfWxZ+SyJDvyz7AgIg==" spinCount="100000" sqref="X391" name="Rango14_2_4"/>
    <protectedRange sqref="AD391 U391:AB391 AH391:AI391 AK391" name="Rango3_2_4"/>
    <protectedRange sqref="AL391" name="Rango9_2_4"/>
    <protectedRange sqref="AN391:AO391" name="Rango10_2_4"/>
    <protectedRange algorithmName="SHA-512" hashValue="AUzBZMe6D+10r34d8qXrCZcC2CpIeDr+RVOQWodM6TWTVEQZS9gxq2ggxDHbN2v2d2KNbRVoRCKo5ytpKblnmw==" saltValue="+cIicJAvfvH5F8AJ6sLIzQ==" spinCount="100000" sqref="Z391" name="Rango15_2_4"/>
    <protectedRange algorithmName="SHA-512" hashValue="XKDTbc+qBIe3GWMWwcogNFvAuKISD40pRIze8seExzFDqNoPL/nJDqqqVNIHUPjQ5TDq0esl+bgKI2vL5Ut/kw==" saltValue="LtNMripD0cb58TxMM8D/fQ==" spinCount="100000" sqref="AC391" name="Rango17_2_4"/>
    <protectedRange algorithmName="SHA-512" hashValue="m7w30hpmQPnUg/VlAVvcedtDvkfIkLtEVqiS+MHxmKVV8A8bCUckiCL5gzfZ52PW1y+17d+2/aix2FXion7ezQ==" saltValue="EvLRvAL0Lw6DqW88gAYDBQ==" spinCount="100000" sqref="AJ391" name="Rango19_2_4"/>
    <protectedRange sqref="AI395" name="Rango8_1_1_3"/>
    <protectedRange algorithmName="SHA-512" hashValue="z1ks+i6eYA6uNs6pX2NisxcDr7v9nWEgvyMM8oR0k1Tm0445VBkkTiCZ9eHTU/DHOrkpPHTzky7DB7Ex6LURbw==" saltValue="rpgdZN3h3U3kU0mp/5C63Q==" spinCount="100000" sqref="AM393:AM395" name="Rango20_1_1_1_2"/>
    <protectedRange algorithmName="SHA-512" hashValue="UsfizhPwdBrUn5zOS3WqdY3TPA++aIlqTnGxBwvC2IUZt3JGw4LtHe0ev0T70IkPiYR3Dr0Xm/tWGOm/czyZpw==" saltValue="cjnxz4ZIuYhaq4B3zUQbGQ==" spinCount="100000" sqref="AG393:AG395" name="Rango18_1_1_1_3"/>
    <protectedRange algorithmName="SHA-512" hashValue="dgFgqJXAPIHUZEBXD9AI0AQPym5Ml+pG19WQsslgAdL323xdeCxl4/AJp68Ir2dTxRcdg32gq4P02WviM5MUkA==" saltValue="srZSzcspycA8BMwxW8KK1A==" spinCount="100000" sqref="AC393:AC395" name="Rango16_1_1_1_3"/>
    <protectedRange algorithmName="SHA-512" hashValue="B8WCkMD+8J/zIaS8Oo0+B+AET6ypKzdB3HK3e9KnMZFpkBAJ5KsSIbzxTkFeiWuIxsdDRrVVD4LOcDOsEZc7Tg==" saltValue="XREeJfWxZ+SyJDvyz7AgIg==" spinCount="100000" sqref="X393:X395" name="Rango14_1_1_1_3"/>
    <protectedRange sqref="AE393:AF394 AF395" name="Rango7_1_1_1_3"/>
    <protectedRange sqref="AD393:AD395 AK393:AK395 U393:AB395 AH393:AH395" name="Rango3_1_1_1_3"/>
    <protectedRange sqref="AL393:AL395" name="Rango9_1_1_1_3"/>
    <protectedRange sqref="AN393:AO395" name="Rango10_1_1_1_3"/>
    <protectedRange algorithmName="SHA-512" hashValue="AUzBZMe6D+10r34d8qXrCZcC2CpIeDr+RVOQWodM6TWTVEQZS9gxq2ggxDHbN2v2d2KNbRVoRCKo5ytpKblnmw==" saltValue="+cIicJAvfvH5F8AJ6sLIzQ==" spinCount="100000" sqref="Z393:Z395" name="Rango15_1_1_1_3"/>
    <protectedRange algorithmName="SHA-512" hashValue="XKDTbc+qBIe3GWMWwcogNFvAuKISD40pRIze8seExzFDqNoPL/nJDqqqVNIHUPjQ5TDq0esl+bgKI2vL5Ut/kw==" saltValue="LtNMripD0cb58TxMM8D/fQ==" spinCount="100000" sqref="AC393:AC395" name="Rango17_1_1_1_3"/>
    <protectedRange algorithmName="SHA-512" hashValue="m7w30hpmQPnUg/VlAVvcedtDvkfIkLtEVqiS+MHxmKVV8A8bCUckiCL5gzfZ52PW1y+17d+2/aix2FXion7ezQ==" saltValue="EvLRvAL0Lw6DqW88gAYDBQ==" spinCount="100000" sqref="AJ393:AJ395" name="Rango19_1_1_1_3"/>
    <protectedRange algorithmName="SHA-512" hashValue="z1ks+i6eYA6uNs6pX2NisxcDr7v9nWEgvyMM8oR0k1Tm0445VBkkTiCZ9eHTU/DHOrkpPHTzky7DB7Ex6LURbw==" saltValue="rpgdZN3h3U3kU0mp/5C63Q==" spinCount="100000" sqref="AM397:AM398 AM400:AM401" name="Rango20_3_3"/>
    <protectedRange algorithmName="SHA-512" hashValue="UsfizhPwdBrUn5zOS3WqdY3TPA++aIlqTnGxBwvC2IUZt3JGw4LtHe0ev0T70IkPiYR3Dr0Xm/tWGOm/czyZpw==" saltValue="cjnxz4ZIuYhaq4B3zUQbGQ==" spinCount="100000" sqref="AG397:AG398 AG400:AG401" name="Rango18_3_3"/>
    <protectedRange algorithmName="SHA-512" hashValue="dgFgqJXAPIHUZEBXD9AI0AQPym5Ml+pG19WQsslgAdL323xdeCxl4/AJp68Ir2dTxRcdg32gq4P02WviM5MUkA==" saltValue="srZSzcspycA8BMwxW8KK1A==" spinCount="100000" sqref="AC397:AC398 AC400:AC401" name="Rango16_3_3"/>
    <protectedRange algorithmName="SHA-512" hashValue="B8WCkMD+8J/zIaS8Oo0+B+AET6ypKzdB3HK3e9KnMZFpkBAJ5KsSIbzxTkFeiWuIxsdDRrVVD4LOcDOsEZc7Tg==" saltValue="XREeJfWxZ+SyJDvyz7AgIg==" spinCount="100000" sqref="X397:X398 X400:X401" name="Rango14_3_3"/>
    <protectedRange sqref="AI397:AI398 AI400:AI401" name="Rango8_2_3"/>
    <protectedRange sqref="AE397:AE398 AE400:AE401" name="Rango7_2_4"/>
    <protectedRange sqref="U397:AB398 AD397:AD398 AH397:AH398 AK397:AK398 U400:AB401 AD400:AD401 AH400:AH401 AK400:AK401" name="Rango3_3_3"/>
    <protectedRange sqref="AL397:AL398 AL400:AL401" name="Rango9_3_3"/>
    <protectedRange sqref="AN397:AO398 AN400:AO401" name="Rango10_3_3"/>
    <protectedRange algorithmName="SHA-512" hashValue="AUzBZMe6D+10r34d8qXrCZcC2CpIeDr+RVOQWodM6TWTVEQZS9gxq2ggxDHbN2v2d2KNbRVoRCKo5ytpKblnmw==" saltValue="+cIicJAvfvH5F8AJ6sLIzQ==" spinCount="100000" sqref="Z397:Z398 Z400:Z401" name="Rango15_3_3"/>
    <protectedRange algorithmName="SHA-512" hashValue="XKDTbc+qBIe3GWMWwcogNFvAuKISD40pRIze8seExzFDqNoPL/nJDqqqVNIHUPjQ5TDq0esl+bgKI2vL5Ut/kw==" saltValue="LtNMripD0cb58TxMM8D/fQ==" spinCount="100000" sqref="AC397:AC398 AC400:AC401" name="Rango17_3_3"/>
    <protectedRange algorithmName="SHA-512" hashValue="m7w30hpmQPnUg/VlAVvcedtDvkfIkLtEVqiS+MHxmKVV8A8bCUckiCL5gzfZ52PW1y+17d+2/aix2FXion7ezQ==" saltValue="EvLRvAL0Lw6DqW88gAYDBQ==" spinCount="100000" sqref="AJ397:AJ398 AJ400:AJ401" name="Rango19_3_3"/>
    <protectedRange algorithmName="SHA-512" hashValue="acnxH8s5sK2bER+gIkN3vg2gP/Ggux8vzA6WMXfy90o5HJ1I+fOMGHWP2mTy5Jszvhu9BOoBnNaADSaUN/vsUg==" saltValue="NdDCR86TJ14bmsipThqXmg==" spinCount="100000" sqref="N414:N437" name="Rango24_11"/>
    <protectedRange algorithmName="SHA-512" hashValue="r0lpkfpFwL26HqkEheOGalMT2MFVWguQk80afl84CXIC6cGXTOQxej85plyqy/3uf7KBx5z52VzNQI9JYBuCtg==" saltValue="AZqd84GWNrDnVOn8lGimwQ==" spinCount="100000" sqref="AT414:AT437" name="Rango22_11"/>
    <protectedRange algorithmName="SHA-512" hashValue="z1ks+i6eYA6uNs6pX2NisxcDr7v9nWEgvyMM8oR0k1Tm0445VBkkTiCZ9eHTU/DHOrkpPHTzky7DB7Ex6LURbw==" saltValue="rpgdZN3h3U3kU0mp/5C63Q==" spinCount="100000" sqref="AM414:AM437" name="Rango20_12"/>
    <protectedRange algorithmName="SHA-512" hashValue="UsfizhPwdBrUn5zOS3WqdY3TPA++aIlqTnGxBwvC2IUZt3JGw4LtHe0ev0T70IkPiYR3Dr0Xm/tWGOm/czyZpw==" saltValue="cjnxz4ZIuYhaq4B3zUQbGQ==" spinCount="100000" sqref="AG414:AG437" name="Rango18_12"/>
    <protectedRange algorithmName="SHA-512" hashValue="dgFgqJXAPIHUZEBXD9AI0AQPym5Ml+pG19WQsslgAdL323xdeCxl4/AJp68Ir2dTxRcdg32gq4P02WviM5MUkA==" saltValue="srZSzcspycA8BMwxW8KK1A==" spinCount="100000" sqref="AC414:AC437" name="Rango16_12"/>
    <protectedRange algorithmName="SHA-512" hashValue="B8WCkMD+8J/zIaS8Oo0+B+AET6ypKzdB3HK3e9KnMZFpkBAJ5KsSIbzxTkFeiWuIxsdDRrVVD4LOcDOsEZc7Tg==" saltValue="XREeJfWxZ+SyJDvyz7AgIg==" spinCount="100000" sqref="X414:X437" name="Rango14_12"/>
    <protectedRange algorithmName="SHA-512" hashValue="NLOciA4zITfq+P/3TKO+RkeFBXLKLOxSr6Fmymff1fSjn83yLV2sVdZo5TLHGjxk/lxdlS9JJ/NSmjd8y4KC/w==" saltValue="sPw31vn+6I0uO7H84BfILQ==" spinCount="100000" sqref="O414:O437" name="Rango12_11"/>
    <protectedRange sqref="AI414:AI437" name="Rango8_11"/>
    <protectedRange sqref="AE414:AF437" name="Rango7_13"/>
    <protectedRange sqref="H414:L437" name="Rango1_14"/>
    <protectedRange sqref="AD414:AD437 AH414:AH437 AK414:AK437 U414:AB437" name="Rango3_13"/>
    <protectedRange sqref="M414:M437 AS414:AS437" name="Rango5_11"/>
    <protectedRange sqref="P414:P437 AU414:AU437" name="Rango6_11"/>
    <protectedRange sqref="AL414:AL437" name="Rango9_12"/>
    <protectedRange sqref="AN414:AO437" name="Rango10_12"/>
    <protectedRange algorithmName="SHA-512" hashValue="+Eoa3/YKDjhUg1NuzY63wpJFMe5Jx3DsWpB6dPKFgxlExUJj8AmRs5NUWyhHWCl89Z9FweF6UWdkEt9PtAPY9A==" saltValue="R1HzPY1LuxYXWPZzMjUnFA==" spinCount="100000" sqref="G414:G437" name="Rango11_11"/>
    <protectedRange algorithmName="SHA-512" hashValue="bA1f0BG67PkTr3wRVdXNYWIT3BeWmvgG8HFTrD5ZHmZzWOtOp/pvlZ/9yBQBbZVK5RSdwlBz3HBU+2w4hHC2/g==" saltValue="sE1U0TF50J+xnZokNCpPzg==" spinCount="100000" sqref="R414:T437" name="Rango13_11"/>
    <protectedRange algorithmName="SHA-512" hashValue="AUzBZMe6D+10r34d8qXrCZcC2CpIeDr+RVOQWodM6TWTVEQZS9gxq2ggxDHbN2v2d2KNbRVoRCKo5ytpKblnmw==" saltValue="+cIicJAvfvH5F8AJ6sLIzQ==" spinCount="100000" sqref="Z414:Z437" name="Rango15_12"/>
    <protectedRange algorithmName="SHA-512" hashValue="XKDTbc+qBIe3GWMWwcogNFvAuKISD40pRIze8seExzFDqNoPL/nJDqqqVNIHUPjQ5TDq0esl+bgKI2vL5Ut/kw==" saltValue="LtNMripD0cb58TxMM8D/fQ==" spinCount="100000" sqref="AC414:AC437" name="Rango17_12"/>
    <protectedRange algorithmName="SHA-512" hashValue="m7w30hpmQPnUg/VlAVvcedtDvkfIkLtEVqiS+MHxmKVV8A8bCUckiCL5gzfZ52PW1y+17d+2/aix2FXion7ezQ==" saltValue="EvLRvAL0Lw6DqW88gAYDBQ==" spinCount="100000" sqref="AJ414:AJ437" name="Rango19_12"/>
    <protectedRange algorithmName="SHA-512" hashValue="1ln+auQSlLJNHIG81C6MA/nbCuksukpAQPKuf5WOMNyF53MA/eqDTYtektNn1tD9VKUK//n7cgv/CHCXwpL0nA==" saltValue="3evwLrZ35sOwQim+hZCG2w==" spinCount="100000" sqref="AP414:AR437" name="Rango21_11"/>
    <protectedRange algorithmName="SHA-512" hashValue="2CwhdAtEGwRw5/oUbJEYx/frqFhl1WIQKD9zikN7Kldk6KYpoNw31wbxO3q3C+UKZKrbNBGhXKX3obByVJO1JA==" saltValue="2DQkiLG3kG23JX9JxRjzkA==" spinCount="100000" sqref="AV414:AY437" name="Rango23_11"/>
    <protectedRange algorithmName="SHA-512" hashValue="acnxH8s5sK2bER+gIkN3vg2gP/Ggux8vzA6WMXfy90o5HJ1I+fOMGHWP2mTy5Jszvhu9BOoBnNaADSaUN/vsUg==" saltValue="NdDCR86TJ14bmsipThqXmg==" spinCount="100000" sqref="N438:N467" name="Rango24_12"/>
    <protectedRange algorithmName="SHA-512" hashValue="r0lpkfpFwL26HqkEheOGalMT2MFVWguQk80afl84CXIC6cGXTOQxej85plyqy/3uf7KBx5z52VzNQI9JYBuCtg==" saltValue="AZqd84GWNrDnVOn8lGimwQ==" spinCount="100000" sqref="AT438:AT467" name="Rango22_12"/>
    <protectedRange algorithmName="SHA-512" hashValue="z1ks+i6eYA6uNs6pX2NisxcDr7v9nWEgvyMM8oR0k1Tm0445VBkkTiCZ9eHTU/DHOrkpPHTzky7DB7Ex6LURbw==" saltValue="rpgdZN3h3U3kU0mp/5C63Q==" spinCount="100000" sqref="AM438:AM449 AM456:AM467" name="Rango20_13"/>
    <protectedRange algorithmName="SHA-512" hashValue="UsfizhPwdBrUn5zOS3WqdY3TPA++aIlqTnGxBwvC2IUZt3JGw4LtHe0ev0T70IkPiYR3Dr0Xm/tWGOm/czyZpw==" saltValue="cjnxz4ZIuYhaq4B3zUQbGQ==" spinCount="100000" sqref="AG438:AG449 AG456:AG467" name="Rango18_13"/>
    <protectedRange algorithmName="SHA-512" hashValue="dgFgqJXAPIHUZEBXD9AI0AQPym5Ml+pG19WQsslgAdL323xdeCxl4/AJp68Ir2dTxRcdg32gq4P02WviM5MUkA==" saltValue="srZSzcspycA8BMwxW8KK1A==" spinCount="100000" sqref="AC438:AC449 AC456:AC467" name="Rango16_13"/>
    <protectedRange algorithmName="SHA-512" hashValue="B8WCkMD+8J/zIaS8Oo0+B+AET6ypKzdB3HK3e9KnMZFpkBAJ5KsSIbzxTkFeiWuIxsdDRrVVD4LOcDOsEZc7Tg==" saltValue="XREeJfWxZ+SyJDvyz7AgIg==" spinCount="100000" sqref="X438:X449 X456:X467" name="Rango14_13"/>
    <protectedRange algorithmName="SHA-512" hashValue="NLOciA4zITfq+P/3TKO+RkeFBXLKLOxSr6Fmymff1fSjn83yLV2sVdZo5TLHGjxk/lxdlS9JJ/NSmjd8y4KC/w==" saltValue="sPw31vn+6I0uO7H84BfILQ==" spinCount="100000" sqref="O438:O467" name="Rango12_12"/>
    <protectedRange sqref="AI438:AI449 AI456:AI465 AI467" name="Rango8_12"/>
    <protectedRange sqref="AE438:AF449 AF451 AE456:AF465 AE467:AF467 AF466" name="Rango7_14"/>
    <protectedRange sqref="H438:L467" name="Rango1_15"/>
    <protectedRange sqref="AD438:AD449 AH438:AH449 AK438:AK449 W441 W438:AB439 U438:U449 V438:V440 V442:W449 X440:AB449 AD456:AD467 AH456:AH467 AK456:AK467 U456:AB467 AE466 AI466" name="Rango3_14"/>
    <protectedRange sqref="M438:M467 AS438:AS467" name="Rango5_12"/>
    <protectedRange sqref="P438:P467 AU438:AU467" name="Rango6_12"/>
    <protectedRange sqref="AL438:AL449 AL456:AL467" name="Rango9_13"/>
    <protectedRange sqref="AN438:AO449 AN456:AO465 AN467:AO467 AN466" name="Rango10_13"/>
    <protectedRange algorithmName="SHA-512" hashValue="+Eoa3/YKDjhUg1NuzY63wpJFMe5Jx3DsWpB6dPKFgxlExUJj8AmRs5NUWyhHWCl89Z9FweF6UWdkEt9PtAPY9A==" saltValue="R1HzPY1LuxYXWPZzMjUnFA==" spinCount="100000" sqref="G438:G467" name="Rango11_12"/>
    <protectedRange algorithmName="SHA-512" hashValue="bA1f0BG67PkTr3wRVdXNYWIT3BeWmvgG8HFTrD5ZHmZzWOtOp/pvlZ/9yBQBbZVK5RSdwlBz3HBU+2w4hHC2/g==" saltValue="sE1U0TF50J+xnZokNCpPzg==" spinCount="100000" sqref="R438:T467" name="Rango13_12"/>
    <protectedRange algorithmName="SHA-512" hashValue="AUzBZMe6D+10r34d8qXrCZcC2CpIeDr+RVOQWodM6TWTVEQZS9gxq2ggxDHbN2v2d2KNbRVoRCKo5ytpKblnmw==" saltValue="+cIicJAvfvH5F8AJ6sLIzQ==" spinCount="100000" sqref="Z438:Z449 Z456:Z467" name="Rango15_13"/>
    <protectedRange algorithmName="SHA-512" hashValue="XKDTbc+qBIe3GWMWwcogNFvAuKISD40pRIze8seExzFDqNoPL/nJDqqqVNIHUPjQ5TDq0esl+bgKI2vL5Ut/kw==" saltValue="LtNMripD0cb58TxMM8D/fQ==" spinCount="100000" sqref="AC438:AC449 AC456:AC467" name="Rango17_13"/>
    <protectedRange algorithmName="SHA-512" hashValue="m7w30hpmQPnUg/VlAVvcedtDvkfIkLtEVqiS+MHxmKVV8A8bCUckiCL5gzfZ52PW1y+17d+2/aix2FXion7ezQ==" saltValue="EvLRvAL0Lw6DqW88gAYDBQ==" spinCount="100000" sqref="AJ438:AJ449 AJ456:AJ467" name="Rango19_13"/>
    <protectedRange algorithmName="SHA-512" hashValue="1ln+auQSlLJNHIG81C6MA/nbCuksukpAQPKuf5WOMNyF53MA/eqDTYtektNn1tD9VKUK//n7cgv/CHCXwpL0nA==" saltValue="3evwLrZ35sOwQim+hZCG2w==" spinCount="100000" sqref="AP438:AR467" name="Rango21_12"/>
    <protectedRange algorithmName="SHA-512" hashValue="2CwhdAtEGwRw5/oUbJEYx/frqFhl1WIQKD9zikN7Kldk6KYpoNw31wbxO3q3C+UKZKrbNBGhXKX3obByVJO1JA==" saltValue="2DQkiLG3kG23JX9JxRjzkA==" spinCount="100000" sqref="AV438:AY467" name="Rango23_12"/>
    <protectedRange algorithmName="SHA-512" hashValue="z1ks+i6eYA6uNs6pX2NisxcDr7v9nWEgvyMM8oR0k1Tm0445VBkkTiCZ9eHTU/DHOrkpPHTzky7DB7Ex6LURbw==" saltValue="rpgdZN3h3U3kU0mp/5C63Q==" spinCount="100000" sqref="AM452" name="Rango20_1_6"/>
    <protectedRange algorithmName="SHA-512" hashValue="UsfizhPwdBrUn5zOS3WqdY3TPA++aIlqTnGxBwvC2IUZt3JGw4LtHe0ev0T70IkPiYR3Dr0Xm/tWGOm/czyZpw==" saltValue="cjnxz4ZIuYhaq4B3zUQbGQ==" spinCount="100000" sqref="AG452" name="Rango18_1_6"/>
    <protectedRange algorithmName="SHA-512" hashValue="dgFgqJXAPIHUZEBXD9AI0AQPym5Ml+pG19WQsslgAdL323xdeCxl4/AJp68Ir2dTxRcdg32gq4P02WviM5MUkA==" saltValue="srZSzcspycA8BMwxW8KK1A==" spinCount="100000" sqref="AC452" name="Rango16_1_6"/>
    <protectedRange algorithmName="SHA-512" hashValue="B8WCkMD+8J/zIaS8Oo0+B+AET6ypKzdB3HK3e9KnMZFpkBAJ5KsSIbzxTkFeiWuIxsdDRrVVD4LOcDOsEZc7Tg==" saltValue="XREeJfWxZ+SyJDvyz7AgIg==" spinCount="100000" sqref="X452" name="Rango14_1_6"/>
    <protectedRange sqref="AI452" name="Rango8_1_5"/>
    <protectedRange sqref="AE452:AF452" name="Rango7_1_5"/>
    <protectedRange sqref="AD452 AH452 AK452 U452:AB452 AI453:AI454" name="Rango3_1_6"/>
    <protectedRange sqref="AL452" name="Rango9_1_6"/>
    <protectedRange sqref="AN452:AO452" name="Rango10_1_7"/>
    <protectedRange algorithmName="SHA-512" hashValue="AUzBZMe6D+10r34d8qXrCZcC2CpIeDr+RVOQWodM6TWTVEQZS9gxq2ggxDHbN2v2d2KNbRVoRCKo5ytpKblnmw==" saltValue="+cIicJAvfvH5F8AJ6sLIzQ==" spinCount="100000" sqref="Z452" name="Rango15_1_6"/>
    <protectedRange algorithmName="SHA-512" hashValue="XKDTbc+qBIe3GWMWwcogNFvAuKISD40pRIze8seExzFDqNoPL/nJDqqqVNIHUPjQ5TDq0esl+bgKI2vL5Ut/kw==" saltValue="LtNMripD0cb58TxMM8D/fQ==" spinCount="100000" sqref="AC452" name="Rango17_1_6"/>
    <protectedRange algorithmName="SHA-512" hashValue="m7w30hpmQPnUg/VlAVvcedtDvkfIkLtEVqiS+MHxmKVV8A8bCUckiCL5gzfZ52PW1y+17d+2/aix2FXion7ezQ==" saltValue="EvLRvAL0Lw6DqW88gAYDBQ==" spinCount="100000" sqref="AJ452" name="Rango19_1_6"/>
    <protectedRange algorithmName="SHA-512" hashValue="z1ks+i6eYA6uNs6pX2NisxcDr7v9nWEgvyMM8oR0k1Tm0445VBkkTiCZ9eHTU/DHOrkpPHTzky7DB7Ex6LURbw==" saltValue="rpgdZN3h3U3kU0mp/5C63Q==" spinCount="100000" sqref="AM450" name="Rango20_1_1_4"/>
    <protectedRange algorithmName="SHA-512" hashValue="UsfizhPwdBrUn5zOS3WqdY3TPA++aIlqTnGxBwvC2IUZt3JGw4LtHe0ev0T70IkPiYR3Dr0Xm/tWGOm/czyZpw==" saltValue="cjnxz4ZIuYhaq4B3zUQbGQ==" spinCount="100000" sqref="AG450" name="Rango18_1_1_4"/>
    <protectedRange algorithmName="SHA-512" hashValue="dgFgqJXAPIHUZEBXD9AI0AQPym5Ml+pG19WQsslgAdL323xdeCxl4/AJp68Ir2dTxRcdg32gq4P02WviM5MUkA==" saltValue="srZSzcspycA8BMwxW8KK1A==" spinCount="100000" sqref="AC450" name="Rango16_1_1_4"/>
    <protectedRange algorithmName="SHA-512" hashValue="B8WCkMD+8J/zIaS8Oo0+B+AET6ypKzdB3HK3e9KnMZFpkBAJ5KsSIbzxTkFeiWuIxsdDRrVVD4LOcDOsEZc7Tg==" saltValue="XREeJfWxZ+SyJDvyz7AgIg==" spinCount="100000" sqref="X450" name="Rango14_1_1_4"/>
    <protectedRange sqref="AE450:AF450" name="Rango7_1_1_4"/>
    <protectedRange sqref="AD450 U450:AB450 AH450:AI450 AK450" name="Rango3_1_1_4"/>
    <protectedRange sqref="AL450" name="Rango9_1_1_4"/>
    <protectedRange sqref="AN450:AO450" name="Rango10_1_1_4"/>
    <protectedRange algorithmName="SHA-512" hashValue="AUzBZMe6D+10r34d8qXrCZcC2CpIeDr+RVOQWodM6TWTVEQZS9gxq2ggxDHbN2v2d2KNbRVoRCKo5ytpKblnmw==" saltValue="+cIicJAvfvH5F8AJ6sLIzQ==" spinCount="100000" sqref="Z450" name="Rango15_1_1_4"/>
    <protectedRange algorithmName="SHA-512" hashValue="XKDTbc+qBIe3GWMWwcogNFvAuKISD40pRIze8seExzFDqNoPL/nJDqqqVNIHUPjQ5TDq0esl+bgKI2vL5Ut/kw==" saltValue="LtNMripD0cb58TxMM8D/fQ==" spinCount="100000" sqref="AC450" name="Rango17_1_1_4"/>
    <protectedRange algorithmName="SHA-512" hashValue="m7w30hpmQPnUg/VlAVvcedtDvkfIkLtEVqiS+MHxmKVV8A8bCUckiCL5gzfZ52PW1y+17d+2/aix2FXion7ezQ==" saltValue="EvLRvAL0Lw6DqW88gAYDBQ==" spinCount="100000" sqref="AJ450" name="Rango19_1_1_4"/>
    <protectedRange algorithmName="SHA-512" hashValue="z1ks+i6eYA6uNs6pX2NisxcDr7v9nWEgvyMM8oR0k1Tm0445VBkkTiCZ9eHTU/DHOrkpPHTzky7DB7Ex6LURbw==" saltValue="rpgdZN3h3U3kU0mp/5C63Q==" spinCount="100000" sqref="AM451" name="Rango20_2_5"/>
    <protectedRange algorithmName="SHA-512" hashValue="UsfizhPwdBrUn5zOS3WqdY3TPA++aIlqTnGxBwvC2IUZt3JGw4LtHe0ev0T70IkPiYR3Dr0Xm/tWGOm/czyZpw==" saltValue="cjnxz4ZIuYhaq4B3zUQbGQ==" spinCount="100000" sqref="AG451" name="Rango18_2_5"/>
    <protectedRange algorithmName="SHA-512" hashValue="dgFgqJXAPIHUZEBXD9AI0AQPym5Ml+pG19WQsslgAdL323xdeCxl4/AJp68Ir2dTxRcdg32gq4P02WviM5MUkA==" saltValue="srZSzcspycA8BMwxW8KK1A==" spinCount="100000" sqref="AC451" name="Rango16_2_5"/>
    <protectedRange algorithmName="SHA-512" hashValue="B8WCkMD+8J/zIaS8Oo0+B+AET6ypKzdB3HK3e9KnMZFpkBAJ5KsSIbzxTkFeiWuIxsdDRrVVD4LOcDOsEZc7Tg==" saltValue="XREeJfWxZ+SyJDvyz7AgIg==" spinCount="100000" sqref="X451" name="Rango14_2_5"/>
    <protectedRange sqref="AD451 U451:AB451 AH451:AI451 AK451" name="Rango3_2_5"/>
    <protectedRange sqref="AL451" name="Rango9_2_5"/>
    <protectedRange sqref="AN451:AO451" name="Rango10_2_5"/>
    <protectedRange algorithmName="SHA-512" hashValue="AUzBZMe6D+10r34d8qXrCZcC2CpIeDr+RVOQWodM6TWTVEQZS9gxq2ggxDHbN2v2d2KNbRVoRCKo5ytpKblnmw==" saltValue="+cIicJAvfvH5F8AJ6sLIzQ==" spinCount="100000" sqref="Z451" name="Rango15_2_5"/>
    <protectedRange algorithmName="SHA-512" hashValue="XKDTbc+qBIe3GWMWwcogNFvAuKISD40pRIze8seExzFDqNoPL/nJDqqqVNIHUPjQ5TDq0esl+bgKI2vL5Ut/kw==" saltValue="LtNMripD0cb58TxMM8D/fQ==" spinCount="100000" sqref="AC451" name="Rango17_2_5"/>
    <protectedRange algorithmName="SHA-512" hashValue="m7w30hpmQPnUg/VlAVvcedtDvkfIkLtEVqiS+MHxmKVV8A8bCUckiCL5gzfZ52PW1y+17d+2/aix2FXion7ezQ==" saltValue="EvLRvAL0Lw6DqW88gAYDBQ==" spinCount="100000" sqref="AJ451" name="Rango19_2_5"/>
    <protectedRange sqref="AI455" name="Rango8_1_1_4"/>
    <protectedRange sqref="AE455" name="Rango7_3_3"/>
    <protectedRange algorithmName="SHA-512" hashValue="z1ks+i6eYA6uNs6pX2NisxcDr7v9nWEgvyMM8oR0k1Tm0445VBkkTiCZ9eHTU/DHOrkpPHTzky7DB7Ex6LURbw==" saltValue="rpgdZN3h3U3kU0mp/5C63Q==" spinCount="100000" sqref="AM453:AM455" name="Rango20_1_1_1_3"/>
    <protectedRange algorithmName="SHA-512" hashValue="UsfizhPwdBrUn5zOS3WqdY3TPA++aIlqTnGxBwvC2IUZt3JGw4LtHe0ev0T70IkPiYR3Dr0Xm/tWGOm/czyZpw==" saltValue="cjnxz4ZIuYhaq4B3zUQbGQ==" spinCount="100000" sqref="AG453:AG455" name="Rango18_1_1_1_4"/>
    <protectedRange algorithmName="SHA-512" hashValue="dgFgqJXAPIHUZEBXD9AI0AQPym5Ml+pG19WQsslgAdL323xdeCxl4/AJp68Ir2dTxRcdg32gq4P02WviM5MUkA==" saltValue="srZSzcspycA8BMwxW8KK1A==" spinCount="100000" sqref="AC453:AC455" name="Rango16_1_1_1_4"/>
    <protectedRange algorithmName="SHA-512" hashValue="B8WCkMD+8J/zIaS8Oo0+B+AET6ypKzdB3HK3e9KnMZFpkBAJ5KsSIbzxTkFeiWuIxsdDRrVVD4LOcDOsEZc7Tg==" saltValue="XREeJfWxZ+SyJDvyz7AgIg==" spinCount="100000" sqref="X453:X455" name="Rango14_1_1_1_4"/>
    <protectedRange sqref="AE453:AF454 AF455" name="Rango7_1_1_1_4"/>
    <protectedRange sqref="AD453:AD455 AK453:AK455 U453:AB455 AH453:AH455" name="Rango3_1_1_1_4"/>
    <protectedRange sqref="AL453:AL455" name="Rango9_1_1_1_4"/>
    <protectedRange sqref="AN453:AO455 AO466" name="Rango10_1_1_1_4"/>
    <protectedRange algorithmName="SHA-512" hashValue="AUzBZMe6D+10r34d8qXrCZcC2CpIeDr+RVOQWodM6TWTVEQZS9gxq2ggxDHbN2v2d2KNbRVoRCKo5ytpKblnmw==" saltValue="+cIicJAvfvH5F8AJ6sLIzQ==" spinCount="100000" sqref="Z453:Z455" name="Rango15_1_1_1_4"/>
    <protectedRange algorithmName="SHA-512" hashValue="XKDTbc+qBIe3GWMWwcogNFvAuKISD40pRIze8seExzFDqNoPL/nJDqqqVNIHUPjQ5TDq0esl+bgKI2vL5Ut/kw==" saltValue="LtNMripD0cb58TxMM8D/fQ==" spinCount="100000" sqref="AC453:AC455" name="Rango17_1_1_1_4"/>
    <protectedRange algorithmName="SHA-512" hashValue="m7w30hpmQPnUg/VlAVvcedtDvkfIkLtEVqiS+MHxmKVV8A8bCUckiCL5gzfZ52PW1y+17d+2/aix2FXion7ezQ==" saltValue="EvLRvAL0Lw6DqW88gAYDBQ==" spinCount="100000" sqref="AJ453:AJ455" name="Rango19_1_1_1_4"/>
    <protectedRange algorithmName="SHA-512" hashValue="acnxH8s5sK2bER+gIkN3vg2gP/Ggux8vzA6WMXfy90o5HJ1I+fOMGHWP2mTy5Jszvhu9BOoBnNaADSaUN/vsUg==" saltValue="NdDCR86TJ14bmsipThqXmg==" spinCount="100000" sqref="N468:N503" name="Rango24_13"/>
    <protectedRange algorithmName="SHA-512" hashValue="r0lpkfpFwL26HqkEheOGalMT2MFVWguQk80afl84CXIC6cGXTOQxej85plyqy/3uf7KBx5z52VzNQI9JYBuCtg==" saltValue="AZqd84GWNrDnVOn8lGimwQ==" spinCount="100000" sqref="AT468:AT503" name="Rango22_13"/>
    <protectedRange algorithmName="SHA-512" hashValue="z1ks+i6eYA6uNs6pX2NisxcDr7v9nWEgvyMM8oR0k1Tm0445VBkkTiCZ9eHTU/DHOrkpPHTzky7DB7Ex6LURbw==" saltValue="rpgdZN3h3U3kU0mp/5C63Q==" spinCount="100000" sqref="AM468:AM503" name="Rango20_14"/>
    <protectedRange algorithmName="SHA-512" hashValue="UsfizhPwdBrUn5zOS3WqdY3TPA++aIlqTnGxBwvC2IUZt3JGw4LtHe0ev0T70IkPiYR3Dr0Xm/tWGOm/czyZpw==" saltValue="cjnxz4ZIuYhaq4B3zUQbGQ==" spinCount="100000" sqref="AG468:AG503" name="Rango18_14"/>
    <protectedRange algorithmName="SHA-512" hashValue="dgFgqJXAPIHUZEBXD9AI0AQPym5Ml+pG19WQsslgAdL323xdeCxl4/AJp68Ir2dTxRcdg32gq4P02WviM5MUkA==" saltValue="srZSzcspycA8BMwxW8KK1A==" spinCount="100000" sqref="AC468:AC503" name="Rango16_14"/>
    <protectedRange algorithmName="SHA-512" hashValue="B8WCkMD+8J/zIaS8Oo0+B+AET6ypKzdB3HK3e9KnMZFpkBAJ5KsSIbzxTkFeiWuIxsdDRrVVD4LOcDOsEZc7Tg==" saltValue="XREeJfWxZ+SyJDvyz7AgIg==" spinCount="100000" sqref="X468:X503" name="Rango14_14"/>
    <protectedRange algorithmName="SHA-512" hashValue="NLOciA4zITfq+P/3TKO+RkeFBXLKLOxSr6Fmymff1fSjn83yLV2sVdZo5TLHGjxk/lxdlS9JJ/NSmjd8y4KC/w==" saltValue="sPw31vn+6I0uO7H84BfILQ==" spinCount="100000" sqref="O468:O503" name="Rango12_13"/>
    <protectedRange sqref="AI468:AI503" name="Rango8_13"/>
    <protectedRange sqref="AE468:AF503" name="Rango7_15"/>
    <protectedRange sqref="H468:L503" name="Rango1_16"/>
    <protectedRange sqref="AD468:AD503 AH468:AH503 AK468:AK503 U468:AB503" name="Rango3_15"/>
    <protectedRange sqref="M468:M503 AS468:AS503" name="Rango5_13"/>
    <protectedRange sqref="P468:P503 AU468:AU503" name="Rango6_13"/>
    <protectedRange sqref="AL468:AL503" name="Rango9_14"/>
    <protectedRange sqref="AN468:AO503" name="Rango10_14"/>
    <protectedRange algorithmName="SHA-512" hashValue="+Eoa3/YKDjhUg1NuzY63wpJFMe5Jx3DsWpB6dPKFgxlExUJj8AmRs5NUWyhHWCl89Z9FweF6UWdkEt9PtAPY9A==" saltValue="R1HzPY1LuxYXWPZzMjUnFA==" spinCount="100000" sqref="G468:G503" name="Rango11_13"/>
    <protectedRange algorithmName="SHA-512" hashValue="bA1f0BG67PkTr3wRVdXNYWIT3BeWmvgG8HFTrD5ZHmZzWOtOp/pvlZ/9yBQBbZVK5RSdwlBz3HBU+2w4hHC2/g==" saltValue="sE1U0TF50J+xnZokNCpPzg==" spinCount="100000" sqref="R468:T503" name="Rango13_13"/>
    <protectedRange algorithmName="SHA-512" hashValue="AUzBZMe6D+10r34d8qXrCZcC2CpIeDr+RVOQWodM6TWTVEQZS9gxq2ggxDHbN2v2d2KNbRVoRCKo5ytpKblnmw==" saltValue="+cIicJAvfvH5F8AJ6sLIzQ==" spinCount="100000" sqref="Z468:Z503" name="Rango15_14"/>
    <protectedRange algorithmName="SHA-512" hashValue="XKDTbc+qBIe3GWMWwcogNFvAuKISD40pRIze8seExzFDqNoPL/nJDqqqVNIHUPjQ5TDq0esl+bgKI2vL5Ut/kw==" saltValue="LtNMripD0cb58TxMM8D/fQ==" spinCount="100000" sqref="AC468:AC503" name="Rango17_14"/>
    <protectedRange algorithmName="SHA-512" hashValue="m7w30hpmQPnUg/VlAVvcedtDvkfIkLtEVqiS+MHxmKVV8A8bCUckiCL5gzfZ52PW1y+17d+2/aix2FXion7ezQ==" saltValue="EvLRvAL0Lw6DqW88gAYDBQ==" spinCount="100000" sqref="AJ468:AJ503" name="Rango19_14"/>
    <protectedRange algorithmName="SHA-512" hashValue="1ln+auQSlLJNHIG81C6MA/nbCuksukpAQPKuf5WOMNyF53MA/eqDTYtektNn1tD9VKUK//n7cgv/CHCXwpL0nA==" saltValue="3evwLrZ35sOwQim+hZCG2w==" spinCount="100000" sqref="AP468:AR503" name="Rango21_13"/>
    <protectedRange algorithmName="SHA-512" hashValue="2CwhdAtEGwRw5/oUbJEYx/frqFhl1WIQKD9zikN7Kldk6KYpoNw31wbxO3q3C+UKZKrbNBGhXKX3obByVJO1JA==" saltValue="2DQkiLG3kG23JX9JxRjzkA==" spinCount="100000" sqref="AV468:AY503" name="Rango23_13"/>
    <protectedRange algorithmName="SHA-512" hashValue="acnxH8s5sK2bER+gIkN3vg2gP/Ggux8vzA6WMXfy90o5HJ1I+fOMGHWP2mTy5Jszvhu9BOoBnNaADSaUN/vsUg==" saltValue="NdDCR86TJ14bmsipThqXmg==" spinCount="100000" sqref="N504:N533" name="Rango24_14"/>
    <protectedRange algorithmName="SHA-512" hashValue="r0lpkfpFwL26HqkEheOGalMT2MFVWguQk80afl84CXIC6cGXTOQxej85plyqy/3uf7KBx5z52VzNQI9JYBuCtg==" saltValue="AZqd84GWNrDnVOn8lGimwQ==" spinCount="100000" sqref="AT504:AT533" name="Rango22_14"/>
    <protectedRange algorithmName="SHA-512" hashValue="z1ks+i6eYA6uNs6pX2NisxcDr7v9nWEgvyMM8oR0k1Tm0445VBkkTiCZ9eHTU/DHOrkpPHTzky7DB7Ex6LURbw==" saltValue="rpgdZN3h3U3kU0mp/5C63Q==" spinCount="100000" sqref="AM526" name="Rango20_15"/>
    <protectedRange algorithmName="SHA-512" hashValue="UsfizhPwdBrUn5zOS3WqdY3TPA++aIlqTnGxBwvC2IUZt3JGw4LtHe0ev0T70IkPiYR3Dr0Xm/tWGOm/czyZpw==" saltValue="cjnxz4ZIuYhaq4B3zUQbGQ==" spinCount="100000" sqref="AG526" name="Rango18_15"/>
    <protectedRange algorithmName="SHA-512" hashValue="dgFgqJXAPIHUZEBXD9AI0AQPym5Ml+pG19WQsslgAdL323xdeCxl4/AJp68Ir2dTxRcdg32gq4P02WviM5MUkA==" saltValue="srZSzcspycA8BMwxW8KK1A==" spinCount="100000" sqref="AC526" name="Rango16_15"/>
    <protectedRange algorithmName="SHA-512" hashValue="NLOciA4zITfq+P/3TKO+RkeFBXLKLOxSr6Fmymff1fSjn83yLV2sVdZo5TLHGjxk/lxdlS9JJ/NSmjd8y4KC/w==" saltValue="sPw31vn+6I0uO7H84BfILQ==" spinCount="100000" sqref="O504:O533" name="Rango12_14"/>
    <protectedRange sqref="AE526:AF526 AE516 AE533:AF533 AE504:AE509 AE520:AE525 AE527 AF528:AF532" name="Rango7_16"/>
    <protectedRange sqref="AD526 U526:V526 Z526 AB526" name="Rango3_16"/>
    <protectedRange sqref="AS504:AS533 M504:M533" name="Rango5_14"/>
    <protectedRange sqref="AU504:AU533 P504:P533" name="Rango6_14"/>
    <protectedRange algorithmName="SHA-512" hashValue="+Eoa3/YKDjhUg1NuzY63wpJFMe5Jx3DsWpB6dPKFgxlExUJj8AmRs5NUWyhHWCl89Z9FweF6UWdkEt9PtAPY9A==" saltValue="R1HzPY1LuxYXWPZzMjUnFA==" spinCount="100000" sqref="G504:G533" name="Rango11_14"/>
    <protectedRange algorithmName="SHA-512" hashValue="bA1f0BG67PkTr3wRVdXNYWIT3BeWmvgG8HFTrD5ZHmZzWOtOp/pvlZ/9yBQBbZVK5RSdwlBz3HBU+2w4hHC2/g==" saltValue="sE1U0TF50J+xnZokNCpPzg==" spinCount="100000" sqref="R504:T533" name="Rango13_14"/>
    <protectedRange algorithmName="SHA-512" hashValue="AUzBZMe6D+10r34d8qXrCZcC2CpIeDr+RVOQWodM6TWTVEQZS9gxq2ggxDHbN2v2d2KNbRVoRCKo5ytpKblnmw==" saltValue="+cIicJAvfvH5F8AJ6sLIzQ==" spinCount="100000" sqref="Z526" name="Rango15_15"/>
    <protectedRange algorithmName="SHA-512" hashValue="XKDTbc+qBIe3GWMWwcogNFvAuKISD40pRIze8seExzFDqNoPL/nJDqqqVNIHUPjQ5TDq0esl+bgKI2vL5Ut/kw==" saltValue="LtNMripD0cb58TxMM8D/fQ==" spinCount="100000" sqref="AC526" name="Rango17_15"/>
    <protectedRange algorithmName="SHA-512" hashValue="m7w30hpmQPnUg/VlAVvcedtDvkfIkLtEVqiS+MHxmKVV8A8bCUckiCL5gzfZ52PW1y+17d+2/aix2FXion7ezQ==" saltValue="EvLRvAL0Lw6DqW88gAYDBQ==" spinCount="100000" sqref="AJ526" name="Rango19_15"/>
    <protectedRange algorithmName="SHA-512" hashValue="1ln+auQSlLJNHIG81C6MA/nbCuksukpAQPKuf5WOMNyF53MA/eqDTYtektNn1tD9VKUK//n7cgv/CHCXwpL0nA==" saltValue="3evwLrZ35sOwQim+hZCG2w==" spinCount="100000" sqref="AP504:AR533" name="Rango21_14"/>
    <protectedRange algorithmName="SHA-512" hashValue="2CwhdAtEGwRw5/oUbJEYx/frqFhl1WIQKD9zikN7Kldk6KYpoNw31wbxO3q3C+UKZKrbNBGhXKX3obByVJO1JA==" saltValue="2DQkiLG3kG23JX9JxRjzkA==" spinCount="100000" sqref="AV504:AY533" name="Rango23_14"/>
    <protectedRange sqref="H510:H515" name="Rango1_2_4"/>
    <protectedRange sqref="H516:H521" name="Rango1_3_4"/>
    <protectedRange sqref="H528:H533" name="Rango1_4_3"/>
    <protectedRange algorithmName="SHA-512" hashValue="z1ks+i6eYA6uNs6pX2NisxcDr7v9nWEgvyMM8oR0k1Tm0445VBkkTiCZ9eHTU/DHOrkpPHTzky7DB7Ex6LURbw==" saltValue="rpgdZN3h3U3kU0mp/5C63Q==" spinCount="100000" sqref="AM518" name="Rango20_1_7"/>
    <protectedRange algorithmName="SHA-512" hashValue="UsfizhPwdBrUn5zOS3WqdY3TPA++aIlqTnGxBwvC2IUZt3JGw4LtHe0ev0T70IkPiYR3Dr0Xm/tWGOm/czyZpw==" saltValue="cjnxz4ZIuYhaq4B3zUQbGQ==" spinCount="100000" sqref="AG518" name="Rango18_1_7"/>
    <protectedRange algorithmName="SHA-512" hashValue="dgFgqJXAPIHUZEBXD9AI0AQPym5Ml+pG19WQsslgAdL323xdeCxl4/AJp68Ir2dTxRcdg32gq4P02WviM5MUkA==" saltValue="srZSzcspycA8BMwxW8KK1A==" spinCount="100000" sqref="AC518" name="Rango16_1_7"/>
    <protectedRange algorithmName="SHA-512" hashValue="B8WCkMD+8J/zIaS8Oo0+B+AET6ypKzdB3HK3e9KnMZFpkBAJ5KsSIbzxTkFeiWuIxsdDRrVVD4LOcDOsEZc7Tg==" saltValue="XREeJfWxZ+SyJDvyz7AgIg==" spinCount="100000" sqref="X518" name="Rango14_1_7"/>
    <protectedRange sqref="AI518" name="Rango8_1_6"/>
    <protectedRange sqref="AE518:AF518" name="Rango7_1_6"/>
    <protectedRange sqref="AD518 AH518 AK518 U518:AB518 AI519:AI520" name="Rango3_1_7"/>
    <protectedRange sqref="AL518" name="Rango9_1_7"/>
    <protectedRange sqref="AN518:AO518" name="Rango10_1_8"/>
    <protectedRange algorithmName="SHA-512" hashValue="AUzBZMe6D+10r34d8qXrCZcC2CpIeDr+RVOQWodM6TWTVEQZS9gxq2ggxDHbN2v2d2KNbRVoRCKo5ytpKblnmw==" saltValue="+cIicJAvfvH5F8AJ6sLIzQ==" spinCount="100000" sqref="Z518" name="Rango15_1_7"/>
    <protectedRange algorithmName="SHA-512" hashValue="XKDTbc+qBIe3GWMWwcogNFvAuKISD40pRIze8seExzFDqNoPL/nJDqqqVNIHUPjQ5TDq0esl+bgKI2vL5Ut/kw==" saltValue="LtNMripD0cb58TxMM8D/fQ==" spinCount="100000" sqref="AC518" name="Rango17_1_7"/>
    <protectedRange algorithmName="SHA-512" hashValue="m7w30hpmQPnUg/VlAVvcedtDvkfIkLtEVqiS+MHxmKVV8A8bCUckiCL5gzfZ52PW1y+17d+2/aix2FXion7ezQ==" saltValue="EvLRvAL0Lw6DqW88gAYDBQ==" spinCount="100000" sqref="AJ518" name="Rango19_1_7"/>
    <protectedRange algorithmName="SHA-512" hashValue="z1ks+i6eYA6uNs6pX2NisxcDr7v9nWEgvyMM8oR0k1Tm0445VBkkTiCZ9eHTU/DHOrkpPHTzky7DB7Ex6LURbw==" saltValue="rpgdZN3h3U3kU0mp/5C63Q==" spinCount="100000" sqref="AM516" name="Rango20_1_1_5"/>
    <protectedRange algorithmName="SHA-512" hashValue="UsfizhPwdBrUn5zOS3WqdY3TPA++aIlqTnGxBwvC2IUZt3JGw4LtHe0ev0T70IkPiYR3Dr0Xm/tWGOm/czyZpw==" saltValue="cjnxz4ZIuYhaq4B3zUQbGQ==" spinCount="100000" sqref="AG516" name="Rango18_1_1_5"/>
    <protectedRange algorithmName="SHA-512" hashValue="dgFgqJXAPIHUZEBXD9AI0AQPym5Ml+pG19WQsslgAdL323xdeCxl4/AJp68Ir2dTxRcdg32gq4P02WviM5MUkA==" saltValue="srZSzcspycA8BMwxW8KK1A==" spinCount="100000" sqref="AC516" name="Rango16_1_1_5"/>
    <protectedRange algorithmName="SHA-512" hashValue="B8WCkMD+8J/zIaS8Oo0+B+AET6ypKzdB3HK3e9KnMZFpkBAJ5KsSIbzxTkFeiWuIxsdDRrVVD4LOcDOsEZc7Tg==" saltValue="XREeJfWxZ+SyJDvyz7AgIg==" spinCount="100000" sqref="X516" name="Rango14_1_1_5"/>
    <protectedRange sqref="AD516 U516:AB516 AH516:AI516 AK516" name="Rango3_1_1_5"/>
    <protectedRange sqref="AL516" name="Rango9_1_1_5"/>
    <protectedRange sqref="AN516:AO516" name="Rango10_1_1_5"/>
    <protectedRange algorithmName="SHA-512" hashValue="AUzBZMe6D+10r34d8qXrCZcC2CpIeDr+RVOQWodM6TWTVEQZS9gxq2ggxDHbN2v2d2KNbRVoRCKo5ytpKblnmw==" saltValue="+cIicJAvfvH5F8AJ6sLIzQ==" spinCount="100000" sqref="Z516" name="Rango15_1_1_5"/>
    <protectedRange algorithmName="SHA-512" hashValue="XKDTbc+qBIe3GWMWwcogNFvAuKISD40pRIze8seExzFDqNoPL/nJDqqqVNIHUPjQ5TDq0esl+bgKI2vL5Ut/kw==" saltValue="LtNMripD0cb58TxMM8D/fQ==" spinCount="100000" sqref="AC516" name="Rango17_1_1_5"/>
    <protectedRange algorithmName="SHA-512" hashValue="m7w30hpmQPnUg/VlAVvcedtDvkfIkLtEVqiS+MHxmKVV8A8bCUckiCL5gzfZ52PW1y+17d+2/aix2FXion7ezQ==" saltValue="EvLRvAL0Lw6DqW88gAYDBQ==" spinCount="100000" sqref="AJ516" name="Rango19_1_1_5"/>
    <protectedRange algorithmName="SHA-512" hashValue="z1ks+i6eYA6uNs6pX2NisxcDr7v9nWEgvyMM8oR0k1Tm0445VBkkTiCZ9eHTU/DHOrkpPHTzky7DB7Ex6LURbw==" saltValue="rpgdZN3h3U3kU0mp/5C63Q==" spinCount="100000" sqref="AM517" name="Rango20_2_6"/>
    <protectedRange algorithmName="SHA-512" hashValue="UsfizhPwdBrUn5zOS3WqdY3TPA++aIlqTnGxBwvC2IUZt3JGw4LtHe0ev0T70IkPiYR3Dr0Xm/tWGOm/czyZpw==" saltValue="cjnxz4ZIuYhaq4B3zUQbGQ==" spinCount="100000" sqref="AG517" name="Rango18_2_6"/>
    <protectedRange algorithmName="SHA-512" hashValue="dgFgqJXAPIHUZEBXD9AI0AQPym5Ml+pG19WQsslgAdL323xdeCxl4/AJp68Ir2dTxRcdg32gq4P02WviM5MUkA==" saltValue="srZSzcspycA8BMwxW8KK1A==" spinCount="100000" sqref="AC517" name="Rango16_2_6"/>
    <protectedRange algorithmName="SHA-512" hashValue="B8WCkMD+8J/zIaS8Oo0+B+AET6ypKzdB3HK3e9KnMZFpkBAJ5KsSIbzxTkFeiWuIxsdDRrVVD4LOcDOsEZc7Tg==" saltValue="XREeJfWxZ+SyJDvyz7AgIg==" spinCount="100000" sqref="X517" name="Rango14_2_6"/>
    <protectedRange sqref="AD517 U517:AB517 AH517:AI517 AK517" name="Rango3_2_6"/>
    <protectedRange sqref="AL517" name="Rango9_2_6"/>
    <protectedRange sqref="AN517:AO517" name="Rango10_2_6"/>
    <protectedRange algorithmName="SHA-512" hashValue="AUzBZMe6D+10r34d8qXrCZcC2CpIeDr+RVOQWodM6TWTVEQZS9gxq2ggxDHbN2v2d2KNbRVoRCKo5ytpKblnmw==" saltValue="+cIicJAvfvH5F8AJ6sLIzQ==" spinCount="100000" sqref="Z517" name="Rango15_2_6"/>
    <protectedRange algorithmName="SHA-512" hashValue="XKDTbc+qBIe3GWMWwcogNFvAuKISD40pRIze8seExzFDqNoPL/nJDqqqVNIHUPjQ5TDq0esl+bgKI2vL5Ut/kw==" saltValue="LtNMripD0cb58TxMM8D/fQ==" spinCount="100000" sqref="AC517" name="Rango17_2_6"/>
    <protectedRange algorithmName="SHA-512" hashValue="m7w30hpmQPnUg/VlAVvcedtDvkfIkLtEVqiS+MHxmKVV8A8bCUckiCL5gzfZ52PW1y+17d+2/aix2FXion7ezQ==" saltValue="EvLRvAL0Lw6DqW88gAYDBQ==" spinCount="100000" sqref="AJ517" name="Rango19_2_6"/>
    <protectedRange sqref="AI521" name="Rango8_1_1_5"/>
    <protectedRange algorithmName="SHA-512" hashValue="z1ks+i6eYA6uNs6pX2NisxcDr7v9nWEgvyMM8oR0k1Tm0445VBkkTiCZ9eHTU/DHOrkpPHTzky7DB7Ex6LURbw==" saltValue="rpgdZN3h3U3kU0mp/5C63Q==" spinCount="100000" sqref="AM519:AM521" name="Rango20_1_1_1_4"/>
    <protectedRange algorithmName="SHA-512" hashValue="UsfizhPwdBrUn5zOS3WqdY3TPA++aIlqTnGxBwvC2IUZt3JGw4LtHe0ev0T70IkPiYR3Dr0Xm/tWGOm/czyZpw==" saltValue="cjnxz4ZIuYhaq4B3zUQbGQ==" spinCount="100000" sqref="AG519:AG521" name="Rango18_1_1_1_5"/>
    <protectedRange algorithmName="SHA-512" hashValue="dgFgqJXAPIHUZEBXD9AI0AQPym5Ml+pG19WQsslgAdL323xdeCxl4/AJp68Ir2dTxRcdg32gq4P02WviM5MUkA==" saltValue="srZSzcspycA8BMwxW8KK1A==" spinCount="100000" sqref="AC519:AC521" name="Rango16_1_1_1_5"/>
    <protectedRange algorithmName="SHA-512" hashValue="B8WCkMD+8J/zIaS8Oo0+B+AET6ypKzdB3HK3e9KnMZFpkBAJ5KsSIbzxTkFeiWuIxsdDRrVVD4LOcDOsEZc7Tg==" saltValue="XREeJfWxZ+SyJDvyz7AgIg==" spinCount="100000" sqref="X519:X521" name="Rango14_1_1_1_5"/>
    <protectedRange sqref="AE519" name="Rango7_1_1_1_5"/>
    <protectedRange sqref="AD519:AD521 AK519:AK521 U519:AB521 AH519:AH521" name="Rango3_1_1_1_5"/>
    <protectedRange sqref="AL519:AL521" name="Rango9_1_1_1_5"/>
    <protectedRange sqref="AN519:AO521" name="Rango10_1_1_1_5"/>
    <protectedRange algorithmName="SHA-512" hashValue="AUzBZMe6D+10r34d8qXrCZcC2CpIeDr+RVOQWodM6TWTVEQZS9gxq2ggxDHbN2v2d2KNbRVoRCKo5ytpKblnmw==" saltValue="+cIicJAvfvH5F8AJ6sLIzQ==" spinCount="100000" sqref="Z519:Z521" name="Rango15_1_1_1_5"/>
    <protectedRange algorithmName="SHA-512" hashValue="XKDTbc+qBIe3GWMWwcogNFvAuKISD40pRIze8seExzFDqNoPL/nJDqqqVNIHUPjQ5TDq0esl+bgKI2vL5Ut/kw==" saltValue="LtNMripD0cb58TxMM8D/fQ==" spinCount="100000" sqref="AC519:AC521" name="Rango17_1_1_1_5"/>
    <protectedRange algorithmName="SHA-512" hashValue="m7w30hpmQPnUg/VlAVvcedtDvkfIkLtEVqiS+MHxmKVV8A8bCUckiCL5gzfZ52PW1y+17d+2/aix2FXion7ezQ==" saltValue="EvLRvAL0Lw6DqW88gAYDBQ==" spinCount="100000" sqref="AJ519:AJ521" name="Rango19_1_1_1_5"/>
    <protectedRange algorithmName="SHA-512" hashValue="z1ks+i6eYA6uNs6pX2NisxcDr7v9nWEgvyMM8oR0k1Tm0445VBkkTiCZ9eHTU/DHOrkpPHTzky7DB7Ex6LURbw==" saltValue="rpgdZN3h3U3kU0mp/5C63Q==" spinCount="100000" sqref="AM504:AM511 AM513:AM514 AM522:AM525 AM527" name="Rango20_5_2"/>
    <protectedRange algorithmName="SHA-512" hashValue="UsfizhPwdBrUn5zOS3WqdY3TPA++aIlqTnGxBwvC2IUZt3JGw4LtHe0ev0T70IkPiYR3Dr0Xm/tWGOm/czyZpw==" saltValue="cjnxz4ZIuYhaq4B3zUQbGQ==" spinCount="100000" sqref="AG504:AG511 AG513:AG514 AG522:AG525 AG527" name="Rango18_5_2"/>
    <protectedRange algorithmName="SHA-512" hashValue="dgFgqJXAPIHUZEBXD9AI0AQPym5Ml+pG19WQsslgAdL323xdeCxl4/AJp68Ir2dTxRcdg32gq4P02WviM5MUkA==" saltValue="srZSzcspycA8BMwxW8KK1A==" spinCount="100000" sqref="AC504:AC511 AC513:AC514 AC522:AC525 AC527" name="Rango16_5_2"/>
    <protectedRange algorithmName="SHA-512" hashValue="B8WCkMD+8J/zIaS8Oo0+B+AET6ypKzdB3HK3e9KnMZFpkBAJ5KsSIbzxTkFeiWuIxsdDRrVVD4LOcDOsEZc7Tg==" saltValue="XREeJfWxZ+SyJDvyz7AgIg==" spinCount="100000" sqref="X504:X511 X513:X514 X522:X527" name="Rango14_5_2"/>
    <protectedRange sqref="AI504:AI511 AI513:AI514 AI522:AI527" name="Rango8_4_2"/>
    <protectedRange sqref="W526:Y526 AA526 U504:AB511 AD504:AD511 AH504:AH511 AK504:AK511 U513:AB514 AD513:AD514 AH513:AH514 AK513:AK514 U522:AB525 AD522:AD525 U527:AB527 AD527 AH522:AH527 AK522:AK527" name="Rango3_5_2"/>
    <protectedRange sqref="AL504:AL511 AL513:AL514 AL522:AL527" name="Rango9_5_2"/>
    <protectedRange sqref="AN504:AO511 AN513:AO514 AN522:AO527" name="Rango10_5_2"/>
    <protectedRange algorithmName="SHA-512" hashValue="AUzBZMe6D+10r34d8qXrCZcC2CpIeDr+RVOQWodM6TWTVEQZS9gxq2ggxDHbN2v2d2KNbRVoRCKo5ytpKblnmw==" saltValue="+cIicJAvfvH5F8AJ6sLIzQ==" spinCount="100000" sqref="Z504:Z511 Z513:Z514 Z522:Z525 Z527" name="Rango15_5_2"/>
    <protectedRange algorithmName="SHA-512" hashValue="XKDTbc+qBIe3GWMWwcogNFvAuKISD40pRIze8seExzFDqNoPL/nJDqqqVNIHUPjQ5TDq0esl+bgKI2vL5Ut/kw==" saltValue="LtNMripD0cb58TxMM8D/fQ==" spinCount="100000" sqref="AC504:AC511 AC513:AC514 AC522:AC525 AC527" name="Rango17_5_2"/>
    <protectedRange algorithmName="SHA-512" hashValue="m7w30hpmQPnUg/VlAVvcedtDvkfIkLtEVqiS+MHxmKVV8A8bCUckiCL5gzfZ52PW1y+17d+2/aix2FXion7ezQ==" saltValue="EvLRvAL0Lw6DqW88gAYDBQ==" spinCount="100000" sqref="AJ504:AJ511 AJ513:AJ514 AJ522:AJ525 AJ527" name="Rango19_5_2"/>
    <protectedRange sqref="H504:H509 I504:L533" name="Rango1_10_1"/>
    <protectedRange sqref="AF504:AF511 AF513:AF514 AF516:AF517 AF519:AF525 AF527" name="Rango7_7_2"/>
    <protectedRange algorithmName="SHA-512" hashValue="z1ks+i6eYA6uNs6pX2NisxcDr7v9nWEgvyMM8oR0k1Tm0445VBkkTiCZ9eHTU/DHOrkpPHTzky7DB7Ex6LURbw==" saltValue="rpgdZN3h3U3kU0mp/5C63Q==" spinCount="100000" sqref="AM528:AM533" name="Rango20_6_2"/>
    <protectedRange algorithmName="SHA-512" hashValue="UsfizhPwdBrUn5zOS3WqdY3TPA++aIlqTnGxBwvC2IUZt3JGw4LtHe0ev0T70IkPiYR3Dr0Xm/tWGOm/czyZpw==" saltValue="cjnxz4ZIuYhaq4B3zUQbGQ==" spinCount="100000" sqref="AG528:AG533" name="Rango18_6_2"/>
    <protectedRange algorithmName="SHA-512" hashValue="dgFgqJXAPIHUZEBXD9AI0AQPym5Ml+pG19WQsslgAdL323xdeCxl4/AJp68Ir2dTxRcdg32gq4P02WviM5MUkA==" saltValue="srZSzcspycA8BMwxW8KK1A==" spinCount="100000" sqref="AC528:AC533" name="Rango16_6_2"/>
    <protectedRange algorithmName="SHA-512" hashValue="B8WCkMD+8J/zIaS8Oo0+B+AET6ypKzdB3HK3e9KnMZFpkBAJ5KsSIbzxTkFeiWuIxsdDRrVVD4LOcDOsEZc7Tg==" saltValue="XREeJfWxZ+SyJDvyz7AgIg==" spinCount="100000" sqref="X528:X533" name="Rango14_6_2"/>
    <protectedRange sqref="AI530 AI533" name="Rango8_5_2"/>
    <protectedRange sqref="AE528:AE532" name="Rango7_8_2"/>
    <protectedRange sqref="U528:AB533 AD528:AD533 AH528:AH533 AK528:AK533" name="Rango3_6_2"/>
    <protectedRange sqref="AL528:AL533" name="Rango9_6_2"/>
    <protectedRange sqref="AN528:AO533" name="Rango10_6_2"/>
    <protectedRange algorithmName="SHA-512" hashValue="AUzBZMe6D+10r34d8qXrCZcC2CpIeDr+RVOQWodM6TWTVEQZS9gxq2ggxDHbN2v2d2KNbRVoRCKo5ytpKblnmw==" saltValue="+cIicJAvfvH5F8AJ6sLIzQ==" spinCount="100000" sqref="Z528:Z533" name="Rango15_6_2"/>
    <protectedRange algorithmName="SHA-512" hashValue="XKDTbc+qBIe3GWMWwcogNFvAuKISD40pRIze8seExzFDqNoPL/nJDqqqVNIHUPjQ5TDq0esl+bgKI2vL5Ut/kw==" saltValue="LtNMripD0cb58TxMM8D/fQ==" spinCount="100000" sqref="AC528:AC533" name="Rango17_6_2"/>
    <protectedRange algorithmName="SHA-512" hashValue="m7w30hpmQPnUg/VlAVvcedtDvkfIkLtEVqiS+MHxmKVV8A8bCUckiCL5gzfZ52PW1y+17d+2/aix2FXion7ezQ==" saltValue="EvLRvAL0Lw6DqW88gAYDBQ==" spinCount="100000" sqref="AJ528:AJ533" name="Rango19_6_2"/>
    <protectedRange sqref="AI528:AI529 AI531:AI532" name="Rango3_2_1_3"/>
    <protectedRange algorithmName="SHA-512" hashValue="z1ks+i6eYA6uNs6pX2NisxcDr7v9nWEgvyMM8oR0k1Tm0445VBkkTiCZ9eHTU/DHOrkpPHTzky7DB7Ex6LURbw==" saltValue="rpgdZN3h3U3kU0mp/5C63Q==" spinCount="100000" sqref="AM512" name="Rango20_7_2"/>
    <protectedRange algorithmName="SHA-512" hashValue="UsfizhPwdBrUn5zOS3WqdY3TPA++aIlqTnGxBwvC2IUZt3JGw4LtHe0ev0T70IkPiYR3Dr0Xm/tWGOm/czyZpw==" saltValue="cjnxz4ZIuYhaq4B3zUQbGQ==" spinCount="100000" sqref="AG512" name="Rango18_7_2"/>
    <protectedRange algorithmName="SHA-512" hashValue="dgFgqJXAPIHUZEBXD9AI0AQPym5Ml+pG19WQsslgAdL323xdeCxl4/AJp68Ir2dTxRcdg32gq4P02WviM5MUkA==" saltValue="srZSzcspycA8BMwxW8KK1A==" spinCount="100000" sqref="AC512" name="Rango16_7_2"/>
    <protectedRange algorithmName="SHA-512" hashValue="B8WCkMD+8J/zIaS8Oo0+B+AET6ypKzdB3HK3e9KnMZFpkBAJ5KsSIbzxTkFeiWuIxsdDRrVVD4LOcDOsEZc7Tg==" saltValue="XREeJfWxZ+SyJDvyz7AgIg==" spinCount="100000" sqref="X512" name="Rango14_7_2"/>
    <protectedRange sqref="AI512" name="Rango8_6_2"/>
    <protectedRange sqref="AE512:AF512" name="Rango7_9_2"/>
    <protectedRange sqref="U512:AB512 AD512 AH512 AK512" name="Rango3_7_2"/>
    <protectedRange sqref="AL512" name="Rango9_7_2"/>
    <protectedRange sqref="AN512:AO512" name="Rango10_7_2"/>
    <protectedRange algorithmName="SHA-512" hashValue="AUzBZMe6D+10r34d8qXrCZcC2CpIeDr+RVOQWodM6TWTVEQZS9gxq2ggxDHbN2v2d2KNbRVoRCKo5ytpKblnmw==" saltValue="+cIicJAvfvH5F8AJ6sLIzQ==" spinCount="100000" sqref="Z512" name="Rango15_7_2"/>
    <protectedRange algorithmName="SHA-512" hashValue="XKDTbc+qBIe3GWMWwcogNFvAuKISD40pRIze8seExzFDqNoPL/nJDqqqVNIHUPjQ5TDq0esl+bgKI2vL5Ut/kw==" saltValue="LtNMripD0cb58TxMM8D/fQ==" spinCount="100000" sqref="AC512" name="Rango17_7_2"/>
    <protectedRange algorithmName="SHA-512" hashValue="m7w30hpmQPnUg/VlAVvcedtDvkfIkLtEVqiS+MHxmKVV8A8bCUckiCL5gzfZ52PW1y+17d+2/aix2FXion7ezQ==" saltValue="EvLRvAL0Lw6DqW88gAYDBQ==" spinCount="100000" sqref="AJ512" name="Rango19_7_2"/>
    <protectedRange algorithmName="SHA-512" hashValue="z1ks+i6eYA6uNs6pX2NisxcDr7v9nWEgvyMM8oR0k1Tm0445VBkkTiCZ9eHTU/DHOrkpPHTzky7DB7Ex6LURbw==" saltValue="rpgdZN3h3U3kU0mp/5C63Q==" spinCount="100000" sqref="AM515" name="Rango20_8_2"/>
    <protectedRange algorithmName="SHA-512" hashValue="UsfizhPwdBrUn5zOS3WqdY3TPA++aIlqTnGxBwvC2IUZt3JGw4LtHe0ev0T70IkPiYR3Dr0Xm/tWGOm/czyZpw==" saltValue="cjnxz4ZIuYhaq4B3zUQbGQ==" spinCount="100000" sqref="AG515" name="Rango18_8_2"/>
    <protectedRange algorithmName="SHA-512" hashValue="dgFgqJXAPIHUZEBXD9AI0AQPym5Ml+pG19WQsslgAdL323xdeCxl4/AJp68Ir2dTxRcdg32gq4P02WviM5MUkA==" saltValue="srZSzcspycA8BMwxW8KK1A==" spinCount="100000" sqref="AC515" name="Rango16_8_2"/>
    <protectedRange algorithmName="SHA-512" hashValue="B8WCkMD+8J/zIaS8Oo0+B+AET6ypKzdB3HK3e9KnMZFpkBAJ5KsSIbzxTkFeiWuIxsdDRrVVD4LOcDOsEZc7Tg==" saltValue="XREeJfWxZ+SyJDvyz7AgIg==" spinCount="100000" sqref="X515" name="Rango14_8_2"/>
    <protectedRange sqref="AI515" name="Rango8_7_2"/>
    <protectedRange sqref="AE515:AF515" name="Rango7_10_1"/>
    <protectedRange sqref="U515:AB515 AD515 AH515 AK515" name="Rango3_8_2"/>
    <protectedRange sqref="AL515" name="Rango9_8_2"/>
    <protectedRange sqref="AN515:AO515" name="Rango10_8_2"/>
    <protectedRange algorithmName="SHA-512" hashValue="AUzBZMe6D+10r34d8qXrCZcC2CpIeDr+RVOQWodM6TWTVEQZS9gxq2ggxDHbN2v2d2KNbRVoRCKo5ytpKblnmw==" saltValue="+cIicJAvfvH5F8AJ6sLIzQ==" spinCount="100000" sqref="Z515" name="Rango15_8_2"/>
    <protectedRange algorithmName="SHA-512" hashValue="XKDTbc+qBIe3GWMWwcogNFvAuKISD40pRIze8seExzFDqNoPL/nJDqqqVNIHUPjQ5TDq0esl+bgKI2vL5Ut/kw==" saltValue="LtNMripD0cb58TxMM8D/fQ==" spinCount="100000" sqref="AC515" name="Rango17_8_2"/>
    <protectedRange algorithmName="SHA-512" hashValue="m7w30hpmQPnUg/VlAVvcedtDvkfIkLtEVqiS+MHxmKVV8A8bCUckiCL5gzfZ52PW1y+17d+2/aix2FXion7ezQ==" saltValue="EvLRvAL0Lw6DqW88gAYDBQ==" spinCount="100000" sqref="AJ515" name="Rango19_8_2"/>
    <protectedRange algorithmName="SHA-512" hashValue="acnxH8s5sK2bER+gIkN3vg2gP/Ggux8vzA6WMXfy90o5HJ1I+fOMGHWP2mTy5Jszvhu9BOoBnNaADSaUN/vsUg==" saltValue="NdDCR86TJ14bmsipThqXmg==" spinCount="100000" sqref="N534:N563" name="Rango24_15"/>
    <protectedRange algorithmName="SHA-512" hashValue="r0lpkfpFwL26HqkEheOGalMT2MFVWguQk80afl84CXIC6cGXTOQxej85plyqy/3uf7KBx5z52VzNQI9JYBuCtg==" saltValue="AZqd84GWNrDnVOn8lGimwQ==" spinCount="100000" sqref="AT534:AT563" name="Rango22_15"/>
    <protectedRange algorithmName="SHA-512" hashValue="z1ks+i6eYA6uNs6pX2NisxcDr7v9nWEgvyMM8oR0k1Tm0445VBkkTiCZ9eHTU/DHOrkpPHTzky7DB7Ex6LURbw==" saltValue="rpgdZN3h3U3kU0mp/5C63Q==" spinCount="100000" sqref="AM534:AM563" name="Rango20_16"/>
    <protectedRange algorithmName="SHA-512" hashValue="UsfizhPwdBrUn5zOS3WqdY3TPA++aIlqTnGxBwvC2IUZt3JGw4LtHe0ev0T70IkPiYR3Dr0Xm/tWGOm/czyZpw==" saltValue="cjnxz4ZIuYhaq4B3zUQbGQ==" spinCount="100000" sqref="AG534:AG563" name="Rango18_16"/>
    <protectedRange algorithmName="SHA-512" hashValue="dgFgqJXAPIHUZEBXD9AI0AQPym5Ml+pG19WQsslgAdL323xdeCxl4/AJp68Ir2dTxRcdg32gq4P02WviM5MUkA==" saltValue="srZSzcspycA8BMwxW8KK1A==" spinCount="100000" sqref="AC534:AC563" name="Rango16_16"/>
    <protectedRange algorithmName="SHA-512" hashValue="B8WCkMD+8J/zIaS8Oo0+B+AET6ypKzdB3HK3e9KnMZFpkBAJ5KsSIbzxTkFeiWuIxsdDRrVVD4LOcDOsEZc7Tg==" saltValue="XREeJfWxZ+SyJDvyz7AgIg==" spinCount="100000" sqref="X534:X563" name="Rango14_15"/>
    <protectedRange algorithmName="SHA-512" hashValue="NLOciA4zITfq+P/3TKO+RkeFBXLKLOxSr6Fmymff1fSjn83yLV2sVdZo5TLHGjxk/lxdlS9JJ/NSmjd8y4KC/w==" saltValue="sPw31vn+6I0uO7H84BfILQ==" spinCount="100000" sqref="O534:O563" name="Rango12_15"/>
    <protectedRange sqref="AI534:AI563" name="Rango8_14"/>
    <protectedRange sqref="AE534:AF563" name="Rango7_17"/>
    <protectedRange sqref="H534:L563" name="Rango1_17"/>
    <protectedRange sqref="AD534:AD563 AH534:AH563 AK534:AK563 U534:AB563" name="Rango3_17"/>
    <protectedRange sqref="M534:M563 AS534:AS563" name="Rango5_15"/>
    <protectedRange sqref="P534:P563 AU534:AU563" name="Rango6_15"/>
    <protectedRange sqref="AL534:AL563" name="Rango9_15"/>
    <protectedRange sqref="AN534:AO563" name="Rango10_15"/>
    <protectedRange algorithmName="SHA-512" hashValue="+Eoa3/YKDjhUg1NuzY63wpJFMe5Jx3DsWpB6dPKFgxlExUJj8AmRs5NUWyhHWCl89Z9FweF6UWdkEt9PtAPY9A==" saltValue="R1HzPY1LuxYXWPZzMjUnFA==" spinCount="100000" sqref="G534:G563" name="Rango11_15"/>
    <protectedRange algorithmName="SHA-512" hashValue="bA1f0BG67PkTr3wRVdXNYWIT3BeWmvgG8HFTrD5ZHmZzWOtOp/pvlZ/9yBQBbZVK5RSdwlBz3HBU+2w4hHC2/g==" saltValue="sE1U0TF50J+xnZokNCpPzg==" spinCount="100000" sqref="R534:T563" name="Rango13_15"/>
    <protectedRange algorithmName="SHA-512" hashValue="AUzBZMe6D+10r34d8qXrCZcC2CpIeDr+RVOQWodM6TWTVEQZS9gxq2ggxDHbN2v2d2KNbRVoRCKo5ytpKblnmw==" saltValue="+cIicJAvfvH5F8AJ6sLIzQ==" spinCount="100000" sqref="Z534:Z563" name="Rango15_16"/>
    <protectedRange algorithmName="SHA-512" hashValue="XKDTbc+qBIe3GWMWwcogNFvAuKISD40pRIze8seExzFDqNoPL/nJDqqqVNIHUPjQ5TDq0esl+bgKI2vL5Ut/kw==" saltValue="LtNMripD0cb58TxMM8D/fQ==" spinCount="100000" sqref="AC534:AC563" name="Rango17_16"/>
    <protectedRange algorithmName="SHA-512" hashValue="m7w30hpmQPnUg/VlAVvcedtDvkfIkLtEVqiS+MHxmKVV8A8bCUckiCL5gzfZ52PW1y+17d+2/aix2FXion7ezQ==" saltValue="EvLRvAL0Lw6DqW88gAYDBQ==" spinCount="100000" sqref="AJ534:AJ563" name="Rango19_16"/>
    <protectedRange algorithmName="SHA-512" hashValue="1ln+auQSlLJNHIG81C6MA/nbCuksukpAQPKuf5WOMNyF53MA/eqDTYtektNn1tD9VKUK//n7cgv/CHCXwpL0nA==" saltValue="3evwLrZ35sOwQim+hZCG2w==" spinCount="100000" sqref="AP534:AR563" name="Rango21_15"/>
    <protectedRange algorithmName="SHA-512" hashValue="2CwhdAtEGwRw5/oUbJEYx/frqFhl1WIQKD9zikN7Kldk6KYpoNw31wbxO3q3C+UKZKrbNBGhXKX3obByVJO1JA==" saltValue="2DQkiLG3kG23JX9JxRjzkA==" spinCount="100000" sqref="AV534:AY563" name="Rango23_15"/>
    <protectedRange algorithmName="SHA-512" hashValue="acnxH8s5sK2bER+gIkN3vg2gP/Ggux8vzA6WMXfy90o5HJ1I+fOMGHWP2mTy5Jszvhu9BOoBnNaADSaUN/vsUg==" saltValue="NdDCR86TJ14bmsipThqXmg==" spinCount="100000" sqref="N564:N605" name="Rango24_16"/>
    <protectedRange algorithmName="SHA-512" hashValue="r0lpkfpFwL26HqkEheOGalMT2MFVWguQk80afl84CXIC6cGXTOQxej85plyqy/3uf7KBx5z52VzNQI9JYBuCtg==" saltValue="AZqd84GWNrDnVOn8lGimwQ==" spinCount="100000" sqref="AT564:AT605" name="Rango22_16"/>
    <protectedRange algorithmName="SHA-512" hashValue="z1ks+i6eYA6uNs6pX2NisxcDr7v9nWEgvyMM8oR0k1Tm0445VBkkTiCZ9eHTU/DHOrkpPHTzky7DB7Ex6LURbw==" saltValue="rpgdZN3h3U3kU0mp/5C63Q==" spinCount="100000" sqref="AM564:AM605" name="Rango20_17"/>
    <protectedRange algorithmName="SHA-512" hashValue="UsfizhPwdBrUn5zOS3WqdY3TPA++aIlqTnGxBwvC2IUZt3JGw4LtHe0ev0T70IkPiYR3Dr0Xm/tWGOm/czyZpw==" saltValue="cjnxz4ZIuYhaq4B3zUQbGQ==" spinCount="100000" sqref="AG564:AG605" name="Rango18_17"/>
    <protectedRange algorithmName="SHA-512" hashValue="dgFgqJXAPIHUZEBXD9AI0AQPym5Ml+pG19WQsslgAdL323xdeCxl4/AJp68Ir2dTxRcdg32gq4P02WviM5MUkA==" saltValue="srZSzcspycA8BMwxW8KK1A==" spinCount="100000" sqref="AC564:AC605" name="Rango16_17"/>
    <protectedRange algorithmName="SHA-512" hashValue="B8WCkMD+8J/zIaS8Oo0+B+AET6ypKzdB3HK3e9KnMZFpkBAJ5KsSIbzxTkFeiWuIxsdDRrVVD4LOcDOsEZc7Tg==" saltValue="XREeJfWxZ+SyJDvyz7AgIg==" spinCount="100000" sqref="X564:X605" name="Rango14_16"/>
    <protectedRange algorithmName="SHA-512" hashValue="NLOciA4zITfq+P/3TKO+RkeFBXLKLOxSr6Fmymff1fSjn83yLV2sVdZo5TLHGjxk/lxdlS9JJ/NSmjd8y4KC/w==" saltValue="sPw31vn+6I0uO7H84BfILQ==" spinCount="100000" sqref="O564:O605" name="Rango12_16"/>
    <protectedRange sqref="AI564:AI605" name="Rango8_15"/>
    <protectedRange sqref="AE564:AF605" name="Rango7_18"/>
    <protectedRange sqref="H564:L605" name="Rango1_18"/>
    <protectedRange sqref="AD564:AD605 AH564:AH605 AK564:AK605 U564:AB605" name="Rango3_18"/>
    <protectedRange sqref="M564:M605 AS564:AS605" name="Rango5_16"/>
    <protectedRange sqref="P564:P605 AU564:AU605" name="Rango6_16"/>
    <protectedRange sqref="AL564:AL605" name="Rango9_16"/>
    <protectedRange sqref="AN564:AO605" name="Rango10_16"/>
    <protectedRange algorithmName="SHA-512" hashValue="+Eoa3/YKDjhUg1NuzY63wpJFMe5Jx3DsWpB6dPKFgxlExUJj8AmRs5NUWyhHWCl89Z9FweF6UWdkEt9PtAPY9A==" saltValue="R1HzPY1LuxYXWPZzMjUnFA==" spinCount="100000" sqref="G564:G605" name="Rango11_16"/>
    <protectedRange algorithmName="SHA-512" hashValue="bA1f0BG67PkTr3wRVdXNYWIT3BeWmvgG8HFTrD5ZHmZzWOtOp/pvlZ/9yBQBbZVK5RSdwlBz3HBU+2w4hHC2/g==" saltValue="sE1U0TF50J+xnZokNCpPzg==" spinCount="100000" sqref="R564:T605" name="Rango13_16"/>
    <protectedRange algorithmName="SHA-512" hashValue="AUzBZMe6D+10r34d8qXrCZcC2CpIeDr+RVOQWodM6TWTVEQZS9gxq2ggxDHbN2v2d2KNbRVoRCKo5ytpKblnmw==" saltValue="+cIicJAvfvH5F8AJ6sLIzQ==" spinCount="100000" sqref="Z564:Z605" name="Rango15_17"/>
    <protectedRange algorithmName="SHA-512" hashValue="XKDTbc+qBIe3GWMWwcogNFvAuKISD40pRIze8seExzFDqNoPL/nJDqqqVNIHUPjQ5TDq0esl+bgKI2vL5Ut/kw==" saltValue="LtNMripD0cb58TxMM8D/fQ==" spinCount="100000" sqref="AC564:AC605" name="Rango17_17"/>
    <protectedRange algorithmName="SHA-512" hashValue="m7w30hpmQPnUg/VlAVvcedtDvkfIkLtEVqiS+MHxmKVV8A8bCUckiCL5gzfZ52PW1y+17d+2/aix2FXion7ezQ==" saltValue="EvLRvAL0Lw6DqW88gAYDBQ==" spinCount="100000" sqref="AJ564:AJ605" name="Rango19_17"/>
    <protectedRange algorithmName="SHA-512" hashValue="1ln+auQSlLJNHIG81C6MA/nbCuksukpAQPKuf5WOMNyF53MA/eqDTYtektNn1tD9VKUK//n7cgv/CHCXwpL0nA==" saltValue="3evwLrZ35sOwQim+hZCG2w==" spinCount="100000" sqref="AP564:AR605" name="Rango21_16"/>
    <protectedRange algorithmName="SHA-512" hashValue="2CwhdAtEGwRw5/oUbJEYx/frqFhl1WIQKD9zikN7Kldk6KYpoNw31wbxO3q3C+UKZKrbNBGhXKX3obByVJO1JA==" saltValue="2DQkiLG3kG23JX9JxRjzkA==" spinCount="100000" sqref="AV564:AY605" name="Rango23_16"/>
    <protectedRange algorithmName="SHA-512" hashValue="acnxH8s5sK2bER+gIkN3vg2gP/Ggux8vzA6WMXfy90o5HJ1I+fOMGHWP2mTy5Jszvhu9BOoBnNaADSaUN/vsUg==" saltValue="NdDCR86TJ14bmsipThqXmg==" spinCount="100000" sqref="N606:N677" name="Rango24_17"/>
    <protectedRange algorithmName="SHA-512" hashValue="r0lpkfpFwL26HqkEheOGalMT2MFVWguQk80afl84CXIC6cGXTOQxej85plyqy/3uf7KBx5z52VzNQI9JYBuCtg==" saltValue="AZqd84GWNrDnVOn8lGimwQ==" spinCount="100000" sqref="AT606:AT677" name="Rango22_17"/>
    <protectedRange algorithmName="SHA-512" hashValue="z1ks+i6eYA6uNs6pX2NisxcDr7v9nWEgvyMM8oR0k1Tm0445VBkkTiCZ9eHTU/DHOrkpPHTzky7DB7Ex6LURbw==" saltValue="rpgdZN3h3U3kU0mp/5C63Q==" spinCount="100000" sqref="AM606:AM617 AM624:AM653" name="Rango20_18"/>
    <protectedRange algorithmName="SHA-512" hashValue="UsfizhPwdBrUn5zOS3WqdY3TPA++aIlqTnGxBwvC2IUZt3JGw4LtHe0ev0T70IkPiYR3Dr0Xm/tWGOm/czyZpw==" saltValue="cjnxz4ZIuYhaq4B3zUQbGQ==" spinCount="100000" sqref="AG606:AG617 AG619:AG620 AG668 AG671 AG674 AG677 AG622:AG653" name="Rango18_18"/>
    <protectedRange algorithmName="SHA-512" hashValue="dgFgqJXAPIHUZEBXD9AI0AQPym5Ml+pG19WQsslgAdL323xdeCxl4/AJp68Ir2dTxRcdg32gq4P02WviM5MUkA==" saltValue="srZSzcspycA8BMwxW8KK1A==" spinCount="100000" sqref="AC606:AC617 AC619:AC620 AC668 AC671 AC674 AC677 AC622:AC653" name="Rango16_18"/>
    <protectedRange algorithmName="SHA-512" hashValue="B8WCkMD+8J/zIaS8Oo0+B+AET6ypKzdB3HK3e9KnMZFpkBAJ5KsSIbzxTkFeiWuIxsdDRrVVD4LOcDOsEZc7Tg==" saltValue="XREeJfWxZ+SyJDvyz7AgIg==" spinCount="100000" sqref="X606:X617 X619:X620 X668 X671 X674 X677 X622:X653" name="Rango14_17"/>
    <protectedRange algorithmName="SHA-512" hashValue="NLOciA4zITfq+P/3TKO+RkeFBXLKLOxSr6Fmymff1fSjn83yLV2sVdZo5TLHGjxk/lxdlS9JJ/NSmjd8y4KC/w==" saltValue="sPw31vn+6I0uO7H84BfILQ==" spinCount="100000" sqref="O606:O677" name="Rango12_17"/>
    <protectedRange sqref="AI606:AI653" name="Rango8_16"/>
    <protectedRange sqref="AE606:AF611 AF618:AF623 AE650:AF650 AE652:AF653 AF648:AF649 AF651 AE624:AF630 AE613:AF614 AF612 AE616:AF617 AF615 AE635:AF647 AF634 AE632:AF633 AF631" name="Rango7_19"/>
    <protectedRange sqref="H606:L677" name="Rango1_19"/>
    <protectedRange sqref="AD606:AD617 AH606:AH617 AK606:AK617 U606:AB617 AD620 U619:AB620 AD668 U668:AB668 AD671 U671:AB671 AD674 U674:AB674 AD677 U677:AB677 AD623:AD653 AH624:AH653 AK624:AK653 U622:AB653 AE612 AE615 AE634 AE631" name="Rango3_19"/>
    <protectedRange sqref="M606:M677 AS606:AS677" name="Rango5_17"/>
    <protectedRange sqref="P606:P677 AU606:AU677" name="Rango6_17"/>
    <protectedRange sqref="AL666 AL668 AL671:AL672 AL674 AL677 AL606:AL653" name="Rango9_17"/>
    <protectedRange sqref="AN606:AO617 AN624:AO653" name="Rango10_17"/>
    <protectedRange algorithmName="SHA-512" hashValue="+Eoa3/YKDjhUg1NuzY63wpJFMe5Jx3DsWpB6dPKFgxlExUJj8AmRs5NUWyhHWCl89Z9FweF6UWdkEt9PtAPY9A==" saltValue="R1HzPY1LuxYXWPZzMjUnFA==" spinCount="100000" sqref="G606:G677" name="Rango11_17"/>
    <protectedRange algorithmName="SHA-512" hashValue="bA1f0BG67PkTr3wRVdXNYWIT3BeWmvgG8HFTrD5ZHmZzWOtOp/pvlZ/9yBQBbZVK5RSdwlBz3HBU+2w4hHC2/g==" saltValue="sE1U0TF50J+xnZokNCpPzg==" spinCount="100000" sqref="R606:T677" name="Rango13_17"/>
    <protectedRange algorithmName="SHA-512" hashValue="AUzBZMe6D+10r34d8qXrCZcC2CpIeDr+RVOQWodM6TWTVEQZS9gxq2ggxDHbN2v2d2KNbRVoRCKo5ytpKblnmw==" saltValue="+cIicJAvfvH5F8AJ6sLIzQ==" spinCount="100000" sqref="Z606:Z617 Z619:Z620 Z668 Z671 Z674 Z677 Z622:Z653" name="Rango15_18"/>
    <protectedRange algorithmName="SHA-512" hashValue="XKDTbc+qBIe3GWMWwcogNFvAuKISD40pRIze8seExzFDqNoPL/nJDqqqVNIHUPjQ5TDq0esl+bgKI2vL5Ut/kw==" saltValue="LtNMripD0cb58TxMM8D/fQ==" spinCount="100000" sqref="AC606:AC617 AC619:AC620 AC668 AC671 AC674 AC677 AC622:AC653" name="Rango17_18"/>
    <protectedRange algorithmName="SHA-512" hashValue="m7w30hpmQPnUg/VlAVvcedtDvkfIkLtEVqiS+MHxmKVV8A8bCUckiCL5gzfZ52PW1y+17d+2/aix2FXion7ezQ==" saltValue="EvLRvAL0Lw6DqW88gAYDBQ==" spinCount="100000" sqref="AJ606:AJ617 AJ624:AJ653" name="Rango19_18"/>
    <protectedRange algorithmName="SHA-512" hashValue="1ln+auQSlLJNHIG81C6MA/nbCuksukpAQPKuf5WOMNyF53MA/eqDTYtektNn1tD9VKUK//n7cgv/CHCXwpL0nA==" saltValue="3evwLrZ35sOwQim+hZCG2w==" spinCount="100000" sqref="AP606:AR677" name="Rango21_17"/>
    <protectedRange algorithmName="SHA-512" hashValue="2CwhdAtEGwRw5/oUbJEYx/frqFhl1WIQKD9zikN7Kldk6KYpoNw31wbxO3q3C+UKZKrbNBGhXKX3obByVJO1JA==" saltValue="2DQkiLG3kG23JX9JxRjzkA==" spinCount="100000" sqref="AV606:AY677" name="Rango23_17"/>
    <protectedRange algorithmName="SHA-512" hashValue="z1ks+i6eYA6uNs6pX2NisxcDr7v9nWEgvyMM8oR0k1Tm0445VBkkTiCZ9eHTU/DHOrkpPHTzky7DB7Ex6LURbw==" saltValue="rpgdZN3h3U3kU0mp/5C63Q==" spinCount="100000" sqref="AM618:AM623" name="Rango20_2_7"/>
    <protectedRange algorithmName="SHA-512" hashValue="UsfizhPwdBrUn5zOS3WqdY3TPA++aIlqTnGxBwvC2IUZt3JGw4LtHe0ev0T70IkPiYR3Dr0Xm/tWGOm/czyZpw==" saltValue="cjnxz4ZIuYhaq4B3zUQbGQ==" spinCount="100000" sqref="AG618 AG621" name="Rango18_2_7"/>
    <protectedRange algorithmName="SHA-512" hashValue="dgFgqJXAPIHUZEBXD9AI0AQPym5Ml+pG19WQsslgAdL323xdeCxl4/AJp68Ir2dTxRcdg32gq4P02WviM5MUkA==" saltValue="srZSzcspycA8BMwxW8KK1A==" spinCount="100000" sqref="AC618 AC621" name="Rango16_2_7"/>
    <protectedRange algorithmName="SHA-512" hashValue="B8WCkMD+8J/zIaS8Oo0+B+AET6ypKzdB3HK3e9KnMZFpkBAJ5KsSIbzxTkFeiWuIxsdDRrVVD4LOcDOsEZc7Tg==" saltValue="XREeJfWxZ+SyJDvyz7AgIg==" spinCount="100000" sqref="X618 X621" name="Rango14_2_7"/>
    <protectedRange sqref="U618:AB618 AD618:AD619 U621:AB621 AD621:AD622 AH618:AH623 AK618:AK623" name="Rango3_2_7"/>
    <protectedRange sqref="AN618:AO623" name="Rango10_2_7"/>
    <protectedRange algorithmName="SHA-512" hashValue="AUzBZMe6D+10r34d8qXrCZcC2CpIeDr+RVOQWodM6TWTVEQZS9gxq2ggxDHbN2v2d2KNbRVoRCKo5ytpKblnmw==" saltValue="+cIicJAvfvH5F8AJ6sLIzQ==" spinCount="100000" sqref="Z618 Z621" name="Rango15_2_7"/>
    <protectedRange algorithmName="SHA-512" hashValue="XKDTbc+qBIe3GWMWwcogNFvAuKISD40pRIze8seExzFDqNoPL/nJDqqqVNIHUPjQ5TDq0esl+bgKI2vL5Ut/kw==" saltValue="LtNMripD0cb58TxMM8D/fQ==" spinCount="100000" sqref="AC618 AC621" name="Rango17_2_7"/>
    <protectedRange algorithmName="SHA-512" hashValue="m7w30hpmQPnUg/VlAVvcedtDvkfIkLtEVqiS+MHxmKVV8A8bCUckiCL5gzfZ52PW1y+17d+2/aix2FXion7ezQ==" saltValue="EvLRvAL0Lw6DqW88gAYDBQ==" spinCount="100000" sqref="AJ618:AJ623" name="Rango19_2_7"/>
    <protectedRange algorithmName="SHA-512" hashValue="z1ks+i6eYA6uNs6pX2NisxcDr7v9nWEgvyMM8oR0k1Tm0445VBkkTiCZ9eHTU/DHOrkpPHTzky7DB7Ex6LURbw==" saltValue="rpgdZN3h3U3kU0mp/5C63Q==" spinCount="100000" sqref="AM654:AM665 AM667 AM670 AM673 AM676" name="Rango20_3_4"/>
    <protectedRange algorithmName="SHA-512" hashValue="UsfizhPwdBrUn5zOS3WqdY3TPA++aIlqTnGxBwvC2IUZt3JGw4LtHe0ev0T70IkPiYR3Dr0Xm/tWGOm/czyZpw==" saltValue="cjnxz4ZIuYhaq4B3zUQbGQ==" spinCount="100000" sqref="AG667 AG670 AG673 AG676 AG654:AG665" name="Rango18_3_4"/>
    <protectedRange algorithmName="SHA-512" hashValue="dgFgqJXAPIHUZEBXD9AI0AQPym5Ml+pG19WQsslgAdL323xdeCxl4/AJp68Ir2dTxRcdg32gq4P02WviM5MUkA==" saltValue="srZSzcspycA8BMwxW8KK1A==" spinCount="100000" sqref="AC667 AC670 AC673 AC676 AC654:AC665" name="Rango16_3_4"/>
    <protectedRange algorithmName="SHA-512" hashValue="B8WCkMD+8J/zIaS8Oo0+B+AET6ypKzdB3HK3e9KnMZFpkBAJ5KsSIbzxTkFeiWuIxsdDRrVVD4LOcDOsEZc7Tg==" saltValue="XREeJfWxZ+SyJDvyz7AgIg==" spinCount="100000" sqref="X667 X670 X673 X676 X654:X665" name="Rango14_3_4"/>
    <protectedRange sqref="AI654 AI656:AI657 AI660:AI663" name="Rango8_3_3"/>
    <protectedRange sqref="AE667:AF668 AE654:AF665 AE670:AF671 AE673:AF674 AE672 AE676:AF677 AE675" name="Rango7_3_4"/>
    <protectedRange sqref="AI655 AD667 AH667 AK667 U667:AB667 AD670 AH670 AK670 U670:AB670 AD673 AH673 AK673 U673:AB673 AD676 AH676 AK676 AD654:AD665 AH654:AH665 AK654:AK665 U654:AB665 U676:AB676" name="Rango3_3_4"/>
    <protectedRange sqref="AL667 AL670 AL673 AL676 AL654:AL665" name="Rango9_3_4"/>
    <protectedRange sqref="AN654:AO665 AN667:AO667 AN670:AO670 AN673:AO673 AN676:AO676" name="Rango10_3_4"/>
    <protectedRange algorithmName="SHA-512" hashValue="AUzBZMe6D+10r34d8qXrCZcC2CpIeDr+RVOQWodM6TWTVEQZS9gxq2ggxDHbN2v2d2KNbRVoRCKo5ytpKblnmw==" saltValue="+cIicJAvfvH5F8AJ6sLIzQ==" spinCount="100000" sqref="Z667 Z670 Z673 Z676 Z654:Z665" name="Rango15_3_4"/>
    <protectedRange algorithmName="SHA-512" hashValue="XKDTbc+qBIe3GWMWwcogNFvAuKISD40pRIze8seExzFDqNoPL/nJDqqqVNIHUPjQ5TDq0esl+bgKI2vL5Ut/kw==" saltValue="LtNMripD0cb58TxMM8D/fQ==" spinCount="100000" sqref="AC667 AC670 AC673 AC676 AC654:AC665" name="Rango17_3_4"/>
    <protectedRange algorithmName="SHA-512" hashValue="m7w30hpmQPnUg/VlAVvcedtDvkfIkLtEVqiS+MHxmKVV8A8bCUckiCL5gzfZ52PW1y+17d+2/aix2FXion7ezQ==" saltValue="EvLRvAL0Lw6DqW88gAYDBQ==" spinCount="100000" sqref="AJ667 AJ670 AJ673 AJ676 AJ654:AJ665" name="Rango19_3_4"/>
    <protectedRange algorithmName="SHA-512" hashValue="z1ks+i6eYA6uNs6pX2NisxcDr7v9nWEgvyMM8oR0k1Tm0445VBkkTiCZ9eHTU/DHOrkpPHTzky7DB7Ex6LURbw==" saltValue="rpgdZN3h3U3kU0mp/5C63Q==" spinCount="100000" sqref="AM666 AM668 AM671:AM672 AM674 AM677" name="Rango20_4_2"/>
    <protectedRange algorithmName="SHA-512" hashValue="UsfizhPwdBrUn5zOS3WqdY3TPA++aIlqTnGxBwvC2IUZt3JGw4LtHe0ev0T70IkPiYR3Dr0Xm/tWGOm/czyZpw==" saltValue="cjnxz4ZIuYhaq4B3zUQbGQ==" spinCount="100000" sqref="AG666 AG672" name="Rango18_4_2"/>
    <protectedRange algorithmName="SHA-512" hashValue="dgFgqJXAPIHUZEBXD9AI0AQPym5Ml+pG19WQsslgAdL323xdeCxl4/AJp68Ir2dTxRcdg32gq4P02WviM5MUkA==" saltValue="srZSzcspycA8BMwxW8KK1A==" spinCount="100000" sqref="AC666 AC672" name="Rango16_4_2"/>
    <protectedRange algorithmName="SHA-512" hashValue="B8WCkMD+8J/zIaS8Oo0+B+AET6ypKzdB3HK3e9KnMZFpkBAJ5KsSIbzxTkFeiWuIxsdDRrVVD4LOcDOsEZc7Tg==" saltValue="XREeJfWxZ+SyJDvyz7AgIg==" spinCount="100000" sqref="X666 X672" name="Rango14_4_2"/>
    <protectedRange sqref="AI666 AI668 AI671:AI672 AI674 AI677" name="Rango8_4_3"/>
    <protectedRange sqref="AE666:AF666 AF669 AF672 AF675" name="Rango7_4_2"/>
    <protectedRange sqref="AD666 AH666 AK666 U666:AB666 AH668 AK668 AD672 AH671:AH672 AK671:AK672 U672:AB672 AH674 AK674 AH677 AK677 V675" name="Rango3_4_3"/>
    <protectedRange sqref="AN666:AO666 AN668:AO668 AN671:AO672 AN674:AO674 AN677:AO677" name="Rango10_4_2"/>
    <protectedRange algorithmName="SHA-512" hashValue="AUzBZMe6D+10r34d8qXrCZcC2CpIeDr+RVOQWodM6TWTVEQZS9gxq2ggxDHbN2v2d2KNbRVoRCKo5ytpKblnmw==" saltValue="+cIicJAvfvH5F8AJ6sLIzQ==" spinCount="100000" sqref="Z666 Z672" name="Rango15_4_2"/>
    <protectedRange algorithmName="SHA-512" hashValue="XKDTbc+qBIe3GWMWwcogNFvAuKISD40pRIze8seExzFDqNoPL/nJDqqqVNIHUPjQ5TDq0esl+bgKI2vL5Ut/kw==" saltValue="LtNMripD0cb58TxMM8D/fQ==" spinCount="100000" sqref="AC666 AC672" name="Rango17_4_2"/>
    <protectedRange algorithmName="SHA-512" hashValue="m7w30hpmQPnUg/VlAVvcedtDvkfIkLtEVqiS+MHxmKVV8A8bCUckiCL5gzfZ52PW1y+17d+2/aix2FXion7ezQ==" saltValue="EvLRvAL0Lw6DqW88gAYDBQ==" spinCount="100000" sqref="AJ666 AJ668 AJ671:AJ672 AJ674 AJ677" name="Rango19_4_2"/>
    <protectedRange algorithmName="SHA-512" hashValue="z1ks+i6eYA6uNs6pX2NisxcDr7v9nWEgvyMM8oR0k1Tm0445VBkkTiCZ9eHTU/DHOrkpPHTzky7DB7Ex6LURbw==" saltValue="rpgdZN3h3U3kU0mp/5C63Q==" spinCount="100000" sqref="AM669 AM675" name="Rango20_5_3"/>
    <protectedRange algorithmName="SHA-512" hashValue="UsfizhPwdBrUn5zOS3WqdY3TPA++aIlqTnGxBwvC2IUZt3JGw4LtHe0ev0T70IkPiYR3Dr0Xm/tWGOm/czyZpw==" saltValue="cjnxz4ZIuYhaq4B3zUQbGQ==" spinCount="100000" sqref="AG669 AG675" name="Rango18_5_3"/>
    <protectedRange algorithmName="SHA-512" hashValue="dgFgqJXAPIHUZEBXD9AI0AQPym5Ml+pG19WQsslgAdL323xdeCxl4/AJp68Ir2dTxRcdg32gq4P02WviM5MUkA==" saltValue="srZSzcspycA8BMwxW8KK1A==" spinCount="100000" sqref="AC669 AC675" name="Rango16_5_3"/>
    <protectedRange algorithmName="SHA-512" hashValue="B8WCkMD+8J/zIaS8Oo0+B+AET6ypKzdB3HK3e9KnMZFpkBAJ5KsSIbzxTkFeiWuIxsdDRrVVD4LOcDOsEZc7Tg==" saltValue="XREeJfWxZ+SyJDvyz7AgIg==" spinCount="100000" sqref="X669 X675" name="Rango14_5_3"/>
    <protectedRange sqref="AI669 AI675" name="Rango8_5_3"/>
    <protectedRange sqref="AE669" name="Rango7_5_2"/>
    <protectedRange sqref="AD669 AH669 AK669 U669:AB669 AD675 AH675 AK675 U675 W675:AB675" name="Rango3_5_3"/>
    <protectedRange sqref="AL669 AL675" name="Rango9_5_3"/>
    <protectedRange sqref="AN669:AO669 AN675:AO675" name="Rango10_5_3"/>
    <protectedRange algorithmName="SHA-512" hashValue="AUzBZMe6D+10r34d8qXrCZcC2CpIeDr+RVOQWodM6TWTVEQZS9gxq2ggxDHbN2v2d2KNbRVoRCKo5ytpKblnmw==" saltValue="+cIicJAvfvH5F8AJ6sLIzQ==" spinCount="100000" sqref="Z669 Z675" name="Rango15_5_3"/>
    <protectedRange algorithmName="SHA-512" hashValue="XKDTbc+qBIe3GWMWwcogNFvAuKISD40pRIze8seExzFDqNoPL/nJDqqqVNIHUPjQ5TDq0esl+bgKI2vL5Ut/kw==" saltValue="LtNMripD0cb58TxMM8D/fQ==" spinCount="100000" sqref="AC669 AC675" name="Rango17_5_3"/>
    <protectedRange algorithmName="SHA-512" hashValue="m7w30hpmQPnUg/VlAVvcedtDvkfIkLtEVqiS+MHxmKVV8A8bCUckiCL5gzfZ52PW1y+17d+2/aix2FXion7ezQ==" saltValue="EvLRvAL0Lw6DqW88gAYDBQ==" spinCount="100000" sqref="AJ669 AJ675" name="Rango19_5_3"/>
    <protectedRange algorithmName="SHA-512" hashValue="acnxH8s5sK2bER+gIkN3vg2gP/Ggux8vzA6WMXfy90o5HJ1I+fOMGHWP2mTy5Jszvhu9BOoBnNaADSaUN/vsUg==" saltValue="NdDCR86TJ14bmsipThqXmg==" spinCount="100000" sqref="N678:N695" name="Rango24_18"/>
    <protectedRange algorithmName="SHA-512" hashValue="r0lpkfpFwL26HqkEheOGalMT2MFVWguQk80afl84CXIC6cGXTOQxej85plyqy/3uf7KBx5z52VzNQI9JYBuCtg==" saltValue="AZqd84GWNrDnVOn8lGimwQ==" spinCount="100000" sqref="AT678:AT695" name="Rango22_18"/>
    <protectedRange algorithmName="SHA-512" hashValue="z1ks+i6eYA6uNs6pX2NisxcDr7v9nWEgvyMM8oR0k1Tm0445VBkkTiCZ9eHTU/DHOrkpPHTzky7DB7Ex6LURbw==" saltValue="rpgdZN3h3U3kU0mp/5C63Q==" spinCount="100000" sqref="AM695 AM678:AM692" name="Rango20_19"/>
    <protectedRange algorithmName="SHA-512" hashValue="UsfizhPwdBrUn5zOS3WqdY3TPA++aIlqTnGxBwvC2IUZt3JGw4LtHe0ev0T70IkPiYR3Dr0Xm/tWGOm/czyZpw==" saltValue="cjnxz4ZIuYhaq4B3zUQbGQ==" spinCount="100000" sqref="AG695 AG678:AG692" name="Rango18_19"/>
    <protectedRange algorithmName="SHA-512" hashValue="dgFgqJXAPIHUZEBXD9AI0AQPym5Ml+pG19WQsslgAdL323xdeCxl4/AJp68Ir2dTxRcdg32gq4P02WviM5MUkA==" saltValue="srZSzcspycA8BMwxW8KK1A==" spinCount="100000" sqref="AC695 AC678:AC692" name="Rango16_19"/>
    <protectedRange algorithmName="SHA-512" hashValue="B8WCkMD+8J/zIaS8Oo0+B+AET6ypKzdB3HK3e9KnMZFpkBAJ5KsSIbzxTkFeiWuIxsdDRrVVD4LOcDOsEZc7Tg==" saltValue="XREeJfWxZ+SyJDvyz7AgIg==" spinCount="100000" sqref="X695 X678:X692" name="Rango14_18"/>
    <protectedRange algorithmName="SHA-512" hashValue="NLOciA4zITfq+P/3TKO+RkeFBXLKLOxSr6Fmymff1fSjn83yLV2sVdZo5TLHGjxk/lxdlS9JJ/NSmjd8y4KC/w==" saltValue="sPw31vn+6I0uO7H84BfILQ==" spinCount="100000" sqref="O678:O695" name="Rango12_18"/>
    <protectedRange sqref="AI695 AI678:AI692" name="Rango8_17"/>
    <protectedRange sqref="AE695:AF695 AF678 AF681 AE679:AF680 AE682:AF692" name="Rango7_20"/>
    <protectedRange sqref="H678:L695" name="Rango1_20"/>
    <protectedRange sqref="AD695 AH695 AK695 U695:AB695 AE678 AE681 U678:AB692 AD678:AD692 AH678:AH692 AK678:AK692" name="Rango3_20"/>
    <protectedRange sqref="M678:M695 AS678:AS695" name="Rango5_18"/>
    <protectedRange sqref="P678:P695 AU678:AU695" name="Rango6_18"/>
    <protectedRange sqref="AL695 AL678:AL692" name="Rango9_18"/>
    <protectedRange sqref="AN695:AO695 AN678:AO692" name="Rango10_18"/>
    <protectedRange algorithmName="SHA-512" hashValue="+Eoa3/YKDjhUg1NuzY63wpJFMe5Jx3DsWpB6dPKFgxlExUJj8AmRs5NUWyhHWCl89Z9FweF6UWdkEt9PtAPY9A==" saltValue="R1HzPY1LuxYXWPZzMjUnFA==" spinCount="100000" sqref="G678:G695" name="Rango11_18"/>
    <protectedRange algorithmName="SHA-512" hashValue="bA1f0BG67PkTr3wRVdXNYWIT3BeWmvgG8HFTrD5ZHmZzWOtOp/pvlZ/9yBQBbZVK5RSdwlBz3HBU+2w4hHC2/g==" saltValue="sE1U0TF50J+xnZokNCpPzg==" spinCount="100000" sqref="R678:T695" name="Rango13_18"/>
    <protectedRange algorithmName="SHA-512" hashValue="AUzBZMe6D+10r34d8qXrCZcC2CpIeDr+RVOQWodM6TWTVEQZS9gxq2ggxDHbN2v2d2KNbRVoRCKo5ytpKblnmw==" saltValue="+cIicJAvfvH5F8AJ6sLIzQ==" spinCount="100000" sqref="Z695 Z678:Z692" name="Rango15_19"/>
    <protectedRange algorithmName="SHA-512" hashValue="XKDTbc+qBIe3GWMWwcogNFvAuKISD40pRIze8seExzFDqNoPL/nJDqqqVNIHUPjQ5TDq0esl+bgKI2vL5Ut/kw==" saltValue="LtNMripD0cb58TxMM8D/fQ==" spinCount="100000" sqref="AC695 AC678:AC692" name="Rango17_19"/>
    <protectedRange algorithmName="SHA-512" hashValue="m7w30hpmQPnUg/VlAVvcedtDvkfIkLtEVqiS+MHxmKVV8A8bCUckiCL5gzfZ52PW1y+17d+2/aix2FXion7ezQ==" saltValue="EvLRvAL0Lw6DqW88gAYDBQ==" spinCount="100000" sqref="AJ695 AJ678:AJ692" name="Rango19_19"/>
    <protectedRange algorithmName="SHA-512" hashValue="1ln+auQSlLJNHIG81C6MA/nbCuksukpAQPKuf5WOMNyF53MA/eqDTYtektNn1tD9VKUK//n7cgv/CHCXwpL0nA==" saltValue="3evwLrZ35sOwQim+hZCG2w==" spinCount="100000" sqref="AP678:AR695" name="Rango21_18"/>
    <protectedRange algorithmName="SHA-512" hashValue="2CwhdAtEGwRw5/oUbJEYx/frqFhl1WIQKD9zikN7Kldk6KYpoNw31wbxO3q3C+UKZKrbNBGhXKX3obByVJO1JA==" saltValue="2DQkiLG3kG23JX9JxRjzkA==" spinCount="100000" sqref="AV678:AY695" name="Rango23_18"/>
    <protectedRange algorithmName="SHA-512" hashValue="z1ks+i6eYA6uNs6pX2NisxcDr7v9nWEgvyMM8oR0k1Tm0445VBkkTiCZ9eHTU/DHOrkpPHTzky7DB7Ex6LURbw==" saltValue="rpgdZN3h3U3kU0mp/5C63Q==" spinCount="100000" sqref="AM693:AM694" name="Rango20_2_8"/>
    <protectedRange algorithmName="SHA-512" hashValue="UsfizhPwdBrUn5zOS3WqdY3TPA++aIlqTnGxBwvC2IUZt3JGw4LtHe0ev0T70IkPiYR3Dr0Xm/tWGOm/czyZpw==" saltValue="cjnxz4ZIuYhaq4B3zUQbGQ==" spinCount="100000" sqref="AG693:AG694" name="Rango18_2_8"/>
    <protectedRange algorithmName="SHA-512" hashValue="dgFgqJXAPIHUZEBXD9AI0AQPym5Ml+pG19WQsslgAdL323xdeCxl4/AJp68Ir2dTxRcdg32gq4P02WviM5MUkA==" saltValue="srZSzcspycA8BMwxW8KK1A==" spinCount="100000" sqref="AC693:AC694" name="Rango16_2_8"/>
    <protectedRange algorithmName="SHA-512" hashValue="B8WCkMD+8J/zIaS8Oo0+B+AET6ypKzdB3HK3e9KnMZFpkBAJ5KsSIbzxTkFeiWuIxsdDRrVVD4LOcDOsEZc7Tg==" saltValue="XREeJfWxZ+SyJDvyz7AgIg==" spinCount="100000" sqref="X693:X694" name="Rango14_2_8"/>
    <protectedRange sqref="AI693:AI694" name="Rango8_2_4"/>
    <protectedRange sqref="AE693:AF694" name="Rango7_2_5"/>
    <protectedRange sqref="AD693:AD694 AH693:AH694 AK693:AK694 U693:AB694" name="Rango3_2_8"/>
    <protectedRange sqref="AL693:AL694" name="Rango9_2_7"/>
    <protectedRange sqref="AN693:AO694" name="Rango10_2_8"/>
    <protectedRange algorithmName="SHA-512" hashValue="AUzBZMe6D+10r34d8qXrCZcC2CpIeDr+RVOQWodM6TWTVEQZS9gxq2ggxDHbN2v2d2KNbRVoRCKo5ytpKblnmw==" saltValue="+cIicJAvfvH5F8AJ6sLIzQ==" spinCount="100000" sqref="Z693:Z694" name="Rango15_2_8"/>
    <protectedRange algorithmName="SHA-512" hashValue="XKDTbc+qBIe3GWMWwcogNFvAuKISD40pRIze8seExzFDqNoPL/nJDqqqVNIHUPjQ5TDq0esl+bgKI2vL5Ut/kw==" saltValue="LtNMripD0cb58TxMM8D/fQ==" spinCount="100000" sqref="AC693:AC694" name="Rango17_2_8"/>
    <protectedRange algorithmName="SHA-512" hashValue="m7w30hpmQPnUg/VlAVvcedtDvkfIkLtEVqiS+MHxmKVV8A8bCUckiCL5gzfZ52PW1y+17d+2/aix2FXion7ezQ==" saltValue="EvLRvAL0Lw6DqW88gAYDBQ==" spinCount="100000" sqref="AJ693:AJ694" name="Rango19_2_8"/>
    <protectedRange algorithmName="SHA-512" hashValue="acnxH8s5sK2bER+gIkN3vg2gP/Ggux8vzA6WMXfy90o5HJ1I+fOMGHWP2mTy5Jszvhu9BOoBnNaADSaUN/vsUg==" saltValue="NdDCR86TJ14bmsipThqXmg==" spinCount="100000" sqref="N696:N731" name="Rango24_19"/>
    <protectedRange algorithmName="SHA-512" hashValue="r0lpkfpFwL26HqkEheOGalMT2MFVWguQk80afl84CXIC6cGXTOQxej85plyqy/3uf7KBx5z52VzNQI9JYBuCtg==" saltValue="AZqd84GWNrDnVOn8lGimwQ==" spinCount="100000" sqref="AT696:AT731" name="Rango22_19"/>
    <protectedRange algorithmName="SHA-512" hashValue="z1ks+i6eYA6uNs6pX2NisxcDr7v9nWEgvyMM8oR0k1Tm0445VBkkTiCZ9eHTU/DHOrkpPHTzky7DB7Ex6LURbw==" saltValue="rpgdZN3h3U3kU0mp/5C63Q==" spinCount="100000" sqref="AM696:AM703 AM705:AM706 AM708:AM722" name="Rango20_20"/>
    <protectedRange algorithmName="SHA-512" hashValue="UsfizhPwdBrUn5zOS3WqdY3TPA++aIlqTnGxBwvC2IUZt3JGw4LtHe0ev0T70IkPiYR3Dr0Xm/tWGOm/czyZpw==" saltValue="cjnxz4ZIuYhaq4B3zUQbGQ==" spinCount="100000" sqref="AG696:AG703 AG705:AG706 AG708:AG722" name="Rango18_20"/>
    <protectedRange algorithmName="SHA-512" hashValue="dgFgqJXAPIHUZEBXD9AI0AQPym5Ml+pG19WQsslgAdL323xdeCxl4/AJp68Ir2dTxRcdg32gq4P02WviM5MUkA==" saltValue="srZSzcspycA8BMwxW8KK1A==" spinCount="100000" sqref="AC696:AC703 AC705:AC706 AC708:AC722" name="Rango16_20"/>
    <protectedRange algorithmName="SHA-512" hashValue="B8WCkMD+8J/zIaS8Oo0+B+AET6ypKzdB3HK3e9KnMZFpkBAJ5KsSIbzxTkFeiWuIxsdDRrVVD4LOcDOsEZc7Tg==" saltValue="XREeJfWxZ+SyJDvyz7AgIg==" spinCount="100000" sqref="X696:X703 X705:X706 X708:X722" name="Rango14_19"/>
    <protectedRange algorithmName="SHA-512" hashValue="NLOciA4zITfq+P/3TKO+RkeFBXLKLOxSr6Fmymff1fSjn83yLV2sVdZo5TLHGjxk/lxdlS9JJ/NSmjd8y4KC/w==" saltValue="sPw31vn+6I0uO7H84BfILQ==" spinCount="100000" sqref="O696:O731" name="Rango12_19"/>
    <protectedRange sqref="AI722 AI697:AI703 AI705:AI706 AI708:AI719" name="Rango8_18"/>
    <protectedRange sqref="AF726 AE727:AF727 AF729 AE730:AF730 AE696:AF703 AE705:AF706 AF704 AE708:AF722 AF707 AF723:AF724" name="Rango7_21"/>
    <protectedRange sqref="H696:L731" name="Rango1_21"/>
    <protectedRange sqref="U696:AB703 AD696:AD703 AH696:AH703 AK696:AK703 U705:AB706 AD705:AD706 AH705:AH706 AK705:AK706 U708:AB722 AD708:AD722 AH708:AH722 AK708:AK722" name="Rango3_21"/>
    <protectedRange sqref="M696:M731 AS696:AS731" name="Rango5_19"/>
    <protectedRange sqref="P696:P731 AU696:AU731" name="Rango6_19"/>
    <protectedRange sqref="AL696:AL703 AL705:AL706 AL708:AL722" name="Rango9_19"/>
    <protectedRange sqref="AN696:AO703 AN705:AO706 AN708:AO722" name="Rango10_19"/>
    <protectedRange algorithmName="SHA-512" hashValue="+Eoa3/YKDjhUg1NuzY63wpJFMe5Jx3DsWpB6dPKFgxlExUJj8AmRs5NUWyhHWCl89Z9FweF6UWdkEt9PtAPY9A==" saltValue="R1HzPY1LuxYXWPZzMjUnFA==" spinCount="100000" sqref="G696:G731" name="Rango11_19"/>
    <protectedRange algorithmName="SHA-512" hashValue="bA1f0BG67PkTr3wRVdXNYWIT3BeWmvgG8HFTrD5ZHmZzWOtOp/pvlZ/9yBQBbZVK5RSdwlBz3HBU+2w4hHC2/g==" saltValue="sE1U0TF50J+xnZokNCpPzg==" spinCount="100000" sqref="R696:T731" name="Rango13_19"/>
    <protectedRange algorithmName="SHA-512" hashValue="AUzBZMe6D+10r34d8qXrCZcC2CpIeDr+RVOQWodM6TWTVEQZS9gxq2ggxDHbN2v2d2KNbRVoRCKo5ytpKblnmw==" saltValue="+cIicJAvfvH5F8AJ6sLIzQ==" spinCount="100000" sqref="Z696:Z703 Z705:Z706 Z708:Z722" name="Rango15_20"/>
    <protectedRange algorithmName="SHA-512" hashValue="XKDTbc+qBIe3GWMWwcogNFvAuKISD40pRIze8seExzFDqNoPL/nJDqqqVNIHUPjQ5TDq0esl+bgKI2vL5Ut/kw==" saltValue="LtNMripD0cb58TxMM8D/fQ==" spinCount="100000" sqref="AC696:AC703 AC705:AC706 AC708:AC722" name="Rango17_20"/>
    <protectedRange algorithmName="SHA-512" hashValue="m7w30hpmQPnUg/VlAVvcedtDvkfIkLtEVqiS+MHxmKVV8A8bCUckiCL5gzfZ52PW1y+17d+2/aix2FXion7ezQ==" saltValue="EvLRvAL0Lw6DqW88gAYDBQ==" spinCount="100000" sqref="AJ696:AJ703 AJ705:AJ706 AJ708:AJ722" name="Rango19_20"/>
    <protectedRange algorithmName="SHA-512" hashValue="1ln+auQSlLJNHIG81C6MA/nbCuksukpAQPKuf5WOMNyF53MA/eqDTYtektNn1tD9VKUK//n7cgv/CHCXwpL0nA==" saltValue="3evwLrZ35sOwQim+hZCG2w==" spinCount="100000" sqref="AP696:AR731" name="Rango21_19"/>
    <protectedRange algorithmName="SHA-512" hashValue="2CwhdAtEGwRw5/oUbJEYx/frqFhl1WIQKD9zikN7Kldk6KYpoNw31wbxO3q3C+UKZKrbNBGhXKX3obByVJO1JA==" saltValue="2DQkiLG3kG23JX9JxRjzkA==" spinCount="100000" sqref="AV696:AY731" name="Rango23_19"/>
    <protectedRange sqref="AI720:AI721" name="Rango3_2_9"/>
    <protectedRange algorithmName="SHA-512" hashValue="z1ks+i6eYA6uNs6pX2NisxcDr7v9nWEgvyMM8oR0k1Tm0445VBkkTiCZ9eHTU/DHOrkpPHTzky7DB7Ex6LURbw==" saltValue="rpgdZN3h3U3kU0mp/5C63Q==" spinCount="100000" sqref="AM726 AM729" name="Rango20_4_3"/>
    <protectedRange algorithmName="SHA-512" hashValue="UsfizhPwdBrUn5zOS3WqdY3TPA++aIlqTnGxBwvC2IUZt3JGw4LtHe0ev0T70IkPiYR3Dr0Xm/tWGOm/czyZpw==" saltValue="cjnxz4ZIuYhaq4B3zUQbGQ==" spinCount="100000" sqref="AG726 AG729" name="Rango18_4_3"/>
    <protectedRange algorithmName="SHA-512" hashValue="dgFgqJXAPIHUZEBXD9AI0AQPym5Ml+pG19WQsslgAdL323xdeCxl4/AJp68Ir2dTxRcdg32gq4P02WviM5MUkA==" saltValue="srZSzcspycA8BMwxW8KK1A==" spinCount="100000" sqref="AC726 AC729" name="Rango16_4_3"/>
    <protectedRange algorithmName="SHA-512" hashValue="B8WCkMD+8J/zIaS8Oo0+B+AET6ypKzdB3HK3e9KnMZFpkBAJ5KsSIbzxTkFeiWuIxsdDRrVVD4LOcDOsEZc7Tg==" saltValue="XREeJfWxZ+SyJDvyz7AgIg==" spinCount="100000" sqref="X726 X729" name="Rango14_4_3"/>
    <protectedRange sqref="AI726 AI729" name="Rango8_3_4"/>
    <protectedRange sqref="AE726 AE729" name="Rango7_5_3"/>
    <protectedRange sqref="AD726 AH726 AK726 U726:AB726 AD729 AH729 AK729 U729:AB729" name="Rango3_4_4"/>
    <protectedRange sqref="AL726 AL729" name="Rango9_4_2"/>
    <protectedRange sqref="AN726:AO726 AN729:AO729" name="Rango10_4_3"/>
    <protectedRange algorithmName="SHA-512" hashValue="AUzBZMe6D+10r34d8qXrCZcC2CpIeDr+RVOQWodM6TWTVEQZS9gxq2ggxDHbN2v2d2KNbRVoRCKo5ytpKblnmw==" saltValue="+cIicJAvfvH5F8AJ6sLIzQ==" spinCount="100000" sqref="Z726 Z729" name="Rango15_4_3"/>
    <protectedRange algorithmName="SHA-512" hashValue="XKDTbc+qBIe3GWMWwcogNFvAuKISD40pRIze8seExzFDqNoPL/nJDqqqVNIHUPjQ5TDq0esl+bgKI2vL5Ut/kw==" saltValue="LtNMripD0cb58TxMM8D/fQ==" spinCount="100000" sqref="AC726 AC729" name="Rango17_4_3"/>
    <protectedRange algorithmName="SHA-512" hashValue="m7w30hpmQPnUg/VlAVvcedtDvkfIkLtEVqiS+MHxmKVV8A8bCUckiCL5gzfZ52PW1y+17d+2/aix2FXion7ezQ==" saltValue="EvLRvAL0Lw6DqW88gAYDBQ==" spinCount="100000" sqref="AJ726 AJ729" name="Rango19_4_3"/>
    <protectedRange algorithmName="SHA-512" hashValue="z1ks+i6eYA6uNs6pX2NisxcDr7v9nWEgvyMM8oR0k1Tm0445VBkkTiCZ9eHTU/DHOrkpPHTzky7DB7Ex6LURbw==" saltValue="rpgdZN3h3U3kU0mp/5C63Q==" spinCount="100000" sqref="AM727 AM730" name="Rango20_4_1_1"/>
    <protectedRange algorithmName="SHA-512" hashValue="UsfizhPwdBrUn5zOS3WqdY3TPA++aIlqTnGxBwvC2IUZt3JGw4LtHe0ev0T70IkPiYR3Dr0Xm/tWGOm/czyZpw==" saltValue="cjnxz4ZIuYhaq4B3zUQbGQ==" spinCount="100000" sqref="AG727 AG730" name="Rango18_4_1_1"/>
    <protectedRange algorithmName="SHA-512" hashValue="dgFgqJXAPIHUZEBXD9AI0AQPym5Ml+pG19WQsslgAdL323xdeCxl4/AJp68Ir2dTxRcdg32gq4P02WviM5MUkA==" saltValue="srZSzcspycA8BMwxW8KK1A==" spinCount="100000" sqref="AC727 AC730" name="Rango16_4_1_1"/>
    <protectedRange algorithmName="SHA-512" hashValue="B8WCkMD+8J/zIaS8Oo0+B+AET6ypKzdB3HK3e9KnMZFpkBAJ5KsSIbzxTkFeiWuIxsdDRrVVD4LOcDOsEZc7Tg==" saltValue="XREeJfWxZ+SyJDvyz7AgIg==" spinCount="100000" sqref="X727 X730" name="Rango14_4_1_1"/>
    <protectedRange sqref="AI727 AI730" name="Rango8_3_1_1"/>
    <protectedRange sqref="AD727 AH727 AK727 U727:AB727 AD730 AH730 AK730 U730:AB730" name="Rango3_4_1_1"/>
    <protectedRange sqref="AL727 AL730" name="Rango9_4_1_1"/>
    <protectedRange sqref="AN727:AO727 AN730:AO730" name="Rango10_4_1_1"/>
    <protectedRange algorithmName="SHA-512" hashValue="AUzBZMe6D+10r34d8qXrCZcC2CpIeDr+RVOQWodM6TWTVEQZS9gxq2ggxDHbN2v2d2KNbRVoRCKo5ytpKblnmw==" saltValue="+cIicJAvfvH5F8AJ6sLIzQ==" spinCount="100000" sqref="Z727 Z730" name="Rango15_4_1_1"/>
    <protectedRange algorithmName="SHA-512" hashValue="XKDTbc+qBIe3GWMWwcogNFvAuKISD40pRIze8seExzFDqNoPL/nJDqqqVNIHUPjQ5TDq0esl+bgKI2vL5Ut/kw==" saltValue="LtNMripD0cb58TxMM8D/fQ==" spinCount="100000" sqref="AC727 AC730" name="Rango17_4_1_1"/>
    <protectedRange algorithmName="SHA-512" hashValue="m7w30hpmQPnUg/VlAVvcedtDvkfIkLtEVqiS+MHxmKVV8A8bCUckiCL5gzfZ52PW1y+17d+2/aix2FXion7ezQ==" saltValue="EvLRvAL0Lw6DqW88gAYDBQ==" spinCount="100000" sqref="AJ727 AJ730" name="Rango19_4_1_1"/>
    <protectedRange algorithmName="SHA-512" hashValue="z1ks+i6eYA6uNs6pX2NisxcDr7v9nWEgvyMM8oR0k1Tm0445VBkkTiCZ9eHTU/DHOrkpPHTzky7DB7Ex6LURbw==" saltValue="rpgdZN3h3U3kU0mp/5C63Q==" spinCount="100000" sqref="AM728 AM731" name="Rango20_4_2_1"/>
    <protectedRange algorithmName="SHA-512" hashValue="UsfizhPwdBrUn5zOS3WqdY3TPA++aIlqTnGxBwvC2IUZt3JGw4LtHe0ev0T70IkPiYR3Dr0Xm/tWGOm/czyZpw==" saltValue="cjnxz4ZIuYhaq4B3zUQbGQ==" spinCount="100000" sqref="AG728 AG731" name="Rango18_4_2_1"/>
    <protectedRange algorithmName="SHA-512" hashValue="dgFgqJXAPIHUZEBXD9AI0AQPym5Ml+pG19WQsslgAdL323xdeCxl4/AJp68Ir2dTxRcdg32gq4P02WviM5MUkA==" saltValue="srZSzcspycA8BMwxW8KK1A==" spinCount="100000" sqref="AC728 AC731" name="Rango16_4_2_1"/>
    <protectedRange algorithmName="SHA-512" hashValue="B8WCkMD+8J/zIaS8Oo0+B+AET6ypKzdB3HK3e9KnMZFpkBAJ5KsSIbzxTkFeiWuIxsdDRrVVD4LOcDOsEZc7Tg==" saltValue="XREeJfWxZ+SyJDvyz7AgIg==" spinCount="100000" sqref="X728 X731" name="Rango14_4_2_1"/>
    <protectedRange sqref="AI728 AI731" name="Rango8_3_2_1"/>
    <protectedRange sqref="AE728:AF728 AE731:AF731" name="Rango7_5_2_1"/>
    <protectedRange sqref="AD728 AH728 AK728 U728:AB728 AD731 AH731 AK731 U731:AB731" name="Rango3_4_2_1"/>
    <protectedRange sqref="AL728 AL731" name="Rango9_4_2_1"/>
    <protectedRange sqref="AN728:AO728 AN731:AO731" name="Rango10_4_2_1"/>
    <protectedRange algorithmName="SHA-512" hashValue="AUzBZMe6D+10r34d8qXrCZcC2CpIeDr+RVOQWodM6TWTVEQZS9gxq2ggxDHbN2v2d2KNbRVoRCKo5ytpKblnmw==" saltValue="+cIicJAvfvH5F8AJ6sLIzQ==" spinCount="100000" sqref="Z728 Z731" name="Rango15_4_2_1"/>
    <protectedRange algorithmName="SHA-512" hashValue="XKDTbc+qBIe3GWMWwcogNFvAuKISD40pRIze8seExzFDqNoPL/nJDqqqVNIHUPjQ5TDq0esl+bgKI2vL5Ut/kw==" saltValue="LtNMripD0cb58TxMM8D/fQ==" spinCount="100000" sqref="AC728 AC731" name="Rango17_4_2_1"/>
    <protectedRange algorithmName="SHA-512" hashValue="m7w30hpmQPnUg/VlAVvcedtDvkfIkLtEVqiS+MHxmKVV8A8bCUckiCL5gzfZ52PW1y+17d+2/aix2FXion7ezQ==" saltValue="EvLRvAL0Lw6DqW88gAYDBQ==" spinCount="100000" sqref="AJ728 AJ731" name="Rango19_4_2_1"/>
    <protectedRange sqref="AE704 AE707" name="Rango7_1_7"/>
    <protectedRange algorithmName="SHA-512" hashValue="z1ks+i6eYA6uNs6pX2NisxcDr7v9nWEgvyMM8oR0k1Tm0445VBkkTiCZ9eHTU/DHOrkpPHTzky7DB7Ex6LURbw==" saltValue="rpgdZN3h3U3kU0mp/5C63Q==" spinCount="100000" sqref="AM704 AM707" name="Rango20_5_4"/>
    <protectedRange algorithmName="SHA-512" hashValue="UsfizhPwdBrUn5zOS3WqdY3TPA++aIlqTnGxBwvC2IUZt3JGw4LtHe0ev0T70IkPiYR3Dr0Xm/tWGOm/czyZpw==" saltValue="cjnxz4ZIuYhaq4B3zUQbGQ==" spinCount="100000" sqref="AG704 AG707" name="Rango18_5_4"/>
    <protectedRange algorithmName="SHA-512" hashValue="dgFgqJXAPIHUZEBXD9AI0AQPym5Ml+pG19WQsslgAdL323xdeCxl4/AJp68Ir2dTxRcdg32gq4P02WviM5MUkA==" saltValue="srZSzcspycA8BMwxW8KK1A==" spinCount="100000" sqref="AC704 AC707" name="Rango16_5_4"/>
    <protectedRange algorithmName="SHA-512" hashValue="B8WCkMD+8J/zIaS8Oo0+B+AET6ypKzdB3HK3e9KnMZFpkBAJ5KsSIbzxTkFeiWuIxsdDRrVVD4LOcDOsEZc7Tg==" saltValue="XREeJfWxZ+SyJDvyz7AgIg==" spinCount="100000" sqref="X704 X707" name="Rango14_5_4"/>
    <protectedRange sqref="AI704 AI707" name="Rango8_4_4"/>
    <protectedRange sqref="U704:AB704 AD704 AH704 AK704 U707:AB707 AD707 AH707 AK707" name="Rango3_5_4"/>
    <protectedRange sqref="AL704 AL707" name="Rango9_5_4"/>
    <protectedRange sqref="AN704:AO704 AN707:AO707" name="Rango10_5_4"/>
    <protectedRange algorithmName="SHA-512" hashValue="AUzBZMe6D+10r34d8qXrCZcC2CpIeDr+RVOQWodM6TWTVEQZS9gxq2ggxDHbN2v2d2KNbRVoRCKo5ytpKblnmw==" saltValue="+cIicJAvfvH5F8AJ6sLIzQ==" spinCount="100000" sqref="Z704 Z707" name="Rango15_5_4"/>
    <protectedRange algorithmName="SHA-512" hashValue="XKDTbc+qBIe3GWMWwcogNFvAuKISD40pRIze8seExzFDqNoPL/nJDqqqVNIHUPjQ5TDq0esl+bgKI2vL5Ut/kw==" saltValue="LtNMripD0cb58TxMM8D/fQ==" spinCount="100000" sqref="AC704 AC707" name="Rango17_5_4"/>
    <protectedRange algorithmName="SHA-512" hashValue="m7w30hpmQPnUg/VlAVvcedtDvkfIkLtEVqiS+MHxmKVV8A8bCUckiCL5gzfZ52PW1y+17d+2/aix2FXion7ezQ==" saltValue="EvLRvAL0Lw6DqW88gAYDBQ==" spinCount="100000" sqref="AJ704 AJ707" name="Rango19_5_4"/>
    <protectedRange sqref="AE725:AF725" name="Rango7_2_6"/>
    <protectedRange algorithmName="SHA-512" hashValue="z1ks+i6eYA6uNs6pX2NisxcDr7v9nWEgvyMM8oR0k1Tm0445VBkkTiCZ9eHTU/DHOrkpPHTzky7DB7Ex6LURbw==" saltValue="rpgdZN3h3U3kU0mp/5C63Q==" spinCount="100000" sqref="AM723:AM725" name="Rango20_6_3"/>
    <protectedRange algorithmName="SHA-512" hashValue="UsfizhPwdBrUn5zOS3WqdY3TPA++aIlqTnGxBwvC2IUZt3JGw4LtHe0ev0T70IkPiYR3Dr0Xm/tWGOm/czyZpw==" saltValue="cjnxz4ZIuYhaq4B3zUQbGQ==" spinCount="100000" sqref="AG723:AG725" name="Rango18_6_3"/>
    <protectedRange algorithmName="SHA-512" hashValue="dgFgqJXAPIHUZEBXD9AI0AQPym5Ml+pG19WQsslgAdL323xdeCxl4/AJp68Ir2dTxRcdg32gq4P02WviM5MUkA==" saltValue="srZSzcspycA8BMwxW8KK1A==" spinCount="100000" sqref="AC723:AC725" name="Rango16_6_3"/>
    <protectedRange algorithmName="SHA-512" hashValue="B8WCkMD+8J/zIaS8Oo0+B+AET6ypKzdB3HK3e9KnMZFpkBAJ5KsSIbzxTkFeiWuIxsdDRrVVD4LOcDOsEZc7Tg==" saltValue="XREeJfWxZ+SyJDvyz7AgIg==" spinCount="100000" sqref="X723:X725" name="Rango14_6_3"/>
    <protectedRange sqref="AI725" name="Rango8_5_4"/>
    <protectedRange sqref="AE723:AE724" name="Rango7_8_3"/>
    <protectedRange sqref="U723:AB725 AD723:AD725 AH723:AH725 AK723:AK725" name="Rango3_6_3"/>
    <protectedRange sqref="AL723:AL725" name="Rango9_6_3"/>
    <protectedRange sqref="AN723:AO725" name="Rango10_6_3"/>
    <protectedRange algorithmName="SHA-512" hashValue="AUzBZMe6D+10r34d8qXrCZcC2CpIeDr+RVOQWodM6TWTVEQZS9gxq2ggxDHbN2v2d2KNbRVoRCKo5ytpKblnmw==" saltValue="+cIicJAvfvH5F8AJ6sLIzQ==" spinCount="100000" sqref="Z723:Z725" name="Rango15_6_3"/>
    <protectedRange algorithmName="SHA-512" hashValue="XKDTbc+qBIe3GWMWwcogNFvAuKISD40pRIze8seExzFDqNoPL/nJDqqqVNIHUPjQ5TDq0esl+bgKI2vL5Ut/kw==" saltValue="LtNMripD0cb58TxMM8D/fQ==" spinCount="100000" sqref="AC723:AC725" name="Rango17_6_3"/>
    <protectedRange algorithmName="SHA-512" hashValue="m7w30hpmQPnUg/VlAVvcedtDvkfIkLtEVqiS+MHxmKVV8A8bCUckiCL5gzfZ52PW1y+17d+2/aix2FXion7ezQ==" saltValue="EvLRvAL0Lw6DqW88gAYDBQ==" spinCount="100000" sqref="AJ723:AJ725" name="Rango19_6_3"/>
    <protectedRange sqref="AI723:AI724" name="Rango3_2_1_4"/>
    <protectedRange algorithmName="SHA-512" hashValue="acnxH8s5sK2bER+gIkN3vg2gP/Ggux8vzA6WMXfy90o5HJ1I+fOMGHWP2mTy5Jszvhu9BOoBnNaADSaUN/vsUg==" saltValue="NdDCR86TJ14bmsipThqXmg==" spinCount="100000" sqref="N732:N761" name="Rango24_20"/>
    <protectedRange algorithmName="SHA-512" hashValue="r0lpkfpFwL26HqkEheOGalMT2MFVWguQk80afl84CXIC6cGXTOQxej85plyqy/3uf7KBx5z52VzNQI9JYBuCtg==" saltValue="AZqd84GWNrDnVOn8lGimwQ==" spinCount="100000" sqref="AT732:AT761" name="Rango22_20"/>
    <protectedRange algorithmName="SHA-512" hashValue="z1ks+i6eYA6uNs6pX2NisxcDr7v9nWEgvyMM8oR0k1Tm0445VBkkTiCZ9eHTU/DHOrkpPHTzky7DB7Ex6LURbw==" saltValue="rpgdZN3h3U3kU0mp/5C63Q==" spinCount="100000" sqref="AM732:AM761" name="Rango20_21"/>
    <protectedRange algorithmName="SHA-512" hashValue="UsfizhPwdBrUn5zOS3WqdY3TPA++aIlqTnGxBwvC2IUZt3JGw4LtHe0ev0T70IkPiYR3Dr0Xm/tWGOm/czyZpw==" saltValue="cjnxz4ZIuYhaq4B3zUQbGQ==" spinCount="100000" sqref="AG732:AG761" name="Rango18_21"/>
    <protectedRange algorithmName="SHA-512" hashValue="dgFgqJXAPIHUZEBXD9AI0AQPym5Ml+pG19WQsslgAdL323xdeCxl4/AJp68Ir2dTxRcdg32gq4P02WviM5MUkA==" saltValue="srZSzcspycA8BMwxW8KK1A==" spinCount="100000" sqref="AC732:AC761" name="Rango16_21"/>
    <protectedRange algorithmName="SHA-512" hashValue="B8WCkMD+8J/zIaS8Oo0+B+AET6ypKzdB3HK3e9KnMZFpkBAJ5KsSIbzxTkFeiWuIxsdDRrVVD4LOcDOsEZc7Tg==" saltValue="XREeJfWxZ+SyJDvyz7AgIg==" spinCount="100000" sqref="X732:X761" name="Rango14_20"/>
    <protectedRange algorithmName="SHA-512" hashValue="NLOciA4zITfq+P/3TKO+RkeFBXLKLOxSr6Fmymff1fSjn83yLV2sVdZo5TLHGjxk/lxdlS9JJ/NSmjd8y4KC/w==" saltValue="sPw31vn+6I0uO7H84BfILQ==" spinCount="100000" sqref="O732:O761" name="Rango12_20"/>
    <protectedRange sqref="AI732:AI761" name="Rango8_19"/>
    <protectedRange sqref="AE732:AF761" name="Rango7_22"/>
    <protectedRange sqref="H732:L761" name="Rango1_22"/>
    <protectedRange sqref="AD732:AD761 AH732:AH761 AK732:AK761 U732:AB761" name="Rango3_22"/>
    <protectedRange sqref="M732:M761 AS732:AS761" name="Rango5_20"/>
    <protectedRange sqref="P732:P761 AU732:AU761" name="Rango6_20"/>
    <protectedRange sqref="AL732:AL761" name="Rango9_20"/>
    <protectedRange sqref="AN732:AO761" name="Rango10_20"/>
    <protectedRange algorithmName="SHA-512" hashValue="+Eoa3/YKDjhUg1NuzY63wpJFMe5Jx3DsWpB6dPKFgxlExUJj8AmRs5NUWyhHWCl89Z9FweF6UWdkEt9PtAPY9A==" saltValue="R1HzPY1LuxYXWPZzMjUnFA==" spinCount="100000" sqref="G732:G761" name="Rango11_20"/>
    <protectedRange algorithmName="SHA-512" hashValue="bA1f0BG67PkTr3wRVdXNYWIT3BeWmvgG8HFTrD5ZHmZzWOtOp/pvlZ/9yBQBbZVK5RSdwlBz3HBU+2w4hHC2/g==" saltValue="sE1U0TF50J+xnZokNCpPzg==" spinCount="100000" sqref="R732:T761" name="Rango13_20"/>
    <protectedRange algorithmName="SHA-512" hashValue="AUzBZMe6D+10r34d8qXrCZcC2CpIeDr+RVOQWodM6TWTVEQZS9gxq2ggxDHbN2v2d2KNbRVoRCKo5ytpKblnmw==" saltValue="+cIicJAvfvH5F8AJ6sLIzQ==" spinCount="100000" sqref="Z732:Z761" name="Rango15_21"/>
    <protectedRange algorithmName="SHA-512" hashValue="XKDTbc+qBIe3GWMWwcogNFvAuKISD40pRIze8seExzFDqNoPL/nJDqqqVNIHUPjQ5TDq0esl+bgKI2vL5Ut/kw==" saltValue="LtNMripD0cb58TxMM8D/fQ==" spinCount="100000" sqref="AC732:AC761" name="Rango17_21"/>
    <protectedRange algorithmName="SHA-512" hashValue="m7w30hpmQPnUg/VlAVvcedtDvkfIkLtEVqiS+MHxmKVV8A8bCUckiCL5gzfZ52PW1y+17d+2/aix2FXion7ezQ==" saltValue="EvLRvAL0Lw6DqW88gAYDBQ==" spinCount="100000" sqref="AJ732:AJ761" name="Rango19_21"/>
    <protectedRange algorithmName="SHA-512" hashValue="1ln+auQSlLJNHIG81C6MA/nbCuksukpAQPKuf5WOMNyF53MA/eqDTYtektNn1tD9VKUK//n7cgv/CHCXwpL0nA==" saltValue="3evwLrZ35sOwQim+hZCG2w==" spinCount="100000" sqref="AP732:AR761" name="Rango21_20"/>
    <protectedRange algorithmName="SHA-512" hashValue="2CwhdAtEGwRw5/oUbJEYx/frqFhl1WIQKD9zikN7Kldk6KYpoNw31wbxO3q3C+UKZKrbNBGhXKX3obByVJO1JA==" saltValue="2DQkiLG3kG23JX9JxRjzkA==" spinCount="100000" sqref="AV732:AY761" name="Rango23_20"/>
    <protectedRange algorithmName="SHA-512" hashValue="acnxH8s5sK2bER+gIkN3vg2gP/Ggux8vzA6WMXfy90o5HJ1I+fOMGHWP2mTy5Jszvhu9BOoBnNaADSaUN/vsUg==" saltValue="NdDCR86TJ14bmsipThqXmg==" spinCount="100000" sqref="N762:N815" name="Rango24_21"/>
    <protectedRange algorithmName="SHA-512" hashValue="r0lpkfpFwL26HqkEheOGalMT2MFVWguQk80afl84CXIC6cGXTOQxej85plyqy/3uf7KBx5z52VzNQI9JYBuCtg==" saltValue="AZqd84GWNrDnVOn8lGimwQ==" spinCount="100000" sqref="AT762:AT815" name="Rango22_21"/>
    <protectedRange algorithmName="SHA-512" hashValue="z1ks+i6eYA6uNs6pX2NisxcDr7v9nWEgvyMM8oR0k1Tm0445VBkkTiCZ9eHTU/DHOrkpPHTzky7DB7Ex6LURbw==" saltValue="rpgdZN3h3U3kU0mp/5C63Q==" spinCount="100000" sqref="AM762:AM815" name="Rango20_22"/>
    <protectedRange algorithmName="SHA-512" hashValue="UsfizhPwdBrUn5zOS3WqdY3TPA++aIlqTnGxBwvC2IUZt3JGw4LtHe0ev0T70IkPiYR3Dr0Xm/tWGOm/czyZpw==" saltValue="cjnxz4ZIuYhaq4B3zUQbGQ==" spinCount="100000" sqref="AG762:AG815" name="Rango18_22"/>
    <protectedRange algorithmName="SHA-512" hashValue="dgFgqJXAPIHUZEBXD9AI0AQPym5Ml+pG19WQsslgAdL323xdeCxl4/AJp68Ir2dTxRcdg32gq4P02WviM5MUkA==" saltValue="srZSzcspycA8BMwxW8KK1A==" spinCount="100000" sqref="AC762:AC815" name="Rango16_22"/>
    <protectedRange algorithmName="SHA-512" hashValue="B8WCkMD+8J/zIaS8Oo0+B+AET6ypKzdB3HK3e9KnMZFpkBAJ5KsSIbzxTkFeiWuIxsdDRrVVD4LOcDOsEZc7Tg==" saltValue="XREeJfWxZ+SyJDvyz7AgIg==" spinCount="100000" sqref="X762:X815" name="Rango14_21"/>
    <protectedRange algorithmName="SHA-512" hashValue="NLOciA4zITfq+P/3TKO+RkeFBXLKLOxSr6Fmymff1fSjn83yLV2sVdZo5TLHGjxk/lxdlS9JJ/NSmjd8y4KC/w==" saltValue="sPw31vn+6I0uO7H84BfILQ==" spinCount="100000" sqref="O762:O815" name="Rango12_21"/>
    <protectedRange sqref="AI762:AI815" name="Rango8_20"/>
    <protectedRange sqref="AE762:AF815" name="Rango7_23"/>
    <protectedRange sqref="H762:L815" name="Rango1_23"/>
    <protectedRange sqref="AD762:AD815 AH762:AH815 AK762:AK815 U762:AB815" name="Rango3_23"/>
    <protectedRange sqref="M762:M815 AS762:AS815" name="Rango5_21"/>
    <protectedRange sqref="P762:P815 AU762:AU815" name="Rango6_21"/>
    <protectedRange sqref="AL762:AL815" name="Rango9_21"/>
    <protectedRange sqref="AN762:AO815" name="Rango10_21"/>
    <protectedRange algorithmName="SHA-512" hashValue="+Eoa3/YKDjhUg1NuzY63wpJFMe5Jx3DsWpB6dPKFgxlExUJj8AmRs5NUWyhHWCl89Z9FweF6UWdkEt9PtAPY9A==" saltValue="R1HzPY1LuxYXWPZzMjUnFA==" spinCount="100000" sqref="G762:G815" name="Rango11_21"/>
    <protectedRange algorithmName="SHA-512" hashValue="bA1f0BG67PkTr3wRVdXNYWIT3BeWmvgG8HFTrD5ZHmZzWOtOp/pvlZ/9yBQBbZVK5RSdwlBz3HBU+2w4hHC2/g==" saltValue="sE1U0TF50J+xnZokNCpPzg==" spinCount="100000" sqref="R762:T815" name="Rango13_21"/>
    <protectedRange algorithmName="SHA-512" hashValue="AUzBZMe6D+10r34d8qXrCZcC2CpIeDr+RVOQWodM6TWTVEQZS9gxq2ggxDHbN2v2d2KNbRVoRCKo5ytpKblnmw==" saltValue="+cIicJAvfvH5F8AJ6sLIzQ==" spinCount="100000" sqref="Z762:Z815" name="Rango15_22"/>
    <protectedRange algorithmName="SHA-512" hashValue="XKDTbc+qBIe3GWMWwcogNFvAuKISD40pRIze8seExzFDqNoPL/nJDqqqVNIHUPjQ5TDq0esl+bgKI2vL5Ut/kw==" saltValue="LtNMripD0cb58TxMM8D/fQ==" spinCount="100000" sqref="AC762:AC815" name="Rango17_22"/>
    <protectedRange algorithmName="SHA-512" hashValue="m7w30hpmQPnUg/VlAVvcedtDvkfIkLtEVqiS+MHxmKVV8A8bCUckiCL5gzfZ52PW1y+17d+2/aix2FXion7ezQ==" saltValue="EvLRvAL0Lw6DqW88gAYDBQ==" spinCount="100000" sqref="AJ762:AJ815" name="Rango19_22"/>
    <protectedRange algorithmName="SHA-512" hashValue="1ln+auQSlLJNHIG81C6MA/nbCuksukpAQPKuf5WOMNyF53MA/eqDTYtektNn1tD9VKUK//n7cgv/CHCXwpL0nA==" saltValue="3evwLrZ35sOwQim+hZCG2w==" spinCount="100000" sqref="AP762:AR815" name="Rango21_21"/>
    <protectedRange algorithmName="SHA-512" hashValue="2CwhdAtEGwRw5/oUbJEYx/frqFhl1WIQKD9zikN7Kldk6KYpoNw31wbxO3q3C+UKZKrbNBGhXKX3obByVJO1JA==" saltValue="2DQkiLG3kG23JX9JxRjzkA==" spinCount="100000" sqref="AV762:AY815" name="Rango23_21"/>
    <protectedRange algorithmName="SHA-512" hashValue="acnxH8s5sK2bER+gIkN3vg2gP/Ggux8vzA6WMXfy90o5HJ1I+fOMGHWP2mTy5Jszvhu9BOoBnNaADSaUN/vsUg==" saltValue="NdDCR86TJ14bmsipThqXmg==" spinCount="100000" sqref="N816:N845" name="Rango24_22"/>
    <protectedRange algorithmName="SHA-512" hashValue="r0lpkfpFwL26HqkEheOGalMT2MFVWguQk80afl84CXIC6cGXTOQxej85plyqy/3uf7KBx5z52VzNQI9JYBuCtg==" saltValue="AZqd84GWNrDnVOn8lGimwQ==" spinCount="100000" sqref="AT816:AT845" name="Rango22_22"/>
    <protectedRange algorithmName="SHA-512" hashValue="z1ks+i6eYA6uNs6pX2NisxcDr7v9nWEgvyMM8oR0k1Tm0445VBkkTiCZ9eHTU/DHOrkpPHTzky7DB7Ex6LURbw==" saltValue="rpgdZN3h3U3kU0mp/5C63Q==" spinCount="100000" sqref="AM816:AM833 AM839:AM845" name="Rango20_23"/>
    <protectedRange algorithmName="SHA-512" hashValue="UsfizhPwdBrUn5zOS3WqdY3TPA++aIlqTnGxBwvC2IUZt3JGw4LtHe0ev0T70IkPiYR3Dr0Xm/tWGOm/czyZpw==" saltValue="cjnxz4ZIuYhaq4B3zUQbGQ==" spinCount="100000" sqref="AG816:AG833 AG839:AG845" name="Rango18_23"/>
    <protectedRange algorithmName="SHA-512" hashValue="dgFgqJXAPIHUZEBXD9AI0AQPym5Ml+pG19WQsslgAdL323xdeCxl4/AJp68Ir2dTxRcdg32gq4P02WviM5MUkA==" saltValue="srZSzcspycA8BMwxW8KK1A==" spinCount="100000" sqref="AC816:AC833 AC839:AC845" name="Rango16_23"/>
    <protectedRange algorithmName="SHA-512" hashValue="B8WCkMD+8J/zIaS8Oo0+B+AET6ypKzdB3HK3e9KnMZFpkBAJ5KsSIbzxTkFeiWuIxsdDRrVVD4LOcDOsEZc7Tg==" saltValue="XREeJfWxZ+SyJDvyz7AgIg==" spinCount="100000" sqref="X816:X833 X839:X845" name="Rango14_22"/>
    <protectedRange algorithmName="SHA-512" hashValue="NLOciA4zITfq+P/3TKO+RkeFBXLKLOxSr6Fmymff1fSjn83yLV2sVdZo5TLHGjxk/lxdlS9JJ/NSmjd8y4KC/w==" saltValue="sPw31vn+6I0uO7H84BfILQ==" spinCount="100000" sqref="O816:O845" name="Rango12_22"/>
    <protectedRange sqref="AI816:AI833 AI839:AI845" name="Rango8_21"/>
    <protectedRange sqref="AE839:AF845 AE828:AE833 AF828:AF838 AE816:AF827" name="Rango7_24"/>
    <protectedRange sqref="H816:L845" name="Rango1_24"/>
    <protectedRange sqref="AD816:AD833 AH816:AH833 AK816:AK833 AD839:AD845 AH839:AH845 AK839:AK845 U839:AB845 U816:AB833" name="Rango3_24"/>
    <protectedRange sqref="M816:M845 AS816:AS845" name="Rango5_22"/>
    <protectedRange sqref="P816:P845 AU816:AU845" name="Rango6_22"/>
    <protectedRange sqref="AL816:AL833 AL839:AL845" name="Rango9_22"/>
    <protectedRange sqref="AN816:AO833 AN839:AO845" name="Rango10_22"/>
    <protectedRange algorithmName="SHA-512" hashValue="+Eoa3/YKDjhUg1NuzY63wpJFMe5Jx3DsWpB6dPKFgxlExUJj8AmRs5NUWyhHWCl89Z9FweF6UWdkEt9PtAPY9A==" saltValue="R1HzPY1LuxYXWPZzMjUnFA==" spinCount="100000" sqref="G816:G845" name="Rango11_22"/>
    <protectedRange algorithmName="SHA-512" hashValue="bA1f0BG67PkTr3wRVdXNYWIT3BeWmvgG8HFTrD5ZHmZzWOtOp/pvlZ/9yBQBbZVK5RSdwlBz3HBU+2w4hHC2/g==" saltValue="sE1U0TF50J+xnZokNCpPzg==" spinCount="100000" sqref="R816:T845" name="Rango13_22"/>
    <protectedRange algorithmName="SHA-512" hashValue="AUzBZMe6D+10r34d8qXrCZcC2CpIeDr+RVOQWodM6TWTVEQZS9gxq2ggxDHbN2v2d2KNbRVoRCKo5ytpKblnmw==" saltValue="+cIicJAvfvH5F8AJ6sLIzQ==" spinCount="100000" sqref="Z816:Z833 Z839:Z845" name="Rango15_23"/>
    <protectedRange algorithmName="SHA-512" hashValue="XKDTbc+qBIe3GWMWwcogNFvAuKISD40pRIze8seExzFDqNoPL/nJDqqqVNIHUPjQ5TDq0esl+bgKI2vL5Ut/kw==" saltValue="LtNMripD0cb58TxMM8D/fQ==" spinCount="100000" sqref="AC816:AC833 AC839:AC845" name="Rango17_23"/>
    <protectedRange algorithmName="SHA-512" hashValue="m7w30hpmQPnUg/VlAVvcedtDvkfIkLtEVqiS+MHxmKVV8A8bCUckiCL5gzfZ52PW1y+17d+2/aix2FXion7ezQ==" saltValue="EvLRvAL0Lw6DqW88gAYDBQ==" spinCount="100000" sqref="AJ816:AJ833 AJ839:AJ845" name="Rango19_23"/>
    <protectedRange algorithmName="SHA-512" hashValue="1ln+auQSlLJNHIG81C6MA/nbCuksukpAQPKuf5WOMNyF53MA/eqDTYtektNn1tD9VKUK//n7cgv/CHCXwpL0nA==" saltValue="3evwLrZ35sOwQim+hZCG2w==" spinCount="100000" sqref="AP816:AR845" name="Rango21_22"/>
    <protectedRange algorithmName="SHA-512" hashValue="2CwhdAtEGwRw5/oUbJEYx/frqFhl1WIQKD9zikN7Kldk6KYpoNw31wbxO3q3C+UKZKrbNBGhXKX3obByVJO1JA==" saltValue="2DQkiLG3kG23JX9JxRjzkA==" spinCount="100000" sqref="AV816:AY845" name="Rango23_22"/>
    <protectedRange algorithmName="SHA-512" hashValue="z1ks+i6eYA6uNs6pX2NisxcDr7v9nWEgvyMM8oR0k1Tm0445VBkkTiCZ9eHTU/DHOrkpPHTzky7DB7Ex6LURbw==" saltValue="rpgdZN3h3U3kU0mp/5C63Q==" spinCount="100000" sqref="AM834:AM838" name="Rango20_6_4"/>
    <protectedRange algorithmName="SHA-512" hashValue="UsfizhPwdBrUn5zOS3WqdY3TPA++aIlqTnGxBwvC2IUZt3JGw4LtHe0ev0T70IkPiYR3Dr0Xm/tWGOm/czyZpw==" saltValue="cjnxz4ZIuYhaq4B3zUQbGQ==" spinCount="100000" sqref="AG834:AG838" name="Rango18_6_4"/>
    <protectedRange algorithmName="SHA-512" hashValue="dgFgqJXAPIHUZEBXD9AI0AQPym5Ml+pG19WQsslgAdL323xdeCxl4/AJp68Ir2dTxRcdg32gq4P02WviM5MUkA==" saltValue="srZSzcspycA8BMwxW8KK1A==" spinCount="100000" sqref="AC834:AC838" name="Rango16_6_4"/>
    <protectedRange algorithmName="SHA-512" hashValue="B8WCkMD+8J/zIaS8Oo0+B+AET6ypKzdB3HK3e9KnMZFpkBAJ5KsSIbzxTkFeiWuIxsdDRrVVD4LOcDOsEZc7Tg==" saltValue="XREeJfWxZ+SyJDvyz7AgIg==" spinCount="100000" sqref="X834:X838" name="Rango14_6_4"/>
    <protectedRange sqref="AI836" name="Rango8_5_5"/>
    <protectedRange sqref="AE834:AE838" name="Rango7_8_4"/>
    <protectedRange sqref="U834:AB838 AD834:AD838 AH834:AH838 AK834:AK838" name="Rango3_6_4"/>
    <protectedRange sqref="AL834:AL838" name="Rango9_6_4"/>
    <protectedRange sqref="AN834:AO838" name="Rango10_6_4"/>
    <protectedRange algorithmName="SHA-512" hashValue="AUzBZMe6D+10r34d8qXrCZcC2CpIeDr+RVOQWodM6TWTVEQZS9gxq2ggxDHbN2v2d2KNbRVoRCKo5ytpKblnmw==" saltValue="+cIicJAvfvH5F8AJ6sLIzQ==" spinCount="100000" sqref="Z834:Z838" name="Rango15_6_4"/>
    <protectedRange algorithmName="SHA-512" hashValue="XKDTbc+qBIe3GWMWwcogNFvAuKISD40pRIze8seExzFDqNoPL/nJDqqqVNIHUPjQ5TDq0esl+bgKI2vL5Ut/kw==" saltValue="LtNMripD0cb58TxMM8D/fQ==" spinCount="100000" sqref="AC834:AC838" name="Rango17_6_4"/>
    <protectedRange algorithmName="SHA-512" hashValue="m7w30hpmQPnUg/VlAVvcedtDvkfIkLtEVqiS+MHxmKVV8A8bCUckiCL5gzfZ52PW1y+17d+2/aix2FXion7ezQ==" saltValue="EvLRvAL0Lw6DqW88gAYDBQ==" spinCount="100000" sqref="AJ834:AJ838" name="Rango19_6_4"/>
    <protectedRange sqref="AI834:AI835 AI837:AI838" name="Rango3_2_1_5"/>
    <protectedRange algorithmName="SHA-512" hashValue="acnxH8s5sK2bER+gIkN3vg2gP/Ggux8vzA6WMXfy90o5HJ1I+fOMGHWP2mTy5Jszvhu9BOoBnNaADSaUN/vsUg==" saltValue="NdDCR86TJ14bmsipThqXmg==" spinCount="100000" sqref="N846:N905" name="Rango24_23"/>
    <protectedRange algorithmName="SHA-512" hashValue="r0lpkfpFwL26HqkEheOGalMT2MFVWguQk80afl84CXIC6cGXTOQxej85plyqy/3uf7KBx5z52VzNQI9JYBuCtg==" saltValue="AZqd84GWNrDnVOn8lGimwQ==" spinCount="100000" sqref="AT846:AT905" name="Rango22_23"/>
    <protectedRange algorithmName="SHA-512" hashValue="z1ks+i6eYA6uNs6pX2NisxcDr7v9nWEgvyMM8oR0k1Tm0445VBkkTiCZ9eHTU/DHOrkpPHTzky7DB7Ex6LURbw==" saltValue="rpgdZN3h3U3kU0mp/5C63Q==" spinCount="100000" sqref="AM846:AM905" name="Rango20_24"/>
    <protectedRange algorithmName="SHA-512" hashValue="UsfizhPwdBrUn5zOS3WqdY3TPA++aIlqTnGxBwvC2IUZt3JGw4LtHe0ev0T70IkPiYR3Dr0Xm/tWGOm/czyZpw==" saltValue="cjnxz4ZIuYhaq4B3zUQbGQ==" spinCount="100000" sqref="AG846:AG905" name="Rango18_24"/>
    <protectedRange algorithmName="SHA-512" hashValue="dgFgqJXAPIHUZEBXD9AI0AQPym5Ml+pG19WQsslgAdL323xdeCxl4/AJp68Ir2dTxRcdg32gq4P02WviM5MUkA==" saltValue="srZSzcspycA8BMwxW8KK1A==" spinCount="100000" sqref="AC846:AC905" name="Rango16_24"/>
    <protectedRange algorithmName="SHA-512" hashValue="B8WCkMD+8J/zIaS8Oo0+B+AET6ypKzdB3HK3e9KnMZFpkBAJ5KsSIbzxTkFeiWuIxsdDRrVVD4LOcDOsEZc7Tg==" saltValue="XREeJfWxZ+SyJDvyz7AgIg==" spinCount="100000" sqref="X846:X905" name="Rango14_23"/>
    <protectedRange algorithmName="SHA-512" hashValue="NLOciA4zITfq+P/3TKO+RkeFBXLKLOxSr6Fmymff1fSjn83yLV2sVdZo5TLHGjxk/lxdlS9JJ/NSmjd8y4KC/w==" saltValue="sPw31vn+6I0uO7H84BfILQ==" spinCount="100000" sqref="O846:O905" name="Rango12_23"/>
    <protectedRange sqref="AI846:AI905" name="Rango8_22"/>
    <protectedRange sqref="AE846:AF905" name="Rango7_25"/>
    <protectedRange sqref="H846:L905" name="Rango1_25"/>
    <protectedRange sqref="AD846:AD905 AH846:AH905 AK846:AK905 U846:AB905" name="Rango3_25"/>
    <protectedRange sqref="M846:M905 AS846:AS905" name="Rango5_23"/>
    <protectedRange sqref="P846:P905 AU846:AU905" name="Rango6_23"/>
    <protectedRange sqref="AL846:AL905" name="Rango9_23"/>
    <protectedRange sqref="AN846:AO905" name="Rango10_23"/>
    <protectedRange algorithmName="SHA-512" hashValue="+Eoa3/YKDjhUg1NuzY63wpJFMe5Jx3DsWpB6dPKFgxlExUJj8AmRs5NUWyhHWCl89Z9FweF6UWdkEt9PtAPY9A==" saltValue="R1HzPY1LuxYXWPZzMjUnFA==" spinCount="100000" sqref="G846:G905" name="Rango11_23"/>
    <protectedRange algorithmName="SHA-512" hashValue="bA1f0BG67PkTr3wRVdXNYWIT3BeWmvgG8HFTrD5ZHmZzWOtOp/pvlZ/9yBQBbZVK5RSdwlBz3HBU+2w4hHC2/g==" saltValue="sE1U0TF50J+xnZokNCpPzg==" spinCount="100000" sqref="R846:T905" name="Rango13_23"/>
    <protectedRange algorithmName="SHA-512" hashValue="AUzBZMe6D+10r34d8qXrCZcC2CpIeDr+RVOQWodM6TWTVEQZS9gxq2ggxDHbN2v2d2KNbRVoRCKo5ytpKblnmw==" saltValue="+cIicJAvfvH5F8AJ6sLIzQ==" spinCount="100000" sqref="Z846:Z905" name="Rango15_24"/>
    <protectedRange algorithmName="SHA-512" hashValue="XKDTbc+qBIe3GWMWwcogNFvAuKISD40pRIze8seExzFDqNoPL/nJDqqqVNIHUPjQ5TDq0esl+bgKI2vL5Ut/kw==" saltValue="LtNMripD0cb58TxMM8D/fQ==" spinCount="100000" sqref="AC846:AC905" name="Rango17_24"/>
    <protectedRange algorithmName="SHA-512" hashValue="m7w30hpmQPnUg/VlAVvcedtDvkfIkLtEVqiS+MHxmKVV8A8bCUckiCL5gzfZ52PW1y+17d+2/aix2FXion7ezQ==" saltValue="EvLRvAL0Lw6DqW88gAYDBQ==" spinCount="100000" sqref="AJ846:AJ905" name="Rango19_24"/>
    <protectedRange algorithmName="SHA-512" hashValue="1ln+auQSlLJNHIG81C6MA/nbCuksukpAQPKuf5WOMNyF53MA/eqDTYtektNn1tD9VKUK//n7cgv/CHCXwpL0nA==" saltValue="3evwLrZ35sOwQim+hZCG2w==" spinCount="100000" sqref="AP846:AR905" name="Rango21_23"/>
    <protectedRange algorithmName="SHA-512" hashValue="2CwhdAtEGwRw5/oUbJEYx/frqFhl1WIQKD9zikN7Kldk6KYpoNw31wbxO3q3C+UKZKrbNBGhXKX3obByVJO1JA==" saltValue="2DQkiLG3kG23JX9JxRjzkA==" spinCount="100000" sqref="AV846:AY905" name="Rango23_23"/>
    <protectedRange algorithmName="SHA-512" hashValue="acnxH8s5sK2bER+gIkN3vg2gP/Ggux8vzA6WMXfy90o5HJ1I+fOMGHWP2mTy5Jszvhu9BOoBnNaADSaUN/vsUg==" saltValue="NdDCR86TJ14bmsipThqXmg==" spinCount="100000" sqref="N936:N977" name="Rango24_3"/>
    <protectedRange algorithmName="SHA-512" hashValue="r0lpkfpFwL26HqkEheOGalMT2MFVWguQk80afl84CXIC6cGXTOQxej85plyqy/3uf7KBx5z52VzNQI9JYBuCtg==" saltValue="AZqd84GWNrDnVOn8lGimwQ==" spinCount="100000" sqref="AT936:AT977" name="Rango22"/>
    <protectedRange algorithmName="SHA-512" hashValue="z1ks+i6eYA6uNs6pX2NisxcDr7v9nWEgvyMM8oR0k1Tm0445VBkkTiCZ9eHTU/DHOrkpPHTzky7DB7Ex6LURbw==" saltValue="rpgdZN3h3U3kU0mp/5C63Q==" spinCount="100000" sqref="AM936:AM977" name="Rango20"/>
    <protectedRange algorithmName="SHA-512" hashValue="UsfizhPwdBrUn5zOS3WqdY3TPA++aIlqTnGxBwvC2IUZt3JGw4LtHe0ev0T70IkPiYR3Dr0Xm/tWGOm/czyZpw==" saltValue="cjnxz4ZIuYhaq4B3zUQbGQ==" spinCount="100000" sqref="AG936:AG977" name="Rango18"/>
    <protectedRange algorithmName="SHA-512" hashValue="dgFgqJXAPIHUZEBXD9AI0AQPym5Ml+pG19WQsslgAdL323xdeCxl4/AJp68Ir2dTxRcdg32gq4P02WviM5MUkA==" saltValue="srZSzcspycA8BMwxW8KK1A==" spinCount="100000" sqref="AC936:AC977" name="Rango16"/>
    <protectedRange algorithmName="SHA-512" hashValue="B8WCkMD+8J/zIaS8Oo0+B+AET6ypKzdB3HK3e9KnMZFpkBAJ5KsSIbzxTkFeiWuIxsdDRrVVD4LOcDOsEZc7Tg==" saltValue="XREeJfWxZ+SyJDvyz7AgIg==" spinCount="100000" sqref="X936:X977" name="Rango14"/>
    <protectedRange algorithmName="SHA-512" hashValue="NLOciA4zITfq+P/3TKO+RkeFBXLKLOxSr6Fmymff1fSjn83yLV2sVdZo5TLHGjxk/lxdlS9JJ/NSmjd8y4KC/w==" saltValue="sPw31vn+6I0uO7H84BfILQ==" spinCount="100000" sqref="O936:O977" name="Rango12_3"/>
    <protectedRange sqref="AI936:AI977" name="Rango8"/>
    <protectedRange sqref="AE936:AF977" name="Rango7"/>
    <protectedRange sqref="H936:L977" name="Rango1_5"/>
    <protectedRange sqref="AD936:AD977 AH936:AH977 AK936:AK977 U936:AB977" name="Rango3"/>
    <protectedRange sqref="M936:M977 AS936:AS977" name="Rango5_3"/>
    <protectedRange sqref="P936:P977 AU936:AU977" name="Rango6_3"/>
    <protectedRange sqref="AL936:AL977" name="Rango9"/>
    <protectedRange sqref="AN936:AO977" name="Rango10"/>
    <protectedRange algorithmName="SHA-512" hashValue="+Eoa3/YKDjhUg1NuzY63wpJFMe5Jx3DsWpB6dPKFgxlExUJj8AmRs5NUWyhHWCl89Z9FweF6UWdkEt9PtAPY9A==" saltValue="R1HzPY1LuxYXWPZzMjUnFA==" spinCount="100000" sqref="G936:G977" name="Rango11_3"/>
    <protectedRange algorithmName="SHA-512" hashValue="bA1f0BG67PkTr3wRVdXNYWIT3BeWmvgG8HFTrD5ZHmZzWOtOp/pvlZ/9yBQBbZVK5RSdwlBz3HBU+2w4hHC2/g==" saltValue="sE1U0TF50J+xnZokNCpPzg==" spinCount="100000" sqref="R936:T977" name="Rango13_3"/>
    <protectedRange algorithmName="SHA-512" hashValue="AUzBZMe6D+10r34d8qXrCZcC2CpIeDr+RVOQWodM6TWTVEQZS9gxq2ggxDHbN2v2d2KNbRVoRCKo5ytpKblnmw==" saltValue="+cIicJAvfvH5F8AJ6sLIzQ==" spinCount="100000" sqref="Z936:Z977" name="Rango15"/>
    <protectedRange algorithmName="SHA-512" hashValue="XKDTbc+qBIe3GWMWwcogNFvAuKISD40pRIze8seExzFDqNoPL/nJDqqqVNIHUPjQ5TDq0esl+bgKI2vL5Ut/kw==" saltValue="LtNMripD0cb58TxMM8D/fQ==" spinCount="100000" sqref="AC936:AC977" name="Rango17"/>
    <protectedRange algorithmName="SHA-512" hashValue="m7w30hpmQPnUg/VlAVvcedtDvkfIkLtEVqiS+MHxmKVV8A8bCUckiCL5gzfZ52PW1y+17d+2/aix2FXion7ezQ==" saltValue="EvLRvAL0Lw6DqW88gAYDBQ==" spinCount="100000" sqref="AJ936:AJ977" name="Rango19"/>
    <protectedRange algorithmName="SHA-512" hashValue="1ln+auQSlLJNHIG81C6MA/nbCuksukpAQPKuf5WOMNyF53MA/eqDTYtektNn1tD9VKUK//n7cgv/CHCXwpL0nA==" saltValue="3evwLrZ35sOwQim+hZCG2w==" spinCount="100000" sqref="AP936:AR977" name="Rango21"/>
    <protectedRange algorithmName="SHA-512" hashValue="2CwhdAtEGwRw5/oUbJEYx/frqFhl1WIQKD9zikN7Kldk6KYpoNw31wbxO3q3C+UKZKrbNBGhXKX3obByVJO1JA==" saltValue="2DQkiLG3kG23JX9JxRjzkA==" spinCount="100000" sqref="AV936:AY977" name="Rango23"/>
    <protectedRange algorithmName="SHA-512" hashValue="acnxH8s5sK2bER+gIkN3vg2gP/Ggux8vzA6WMXfy90o5HJ1I+fOMGHWP2mTy5Jszvhu9BOoBnNaADSaUN/vsUg==" saltValue="NdDCR86TJ14bmsipThqXmg==" spinCount="100000" sqref="N978:N1025" name="Rango24_24"/>
    <protectedRange algorithmName="SHA-512" hashValue="r0lpkfpFwL26HqkEheOGalMT2MFVWguQk80afl84CXIC6cGXTOQxej85plyqy/3uf7KBx5z52VzNQI9JYBuCtg==" saltValue="AZqd84GWNrDnVOn8lGimwQ==" spinCount="100000" sqref="AT978:AT1025" name="Rango22_3"/>
    <protectedRange algorithmName="SHA-512" hashValue="z1ks+i6eYA6uNs6pX2NisxcDr7v9nWEgvyMM8oR0k1Tm0445VBkkTiCZ9eHTU/DHOrkpPHTzky7DB7Ex6LURbw==" saltValue="rpgdZN3h3U3kU0mp/5C63Q==" spinCount="100000" sqref="AM978:AM1006 AM1008:AM1010 AM1013" name="Rango20_4"/>
    <protectedRange algorithmName="SHA-512" hashValue="UsfizhPwdBrUn5zOS3WqdY3TPA++aIlqTnGxBwvC2IUZt3JGw4LtHe0ev0T70IkPiYR3Dr0Xm/tWGOm/czyZpw==" saltValue="cjnxz4ZIuYhaq4B3zUQbGQ==" spinCount="100000" sqref="AG978:AG1006 AG1008:AG1010 AG1013" name="Rango18_4"/>
    <protectedRange algorithmName="SHA-512" hashValue="dgFgqJXAPIHUZEBXD9AI0AQPym5Ml+pG19WQsslgAdL323xdeCxl4/AJp68Ir2dTxRcdg32gq4P02WviM5MUkA==" saltValue="srZSzcspycA8BMwxW8KK1A==" spinCount="100000" sqref="AC978:AC1006 AC1008:AC1010 AC1013" name="Rango16_4"/>
    <protectedRange algorithmName="SHA-512" hashValue="B8WCkMD+8J/zIaS8Oo0+B+AET6ypKzdB3HK3e9KnMZFpkBAJ5KsSIbzxTkFeiWuIxsdDRrVVD4LOcDOsEZc7Tg==" saltValue="XREeJfWxZ+SyJDvyz7AgIg==" spinCount="100000" sqref="X978:X1006 X1008:X1010 X1013" name="Rango14_3"/>
    <protectedRange algorithmName="SHA-512" hashValue="NLOciA4zITfq+P/3TKO+RkeFBXLKLOxSr6Fmymff1fSjn83yLV2sVdZo5TLHGjxk/lxdlS9JJ/NSmjd8y4KC/w==" saltValue="sPw31vn+6I0uO7H84BfILQ==" spinCount="100000" sqref="O978:O1025" name="Rango12_24"/>
    <protectedRange sqref="AI978:AI1006 AI1008:AI1010 AI1013" name="Rango8_3"/>
    <protectedRange sqref="AE978:AF1010 AE1013:AF1013 AF1011:AF1012 AF1014 AF1017" name="Rango7_5"/>
    <protectedRange sqref="H978:L1025" name="Rango1_6"/>
    <protectedRange sqref="U978:AA978 U979:AB980 U981:AA981 U982:AB989 U990:AA990 U991:AB992 U993:AA993 AH978:AH1006 U994:AB1006 AD978:AD1006 AK978:AK1006 AH1008:AH1010 U1008:AB1010 AD1008:AD1010 AK1008:AK1010 AH1013 U1013:AB1013 AD1013 AK1013" name="Rango3_4"/>
    <protectedRange sqref="M978:M1025 AS978:AS1025" name="Rango5_24"/>
    <protectedRange sqref="P978:P1025 AU978:AU1025" name="Rango6_24"/>
    <protectedRange sqref="AL978:AL1006 AL1008:AL1010 AL1013" name="Rango9_4"/>
    <protectedRange sqref="AN978:AO1006 AN1008:AO1010 AN1013:AO1013" name="Rango10_4"/>
    <protectedRange algorithmName="SHA-512" hashValue="+Eoa3/YKDjhUg1NuzY63wpJFMe5Jx3DsWpB6dPKFgxlExUJj8AmRs5NUWyhHWCl89Z9FweF6UWdkEt9PtAPY9A==" saltValue="R1HzPY1LuxYXWPZzMjUnFA==" spinCount="100000" sqref="G978:G1025" name="Rango11_24"/>
    <protectedRange algorithmName="SHA-512" hashValue="bA1f0BG67PkTr3wRVdXNYWIT3BeWmvgG8HFTrD5ZHmZzWOtOp/pvlZ/9yBQBbZVK5RSdwlBz3HBU+2w4hHC2/g==" saltValue="sE1U0TF50J+xnZokNCpPzg==" spinCount="100000" sqref="R978:T1025" name="Rango13_24"/>
    <protectedRange algorithmName="SHA-512" hashValue="AUzBZMe6D+10r34d8qXrCZcC2CpIeDr+RVOQWodM6TWTVEQZS9gxq2ggxDHbN2v2d2KNbRVoRCKo5ytpKblnmw==" saltValue="+cIicJAvfvH5F8AJ6sLIzQ==" spinCount="100000" sqref="Z978:Z1006 Z1008:Z1010 Z1013" name="Rango15_4"/>
    <protectedRange algorithmName="SHA-512" hashValue="XKDTbc+qBIe3GWMWwcogNFvAuKISD40pRIze8seExzFDqNoPL/nJDqqqVNIHUPjQ5TDq0esl+bgKI2vL5Ut/kw==" saltValue="LtNMripD0cb58TxMM8D/fQ==" spinCount="100000" sqref="AC978:AC1006 AC1008:AC1010 AC1013" name="Rango17_4"/>
    <protectedRange algorithmName="SHA-512" hashValue="m7w30hpmQPnUg/VlAVvcedtDvkfIkLtEVqiS+MHxmKVV8A8bCUckiCL5gzfZ52PW1y+17d+2/aix2FXion7ezQ==" saltValue="EvLRvAL0Lw6DqW88gAYDBQ==" spinCount="100000" sqref="AJ978:AJ1006 AJ1008:AJ1010 AJ1013" name="Rango19_4"/>
    <protectedRange algorithmName="SHA-512" hashValue="1ln+auQSlLJNHIG81C6MA/nbCuksukpAQPKuf5WOMNyF53MA/eqDTYtektNn1tD9VKUK//n7cgv/CHCXwpL0nA==" saltValue="3evwLrZ35sOwQim+hZCG2w==" spinCount="100000" sqref="AP978:AR1025" name="Rango21_3"/>
    <protectedRange algorithmName="SHA-512" hashValue="2CwhdAtEGwRw5/oUbJEYx/frqFhl1WIQKD9zikN7Kldk6KYpoNw31wbxO3q3C+UKZKrbNBGhXKX3obByVJO1JA==" saltValue="2DQkiLG3kG23JX9JxRjzkA==" spinCount="100000" sqref="AV978:AY1025" name="Rango23_3"/>
    <protectedRange sqref="AB978 AB981 AB990 AB993" name="Rango3_1_8"/>
    <protectedRange algorithmName="SHA-512" hashValue="z1ks+i6eYA6uNs6pX2NisxcDr7v9nWEgvyMM8oR0k1Tm0445VBkkTiCZ9eHTU/DHOrkpPHTzky7DB7Ex6LURbw==" saltValue="rpgdZN3h3U3kU0mp/5C63Q==" spinCount="100000" sqref="AM1007" name="Rango20_1_8"/>
    <protectedRange algorithmName="SHA-512" hashValue="UsfizhPwdBrUn5zOS3WqdY3TPA++aIlqTnGxBwvC2IUZt3JGw4LtHe0ev0T70IkPiYR3Dr0Xm/tWGOm/czyZpw==" saltValue="cjnxz4ZIuYhaq4B3zUQbGQ==" spinCount="100000" sqref="AG1007" name="Rango18_1_8"/>
    <protectedRange algorithmName="SHA-512" hashValue="dgFgqJXAPIHUZEBXD9AI0AQPym5Ml+pG19WQsslgAdL323xdeCxl4/AJp68Ir2dTxRcdg32gq4P02WviM5MUkA==" saltValue="srZSzcspycA8BMwxW8KK1A==" spinCount="100000" sqref="AC1007" name="Rango16_1_8"/>
    <protectedRange algorithmName="SHA-512" hashValue="B8WCkMD+8J/zIaS8Oo0+B+AET6ypKzdB3HK3e9KnMZFpkBAJ5KsSIbzxTkFeiWuIxsdDRrVVD4LOcDOsEZc7Tg==" saltValue="XREeJfWxZ+SyJDvyz7AgIg==" spinCount="100000" sqref="X1007" name="Rango14_1_8"/>
    <protectedRange sqref="AI1007" name="Rango8_1_7"/>
    <protectedRange sqref="AD1007 AH1007 AK1007 U1007:AB1007" name="Rango3_2_10"/>
    <protectedRange sqref="AL1007" name="Rango9_1_8"/>
    <protectedRange sqref="AN1007:AO1007" name="Rango10_1_9"/>
    <protectedRange algorithmName="SHA-512" hashValue="AUzBZMe6D+10r34d8qXrCZcC2CpIeDr+RVOQWodM6TWTVEQZS9gxq2ggxDHbN2v2d2KNbRVoRCKo5ytpKblnmw==" saltValue="+cIicJAvfvH5F8AJ6sLIzQ==" spinCount="100000" sqref="Z1007" name="Rango15_1_8"/>
    <protectedRange algorithmName="SHA-512" hashValue="XKDTbc+qBIe3GWMWwcogNFvAuKISD40pRIze8seExzFDqNoPL/nJDqqqVNIHUPjQ5TDq0esl+bgKI2vL5Ut/kw==" saltValue="LtNMripD0cb58TxMM8D/fQ==" spinCount="100000" sqref="AC1007" name="Rango17_1_8"/>
    <protectedRange algorithmName="SHA-512" hashValue="m7w30hpmQPnUg/VlAVvcedtDvkfIkLtEVqiS+MHxmKVV8A8bCUckiCL5gzfZ52PW1y+17d+2/aix2FXion7ezQ==" saltValue="EvLRvAL0Lw6DqW88gAYDBQ==" spinCount="100000" sqref="AJ1007" name="Rango19_1_8"/>
    <protectedRange algorithmName="SHA-512" hashValue="z1ks+i6eYA6uNs6pX2NisxcDr7v9nWEgvyMM8oR0k1Tm0445VBkkTiCZ9eHTU/DHOrkpPHTzky7DB7Ex6LURbw==" saltValue="rpgdZN3h3U3kU0mp/5C63Q==" spinCount="100000" sqref="AM1011" name="Rango20_2_9"/>
    <protectedRange algorithmName="SHA-512" hashValue="UsfizhPwdBrUn5zOS3WqdY3TPA++aIlqTnGxBwvC2IUZt3JGw4LtHe0ev0T70IkPiYR3Dr0Xm/tWGOm/czyZpw==" saltValue="cjnxz4ZIuYhaq4B3zUQbGQ==" spinCount="100000" sqref="AG1011" name="Rango18_2_9"/>
    <protectedRange algorithmName="SHA-512" hashValue="dgFgqJXAPIHUZEBXD9AI0AQPym5Ml+pG19WQsslgAdL323xdeCxl4/AJp68Ir2dTxRcdg32gq4P02WviM5MUkA==" saltValue="srZSzcspycA8BMwxW8KK1A==" spinCount="100000" sqref="AC1011" name="Rango16_2_9"/>
    <protectedRange algorithmName="SHA-512" hashValue="B8WCkMD+8J/zIaS8Oo0+B+AET6ypKzdB3HK3e9KnMZFpkBAJ5KsSIbzxTkFeiWuIxsdDRrVVD4LOcDOsEZc7Tg==" saltValue="XREeJfWxZ+SyJDvyz7AgIg==" spinCount="100000" sqref="X1011" name="Rango14_2_9"/>
    <protectedRange sqref="AK1011 U1011:AB1011 AD1011:AE1011 AH1011:AI1011" name="Rango3_3_5"/>
    <protectedRange sqref="AL1011" name="Rango9_2_8"/>
    <protectedRange sqref="AN1011" name="Rango10_2_9"/>
    <protectedRange algorithmName="SHA-512" hashValue="AUzBZMe6D+10r34d8qXrCZcC2CpIeDr+RVOQWodM6TWTVEQZS9gxq2ggxDHbN2v2d2KNbRVoRCKo5ytpKblnmw==" saltValue="+cIicJAvfvH5F8AJ6sLIzQ==" spinCount="100000" sqref="Z1011" name="Rango15_2_9"/>
    <protectedRange algorithmName="SHA-512" hashValue="XKDTbc+qBIe3GWMWwcogNFvAuKISD40pRIze8seExzFDqNoPL/nJDqqqVNIHUPjQ5TDq0esl+bgKI2vL5Ut/kw==" saltValue="LtNMripD0cb58TxMM8D/fQ==" spinCount="100000" sqref="AC1011" name="Rango17_2_9"/>
    <protectedRange algorithmName="SHA-512" hashValue="m7w30hpmQPnUg/VlAVvcedtDvkfIkLtEVqiS+MHxmKVV8A8bCUckiCL5gzfZ52PW1y+17d+2/aix2FXion7ezQ==" saltValue="EvLRvAL0Lw6DqW88gAYDBQ==" spinCount="100000" sqref="AJ1011" name="Rango19_2_9"/>
    <protectedRange sqref="AO1011" name="Rango10_1_1_1_6"/>
    <protectedRange algorithmName="SHA-512" hashValue="z1ks+i6eYA6uNs6pX2NisxcDr7v9nWEgvyMM8oR0k1Tm0445VBkkTiCZ9eHTU/DHOrkpPHTzky7DB7Ex6LURbw==" saltValue="rpgdZN3h3U3kU0mp/5C63Q==" spinCount="100000" sqref="AM1012" name="Rango20_3_5"/>
    <protectedRange algorithmName="SHA-512" hashValue="UsfizhPwdBrUn5zOS3WqdY3TPA++aIlqTnGxBwvC2IUZt3JGw4LtHe0ev0T70IkPiYR3Dr0Xm/tWGOm/czyZpw==" saltValue="cjnxz4ZIuYhaq4B3zUQbGQ==" spinCount="100000" sqref="AG1012" name="Rango18_3_5"/>
    <protectedRange algorithmName="SHA-512" hashValue="dgFgqJXAPIHUZEBXD9AI0AQPym5Ml+pG19WQsslgAdL323xdeCxl4/AJp68Ir2dTxRcdg32gq4P02WviM5MUkA==" saltValue="srZSzcspycA8BMwxW8KK1A==" spinCount="100000" sqref="AC1012" name="Rango16_3_5"/>
    <protectedRange algorithmName="SHA-512" hashValue="B8WCkMD+8J/zIaS8Oo0+B+AET6ypKzdB3HK3e9KnMZFpkBAJ5KsSIbzxTkFeiWuIxsdDRrVVD4LOcDOsEZc7Tg==" saltValue="XREeJfWxZ+SyJDvyz7AgIg==" spinCount="100000" sqref="X1012" name="Rango14_3_5"/>
    <protectedRange sqref="AI1012" name="Rango8_2_5"/>
    <protectedRange sqref="AE1012" name="Rango7_3_5"/>
    <protectedRange sqref="AD1012 AH1012 AK1012 U1012:AB1012" name="Rango3_4_5"/>
    <protectedRange sqref="AL1012" name="Rango9_3_5"/>
    <protectedRange sqref="AN1012:AO1012" name="Rango10_3_5"/>
    <protectedRange algorithmName="SHA-512" hashValue="AUzBZMe6D+10r34d8qXrCZcC2CpIeDr+RVOQWodM6TWTVEQZS9gxq2ggxDHbN2v2d2KNbRVoRCKo5ytpKblnmw==" saltValue="+cIicJAvfvH5F8AJ6sLIzQ==" spinCount="100000" sqref="Z1012" name="Rango15_3_5"/>
    <protectedRange algorithmName="SHA-512" hashValue="XKDTbc+qBIe3GWMWwcogNFvAuKISD40pRIze8seExzFDqNoPL/nJDqqqVNIHUPjQ5TDq0esl+bgKI2vL5Ut/kw==" saltValue="LtNMripD0cb58TxMM8D/fQ==" spinCount="100000" sqref="AC1012" name="Rango17_3_5"/>
    <protectedRange algorithmName="SHA-512" hashValue="m7w30hpmQPnUg/VlAVvcedtDvkfIkLtEVqiS+MHxmKVV8A8bCUckiCL5gzfZ52PW1y+17d+2/aix2FXion7ezQ==" saltValue="EvLRvAL0Lw6DqW88gAYDBQ==" spinCount="100000" sqref="AJ1012" name="Rango19_3_5"/>
    <protectedRange algorithmName="SHA-512" hashValue="z1ks+i6eYA6uNs6pX2NisxcDr7v9nWEgvyMM8oR0k1Tm0445VBkkTiCZ9eHTU/DHOrkpPHTzky7DB7Ex6LURbw==" saltValue="rpgdZN3h3U3kU0mp/5C63Q==" spinCount="100000" sqref="AM1014:AM1019" name="Rango20_4_4"/>
    <protectedRange algorithmName="SHA-512" hashValue="UsfizhPwdBrUn5zOS3WqdY3TPA++aIlqTnGxBwvC2IUZt3JGw4LtHe0ev0T70IkPiYR3Dr0Xm/tWGOm/czyZpw==" saltValue="cjnxz4ZIuYhaq4B3zUQbGQ==" spinCount="100000" sqref="AG1014:AG1019" name="Rango18_4_4"/>
    <protectedRange algorithmName="SHA-512" hashValue="dgFgqJXAPIHUZEBXD9AI0AQPym5Ml+pG19WQsslgAdL323xdeCxl4/AJp68Ir2dTxRcdg32gq4P02WviM5MUkA==" saltValue="srZSzcspycA8BMwxW8KK1A==" spinCount="100000" sqref="AC1014:AC1019" name="Rango16_4_4"/>
    <protectedRange algorithmName="SHA-512" hashValue="B8WCkMD+8J/zIaS8Oo0+B+AET6ypKzdB3HK3e9KnMZFpkBAJ5KsSIbzxTkFeiWuIxsdDRrVVD4LOcDOsEZc7Tg==" saltValue="XREeJfWxZ+SyJDvyz7AgIg==" spinCount="100000" sqref="X1014:X1019" name="Rango14_4_4"/>
    <protectedRange sqref="AI1014:AI1019" name="Rango8_3_5"/>
    <protectedRange sqref="AE1015:AF1016 AE1014 AE1018:AF1019 AE1017" name="Rango7_4_3"/>
    <protectedRange sqref="AD1014:AD1019 AH1014:AH1019 AK1014:AK1019 U1014:AB1019" name="Rango3_5_5"/>
    <protectedRange sqref="AL1014:AL1019" name="Rango9_4_3"/>
    <protectedRange sqref="AN1014:AO1019" name="Rango10_4_4"/>
    <protectedRange algorithmName="SHA-512" hashValue="AUzBZMe6D+10r34d8qXrCZcC2CpIeDr+RVOQWodM6TWTVEQZS9gxq2ggxDHbN2v2d2KNbRVoRCKo5ytpKblnmw==" saltValue="+cIicJAvfvH5F8AJ6sLIzQ==" spinCount="100000" sqref="Z1014:Z1019" name="Rango15_4_4"/>
    <protectedRange algorithmName="SHA-512" hashValue="XKDTbc+qBIe3GWMWwcogNFvAuKISD40pRIze8seExzFDqNoPL/nJDqqqVNIHUPjQ5TDq0esl+bgKI2vL5Ut/kw==" saltValue="LtNMripD0cb58TxMM8D/fQ==" spinCount="100000" sqref="AC1014:AC1019" name="Rango17_4_4"/>
    <protectedRange algorithmName="SHA-512" hashValue="m7w30hpmQPnUg/VlAVvcedtDvkfIkLtEVqiS+MHxmKVV8A8bCUckiCL5gzfZ52PW1y+17d+2/aix2FXion7ezQ==" saltValue="EvLRvAL0Lw6DqW88gAYDBQ==" spinCount="100000" sqref="AJ1014:AJ1019" name="Rango19_4_4"/>
    <protectedRange algorithmName="SHA-512" hashValue="z1ks+i6eYA6uNs6pX2NisxcDr7v9nWEgvyMM8oR0k1Tm0445VBkkTiCZ9eHTU/DHOrkpPHTzky7DB7Ex6LURbw==" saltValue="rpgdZN3h3U3kU0mp/5C63Q==" spinCount="100000" sqref="AM1020:AM1025" name="Rango20_5_5"/>
    <protectedRange algorithmName="SHA-512" hashValue="UsfizhPwdBrUn5zOS3WqdY3TPA++aIlqTnGxBwvC2IUZt3JGw4LtHe0ev0T70IkPiYR3Dr0Xm/tWGOm/czyZpw==" saltValue="cjnxz4ZIuYhaq4B3zUQbGQ==" spinCount="100000" sqref="AG1020:AG1025" name="Rango18_5_5"/>
    <protectedRange algorithmName="SHA-512" hashValue="dgFgqJXAPIHUZEBXD9AI0AQPym5Ml+pG19WQsslgAdL323xdeCxl4/AJp68Ir2dTxRcdg32gq4P02WviM5MUkA==" saltValue="srZSzcspycA8BMwxW8KK1A==" spinCount="100000" sqref="AC1020:AC1025" name="Rango16_5_5"/>
    <protectedRange algorithmName="SHA-512" hashValue="B8WCkMD+8J/zIaS8Oo0+B+AET6ypKzdB3HK3e9KnMZFpkBAJ5KsSIbzxTkFeiWuIxsdDRrVVD4LOcDOsEZc7Tg==" saltValue="XREeJfWxZ+SyJDvyz7AgIg==" spinCount="100000" sqref="X1020:X1025" name="Rango14_5_5"/>
    <protectedRange sqref="AI1020 AI1022:AI1023" name="Rango8_4_5"/>
    <protectedRange sqref="AE1020:AF1025" name="Rango7_5_4"/>
    <protectedRange sqref="AI1021 AD1020:AD1025 AH1020:AH1025 AK1020:AK1025 U1020:AB1025" name="Rango3_6_5"/>
    <protectedRange sqref="AL1020:AL1025" name="Rango9_5_5"/>
    <protectedRange sqref="AN1020:AO1025" name="Rango10_5_5"/>
    <protectedRange algorithmName="SHA-512" hashValue="AUzBZMe6D+10r34d8qXrCZcC2CpIeDr+RVOQWodM6TWTVEQZS9gxq2ggxDHbN2v2d2KNbRVoRCKo5ytpKblnmw==" saltValue="+cIicJAvfvH5F8AJ6sLIzQ==" spinCount="100000" sqref="Z1020:Z1025" name="Rango15_5_5"/>
    <protectedRange algorithmName="SHA-512" hashValue="XKDTbc+qBIe3GWMWwcogNFvAuKISD40pRIze8seExzFDqNoPL/nJDqqqVNIHUPjQ5TDq0esl+bgKI2vL5Ut/kw==" saltValue="LtNMripD0cb58TxMM8D/fQ==" spinCount="100000" sqref="AC1020:AC1025" name="Rango17_5_5"/>
    <protectedRange algorithmName="SHA-512" hashValue="m7w30hpmQPnUg/VlAVvcedtDvkfIkLtEVqiS+MHxmKVV8A8bCUckiCL5gzfZ52PW1y+17d+2/aix2FXion7ezQ==" saltValue="EvLRvAL0Lw6DqW88gAYDBQ==" spinCount="100000" sqref="AJ1020:AJ1025" name="Rango19_5_5"/>
    <protectedRange algorithmName="SHA-512" hashValue="acnxH8s5sK2bER+gIkN3vg2gP/Ggux8vzA6WMXfy90o5HJ1I+fOMGHWP2mTy5Jszvhu9BOoBnNaADSaUN/vsUg==" saltValue="NdDCR86TJ14bmsipThqXmg==" spinCount="100000" sqref="N1026:N1067" name="Rango24_25"/>
    <protectedRange algorithmName="SHA-512" hashValue="r0lpkfpFwL26HqkEheOGalMT2MFVWguQk80afl84CXIC6cGXTOQxej85plyqy/3uf7KBx5z52VzNQI9JYBuCtg==" saltValue="AZqd84GWNrDnVOn8lGimwQ==" spinCount="100000" sqref="AT1026:AT1067" name="Rango22_24"/>
    <protectedRange algorithmName="SHA-512" hashValue="z1ks+i6eYA6uNs6pX2NisxcDr7v9nWEgvyMM8oR0k1Tm0445VBkkTiCZ9eHTU/DHOrkpPHTzky7DB7Ex6LURbw==" saltValue="rpgdZN3h3U3kU0mp/5C63Q==" spinCount="100000" sqref="AM1061:AM1067 AM1026:AM1037 AM1044:AM1055" name="Rango20_25"/>
    <protectedRange algorithmName="SHA-512" hashValue="UsfizhPwdBrUn5zOS3WqdY3TPA++aIlqTnGxBwvC2IUZt3JGw4LtHe0ev0T70IkPiYR3Dr0Xm/tWGOm/czyZpw==" saltValue="cjnxz4ZIuYhaq4B3zUQbGQ==" spinCount="100000" sqref="AG1061:AG1067 AG1026:AG1037 AG1044:AG1055" name="Rango18_25"/>
    <protectedRange algorithmName="SHA-512" hashValue="dgFgqJXAPIHUZEBXD9AI0AQPym5Ml+pG19WQsslgAdL323xdeCxl4/AJp68Ir2dTxRcdg32gq4P02WviM5MUkA==" saltValue="srZSzcspycA8BMwxW8KK1A==" spinCount="100000" sqref="AC1061:AC1067 AC1026:AC1037 AC1044:AC1055" name="Rango16_25"/>
    <protectedRange algorithmName="SHA-512" hashValue="B8WCkMD+8J/zIaS8Oo0+B+AET6ypKzdB3HK3e9KnMZFpkBAJ5KsSIbzxTkFeiWuIxsdDRrVVD4LOcDOsEZc7Tg==" saltValue="XREeJfWxZ+SyJDvyz7AgIg==" spinCount="100000" sqref="X1061:X1067 X1026:X1037 X1044:X1055" name="Rango14_24"/>
    <protectedRange algorithmName="SHA-512" hashValue="NLOciA4zITfq+P/3TKO+RkeFBXLKLOxSr6Fmymff1fSjn83yLV2sVdZo5TLHGjxk/lxdlS9JJ/NSmjd8y4KC/w==" saltValue="sPw31vn+6I0uO7H84BfILQ==" spinCount="100000" sqref="O1026:O1067" name="Rango12_25"/>
    <protectedRange sqref="AI1061:AI1067 AI1026:AI1038 AI1041 AI1044:AI1055" name="Rango8_23"/>
    <protectedRange sqref="AE1061:AF1067 AE1026:AF1037 AF1038:AF1043 AE1044:AF1056 AF1059:AF1060" name="Rango7_26"/>
    <protectedRange sqref="H1026:L1067" name="Rango1_26"/>
    <protectedRange sqref="AD1061:AD1067 AH1061:AH1067 AK1061:AK1067 U1061:AB1067 AD1026:AD1037 AH1026:AH1037 AK1026:AK1037 U1026:AB1037 AD1044:AD1055 AH1044:AH1055 AK1044:AK1055 U1044:AB1055" name="Rango3_26"/>
    <protectedRange sqref="M1026:M1067 AS1026:AS1067" name="Rango5_25"/>
    <protectedRange sqref="P1026:P1067 AU1026:AU1067" name="Rango6_25"/>
    <protectedRange sqref="AL1061:AL1067 AL1026:AL1038 AL1041 AL1043:AL1055" name="Rango9_24"/>
    <protectedRange sqref="AN1061:AO1067 AN1026:AO1037 AN1044:AO1055" name="Rango10_24"/>
    <protectedRange algorithmName="SHA-512" hashValue="+Eoa3/YKDjhUg1NuzY63wpJFMe5Jx3DsWpB6dPKFgxlExUJj8AmRs5NUWyhHWCl89Z9FweF6UWdkEt9PtAPY9A==" saltValue="R1HzPY1LuxYXWPZzMjUnFA==" spinCount="100000" sqref="G1026:G1067" name="Rango11_25"/>
    <protectedRange algorithmName="SHA-512" hashValue="bA1f0BG67PkTr3wRVdXNYWIT3BeWmvgG8HFTrD5ZHmZzWOtOp/pvlZ/9yBQBbZVK5RSdwlBz3HBU+2w4hHC2/g==" saltValue="sE1U0TF50J+xnZokNCpPzg==" spinCount="100000" sqref="R1026:T1067" name="Rango13_25"/>
    <protectedRange algorithmName="SHA-512" hashValue="AUzBZMe6D+10r34d8qXrCZcC2CpIeDr+RVOQWodM6TWTVEQZS9gxq2ggxDHbN2v2d2KNbRVoRCKo5ytpKblnmw==" saltValue="+cIicJAvfvH5F8AJ6sLIzQ==" spinCount="100000" sqref="Z1061:Z1067 Z1026:Z1037 Z1044:Z1055" name="Rango15_25"/>
    <protectedRange algorithmName="SHA-512" hashValue="XKDTbc+qBIe3GWMWwcogNFvAuKISD40pRIze8seExzFDqNoPL/nJDqqqVNIHUPjQ5TDq0esl+bgKI2vL5Ut/kw==" saltValue="LtNMripD0cb58TxMM8D/fQ==" spinCount="100000" sqref="AC1061:AC1067 AC1026:AC1037 AC1044:AC1055" name="Rango17_25"/>
    <protectedRange algorithmName="SHA-512" hashValue="m7w30hpmQPnUg/VlAVvcedtDvkfIkLtEVqiS+MHxmKVV8A8bCUckiCL5gzfZ52PW1y+17d+2/aix2FXion7ezQ==" saltValue="EvLRvAL0Lw6DqW88gAYDBQ==" spinCount="100000" sqref="AJ1061:AJ1067 AJ1026:AJ1037 AJ1044:AJ1055" name="Rango19_25"/>
    <protectedRange algorithmName="SHA-512" hashValue="1ln+auQSlLJNHIG81C6MA/nbCuksukpAQPKuf5WOMNyF53MA/eqDTYtektNn1tD9VKUK//n7cgv/CHCXwpL0nA==" saltValue="3evwLrZ35sOwQim+hZCG2w==" spinCount="100000" sqref="AP1026:AR1067" name="Rango21_24"/>
    <protectedRange algorithmName="SHA-512" hashValue="2CwhdAtEGwRw5/oUbJEYx/frqFhl1WIQKD9zikN7Kldk6KYpoNw31wbxO3q3C+UKZKrbNBGhXKX3obByVJO1JA==" saltValue="2DQkiLG3kG23JX9JxRjzkA==" spinCount="100000" sqref="AV1026:AY1067" name="Rango23_24"/>
    <protectedRange algorithmName="SHA-512" hashValue="z1ks+i6eYA6uNs6pX2NisxcDr7v9nWEgvyMM8oR0k1Tm0445VBkkTiCZ9eHTU/DHOrkpPHTzky7DB7Ex6LURbw==" saltValue="rpgdZN3h3U3kU0mp/5C63Q==" spinCount="100000" sqref="AM1038:AM1043" name="Rango20_1_9"/>
    <protectedRange algorithmName="SHA-512" hashValue="UsfizhPwdBrUn5zOS3WqdY3TPA++aIlqTnGxBwvC2IUZt3JGw4LtHe0ev0T70IkPiYR3Dr0Xm/tWGOm/czyZpw==" saltValue="cjnxz4ZIuYhaq4B3zUQbGQ==" spinCount="100000" sqref="AG1038:AG1043" name="Rango18_1_9"/>
    <protectedRange algorithmName="SHA-512" hashValue="dgFgqJXAPIHUZEBXD9AI0AQPym5Ml+pG19WQsslgAdL323xdeCxl4/AJp68Ir2dTxRcdg32gq4P02WviM5MUkA==" saltValue="srZSzcspycA8BMwxW8KK1A==" spinCount="100000" sqref="AC1038:AC1043" name="Rango16_1_9"/>
    <protectedRange algorithmName="SHA-512" hashValue="B8WCkMD+8J/zIaS8Oo0+B+AET6ypKzdB3HK3e9KnMZFpkBAJ5KsSIbzxTkFeiWuIxsdDRrVVD4LOcDOsEZc7Tg==" saltValue="XREeJfWxZ+SyJDvyz7AgIg==" spinCount="100000" sqref="X1038:X1043" name="Rango14_1_9"/>
    <protectedRange sqref="AI1039:AI1040 AI1042:AI1043" name="Rango8_1_8"/>
    <protectedRange sqref="AE1039:AE1040 AE1042:AE1043" name="Rango7_1_8"/>
    <protectedRange sqref="AD1038:AD1043 AH1038:AH1043 AK1038:AK1043 U1038:AB1043" name="Rango3_1_9"/>
    <protectedRange sqref="AL1039:AL1040 AL1042" name="Rango9_1_9"/>
    <protectedRange sqref="AN1038:AO1043" name="Rango10_1_10"/>
    <protectedRange algorithmName="SHA-512" hashValue="AUzBZMe6D+10r34d8qXrCZcC2CpIeDr+RVOQWodM6TWTVEQZS9gxq2ggxDHbN2v2d2KNbRVoRCKo5ytpKblnmw==" saltValue="+cIicJAvfvH5F8AJ6sLIzQ==" spinCount="100000" sqref="Z1038:Z1043" name="Rango15_1_9"/>
    <protectedRange algorithmName="SHA-512" hashValue="XKDTbc+qBIe3GWMWwcogNFvAuKISD40pRIze8seExzFDqNoPL/nJDqqqVNIHUPjQ5TDq0esl+bgKI2vL5Ut/kw==" saltValue="LtNMripD0cb58TxMM8D/fQ==" spinCount="100000" sqref="AC1038:AC1043" name="Rango17_1_9"/>
    <protectedRange algorithmName="SHA-512" hashValue="m7w30hpmQPnUg/VlAVvcedtDvkfIkLtEVqiS+MHxmKVV8A8bCUckiCL5gzfZ52PW1y+17d+2/aix2FXion7ezQ==" saltValue="EvLRvAL0Lw6DqW88gAYDBQ==" spinCount="100000" sqref="AJ1038:AJ1043" name="Rango19_1_9"/>
    <protectedRange algorithmName="SHA-512" hashValue="z1ks+i6eYA6uNs6pX2NisxcDr7v9nWEgvyMM8oR0k1Tm0445VBkkTiCZ9eHTU/DHOrkpPHTzky7DB7Ex6LURbw==" saltValue="rpgdZN3h3U3kU0mp/5C63Q==" spinCount="100000" sqref="AM1056:AM1059" name="Rango20_2_10"/>
    <protectedRange algorithmName="SHA-512" hashValue="UsfizhPwdBrUn5zOS3WqdY3TPA++aIlqTnGxBwvC2IUZt3JGw4LtHe0ev0T70IkPiYR3Dr0Xm/tWGOm/czyZpw==" saltValue="cjnxz4ZIuYhaq4B3zUQbGQ==" spinCount="100000" sqref="AG1056:AG1059" name="Rango18_2_10"/>
    <protectedRange algorithmName="SHA-512" hashValue="dgFgqJXAPIHUZEBXD9AI0AQPym5Ml+pG19WQsslgAdL323xdeCxl4/AJp68Ir2dTxRcdg32gq4P02WviM5MUkA==" saltValue="srZSzcspycA8BMwxW8KK1A==" spinCount="100000" sqref="AC1056:AC1059" name="Rango16_2_10"/>
    <protectedRange algorithmName="SHA-512" hashValue="B8WCkMD+8J/zIaS8Oo0+B+AET6ypKzdB3HK3e9KnMZFpkBAJ5KsSIbzxTkFeiWuIxsdDRrVVD4LOcDOsEZc7Tg==" saltValue="XREeJfWxZ+SyJDvyz7AgIg==" spinCount="100000" sqref="X1056:X1059" name="Rango14_2_10"/>
    <protectedRange sqref="AI1057:AI1058" name="Rango8_2_6"/>
    <protectedRange sqref="AE1057:AF1058 AE1059:AE1060" name="Rango7_2_7"/>
    <protectedRange sqref="AI1056 AI1059 AH1056:AH1059 U1056:AB1059 AD1056:AD1059 AK1056:AK1059" name="Rango3_2_11"/>
    <protectedRange sqref="AL1056:AL1059" name="Rango9_2_9"/>
    <protectedRange sqref="AN1056:AO1059" name="Rango10_2_10"/>
    <protectedRange algorithmName="SHA-512" hashValue="AUzBZMe6D+10r34d8qXrCZcC2CpIeDr+RVOQWodM6TWTVEQZS9gxq2ggxDHbN2v2d2KNbRVoRCKo5ytpKblnmw==" saltValue="+cIicJAvfvH5F8AJ6sLIzQ==" spinCount="100000" sqref="Z1056:Z1059" name="Rango15_2_10"/>
    <protectedRange algorithmName="SHA-512" hashValue="XKDTbc+qBIe3GWMWwcogNFvAuKISD40pRIze8seExzFDqNoPL/nJDqqqVNIHUPjQ5TDq0esl+bgKI2vL5Ut/kw==" saltValue="LtNMripD0cb58TxMM8D/fQ==" spinCount="100000" sqref="AC1056:AC1059" name="Rango17_2_10"/>
    <protectedRange algorithmName="SHA-512" hashValue="m7w30hpmQPnUg/VlAVvcedtDvkfIkLtEVqiS+MHxmKVV8A8bCUckiCL5gzfZ52PW1y+17d+2/aix2FXion7ezQ==" saltValue="EvLRvAL0Lw6DqW88gAYDBQ==" spinCount="100000" sqref="AJ1056:AJ1059" name="Rango19_2_10"/>
    <protectedRange algorithmName="SHA-512" hashValue="z1ks+i6eYA6uNs6pX2NisxcDr7v9nWEgvyMM8oR0k1Tm0445VBkkTiCZ9eHTU/DHOrkpPHTzky7DB7Ex6LURbw==" saltValue="rpgdZN3h3U3kU0mp/5C63Q==" spinCount="100000" sqref="AM1060" name="Rango20_3_6"/>
    <protectedRange algorithmName="SHA-512" hashValue="UsfizhPwdBrUn5zOS3WqdY3TPA++aIlqTnGxBwvC2IUZt3JGw4LtHe0ev0T70IkPiYR3Dr0Xm/tWGOm/czyZpw==" saltValue="cjnxz4ZIuYhaq4B3zUQbGQ==" spinCount="100000" sqref="AG1060" name="Rango18_3_6"/>
    <protectedRange algorithmName="SHA-512" hashValue="dgFgqJXAPIHUZEBXD9AI0AQPym5Ml+pG19WQsslgAdL323xdeCxl4/AJp68Ir2dTxRcdg32gq4P02WviM5MUkA==" saltValue="srZSzcspycA8BMwxW8KK1A==" spinCount="100000" sqref="AC1060" name="Rango16_3_6"/>
    <protectedRange algorithmName="SHA-512" hashValue="B8WCkMD+8J/zIaS8Oo0+B+AET6ypKzdB3HK3e9KnMZFpkBAJ5KsSIbzxTkFeiWuIxsdDRrVVD4LOcDOsEZc7Tg==" saltValue="XREeJfWxZ+SyJDvyz7AgIg==" spinCount="100000" sqref="X1060" name="Rango14_3_6"/>
    <protectedRange sqref="AI1060" name="Rango8_3_6"/>
    <protectedRange sqref="AD1060 AH1060 AK1060 U1060:AB1060" name="Rango3_3_6"/>
    <protectedRange sqref="AL1060" name="Rango9_3_6"/>
    <protectedRange sqref="AN1060:AO1060" name="Rango10_3_6"/>
    <protectedRange algorithmName="SHA-512" hashValue="AUzBZMe6D+10r34d8qXrCZcC2CpIeDr+RVOQWodM6TWTVEQZS9gxq2ggxDHbN2v2d2KNbRVoRCKo5ytpKblnmw==" saltValue="+cIicJAvfvH5F8AJ6sLIzQ==" spinCount="100000" sqref="Z1060" name="Rango15_3_6"/>
    <protectedRange algorithmName="SHA-512" hashValue="XKDTbc+qBIe3GWMWwcogNFvAuKISD40pRIze8seExzFDqNoPL/nJDqqqVNIHUPjQ5TDq0esl+bgKI2vL5Ut/kw==" saltValue="LtNMripD0cb58TxMM8D/fQ==" spinCount="100000" sqref="AC1060" name="Rango17_3_6"/>
    <protectedRange algorithmName="SHA-512" hashValue="m7w30hpmQPnUg/VlAVvcedtDvkfIkLtEVqiS+MHxmKVV8A8bCUckiCL5gzfZ52PW1y+17d+2/aix2FXion7ezQ==" saltValue="EvLRvAL0Lw6DqW88gAYDBQ==" spinCount="100000" sqref="AJ1060" name="Rango19_3_6"/>
    <protectedRange algorithmName="SHA-512" hashValue="acnxH8s5sK2bER+gIkN3vg2gP/Ggux8vzA6WMXfy90o5HJ1I+fOMGHWP2mTy5Jszvhu9BOoBnNaADSaUN/vsUg==" saltValue="NdDCR86TJ14bmsipThqXmg==" spinCount="100000" sqref="N1068:N1109" name="Rango24_26"/>
    <protectedRange algorithmName="SHA-512" hashValue="r0lpkfpFwL26HqkEheOGalMT2MFVWguQk80afl84CXIC6cGXTOQxej85plyqy/3uf7KBx5z52VzNQI9JYBuCtg==" saltValue="AZqd84GWNrDnVOn8lGimwQ==" spinCount="100000" sqref="AT1068:AT1109" name="Rango22_25"/>
    <protectedRange algorithmName="SHA-512" hashValue="z1ks+i6eYA6uNs6pX2NisxcDr7v9nWEgvyMM8oR0k1Tm0445VBkkTiCZ9eHTU/DHOrkpPHTzky7DB7Ex6LURbw==" saltValue="rpgdZN3h3U3kU0mp/5C63Q==" spinCount="100000" sqref="AM1068:AM1109" name="Rango20_26"/>
    <protectedRange algorithmName="SHA-512" hashValue="UsfizhPwdBrUn5zOS3WqdY3TPA++aIlqTnGxBwvC2IUZt3JGw4LtHe0ev0T70IkPiYR3Dr0Xm/tWGOm/czyZpw==" saltValue="cjnxz4ZIuYhaq4B3zUQbGQ==" spinCount="100000" sqref="AG1068:AG1109" name="Rango18_26"/>
    <protectedRange algorithmName="SHA-512" hashValue="dgFgqJXAPIHUZEBXD9AI0AQPym5Ml+pG19WQsslgAdL323xdeCxl4/AJp68Ir2dTxRcdg32gq4P02WviM5MUkA==" saltValue="srZSzcspycA8BMwxW8KK1A==" spinCount="100000" sqref="AC1068:AC1109" name="Rango16_26"/>
    <protectedRange algorithmName="SHA-512" hashValue="B8WCkMD+8J/zIaS8Oo0+B+AET6ypKzdB3HK3e9KnMZFpkBAJ5KsSIbzxTkFeiWuIxsdDRrVVD4LOcDOsEZc7Tg==" saltValue="XREeJfWxZ+SyJDvyz7AgIg==" spinCount="100000" sqref="X1068:X1109" name="Rango14_25"/>
    <protectedRange algorithmName="SHA-512" hashValue="NLOciA4zITfq+P/3TKO+RkeFBXLKLOxSr6Fmymff1fSjn83yLV2sVdZo5TLHGjxk/lxdlS9JJ/NSmjd8y4KC/w==" saltValue="sPw31vn+6I0uO7H84BfILQ==" spinCount="100000" sqref="O1068:O1109" name="Rango12_26"/>
    <protectedRange sqref="AI1068:AI1109" name="Rango8_24"/>
    <protectedRange sqref="AE1068:AF1109" name="Rango7_27"/>
    <protectedRange sqref="H1068:L1109" name="Rango1_27"/>
    <protectedRange sqref="AD1068:AD1109 U1068:AB1109 AH1068:AH1109 AK1068:AK1109" name="Rango3_27"/>
    <protectedRange sqref="M1068:M1109 AS1068:AS1109" name="Rango5_26"/>
    <protectedRange sqref="P1068:P1109 AU1068:AU1109" name="Rango6_26"/>
    <protectedRange sqref="AL1068:AL1109" name="Rango9_25"/>
    <protectedRange sqref="AN1068:AO1109" name="Rango10_25"/>
    <protectedRange algorithmName="SHA-512" hashValue="+Eoa3/YKDjhUg1NuzY63wpJFMe5Jx3DsWpB6dPKFgxlExUJj8AmRs5NUWyhHWCl89Z9FweF6UWdkEt9PtAPY9A==" saltValue="R1HzPY1LuxYXWPZzMjUnFA==" spinCount="100000" sqref="G1068:G1109" name="Rango11_26"/>
    <protectedRange algorithmName="SHA-512" hashValue="bA1f0BG67PkTr3wRVdXNYWIT3BeWmvgG8HFTrD5ZHmZzWOtOp/pvlZ/9yBQBbZVK5RSdwlBz3HBU+2w4hHC2/g==" saltValue="sE1U0TF50J+xnZokNCpPzg==" spinCount="100000" sqref="R1068:T1109" name="Rango13_26"/>
    <protectedRange algorithmName="SHA-512" hashValue="AUzBZMe6D+10r34d8qXrCZcC2CpIeDr+RVOQWodM6TWTVEQZS9gxq2ggxDHbN2v2d2KNbRVoRCKo5ytpKblnmw==" saltValue="+cIicJAvfvH5F8AJ6sLIzQ==" spinCount="100000" sqref="Z1068:Z1109" name="Rango15_26"/>
    <protectedRange algorithmName="SHA-512" hashValue="XKDTbc+qBIe3GWMWwcogNFvAuKISD40pRIze8seExzFDqNoPL/nJDqqqVNIHUPjQ5TDq0esl+bgKI2vL5Ut/kw==" saltValue="LtNMripD0cb58TxMM8D/fQ==" spinCount="100000" sqref="AC1068:AC1109" name="Rango17_26"/>
    <protectedRange algorithmName="SHA-512" hashValue="m7w30hpmQPnUg/VlAVvcedtDvkfIkLtEVqiS+MHxmKVV8A8bCUckiCL5gzfZ52PW1y+17d+2/aix2FXion7ezQ==" saltValue="EvLRvAL0Lw6DqW88gAYDBQ==" spinCount="100000" sqref="AJ1068:AJ1109" name="Rango19_26"/>
    <protectedRange algorithmName="SHA-512" hashValue="1ln+auQSlLJNHIG81C6MA/nbCuksukpAQPKuf5WOMNyF53MA/eqDTYtektNn1tD9VKUK//n7cgv/CHCXwpL0nA==" saltValue="3evwLrZ35sOwQim+hZCG2w==" spinCount="100000" sqref="AP1068:AR1109" name="Rango21_25"/>
    <protectedRange algorithmName="SHA-512" hashValue="2CwhdAtEGwRw5/oUbJEYx/frqFhl1WIQKD9zikN7Kldk6KYpoNw31wbxO3q3C+UKZKrbNBGhXKX3obByVJO1JA==" saltValue="2DQkiLG3kG23JX9JxRjzkA==" spinCount="100000" sqref="AV1068:AY1109" name="Rango23_25"/>
    <protectedRange algorithmName="SHA-512" hashValue="acnxH8s5sK2bER+gIkN3vg2gP/Ggux8vzA6WMXfy90o5HJ1I+fOMGHWP2mTy5Jszvhu9BOoBnNaADSaUN/vsUg==" saltValue="NdDCR86TJ14bmsipThqXmg==" spinCount="100000" sqref="N1110:N1151" name="Rango24_27"/>
    <protectedRange algorithmName="SHA-512" hashValue="r0lpkfpFwL26HqkEheOGalMT2MFVWguQk80afl84CXIC6cGXTOQxej85plyqy/3uf7KBx5z52VzNQI9JYBuCtg==" saltValue="AZqd84GWNrDnVOn8lGimwQ==" spinCount="100000" sqref="AT1110:AT1151" name="Rango22_26"/>
    <protectedRange algorithmName="SHA-512" hashValue="z1ks+i6eYA6uNs6pX2NisxcDr7v9nWEgvyMM8oR0k1Tm0445VBkkTiCZ9eHTU/DHOrkpPHTzky7DB7Ex6LURbw==" saltValue="rpgdZN3h3U3kU0mp/5C63Q==" spinCount="100000" sqref="AM1110:AM1151" name="Rango20_27"/>
    <protectedRange algorithmName="SHA-512" hashValue="UsfizhPwdBrUn5zOS3WqdY3TPA++aIlqTnGxBwvC2IUZt3JGw4LtHe0ev0T70IkPiYR3Dr0Xm/tWGOm/czyZpw==" saltValue="cjnxz4ZIuYhaq4B3zUQbGQ==" spinCount="100000" sqref="AG1110:AG1151" name="Rango18_27"/>
    <protectedRange algorithmName="SHA-512" hashValue="dgFgqJXAPIHUZEBXD9AI0AQPym5Ml+pG19WQsslgAdL323xdeCxl4/AJp68Ir2dTxRcdg32gq4P02WviM5MUkA==" saltValue="srZSzcspycA8BMwxW8KK1A==" spinCount="100000" sqref="AC1110:AC1151" name="Rango16_27"/>
    <protectedRange algorithmName="SHA-512" hashValue="B8WCkMD+8J/zIaS8Oo0+B+AET6ypKzdB3HK3e9KnMZFpkBAJ5KsSIbzxTkFeiWuIxsdDRrVVD4LOcDOsEZc7Tg==" saltValue="XREeJfWxZ+SyJDvyz7AgIg==" spinCount="100000" sqref="X1110:X1151" name="Rango14_26"/>
    <protectedRange algorithmName="SHA-512" hashValue="NLOciA4zITfq+P/3TKO+RkeFBXLKLOxSr6Fmymff1fSjn83yLV2sVdZo5TLHGjxk/lxdlS9JJ/NSmjd8y4KC/w==" saltValue="sPw31vn+6I0uO7H84BfILQ==" spinCount="100000" sqref="O1110:O1151" name="Rango12_27"/>
    <protectedRange sqref="AI1110:AI1151" name="Rango8_25"/>
    <protectedRange sqref="AE1110:AF1151" name="Rango7_28"/>
    <protectedRange sqref="H1110:L1151" name="Rango1_28"/>
    <protectedRange sqref="AD1110:AD1151 AH1110:AH1151 AK1110:AK1151 U1110:AB1151" name="Rango3_28"/>
    <protectedRange sqref="M1110:M1151 AS1110:AS1151" name="Rango5_27"/>
    <protectedRange sqref="P1110:P1151 AU1110:AU1151" name="Rango6_27"/>
    <protectedRange sqref="AL1110:AL1151" name="Rango9_26"/>
    <protectedRange sqref="AN1110:AO1151" name="Rango10_26"/>
    <protectedRange algorithmName="SHA-512" hashValue="+Eoa3/YKDjhUg1NuzY63wpJFMe5Jx3DsWpB6dPKFgxlExUJj8AmRs5NUWyhHWCl89Z9FweF6UWdkEt9PtAPY9A==" saltValue="R1HzPY1LuxYXWPZzMjUnFA==" spinCount="100000" sqref="G1110:G1151" name="Rango11_27"/>
    <protectedRange algorithmName="SHA-512" hashValue="bA1f0BG67PkTr3wRVdXNYWIT3BeWmvgG8HFTrD5ZHmZzWOtOp/pvlZ/9yBQBbZVK5RSdwlBz3HBU+2w4hHC2/g==" saltValue="sE1U0TF50J+xnZokNCpPzg==" spinCount="100000" sqref="R1110:T1151" name="Rango13_27"/>
    <protectedRange algorithmName="SHA-512" hashValue="AUzBZMe6D+10r34d8qXrCZcC2CpIeDr+RVOQWodM6TWTVEQZS9gxq2ggxDHbN2v2d2KNbRVoRCKo5ytpKblnmw==" saltValue="+cIicJAvfvH5F8AJ6sLIzQ==" spinCount="100000" sqref="Z1110:Z1151" name="Rango15_27"/>
    <protectedRange algorithmName="SHA-512" hashValue="XKDTbc+qBIe3GWMWwcogNFvAuKISD40pRIze8seExzFDqNoPL/nJDqqqVNIHUPjQ5TDq0esl+bgKI2vL5Ut/kw==" saltValue="LtNMripD0cb58TxMM8D/fQ==" spinCount="100000" sqref="AC1110:AC1151" name="Rango17_27"/>
    <protectedRange algorithmName="SHA-512" hashValue="m7w30hpmQPnUg/VlAVvcedtDvkfIkLtEVqiS+MHxmKVV8A8bCUckiCL5gzfZ52PW1y+17d+2/aix2FXion7ezQ==" saltValue="EvLRvAL0Lw6DqW88gAYDBQ==" spinCount="100000" sqref="AJ1110:AJ1151" name="Rango19_27"/>
    <protectedRange algorithmName="SHA-512" hashValue="1ln+auQSlLJNHIG81C6MA/nbCuksukpAQPKuf5WOMNyF53MA/eqDTYtektNn1tD9VKUK//n7cgv/CHCXwpL0nA==" saltValue="3evwLrZ35sOwQim+hZCG2w==" spinCount="100000" sqref="AP1110:AR1151" name="Rango21_26"/>
    <protectedRange algorithmName="SHA-512" hashValue="2CwhdAtEGwRw5/oUbJEYx/frqFhl1WIQKD9zikN7Kldk6KYpoNw31wbxO3q3C+UKZKrbNBGhXKX3obByVJO1JA==" saltValue="2DQkiLG3kG23JX9JxRjzkA==" spinCount="100000" sqref="AV1110:AY1151" name="Rango23_26"/>
    <protectedRange algorithmName="SHA-512" hashValue="acnxH8s5sK2bER+gIkN3vg2gP/Ggux8vzA6WMXfy90o5HJ1I+fOMGHWP2mTy5Jszvhu9BOoBnNaADSaUN/vsUg==" saltValue="NdDCR86TJ14bmsipThqXmg==" spinCount="100000" sqref="N1152:N1181" name="Rango24_28"/>
    <protectedRange algorithmName="SHA-512" hashValue="r0lpkfpFwL26HqkEheOGalMT2MFVWguQk80afl84CXIC6cGXTOQxej85plyqy/3uf7KBx5z52VzNQI9JYBuCtg==" saltValue="AZqd84GWNrDnVOn8lGimwQ==" spinCount="100000" sqref="AT1152:AT1181" name="Rango22_27"/>
    <protectedRange algorithmName="SHA-512" hashValue="z1ks+i6eYA6uNs6pX2NisxcDr7v9nWEgvyMM8oR0k1Tm0445VBkkTiCZ9eHTU/DHOrkpPHTzky7DB7Ex6LURbw==" saltValue="rpgdZN3h3U3kU0mp/5C63Q==" spinCount="100000" sqref="AM1152:AM1181" name="Rango20_28"/>
    <protectedRange algorithmName="SHA-512" hashValue="UsfizhPwdBrUn5zOS3WqdY3TPA++aIlqTnGxBwvC2IUZt3JGw4LtHe0ev0T70IkPiYR3Dr0Xm/tWGOm/czyZpw==" saltValue="cjnxz4ZIuYhaq4B3zUQbGQ==" spinCount="100000" sqref="AG1152:AG1181" name="Rango18_28"/>
    <protectedRange algorithmName="SHA-512" hashValue="dgFgqJXAPIHUZEBXD9AI0AQPym5Ml+pG19WQsslgAdL323xdeCxl4/AJp68Ir2dTxRcdg32gq4P02WviM5MUkA==" saltValue="srZSzcspycA8BMwxW8KK1A==" spinCount="100000" sqref="AC1152:AC1181" name="Rango16_28"/>
    <protectedRange algorithmName="SHA-512" hashValue="B8WCkMD+8J/zIaS8Oo0+B+AET6ypKzdB3HK3e9KnMZFpkBAJ5KsSIbzxTkFeiWuIxsdDRrVVD4LOcDOsEZc7Tg==" saltValue="XREeJfWxZ+SyJDvyz7AgIg==" spinCount="100000" sqref="X1152:X1181" name="Rango14_27"/>
    <protectedRange algorithmName="SHA-512" hashValue="NLOciA4zITfq+P/3TKO+RkeFBXLKLOxSr6Fmymff1fSjn83yLV2sVdZo5TLHGjxk/lxdlS9JJ/NSmjd8y4KC/w==" saltValue="sPw31vn+6I0uO7H84BfILQ==" spinCount="100000" sqref="O1152:O1181" name="Rango12_28"/>
    <protectedRange sqref="AI1152:AI1181" name="Rango8_26"/>
    <protectedRange sqref="AE1152:AF1181" name="Rango7_29"/>
    <protectedRange sqref="H1152:L1181" name="Rango1_29"/>
    <protectedRange sqref="AD1152:AD1181 AH1152:AH1181 AK1152:AK1181 U1152:AB1181" name="Rango3_29"/>
    <protectedRange sqref="M1152:M1181 AS1152:AS1181" name="Rango5_28"/>
    <protectedRange sqref="P1152:P1181 AU1152:AU1181" name="Rango6_28"/>
    <protectedRange sqref="AL1152:AL1181" name="Rango9_27"/>
    <protectedRange sqref="AN1152:AO1181" name="Rango10_27"/>
    <protectedRange algorithmName="SHA-512" hashValue="+Eoa3/YKDjhUg1NuzY63wpJFMe5Jx3DsWpB6dPKFgxlExUJj8AmRs5NUWyhHWCl89Z9FweF6UWdkEt9PtAPY9A==" saltValue="R1HzPY1LuxYXWPZzMjUnFA==" spinCount="100000" sqref="G1152:G1181" name="Rango11_28"/>
    <protectedRange algorithmName="SHA-512" hashValue="bA1f0BG67PkTr3wRVdXNYWIT3BeWmvgG8HFTrD5ZHmZzWOtOp/pvlZ/9yBQBbZVK5RSdwlBz3HBU+2w4hHC2/g==" saltValue="sE1U0TF50J+xnZokNCpPzg==" spinCount="100000" sqref="R1152:T1181" name="Rango13_28"/>
    <protectedRange algorithmName="SHA-512" hashValue="AUzBZMe6D+10r34d8qXrCZcC2CpIeDr+RVOQWodM6TWTVEQZS9gxq2ggxDHbN2v2d2KNbRVoRCKo5ytpKblnmw==" saltValue="+cIicJAvfvH5F8AJ6sLIzQ==" spinCount="100000" sqref="Z1152:Z1181" name="Rango15_28"/>
    <protectedRange algorithmName="SHA-512" hashValue="XKDTbc+qBIe3GWMWwcogNFvAuKISD40pRIze8seExzFDqNoPL/nJDqqqVNIHUPjQ5TDq0esl+bgKI2vL5Ut/kw==" saltValue="LtNMripD0cb58TxMM8D/fQ==" spinCount="100000" sqref="AC1152:AC1181" name="Rango17_28"/>
    <protectedRange algorithmName="SHA-512" hashValue="m7w30hpmQPnUg/VlAVvcedtDvkfIkLtEVqiS+MHxmKVV8A8bCUckiCL5gzfZ52PW1y+17d+2/aix2FXion7ezQ==" saltValue="EvLRvAL0Lw6DqW88gAYDBQ==" spinCount="100000" sqref="AJ1152:AJ1181" name="Rango19_28"/>
    <protectedRange algorithmName="SHA-512" hashValue="1ln+auQSlLJNHIG81C6MA/nbCuksukpAQPKuf5WOMNyF53MA/eqDTYtektNn1tD9VKUK//n7cgv/CHCXwpL0nA==" saltValue="3evwLrZ35sOwQim+hZCG2w==" spinCount="100000" sqref="AP1152:AR1181" name="Rango21_27"/>
    <protectedRange algorithmName="SHA-512" hashValue="2CwhdAtEGwRw5/oUbJEYx/frqFhl1WIQKD9zikN7Kldk6KYpoNw31wbxO3q3C+UKZKrbNBGhXKX3obByVJO1JA==" saltValue="2DQkiLG3kG23JX9JxRjzkA==" spinCount="100000" sqref="AV1152:AY1181" name="Rango23_27"/>
    <protectedRange algorithmName="SHA-512" hashValue="acnxH8s5sK2bER+gIkN3vg2gP/Ggux8vzA6WMXfy90o5HJ1I+fOMGHWP2mTy5Jszvhu9BOoBnNaADSaUN/vsUg==" saltValue="NdDCR86TJ14bmsipThqXmg==" spinCount="100000" sqref="N1182:N1199" name="Rango24_29"/>
    <protectedRange algorithmName="SHA-512" hashValue="r0lpkfpFwL26HqkEheOGalMT2MFVWguQk80afl84CXIC6cGXTOQxej85plyqy/3uf7KBx5z52VzNQI9JYBuCtg==" saltValue="AZqd84GWNrDnVOn8lGimwQ==" spinCount="100000" sqref="AT1182:AT1199" name="Rango22_28"/>
    <protectedRange algorithmName="SHA-512" hashValue="z1ks+i6eYA6uNs6pX2NisxcDr7v9nWEgvyMM8oR0k1Tm0445VBkkTiCZ9eHTU/DHOrkpPHTzky7DB7Ex6LURbw==" saltValue="rpgdZN3h3U3kU0mp/5C63Q==" spinCount="100000" sqref="AM1182:AM1199" name="Rango20_29"/>
    <protectedRange algorithmName="SHA-512" hashValue="UsfizhPwdBrUn5zOS3WqdY3TPA++aIlqTnGxBwvC2IUZt3JGw4LtHe0ev0T70IkPiYR3Dr0Xm/tWGOm/czyZpw==" saltValue="cjnxz4ZIuYhaq4B3zUQbGQ==" spinCount="100000" sqref="AG1182:AG1199" name="Rango18_29"/>
    <protectedRange algorithmName="SHA-512" hashValue="dgFgqJXAPIHUZEBXD9AI0AQPym5Ml+pG19WQsslgAdL323xdeCxl4/AJp68Ir2dTxRcdg32gq4P02WviM5MUkA==" saltValue="srZSzcspycA8BMwxW8KK1A==" spinCount="100000" sqref="AC1182:AC1199" name="Rango16_29"/>
    <protectedRange algorithmName="SHA-512" hashValue="B8WCkMD+8J/zIaS8Oo0+B+AET6ypKzdB3HK3e9KnMZFpkBAJ5KsSIbzxTkFeiWuIxsdDRrVVD4LOcDOsEZc7Tg==" saltValue="XREeJfWxZ+SyJDvyz7AgIg==" spinCount="100000" sqref="X1182:X1199" name="Rango14_28"/>
    <protectedRange algorithmName="SHA-512" hashValue="NLOciA4zITfq+P/3TKO+RkeFBXLKLOxSr6Fmymff1fSjn83yLV2sVdZo5TLHGjxk/lxdlS9JJ/NSmjd8y4KC/w==" saltValue="sPw31vn+6I0uO7H84BfILQ==" spinCount="100000" sqref="O1182:O1199" name="Rango12_29"/>
    <protectedRange sqref="AI1182:AI1199" name="Rango8_27"/>
    <protectedRange sqref="AE1182:AF1199" name="Rango7_30"/>
    <protectedRange sqref="H1182:L1199" name="Rango1_30"/>
    <protectedRange sqref="U1182:AB1199 AK1182:AK1199 AH1182:AH1199 AD1182:AD1199" name="Rango3_30"/>
    <protectedRange sqref="AS1182:AS1199 M1182:M1199" name="Rango5_29"/>
    <protectedRange sqref="AU1182:AU1199 P1182:P1199" name="Rango6_29"/>
    <protectedRange sqref="AL1182:AL1199" name="Rango9_28"/>
    <protectedRange sqref="AN1182:AO1199" name="Rango10_28"/>
    <protectedRange algorithmName="SHA-512" hashValue="+Eoa3/YKDjhUg1NuzY63wpJFMe5Jx3DsWpB6dPKFgxlExUJj8AmRs5NUWyhHWCl89Z9FweF6UWdkEt9PtAPY9A==" saltValue="R1HzPY1LuxYXWPZzMjUnFA==" spinCount="100000" sqref="G1182:G1199" name="Rango11_29"/>
    <protectedRange algorithmName="SHA-512" hashValue="bA1f0BG67PkTr3wRVdXNYWIT3BeWmvgG8HFTrD5ZHmZzWOtOp/pvlZ/9yBQBbZVK5RSdwlBz3HBU+2w4hHC2/g==" saltValue="sE1U0TF50J+xnZokNCpPzg==" spinCount="100000" sqref="R1182:T1199" name="Rango13_29"/>
    <protectedRange algorithmName="SHA-512" hashValue="AUzBZMe6D+10r34d8qXrCZcC2CpIeDr+RVOQWodM6TWTVEQZS9gxq2ggxDHbN2v2d2KNbRVoRCKo5ytpKblnmw==" saltValue="+cIicJAvfvH5F8AJ6sLIzQ==" spinCount="100000" sqref="Z1182:Z1199" name="Rango15_29"/>
    <protectedRange algorithmName="SHA-512" hashValue="XKDTbc+qBIe3GWMWwcogNFvAuKISD40pRIze8seExzFDqNoPL/nJDqqqVNIHUPjQ5TDq0esl+bgKI2vL5Ut/kw==" saltValue="LtNMripD0cb58TxMM8D/fQ==" spinCount="100000" sqref="AC1182:AC1199" name="Rango17_29"/>
    <protectedRange algorithmName="SHA-512" hashValue="m7w30hpmQPnUg/VlAVvcedtDvkfIkLtEVqiS+MHxmKVV8A8bCUckiCL5gzfZ52PW1y+17d+2/aix2FXion7ezQ==" saltValue="EvLRvAL0Lw6DqW88gAYDBQ==" spinCount="100000" sqref="AJ1182:AJ1199" name="Rango19_29"/>
    <protectedRange algorithmName="SHA-512" hashValue="1ln+auQSlLJNHIG81C6MA/nbCuksukpAQPKuf5WOMNyF53MA/eqDTYtektNn1tD9VKUK//n7cgv/CHCXwpL0nA==" saltValue="3evwLrZ35sOwQim+hZCG2w==" spinCount="100000" sqref="AP1182:AR1199" name="Rango21_28"/>
    <protectedRange algorithmName="SHA-512" hashValue="2CwhdAtEGwRw5/oUbJEYx/frqFhl1WIQKD9zikN7Kldk6KYpoNw31wbxO3q3C+UKZKrbNBGhXKX3obByVJO1JA==" saltValue="2DQkiLG3kG23JX9JxRjzkA==" spinCount="100000" sqref="AV1182:AY1199" name="Rango23_28"/>
    <protectedRange algorithmName="SHA-512" hashValue="acnxH8s5sK2bER+gIkN3vg2gP/Ggux8vzA6WMXfy90o5HJ1I+fOMGHWP2mTy5Jszvhu9BOoBnNaADSaUN/vsUg==" saltValue="NdDCR86TJ14bmsipThqXmg==" spinCount="100000" sqref="N1200:N1217" name="Rango24_30"/>
    <protectedRange algorithmName="SHA-512" hashValue="r0lpkfpFwL26HqkEheOGalMT2MFVWguQk80afl84CXIC6cGXTOQxej85plyqy/3uf7KBx5z52VzNQI9JYBuCtg==" saltValue="AZqd84GWNrDnVOn8lGimwQ==" spinCount="100000" sqref="AT1200:AT1217" name="Rango22_29"/>
    <protectedRange algorithmName="SHA-512" hashValue="z1ks+i6eYA6uNs6pX2NisxcDr7v9nWEgvyMM8oR0k1Tm0445VBkkTiCZ9eHTU/DHOrkpPHTzky7DB7Ex6LURbw==" saltValue="rpgdZN3h3U3kU0mp/5C63Q==" spinCount="100000" sqref="AM1206:AM1217" name="Rango20_30"/>
    <protectedRange algorithmName="SHA-512" hashValue="UsfizhPwdBrUn5zOS3WqdY3TPA++aIlqTnGxBwvC2IUZt3JGw4LtHe0ev0T70IkPiYR3Dr0Xm/tWGOm/czyZpw==" saltValue="cjnxz4ZIuYhaq4B3zUQbGQ==" spinCount="100000" sqref="AG1206:AG1217" name="Rango18_30"/>
    <protectedRange algorithmName="SHA-512" hashValue="dgFgqJXAPIHUZEBXD9AI0AQPym5Ml+pG19WQsslgAdL323xdeCxl4/AJp68Ir2dTxRcdg32gq4P02WviM5MUkA==" saltValue="srZSzcspycA8BMwxW8KK1A==" spinCount="100000" sqref="AC1206:AC1217" name="Rango16_30"/>
    <protectedRange algorithmName="SHA-512" hashValue="B8WCkMD+8J/zIaS8Oo0+B+AET6ypKzdB3HK3e9KnMZFpkBAJ5KsSIbzxTkFeiWuIxsdDRrVVD4LOcDOsEZc7Tg==" saltValue="XREeJfWxZ+SyJDvyz7AgIg==" spinCount="100000" sqref="X1206:X1217" name="Rango14_29"/>
    <protectedRange algorithmName="SHA-512" hashValue="NLOciA4zITfq+P/3TKO+RkeFBXLKLOxSr6Fmymff1fSjn83yLV2sVdZo5TLHGjxk/lxdlS9JJ/NSmjd8y4KC/w==" saltValue="sPw31vn+6I0uO7H84BfILQ==" spinCount="100000" sqref="O1200:O1217" name="Rango12_30"/>
    <protectedRange sqref="AI1206:AI1217" name="Rango8_28"/>
    <protectedRange sqref="AF1200 AF1202:AF1203 AF1205:AF1206 AE1207 AE1208:AF1217" name="Rango7_31"/>
    <protectedRange sqref="H1200:L1217" name="Rango1_31"/>
    <protectedRange sqref="AD1206:AD1217 AH1206:AH1217 AK1206:AK1217 U1207:AB1217 U1206:AA1206" name="Rango3_31"/>
    <protectedRange sqref="AS1200:AS1217 M1200:M1217" name="Rango5_30"/>
    <protectedRange sqref="AU1200:AU1217 P1200:P1217" name="Rango6_30"/>
    <protectedRange sqref="AL1206:AL1217" name="Rango9_29"/>
    <protectedRange sqref="AN1206:AO1217" name="Rango10_29"/>
    <protectedRange algorithmName="SHA-512" hashValue="+Eoa3/YKDjhUg1NuzY63wpJFMe5Jx3DsWpB6dPKFgxlExUJj8AmRs5NUWyhHWCl89Z9FweF6UWdkEt9PtAPY9A==" saltValue="R1HzPY1LuxYXWPZzMjUnFA==" spinCount="100000" sqref="G1200:G1217" name="Rango11_30"/>
    <protectedRange algorithmName="SHA-512" hashValue="bA1f0BG67PkTr3wRVdXNYWIT3BeWmvgG8HFTrD5ZHmZzWOtOp/pvlZ/9yBQBbZVK5RSdwlBz3HBU+2w4hHC2/g==" saltValue="sE1U0TF50J+xnZokNCpPzg==" spinCount="100000" sqref="R1200:T1217" name="Rango13_30"/>
    <protectedRange algorithmName="SHA-512" hashValue="AUzBZMe6D+10r34d8qXrCZcC2CpIeDr+RVOQWodM6TWTVEQZS9gxq2ggxDHbN2v2d2KNbRVoRCKo5ytpKblnmw==" saltValue="+cIicJAvfvH5F8AJ6sLIzQ==" spinCount="100000" sqref="Z1206:Z1217" name="Rango15_30"/>
    <protectedRange algorithmName="SHA-512" hashValue="XKDTbc+qBIe3GWMWwcogNFvAuKISD40pRIze8seExzFDqNoPL/nJDqqqVNIHUPjQ5TDq0esl+bgKI2vL5Ut/kw==" saltValue="LtNMripD0cb58TxMM8D/fQ==" spinCount="100000" sqref="AC1206:AC1217" name="Rango17_30"/>
    <protectedRange algorithmName="SHA-512" hashValue="m7w30hpmQPnUg/VlAVvcedtDvkfIkLtEVqiS+MHxmKVV8A8bCUckiCL5gzfZ52PW1y+17d+2/aix2FXion7ezQ==" saltValue="EvLRvAL0Lw6DqW88gAYDBQ==" spinCount="100000" sqref="AJ1206:AJ1217" name="Rango19_30"/>
    <protectedRange algorithmName="SHA-512" hashValue="1ln+auQSlLJNHIG81C6MA/nbCuksukpAQPKuf5WOMNyF53MA/eqDTYtektNn1tD9VKUK//n7cgv/CHCXwpL0nA==" saltValue="3evwLrZ35sOwQim+hZCG2w==" spinCount="100000" sqref="AP1200:AR1217" name="Rango21_29"/>
    <protectedRange algorithmName="SHA-512" hashValue="2CwhdAtEGwRw5/oUbJEYx/frqFhl1WIQKD9zikN7Kldk6KYpoNw31wbxO3q3C+UKZKrbNBGhXKX3obByVJO1JA==" saltValue="2DQkiLG3kG23JX9JxRjzkA==" spinCount="100000" sqref="AV1200:AY1217" name="Rango23_29"/>
    <protectedRange algorithmName="SHA-512" hashValue="z1ks+i6eYA6uNs6pX2NisxcDr7v9nWEgvyMM8oR0k1Tm0445VBkkTiCZ9eHTU/DHOrkpPHTzky7DB7Ex6LURbw==" saltValue="rpgdZN3h3U3kU0mp/5C63Q==" spinCount="100000" sqref="AM1200:AM1205" name="Rango20_1_10"/>
    <protectedRange algorithmName="SHA-512" hashValue="UsfizhPwdBrUn5zOS3WqdY3TPA++aIlqTnGxBwvC2IUZt3JGw4LtHe0ev0T70IkPiYR3Dr0Xm/tWGOm/czyZpw==" saltValue="cjnxz4ZIuYhaq4B3zUQbGQ==" spinCount="100000" sqref="AG1200:AG1205" name="Rango18_1_10"/>
    <protectedRange algorithmName="SHA-512" hashValue="dgFgqJXAPIHUZEBXD9AI0AQPym5Ml+pG19WQsslgAdL323xdeCxl4/AJp68Ir2dTxRcdg32gq4P02WviM5MUkA==" saltValue="srZSzcspycA8BMwxW8KK1A==" spinCount="100000" sqref="AC1200:AC1205" name="Rango16_1_10"/>
    <protectedRange algorithmName="SHA-512" hashValue="B8WCkMD+8J/zIaS8Oo0+B+AET6ypKzdB3HK3e9KnMZFpkBAJ5KsSIbzxTkFeiWuIxsdDRrVVD4LOcDOsEZc7Tg==" saltValue="XREeJfWxZ+SyJDvyz7AgIg==" spinCount="100000" sqref="X1200:X1205" name="Rango14_1_10"/>
    <protectedRange sqref="AI1200:AI1205" name="Rango8_1_9"/>
    <protectedRange sqref="AE1201:AF1201 AE1200 AE1204:AF1204 AE1202:AE1203 AE1205:AE1206 AF1207" name="Rango7_1_9"/>
    <protectedRange sqref="AD1200:AD1205 AH1200:AH1205 AK1200:AK1205 U1200:AB1205" name="Rango3_1_10"/>
    <protectedRange sqref="AL1200:AL1205" name="Rango9_1_10"/>
    <protectedRange sqref="AN1200:AO1205" name="Rango10_1_11"/>
    <protectedRange algorithmName="SHA-512" hashValue="AUzBZMe6D+10r34d8qXrCZcC2CpIeDr+RVOQWodM6TWTVEQZS9gxq2ggxDHbN2v2d2KNbRVoRCKo5ytpKblnmw==" saltValue="+cIicJAvfvH5F8AJ6sLIzQ==" spinCount="100000" sqref="Z1200:Z1205" name="Rango15_1_10"/>
    <protectedRange algorithmName="SHA-512" hashValue="XKDTbc+qBIe3GWMWwcogNFvAuKISD40pRIze8seExzFDqNoPL/nJDqqqVNIHUPjQ5TDq0esl+bgKI2vL5Ut/kw==" saltValue="LtNMripD0cb58TxMM8D/fQ==" spinCount="100000" sqref="AC1200:AC1205" name="Rango17_1_10"/>
    <protectedRange algorithmName="SHA-512" hashValue="m7w30hpmQPnUg/VlAVvcedtDvkfIkLtEVqiS+MHxmKVV8A8bCUckiCL5gzfZ52PW1y+17d+2/aix2FXion7ezQ==" saltValue="EvLRvAL0Lw6DqW88gAYDBQ==" spinCount="100000" sqref="AJ1200:AJ1205" name="Rango19_1_10"/>
    <protectedRange sqref="AB1206" name="Rango3_2_12"/>
    <protectedRange algorithmName="SHA-512" hashValue="acnxH8s5sK2bER+gIkN3vg2gP/Ggux8vzA6WMXfy90o5HJ1I+fOMGHWP2mTy5Jszvhu9BOoBnNaADSaUN/vsUg==" saltValue="NdDCR86TJ14bmsipThqXmg==" spinCount="100000" sqref="N1218:N1247" name="Rango24_32"/>
    <protectedRange algorithmName="SHA-512" hashValue="r0lpkfpFwL26HqkEheOGalMT2MFVWguQk80afl84CXIC6cGXTOQxej85plyqy/3uf7KBx5z52VzNQI9JYBuCtg==" saltValue="AZqd84GWNrDnVOn8lGimwQ==" spinCount="100000" sqref="AT1218:AT1247" name="Rango22_31"/>
    <protectedRange algorithmName="SHA-512" hashValue="z1ks+i6eYA6uNs6pX2NisxcDr7v9nWEgvyMM8oR0k1Tm0445VBkkTiCZ9eHTU/DHOrkpPHTzky7DB7Ex6LURbw==" saltValue="rpgdZN3h3U3kU0mp/5C63Q==" spinCount="100000" sqref="AM1236:AM1247 AM1218:AM1223" name="Rango20_32"/>
    <protectedRange algorithmName="SHA-512" hashValue="UsfizhPwdBrUn5zOS3WqdY3TPA++aIlqTnGxBwvC2IUZt3JGw4LtHe0ev0T70IkPiYR3Dr0Xm/tWGOm/czyZpw==" saltValue="cjnxz4ZIuYhaq4B3zUQbGQ==" spinCount="100000" sqref="AG1236:AG1247 AG1218:AG1223" name="Rango18_32"/>
    <protectedRange algorithmName="SHA-512" hashValue="dgFgqJXAPIHUZEBXD9AI0AQPym5Ml+pG19WQsslgAdL323xdeCxl4/AJp68Ir2dTxRcdg32gq4P02WviM5MUkA==" saltValue="srZSzcspycA8BMwxW8KK1A==" spinCount="100000" sqref="AC1236:AC1247 AC1218:AC1223" name="Rango16_32"/>
    <protectedRange algorithmName="SHA-512" hashValue="B8WCkMD+8J/zIaS8Oo0+B+AET6ypKzdB3HK3e9KnMZFpkBAJ5KsSIbzxTkFeiWuIxsdDRrVVD4LOcDOsEZc7Tg==" saltValue="XREeJfWxZ+SyJDvyz7AgIg==" spinCount="100000" sqref="X1236:X1247 X1218:X1223" name="Rango14_31"/>
    <protectedRange algorithmName="SHA-512" hashValue="NLOciA4zITfq+P/3TKO+RkeFBXLKLOxSr6Fmymff1fSjn83yLV2sVdZo5TLHGjxk/lxdlS9JJ/NSmjd8y4KC/w==" saltValue="sPw31vn+6I0uO7H84BfILQ==" spinCount="100000" sqref="O1218:O1247" name="Rango12_32"/>
    <protectedRange sqref="AI1236:AI1247 AI1218:AI1224 AI1227" name="Rango8_30"/>
    <protectedRange sqref="AE1218:AF1223 AF1224 AF1227 AF1230 AF1233:AF1234 AE1236:AF1247" name="Rango7_33"/>
    <protectedRange sqref="H1218:L1247" name="Rango1_33"/>
    <protectedRange sqref="AD1236:AD1247 AH1236:AH1247 AK1236:AK1247 U1236:AB1247 AD1218:AD1223 AH1218:AH1223 AK1218:AK1223 U1218:AB1223" name="Rango3_33"/>
    <protectedRange sqref="AS1218:AS1247 M1218:M1247" name="Rango5_32"/>
    <protectedRange sqref="P1218:P1247 AU1218:AU1247" name="Rango6_32"/>
    <protectedRange sqref="AL1236:AL1247 AL1218:AL1224 AL1227" name="Rango9_31"/>
    <protectedRange sqref="AN1236:AO1247 AN1218:AO1223" name="Rango10_31"/>
    <protectedRange algorithmName="SHA-512" hashValue="+Eoa3/YKDjhUg1NuzY63wpJFMe5Jx3DsWpB6dPKFgxlExUJj8AmRs5NUWyhHWCl89Z9FweF6UWdkEt9PtAPY9A==" saltValue="R1HzPY1LuxYXWPZzMjUnFA==" spinCount="100000" sqref="G1218:G1247" name="Rango11_32"/>
    <protectedRange algorithmName="SHA-512" hashValue="bA1f0BG67PkTr3wRVdXNYWIT3BeWmvgG8HFTrD5ZHmZzWOtOp/pvlZ/9yBQBbZVK5RSdwlBz3HBU+2w4hHC2/g==" saltValue="sE1U0TF50J+xnZokNCpPzg==" spinCount="100000" sqref="R1218:T1247" name="Rango13_32"/>
    <protectedRange algorithmName="SHA-512" hashValue="AUzBZMe6D+10r34d8qXrCZcC2CpIeDr+RVOQWodM6TWTVEQZS9gxq2ggxDHbN2v2d2KNbRVoRCKo5ytpKblnmw==" saltValue="+cIicJAvfvH5F8AJ6sLIzQ==" spinCount="100000" sqref="Z1236:Z1247 Z1218:Z1223" name="Rango15_32"/>
    <protectedRange algorithmName="SHA-512" hashValue="XKDTbc+qBIe3GWMWwcogNFvAuKISD40pRIze8seExzFDqNoPL/nJDqqqVNIHUPjQ5TDq0esl+bgKI2vL5Ut/kw==" saltValue="LtNMripD0cb58TxMM8D/fQ==" spinCount="100000" sqref="AC1236:AC1247 AC1218:AC1223" name="Rango17_32"/>
    <protectedRange algorithmName="SHA-512" hashValue="m7w30hpmQPnUg/VlAVvcedtDvkfIkLtEVqiS+MHxmKVV8A8bCUckiCL5gzfZ52PW1y+17d+2/aix2FXion7ezQ==" saltValue="EvLRvAL0Lw6DqW88gAYDBQ==" spinCount="100000" sqref="AJ1236:AJ1247 AJ1218:AJ1223" name="Rango19_32"/>
    <protectedRange algorithmName="SHA-512" hashValue="1ln+auQSlLJNHIG81C6MA/nbCuksukpAQPKuf5WOMNyF53MA/eqDTYtektNn1tD9VKUK//n7cgv/CHCXwpL0nA==" saltValue="3evwLrZ35sOwQim+hZCG2w==" spinCount="100000" sqref="AP1218:AR1247" name="Rango21_31"/>
    <protectedRange algorithmName="SHA-512" hashValue="2CwhdAtEGwRw5/oUbJEYx/frqFhl1WIQKD9zikN7Kldk6KYpoNw31wbxO3q3C+UKZKrbNBGhXKX3obByVJO1JA==" saltValue="2DQkiLG3kG23JX9JxRjzkA==" spinCount="100000" sqref="AV1218:AY1247" name="Rango23_31"/>
    <protectedRange algorithmName="SHA-512" hashValue="z1ks+i6eYA6uNs6pX2NisxcDr7v9nWEgvyMM8oR0k1Tm0445VBkkTiCZ9eHTU/DHOrkpPHTzky7DB7Ex6LURbw==" saltValue="rpgdZN3h3U3kU0mp/5C63Q==" spinCount="100000" sqref="AM1224:AM1229" name="Rango20_1_12"/>
    <protectedRange algorithmName="SHA-512" hashValue="UsfizhPwdBrUn5zOS3WqdY3TPA++aIlqTnGxBwvC2IUZt3JGw4LtHe0ev0T70IkPiYR3Dr0Xm/tWGOm/czyZpw==" saltValue="cjnxz4ZIuYhaq4B3zUQbGQ==" spinCount="100000" sqref="AG1224:AG1229" name="Rango18_1_12"/>
    <protectedRange algorithmName="SHA-512" hashValue="dgFgqJXAPIHUZEBXD9AI0AQPym5Ml+pG19WQsslgAdL323xdeCxl4/AJp68Ir2dTxRcdg32gq4P02WviM5MUkA==" saltValue="srZSzcspycA8BMwxW8KK1A==" spinCount="100000" sqref="AC1224:AC1229" name="Rango16_1_12"/>
    <protectedRange algorithmName="SHA-512" hashValue="B8WCkMD+8J/zIaS8Oo0+B+AET6ypKzdB3HK3e9KnMZFpkBAJ5KsSIbzxTkFeiWuIxsdDRrVVD4LOcDOsEZc7Tg==" saltValue="XREeJfWxZ+SyJDvyz7AgIg==" spinCount="100000" sqref="X1224:X1229" name="Rango14_1_12"/>
    <protectedRange sqref="AI1225:AI1226 AI1228:AI1229" name="Rango8_1_11"/>
    <protectedRange sqref="AE1225:AF1226 AE1228:AF1229 AF1231" name="Rango7_1_11"/>
    <protectedRange sqref="AD1224:AD1229 AH1224:AH1229 AK1224:AK1229 U1224:AB1229" name="Rango3_1_12"/>
    <protectedRange sqref="AL1225:AL1226 AL1228:AL1229" name="Rango9_1_12"/>
    <protectedRange sqref="AN1224:AO1229" name="Rango10_1_13"/>
    <protectedRange algorithmName="SHA-512" hashValue="AUzBZMe6D+10r34d8qXrCZcC2CpIeDr+RVOQWodM6TWTVEQZS9gxq2ggxDHbN2v2d2KNbRVoRCKo5ytpKblnmw==" saltValue="+cIicJAvfvH5F8AJ6sLIzQ==" spinCount="100000" sqref="Z1224:Z1229" name="Rango15_1_12"/>
    <protectedRange algorithmName="SHA-512" hashValue="XKDTbc+qBIe3GWMWwcogNFvAuKISD40pRIze8seExzFDqNoPL/nJDqqqVNIHUPjQ5TDq0esl+bgKI2vL5Ut/kw==" saltValue="LtNMripD0cb58TxMM8D/fQ==" spinCount="100000" sqref="AC1224:AC1229" name="Rango17_1_12"/>
    <protectedRange algorithmName="SHA-512" hashValue="m7w30hpmQPnUg/VlAVvcedtDvkfIkLtEVqiS+MHxmKVV8A8bCUckiCL5gzfZ52PW1y+17d+2/aix2FXion7ezQ==" saltValue="EvLRvAL0Lw6DqW88gAYDBQ==" spinCount="100000" sqref="AJ1224:AJ1229" name="Rango19_1_12"/>
    <protectedRange algorithmName="SHA-512" hashValue="z1ks+i6eYA6uNs6pX2NisxcDr7v9nWEgvyMM8oR0k1Tm0445VBkkTiCZ9eHTU/DHOrkpPHTzky7DB7Ex6LURbw==" saltValue="rpgdZN3h3U3kU0mp/5C63Q==" spinCount="100000" sqref="AM1230:AM1235" name="Rango20_2_11"/>
    <protectedRange algorithmName="SHA-512" hashValue="UsfizhPwdBrUn5zOS3WqdY3TPA++aIlqTnGxBwvC2IUZt3JGw4LtHe0ev0T70IkPiYR3Dr0Xm/tWGOm/czyZpw==" saltValue="cjnxz4ZIuYhaq4B3zUQbGQ==" spinCount="100000" sqref="AG1230:AG1235" name="Rango18_2_11"/>
    <protectedRange algorithmName="SHA-512" hashValue="dgFgqJXAPIHUZEBXD9AI0AQPym5Ml+pG19WQsslgAdL323xdeCxl4/AJp68Ir2dTxRcdg32gq4P02WviM5MUkA==" saltValue="srZSzcspycA8BMwxW8KK1A==" spinCount="100000" sqref="AC1230:AC1235" name="Rango16_2_11"/>
    <protectedRange algorithmName="SHA-512" hashValue="B8WCkMD+8J/zIaS8Oo0+B+AET6ypKzdB3HK3e9KnMZFpkBAJ5KsSIbzxTkFeiWuIxsdDRrVVD4LOcDOsEZc7Tg==" saltValue="XREeJfWxZ+SyJDvyz7AgIg==" spinCount="100000" sqref="X1230:X1235" name="Rango14_2_11"/>
    <protectedRange sqref="AI1231:AI1232 AI1235" name="Rango8_2_7"/>
    <protectedRange sqref="AE1232:AF1232 AE1231 AE1235:AF1235 AE1233:AE1234" name="Rango7_2_8"/>
    <protectedRange sqref="AI1230 AI1233 AH1230:AH1233 U1230:AB1235 AH1235 AH1234:AI1234 AD1230:AD1235 AK1230:AK1235" name="Rango3_2_14"/>
    <protectedRange sqref="AL1230:AL1235" name="Rango9_2_10"/>
    <protectedRange sqref="AN1230:AO1235" name="Rango10_2_11"/>
    <protectedRange algorithmName="SHA-512" hashValue="AUzBZMe6D+10r34d8qXrCZcC2CpIeDr+RVOQWodM6TWTVEQZS9gxq2ggxDHbN2v2d2KNbRVoRCKo5ytpKblnmw==" saltValue="+cIicJAvfvH5F8AJ6sLIzQ==" spinCount="100000" sqref="Z1230:Z1235" name="Rango15_2_11"/>
    <protectedRange algorithmName="SHA-512" hashValue="XKDTbc+qBIe3GWMWwcogNFvAuKISD40pRIze8seExzFDqNoPL/nJDqqqVNIHUPjQ5TDq0esl+bgKI2vL5Ut/kw==" saltValue="LtNMripD0cb58TxMM8D/fQ==" spinCount="100000" sqref="AC1230:AC1235" name="Rango17_2_11"/>
    <protectedRange algorithmName="SHA-512" hashValue="m7w30hpmQPnUg/VlAVvcedtDvkfIkLtEVqiS+MHxmKVV8A8bCUckiCL5gzfZ52PW1y+17d+2/aix2FXion7ezQ==" saltValue="EvLRvAL0Lw6DqW88gAYDBQ==" spinCount="100000" sqref="AJ1230:AJ1235" name="Rango19_2_11"/>
    <protectedRange algorithmName="SHA-512" hashValue="acnxH8s5sK2bER+gIkN3vg2gP/Ggux8vzA6WMXfy90o5HJ1I+fOMGHWP2mTy5Jszvhu9BOoBnNaADSaUN/vsUg==" saltValue="NdDCR86TJ14bmsipThqXmg==" spinCount="100000" sqref="N1248:N1289" name="Rango24_33"/>
    <protectedRange algorithmName="SHA-512" hashValue="r0lpkfpFwL26HqkEheOGalMT2MFVWguQk80afl84CXIC6cGXTOQxej85plyqy/3uf7KBx5z52VzNQI9JYBuCtg==" saltValue="AZqd84GWNrDnVOn8lGimwQ==" spinCount="100000" sqref="AT1248:AT1289" name="Rango22_32"/>
    <protectedRange algorithmName="SHA-512" hashValue="z1ks+i6eYA6uNs6pX2NisxcDr7v9nWEgvyMM8oR0k1Tm0445VBkkTiCZ9eHTU/DHOrkpPHTzky7DB7Ex6LURbw==" saltValue="rpgdZN3h3U3kU0mp/5C63Q==" spinCount="100000" sqref="AM1248:AM1277" name="Rango20_33"/>
    <protectedRange algorithmName="SHA-512" hashValue="UsfizhPwdBrUn5zOS3WqdY3TPA++aIlqTnGxBwvC2IUZt3JGw4LtHe0ev0T70IkPiYR3Dr0Xm/tWGOm/czyZpw==" saltValue="cjnxz4ZIuYhaq4B3zUQbGQ==" spinCount="100000" sqref="AG1248:AG1277" name="Rango18_33"/>
    <protectedRange algorithmName="SHA-512" hashValue="dgFgqJXAPIHUZEBXD9AI0AQPym5Ml+pG19WQsslgAdL323xdeCxl4/AJp68Ir2dTxRcdg32gq4P02WviM5MUkA==" saltValue="srZSzcspycA8BMwxW8KK1A==" spinCount="100000" sqref="AC1248:AC1277" name="Rango16_33"/>
    <protectedRange algorithmName="SHA-512" hashValue="B8WCkMD+8J/zIaS8Oo0+B+AET6ypKzdB3HK3e9KnMZFpkBAJ5KsSIbzxTkFeiWuIxsdDRrVVD4LOcDOsEZc7Tg==" saltValue="XREeJfWxZ+SyJDvyz7AgIg==" spinCount="100000" sqref="X1248:X1277" name="Rango14_32"/>
    <protectedRange algorithmName="SHA-512" hashValue="NLOciA4zITfq+P/3TKO+RkeFBXLKLOxSr6Fmymff1fSjn83yLV2sVdZo5TLHGjxk/lxdlS9JJ/NSmjd8y4KC/w==" saltValue="sPw31vn+6I0uO7H84BfILQ==" spinCount="100000" sqref="O1248:O1289" name="Rango12_33"/>
    <protectedRange sqref="AI1248:AI1277" name="Rango8_31"/>
    <protectedRange sqref="AE1248:AF1277" name="Rango7_34"/>
    <protectedRange sqref="H1248:L1283" name="Rango1_34"/>
    <protectedRange sqref="AD1248:AD1277 AH1248:AH1277 AK1248:AK1277 U1248:AB1277" name="Rango3_34"/>
    <protectedRange sqref="M1248:M1289 AS1248:AS1289" name="Rango5_33"/>
    <protectedRange sqref="P1248:P1289 AU1248:AU1289" name="Rango6_33"/>
    <protectedRange sqref="AL1248:AL1277" name="Rango9_32"/>
    <protectedRange sqref="AN1248:AO1277" name="Rango10_32"/>
    <protectedRange algorithmName="SHA-512" hashValue="+Eoa3/YKDjhUg1NuzY63wpJFMe5Jx3DsWpB6dPKFgxlExUJj8AmRs5NUWyhHWCl89Z9FweF6UWdkEt9PtAPY9A==" saltValue="R1HzPY1LuxYXWPZzMjUnFA==" spinCount="100000" sqref="G1248:G1289" name="Rango11_33"/>
    <protectedRange algorithmName="SHA-512" hashValue="bA1f0BG67PkTr3wRVdXNYWIT3BeWmvgG8HFTrD5ZHmZzWOtOp/pvlZ/9yBQBbZVK5RSdwlBz3HBU+2w4hHC2/g==" saltValue="sE1U0TF50J+xnZokNCpPzg==" spinCount="100000" sqref="R1248:T1289" name="Rango13_33"/>
    <protectedRange algorithmName="SHA-512" hashValue="AUzBZMe6D+10r34d8qXrCZcC2CpIeDr+RVOQWodM6TWTVEQZS9gxq2ggxDHbN2v2d2KNbRVoRCKo5ytpKblnmw==" saltValue="+cIicJAvfvH5F8AJ6sLIzQ==" spinCount="100000" sqref="Z1248:Z1277" name="Rango15_33"/>
    <protectedRange algorithmName="SHA-512" hashValue="XKDTbc+qBIe3GWMWwcogNFvAuKISD40pRIze8seExzFDqNoPL/nJDqqqVNIHUPjQ5TDq0esl+bgKI2vL5Ut/kw==" saltValue="LtNMripD0cb58TxMM8D/fQ==" spinCount="100000" sqref="AC1248:AC1277" name="Rango17_33"/>
    <protectedRange algorithmName="SHA-512" hashValue="m7w30hpmQPnUg/VlAVvcedtDvkfIkLtEVqiS+MHxmKVV8A8bCUckiCL5gzfZ52PW1y+17d+2/aix2FXion7ezQ==" saltValue="EvLRvAL0Lw6DqW88gAYDBQ==" spinCount="100000" sqref="AJ1248:AJ1277" name="Rango19_33"/>
    <protectedRange algorithmName="SHA-512" hashValue="1ln+auQSlLJNHIG81C6MA/nbCuksukpAQPKuf5WOMNyF53MA/eqDTYtektNn1tD9VKUK//n7cgv/CHCXwpL0nA==" saltValue="3evwLrZ35sOwQim+hZCG2w==" spinCount="100000" sqref="AP1248:AR1289" name="Rango21_32"/>
    <protectedRange algorithmName="SHA-512" hashValue="2CwhdAtEGwRw5/oUbJEYx/frqFhl1WIQKD9zikN7Kldk6KYpoNw31wbxO3q3C+UKZKrbNBGhXKX3obByVJO1JA==" saltValue="2DQkiLG3kG23JX9JxRjzkA==" spinCount="100000" sqref="AV1248:AY1289" name="Rango23_32"/>
    <protectedRange algorithmName="SHA-512" hashValue="z1ks+i6eYA6uNs6pX2NisxcDr7v9nWEgvyMM8oR0k1Tm0445VBkkTiCZ9eHTU/DHOrkpPHTzky7DB7Ex6LURbw==" saltValue="rpgdZN3h3U3kU0mp/5C63Q==" spinCount="100000" sqref="AM1278:AM1283" name="Rango20_2_12"/>
    <protectedRange algorithmName="SHA-512" hashValue="UsfizhPwdBrUn5zOS3WqdY3TPA++aIlqTnGxBwvC2IUZt3JGw4LtHe0ev0T70IkPiYR3Dr0Xm/tWGOm/czyZpw==" saltValue="cjnxz4ZIuYhaq4B3zUQbGQ==" spinCount="100000" sqref="AG1278:AG1283" name="Rango18_2_12"/>
    <protectedRange algorithmName="SHA-512" hashValue="dgFgqJXAPIHUZEBXD9AI0AQPym5Ml+pG19WQsslgAdL323xdeCxl4/AJp68Ir2dTxRcdg32gq4P02WviM5MUkA==" saltValue="srZSzcspycA8BMwxW8KK1A==" spinCount="100000" sqref="AC1278:AC1283" name="Rango16_2_12"/>
    <protectedRange algorithmName="SHA-512" hashValue="B8WCkMD+8J/zIaS8Oo0+B+AET6ypKzdB3HK3e9KnMZFpkBAJ5KsSIbzxTkFeiWuIxsdDRrVVD4LOcDOsEZc7Tg==" saltValue="XREeJfWxZ+SyJDvyz7AgIg==" spinCount="100000" sqref="X1278:X1283" name="Rango14_2_12"/>
    <protectedRange sqref="AI1279:AI1280 AI1282:AI1283" name="Rango8_2_8"/>
    <protectedRange sqref="AE1278:AF1283" name="Rango7_2_9"/>
    <protectedRange sqref="AI1278 AI1281 AH1278:AH1283 U1278:AB1283 AD1278:AD1283 AK1278:AK1283" name="Rango3_2_15"/>
    <protectedRange sqref="AL1278:AL1283" name="Rango9_2_11"/>
    <protectedRange sqref="AN1278:AO1283" name="Rango10_2_12"/>
    <protectedRange algorithmName="SHA-512" hashValue="AUzBZMe6D+10r34d8qXrCZcC2CpIeDr+RVOQWodM6TWTVEQZS9gxq2ggxDHbN2v2d2KNbRVoRCKo5ytpKblnmw==" saltValue="+cIicJAvfvH5F8AJ6sLIzQ==" spinCount="100000" sqref="Z1278:Z1283" name="Rango15_2_12"/>
    <protectedRange algorithmName="SHA-512" hashValue="XKDTbc+qBIe3GWMWwcogNFvAuKISD40pRIze8seExzFDqNoPL/nJDqqqVNIHUPjQ5TDq0esl+bgKI2vL5Ut/kw==" saltValue="LtNMripD0cb58TxMM8D/fQ==" spinCount="100000" sqref="AC1278:AC1283" name="Rango17_2_12"/>
    <protectedRange algorithmName="SHA-512" hashValue="m7w30hpmQPnUg/VlAVvcedtDvkfIkLtEVqiS+MHxmKVV8A8bCUckiCL5gzfZ52PW1y+17d+2/aix2FXion7ezQ==" saltValue="EvLRvAL0Lw6DqW88gAYDBQ==" spinCount="100000" sqref="AJ1278:AJ1283" name="Rango19_2_12"/>
    <protectedRange algorithmName="SHA-512" hashValue="z1ks+i6eYA6uNs6pX2NisxcDr7v9nWEgvyMM8oR0k1Tm0445VBkkTiCZ9eHTU/DHOrkpPHTzky7DB7Ex6LURbw==" saltValue="rpgdZN3h3U3kU0mp/5C63Q==" spinCount="100000" sqref="AM1284:AM1289" name="Rango20_1_13"/>
    <protectedRange algorithmName="SHA-512" hashValue="UsfizhPwdBrUn5zOS3WqdY3TPA++aIlqTnGxBwvC2IUZt3JGw4LtHe0ev0T70IkPiYR3Dr0Xm/tWGOm/czyZpw==" saltValue="cjnxz4ZIuYhaq4B3zUQbGQ==" spinCount="100000" sqref="AG1284:AG1289" name="Rango18_1_13"/>
    <protectedRange algorithmName="SHA-512" hashValue="dgFgqJXAPIHUZEBXD9AI0AQPym5Ml+pG19WQsslgAdL323xdeCxl4/AJp68Ir2dTxRcdg32gq4P02WviM5MUkA==" saltValue="srZSzcspycA8BMwxW8KK1A==" spinCount="100000" sqref="AC1284:AC1289" name="Rango16_1_13"/>
    <protectedRange algorithmName="SHA-512" hashValue="B8WCkMD+8J/zIaS8Oo0+B+AET6ypKzdB3HK3e9KnMZFpkBAJ5KsSIbzxTkFeiWuIxsdDRrVVD4LOcDOsEZc7Tg==" saltValue="XREeJfWxZ+SyJDvyz7AgIg==" spinCount="100000" sqref="X1284:X1289" name="Rango14_1_13"/>
    <protectedRange sqref="AI1286 AI1289" name="Rango8_1_12"/>
    <protectedRange sqref="AE1284:AF1289" name="Rango7_1_12"/>
    <protectedRange sqref="AI1287:AI1288 AI1284:AI1285 AH1284:AH1289 U1284:AB1289 AD1284:AD1289 AK1284:AK1289" name="Rango3_1_13"/>
    <protectedRange sqref="AL1284:AL1289" name="Rango9_1_13"/>
    <protectedRange sqref="AN1284:AO1289" name="Rango10_1_14"/>
    <protectedRange algorithmName="SHA-512" hashValue="AUzBZMe6D+10r34d8qXrCZcC2CpIeDr+RVOQWodM6TWTVEQZS9gxq2ggxDHbN2v2d2KNbRVoRCKo5ytpKblnmw==" saltValue="+cIicJAvfvH5F8AJ6sLIzQ==" spinCount="100000" sqref="Z1284:Z1289" name="Rango15_1_13"/>
    <protectedRange algorithmName="SHA-512" hashValue="XKDTbc+qBIe3GWMWwcogNFvAuKISD40pRIze8seExzFDqNoPL/nJDqqqVNIHUPjQ5TDq0esl+bgKI2vL5Ut/kw==" saltValue="LtNMripD0cb58TxMM8D/fQ==" spinCount="100000" sqref="AC1284:AC1289" name="Rango17_1_13"/>
    <protectedRange algorithmName="SHA-512" hashValue="m7w30hpmQPnUg/VlAVvcedtDvkfIkLtEVqiS+MHxmKVV8A8bCUckiCL5gzfZ52PW1y+17d+2/aix2FXion7ezQ==" saltValue="EvLRvAL0Lw6DqW88gAYDBQ==" spinCount="100000" sqref="AJ1284:AJ1289" name="Rango19_1_13"/>
    <protectedRange sqref="H1284:L1289" name="Rango1_1_2"/>
    <protectedRange algorithmName="SHA-512" hashValue="acnxH8s5sK2bER+gIkN3vg2gP/Ggux8vzA6WMXfy90o5HJ1I+fOMGHWP2mTy5Jszvhu9BOoBnNaADSaUN/vsUg==" saltValue="NdDCR86TJ14bmsipThqXmg==" spinCount="100000" sqref="N1290:N1319" name="Rango24_34"/>
    <protectedRange algorithmName="SHA-512" hashValue="r0lpkfpFwL26HqkEheOGalMT2MFVWguQk80afl84CXIC6cGXTOQxej85plyqy/3uf7KBx5z52VzNQI9JYBuCtg==" saltValue="AZqd84GWNrDnVOn8lGimwQ==" spinCount="100000" sqref="AT1290:AT1319" name="Rango22_33"/>
    <protectedRange algorithmName="SHA-512" hashValue="z1ks+i6eYA6uNs6pX2NisxcDr7v9nWEgvyMM8oR0k1Tm0445VBkkTiCZ9eHTU/DHOrkpPHTzky7DB7Ex6LURbw==" saltValue="rpgdZN3h3U3kU0mp/5C63Q==" spinCount="100000" sqref="AM1302:AM1319 AM1290:AM1295" name="Rango20_34"/>
    <protectedRange algorithmName="SHA-512" hashValue="UsfizhPwdBrUn5zOS3WqdY3TPA++aIlqTnGxBwvC2IUZt3JGw4LtHe0ev0T70IkPiYR3Dr0Xm/tWGOm/czyZpw==" saltValue="cjnxz4ZIuYhaq4B3zUQbGQ==" spinCount="100000" sqref="AG1302:AG1319 AG1290:AG1295" name="Rango18_34"/>
    <protectedRange algorithmName="SHA-512" hashValue="dgFgqJXAPIHUZEBXD9AI0AQPym5Ml+pG19WQsslgAdL323xdeCxl4/AJp68Ir2dTxRcdg32gq4P02WviM5MUkA==" saltValue="srZSzcspycA8BMwxW8KK1A==" spinCount="100000" sqref="AC1302:AC1319 AC1290:AC1295" name="Rango16_34"/>
    <protectedRange algorithmName="SHA-512" hashValue="B8WCkMD+8J/zIaS8Oo0+B+AET6ypKzdB3HK3e9KnMZFpkBAJ5KsSIbzxTkFeiWuIxsdDRrVVD4LOcDOsEZc7Tg==" saltValue="XREeJfWxZ+SyJDvyz7AgIg==" spinCount="100000" sqref="X1302:X1319 X1290:X1295" name="Rango14_33"/>
    <protectedRange algorithmName="SHA-512" hashValue="NLOciA4zITfq+P/3TKO+RkeFBXLKLOxSr6Fmymff1fSjn83yLV2sVdZo5TLHGjxk/lxdlS9JJ/NSmjd8y4KC/w==" saltValue="sPw31vn+6I0uO7H84BfILQ==" spinCount="100000" sqref="O1290:O1319" name="Rango12_34"/>
    <protectedRange sqref="AI1302:AI1319 AI1290:AI1295" name="Rango8_32"/>
    <protectedRange sqref="AF1290:AF1296 AF1298:AF1299 AF1301 AE1302:AF1307 AF1317:AF1319 AE1313:AF1316 AF1311:AF1312 AE1310:AF1310 AF1308:AF1309" name="Rango7_35"/>
    <protectedRange sqref="H1290:L1319" name="Rango1_35"/>
    <protectedRange sqref="AD1302:AD1319 AH1302:AH1319 AK1302:AK1319 U1302:AB1319 AD1290:AE1295 AH1290:AH1295 AK1290:AK1295 U1290:AB1295 AE1317:AE1319 AE1311:AE1312 AE1308:AE1309" name="Rango3_35"/>
    <protectedRange sqref="AS1290:AS1319 M1290:M1319" name="Rango5_34"/>
    <protectedRange sqref="AU1290:AU1319 P1290:P1319" name="Rango6_34"/>
    <protectedRange sqref="AL1302:AL1319 AL1290:AL1295" name="Rango9_33"/>
    <protectedRange sqref="AN1302:AO1319 AN1290:AO1295" name="Rango10_33"/>
    <protectedRange algorithmName="SHA-512" hashValue="+Eoa3/YKDjhUg1NuzY63wpJFMe5Jx3DsWpB6dPKFgxlExUJj8AmRs5NUWyhHWCl89Z9FweF6UWdkEt9PtAPY9A==" saltValue="R1HzPY1LuxYXWPZzMjUnFA==" spinCount="100000" sqref="G1290:G1319" name="Rango11_34"/>
    <protectedRange algorithmName="SHA-512" hashValue="bA1f0BG67PkTr3wRVdXNYWIT3BeWmvgG8HFTrD5ZHmZzWOtOp/pvlZ/9yBQBbZVK5RSdwlBz3HBU+2w4hHC2/g==" saltValue="sE1U0TF50J+xnZokNCpPzg==" spinCount="100000" sqref="R1290:T1319" name="Rango13_34"/>
    <protectedRange algorithmName="SHA-512" hashValue="AUzBZMe6D+10r34d8qXrCZcC2CpIeDr+RVOQWodM6TWTVEQZS9gxq2ggxDHbN2v2d2KNbRVoRCKo5ytpKblnmw==" saltValue="+cIicJAvfvH5F8AJ6sLIzQ==" spinCount="100000" sqref="Z1302:Z1319 Z1290:Z1295" name="Rango15_34"/>
    <protectedRange algorithmName="SHA-512" hashValue="XKDTbc+qBIe3GWMWwcogNFvAuKISD40pRIze8seExzFDqNoPL/nJDqqqVNIHUPjQ5TDq0esl+bgKI2vL5Ut/kw==" saltValue="LtNMripD0cb58TxMM8D/fQ==" spinCount="100000" sqref="AC1302:AC1319 AC1290:AC1295" name="Rango17_34"/>
    <protectedRange algorithmName="SHA-512" hashValue="m7w30hpmQPnUg/VlAVvcedtDvkfIkLtEVqiS+MHxmKVV8A8bCUckiCL5gzfZ52PW1y+17d+2/aix2FXion7ezQ==" saltValue="EvLRvAL0Lw6DqW88gAYDBQ==" spinCount="100000" sqref="AJ1302:AJ1319 AJ1290:AJ1295" name="Rango19_34"/>
    <protectedRange algorithmName="SHA-512" hashValue="1ln+auQSlLJNHIG81C6MA/nbCuksukpAQPKuf5WOMNyF53MA/eqDTYtektNn1tD9VKUK//n7cgv/CHCXwpL0nA==" saltValue="3evwLrZ35sOwQim+hZCG2w==" spinCount="100000" sqref="AP1290:AR1319" name="Rango21_33"/>
    <protectedRange algorithmName="SHA-512" hashValue="2CwhdAtEGwRw5/oUbJEYx/frqFhl1WIQKD9zikN7Kldk6KYpoNw31wbxO3q3C+UKZKrbNBGhXKX3obByVJO1JA==" saltValue="2DQkiLG3kG23JX9JxRjzkA==" spinCount="100000" sqref="AV1290:AY1319" name="Rango23_33"/>
    <protectedRange algorithmName="SHA-512" hashValue="z1ks+i6eYA6uNs6pX2NisxcDr7v9nWEgvyMM8oR0k1Tm0445VBkkTiCZ9eHTU/DHOrkpPHTzky7DB7Ex6LURbw==" saltValue="rpgdZN3h3U3kU0mp/5C63Q==" spinCount="100000" sqref="AM1296:AM1301" name="Rango20_1_14"/>
    <protectedRange algorithmName="SHA-512" hashValue="UsfizhPwdBrUn5zOS3WqdY3TPA++aIlqTnGxBwvC2IUZt3JGw4LtHe0ev0T70IkPiYR3Dr0Xm/tWGOm/czyZpw==" saltValue="cjnxz4ZIuYhaq4B3zUQbGQ==" spinCount="100000" sqref="AG1296:AG1301" name="Rango18_1_14"/>
    <protectedRange algorithmName="SHA-512" hashValue="dgFgqJXAPIHUZEBXD9AI0AQPym5Ml+pG19WQsslgAdL323xdeCxl4/AJp68Ir2dTxRcdg32gq4P02WviM5MUkA==" saltValue="srZSzcspycA8BMwxW8KK1A==" spinCount="100000" sqref="AC1296:AC1301" name="Rango16_1_14"/>
    <protectedRange algorithmName="SHA-512" hashValue="B8WCkMD+8J/zIaS8Oo0+B+AET6ypKzdB3HK3e9KnMZFpkBAJ5KsSIbzxTkFeiWuIxsdDRrVVD4LOcDOsEZc7Tg==" saltValue="XREeJfWxZ+SyJDvyz7AgIg==" spinCount="100000" sqref="X1296:X1301" name="Rango14_1_14"/>
    <protectedRange sqref="AI1296:AI1301" name="Rango8_1_13"/>
    <protectedRange sqref="AE1297:AE1298 AF1297 AE1300:AF1300 AE1301" name="Rango7_1_13"/>
    <protectedRange sqref="AD1296:AD1301 AH1296:AH1301 AK1296:AK1301 U1296:AB1301" name="Rango3_1_14"/>
    <protectedRange sqref="AL1296:AL1301" name="Rango9_1_14"/>
    <protectedRange sqref="AN1296:AO1301" name="Rango10_1_15"/>
    <protectedRange algorithmName="SHA-512" hashValue="AUzBZMe6D+10r34d8qXrCZcC2CpIeDr+RVOQWodM6TWTVEQZS9gxq2ggxDHbN2v2d2KNbRVoRCKo5ytpKblnmw==" saltValue="+cIicJAvfvH5F8AJ6sLIzQ==" spinCount="100000" sqref="Z1296:Z1301" name="Rango15_1_14"/>
    <protectedRange algorithmName="SHA-512" hashValue="XKDTbc+qBIe3GWMWwcogNFvAuKISD40pRIze8seExzFDqNoPL/nJDqqqVNIHUPjQ5TDq0esl+bgKI2vL5Ut/kw==" saltValue="LtNMripD0cb58TxMM8D/fQ==" spinCount="100000" sqref="AC1296:AC1301" name="Rango17_1_14"/>
    <protectedRange algorithmName="SHA-512" hashValue="m7w30hpmQPnUg/VlAVvcedtDvkfIkLtEVqiS+MHxmKVV8A8bCUckiCL5gzfZ52PW1y+17d+2/aix2FXion7ezQ==" saltValue="EvLRvAL0Lw6DqW88gAYDBQ==" spinCount="100000" sqref="AJ1296:AJ1301" name="Rango19_1_14"/>
    <protectedRange algorithmName="SHA-512" hashValue="acnxH8s5sK2bER+gIkN3vg2gP/Ggux8vzA6WMXfy90o5HJ1I+fOMGHWP2mTy5Jszvhu9BOoBnNaADSaUN/vsUg==" saltValue="NdDCR86TJ14bmsipThqXmg==" spinCount="100000" sqref="N906:N935" name="Rango24_35"/>
    <protectedRange algorithmName="SHA-512" hashValue="r0lpkfpFwL26HqkEheOGalMT2MFVWguQk80afl84CXIC6cGXTOQxej85plyqy/3uf7KBx5z52VzNQI9JYBuCtg==" saltValue="AZqd84GWNrDnVOn8lGimwQ==" spinCount="100000" sqref="AT906:AT935" name="Rango22_34"/>
    <protectedRange algorithmName="SHA-512" hashValue="z1ks+i6eYA6uNs6pX2NisxcDr7v9nWEgvyMM8oR0k1Tm0445VBkkTiCZ9eHTU/DHOrkpPHTzky7DB7Ex6LURbw==" saltValue="rpgdZN3h3U3kU0mp/5C63Q==" spinCount="100000" sqref="AM906:AM935" name="Rango20_35"/>
    <protectedRange algorithmName="SHA-512" hashValue="UsfizhPwdBrUn5zOS3WqdY3TPA++aIlqTnGxBwvC2IUZt3JGw4LtHe0ev0T70IkPiYR3Dr0Xm/tWGOm/czyZpw==" saltValue="cjnxz4ZIuYhaq4B3zUQbGQ==" spinCount="100000" sqref="AG906:AG935" name="Rango18_35"/>
    <protectedRange algorithmName="SHA-512" hashValue="dgFgqJXAPIHUZEBXD9AI0AQPym5Ml+pG19WQsslgAdL323xdeCxl4/AJp68Ir2dTxRcdg32gq4P02WviM5MUkA==" saltValue="srZSzcspycA8BMwxW8KK1A==" spinCount="100000" sqref="AC906:AC935" name="Rango16_35"/>
    <protectedRange algorithmName="SHA-512" hashValue="B8WCkMD+8J/zIaS8Oo0+B+AET6ypKzdB3HK3e9KnMZFpkBAJ5KsSIbzxTkFeiWuIxsdDRrVVD4LOcDOsEZc7Tg==" saltValue="XREeJfWxZ+SyJDvyz7AgIg==" spinCount="100000" sqref="X906:X935" name="Rango14_34"/>
    <protectedRange algorithmName="SHA-512" hashValue="NLOciA4zITfq+P/3TKO+RkeFBXLKLOxSr6Fmymff1fSjn83yLV2sVdZo5TLHGjxk/lxdlS9JJ/NSmjd8y4KC/w==" saltValue="sPw31vn+6I0uO7H84BfILQ==" spinCount="100000" sqref="O906:O935" name="Rango12_35"/>
    <protectedRange sqref="AI906:AI935" name="Rango8_33"/>
    <protectedRange sqref="AE906:AF935" name="Rango7_36"/>
    <protectedRange sqref="H906:L935" name="Rango1_36"/>
    <protectedRange sqref="AD906:AD935 AH906:AH935 AK906:AK935 U906:AB935" name="Rango3_36"/>
    <protectedRange sqref="M906:M935 AS906:AS935" name="Rango5_35"/>
    <protectedRange sqref="P906:P935 AU906:AU935" name="Rango6_35"/>
    <protectedRange sqref="AL906:AL935" name="Rango9_34"/>
    <protectedRange sqref="AN906:AO935" name="Rango10_34"/>
    <protectedRange algorithmName="SHA-512" hashValue="+Eoa3/YKDjhUg1NuzY63wpJFMe5Jx3DsWpB6dPKFgxlExUJj8AmRs5NUWyhHWCl89Z9FweF6UWdkEt9PtAPY9A==" saltValue="R1HzPY1LuxYXWPZzMjUnFA==" spinCount="100000" sqref="G906:G935" name="Rango11_35"/>
    <protectedRange algorithmName="SHA-512" hashValue="bA1f0BG67PkTr3wRVdXNYWIT3BeWmvgG8HFTrD5ZHmZzWOtOp/pvlZ/9yBQBbZVK5RSdwlBz3HBU+2w4hHC2/g==" saltValue="sE1U0TF50J+xnZokNCpPzg==" spinCount="100000" sqref="R906:T935" name="Rango13_35"/>
    <protectedRange algorithmName="SHA-512" hashValue="AUzBZMe6D+10r34d8qXrCZcC2CpIeDr+RVOQWodM6TWTVEQZS9gxq2ggxDHbN2v2d2KNbRVoRCKo5ytpKblnmw==" saltValue="+cIicJAvfvH5F8AJ6sLIzQ==" spinCount="100000" sqref="Z906:Z935" name="Rango15_35"/>
    <protectedRange algorithmName="SHA-512" hashValue="XKDTbc+qBIe3GWMWwcogNFvAuKISD40pRIze8seExzFDqNoPL/nJDqqqVNIHUPjQ5TDq0esl+bgKI2vL5Ut/kw==" saltValue="LtNMripD0cb58TxMM8D/fQ==" spinCount="100000" sqref="AC906:AC935" name="Rango17_35"/>
    <protectedRange algorithmName="SHA-512" hashValue="m7w30hpmQPnUg/VlAVvcedtDvkfIkLtEVqiS+MHxmKVV8A8bCUckiCL5gzfZ52PW1y+17d+2/aix2FXion7ezQ==" saltValue="EvLRvAL0Lw6DqW88gAYDBQ==" spinCount="100000" sqref="AJ906:AJ935" name="Rango19_35"/>
    <protectedRange algorithmName="SHA-512" hashValue="1ln+auQSlLJNHIG81C6MA/nbCuksukpAQPKuf5WOMNyF53MA/eqDTYtektNn1tD9VKUK//n7cgv/CHCXwpL0nA==" saltValue="3evwLrZ35sOwQim+hZCG2w==" spinCount="100000" sqref="AP906:AR935" name="Rango21_34"/>
    <protectedRange algorithmName="SHA-512" hashValue="2CwhdAtEGwRw5/oUbJEYx/frqFhl1WIQKD9zikN7Kldk6KYpoNw31wbxO3q3C+UKZKrbNBGhXKX3obByVJO1JA==" saltValue="2DQkiLG3kG23JX9JxRjzkA==" spinCount="100000" sqref="AV906:AY935" name="Rango23_34"/>
  </protectedRanges>
  <autoFilter ref="A8:AY8" xr:uid="{EB4E8F36-65B7-44B8-947B-0DD554581439}">
    <filterColumn colId="1" showButton="0"/>
    <filterColumn colId="22" showButton="0"/>
    <filterColumn colId="24" showButton="0"/>
  </autoFilter>
  <mergeCells count="12220">
    <mergeCell ref="T9:T11"/>
    <mergeCell ref="AR9:AR11"/>
    <mergeCell ref="AS9:AS11"/>
    <mergeCell ref="AT9:AT11"/>
    <mergeCell ref="AU9:AU11"/>
    <mergeCell ref="AV9:AV11"/>
    <mergeCell ref="N9:N11"/>
    <mergeCell ref="O9:O11"/>
    <mergeCell ref="P9:P11"/>
    <mergeCell ref="Q9:Q11"/>
    <mergeCell ref="R9:R11"/>
    <mergeCell ref="S9:S11"/>
    <mergeCell ref="H9:H11"/>
    <mergeCell ref="I9:I11"/>
    <mergeCell ref="J9:J11"/>
    <mergeCell ref="K9:K11"/>
    <mergeCell ref="L9:L11"/>
    <mergeCell ref="M9:M11"/>
    <mergeCell ref="A2:A4"/>
    <mergeCell ref="AS7:AY7"/>
    <mergeCell ref="W8:X8"/>
    <mergeCell ref="Y8:Z8"/>
    <mergeCell ref="A9:A11"/>
    <mergeCell ref="B9:B11"/>
    <mergeCell ref="C9:C11"/>
    <mergeCell ref="D9:D11"/>
    <mergeCell ref="E9:E11"/>
    <mergeCell ref="F9:F11"/>
    <mergeCell ref="G9:G11"/>
    <mergeCell ref="A6:G6"/>
    <mergeCell ref="H6:AY6"/>
    <mergeCell ref="H7:L7"/>
    <mergeCell ref="M7:T7"/>
    <mergeCell ref="U7:AQ7"/>
    <mergeCell ref="AW9:AW11"/>
    <mergeCell ref="AX9:AX11"/>
    <mergeCell ref="AY9:AY11"/>
    <mergeCell ref="A7:A8"/>
    <mergeCell ref="B7:C8"/>
    <mergeCell ref="D7:D8"/>
    <mergeCell ref="E7:E8"/>
    <mergeCell ref="F7:F8"/>
    <mergeCell ref="G7:G8"/>
    <mergeCell ref="T15:T17"/>
    <mergeCell ref="AR15:AR17"/>
    <mergeCell ref="AS15:AS17"/>
    <mergeCell ref="AT15:AT17"/>
    <mergeCell ref="AU15:AU17"/>
    <mergeCell ref="AV15:AV17"/>
    <mergeCell ref="N15:N17"/>
    <mergeCell ref="O15:O17"/>
    <mergeCell ref="P15:P17"/>
    <mergeCell ref="Q15:Q17"/>
    <mergeCell ref="R15:R17"/>
    <mergeCell ref="S15:S17"/>
    <mergeCell ref="H15:H17"/>
    <mergeCell ref="I15:I17"/>
    <mergeCell ref="J15:J17"/>
    <mergeCell ref="K15:K17"/>
    <mergeCell ref="L15:L17"/>
    <mergeCell ref="M15:M17"/>
    <mergeCell ref="AW12:AW14"/>
    <mergeCell ref="AX12:AX14"/>
    <mergeCell ref="AY12:AY14"/>
    <mergeCell ref="A15:A17"/>
    <mergeCell ref="B15:B17"/>
    <mergeCell ref="C15:C17"/>
    <mergeCell ref="D15:D17"/>
    <mergeCell ref="E15:E17"/>
    <mergeCell ref="F15:F17"/>
    <mergeCell ref="G15:G17"/>
    <mergeCell ref="T12:T14"/>
    <mergeCell ref="AR12:AR14"/>
    <mergeCell ref="AS12:AS14"/>
    <mergeCell ref="AT12:AT14"/>
    <mergeCell ref="AU12:AU14"/>
    <mergeCell ref="AV12:AV14"/>
    <mergeCell ref="N12:N14"/>
    <mergeCell ref="O12:O14"/>
    <mergeCell ref="P12:P14"/>
    <mergeCell ref="Q12:Q14"/>
    <mergeCell ref="R12:R14"/>
    <mergeCell ref="S12:S14"/>
    <mergeCell ref="H12:H14"/>
    <mergeCell ref="I12:I14"/>
    <mergeCell ref="J12:J14"/>
    <mergeCell ref="K12:K14"/>
    <mergeCell ref="L12:L14"/>
    <mergeCell ref="M12:M14"/>
    <mergeCell ref="AW15:AW17"/>
    <mergeCell ref="AX15:AX17"/>
    <mergeCell ref="AY15:AY17"/>
    <mergeCell ref="A12:A14"/>
    <mergeCell ref="B12:B14"/>
    <mergeCell ref="C12:C14"/>
    <mergeCell ref="D12:D14"/>
    <mergeCell ref="E12:E14"/>
    <mergeCell ref="F12:F14"/>
    <mergeCell ref="G12:G14"/>
    <mergeCell ref="T21:T23"/>
    <mergeCell ref="AR21:AR23"/>
    <mergeCell ref="AS21:AS23"/>
    <mergeCell ref="AT21:AT23"/>
    <mergeCell ref="AU21:AU23"/>
    <mergeCell ref="AV21:AV23"/>
    <mergeCell ref="N21:N23"/>
    <mergeCell ref="O21:O23"/>
    <mergeCell ref="P21:P23"/>
    <mergeCell ref="Q21:Q23"/>
    <mergeCell ref="R21:R23"/>
    <mergeCell ref="S21:S23"/>
    <mergeCell ref="H21:H23"/>
    <mergeCell ref="I21:I23"/>
    <mergeCell ref="J21:J23"/>
    <mergeCell ref="K21:K23"/>
    <mergeCell ref="L21:L23"/>
    <mergeCell ref="M21:M23"/>
    <mergeCell ref="AW18:AW20"/>
    <mergeCell ref="AX18:AX20"/>
    <mergeCell ref="AY18:AY20"/>
    <mergeCell ref="A21:A23"/>
    <mergeCell ref="B21:B23"/>
    <mergeCell ref="C21:C23"/>
    <mergeCell ref="D21:D23"/>
    <mergeCell ref="E21:E23"/>
    <mergeCell ref="F21:F23"/>
    <mergeCell ref="G21:G23"/>
    <mergeCell ref="T18:T20"/>
    <mergeCell ref="AR18:AR20"/>
    <mergeCell ref="AS18:AS20"/>
    <mergeCell ref="AT18:AT20"/>
    <mergeCell ref="AU18:AU20"/>
    <mergeCell ref="AV18:AV20"/>
    <mergeCell ref="N18:N20"/>
    <mergeCell ref="O18:O20"/>
    <mergeCell ref="P18:P20"/>
    <mergeCell ref="Q18:Q20"/>
    <mergeCell ref="R18:R20"/>
    <mergeCell ref="S18:S20"/>
    <mergeCell ref="H18:H20"/>
    <mergeCell ref="I18:I20"/>
    <mergeCell ref="J18:J20"/>
    <mergeCell ref="K18:K20"/>
    <mergeCell ref="L18:L20"/>
    <mergeCell ref="M18:M20"/>
    <mergeCell ref="AW21:AW23"/>
    <mergeCell ref="AX21:AX23"/>
    <mergeCell ref="AY21:AY23"/>
    <mergeCell ref="A18:A20"/>
    <mergeCell ref="B18:B20"/>
    <mergeCell ref="C18:C20"/>
    <mergeCell ref="D18:D20"/>
    <mergeCell ref="E18:E20"/>
    <mergeCell ref="F18:F20"/>
    <mergeCell ref="G18:G20"/>
    <mergeCell ref="T27:T29"/>
    <mergeCell ref="AR27:AR29"/>
    <mergeCell ref="AS27:AS29"/>
    <mergeCell ref="AT27:AT29"/>
    <mergeCell ref="AU27:AU29"/>
    <mergeCell ref="AV27:AV29"/>
    <mergeCell ref="N27:N29"/>
    <mergeCell ref="O27:O29"/>
    <mergeCell ref="P27:P29"/>
    <mergeCell ref="Q27:Q29"/>
    <mergeCell ref="R27:R29"/>
    <mergeCell ref="S27:S29"/>
    <mergeCell ref="H27:H29"/>
    <mergeCell ref="I27:I29"/>
    <mergeCell ref="J27:J29"/>
    <mergeCell ref="K27:K29"/>
    <mergeCell ref="L27:L29"/>
    <mergeCell ref="M27:M29"/>
    <mergeCell ref="AW24:AW26"/>
    <mergeCell ref="AX24:AX26"/>
    <mergeCell ref="AY24:AY26"/>
    <mergeCell ref="A27:A29"/>
    <mergeCell ref="B27:B29"/>
    <mergeCell ref="C27:C29"/>
    <mergeCell ref="D27:D29"/>
    <mergeCell ref="E27:E29"/>
    <mergeCell ref="F27:F29"/>
    <mergeCell ref="G27:G29"/>
    <mergeCell ref="T24:T26"/>
    <mergeCell ref="AR24:AR26"/>
    <mergeCell ref="AS24:AS26"/>
    <mergeCell ref="AT24:AT26"/>
    <mergeCell ref="AU24:AU26"/>
    <mergeCell ref="AV24:AV26"/>
    <mergeCell ref="N24:N26"/>
    <mergeCell ref="O24:O26"/>
    <mergeCell ref="P24:P26"/>
    <mergeCell ref="Q24:Q26"/>
    <mergeCell ref="R24:R26"/>
    <mergeCell ref="S24:S26"/>
    <mergeCell ref="H24:H26"/>
    <mergeCell ref="I24:I26"/>
    <mergeCell ref="J24:J26"/>
    <mergeCell ref="K24:K26"/>
    <mergeCell ref="L24:L26"/>
    <mergeCell ref="M24:M26"/>
    <mergeCell ref="AW27:AW29"/>
    <mergeCell ref="AX27:AX29"/>
    <mergeCell ref="AY27:AY29"/>
    <mergeCell ref="A24:A26"/>
    <mergeCell ref="B24:B26"/>
    <mergeCell ref="C24:C26"/>
    <mergeCell ref="D24:D26"/>
    <mergeCell ref="E24:E26"/>
    <mergeCell ref="F24:F26"/>
    <mergeCell ref="G24:G26"/>
    <mergeCell ref="T33:T35"/>
    <mergeCell ref="AR33:AR35"/>
    <mergeCell ref="AS33:AS35"/>
    <mergeCell ref="AT33:AT35"/>
    <mergeCell ref="AU33:AU35"/>
    <mergeCell ref="AV33:AV35"/>
    <mergeCell ref="N33:N35"/>
    <mergeCell ref="O33:O35"/>
    <mergeCell ref="P33:P35"/>
    <mergeCell ref="Q33:Q35"/>
    <mergeCell ref="R33:R35"/>
    <mergeCell ref="S33:S35"/>
    <mergeCell ref="H33:H35"/>
    <mergeCell ref="I33:I35"/>
    <mergeCell ref="J33:J35"/>
    <mergeCell ref="K33:K35"/>
    <mergeCell ref="L33:L35"/>
    <mergeCell ref="M33:M35"/>
    <mergeCell ref="AW30:AW32"/>
    <mergeCell ref="AX30:AX32"/>
    <mergeCell ref="AY30:AY32"/>
    <mergeCell ref="A33:A35"/>
    <mergeCell ref="B33:B35"/>
    <mergeCell ref="C33:C35"/>
    <mergeCell ref="D33:D35"/>
    <mergeCell ref="E33:E35"/>
    <mergeCell ref="F33:F35"/>
    <mergeCell ref="G33:G35"/>
    <mergeCell ref="T30:T32"/>
    <mergeCell ref="AR30:AR32"/>
    <mergeCell ref="AS30:AS32"/>
    <mergeCell ref="AT30:AT32"/>
    <mergeCell ref="AU30:AU32"/>
    <mergeCell ref="AV30:AV32"/>
    <mergeCell ref="N30:N32"/>
    <mergeCell ref="O30:O32"/>
    <mergeCell ref="P30:P32"/>
    <mergeCell ref="Q30:Q32"/>
    <mergeCell ref="R30:R32"/>
    <mergeCell ref="S30:S32"/>
    <mergeCell ref="H30:H32"/>
    <mergeCell ref="I30:I32"/>
    <mergeCell ref="J30:J32"/>
    <mergeCell ref="K30:K32"/>
    <mergeCell ref="L30:L32"/>
    <mergeCell ref="M30:M32"/>
    <mergeCell ref="AW33:AW35"/>
    <mergeCell ref="AX33:AX35"/>
    <mergeCell ref="AY33:AY35"/>
    <mergeCell ref="A30:A32"/>
    <mergeCell ref="B30:B32"/>
    <mergeCell ref="C30:C32"/>
    <mergeCell ref="D30:D32"/>
    <mergeCell ref="E30:E32"/>
    <mergeCell ref="F30:F32"/>
    <mergeCell ref="G30:G32"/>
    <mergeCell ref="T39:T41"/>
    <mergeCell ref="AR39:AR41"/>
    <mergeCell ref="AS39:AS41"/>
    <mergeCell ref="AT39:AT41"/>
    <mergeCell ref="AU39:AU41"/>
    <mergeCell ref="AV39:AV41"/>
    <mergeCell ref="N39:N41"/>
    <mergeCell ref="O39:O41"/>
    <mergeCell ref="P39:P41"/>
    <mergeCell ref="Q39:Q41"/>
    <mergeCell ref="R39:R41"/>
    <mergeCell ref="S39:S41"/>
    <mergeCell ref="H39:H41"/>
    <mergeCell ref="I39:I41"/>
    <mergeCell ref="J39:J41"/>
    <mergeCell ref="K39:K41"/>
    <mergeCell ref="L39:L41"/>
    <mergeCell ref="M39:M41"/>
    <mergeCell ref="AW36:AW38"/>
    <mergeCell ref="AX36:AX38"/>
    <mergeCell ref="AY36:AY38"/>
    <mergeCell ref="A39:A41"/>
    <mergeCell ref="B39:B41"/>
    <mergeCell ref="C39:C41"/>
    <mergeCell ref="D39:D41"/>
    <mergeCell ref="E39:E41"/>
    <mergeCell ref="F39:F41"/>
    <mergeCell ref="G39:G41"/>
    <mergeCell ref="T36:T38"/>
    <mergeCell ref="AR36:AR38"/>
    <mergeCell ref="AS36:AS38"/>
    <mergeCell ref="AT36:AT38"/>
    <mergeCell ref="AU36:AU38"/>
    <mergeCell ref="AV36:AV38"/>
    <mergeCell ref="N36:N38"/>
    <mergeCell ref="O36:O38"/>
    <mergeCell ref="P36:P38"/>
    <mergeCell ref="Q36:Q38"/>
    <mergeCell ref="R36:R38"/>
    <mergeCell ref="S36:S38"/>
    <mergeCell ref="H36:H38"/>
    <mergeCell ref="I36:I38"/>
    <mergeCell ref="J36:J38"/>
    <mergeCell ref="K36:K38"/>
    <mergeCell ref="L36:L38"/>
    <mergeCell ref="M36:M38"/>
    <mergeCell ref="AW39:AW41"/>
    <mergeCell ref="AX39:AX41"/>
    <mergeCell ref="AY39:AY41"/>
    <mergeCell ref="A36:A38"/>
    <mergeCell ref="B36:B38"/>
    <mergeCell ref="C36:C38"/>
    <mergeCell ref="D36:D38"/>
    <mergeCell ref="E36:E38"/>
    <mergeCell ref="F36:F38"/>
    <mergeCell ref="G36:G38"/>
    <mergeCell ref="T45:T47"/>
    <mergeCell ref="AR45:AR47"/>
    <mergeCell ref="AS45:AS47"/>
    <mergeCell ref="AT45:AT47"/>
    <mergeCell ref="AU45:AU47"/>
    <mergeCell ref="AV45:AV47"/>
    <mergeCell ref="N45:N47"/>
    <mergeCell ref="O45:O47"/>
    <mergeCell ref="P45:P47"/>
    <mergeCell ref="Q45:Q47"/>
    <mergeCell ref="R45:R47"/>
    <mergeCell ref="S45:S47"/>
    <mergeCell ref="H45:H47"/>
    <mergeCell ref="I45:I47"/>
    <mergeCell ref="J45:J47"/>
    <mergeCell ref="K45:K47"/>
    <mergeCell ref="L45:L47"/>
    <mergeCell ref="M45:M47"/>
    <mergeCell ref="AW42:AW44"/>
    <mergeCell ref="AX42:AX44"/>
    <mergeCell ref="AY42:AY44"/>
    <mergeCell ref="A45:A47"/>
    <mergeCell ref="B45:B47"/>
    <mergeCell ref="C45:C47"/>
    <mergeCell ref="D45:D47"/>
    <mergeCell ref="E45:E47"/>
    <mergeCell ref="F45:F47"/>
    <mergeCell ref="G45:G47"/>
    <mergeCell ref="T42:T44"/>
    <mergeCell ref="AR42:AR44"/>
    <mergeCell ref="AS42:AS44"/>
    <mergeCell ref="AT42:AT44"/>
    <mergeCell ref="AU42:AU44"/>
    <mergeCell ref="AV42:AV44"/>
    <mergeCell ref="N42:N44"/>
    <mergeCell ref="O42:O44"/>
    <mergeCell ref="P42:P44"/>
    <mergeCell ref="Q42:Q44"/>
    <mergeCell ref="R42:R44"/>
    <mergeCell ref="S42:S44"/>
    <mergeCell ref="H42:H44"/>
    <mergeCell ref="I42:I44"/>
    <mergeCell ref="J42:J44"/>
    <mergeCell ref="K42:K44"/>
    <mergeCell ref="L42:L44"/>
    <mergeCell ref="M42:M44"/>
    <mergeCell ref="AW45:AW47"/>
    <mergeCell ref="AX45:AX47"/>
    <mergeCell ref="AY45:AY47"/>
    <mergeCell ref="A42:A44"/>
    <mergeCell ref="B42:B44"/>
    <mergeCell ref="C42:C44"/>
    <mergeCell ref="D42:D44"/>
    <mergeCell ref="E42:E44"/>
    <mergeCell ref="F42:F44"/>
    <mergeCell ref="G42:G44"/>
    <mergeCell ref="T51:T53"/>
    <mergeCell ref="AR51:AR53"/>
    <mergeCell ref="AS51:AS53"/>
    <mergeCell ref="AT51:AT53"/>
    <mergeCell ref="AU51:AU53"/>
    <mergeCell ref="AV51:AV53"/>
    <mergeCell ref="N51:N53"/>
    <mergeCell ref="O51:O53"/>
    <mergeCell ref="P51:P53"/>
    <mergeCell ref="Q51:Q53"/>
    <mergeCell ref="R51:R53"/>
    <mergeCell ref="S51:S53"/>
    <mergeCell ref="H51:H53"/>
    <mergeCell ref="I51:I53"/>
    <mergeCell ref="J51:J53"/>
    <mergeCell ref="K51:K53"/>
    <mergeCell ref="L51:L53"/>
    <mergeCell ref="M51:M53"/>
    <mergeCell ref="AW48:AW50"/>
    <mergeCell ref="AX48:AX50"/>
    <mergeCell ref="AY48:AY50"/>
    <mergeCell ref="A51:A53"/>
    <mergeCell ref="B51:B53"/>
    <mergeCell ref="C51:C53"/>
    <mergeCell ref="D51:D53"/>
    <mergeCell ref="E51:E53"/>
    <mergeCell ref="F51:F53"/>
    <mergeCell ref="G51:G53"/>
    <mergeCell ref="T48:T50"/>
    <mergeCell ref="AR48:AR50"/>
    <mergeCell ref="AS48:AS50"/>
    <mergeCell ref="AT48:AT50"/>
    <mergeCell ref="AU48:AU50"/>
    <mergeCell ref="AV48:AV50"/>
    <mergeCell ref="N48:N50"/>
    <mergeCell ref="O48:O50"/>
    <mergeCell ref="P48:P50"/>
    <mergeCell ref="Q48:Q50"/>
    <mergeCell ref="R48:R50"/>
    <mergeCell ref="S48:S50"/>
    <mergeCell ref="H48:H50"/>
    <mergeCell ref="I48:I50"/>
    <mergeCell ref="J48:J50"/>
    <mergeCell ref="K48:K50"/>
    <mergeCell ref="L48:L50"/>
    <mergeCell ref="M48:M50"/>
    <mergeCell ref="AW51:AW53"/>
    <mergeCell ref="AX51:AX53"/>
    <mergeCell ref="AY51:AY53"/>
    <mergeCell ref="A48:A50"/>
    <mergeCell ref="B48:B50"/>
    <mergeCell ref="C48:C50"/>
    <mergeCell ref="D48:D50"/>
    <mergeCell ref="E48:E50"/>
    <mergeCell ref="F48:F50"/>
    <mergeCell ref="G48:G50"/>
    <mergeCell ref="T57:T59"/>
    <mergeCell ref="AR57:AR59"/>
    <mergeCell ref="AS57:AS59"/>
    <mergeCell ref="AT57:AT59"/>
    <mergeCell ref="AU57:AU59"/>
    <mergeCell ref="AV57:AV59"/>
    <mergeCell ref="N57:N59"/>
    <mergeCell ref="O57:O59"/>
    <mergeCell ref="P57:P59"/>
    <mergeCell ref="Q57:Q59"/>
    <mergeCell ref="R57:R59"/>
    <mergeCell ref="S57:S59"/>
    <mergeCell ref="H57:H59"/>
    <mergeCell ref="I57:I59"/>
    <mergeCell ref="J57:J59"/>
    <mergeCell ref="K57:K59"/>
    <mergeCell ref="L57:L59"/>
    <mergeCell ref="M57:M59"/>
    <mergeCell ref="AW54:AW56"/>
    <mergeCell ref="AX54:AX56"/>
    <mergeCell ref="AY54:AY56"/>
    <mergeCell ref="A57:A59"/>
    <mergeCell ref="B57:B59"/>
    <mergeCell ref="C57:C59"/>
    <mergeCell ref="D57:D59"/>
    <mergeCell ref="E57:E59"/>
    <mergeCell ref="F57:F59"/>
    <mergeCell ref="G57:G59"/>
    <mergeCell ref="T54:T56"/>
    <mergeCell ref="AR54:AR56"/>
    <mergeCell ref="AS54:AS56"/>
    <mergeCell ref="AT54:AT56"/>
    <mergeCell ref="AU54:AU56"/>
    <mergeCell ref="AV54:AV56"/>
    <mergeCell ref="N54:N56"/>
    <mergeCell ref="O54:O56"/>
    <mergeCell ref="P54:P56"/>
    <mergeCell ref="Q54:Q56"/>
    <mergeCell ref="R54:R56"/>
    <mergeCell ref="S54:S56"/>
    <mergeCell ref="H54:H56"/>
    <mergeCell ref="I54:I56"/>
    <mergeCell ref="J54:J56"/>
    <mergeCell ref="K54:K56"/>
    <mergeCell ref="L54:L56"/>
    <mergeCell ref="M54:M56"/>
    <mergeCell ref="AW57:AW59"/>
    <mergeCell ref="AX57:AX59"/>
    <mergeCell ref="AY57:AY59"/>
    <mergeCell ref="A54:A56"/>
    <mergeCell ref="B54:B56"/>
    <mergeCell ref="C54:C56"/>
    <mergeCell ref="D54:D56"/>
    <mergeCell ref="E54:E56"/>
    <mergeCell ref="F54:F56"/>
    <mergeCell ref="G54:G56"/>
    <mergeCell ref="T63:T65"/>
    <mergeCell ref="AR63:AR65"/>
    <mergeCell ref="AS63:AS65"/>
    <mergeCell ref="AT63:AT65"/>
    <mergeCell ref="AU63:AU65"/>
    <mergeCell ref="AV63:AV65"/>
    <mergeCell ref="N63:N65"/>
    <mergeCell ref="O63:O65"/>
    <mergeCell ref="P63:P65"/>
    <mergeCell ref="Q63:Q65"/>
    <mergeCell ref="R63:R65"/>
    <mergeCell ref="S63:S65"/>
    <mergeCell ref="H63:H65"/>
    <mergeCell ref="I63:I65"/>
    <mergeCell ref="J63:J65"/>
    <mergeCell ref="K63:K65"/>
    <mergeCell ref="L63:L65"/>
    <mergeCell ref="M63:M65"/>
    <mergeCell ref="AW60:AW62"/>
    <mergeCell ref="AX60:AX62"/>
    <mergeCell ref="AY60:AY62"/>
    <mergeCell ref="A63:A65"/>
    <mergeCell ref="B63:B65"/>
    <mergeCell ref="C63:C65"/>
    <mergeCell ref="D63:D65"/>
    <mergeCell ref="E63:E65"/>
    <mergeCell ref="F63:F65"/>
    <mergeCell ref="G63:G65"/>
    <mergeCell ref="T60:T62"/>
    <mergeCell ref="AR60:AR62"/>
    <mergeCell ref="AS60:AS62"/>
    <mergeCell ref="AT60:AT62"/>
    <mergeCell ref="AU60:AU62"/>
    <mergeCell ref="AV60:AV62"/>
    <mergeCell ref="N60:N62"/>
    <mergeCell ref="O60:O62"/>
    <mergeCell ref="P60:P62"/>
    <mergeCell ref="Q60:Q62"/>
    <mergeCell ref="R60:R62"/>
    <mergeCell ref="S60:S62"/>
    <mergeCell ref="H60:H62"/>
    <mergeCell ref="I60:I62"/>
    <mergeCell ref="J60:J62"/>
    <mergeCell ref="K60:K62"/>
    <mergeCell ref="L60:L62"/>
    <mergeCell ref="M60:M62"/>
    <mergeCell ref="AW63:AW65"/>
    <mergeCell ref="AX63:AX65"/>
    <mergeCell ref="AY63:AY65"/>
    <mergeCell ref="A60:A62"/>
    <mergeCell ref="B60:B62"/>
    <mergeCell ref="C60:C62"/>
    <mergeCell ref="D60:D62"/>
    <mergeCell ref="E60:E62"/>
    <mergeCell ref="F60:F62"/>
    <mergeCell ref="G60:G62"/>
    <mergeCell ref="T69:T71"/>
    <mergeCell ref="AR69:AR71"/>
    <mergeCell ref="AS69:AS71"/>
    <mergeCell ref="AT69:AT71"/>
    <mergeCell ref="AU69:AU71"/>
    <mergeCell ref="AV69:AV71"/>
    <mergeCell ref="N69:N71"/>
    <mergeCell ref="O69:O71"/>
    <mergeCell ref="P69:P71"/>
    <mergeCell ref="Q69:Q71"/>
    <mergeCell ref="R69:R71"/>
    <mergeCell ref="S69:S71"/>
    <mergeCell ref="H69:H71"/>
    <mergeCell ref="I69:I71"/>
    <mergeCell ref="J69:J71"/>
    <mergeCell ref="K69:K71"/>
    <mergeCell ref="L69:L71"/>
    <mergeCell ref="M69:M71"/>
    <mergeCell ref="AW66:AW68"/>
    <mergeCell ref="AX66:AX68"/>
    <mergeCell ref="AY66:AY68"/>
    <mergeCell ref="A69:A71"/>
    <mergeCell ref="B69:B71"/>
    <mergeCell ref="C69:C71"/>
    <mergeCell ref="D69:D71"/>
    <mergeCell ref="E69:E71"/>
    <mergeCell ref="F69:F71"/>
    <mergeCell ref="G69:G71"/>
    <mergeCell ref="T66:T68"/>
    <mergeCell ref="AR66:AR68"/>
    <mergeCell ref="AS66:AS68"/>
    <mergeCell ref="AT66:AT68"/>
    <mergeCell ref="AU66:AU68"/>
    <mergeCell ref="AV66:AV68"/>
    <mergeCell ref="N66:N68"/>
    <mergeCell ref="O66:O68"/>
    <mergeCell ref="P66:P68"/>
    <mergeCell ref="Q66:Q68"/>
    <mergeCell ref="R66:R68"/>
    <mergeCell ref="S66:S68"/>
    <mergeCell ref="H66:H68"/>
    <mergeCell ref="I66:I68"/>
    <mergeCell ref="J66:J68"/>
    <mergeCell ref="K66:K68"/>
    <mergeCell ref="L66:L68"/>
    <mergeCell ref="M66:M68"/>
    <mergeCell ref="AW69:AW71"/>
    <mergeCell ref="AX69:AX71"/>
    <mergeCell ref="AY69:AY71"/>
    <mergeCell ref="A66:A68"/>
    <mergeCell ref="B66:B68"/>
    <mergeCell ref="C66:C68"/>
    <mergeCell ref="D66:D68"/>
    <mergeCell ref="E66:E68"/>
    <mergeCell ref="F66:F68"/>
    <mergeCell ref="G66:G68"/>
    <mergeCell ref="T75:T77"/>
    <mergeCell ref="AR75:AR77"/>
    <mergeCell ref="AS75:AS77"/>
    <mergeCell ref="AT75:AT77"/>
    <mergeCell ref="AU75:AU77"/>
    <mergeCell ref="AV75:AV77"/>
    <mergeCell ref="N75:N77"/>
    <mergeCell ref="O75:O77"/>
    <mergeCell ref="P75:P77"/>
    <mergeCell ref="Q75:Q77"/>
    <mergeCell ref="R75:R77"/>
    <mergeCell ref="S75:S77"/>
    <mergeCell ref="H75:H77"/>
    <mergeCell ref="I75:I77"/>
    <mergeCell ref="J75:J77"/>
    <mergeCell ref="K75:K77"/>
    <mergeCell ref="L75:L77"/>
    <mergeCell ref="M75:M77"/>
    <mergeCell ref="AW72:AW74"/>
    <mergeCell ref="AX72:AX74"/>
    <mergeCell ref="AY72:AY74"/>
    <mergeCell ref="A75:A77"/>
    <mergeCell ref="B75:B77"/>
    <mergeCell ref="C75:C77"/>
    <mergeCell ref="D75:D77"/>
    <mergeCell ref="E75:E77"/>
    <mergeCell ref="F75:F77"/>
    <mergeCell ref="G75:G77"/>
    <mergeCell ref="T72:T74"/>
    <mergeCell ref="AR72:AR74"/>
    <mergeCell ref="AS72:AS74"/>
    <mergeCell ref="AT72:AT74"/>
    <mergeCell ref="AU72:AU74"/>
    <mergeCell ref="AV72:AV74"/>
    <mergeCell ref="N72:N74"/>
    <mergeCell ref="O72:O74"/>
    <mergeCell ref="P72:P74"/>
    <mergeCell ref="Q72:Q74"/>
    <mergeCell ref="R72:R74"/>
    <mergeCell ref="S72:S74"/>
    <mergeCell ref="H72:H74"/>
    <mergeCell ref="I72:I74"/>
    <mergeCell ref="J72:J74"/>
    <mergeCell ref="K72:K74"/>
    <mergeCell ref="L72:L74"/>
    <mergeCell ref="M72:M74"/>
    <mergeCell ref="AW75:AW77"/>
    <mergeCell ref="AX75:AX77"/>
    <mergeCell ref="AY75:AY77"/>
    <mergeCell ref="A72:A74"/>
    <mergeCell ref="B72:B74"/>
    <mergeCell ref="C72:C74"/>
    <mergeCell ref="D72:D74"/>
    <mergeCell ref="E72:E74"/>
    <mergeCell ref="F72:F74"/>
    <mergeCell ref="G72:G74"/>
    <mergeCell ref="T81:T83"/>
    <mergeCell ref="AR81:AR83"/>
    <mergeCell ref="AS81:AS83"/>
    <mergeCell ref="AT81:AT83"/>
    <mergeCell ref="AU81:AU83"/>
    <mergeCell ref="AV81:AV83"/>
    <mergeCell ref="N81:N83"/>
    <mergeCell ref="O81:O83"/>
    <mergeCell ref="P81:P83"/>
    <mergeCell ref="Q81:Q83"/>
    <mergeCell ref="R81:R83"/>
    <mergeCell ref="S81:S83"/>
    <mergeCell ref="H81:H83"/>
    <mergeCell ref="I81:I83"/>
    <mergeCell ref="J81:J83"/>
    <mergeCell ref="K81:K83"/>
    <mergeCell ref="L81:L83"/>
    <mergeCell ref="M81:M83"/>
    <mergeCell ref="AW78:AW80"/>
    <mergeCell ref="AX78:AX80"/>
    <mergeCell ref="AY78:AY80"/>
    <mergeCell ref="A81:A83"/>
    <mergeCell ref="B81:B83"/>
    <mergeCell ref="C81:C83"/>
    <mergeCell ref="D81:D83"/>
    <mergeCell ref="E81:E83"/>
    <mergeCell ref="F81:F83"/>
    <mergeCell ref="G81:G83"/>
    <mergeCell ref="T78:T80"/>
    <mergeCell ref="AR78:AR80"/>
    <mergeCell ref="AS78:AS80"/>
    <mergeCell ref="AT78:AT80"/>
    <mergeCell ref="AU78:AU80"/>
    <mergeCell ref="AV78:AV80"/>
    <mergeCell ref="N78:N80"/>
    <mergeCell ref="O78:O80"/>
    <mergeCell ref="P78:P80"/>
    <mergeCell ref="Q78:Q80"/>
    <mergeCell ref="R78:R80"/>
    <mergeCell ref="S78:S80"/>
    <mergeCell ref="H78:H80"/>
    <mergeCell ref="I78:I80"/>
    <mergeCell ref="J78:J80"/>
    <mergeCell ref="K78:K80"/>
    <mergeCell ref="L78:L80"/>
    <mergeCell ref="M78:M80"/>
    <mergeCell ref="AW81:AW83"/>
    <mergeCell ref="AX81:AX83"/>
    <mergeCell ref="AY81:AY83"/>
    <mergeCell ref="A78:A80"/>
    <mergeCell ref="B78:B80"/>
    <mergeCell ref="C78:C80"/>
    <mergeCell ref="D78:D80"/>
    <mergeCell ref="E78:E80"/>
    <mergeCell ref="F78:F80"/>
    <mergeCell ref="G78:G80"/>
    <mergeCell ref="T87:T89"/>
    <mergeCell ref="AR87:AR89"/>
    <mergeCell ref="AS87:AS89"/>
    <mergeCell ref="AT87:AT89"/>
    <mergeCell ref="AU87:AU89"/>
    <mergeCell ref="AV87:AV89"/>
    <mergeCell ref="N87:N89"/>
    <mergeCell ref="O87:O89"/>
    <mergeCell ref="P87:P89"/>
    <mergeCell ref="Q87:Q89"/>
    <mergeCell ref="R87:R89"/>
    <mergeCell ref="S87:S89"/>
    <mergeCell ref="H87:H89"/>
    <mergeCell ref="I87:I89"/>
    <mergeCell ref="J87:J89"/>
    <mergeCell ref="K87:K89"/>
    <mergeCell ref="L87:L89"/>
    <mergeCell ref="M87:M89"/>
    <mergeCell ref="AW84:AW86"/>
    <mergeCell ref="AX84:AX86"/>
    <mergeCell ref="AY84:AY86"/>
    <mergeCell ref="A87:A89"/>
    <mergeCell ref="B87:B89"/>
    <mergeCell ref="C87:C89"/>
    <mergeCell ref="D87:D89"/>
    <mergeCell ref="E87:E89"/>
    <mergeCell ref="F87:F89"/>
    <mergeCell ref="G87:G89"/>
    <mergeCell ref="T84:T86"/>
    <mergeCell ref="AR84:AR86"/>
    <mergeCell ref="AS84:AS86"/>
    <mergeCell ref="AT84:AT86"/>
    <mergeCell ref="AU84:AU86"/>
    <mergeCell ref="AV84:AV86"/>
    <mergeCell ref="N84:N86"/>
    <mergeCell ref="O84:O86"/>
    <mergeCell ref="P84:P86"/>
    <mergeCell ref="Q84:Q86"/>
    <mergeCell ref="R84:R86"/>
    <mergeCell ref="S84:S86"/>
    <mergeCell ref="H84:H86"/>
    <mergeCell ref="I84:I86"/>
    <mergeCell ref="J84:J86"/>
    <mergeCell ref="K84:K86"/>
    <mergeCell ref="L84:L86"/>
    <mergeCell ref="M84:M86"/>
    <mergeCell ref="AW87:AW89"/>
    <mergeCell ref="AX87:AX89"/>
    <mergeCell ref="AY87:AY89"/>
    <mergeCell ref="A84:A86"/>
    <mergeCell ref="B84:B86"/>
    <mergeCell ref="C84:C86"/>
    <mergeCell ref="D84:D86"/>
    <mergeCell ref="E84:E86"/>
    <mergeCell ref="F84:F86"/>
    <mergeCell ref="G84:G86"/>
    <mergeCell ref="T93:T95"/>
    <mergeCell ref="AR93:AR95"/>
    <mergeCell ref="AS93:AS95"/>
    <mergeCell ref="AT93:AT95"/>
    <mergeCell ref="AU93:AU95"/>
    <mergeCell ref="AV93:AV95"/>
    <mergeCell ref="N93:N95"/>
    <mergeCell ref="O93:O95"/>
    <mergeCell ref="P93:P95"/>
    <mergeCell ref="Q93:Q95"/>
    <mergeCell ref="R93:R95"/>
    <mergeCell ref="S93:S95"/>
    <mergeCell ref="H93:H95"/>
    <mergeCell ref="I93:I95"/>
    <mergeCell ref="J93:J95"/>
    <mergeCell ref="K93:K95"/>
    <mergeCell ref="L93:L95"/>
    <mergeCell ref="M93:M95"/>
    <mergeCell ref="AW90:AW92"/>
    <mergeCell ref="AX90:AX92"/>
    <mergeCell ref="AY90:AY92"/>
    <mergeCell ref="A93:A95"/>
    <mergeCell ref="B93:B95"/>
    <mergeCell ref="C93:C95"/>
    <mergeCell ref="D93:D95"/>
    <mergeCell ref="E93:E95"/>
    <mergeCell ref="F93:F95"/>
    <mergeCell ref="G93:G95"/>
    <mergeCell ref="T90:T92"/>
    <mergeCell ref="AR90:AR92"/>
    <mergeCell ref="AS90:AS92"/>
    <mergeCell ref="AT90:AT92"/>
    <mergeCell ref="AU90:AU92"/>
    <mergeCell ref="AV90:AV92"/>
    <mergeCell ref="N90:N92"/>
    <mergeCell ref="O90:O92"/>
    <mergeCell ref="P90:P92"/>
    <mergeCell ref="Q90:Q92"/>
    <mergeCell ref="R90:R92"/>
    <mergeCell ref="S90:S92"/>
    <mergeCell ref="H90:H92"/>
    <mergeCell ref="I90:I92"/>
    <mergeCell ref="J90:J92"/>
    <mergeCell ref="K90:K92"/>
    <mergeCell ref="L90:L92"/>
    <mergeCell ref="M90:M92"/>
    <mergeCell ref="AW93:AW95"/>
    <mergeCell ref="AX93:AX95"/>
    <mergeCell ref="AY93:AY95"/>
    <mergeCell ref="A90:A92"/>
    <mergeCell ref="B90:B92"/>
    <mergeCell ref="C90:C92"/>
    <mergeCell ref="D90:D92"/>
    <mergeCell ref="E90:E92"/>
    <mergeCell ref="F90:F92"/>
    <mergeCell ref="G90:G92"/>
    <mergeCell ref="AT102:AT104"/>
    <mergeCell ref="AU102:AU104"/>
    <mergeCell ref="AV102:AV104"/>
    <mergeCell ref="N102:N104"/>
    <mergeCell ref="O102:O104"/>
    <mergeCell ref="P102:P104"/>
    <mergeCell ref="Q102:Q104"/>
    <mergeCell ref="R102:R104"/>
    <mergeCell ref="AW96:AW98"/>
    <mergeCell ref="J102:J104"/>
    <mergeCell ref="K102:K104"/>
    <mergeCell ref="L102:L104"/>
    <mergeCell ref="M102:M104"/>
    <mergeCell ref="AX96:AX98"/>
    <mergeCell ref="AY96:AY98"/>
    <mergeCell ref="A99:A101"/>
    <mergeCell ref="B99:B101"/>
    <mergeCell ref="C99:C101"/>
    <mergeCell ref="D99:D101"/>
    <mergeCell ref="E99:E101"/>
    <mergeCell ref="F99:F101"/>
    <mergeCell ref="G99:G101"/>
    <mergeCell ref="T96:T98"/>
    <mergeCell ref="AR96:AR98"/>
    <mergeCell ref="AS96:AS98"/>
    <mergeCell ref="AT96:AT98"/>
    <mergeCell ref="AU96:AU98"/>
    <mergeCell ref="AV96:AV98"/>
    <mergeCell ref="N96:N98"/>
    <mergeCell ref="O96:O98"/>
    <mergeCell ref="P96:P98"/>
    <mergeCell ref="Q96:Q98"/>
    <mergeCell ref="R96:R98"/>
    <mergeCell ref="S96:S98"/>
    <mergeCell ref="H96:H98"/>
    <mergeCell ref="I96:I98"/>
    <mergeCell ref="J96:J98"/>
    <mergeCell ref="K96:K98"/>
    <mergeCell ref="L96:L98"/>
    <mergeCell ref="M96:M98"/>
    <mergeCell ref="T99:T101"/>
    <mergeCell ref="AR99:AR101"/>
    <mergeCell ref="AS99:AS101"/>
    <mergeCell ref="AT99:AT101"/>
    <mergeCell ref="A96:A98"/>
    <mergeCell ref="B96:B98"/>
    <mergeCell ref="C96:C98"/>
    <mergeCell ref="D96:D98"/>
    <mergeCell ref="E96:E98"/>
    <mergeCell ref="F96:F98"/>
    <mergeCell ref="G96:G98"/>
    <mergeCell ref="AX105:AX107"/>
    <mergeCell ref="AY105:AY107"/>
    <mergeCell ref="C2:F2"/>
    <mergeCell ref="C3:F3"/>
    <mergeCell ref="C4:F4"/>
    <mergeCell ref="T105:T107"/>
    <mergeCell ref="AR105:AR107"/>
    <mergeCell ref="AS105:AS107"/>
    <mergeCell ref="AT105:AT107"/>
    <mergeCell ref="AU105:AU107"/>
    <mergeCell ref="AV105:AV107"/>
    <mergeCell ref="N105:N107"/>
    <mergeCell ref="O105:O107"/>
    <mergeCell ref="P105:P107"/>
    <mergeCell ref="Q105:Q107"/>
    <mergeCell ref="R105:R107"/>
    <mergeCell ref="S105:S107"/>
    <mergeCell ref="H105:H107"/>
    <mergeCell ref="I105:I107"/>
    <mergeCell ref="J105:J107"/>
    <mergeCell ref="K105:K107"/>
    <mergeCell ref="L105:L107"/>
    <mergeCell ref="M105:M107"/>
    <mergeCell ref="AW102:AW104"/>
    <mergeCell ref="AX102:AX104"/>
    <mergeCell ref="AY102:AY104"/>
    <mergeCell ref="AW99:AW101"/>
    <mergeCell ref="AX99:AX101"/>
    <mergeCell ref="AY99:AY101"/>
    <mergeCell ref="S102:S104"/>
    <mergeCell ref="H102:H104"/>
    <mergeCell ref="I102:I104"/>
    <mergeCell ref="A102:A104"/>
    <mergeCell ref="B102:B104"/>
    <mergeCell ref="C102:C104"/>
    <mergeCell ref="D102:D104"/>
    <mergeCell ref="E102:E104"/>
    <mergeCell ref="F102:F104"/>
    <mergeCell ref="G102:G104"/>
    <mergeCell ref="AW105:AW107"/>
    <mergeCell ref="AU99:AU101"/>
    <mergeCell ref="AV99:AV101"/>
    <mergeCell ref="N99:N101"/>
    <mergeCell ref="O99:O101"/>
    <mergeCell ref="P99:P101"/>
    <mergeCell ref="Q99:Q101"/>
    <mergeCell ref="R99:R101"/>
    <mergeCell ref="S99:S101"/>
    <mergeCell ref="H99:H101"/>
    <mergeCell ref="I99:I101"/>
    <mergeCell ref="J99:J101"/>
    <mergeCell ref="K99:K101"/>
    <mergeCell ref="L99:L101"/>
    <mergeCell ref="M99:M101"/>
    <mergeCell ref="A105:A107"/>
    <mergeCell ref="B105:B107"/>
    <mergeCell ref="C105:C107"/>
    <mergeCell ref="D105:D107"/>
    <mergeCell ref="E105:E107"/>
    <mergeCell ref="F105:F107"/>
    <mergeCell ref="G105:G107"/>
    <mergeCell ref="T102:T104"/>
    <mergeCell ref="AR102:AR104"/>
    <mergeCell ref="AS102:AS104"/>
    <mergeCell ref="AR111:AR113"/>
    <mergeCell ref="AS111:AS113"/>
    <mergeCell ref="AT111:AT113"/>
    <mergeCell ref="AU111:AU113"/>
    <mergeCell ref="AV111:AV113"/>
    <mergeCell ref="AW111:AW113"/>
    <mergeCell ref="M111:M113"/>
    <mergeCell ref="N111:N113"/>
    <mergeCell ref="O111:O113"/>
    <mergeCell ref="P111:P113"/>
    <mergeCell ref="S111:S113"/>
    <mergeCell ref="T111:T113"/>
    <mergeCell ref="G111:G113"/>
    <mergeCell ref="H111:H113"/>
    <mergeCell ref="I111:I113"/>
    <mergeCell ref="J111:J113"/>
    <mergeCell ref="K111:K113"/>
    <mergeCell ref="L111:L113"/>
    <mergeCell ref="AX108:AX110"/>
    <mergeCell ref="AY108:AY110"/>
    <mergeCell ref="A111:A113"/>
    <mergeCell ref="B111:B113"/>
    <mergeCell ref="C111:C113"/>
    <mergeCell ref="D111:D113"/>
    <mergeCell ref="E111:E113"/>
    <mergeCell ref="F111:F113"/>
    <mergeCell ref="S108:S110"/>
    <mergeCell ref="T108:T110"/>
    <mergeCell ref="AR108:AR110"/>
    <mergeCell ref="AS108:AS110"/>
    <mergeCell ref="AT108:AT110"/>
    <mergeCell ref="AU108:AU110"/>
    <mergeCell ref="M108:M110"/>
    <mergeCell ref="N108:N110"/>
    <mergeCell ref="O108:O110"/>
    <mergeCell ref="P108:P110"/>
    <mergeCell ref="Q108:Q110"/>
    <mergeCell ref="R108:R110"/>
    <mergeCell ref="G108:G110"/>
    <mergeCell ref="H108:H110"/>
    <mergeCell ref="I108:I110"/>
    <mergeCell ref="J108:J110"/>
    <mergeCell ref="K108:K110"/>
    <mergeCell ref="L108:L110"/>
    <mergeCell ref="A108:A110"/>
    <mergeCell ref="B108:B110"/>
    <mergeCell ref="C108:C110"/>
    <mergeCell ref="D108:D110"/>
    <mergeCell ref="AX111:AX113"/>
    <mergeCell ref="AY111:AY113"/>
    <mergeCell ref="E108:E110"/>
    <mergeCell ref="F108:F110"/>
    <mergeCell ref="AV108:AV110"/>
    <mergeCell ref="AW108:AW110"/>
    <mergeCell ref="AR117:AR119"/>
    <mergeCell ref="AS117:AS119"/>
    <mergeCell ref="AT117:AT119"/>
    <mergeCell ref="AU117:AU119"/>
    <mergeCell ref="AV117:AV119"/>
    <mergeCell ref="AW117:AW119"/>
    <mergeCell ref="O117:O119"/>
    <mergeCell ref="P117:P119"/>
    <mergeCell ref="Q117:Q119"/>
    <mergeCell ref="R117:R119"/>
    <mergeCell ref="S117:S119"/>
    <mergeCell ref="T117:T119"/>
    <mergeCell ref="I117:I119"/>
    <mergeCell ref="J117:J119"/>
    <mergeCell ref="K117:K119"/>
    <mergeCell ref="L117:L119"/>
    <mergeCell ref="M117:M119"/>
    <mergeCell ref="N117:N119"/>
    <mergeCell ref="AX114:AX116"/>
    <mergeCell ref="AY114:AY116"/>
    <mergeCell ref="A117:A119"/>
    <mergeCell ref="B117:B119"/>
    <mergeCell ref="C117:C119"/>
    <mergeCell ref="D117:D119"/>
    <mergeCell ref="E117:E119"/>
    <mergeCell ref="F117:F119"/>
    <mergeCell ref="G117:G119"/>
    <mergeCell ref="H117:H119"/>
    <mergeCell ref="AR114:AR116"/>
    <mergeCell ref="AS114:AS116"/>
    <mergeCell ref="AT114:AT116"/>
    <mergeCell ref="AU114:AU116"/>
    <mergeCell ref="AV114:AV116"/>
    <mergeCell ref="AW114:AW116"/>
    <mergeCell ref="O114:O116"/>
    <mergeCell ref="P114:P116"/>
    <mergeCell ref="Q114:Q116"/>
    <mergeCell ref="R114:R116"/>
    <mergeCell ref="S114:S116"/>
    <mergeCell ref="T114:T116"/>
    <mergeCell ref="I114:I116"/>
    <mergeCell ref="J114:J116"/>
    <mergeCell ref="K114:K116"/>
    <mergeCell ref="L114:L116"/>
    <mergeCell ref="M114:M116"/>
    <mergeCell ref="N114:N116"/>
    <mergeCell ref="AX117:AX119"/>
    <mergeCell ref="AY117:AY119"/>
    <mergeCell ref="A114:A116"/>
    <mergeCell ref="B114:B116"/>
    <mergeCell ref="C114:C116"/>
    <mergeCell ref="D114:D116"/>
    <mergeCell ref="E114:E116"/>
    <mergeCell ref="F114:F116"/>
    <mergeCell ref="G114:G116"/>
    <mergeCell ref="H114:H116"/>
    <mergeCell ref="AR123:AR125"/>
    <mergeCell ref="AS123:AS125"/>
    <mergeCell ref="AT123:AT125"/>
    <mergeCell ref="AU123:AU125"/>
    <mergeCell ref="AV123:AV125"/>
    <mergeCell ref="AW123:AW125"/>
    <mergeCell ref="O123:O125"/>
    <mergeCell ref="P123:P125"/>
    <mergeCell ref="Q123:Q125"/>
    <mergeCell ref="R123:R125"/>
    <mergeCell ref="S123:S125"/>
    <mergeCell ref="T123:T125"/>
    <mergeCell ref="I123:I125"/>
    <mergeCell ref="J123:J125"/>
    <mergeCell ref="K123:K125"/>
    <mergeCell ref="L123:L125"/>
    <mergeCell ref="M123:M125"/>
    <mergeCell ref="N123:N125"/>
    <mergeCell ref="AX120:AX122"/>
    <mergeCell ref="AY120:AY122"/>
    <mergeCell ref="A123:A125"/>
    <mergeCell ref="B123:B125"/>
    <mergeCell ref="C123:C125"/>
    <mergeCell ref="D123:D125"/>
    <mergeCell ref="E123:E125"/>
    <mergeCell ref="F123:F125"/>
    <mergeCell ref="G123:G125"/>
    <mergeCell ref="H123:H125"/>
    <mergeCell ref="AR120:AR122"/>
    <mergeCell ref="AS120:AS122"/>
    <mergeCell ref="AT120:AT122"/>
    <mergeCell ref="AU120:AU122"/>
    <mergeCell ref="AV120:AV122"/>
    <mergeCell ref="AW120:AW122"/>
    <mergeCell ref="O120:O122"/>
    <mergeCell ref="P120:P122"/>
    <mergeCell ref="Q120:Q122"/>
    <mergeCell ref="R120:R122"/>
    <mergeCell ref="S120:S122"/>
    <mergeCell ref="T120:T122"/>
    <mergeCell ref="I120:I122"/>
    <mergeCell ref="J120:J122"/>
    <mergeCell ref="K120:K122"/>
    <mergeCell ref="L120:L122"/>
    <mergeCell ref="M120:M122"/>
    <mergeCell ref="N120:N122"/>
    <mergeCell ref="AX123:AX125"/>
    <mergeCell ref="AY123:AY125"/>
    <mergeCell ref="A120:A122"/>
    <mergeCell ref="B120:B122"/>
    <mergeCell ref="C120:C122"/>
    <mergeCell ref="D120:D122"/>
    <mergeCell ref="E120:E122"/>
    <mergeCell ref="F120:F122"/>
    <mergeCell ref="G120:G122"/>
    <mergeCell ref="H120:H122"/>
    <mergeCell ref="AR129:AR131"/>
    <mergeCell ref="AS129:AS131"/>
    <mergeCell ref="AT129:AT131"/>
    <mergeCell ref="AU129:AU131"/>
    <mergeCell ref="AV129:AV131"/>
    <mergeCell ref="AW129:AW131"/>
    <mergeCell ref="O129:O131"/>
    <mergeCell ref="P129:P131"/>
    <mergeCell ref="Q129:Q131"/>
    <mergeCell ref="R129:R131"/>
    <mergeCell ref="S129:S131"/>
    <mergeCell ref="T129:T131"/>
    <mergeCell ref="I129:I131"/>
    <mergeCell ref="J129:J131"/>
    <mergeCell ref="K129:K131"/>
    <mergeCell ref="L129:L131"/>
    <mergeCell ref="M129:M131"/>
    <mergeCell ref="N129:N131"/>
    <mergeCell ref="AX126:AX128"/>
    <mergeCell ref="AY126:AY128"/>
    <mergeCell ref="A129:A131"/>
    <mergeCell ref="B129:B131"/>
    <mergeCell ref="C129:C131"/>
    <mergeCell ref="D129:D131"/>
    <mergeCell ref="E129:E131"/>
    <mergeCell ref="F129:F131"/>
    <mergeCell ref="G129:G131"/>
    <mergeCell ref="H129:H131"/>
    <mergeCell ref="AR126:AR128"/>
    <mergeCell ref="AS126:AS128"/>
    <mergeCell ref="AT126:AT128"/>
    <mergeCell ref="AU126:AU128"/>
    <mergeCell ref="AV126:AV128"/>
    <mergeCell ref="AW126:AW128"/>
    <mergeCell ref="O126:O128"/>
    <mergeCell ref="P126:P128"/>
    <mergeCell ref="Q126:Q128"/>
    <mergeCell ref="R126:R128"/>
    <mergeCell ref="S126:S128"/>
    <mergeCell ref="T126:T128"/>
    <mergeCell ref="I126:I128"/>
    <mergeCell ref="J126:J128"/>
    <mergeCell ref="K126:K128"/>
    <mergeCell ref="L126:L128"/>
    <mergeCell ref="M126:M128"/>
    <mergeCell ref="N126:N128"/>
    <mergeCell ref="AX129:AX131"/>
    <mergeCell ref="AY129:AY131"/>
    <mergeCell ref="A126:A128"/>
    <mergeCell ref="B126:B128"/>
    <mergeCell ref="C126:C128"/>
    <mergeCell ref="D126:D128"/>
    <mergeCell ref="E126:E128"/>
    <mergeCell ref="F126:F128"/>
    <mergeCell ref="G126:G128"/>
    <mergeCell ref="H126:H128"/>
    <mergeCell ref="AR135:AR137"/>
    <mergeCell ref="AS135:AS137"/>
    <mergeCell ref="AT135:AT137"/>
    <mergeCell ref="AU135:AU137"/>
    <mergeCell ref="AV135:AV137"/>
    <mergeCell ref="AW135:AW137"/>
    <mergeCell ref="O135:O137"/>
    <mergeCell ref="P135:P137"/>
    <mergeCell ref="Q135:Q137"/>
    <mergeCell ref="R135:R137"/>
    <mergeCell ref="S135:S137"/>
    <mergeCell ref="T135:T137"/>
    <mergeCell ref="I135:I137"/>
    <mergeCell ref="J135:J137"/>
    <mergeCell ref="K135:K137"/>
    <mergeCell ref="L135:L137"/>
    <mergeCell ref="M135:M137"/>
    <mergeCell ref="N135:N137"/>
    <mergeCell ref="AX132:AX134"/>
    <mergeCell ref="AY132:AY134"/>
    <mergeCell ref="A135:A137"/>
    <mergeCell ref="B135:B137"/>
    <mergeCell ref="C135:C137"/>
    <mergeCell ref="D135:D137"/>
    <mergeCell ref="E135:E137"/>
    <mergeCell ref="F135:F137"/>
    <mergeCell ref="G135:G137"/>
    <mergeCell ref="H135:H137"/>
    <mergeCell ref="AR132:AR134"/>
    <mergeCell ref="AS132:AS134"/>
    <mergeCell ref="AT132:AT134"/>
    <mergeCell ref="AU132:AU134"/>
    <mergeCell ref="AV132:AV134"/>
    <mergeCell ref="AW132:AW134"/>
    <mergeCell ref="O132:O134"/>
    <mergeCell ref="P132:P134"/>
    <mergeCell ref="Q132:Q134"/>
    <mergeCell ref="R132:R134"/>
    <mergeCell ref="S132:S134"/>
    <mergeCell ref="T132:T134"/>
    <mergeCell ref="I132:I134"/>
    <mergeCell ref="J132:J134"/>
    <mergeCell ref="K132:K134"/>
    <mergeCell ref="L132:L134"/>
    <mergeCell ref="M132:M134"/>
    <mergeCell ref="N132:N134"/>
    <mergeCell ref="AX135:AX137"/>
    <mergeCell ref="AY135:AY137"/>
    <mergeCell ref="A132:A134"/>
    <mergeCell ref="B132:B134"/>
    <mergeCell ref="C132:C134"/>
    <mergeCell ref="D132:D134"/>
    <mergeCell ref="E132:E134"/>
    <mergeCell ref="F132:F134"/>
    <mergeCell ref="G132:G134"/>
    <mergeCell ref="H132:H134"/>
    <mergeCell ref="AR141:AR143"/>
    <mergeCell ref="AS141:AS143"/>
    <mergeCell ref="AT141:AT143"/>
    <mergeCell ref="AU141:AU143"/>
    <mergeCell ref="AV141:AV143"/>
    <mergeCell ref="AW141:AW143"/>
    <mergeCell ref="O141:O143"/>
    <mergeCell ref="P141:P143"/>
    <mergeCell ref="Q141:Q143"/>
    <mergeCell ref="R141:R143"/>
    <mergeCell ref="S141:S143"/>
    <mergeCell ref="T141:T143"/>
    <mergeCell ref="I141:I143"/>
    <mergeCell ref="J141:J143"/>
    <mergeCell ref="K141:K143"/>
    <mergeCell ref="L141:L143"/>
    <mergeCell ref="M141:M143"/>
    <mergeCell ref="N141:N143"/>
    <mergeCell ref="AX138:AX140"/>
    <mergeCell ref="AY138:AY140"/>
    <mergeCell ref="A141:A143"/>
    <mergeCell ref="B141:B143"/>
    <mergeCell ref="C141:C143"/>
    <mergeCell ref="D141:D143"/>
    <mergeCell ref="E141:E143"/>
    <mergeCell ref="F141:F143"/>
    <mergeCell ref="G141:G143"/>
    <mergeCell ref="H141:H143"/>
    <mergeCell ref="AR138:AR140"/>
    <mergeCell ref="AS138:AS140"/>
    <mergeCell ref="AT138:AT140"/>
    <mergeCell ref="AU138:AU140"/>
    <mergeCell ref="AV138:AV140"/>
    <mergeCell ref="AW138:AW140"/>
    <mergeCell ref="O138:O140"/>
    <mergeCell ref="P138:P140"/>
    <mergeCell ref="Q138:Q140"/>
    <mergeCell ref="R138:R140"/>
    <mergeCell ref="S138:S140"/>
    <mergeCell ref="T138:T140"/>
    <mergeCell ref="I138:I140"/>
    <mergeCell ref="J138:J140"/>
    <mergeCell ref="K138:K140"/>
    <mergeCell ref="L138:L140"/>
    <mergeCell ref="M138:M140"/>
    <mergeCell ref="N138:N140"/>
    <mergeCell ref="AX141:AX143"/>
    <mergeCell ref="AY141:AY143"/>
    <mergeCell ref="A138:A140"/>
    <mergeCell ref="B138:B140"/>
    <mergeCell ref="C138:C140"/>
    <mergeCell ref="D138:D140"/>
    <mergeCell ref="E138:E140"/>
    <mergeCell ref="F138:F140"/>
    <mergeCell ref="G138:G140"/>
    <mergeCell ref="H138:H140"/>
    <mergeCell ref="AR147:AR149"/>
    <mergeCell ref="AS147:AS149"/>
    <mergeCell ref="AT147:AT149"/>
    <mergeCell ref="AU147:AU149"/>
    <mergeCell ref="AV147:AV149"/>
    <mergeCell ref="AW147:AW149"/>
    <mergeCell ref="O147:O149"/>
    <mergeCell ref="P147:P149"/>
    <mergeCell ref="Q147:Q149"/>
    <mergeCell ref="R147:R149"/>
    <mergeCell ref="S147:S149"/>
    <mergeCell ref="T147:T149"/>
    <mergeCell ref="I147:I149"/>
    <mergeCell ref="J147:J149"/>
    <mergeCell ref="K147:K149"/>
    <mergeCell ref="L147:L149"/>
    <mergeCell ref="M147:M149"/>
    <mergeCell ref="N147:N149"/>
    <mergeCell ref="AX144:AX146"/>
    <mergeCell ref="AY144:AY146"/>
    <mergeCell ref="A147:A149"/>
    <mergeCell ref="B147:B149"/>
    <mergeCell ref="C147:C149"/>
    <mergeCell ref="D147:D149"/>
    <mergeCell ref="E147:E149"/>
    <mergeCell ref="F147:F149"/>
    <mergeCell ref="G147:G149"/>
    <mergeCell ref="H147:H149"/>
    <mergeCell ref="AR144:AR146"/>
    <mergeCell ref="AS144:AS146"/>
    <mergeCell ref="AT144:AT146"/>
    <mergeCell ref="AU144:AU146"/>
    <mergeCell ref="AV144:AV146"/>
    <mergeCell ref="AW144:AW146"/>
    <mergeCell ref="O144:O146"/>
    <mergeCell ref="P144:P146"/>
    <mergeCell ref="Q144:Q146"/>
    <mergeCell ref="R144:R146"/>
    <mergeCell ref="S144:S146"/>
    <mergeCell ref="T144:T146"/>
    <mergeCell ref="I144:I146"/>
    <mergeCell ref="J144:J146"/>
    <mergeCell ref="K144:K146"/>
    <mergeCell ref="L144:L146"/>
    <mergeCell ref="M144:M146"/>
    <mergeCell ref="N144:N146"/>
    <mergeCell ref="AX147:AX149"/>
    <mergeCell ref="AY147:AY149"/>
    <mergeCell ref="A144:A146"/>
    <mergeCell ref="B144:B146"/>
    <mergeCell ref="C144:C146"/>
    <mergeCell ref="D144:D146"/>
    <mergeCell ref="E144:E146"/>
    <mergeCell ref="F144:F146"/>
    <mergeCell ref="G144:G146"/>
    <mergeCell ref="H144:H146"/>
    <mergeCell ref="AR153:AR155"/>
    <mergeCell ref="AS153:AS155"/>
    <mergeCell ref="AT153:AT155"/>
    <mergeCell ref="AU153:AU155"/>
    <mergeCell ref="AV153:AV155"/>
    <mergeCell ref="AW153:AW155"/>
    <mergeCell ref="O153:O155"/>
    <mergeCell ref="P153:P155"/>
    <mergeCell ref="Q153:Q155"/>
    <mergeCell ref="R153:R155"/>
    <mergeCell ref="S153:S155"/>
    <mergeCell ref="T153:T155"/>
    <mergeCell ref="I153:I155"/>
    <mergeCell ref="J153:J155"/>
    <mergeCell ref="K153:K155"/>
    <mergeCell ref="L153:L155"/>
    <mergeCell ref="M153:M155"/>
    <mergeCell ref="N153:N155"/>
    <mergeCell ref="AX150:AX152"/>
    <mergeCell ref="AY150:AY152"/>
    <mergeCell ref="A153:A155"/>
    <mergeCell ref="B153:B155"/>
    <mergeCell ref="C153:C155"/>
    <mergeCell ref="D153:D155"/>
    <mergeCell ref="E153:E155"/>
    <mergeCell ref="F153:F155"/>
    <mergeCell ref="G153:G155"/>
    <mergeCell ref="H153:H155"/>
    <mergeCell ref="AR150:AR152"/>
    <mergeCell ref="AS150:AS152"/>
    <mergeCell ref="AT150:AT152"/>
    <mergeCell ref="AU150:AU152"/>
    <mergeCell ref="AV150:AV152"/>
    <mergeCell ref="AW150:AW152"/>
    <mergeCell ref="O150:O152"/>
    <mergeCell ref="P150:P152"/>
    <mergeCell ref="Q150:Q152"/>
    <mergeCell ref="R150:R152"/>
    <mergeCell ref="S150:S152"/>
    <mergeCell ref="T150:T152"/>
    <mergeCell ref="I150:I152"/>
    <mergeCell ref="J150:J152"/>
    <mergeCell ref="K150:K152"/>
    <mergeCell ref="L150:L152"/>
    <mergeCell ref="M150:M152"/>
    <mergeCell ref="N150:N152"/>
    <mergeCell ref="AX153:AX155"/>
    <mergeCell ref="AY153:AY155"/>
    <mergeCell ref="A150:A152"/>
    <mergeCell ref="B150:B152"/>
    <mergeCell ref="C150:C152"/>
    <mergeCell ref="D150:D152"/>
    <mergeCell ref="E150:E152"/>
    <mergeCell ref="F150:F152"/>
    <mergeCell ref="G150:G152"/>
    <mergeCell ref="H150:H152"/>
    <mergeCell ref="I165:I167"/>
    <mergeCell ref="L165:L167"/>
    <mergeCell ref="A168:A170"/>
    <mergeCell ref="B168:B170"/>
    <mergeCell ref="C168:C170"/>
    <mergeCell ref="D168:D170"/>
    <mergeCell ref="E168:E170"/>
    <mergeCell ref="F168:F170"/>
    <mergeCell ref="G168:G170"/>
    <mergeCell ref="H168:H170"/>
    <mergeCell ref="I162:I164"/>
    <mergeCell ref="L162:L164"/>
    <mergeCell ref="A165:A167"/>
    <mergeCell ref="B165:B167"/>
    <mergeCell ref="C165:C167"/>
    <mergeCell ref="D165:D167"/>
    <mergeCell ref="E165:E167"/>
    <mergeCell ref="F165:F167"/>
    <mergeCell ref="G165:G167"/>
    <mergeCell ref="H165:H167"/>
    <mergeCell ref="I159:I161"/>
    <mergeCell ref="L159:L161"/>
    <mergeCell ref="A162:A164"/>
    <mergeCell ref="B162:B164"/>
    <mergeCell ref="C162:C164"/>
    <mergeCell ref="D162:D164"/>
    <mergeCell ref="E162:E164"/>
    <mergeCell ref="F162:F164"/>
    <mergeCell ref="G162:G164"/>
    <mergeCell ref="H162:H164"/>
    <mergeCell ref="I156:I158"/>
    <mergeCell ref="L156:L158"/>
    <mergeCell ref="A159:A161"/>
    <mergeCell ref="B159:B161"/>
    <mergeCell ref="C159:C161"/>
    <mergeCell ref="D159:D161"/>
    <mergeCell ref="E159:E161"/>
    <mergeCell ref="F159:F161"/>
    <mergeCell ref="G159:G161"/>
    <mergeCell ref="H159:H161"/>
    <mergeCell ref="A156:A158"/>
    <mergeCell ref="B156:B158"/>
    <mergeCell ref="C156:C158"/>
    <mergeCell ref="D156:D158"/>
    <mergeCell ref="E156:E158"/>
    <mergeCell ref="F156:F158"/>
    <mergeCell ref="G156:G158"/>
    <mergeCell ref="H156:H158"/>
    <mergeCell ref="I177:I179"/>
    <mergeCell ref="L177:L179"/>
    <mergeCell ref="A180:A182"/>
    <mergeCell ref="B180:B182"/>
    <mergeCell ref="C180:C182"/>
    <mergeCell ref="D180:D182"/>
    <mergeCell ref="E180:E182"/>
    <mergeCell ref="F180:F182"/>
    <mergeCell ref="G180:G182"/>
    <mergeCell ref="H180:H182"/>
    <mergeCell ref="I174:I176"/>
    <mergeCell ref="L174:L176"/>
    <mergeCell ref="A177:A179"/>
    <mergeCell ref="B177:B179"/>
    <mergeCell ref="C177:C179"/>
    <mergeCell ref="D177:D179"/>
    <mergeCell ref="E177:E179"/>
    <mergeCell ref="F177:F179"/>
    <mergeCell ref="G177:G179"/>
    <mergeCell ref="H177:H179"/>
    <mergeCell ref="I171:I173"/>
    <mergeCell ref="L171:L173"/>
    <mergeCell ref="A174:A176"/>
    <mergeCell ref="B174:B176"/>
    <mergeCell ref="C174:C176"/>
    <mergeCell ref="D174:D176"/>
    <mergeCell ref="E174:E176"/>
    <mergeCell ref="F174:F176"/>
    <mergeCell ref="G174:G176"/>
    <mergeCell ref="H174:H176"/>
    <mergeCell ref="I168:I170"/>
    <mergeCell ref="L168:L170"/>
    <mergeCell ref="A171:A173"/>
    <mergeCell ref="B171:B173"/>
    <mergeCell ref="C171:C173"/>
    <mergeCell ref="D171:D173"/>
    <mergeCell ref="E171:E173"/>
    <mergeCell ref="F171:F173"/>
    <mergeCell ref="G171:G173"/>
    <mergeCell ref="H171:H173"/>
    <mergeCell ref="I189:I191"/>
    <mergeCell ref="L189:L191"/>
    <mergeCell ref="A192:A194"/>
    <mergeCell ref="B192:B194"/>
    <mergeCell ref="C192:C194"/>
    <mergeCell ref="D192:D194"/>
    <mergeCell ref="E192:E194"/>
    <mergeCell ref="F192:F194"/>
    <mergeCell ref="G192:G194"/>
    <mergeCell ref="H192:H194"/>
    <mergeCell ref="I186:I188"/>
    <mergeCell ref="L186:L188"/>
    <mergeCell ref="A189:A191"/>
    <mergeCell ref="B189:B191"/>
    <mergeCell ref="C189:C191"/>
    <mergeCell ref="D189:D191"/>
    <mergeCell ref="E189:E191"/>
    <mergeCell ref="F189:F191"/>
    <mergeCell ref="G189:G191"/>
    <mergeCell ref="H189:H191"/>
    <mergeCell ref="I183:I185"/>
    <mergeCell ref="L183:L185"/>
    <mergeCell ref="A186:A188"/>
    <mergeCell ref="B186:B188"/>
    <mergeCell ref="C186:C188"/>
    <mergeCell ref="D186:D188"/>
    <mergeCell ref="E186:E188"/>
    <mergeCell ref="F186:F188"/>
    <mergeCell ref="G186:G188"/>
    <mergeCell ref="H186:H188"/>
    <mergeCell ref="I180:I182"/>
    <mergeCell ref="L180:L182"/>
    <mergeCell ref="A183:A185"/>
    <mergeCell ref="B183:B185"/>
    <mergeCell ref="C183:C185"/>
    <mergeCell ref="D183:D185"/>
    <mergeCell ref="E183:E185"/>
    <mergeCell ref="F183:F185"/>
    <mergeCell ref="G183:G185"/>
    <mergeCell ref="H183:H185"/>
    <mergeCell ref="AR195:AR197"/>
    <mergeCell ref="AS195:AS197"/>
    <mergeCell ref="AT195:AT197"/>
    <mergeCell ref="AU195:AU197"/>
    <mergeCell ref="AV195:AV197"/>
    <mergeCell ref="AW195:AW197"/>
    <mergeCell ref="O195:O197"/>
    <mergeCell ref="P195:P197"/>
    <mergeCell ref="Q195:Q197"/>
    <mergeCell ref="R195:R197"/>
    <mergeCell ref="S195:S197"/>
    <mergeCell ref="T195:T197"/>
    <mergeCell ref="I195:I197"/>
    <mergeCell ref="J195:J197"/>
    <mergeCell ref="K195:K197"/>
    <mergeCell ref="L195:L197"/>
    <mergeCell ref="M195:M197"/>
    <mergeCell ref="N195:N197"/>
    <mergeCell ref="AX192:AX194"/>
    <mergeCell ref="AY192:AY194"/>
    <mergeCell ref="A195:A197"/>
    <mergeCell ref="B195:B197"/>
    <mergeCell ref="C195:C197"/>
    <mergeCell ref="D195:D197"/>
    <mergeCell ref="E195:E197"/>
    <mergeCell ref="F195:F197"/>
    <mergeCell ref="G195:G197"/>
    <mergeCell ref="H195:H197"/>
    <mergeCell ref="AR192:AR194"/>
    <mergeCell ref="AS192:AS194"/>
    <mergeCell ref="AT192:AT194"/>
    <mergeCell ref="AU192:AU194"/>
    <mergeCell ref="AV192:AV194"/>
    <mergeCell ref="AW192:AW194"/>
    <mergeCell ref="O192:O194"/>
    <mergeCell ref="P192:P194"/>
    <mergeCell ref="Q192:Q194"/>
    <mergeCell ref="R192:R194"/>
    <mergeCell ref="S192:S194"/>
    <mergeCell ref="T192:T194"/>
    <mergeCell ref="I192:I194"/>
    <mergeCell ref="J192:J194"/>
    <mergeCell ref="K192:K194"/>
    <mergeCell ref="L192:L194"/>
    <mergeCell ref="M192:M194"/>
    <mergeCell ref="N192:N194"/>
    <mergeCell ref="AX195:AX197"/>
    <mergeCell ref="AY195:AY197"/>
    <mergeCell ref="AR201:AR203"/>
    <mergeCell ref="AS201:AS203"/>
    <mergeCell ref="AT201:AT203"/>
    <mergeCell ref="AU201:AU203"/>
    <mergeCell ref="AV201:AV203"/>
    <mergeCell ref="AW201:AW203"/>
    <mergeCell ref="O201:O203"/>
    <mergeCell ref="P201:P203"/>
    <mergeCell ref="Q201:Q203"/>
    <mergeCell ref="R201:R203"/>
    <mergeCell ref="S201:S203"/>
    <mergeCell ref="T201:T203"/>
    <mergeCell ref="I201:I203"/>
    <mergeCell ref="J201:J203"/>
    <mergeCell ref="K201:K203"/>
    <mergeCell ref="L201:L203"/>
    <mergeCell ref="M201:M203"/>
    <mergeCell ref="N201:N203"/>
    <mergeCell ref="AX198:AX200"/>
    <mergeCell ref="AY198:AY200"/>
    <mergeCell ref="A201:A203"/>
    <mergeCell ref="B201:B203"/>
    <mergeCell ref="C201:C203"/>
    <mergeCell ref="D201:D203"/>
    <mergeCell ref="E201:E203"/>
    <mergeCell ref="F201:F203"/>
    <mergeCell ref="G201:G203"/>
    <mergeCell ref="H201:H203"/>
    <mergeCell ref="AR198:AR200"/>
    <mergeCell ref="AS198:AS200"/>
    <mergeCell ref="AT198:AT200"/>
    <mergeCell ref="AU198:AU200"/>
    <mergeCell ref="AV198:AV200"/>
    <mergeCell ref="AW198:AW200"/>
    <mergeCell ref="O198:O200"/>
    <mergeCell ref="P198:P200"/>
    <mergeCell ref="Q198:Q200"/>
    <mergeCell ref="R198:R200"/>
    <mergeCell ref="S198:S200"/>
    <mergeCell ref="T198:T200"/>
    <mergeCell ref="I198:I200"/>
    <mergeCell ref="J198:J200"/>
    <mergeCell ref="K198:K200"/>
    <mergeCell ref="L198:L200"/>
    <mergeCell ref="M198:M200"/>
    <mergeCell ref="N198:N200"/>
    <mergeCell ref="AX201:AX203"/>
    <mergeCell ref="AY201:AY203"/>
    <mergeCell ref="A198:A200"/>
    <mergeCell ref="B198:B200"/>
    <mergeCell ref="C198:C200"/>
    <mergeCell ref="D198:D200"/>
    <mergeCell ref="E198:E200"/>
    <mergeCell ref="F198:F200"/>
    <mergeCell ref="G198:G200"/>
    <mergeCell ref="H198:H200"/>
    <mergeCell ref="AV207:AV209"/>
    <mergeCell ref="AW207:AW209"/>
    <mergeCell ref="O207:O209"/>
    <mergeCell ref="P207:P209"/>
    <mergeCell ref="Q207:Q209"/>
    <mergeCell ref="R207:R209"/>
    <mergeCell ref="S207:S209"/>
    <mergeCell ref="T207:T209"/>
    <mergeCell ref="I207:I209"/>
    <mergeCell ref="J207:J209"/>
    <mergeCell ref="K207:K209"/>
    <mergeCell ref="L207:L209"/>
    <mergeCell ref="M207:M209"/>
    <mergeCell ref="N207:N209"/>
    <mergeCell ref="AX204:AX206"/>
    <mergeCell ref="AY204:AY206"/>
    <mergeCell ref="A207:A209"/>
    <mergeCell ref="B207:B209"/>
    <mergeCell ref="C207:C209"/>
    <mergeCell ref="D207:D209"/>
    <mergeCell ref="E207:E209"/>
    <mergeCell ref="F207:F209"/>
    <mergeCell ref="G207:G209"/>
    <mergeCell ref="H207:H209"/>
    <mergeCell ref="AR204:AR206"/>
    <mergeCell ref="AS204:AS206"/>
    <mergeCell ref="AT204:AT206"/>
    <mergeCell ref="AU204:AU206"/>
    <mergeCell ref="AV204:AV206"/>
    <mergeCell ref="AW204:AW206"/>
    <mergeCell ref="O204:O206"/>
    <mergeCell ref="P204:P206"/>
    <mergeCell ref="Q204:Q206"/>
    <mergeCell ref="R204:R206"/>
    <mergeCell ref="S204:S206"/>
    <mergeCell ref="T204:T206"/>
    <mergeCell ref="I204:I206"/>
    <mergeCell ref="J204:J206"/>
    <mergeCell ref="K204:K206"/>
    <mergeCell ref="L204:L206"/>
    <mergeCell ref="M204:M206"/>
    <mergeCell ref="N204:N206"/>
    <mergeCell ref="AX207:AX209"/>
    <mergeCell ref="AY207:AY209"/>
    <mergeCell ref="A204:A206"/>
    <mergeCell ref="B204:B206"/>
    <mergeCell ref="C204:C206"/>
    <mergeCell ref="D204:D206"/>
    <mergeCell ref="E204:E206"/>
    <mergeCell ref="F204:F206"/>
    <mergeCell ref="G204:G206"/>
    <mergeCell ref="H204:H206"/>
    <mergeCell ref="A213:A215"/>
    <mergeCell ref="B213:B215"/>
    <mergeCell ref="C213:C215"/>
    <mergeCell ref="D213:D215"/>
    <mergeCell ref="E213:E215"/>
    <mergeCell ref="F213:F215"/>
    <mergeCell ref="G213:G215"/>
    <mergeCell ref="H213:H215"/>
    <mergeCell ref="AR210:AR212"/>
    <mergeCell ref="AS210:AS212"/>
    <mergeCell ref="AT210:AT212"/>
    <mergeCell ref="AU210:AU212"/>
    <mergeCell ref="AV210:AV212"/>
    <mergeCell ref="AW210:AW212"/>
    <mergeCell ref="O210:O212"/>
    <mergeCell ref="P210:P212"/>
    <mergeCell ref="Q210:Q212"/>
    <mergeCell ref="R210:R212"/>
    <mergeCell ref="S210:S212"/>
    <mergeCell ref="T210:T212"/>
    <mergeCell ref="I210:I212"/>
    <mergeCell ref="J210:J212"/>
    <mergeCell ref="K210:K212"/>
    <mergeCell ref="L210:L212"/>
    <mergeCell ref="M210:M212"/>
    <mergeCell ref="N210:N212"/>
    <mergeCell ref="A210:A212"/>
    <mergeCell ref="B210:B212"/>
    <mergeCell ref="C210:C212"/>
    <mergeCell ref="D210:D212"/>
    <mergeCell ref="E210:E212"/>
    <mergeCell ref="F210:F212"/>
    <mergeCell ref="G210:G212"/>
    <mergeCell ref="H210:H212"/>
    <mergeCell ref="AV162:AV164"/>
    <mergeCell ref="AW162:AW164"/>
    <mergeCell ref="AX162:AX164"/>
    <mergeCell ref="AY162:AY164"/>
    <mergeCell ref="Q162:Q164"/>
    <mergeCell ref="R162:R164"/>
    <mergeCell ref="S162:S164"/>
    <mergeCell ref="T162:T164"/>
    <mergeCell ref="AR219:AR221"/>
    <mergeCell ref="AS219:AS221"/>
    <mergeCell ref="AT219:AT221"/>
    <mergeCell ref="AU219:AU221"/>
    <mergeCell ref="AV219:AV221"/>
    <mergeCell ref="AW219:AW221"/>
    <mergeCell ref="O219:O221"/>
    <mergeCell ref="P219:P221"/>
    <mergeCell ref="Q219:Q221"/>
    <mergeCell ref="R219:R221"/>
    <mergeCell ref="S219:S221"/>
    <mergeCell ref="T219:T221"/>
    <mergeCell ref="I219:I221"/>
    <mergeCell ref="J219:J221"/>
    <mergeCell ref="K219:K221"/>
    <mergeCell ref="L219:L221"/>
    <mergeCell ref="M219:M221"/>
    <mergeCell ref="N219:N221"/>
    <mergeCell ref="A219:A221"/>
    <mergeCell ref="B219:B221"/>
    <mergeCell ref="C219:C221"/>
    <mergeCell ref="D219:D221"/>
    <mergeCell ref="E219:E221"/>
    <mergeCell ref="F219:F221"/>
    <mergeCell ref="G219:G221"/>
    <mergeCell ref="H219:H221"/>
    <mergeCell ref="AR216:AR218"/>
    <mergeCell ref="AS216:AS218"/>
    <mergeCell ref="AT216:AT218"/>
    <mergeCell ref="AU216:AU218"/>
    <mergeCell ref="AV216:AV218"/>
    <mergeCell ref="AW216:AW218"/>
    <mergeCell ref="O216:O218"/>
    <mergeCell ref="P216:P218"/>
    <mergeCell ref="Q216:Q218"/>
    <mergeCell ref="R216:R218"/>
    <mergeCell ref="S216:S218"/>
    <mergeCell ref="T216:T218"/>
    <mergeCell ref="I216:I218"/>
    <mergeCell ref="J216:J218"/>
    <mergeCell ref="K216:K218"/>
    <mergeCell ref="L216:L218"/>
    <mergeCell ref="M216:M218"/>
    <mergeCell ref="N216:N218"/>
    <mergeCell ref="A216:A218"/>
    <mergeCell ref="B216:B218"/>
    <mergeCell ref="C216:C218"/>
    <mergeCell ref="D216:D218"/>
    <mergeCell ref="E216:E218"/>
    <mergeCell ref="F216:F218"/>
    <mergeCell ref="K213:K215"/>
    <mergeCell ref="L213:L215"/>
    <mergeCell ref="M213:M215"/>
    <mergeCell ref="N213:N215"/>
    <mergeCell ref="AX210:AX212"/>
    <mergeCell ref="AY210:AY212"/>
    <mergeCell ref="AR162:AR164"/>
    <mergeCell ref="AS162:AS164"/>
    <mergeCell ref="J162:J164"/>
    <mergeCell ref="K162:K164"/>
    <mergeCell ref="M162:M164"/>
    <mergeCell ref="N162:N164"/>
    <mergeCell ref="O162:O164"/>
    <mergeCell ref="P162:P164"/>
    <mergeCell ref="AT165:AT167"/>
    <mergeCell ref="AU165:AU167"/>
    <mergeCell ref="AV165:AV167"/>
    <mergeCell ref="AW165:AW167"/>
    <mergeCell ref="AX165:AX167"/>
    <mergeCell ref="AY165:AY167"/>
    <mergeCell ref="Q165:Q167"/>
    <mergeCell ref="R165:R167"/>
    <mergeCell ref="S165:S167"/>
    <mergeCell ref="T165:T167"/>
    <mergeCell ref="AR165:AR167"/>
    <mergeCell ref="AS165:AS167"/>
    <mergeCell ref="J165:J167"/>
    <mergeCell ref="K165:K167"/>
    <mergeCell ref="M165:M167"/>
    <mergeCell ref="N165:N167"/>
    <mergeCell ref="O165:O167"/>
    <mergeCell ref="P165:P167"/>
    <mergeCell ref="AX156:AX158"/>
    <mergeCell ref="AY156:AY158"/>
    <mergeCell ref="J159:J161"/>
    <mergeCell ref="K159:K161"/>
    <mergeCell ref="M159:M161"/>
    <mergeCell ref="N159:N161"/>
    <mergeCell ref="O159:O161"/>
    <mergeCell ref="P159:P161"/>
    <mergeCell ref="S156:S158"/>
    <mergeCell ref="T156:T158"/>
    <mergeCell ref="AR156:AR158"/>
    <mergeCell ref="AS156:AS158"/>
    <mergeCell ref="AT156:AT158"/>
    <mergeCell ref="AU156:AU158"/>
    <mergeCell ref="J156:J158"/>
    <mergeCell ref="K156:K158"/>
    <mergeCell ref="M156:M158"/>
    <mergeCell ref="N156:N158"/>
    <mergeCell ref="O156:O158"/>
    <mergeCell ref="P156:P158"/>
    <mergeCell ref="Q156:Q158"/>
    <mergeCell ref="R156:R158"/>
    <mergeCell ref="AV156:AV158"/>
    <mergeCell ref="AW156:AW158"/>
    <mergeCell ref="AT159:AT161"/>
    <mergeCell ref="AU159:AU161"/>
    <mergeCell ref="AV159:AV161"/>
    <mergeCell ref="AW159:AW161"/>
    <mergeCell ref="AX159:AX161"/>
    <mergeCell ref="AY159:AY161"/>
    <mergeCell ref="Q159:Q161"/>
    <mergeCell ref="R159:R161"/>
    <mergeCell ref="S159:S161"/>
    <mergeCell ref="T159:T161"/>
    <mergeCell ref="AR159:AR161"/>
    <mergeCell ref="AS159:AS161"/>
    <mergeCell ref="AT162:AT164"/>
    <mergeCell ref="AU162:AU164"/>
    <mergeCell ref="AT171:AT173"/>
    <mergeCell ref="AU171:AU173"/>
    <mergeCell ref="AV171:AV173"/>
    <mergeCell ref="AW171:AW173"/>
    <mergeCell ref="AX171:AX173"/>
    <mergeCell ref="AY171:AY173"/>
    <mergeCell ref="Q171:Q173"/>
    <mergeCell ref="R171:R173"/>
    <mergeCell ref="S171:S173"/>
    <mergeCell ref="T171:T173"/>
    <mergeCell ref="AR171:AR173"/>
    <mergeCell ref="AS171:AS173"/>
    <mergeCell ref="J171:J173"/>
    <mergeCell ref="K171:K173"/>
    <mergeCell ref="M171:M173"/>
    <mergeCell ref="N171:N173"/>
    <mergeCell ref="O171:O173"/>
    <mergeCell ref="P171:P173"/>
    <mergeCell ref="AT168:AT170"/>
    <mergeCell ref="AU168:AU170"/>
    <mergeCell ref="AV168:AV170"/>
    <mergeCell ref="AW168:AW170"/>
    <mergeCell ref="AX168:AX170"/>
    <mergeCell ref="AY168:AY170"/>
    <mergeCell ref="Q168:Q170"/>
    <mergeCell ref="R168:R170"/>
    <mergeCell ref="S168:S170"/>
    <mergeCell ref="T168:T170"/>
    <mergeCell ref="AR168:AR170"/>
    <mergeCell ref="AS168:AS170"/>
    <mergeCell ref="J168:J170"/>
    <mergeCell ref="K168:K170"/>
    <mergeCell ref="M168:M170"/>
    <mergeCell ref="N168:N170"/>
    <mergeCell ref="O168:O170"/>
    <mergeCell ref="P168:P170"/>
    <mergeCell ref="AT177:AT179"/>
    <mergeCell ref="AU177:AU179"/>
    <mergeCell ref="AV177:AV179"/>
    <mergeCell ref="AW177:AW179"/>
    <mergeCell ref="AX177:AX179"/>
    <mergeCell ref="AY177:AY179"/>
    <mergeCell ref="Q177:Q179"/>
    <mergeCell ref="R177:R179"/>
    <mergeCell ref="S177:S179"/>
    <mergeCell ref="T177:T179"/>
    <mergeCell ref="AR177:AR179"/>
    <mergeCell ref="AS177:AS179"/>
    <mergeCell ref="J177:J179"/>
    <mergeCell ref="K177:K179"/>
    <mergeCell ref="M177:M179"/>
    <mergeCell ref="N177:N179"/>
    <mergeCell ref="O177:O179"/>
    <mergeCell ref="P177:P179"/>
    <mergeCell ref="AT174:AT176"/>
    <mergeCell ref="AU174:AU176"/>
    <mergeCell ref="AV174:AV176"/>
    <mergeCell ref="AW174:AW176"/>
    <mergeCell ref="AX174:AX176"/>
    <mergeCell ref="AY174:AY176"/>
    <mergeCell ref="Q174:Q176"/>
    <mergeCell ref="R174:R176"/>
    <mergeCell ref="S174:S176"/>
    <mergeCell ref="T174:T176"/>
    <mergeCell ref="AR174:AR176"/>
    <mergeCell ref="AS174:AS176"/>
    <mergeCell ref="J174:J176"/>
    <mergeCell ref="K174:K176"/>
    <mergeCell ref="M174:M176"/>
    <mergeCell ref="N174:N176"/>
    <mergeCell ref="O174:O176"/>
    <mergeCell ref="P174:P176"/>
    <mergeCell ref="AT183:AT185"/>
    <mergeCell ref="AU183:AU185"/>
    <mergeCell ref="AV183:AV185"/>
    <mergeCell ref="AW183:AW185"/>
    <mergeCell ref="AX183:AX185"/>
    <mergeCell ref="AY183:AY185"/>
    <mergeCell ref="Q183:Q185"/>
    <mergeCell ref="R183:R185"/>
    <mergeCell ref="S183:S185"/>
    <mergeCell ref="T183:T185"/>
    <mergeCell ref="AR183:AR185"/>
    <mergeCell ref="AS183:AS185"/>
    <mergeCell ref="J183:J185"/>
    <mergeCell ref="K183:K185"/>
    <mergeCell ref="M183:M185"/>
    <mergeCell ref="N183:N185"/>
    <mergeCell ref="O183:O185"/>
    <mergeCell ref="P183:P185"/>
    <mergeCell ref="AT180:AT182"/>
    <mergeCell ref="AU180:AU182"/>
    <mergeCell ref="AV180:AV182"/>
    <mergeCell ref="AW180:AW182"/>
    <mergeCell ref="AX180:AX182"/>
    <mergeCell ref="AY180:AY182"/>
    <mergeCell ref="Q180:Q182"/>
    <mergeCell ref="R180:R182"/>
    <mergeCell ref="S180:S182"/>
    <mergeCell ref="T180:T182"/>
    <mergeCell ref="AR180:AR182"/>
    <mergeCell ref="AS180:AS182"/>
    <mergeCell ref="J180:J182"/>
    <mergeCell ref="K180:K182"/>
    <mergeCell ref="M180:M182"/>
    <mergeCell ref="N180:N182"/>
    <mergeCell ref="O180:O182"/>
    <mergeCell ref="P180:P182"/>
    <mergeCell ref="E222:E224"/>
    <mergeCell ref="F222:F224"/>
    <mergeCell ref="AT189:AT191"/>
    <mergeCell ref="AU189:AU191"/>
    <mergeCell ref="AV189:AV191"/>
    <mergeCell ref="AW189:AW191"/>
    <mergeCell ref="AX189:AX191"/>
    <mergeCell ref="AY189:AY191"/>
    <mergeCell ref="Q189:Q191"/>
    <mergeCell ref="R189:R191"/>
    <mergeCell ref="S189:S191"/>
    <mergeCell ref="T189:T191"/>
    <mergeCell ref="AR189:AR191"/>
    <mergeCell ref="AS189:AS191"/>
    <mergeCell ref="J189:J191"/>
    <mergeCell ref="K189:K191"/>
    <mergeCell ref="M189:M191"/>
    <mergeCell ref="N189:N191"/>
    <mergeCell ref="O189:O191"/>
    <mergeCell ref="P189:P191"/>
    <mergeCell ref="AX219:AX221"/>
    <mergeCell ref="AY219:AY221"/>
    <mergeCell ref="AX216:AX218"/>
    <mergeCell ref="AY216:AY218"/>
    <mergeCell ref="AX213:AX215"/>
    <mergeCell ref="AY213:AY215"/>
    <mergeCell ref="G216:G218"/>
    <mergeCell ref="H216:H218"/>
    <mergeCell ref="S213:S215"/>
    <mergeCell ref="T213:T215"/>
    <mergeCell ref="I213:I215"/>
    <mergeCell ref="J213:J215"/>
    <mergeCell ref="AT186:AT188"/>
    <mergeCell ref="AU186:AU188"/>
    <mergeCell ref="AV186:AV188"/>
    <mergeCell ref="AW186:AW188"/>
    <mergeCell ref="AX186:AX188"/>
    <mergeCell ref="AY186:AY188"/>
    <mergeCell ref="Q186:Q188"/>
    <mergeCell ref="R186:R188"/>
    <mergeCell ref="S186:S188"/>
    <mergeCell ref="T186:T188"/>
    <mergeCell ref="AR186:AR188"/>
    <mergeCell ref="AS186:AS188"/>
    <mergeCell ref="J186:J188"/>
    <mergeCell ref="K186:K188"/>
    <mergeCell ref="M186:M188"/>
    <mergeCell ref="N186:N188"/>
    <mergeCell ref="O186:O188"/>
    <mergeCell ref="P186:P188"/>
    <mergeCell ref="AR213:AR215"/>
    <mergeCell ref="AS213:AS215"/>
    <mergeCell ref="AT213:AT215"/>
    <mergeCell ref="AU213:AU215"/>
    <mergeCell ref="AV213:AV215"/>
    <mergeCell ref="AW213:AW215"/>
    <mergeCell ref="O213:O215"/>
    <mergeCell ref="P213:P215"/>
    <mergeCell ref="Q213:Q215"/>
    <mergeCell ref="R213:R215"/>
    <mergeCell ref="AR207:AR209"/>
    <mergeCell ref="AS207:AS209"/>
    <mergeCell ref="AT207:AT209"/>
    <mergeCell ref="AU207:AU209"/>
    <mergeCell ref="AV225:AV227"/>
    <mergeCell ref="AW225:AW227"/>
    <mergeCell ref="AX225:AX227"/>
    <mergeCell ref="AY225:AY227"/>
    <mergeCell ref="A228:A230"/>
    <mergeCell ref="B228:B230"/>
    <mergeCell ref="C228:C230"/>
    <mergeCell ref="D228:D230"/>
    <mergeCell ref="E228:E230"/>
    <mergeCell ref="F228:F230"/>
    <mergeCell ref="S225:S227"/>
    <mergeCell ref="T225:T227"/>
    <mergeCell ref="AR225:AR227"/>
    <mergeCell ref="AS225:AS227"/>
    <mergeCell ref="AT225:AT227"/>
    <mergeCell ref="AU225:AU227"/>
    <mergeCell ref="M225:M227"/>
    <mergeCell ref="N225:N227"/>
    <mergeCell ref="O225:O227"/>
    <mergeCell ref="P225:P227"/>
    <mergeCell ref="Q225:Q227"/>
    <mergeCell ref="R225:R227"/>
    <mergeCell ref="G225:G227"/>
    <mergeCell ref="H225:H227"/>
    <mergeCell ref="I225:I227"/>
    <mergeCell ref="J225:J227"/>
    <mergeCell ref="K225:K227"/>
    <mergeCell ref="L225:L227"/>
    <mergeCell ref="AT228:AT230"/>
    <mergeCell ref="AU228:AU230"/>
    <mergeCell ref="AV228:AV230"/>
    <mergeCell ref="AW228:AW230"/>
    <mergeCell ref="AV222:AV224"/>
    <mergeCell ref="AW222:AW224"/>
    <mergeCell ref="AX222:AX224"/>
    <mergeCell ref="AY222:AY224"/>
    <mergeCell ref="A225:A227"/>
    <mergeCell ref="B225:B227"/>
    <mergeCell ref="C225:C227"/>
    <mergeCell ref="D225:D227"/>
    <mergeCell ref="E225:E227"/>
    <mergeCell ref="F225:F227"/>
    <mergeCell ref="S222:S224"/>
    <mergeCell ref="T222:T224"/>
    <mergeCell ref="AR222:AR224"/>
    <mergeCell ref="AS222:AS224"/>
    <mergeCell ref="AT222:AT224"/>
    <mergeCell ref="AU222:AU224"/>
    <mergeCell ref="M222:M224"/>
    <mergeCell ref="N222:N224"/>
    <mergeCell ref="O222:O224"/>
    <mergeCell ref="P222:P224"/>
    <mergeCell ref="Q222:Q224"/>
    <mergeCell ref="R222:R224"/>
    <mergeCell ref="G222:G224"/>
    <mergeCell ref="H222:H224"/>
    <mergeCell ref="I222:I224"/>
    <mergeCell ref="J222:J224"/>
    <mergeCell ref="K222:K224"/>
    <mergeCell ref="L222:L224"/>
    <mergeCell ref="A222:A224"/>
    <mergeCell ref="B222:B224"/>
    <mergeCell ref="C222:C224"/>
    <mergeCell ref="D222:D224"/>
    <mergeCell ref="R231:R233"/>
    <mergeCell ref="S231:S233"/>
    <mergeCell ref="T231:T233"/>
    <mergeCell ref="AR231:AR233"/>
    <mergeCell ref="AS231:AS233"/>
    <mergeCell ref="AT231:AT233"/>
    <mergeCell ref="G231:G233"/>
    <mergeCell ref="M231:M233"/>
    <mergeCell ref="N231:N233"/>
    <mergeCell ref="O231:O233"/>
    <mergeCell ref="P231:P233"/>
    <mergeCell ref="Q231:Q233"/>
    <mergeCell ref="A231:A233"/>
    <mergeCell ref="B231:B233"/>
    <mergeCell ref="C231:C233"/>
    <mergeCell ref="D231:D233"/>
    <mergeCell ref="E231:E233"/>
    <mergeCell ref="F231:F233"/>
    <mergeCell ref="AX228:AX230"/>
    <mergeCell ref="AY228:AY230"/>
    <mergeCell ref="Q228:Q230"/>
    <mergeCell ref="R228:R230"/>
    <mergeCell ref="S228:S230"/>
    <mergeCell ref="T228:T230"/>
    <mergeCell ref="AR228:AR230"/>
    <mergeCell ref="AS228:AS230"/>
    <mergeCell ref="G228:G230"/>
    <mergeCell ref="H228:H230"/>
    <mergeCell ref="M228:M230"/>
    <mergeCell ref="N228:N230"/>
    <mergeCell ref="O228:O230"/>
    <mergeCell ref="P228:P230"/>
    <mergeCell ref="AU231:AU233"/>
    <mergeCell ref="AV231:AV233"/>
    <mergeCell ref="AW231:AW233"/>
    <mergeCell ref="AX231:AX233"/>
    <mergeCell ref="AY231:AY233"/>
    <mergeCell ref="AU234:AU236"/>
    <mergeCell ref="AV234:AV236"/>
    <mergeCell ref="AW234:AW236"/>
    <mergeCell ref="AX234:AX236"/>
    <mergeCell ref="AY234:AY236"/>
    <mergeCell ref="A237:A239"/>
    <mergeCell ref="B237:B239"/>
    <mergeCell ref="C237:C239"/>
    <mergeCell ref="D237:D239"/>
    <mergeCell ref="E237:E239"/>
    <mergeCell ref="R234:R236"/>
    <mergeCell ref="S234:S236"/>
    <mergeCell ref="T234:T236"/>
    <mergeCell ref="AR234:AR236"/>
    <mergeCell ref="AS234:AS236"/>
    <mergeCell ref="AT234:AT236"/>
    <mergeCell ref="L234:L236"/>
    <mergeCell ref="M234:M236"/>
    <mergeCell ref="N234:N236"/>
    <mergeCell ref="O234:O236"/>
    <mergeCell ref="P234:P236"/>
    <mergeCell ref="Q234:Q236"/>
    <mergeCell ref="F234:F236"/>
    <mergeCell ref="G234:G236"/>
    <mergeCell ref="H234:H236"/>
    <mergeCell ref="I234:I236"/>
    <mergeCell ref="J234:J236"/>
    <mergeCell ref="K234:K236"/>
    <mergeCell ref="AU237:AU239"/>
    <mergeCell ref="AV237:AV239"/>
    <mergeCell ref="AW237:AW239"/>
    <mergeCell ref="AX237:AX239"/>
    <mergeCell ref="A234:A236"/>
    <mergeCell ref="B234:B236"/>
    <mergeCell ref="C234:C236"/>
    <mergeCell ref="D234:D236"/>
    <mergeCell ref="E234:E236"/>
    <mergeCell ref="R240:R242"/>
    <mergeCell ref="S240:S242"/>
    <mergeCell ref="T240:T242"/>
    <mergeCell ref="AR240:AR242"/>
    <mergeCell ref="AS240:AS242"/>
    <mergeCell ref="AT240:AT242"/>
    <mergeCell ref="L240:L242"/>
    <mergeCell ref="M240:M242"/>
    <mergeCell ref="N240:N242"/>
    <mergeCell ref="O240:O242"/>
    <mergeCell ref="P240:P242"/>
    <mergeCell ref="Q240:Q242"/>
    <mergeCell ref="F240:F242"/>
    <mergeCell ref="G240:G242"/>
    <mergeCell ref="H240:H242"/>
    <mergeCell ref="I240:I242"/>
    <mergeCell ref="J240:J242"/>
    <mergeCell ref="K240:K242"/>
    <mergeCell ref="AY237:AY239"/>
    <mergeCell ref="A240:A242"/>
    <mergeCell ref="B240:B242"/>
    <mergeCell ref="C240:C242"/>
    <mergeCell ref="D240:D242"/>
    <mergeCell ref="E240:E242"/>
    <mergeCell ref="R237:R239"/>
    <mergeCell ref="S237:S239"/>
    <mergeCell ref="T237:T239"/>
    <mergeCell ref="AR237:AR239"/>
    <mergeCell ref="AS237:AS239"/>
    <mergeCell ref="AT237:AT239"/>
    <mergeCell ref="L237:L239"/>
    <mergeCell ref="M237:M239"/>
    <mergeCell ref="N237:N239"/>
    <mergeCell ref="O237:O239"/>
    <mergeCell ref="P237:P239"/>
    <mergeCell ref="Q237:Q239"/>
    <mergeCell ref="F237:F239"/>
    <mergeCell ref="G237:G239"/>
    <mergeCell ref="H237:H239"/>
    <mergeCell ref="I237:I239"/>
    <mergeCell ref="J237:J239"/>
    <mergeCell ref="K237:K239"/>
    <mergeCell ref="AU240:AU242"/>
    <mergeCell ref="AV240:AV242"/>
    <mergeCell ref="AW240:AW242"/>
    <mergeCell ref="AX240:AX242"/>
    <mergeCell ref="AY240:AY242"/>
    <mergeCell ref="AU243:AU245"/>
    <mergeCell ref="AV243:AV245"/>
    <mergeCell ref="AW243:AW245"/>
    <mergeCell ref="AX243:AX245"/>
    <mergeCell ref="AY243:AY245"/>
    <mergeCell ref="A246:A248"/>
    <mergeCell ref="B246:B248"/>
    <mergeCell ref="C246:C248"/>
    <mergeCell ref="D246:D248"/>
    <mergeCell ref="E246:E248"/>
    <mergeCell ref="R243:R245"/>
    <mergeCell ref="S243:S245"/>
    <mergeCell ref="T243:T245"/>
    <mergeCell ref="AR243:AR245"/>
    <mergeCell ref="AS243:AS245"/>
    <mergeCell ref="AT243:AT245"/>
    <mergeCell ref="L243:L245"/>
    <mergeCell ref="M243:M245"/>
    <mergeCell ref="N243:N245"/>
    <mergeCell ref="O243:O245"/>
    <mergeCell ref="P243:P245"/>
    <mergeCell ref="Q243:Q245"/>
    <mergeCell ref="F243:F245"/>
    <mergeCell ref="G243:G245"/>
    <mergeCell ref="H243:H245"/>
    <mergeCell ref="I243:I245"/>
    <mergeCell ref="J243:J245"/>
    <mergeCell ref="K243:K245"/>
    <mergeCell ref="AU246:AU248"/>
    <mergeCell ref="AV246:AV248"/>
    <mergeCell ref="AW246:AW248"/>
    <mergeCell ref="AX246:AX248"/>
    <mergeCell ref="A243:A245"/>
    <mergeCell ref="B243:B245"/>
    <mergeCell ref="C243:C245"/>
    <mergeCell ref="D243:D245"/>
    <mergeCell ref="E243:E245"/>
    <mergeCell ref="R249:R251"/>
    <mergeCell ref="S249:S251"/>
    <mergeCell ref="T249:T251"/>
    <mergeCell ref="AR249:AR251"/>
    <mergeCell ref="AS249:AS251"/>
    <mergeCell ref="AT249:AT251"/>
    <mergeCell ref="L249:L251"/>
    <mergeCell ref="M249:M251"/>
    <mergeCell ref="N249:N251"/>
    <mergeCell ref="O249:O251"/>
    <mergeCell ref="P249:P251"/>
    <mergeCell ref="Q249:Q251"/>
    <mergeCell ref="F249:F251"/>
    <mergeCell ref="G249:G251"/>
    <mergeCell ref="H249:H251"/>
    <mergeCell ref="I249:I251"/>
    <mergeCell ref="J249:J251"/>
    <mergeCell ref="K249:K251"/>
    <mergeCell ref="AY246:AY248"/>
    <mergeCell ref="A249:A251"/>
    <mergeCell ref="B249:B251"/>
    <mergeCell ref="C249:C251"/>
    <mergeCell ref="D249:D251"/>
    <mergeCell ref="E249:E251"/>
    <mergeCell ref="R246:R248"/>
    <mergeCell ref="S246:S248"/>
    <mergeCell ref="T246:T248"/>
    <mergeCell ref="AR246:AR248"/>
    <mergeCell ref="AS246:AS248"/>
    <mergeCell ref="AT246:AT248"/>
    <mergeCell ref="L246:L248"/>
    <mergeCell ref="M246:M248"/>
    <mergeCell ref="N246:N248"/>
    <mergeCell ref="O246:O248"/>
    <mergeCell ref="P246:P248"/>
    <mergeCell ref="Q246:Q248"/>
    <mergeCell ref="F246:F248"/>
    <mergeCell ref="G246:G248"/>
    <mergeCell ref="H246:H248"/>
    <mergeCell ref="I246:I248"/>
    <mergeCell ref="J246:J248"/>
    <mergeCell ref="K246:K248"/>
    <mergeCell ref="AU249:AU251"/>
    <mergeCell ref="AV249:AV251"/>
    <mergeCell ref="AW249:AW251"/>
    <mergeCell ref="AX249:AX251"/>
    <mergeCell ref="AY249:AY251"/>
    <mergeCell ref="AU252:AU254"/>
    <mergeCell ref="AV252:AV254"/>
    <mergeCell ref="AW252:AW254"/>
    <mergeCell ref="AX252:AX254"/>
    <mergeCell ref="AY252:AY254"/>
    <mergeCell ref="A255:A257"/>
    <mergeCell ref="B255:B257"/>
    <mergeCell ref="C255:C257"/>
    <mergeCell ref="D255:D257"/>
    <mergeCell ref="E255:E257"/>
    <mergeCell ref="R252:R254"/>
    <mergeCell ref="S252:S254"/>
    <mergeCell ref="T252:T254"/>
    <mergeCell ref="AR252:AR254"/>
    <mergeCell ref="AS252:AS254"/>
    <mergeCell ref="AT252:AT254"/>
    <mergeCell ref="L252:L254"/>
    <mergeCell ref="M252:M254"/>
    <mergeCell ref="N252:N254"/>
    <mergeCell ref="O252:O254"/>
    <mergeCell ref="P252:P254"/>
    <mergeCell ref="Q252:Q254"/>
    <mergeCell ref="F252:F254"/>
    <mergeCell ref="G252:G254"/>
    <mergeCell ref="H252:H254"/>
    <mergeCell ref="I252:I254"/>
    <mergeCell ref="J252:J254"/>
    <mergeCell ref="K252:K254"/>
    <mergeCell ref="AU255:AU257"/>
    <mergeCell ref="AV255:AV257"/>
    <mergeCell ref="AW255:AW257"/>
    <mergeCell ref="AX255:AX257"/>
    <mergeCell ref="A252:A254"/>
    <mergeCell ref="B252:B254"/>
    <mergeCell ref="C252:C254"/>
    <mergeCell ref="D252:D254"/>
    <mergeCell ref="E252:E254"/>
    <mergeCell ref="R258:R260"/>
    <mergeCell ref="S258:S260"/>
    <mergeCell ref="T258:T260"/>
    <mergeCell ref="AR258:AR260"/>
    <mergeCell ref="AS258:AS260"/>
    <mergeCell ref="AT258:AT260"/>
    <mergeCell ref="L258:L260"/>
    <mergeCell ref="M258:M260"/>
    <mergeCell ref="N258:N260"/>
    <mergeCell ref="O258:O260"/>
    <mergeCell ref="P258:P260"/>
    <mergeCell ref="Q258:Q260"/>
    <mergeCell ref="F258:F260"/>
    <mergeCell ref="G258:G260"/>
    <mergeCell ref="H258:H260"/>
    <mergeCell ref="I258:I260"/>
    <mergeCell ref="J258:J260"/>
    <mergeCell ref="K258:K260"/>
    <mergeCell ref="AY255:AY257"/>
    <mergeCell ref="A258:A260"/>
    <mergeCell ref="B258:B260"/>
    <mergeCell ref="C258:C260"/>
    <mergeCell ref="D258:D260"/>
    <mergeCell ref="E258:E260"/>
    <mergeCell ref="R255:R257"/>
    <mergeCell ref="S255:S257"/>
    <mergeCell ref="T255:T257"/>
    <mergeCell ref="AR255:AR257"/>
    <mergeCell ref="AS255:AS257"/>
    <mergeCell ref="AT255:AT257"/>
    <mergeCell ref="L255:L257"/>
    <mergeCell ref="M255:M257"/>
    <mergeCell ref="N255:N257"/>
    <mergeCell ref="O255:O257"/>
    <mergeCell ref="P255:P257"/>
    <mergeCell ref="Q255:Q257"/>
    <mergeCell ref="F255:F257"/>
    <mergeCell ref="G255:G257"/>
    <mergeCell ref="H255:H257"/>
    <mergeCell ref="I255:I257"/>
    <mergeCell ref="J255:J257"/>
    <mergeCell ref="K255:K257"/>
    <mergeCell ref="AU258:AU260"/>
    <mergeCell ref="AV258:AV260"/>
    <mergeCell ref="AW258:AW260"/>
    <mergeCell ref="AX258:AX260"/>
    <mergeCell ref="AY258:AY260"/>
    <mergeCell ref="AU261:AU263"/>
    <mergeCell ref="AV261:AV263"/>
    <mergeCell ref="AW261:AW263"/>
    <mergeCell ref="AX261:AX263"/>
    <mergeCell ref="AY261:AY263"/>
    <mergeCell ref="A264:A266"/>
    <mergeCell ref="B264:B266"/>
    <mergeCell ref="C264:C266"/>
    <mergeCell ref="D264:D266"/>
    <mergeCell ref="E264:E266"/>
    <mergeCell ref="R261:R263"/>
    <mergeCell ref="S261:S263"/>
    <mergeCell ref="T261:T263"/>
    <mergeCell ref="AR261:AR263"/>
    <mergeCell ref="AS261:AS263"/>
    <mergeCell ref="AT261:AT263"/>
    <mergeCell ref="L261:L263"/>
    <mergeCell ref="M261:M263"/>
    <mergeCell ref="N261:N263"/>
    <mergeCell ref="O261:O263"/>
    <mergeCell ref="P261:P263"/>
    <mergeCell ref="Q261:Q263"/>
    <mergeCell ref="F261:F263"/>
    <mergeCell ref="G261:G263"/>
    <mergeCell ref="H261:H263"/>
    <mergeCell ref="I261:I263"/>
    <mergeCell ref="J261:J263"/>
    <mergeCell ref="K261:K263"/>
    <mergeCell ref="AU264:AU266"/>
    <mergeCell ref="AV264:AV266"/>
    <mergeCell ref="AW264:AW266"/>
    <mergeCell ref="AX264:AX266"/>
    <mergeCell ref="A261:A263"/>
    <mergeCell ref="B261:B263"/>
    <mergeCell ref="C261:C263"/>
    <mergeCell ref="D261:D263"/>
    <mergeCell ref="E261:E263"/>
    <mergeCell ref="R267:R269"/>
    <mergeCell ref="S267:S269"/>
    <mergeCell ref="T267:T269"/>
    <mergeCell ref="AR267:AR269"/>
    <mergeCell ref="AS267:AS269"/>
    <mergeCell ref="AT267:AT269"/>
    <mergeCell ref="L267:L269"/>
    <mergeCell ref="M267:M269"/>
    <mergeCell ref="N267:N269"/>
    <mergeCell ref="O267:O269"/>
    <mergeCell ref="P267:P269"/>
    <mergeCell ref="Q267:Q269"/>
    <mergeCell ref="F267:F269"/>
    <mergeCell ref="G267:G269"/>
    <mergeCell ref="H267:H269"/>
    <mergeCell ref="I267:I269"/>
    <mergeCell ref="J267:J269"/>
    <mergeCell ref="K267:K269"/>
    <mergeCell ref="AY264:AY266"/>
    <mergeCell ref="A267:A269"/>
    <mergeCell ref="B267:B269"/>
    <mergeCell ref="C267:C269"/>
    <mergeCell ref="D267:D269"/>
    <mergeCell ref="E267:E269"/>
    <mergeCell ref="R264:R266"/>
    <mergeCell ref="S264:S266"/>
    <mergeCell ref="T264:T266"/>
    <mergeCell ref="AR264:AR266"/>
    <mergeCell ref="AS264:AS266"/>
    <mergeCell ref="AT264:AT266"/>
    <mergeCell ref="L264:L266"/>
    <mergeCell ref="M264:M266"/>
    <mergeCell ref="N264:N266"/>
    <mergeCell ref="O264:O266"/>
    <mergeCell ref="P264:P266"/>
    <mergeCell ref="Q264:Q266"/>
    <mergeCell ref="F264:F266"/>
    <mergeCell ref="G264:G266"/>
    <mergeCell ref="H264:H266"/>
    <mergeCell ref="I264:I266"/>
    <mergeCell ref="J264:J266"/>
    <mergeCell ref="K264:K266"/>
    <mergeCell ref="AU267:AU269"/>
    <mergeCell ref="AV267:AV269"/>
    <mergeCell ref="AW267:AW269"/>
    <mergeCell ref="AX267:AX269"/>
    <mergeCell ref="AY267:AY269"/>
    <mergeCell ref="AU270:AU272"/>
    <mergeCell ref="AV270:AV272"/>
    <mergeCell ref="AW270:AW272"/>
    <mergeCell ref="AX270:AX272"/>
    <mergeCell ref="AY270:AY272"/>
    <mergeCell ref="A273:A275"/>
    <mergeCell ref="B273:B275"/>
    <mergeCell ref="C273:C275"/>
    <mergeCell ref="D273:D275"/>
    <mergeCell ref="E273:E275"/>
    <mergeCell ref="R270:R272"/>
    <mergeCell ref="S270:S272"/>
    <mergeCell ref="T270:T272"/>
    <mergeCell ref="AR270:AR272"/>
    <mergeCell ref="AS270:AS272"/>
    <mergeCell ref="AT270:AT272"/>
    <mergeCell ref="L270:L272"/>
    <mergeCell ref="M270:M272"/>
    <mergeCell ref="N270:N272"/>
    <mergeCell ref="O270:O272"/>
    <mergeCell ref="P270:P272"/>
    <mergeCell ref="Q270:Q272"/>
    <mergeCell ref="F270:F272"/>
    <mergeCell ref="G270:G272"/>
    <mergeCell ref="H270:H272"/>
    <mergeCell ref="I270:I272"/>
    <mergeCell ref="J270:J272"/>
    <mergeCell ref="K270:K272"/>
    <mergeCell ref="AU273:AU275"/>
    <mergeCell ref="AV273:AV275"/>
    <mergeCell ref="AW273:AW275"/>
    <mergeCell ref="AX273:AX275"/>
    <mergeCell ref="A270:A272"/>
    <mergeCell ref="B270:B272"/>
    <mergeCell ref="C270:C272"/>
    <mergeCell ref="D270:D272"/>
    <mergeCell ref="E270:E272"/>
    <mergeCell ref="R276:R278"/>
    <mergeCell ref="S276:S278"/>
    <mergeCell ref="T276:T278"/>
    <mergeCell ref="AR276:AR278"/>
    <mergeCell ref="AS276:AS278"/>
    <mergeCell ref="AT276:AT278"/>
    <mergeCell ref="L276:L278"/>
    <mergeCell ref="M276:M278"/>
    <mergeCell ref="N276:N278"/>
    <mergeCell ref="O276:O278"/>
    <mergeCell ref="P276:P278"/>
    <mergeCell ref="Q276:Q278"/>
    <mergeCell ref="F276:F278"/>
    <mergeCell ref="G276:G278"/>
    <mergeCell ref="H276:H278"/>
    <mergeCell ref="I276:I278"/>
    <mergeCell ref="J276:J278"/>
    <mergeCell ref="K276:K278"/>
    <mergeCell ref="AY273:AY275"/>
    <mergeCell ref="A276:A278"/>
    <mergeCell ref="B276:B278"/>
    <mergeCell ref="C276:C278"/>
    <mergeCell ref="D276:D278"/>
    <mergeCell ref="E276:E278"/>
    <mergeCell ref="R273:R275"/>
    <mergeCell ref="S273:S275"/>
    <mergeCell ref="T273:T275"/>
    <mergeCell ref="AR273:AR275"/>
    <mergeCell ref="AS273:AS275"/>
    <mergeCell ref="AT273:AT275"/>
    <mergeCell ref="L273:L275"/>
    <mergeCell ref="M273:M275"/>
    <mergeCell ref="N273:N275"/>
    <mergeCell ref="O273:O275"/>
    <mergeCell ref="P273:P275"/>
    <mergeCell ref="Q273:Q275"/>
    <mergeCell ref="F273:F275"/>
    <mergeCell ref="G273:G275"/>
    <mergeCell ref="H273:H275"/>
    <mergeCell ref="I273:I275"/>
    <mergeCell ref="J273:J275"/>
    <mergeCell ref="K273:K275"/>
    <mergeCell ref="AU276:AU278"/>
    <mergeCell ref="AV276:AV278"/>
    <mergeCell ref="AW276:AW278"/>
    <mergeCell ref="AX276:AX278"/>
    <mergeCell ref="AY276:AY278"/>
    <mergeCell ref="AU279:AU281"/>
    <mergeCell ref="AV279:AV281"/>
    <mergeCell ref="AW279:AW281"/>
    <mergeCell ref="AX279:AX281"/>
    <mergeCell ref="AY279:AY281"/>
    <mergeCell ref="A282:A284"/>
    <mergeCell ref="B282:B284"/>
    <mergeCell ref="C282:C284"/>
    <mergeCell ref="D282:D284"/>
    <mergeCell ref="E282:E284"/>
    <mergeCell ref="R279:R281"/>
    <mergeCell ref="S279:S281"/>
    <mergeCell ref="T279:T281"/>
    <mergeCell ref="AR279:AR281"/>
    <mergeCell ref="AS279:AS281"/>
    <mergeCell ref="AT279:AT281"/>
    <mergeCell ref="L279:L281"/>
    <mergeCell ref="M279:M281"/>
    <mergeCell ref="N279:N281"/>
    <mergeCell ref="O279:O281"/>
    <mergeCell ref="P279:P281"/>
    <mergeCell ref="Q279:Q281"/>
    <mergeCell ref="F279:F281"/>
    <mergeCell ref="G279:G281"/>
    <mergeCell ref="H279:H281"/>
    <mergeCell ref="I279:I281"/>
    <mergeCell ref="J279:J281"/>
    <mergeCell ref="K279:K281"/>
    <mergeCell ref="AU282:AU284"/>
    <mergeCell ref="AV282:AV284"/>
    <mergeCell ref="AW282:AW284"/>
    <mergeCell ref="AX282:AX284"/>
    <mergeCell ref="A279:A281"/>
    <mergeCell ref="B279:B281"/>
    <mergeCell ref="C279:C281"/>
    <mergeCell ref="D279:D281"/>
    <mergeCell ref="E279:E281"/>
    <mergeCell ref="S285:S287"/>
    <mergeCell ref="T285:T287"/>
    <mergeCell ref="AR285:AR287"/>
    <mergeCell ref="AS285:AS287"/>
    <mergeCell ref="AT285:AT287"/>
    <mergeCell ref="AU285:AU287"/>
    <mergeCell ref="M285:M287"/>
    <mergeCell ref="N285:N287"/>
    <mergeCell ref="O285:O287"/>
    <mergeCell ref="P285:P287"/>
    <mergeCell ref="Q285:Q287"/>
    <mergeCell ref="R285:R287"/>
    <mergeCell ref="G285:G287"/>
    <mergeCell ref="H285:H287"/>
    <mergeCell ref="I285:I287"/>
    <mergeCell ref="J285:J287"/>
    <mergeCell ref="K285:K287"/>
    <mergeCell ref="L285:L287"/>
    <mergeCell ref="AY282:AY284"/>
    <mergeCell ref="B285:B287"/>
    <mergeCell ref="C285:C287"/>
    <mergeCell ref="D285:D287"/>
    <mergeCell ref="E285:E287"/>
    <mergeCell ref="F285:F287"/>
    <mergeCell ref="R282:R284"/>
    <mergeCell ref="S282:S284"/>
    <mergeCell ref="T282:T284"/>
    <mergeCell ref="AR282:AR284"/>
    <mergeCell ref="AS282:AS284"/>
    <mergeCell ref="AT282:AT284"/>
    <mergeCell ref="L282:L284"/>
    <mergeCell ref="M282:M284"/>
    <mergeCell ref="N282:N284"/>
    <mergeCell ref="O282:O284"/>
    <mergeCell ref="P282:P284"/>
    <mergeCell ref="Q282:Q284"/>
    <mergeCell ref="F282:F284"/>
    <mergeCell ref="G282:G284"/>
    <mergeCell ref="H282:H284"/>
    <mergeCell ref="I282:I284"/>
    <mergeCell ref="J282:J284"/>
    <mergeCell ref="K282:K284"/>
    <mergeCell ref="AV285:AV287"/>
    <mergeCell ref="AW285:AW287"/>
    <mergeCell ref="AX285:AX287"/>
    <mergeCell ref="AY285:AY287"/>
    <mergeCell ref="S291:S293"/>
    <mergeCell ref="T291:T293"/>
    <mergeCell ref="AR291:AR293"/>
    <mergeCell ref="AS291:AS293"/>
    <mergeCell ref="AT291:AT293"/>
    <mergeCell ref="AU291:AU293"/>
    <mergeCell ref="M291:M293"/>
    <mergeCell ref="N291:N293"/>
    <mergeCell ref="O291:O293"/>
    <mergeCell ref="P291:P293"/>
    <mergeCell ref="Q291:Q293"/>
    <mergeCell ref="R291:R293"/>
    <mergeCell ref="G291:G293"/>
    <mergeCell ref="H291:H293"/>
    <mergeCell ref="I291:I293"/>
    <mergeCell ref="J291:J293"/>
    <mergeCell ref="K291:K293"/>
    <mergeCell ref="L291:L293"/>
    <mergeCell ref="AV288:AV290"/>
    <mergeCell ref="AW288:AW290"/>
    <mergeCell ref="AX288:AX290"/>
    <mergeCell ref="AY288:AY290"/>
    <mergeCell ref="A291:A293"/>
    <mergeCell ref="B291:B293"/>
    <mergeCell ref="C291:C293"/>
    <mergeCell ref="D291:D293"/>
    <mergeCell ref="E291:E293"/>
    <mergeCell ref="F291:F293"/>
    <mergeCell ref="S288:S290"/>
    <mergeCell ref="T288:T290"/>
    <mergeCell ref="AR288:AR290"/>
    <mergeCell ref="AS288:AS290"/>
    <mergeCell ref="AT288:AT290"/>
    <mergeCell ref="AU288:AU290"/>
    <mergeCell ref="M288:M290"/>
    <mergeCell ref="N288:N290"/>
    <mergeCell ref="O288:O290"/>
    <mergeCell ref="P288:P290"/>
    <mergeCell ref="Q288:Q290"/>
    <mergeCell ref="R288:R290"/>
    <mergeCell ref="G288:G290"/>
    <mergeCell ref="H288:H290"/>
    <mergeCell ref="I288:I290"/>
    <mergeCell ref="J288:J290"/>
    <mergeCell ref="K288:K290"/>
    <mergeCell ref="L288:L290"/>
    <mergeCell ref="AV291:AV293"/>
    <mergeCell ref="AW291:AW293"/>
    <mergeCell ref="AX291:AX293"/>
    <mergeCell ref="AY291:AY293"/>
    <mergeCell ref="A288:A290"/>
    <mergeCell ref="B288:B290"/>
    <mergeCell ref="C288:C290"/>
    <mergeCell ref="D288:D290"/>
    <mergeCell ref="E288:E290"/>
    <mergeCell ref="F288:F290"/>
    <mergeCell ref="S297:S299"/>
    <mergeCell ref="T297:T299"/>
    <mergeCell ref="AR297:AR299"/>
    <mergeCell ref="AS297:AS299"/>
    <mergeCell ref="AT297:AT299"/>
    <mergeCell ref="AU297:AU299"/>
    <mergeCell ref="M297:M299"/>
    <mergeCell ref="N297:N299"/>
    <mergeCell ref="O297:O299"/>
    <mergeCell ref="P297:P299"/>
    <mergeCell ref="Q297:Q299"/>
    <mergeCell ref="R297:R299"/>
    <mergeCell ref="G297:G299"/>
    <mergeCell ref="H297:H299"/>
    <mergeCell ref="I297:I299"/>
    <mergeCell ref="J297:J299"/>
    <mergeCell ref="K297:K299"/>
    <mergeCell ref="L297:L299"/>
    <mergeCell ref="AV294:AV296"/>
    <mergeCell ref="AW294:AW296"/>
    <mergeCell ref="AX294:AX296"/>
    <mergeCell ref="AY294:AY296"/>
    <mergeCell ref="A297:A299"/>
    <mergeCell ref="B297:B299"/>
    <mergeCell ref="C297:C299"/>
    <mergeCell ref="D297:D299"/>
    <mergeCell ref="E297:E299"/>
    <mergeCell ref="F297:F299"/>
    <mergeCell ref="S294:S296"/>
    <mergeCell ref="T294:T296"/>
    <mergeCell ref="AR294:AR296"/>
    <mergeCell ref="AS294:AS296"/>
    <mergeCell ref="AT294:AT296"/>
    <mergeCell ref="AU294:AU296"/>
    <mergeCell ref="M294:M296"/>
    <mergeCell ref="N294:N296"/>
    <mergeCell ref="O294:O296"/>
    <mergeCell ref="P294:P296"/>
    <mergeCell ref="Q294:Q296"/>
    <mergeCell ref="R294:R296"/>
    <mergeCell ref="G294:G296"/>
    <mergeCell ref="H294:H296"/>
    <mergeCell ref="I294:I296"/>
    <mergeCell ref="J294:J296"/>
    <mergeCell ref="K294:K296"/>
    <mergeCell ref="L294:L296"/>
    <mergeCell ref="AV297:AV299"/>
    <mergeCell ref="AW297:AW299"/>
    <mergeCell ref="AX297:AX299"/>
    <mergeCell ref="AY297:AY299"/>
    <mergeCell ref="A294:A296"/>
    <mergeCell ref="B294:B296"/>
    <mergeCell ref="C294:C296"/>
    <mergeCell ref="D294:D296"/>
    <mergeCell ref="E294:E296"/>
    <mergeCell ref="F294:F296"/>
    <mergeCell ref="S303:S305"/>
    <mergeCell ref="T303:T305"/>
    <mergeCell ref="AR303:AR305"/>
    <mergeCell ref="AS303:AS305"/>
    <mergeCell ref="AT303:AT305"/>
    <mergeCell ref="AU303:AU305"/>
    <mergeCell ref="M303:M305"/>
    <mergeCell ref="N303:N305"/>
    <mergeCell ref="O303:O305"/>
    <mergeCell ref="P303:P305"/>
    <mergeCell ref="Q303:Q305"/>
    <mergeCell ref="R303:R305"/>
    <mergeCell ref="G303:G305"/>
    <mergeCell ref="H303:H305"/>
    <mergeCell ref="I303:I305"/>
    <mergeCell ref="J303:J305"/>
    <mergeCell ref="K303:K305"/>
    <mergeCell ref="L303:L305"/>
    <mergeCell ref="AV300:AV302"/>
    <mergeCell ref="AW300:AW302"/>
    <mergeCell ref="AX300:AX302"/>
    <mergeCell ref="AY300:AY302"/>
    <mergeCell ref="A303:A305"/>
    <mergeCell ref="B303:B305"/>
    <mergeCell ref="C303:C305"/>
    <mergeCell ref="D303:D305"/>
    <mergeCell ref="E303:E305"/>
    <mergeCell ref="F303:F305"/>
    <mergeCell ref="S300:S302"/>
    <mergeCell ref="T300:T302"/>
    <mergeCell ref="AR300:AR302"/>
    <mergeCell ref="AS300:AS302"/>
    <mergeCell ref="AT300:AT302"/>
    <mergeCell ref="AU300:AU302"/>
    <mergeCell ref="M300:M302"/>
    <mergeCell ref="N300:N302"/>
    <mergeCell ref="O300:O302"/>
    <mergeCell ref="P300:P302"/>
    <mergeCell ref="Q300:Q302"/>
    <mergeCell ref="R300:R302"/>
    <mergeCell ref="G300:G302"/>
    <mergeCell ref="H300:H302"/>
    <mergeCell ref="I300:I302"/>
    <mergeCell ref="J300:J302"/>
    <mergeCell ref="K300:K302"/>
    <mergeCell ref="L300:L302"/>
    <mergeCell ref="AV303:AV305"/>
    <mergeCell ref="AW303:AW305"/>
    <mergeCell ref="AX303:AX305"/>
    <mergeCell ref="AY303:AY305"/>
    <mergeCell ref="A300:A302"/>
    <mergeCell ref="B300:B302"/>
    <mergeCell ref="C300:C302"/>
    <mergeCell ref="D300:D302"/>
    <mergeCell ref="E300:E302"/>
    <mergeCell ref="F300:F302"/>
    <mergeCell ref="S309:S311"/>
    <mergeCell ref="T309:T311"/>
    <mergeCell ref="AR309:AR311"/>
    <mergeCell ref="AS309:AS311"/>
    <mergeCell ref="AT309:AT311"/>
    <mergeCell ref="AU309:AU311"/>
    <mergeCell ref="M309:M311"/>
    <mergeCell ref="N309:N311"/>
    <mergeCell ref="O309:O311"/>
    <mergeCell ref="P309:P311"/>
    <mergeCell ref="Q309:Q311"/>
    <mergeCell ref="R309:R311"/>
    <mergeCell ref="G309:G311"/>
    <mergeCell ref="H309:H311"/>
    <mergeCell ref="I309:I311"/>
    <mergeCell ref="J309:J311"/>
    <mergeCell ref="K309:K311"/>
    <mergeCell ref="L309:L311"/>
    <mergeCell ref="AV306:AV308"/>
    <mergeCell ref="AW306:AW308"/>
    <mergeCell ref="AX306:AX308"/>
    <mergeCell ref="AY306:AY308"/>
    <mergeCell ref="A309:A311"/>
    <mergeCell ref="B309:B311"/>
    <mergeCell ref="C309:C311"/>
    <mergeCell ref="D309:D311"/>
    <mergeCell ref="E309:E311"/>
    <mergeCell ref="F309:F311"/>
    <mergeCell ref="S306:S308"/>
    <mergeCell ref="T306:T308"/>
    <mergeCell ref="AR306:AR308"/>
    <mergeCell ref="AS306:AS308"/>
    <mergeCell ref="AT306:AT308"/>
    <mergeCell ref="AU306:AU308"/>
    <mergeCell ref="M306:M308"/>
    <mergeCell ref="N306:N308"/>
    <mergeCell ref="O306:O308"/>
    <mergeCell ref="P306:P308"/>
    <mergeCell ref="Q306:Q308"/>
    <mergeCell ref="R306:R308"/>
    <mergeCell ref="G306:G308"/>
    <mergeCell ref="H306:H308"/>
    <mergeCell ref="I306:I308"/>
    <mergeCell ref="J306:J308"/>
    <mergeCell ref="K306:K308"/>
    <mergeCell ref="L306:L308"/>
    <mergeCell ref="AV309:AV311"/>
    <mergeCell ref="AW309:AW311"/>
    <mergeCell ref="AX309:AX311"/>
    <mergeCell ref="AY309:AY311"/>
    <mergeCell ref="A306:A308"/>
    <mergeCell ref="B306:B308"/>
    <mergeCell ref="C306:C308"/>
    <mergeCell ref="D306:D308"/>
    <mergeCell ref="E306:E308"/>
    <mergeCell ref="F306:F308"/>
    <mergeCell ref="S315:S317"/>
    <mergeCell ref="T315:T317"/>
    <mergeCell ref="AR315:AR317"/>
    <mergeCell ref="AS315:AS317"/>
    <mergeCell ref="AT315:AT317"/>
    <mergeCell ref="AU315:AU317"/>
    <mergeCell ref="M315:M317"/>
    <mergeCell ref="N315:N317"/>
    <mergeCell ref="O315:O317"/>
    <mergeCell ref="P315:P317"/>
    <mergeCell ref="Q315:Q317"/>
    <mergeCell ref="R315:R317"/>
    <mergeCell ref="G315:G317"/>
    <mergeCell ref="H315:H317"/>
    <mergeCell ref="I315:I317"/>
    <mergeCell ref="J315:J317"/>
    <mergeCell ref="K315:K317"/>
    <mergeCell ref="L315:L317"/>
    <mergeCell ref="AV312:AV314"/>
    <mergeCell ref="AW312:AW314"/>
    <mergeCell ref="AX312:AX314"/>
    <mergeCell ref="AY312:AY314"/>
    <mergeCell ref="A315:A317"/>
    <mergeCell ref="B315:B317"/>
    <mergeCell ref="C315:C317"/>
    <mergeCell ref="D315:D317"/>
    <mergeCell ref="E315:E317"/>
    <mergeCell ref="F315:F317"/>
    <mergeCell ref="S312:S314"/>
    <mergeCell ref="T312:T314"/>
    <mergeCell ref="AR312:AR314"/>
    <mergeCell ref="AS312:AS314"/>
    <mergeCell ref="AT312:AT314"/>
    <mergeCell ref="AU312:AU314"/>
    <mergeCell ref="M312:M314"/>
    <mergeCell ref="N312:N314"/>
    <mergeCell ref="O312:O314"/>
    <mergeCell ref="P312:P314"/>
    <mergeCell ref="Q312:Q314"/>
    <mergeCell ref="R312:R314"/>
    <mergeCell ref="G312:G314"/>
    <mergeCell ref="H312:H314"/>
    <mergeCell ref="I312:I314"/>
    <mergeCell ref="J312:J314"/>
    <mergeCell ref="K312:K314"/>
    <mergeCell ref="L312:L314"/>
    <mergeCell ref="AV315:AV317"/>
    <mergeCell ref="AW315:AW317"/>
    <mergeCell ref="AX315:AX317"/>
    <mergeCell ref="AY315:AY317"/>
    <mergeCell ref="A312:A314"/>
    <mergeCell ref="B312:B314"/>
    <mergeCell ref="C312:C314"/>
    <mergeCell ref="D312:D314"/>
    <mergeCell ref="E312:E314"/>
    <mergeCell ref="F312:F314"/>
    <mergeCell ref="S321:S323"/>
    <mergeCell ref="T321:T323"/>
    <mergeCell ref="AR321:AR323"/>
    <mergeCell ref="AS321:AS323"/>
    <mergeCell ref="AT321:AT323"/>
    <mergeCell ref="AU321:AU323"/>
    <mergeCell ref="M321:M323"/>
    <mergeCell ref="N321:N323"/>
    <mergeCell ref="O321:O323"/>
    <mergeCell ref="P321:P323"/>
    <mergeCell ref="Q321:Q323"/>
    <mergeCell ref="R321:R323"/>
    <mergeCell ref="G321:G323"/>
    <mergeCell ref="H321:H323"/>
    <mergeCell ref="I321:I323"/>
    <mergeCell ref="J321:J323"/>
    <mergeCell ref="K321:K323"/>
    <mergeCell ref="L321:L323"/>
    <mergeCell ref="AV318:AV320"/>
    <mergeCell ref="AW318:AW320"/>
    <mergeCell ref="AX318:AX320"/>
    <mergeCell ref="AY318:AY320"/>
    <mergeCell ref="A321:A323"/>
    <mergeCell ref="B321:B323"/>
    <mergeCell ref="C321:C323"/>
    <mergeCell ref="D321:D323"/>
    <mergeCell ref="E321:E323"/>
    <mergeCell ref="F321:F323"/>
    <mergeCell ref="S318:S320"/>
    <mergeCell ref="T318:T320"/>
    <mergeCell ref="AR318:AR320"/>
    <mergeCell ref="AS318:AS320"/>
    <mergeCell ref="AT318:AT320"/>
    <mergeCell ref="AU318:AU320"/>
    <mergeCell ref="M318:M320"/>
    <mergeCell ref="N318:N320"/>
    <mergeCell ref="O318:O320"/>
    <mergeCell ref="P318:P320"/>
    <mergeCell ref="Q318:Q320"/>
    <mergeCell ref="R318:R320"/>
    <mergeCell ref="G318:G320"/>
    <mergeCell ref="H318:H320"/>
    <mergeCell ref="I318:I320"/>
    <mergeCell ref="J318:J320"/>
    <mergeCell ref="K318:K320"/>
    <mergeCell ref="L318:L320"/>
    <mergeCell ref="AV321:AV323"/>
    <mergeCell ref="AW321:AW323"/>
    <mergeCell ref="AX321:AX323"/>
    <mergeCell ref="AY321:AY323"/>
    <mergeCell ref="A318:A320"/>
    <mergeCell ref="B318:B320"/>
    <mergeCell ref="C318:C320"/>
    <mergeCell ref="D318:D320"/>
    <mergeCell ref="E318:E320"/>
    <mergeCell ref="F318:F320"/>
    <mergeCell ref="S327:S329"/>
    <mergeCell ref="T327:T329"/>
    <mergeCell ref="AR327:AR329"/>
    <mergeCell ref="AS327:AS329"/>
    <mergeCell ref="AT327:AT329"/>
    <mergeCell ref="AU327:AU329"/>
    <mergeCell ref="M327:M329"/>
    <mergeCell ref="N327:N329"/>
    <mergeCell ref="O327:O329"/>
    <mergeCell ref="P327:P329"/>
    <mergeCell ref="Q327:Q329"/>
    <mergeCell ref="R327:R329"/>
    <mergeCell ref="G327:G329"/>
    <mergeCell ref="H327:H329"/>
    <mergeCell ref="I327:I329"/>
    <mergeCell ref="J327:J329"/>
    <mergeCell ref="K327:K329"/>
    <mergeCell ref="L327:L329"/>
    <mergeCell ref="AV324:AV326"/>
    <mergeCell ref="AW324:AW326"/>
    <mergeCell ref="AX324:AX326"/>
    <mergeCell ref="AY324:AY326"/>
    <mergeCell ref="A327:A329"/>
    <mergeCell ref="B327:B329"/>
    <mergeCell ref="C327:C329"/>
    <mergeCell ref="D327:D329"/>
    <mergeCell ref="E327:E329"/>
    <mergeCell ref="F327:F329"/>
    <mergeCell ref="S324:S326"/>
    <mergeCell ref="T324:T326"/>
    <mergeCell ref="AR324:AR326"/>
    <mergeCell ref="AS324:AS326"/>
    <mergeCell ref="AT324:AT326"/>
    <mergeCell ref="AU324:AU326"/>
    <mergeCell ref="M324:M326"/>
    <mergeCell ref="N324:N326"/>
    <mergeCell ref="O324:O326"/>
    <mergeCell ref="P324:P326"/>
    <mergeCell ref="Q324:Q326"/>
    <mergeCell ref="R324:R326"/>
    <mergeCell ref="G324:G326"/>
    <mergeCell ref="H324:H326"/>
    <mergeCell ref="I324:I326"/>
    <mergeCell ref="J324:J326"/>
    <mergeCell ref="K324:K326"/>
    <mergeCell ref="L324:L326"/>
    <mergeCell ref="AV327:AV329"/>
    <mergeCell ref="AW327:AW329"/>
    <mergeCell ref="AX327:AX329"/>
    <mergeCell ref="AY327:AY329"/>
    <mergeCell ref="A324:A326"/>
    <mergeCell ref="B324:B326"/>
    <mergeCell ref="C324:C326"/>
    <mergeCell ref="D324:D326"/>
    <mergeCell ref="E324:E326"/>
    <mergeCell ref="F324:F326"/>
    <mergeCell ref="S333:S335"/>
    <mergeCell ref="T333:T335"/>
    <mergeCell ref="AR333:AR335"/>
    <mergeCell ref="AS333:AS335"/>
    <mergeCell ref="AT333:AT335"/>
    <mergeCell ref="AU333:AU335"/>
    <mergeCell ref="M333:M335"/>
    <mergeCell ref="N333:N335"/>
    <mergeCell ref="O333:O335"/>
    <mergeCell ref="P333:P335"/>
    <mergeCell ref="Q333:Q335"/>
    <mergeCell ref="R333:R335"/>
    <mergeCell ref="G333:G335"/>
    <mergeCell ref="H333:H335"/>
    <mergeCell ref="I333:I335"/>
    <mergeCell ref="J333:J335"/>
    <mergeCell ref="K333:K335"/>
    <mergeCell ref="L333:L335"/>
    <mergeCell ref="AV330:AV332"/>
    <mergeCell ref="AW330:AW332"/>
    <mergeCell ref="AX330:AX332"/>
    <mergeCell ref="AY330:AY332"/>
    <mergeCell ref="A333:A335"/>
    <mergeCell ref="B333:B335"/>
    <mergeCell ref="C333:C335"/>
    <mergeCell ref="D333:D335"/>
    <mergeCell ref="E333:E335"/>
    <mergeCell ref="F333:F335"/>
    <mergeCell ref="S330:S332"/>
    <mergeCell ref="T330:T332"/>
    <mergeCell ref="AR330:AR332"/>
    <mergeCell ref="AS330:AS332"/>
    <mergeCell ref="AT330:AT332"/>
    <mergeCell ref="AU330:AU332"/>
    <mergeCell ref="M330:M332"/>
    <mergeCell ref="N330:N332"/>
    <mergeCell ref="O330:O332"/>
    <mergeCell ref="P330:P332"/>
    <mergeCell ref="Q330:Q332"/>
    <mergeCell ref="R330:R332"/>
    <mergeCell ref="G330:G332"/>
    <mergeCell ref="H330:H332"/>
    <mergeCell ref="I330:I332"/>
    <mergeCell ref="J330:J332"/>
    <mergeCell ref="K330:K332"/>
    <mergeCell ref="L330:L332"/>
    <mergeCell ref="AV333:AV335"/>
    <mergeCell ref="AW333:AW335"/>
    <mergeCell ref="AX333:AX335"/>
    <mergeCell ref="AY333:AY335"/>
    <mergeCell ref="A330:A332"/>
    <mergeCell ref="B330:B332"/>
    <mergeCell ref="C330:C332"/>
    <mergeCell ref="D330:D332"/>
    <mergeCell ref="E330:E332"/>
    <mergeCell ref="F330:F332"/>
    <mergeCell ref="S339:S341"/>
    <mergeCell ref="T339:T341"/>
    <mergeCell ref="AR339:AR341"/>
    <mergeCell ref="AS339:AS341"/>
    <mergeCell ref="AT339:AT341"/>
    <mergeCell ref="AU339:AU341"/>
    <mergeCell ref="M339:M341"/>
    <mergeCell ref="N339:N341"/>
    <mergeCell ref="O339:O341"/>
    <mergeCell ref="P339:P341"/>
    <mergeCell ref="Q339:Q341"/>
    <mergeCell ref="R339:R341"/>
    <mergeCell ref="G339:G341"/>
    <mergeCell ref="H339:H341"/>
    <mergeCell ref="I339:I341"/>
    <mergeCell ref="J339:J341"/>
    <mergeCell ref="K339:K341"/>
    <mergeCell ref="L339:L341"/>
    <mergeCell ref="AV336:AV338"/>
    <mergeCell ref="AW336:AW338"/>
    <mergeCell ref="AX336:AX338"/>
    <mergeCell ref="AY336:AY338"/>
    <mergeCell ref="A339:A341"/>
    <mergeCell ref="B339:B341"/>
    <mergeCell ref="C339:C341"/>
    <mergeCell ref="D339:D341"/>
    <mergeCell ref="E339:E341"/>
    <mergeCell ref="F339:F341"/>
    <mergeCell ref="S336:S338"/>
    <mergeCell ref="T336:T338"/>
    <mergeCell ref="AR336:AR338"/>
    <mergeCell ref="AS336:AS338"/>
    <mergeCell ref="AT336:AT338"/>
    <mergeCell ref="AU336:AU338"/>
    <mergeCell ref="M336:M338"/>
    <mergeCell ref="N336:N338"/>
    <mergeCell ref="O336:O338"/>
    <mergeCell ref="P336:P338"/>
    <mergeCell ref="Q336:Q338"/>
    <mergeCell ref="R336:R338"/>
    <mergeCell ref="G336:G338"/>
    <mergeCell ref="H336:H338"/>
    <mergeCell ref="I336:I338"/>
    <mergeCell ref="J336:J338"/>
    <mergeCell ref="K336:K338"/>
    <mergeCell ref="L336:L338"/>
    <mergeCell ref="AV339:AV341"/>
    <mergeCell ref="AW339:AW341"/>
    <mergeCell ref="AX339:AX341"/>
    <mergeCell ref="AY339:AY341"/>
    <mergeCell ref="A336:A338"/>
    <mergeCell ref="B336:B338"/>
    <mergeCell ref="C336:C338"/>
    <mergeCell ref="D336:D338"/>
    <mergeCell ref="E336:E338"/>
    <mergeCell ref="F336:F338"/>
    <mergeCell ref="S345:S347"/>
    <mergeCell ref="T345:T347"/>
    <mergeCell ref="AR345:AR347"/>
    <mergeCell ref="AS345:AS347"/>
    <mergeCell ref="AT345:AT347"/>
    <mergeCell ref="AU345:AU347"/>
    <mergeCell ref="M345:M347"/>
    <mergeCell ref="N345:N347"/>
    <mergeCell ref="O345:O347"/>
    <mergeCell ref="P345:P347"/>
    <mergeCell ref="Q345:Q347"/>
    <mergeCell ref="R345:R347"/>
    <mergeCell ref="G345:G347"/>
    <mergeCell ref="H345:H347"/>
    <mergeCell ref="I345:I347"/>
    <mergeCell ref="J345:J347"/>
    <mergeCell ref="K345:K347"/>
    <mergeCell ref="L345:L347"/>
    <mergeCell ref="AV342:AV344"/>
    <mergeCell ref="AW342:AW344"/>
    <mergeCell ref="AX342:AX344"/>
    <mergeCell ref="AY342:AY344"/>
    <mergeCell ref="A345:A347"/>
    <mergeCell ref="B345:B347"/>
    <mergeCell ref="C345:C347"/>
    <mergeCell ref="D345:D347"/>
    <mergeCell ref="E345:E347"/>
    <mergeCell ref="F345:F347"/>
    <mergeCell ref="S342:S344"/>
    <mergeCell ref="T342:T344"/>
    <mergeCell ref="AR342:AR344"/>
    <mergeCell ref="AS342:AS344"/>
    <mergeCell ref="AT342:AT344"/>
    <mergeCell ref="AU342:AU344"/>
    <mergeCell ref="M342:M344"/>
    <mergeCell ref="N342:N344"/>
    <mergeCell ref="O342:O344"/>
    <mergeCell ref="P342:P344"/>
    <mergeCell ref="Q342:Q344"/>
    <mergeCell ref="R342:R344"/>
    <mergeCell ref="G342:G344"/>
    <mergeCell ref="H342:H344"/>
    <mergeCell ref="I342:I344"/>
    <mergeCell ref="J342:J344"/>
    <mergeCell ref="K342:K344"/>
    <mergeCell ref="L342:L344"/>
    <mergeCell ref="AV345:AV347"/>
    <mergeCell ref="AW345:AW347"/>
    <mergeCell ref="AX345:AX347"/>
    <mergeCell ref="AY345:AY347"/>
    <mergeCell ref="A342:A344"/>
    <mergeCell ref="B342:B344"/>
    <mergeCell ref="C342:C344"/>
    <mergeCell ref="D342:D344"/>
    <mergeCell ref="E342:E344"/>
    <mergeCell ref="F342:F344"/>
    <mergeCell ref="S351:S353"/>
    <mergeCell ref="T351:T353"/>
    <mergeCell ref="AR351:AR353"/>
    <mergeCell ref="AS351:AS353"/>
    <mergeCell ref="AT351:AT353"/>
    <mergeCell ref="AU351:AU353"/>
    <mergeCell ref="M351:M353"/>
    <mergeCell ref="N351:N353"/>
    <mergeCell ref="O351:O353"/>
    <mergeCell ref="P351:P353"/>
    <mergeCell ref="Q351:Q353"/>
    <mergeCell ref="R351:R353"/>
    <mergeCell ref="G351:G353"/>
    <mergeCell ref="H351:H353"/>
    <mergeCell ref="I351:I353"/>
    <mergeCell ref="J351:J353"/>
    <mergeCell ref="K351:K353"/>
    <mergeCell ref="L351:L353"/>
    <mergeCell ref="AV348:AV350"/>
    <mergeCell ref="AW348:AW350"/>
    <mergeCell ref="AX348:AX350"/>
    <mergeCell ref="AY348:AY350"/>
    <mergeCell ref="A351:A353"/>
    <mergeCell ref="B351:B353"/>
    <mergeCell ref="C351:C353"/>
    <mergeCell ref="D351:D353"/>
    <mergeCell ref="E351:E353"/>
    <mergeCell ref="F351:F353"/>
    <mergeCell ref="S348:S350"/>
    <mergeCell ref="T348:T350"/>
    <mergeCell ref="AR348:AR350"/>
    <mergeCell ref="AS348:AS350"/>
    <mergeCell ref="AT348:AT350"/>
    <mergeCell ref="AU348:AU350"/>
    <mergeCell ref="M348:M350"/>
    <mergeCell ref="N348:N350"/>
    <mergeCell ref="O348:O350"/>
    <mergeCell ref="P348:P350"/>
    <mergeCell ref="Q348:Q350"/>
    <mergeCell ref="R348:R350"/>
    <mergeCell ref="G348:G350"/>
    <mergeCell ref="H348:H350"/>
    <mergeCell ref="I348:I350"/>
    <mergeCell ref="J348:J350"/>
    <mergeCell ref="K348:K350"/>
    <mergeCell ref="L348:L350"/>
    <mergeCell ref="AV351:AV353"/>
    <mergeCell ref="AW351:AW353"/>
    <mergeCell ref="AX351:AX353"/>
    <mergeCell ref="AY351:AY353"/>
    <mergeCell ref="A348:A350"/>
    <mergeCell ref="B348:B350"/>
    <mergeCell ref="C348:C350"/>
    <mergeCell ref="D348:D350"/>
    <mergeCell ref="E348:E350"/>
    <mergeCell ref="F348:F350"/>
    <mergeCell ref="S357:S359"/>
    <mergeCell ref="T357:T359"/>
    <mergeCell ref="AR357:AR359"/>
    <mergeCell ref="AS357:AS359"/>
    <mergeCell ref="AT357:AT359"/>
    <mergeCell ref="AU357:AU359"/>
    <mergeCell ref="M357:M359"/>
    <mergeCell ref="N357:N359"/>
    <mergeCell ref="O357:O359"/>
    <mergeCell ref="P357:P359"/>
    <mergeCell ref="Q357:Q359"/>
    <mergeCell ref="R357:R359"/>
    <mergeCell ref="G357:G359"/>
    <mergeCell ref="H357:H359"/>
    <mergeCell ref="I357:I359"/>
    <mergeCell ref="J357:J359"/>
    <mergeCell ref="K357:K359"/>
    <mergeCell ref="L357:L359"/>
    <mergeCell ref="AV354:AV356"/>
    <mergeCell ref="AW354:AW356"/>
    <mergeCell ref="AX354:AX356"/>
    <mergeCell ref="AY354:AY356"/>
    <mergeCell ref="A357:A359"/>
    <mergeCell ref="B357:B359"/>
    <mergeCell ref="C357:C359"/>
    <mergeCell ref="D357:D359"/>
    <mergeCell ref="E357:E359"/>
    <mergeCell ref="F357:F359"/>
    <mergeCell ref="S354:S356"/>
    <mergeCell ref="T354:T356"/>
    <mergeCell ref="AR354:AR356"/>
    <mergeCell ref="AS354:AS356"/>
    <mergeCell ref="AT354:AT356"/>
    <mergeCell ref="AU354:AU356"/>
    <mergeCell ref="M354:M356"/>
    <mergeCell ref="N354:N356"/>
    <mergeCell ref="O354:O356"/>
    <mergeCell ref="P354:P356"/>
    <mergeCell ref="Q354:Q356"/>
    <mergeCell ref="R354:R356"/>
    <mergeCell ref="G354:G356"/>
    <mergeCell ref="H354:H356"/>
    <mergeCell ref="I354:I356"/>
    <mergeCell ref="J354:J356"/>
    <mergeCell ref="K354:K356"/>
    <mergeCell ref="L354:L356"/>
    <mergeCell ref="AV357:AV359"/>
    <mergeCell ref="AW357:AW359"/>
    <mergeCell ref="AX357:AX359"/>
    <mergeCell ref="AY357:AY359"/>
    <mergeCell ref="A354:A356"/>
    <mergeCell ref="B354:B356"/>
    <mergeCell ref="C354:C356"/>
    <mergeCell ref="D354:D356"/>
    <mergeCell ref="E354:E356"/>
    <mergeCell ref="F354:F356"/>
    <mergeCell ref="S363:S365"/>
    <mergeCell ref="T363:T365"/>
    <mergeCell ref="AR363:AR365"/>
    <mergeCell ref="AS363:AS365"/>
    <mergeCell ref="AT363:AT365"/>
    <mergeCell ref="AU363:AU365"/>
    <mergeCell ref="M363:M365"/>
    <mergeCell ref="N363:N365"/>
    <mergeCell ref="O363:O365"/>
    <mergeCell ref="P363:P365"/>
    <mergeCell ref="Q363:Q365"/>
    <mergeCell ref="R363:R365"/>
    <mergeCell ref="G363:G365"/>
    <mergeCell ref="H363:H365"/>
    <mergeCell ref="I363:I365"/>
    <mergeCell ref="J363:J365"/>
    <mergeCell ref="K363:K365"/>
    <mergeCell ref="L363:L365"/>
    <mergeCell ref="AV360:AV362"/>
    <mergeCell ref="AW360:AW362"/>
    <mergeCell ref="AX360:AX362"/>
    <mergeCell ref="AY360:AY362"/>
    <mergeCell ref="A363:A365"/>
    <mergeCell ref="B363:B365"/>
    <mergeCell ref="C363:C365"/>
    <mergeCell ref="D363:D365"/>
    <mergeCell ref="E363:E365"/>
    <mergeCell ref="F363:F365"/>
    <mergeCell ref="S360:S362"/>
    <mergeCell ref="T360:T362"/>
    <mergeCell ref="AR360:AR362"/>
    <mergeCell ref="AS360:AS362"/>
    <mergeCell ref="AT360:AT362"/>
    <mergeCell ref="AU360:AU362"/>
    <mergeCell ref="M360:M362"/>
    <mergeCell ref="N360:N362"/>
    <mergeCell ref="O360:O362"/>
    <mergeCell ref="P360:P362"/>
    <mergeCell ref="Q360:Q362"/>
    <mergeCell ref="R360:R362"/>
    <mergeCell ref="G360:G362"/>
    <mergeCell ref="H360:H362"/>
    <mergeCell ref="I360:I362"/>
    <mergeCell ref="J360:J362"/>
    <mergeCell ref="K360:K362"/>
    <mergeCell ref="L360:L362"/>
    <mergeCell ref="AV363:AV365"/>
    <mergeCell ref="AW363:AW365"/>
    <mergeCell ref="AX363:AX365"/>
    <mergeCell ref="AY363:AY365"/>
    <mergeCell ref="A360:A362"/>
    <mergeCell ref="B360:B362"/>
    <mergeCell ref="C360:C362"/>
    <mergeCell ref="D360:D362"/>
    <mergeCell ref="E360:E362"/>
    <mergeCell ref="F360:F362"/>
    <mergeCell ref="S369:S371"/>
    <mergeCell ref="T369:T371"/>
    <mergeCell ref="AR369:AR371"/>
    <mergeCell ref="AS369:AS371"/>
    <mergeCell ref="AT369:AT371"/>
    <mergeCell ref="AU369:AU371"/>
    <mergeCell ref="M369:M371"/>
    <mergeCell ref="N369:N371"/>
    <mergeCell ref="O369:O371"/>
    <mergeCell ref="P369:P371"/>
    <mergeCell ref="Q369:Q371"/>
    <mergeCell ref="R369:R371"/>
    <mergeCell ref="G369:G371"/>
    <mergeCell ref="H369:H371"/>
    <mergeCell ref="I369:I371"/>
    <mergeCell ref="J369:J371"/>
    <mergeCell ref="K369:K371"/>
    <mergeCell ref="L369:L371"/>
    <mergeCell ref="AV366:AV368"/>
    <mergeCell ref="AW366:AW368"/>
    <mergeCell ref="AX366:AX368"/>
    <mergeCell ref="AY366:AY368"/>
    <mergeCell ref="A369:A371"/>
    <mergeCell ref="B369:B371"/>
    <mergeCell ref="C369:C371"/>
    <mergeCell ref="D369:D371"/>
    <mergeCell ref="E369:E371"/>
    <mergeCell ref="F369:F371"/>
    <mergeCell ref="S366:S368"/>
    <mergeCell ref="T366:T368"/>
    <mergeCell ref="AR366:AR368"/>
    <mergeCell ref="AS366:AS368"/>
    <mergeCell ref="AT366:AT368"/>
    <mergeCell ref="AU366:AU368"/>
    <mergeCell ref="M366:M368"/>
    <mergeCell ref="N366:N368"/>
    <mergeCell ref="O366:O368"/>
    <mergeCell ref="P366:P368"/>
    <mergeCell ref="Q366:Q368"/>
    <mergeCell ref="R366:R368"/>
    <mergeCell ref="G366:G368"/>
    <mergeCell ref="H366:H368"/>
    <mergeCell ref="I366:I368"/>
    <mergeCell ref="J366:J368"/>
    <mergeCell ref="K366:K368"/>
    <mergeCell ref="L366:L368"/>
    <mergeCell ref="AV369:AV371"/>
    <mergeCell ref="AW369:AW371"/>
    <mergeCell ref="AX369:AX371"/>
    <mergeCell ref="AY369:AY371"/>
    <mergeCell ref="A366:A368"/>
    <mergeCell ref="B366:B368"/>
    <mergeCell ref="C366:C368"/>
    <mergeCell ref="D366:D368"/>
    <mergeCell ref="E366:E368"/>
    <mergeCell ref="F366:F368"/>
    <mergeCell ref="S375:S377"/>
    <mergeCell ref="T375:T377"/>
    <mergeCell ref="AR375:AR377"/>
    <mergeCell ref="AS375:AS377"/>
    <mergeCell ref="AT375:AT377"/>
    <mergeCell ref="AU375:AU377"/>
    <mergeCell ref="M375:M377"/>
    <mergeCell ref="N375:N377"/>
    <mergeCell ref="O375:O377"/>
    <mergeCell ref="P375:P377"/>
    <mergeCell ref="Q375:Q377"/>
    <mergeCell ref="R375:R377"/>
    <mergeCell ref="G375:G377"/>
    <mergeCell ref="H375:H377"/>
    <mergeCell ref="I375:I377"/>
    <mergeCell ref="J375:J377"/>
    <mergeCell ref="K375:K377"/>
    <mergeCell ref="L375:L377"/>
    <mergeCell ref="AV372:AV374"/>
    <mergeCell ref="AW372:AW374"/>
    <mergeCell ref="AX372:AX374"/>
    <mergeCell ref="AY372:AY374"/>
    <mergeCell ref="A375:A377"/>
    <mergeCell ref="B375:B377"/>
    <mergeCell ref="C375:C377"/>
    <mergeCell ref="D375:D377"/>
    <mergeCell ref="E375:E377"/>
    <mergeCell ref="F375:F377"/>
    <mergeCell ref="S372:S374"/>
    <mergeCell ref="T372:T374"/>
    <mergeCell ref="AR372:AR374"/>
    <mergeCell ref="AS372:AS374"/>
    <mergeCell ref="AT372:AT374"/>
    <mergeCell ref="AU372:AU374"/>
    <mergeCell ref="M372:M374"/>
    <mergeCell ref="N372:N374"/>
    <mergeCell ref="O372:O374"/>
    <mergeCell ref="P372:P374"/>
    <mergeCell ref="Q372:Q374"/>
    <mergeCell ref="R372:R374"/>
    <mergeCell ref="G372:G374"/>
    <mergeCell ref="H372:H374"/>
    <mergeCell ref="I372:I374"/>
    <mergeCell ref="J372:J374"/>
    <mergeCell ref="K372:K374"/>
    <mergeCell ref="L372:L374"/>
    <mergeCell ref="AV375:AV377"/>
    <mergeCell ref="AW375:AW377"/>
    <mergeCell ref="AX375:AX377"/>
    <mergeCell ref="AY375:AY377"/>
    <mergeCell ref="A372:A374"/>
    <mergeCell ref="B372:B374"/>
    <mergeCell ref="C372:C374"/>
    <mergeCell ref="D372:D374"/>
    <mergeCell ref="E372:E374"/>
    <mergeCell ref="F372:F374"/>
    <mergeCell ref="S381:S383"/>
    <mergeCell ref="T381:T383"/>
    <mergeCell ref="AR381:AR383"/>
    <mergeCell ref="AS381:AS383"/>
    <mergeCell ref="AT381:AT383"/>
    <mergeCell ref="AU381:AU383"/>
    <mergeCell ref="M381:M383"/>
    <mergeCell ref="N381:N383"/>
    <mergeCell ref="O381:O383"/>
    <mergeCell ref="P381:P383"/>
    <mergeCell ref="Q381:Q383"/>
    <mergeCell ref="R381:R383"/>
    <mergeCell ref="G381:G383"/>
    <mergeCell ref="H381:H383"/>
    <mergeCell ref="I381:I383"/>
    <mergeCell ref="J381:J383"/>
    <mergeCell ref="K381:K383"/>
    <mergeCell ref="L381:L383"/>
    <mergeCell ref="AV378:AV380"/>
    <mergeCell ref="AW378:AW380"/>
    <mergeCell ref="AX378:AX380"/>
    <mergeCell ref="AY378:AY380"/>
    <mergeCell ref="A381:A383"/>
    <mergeCell ref="B381:B383"/>
    <mergeCell ref="C381:C383"/>
    <mergeCell ref="D381:D383"/>
    <mergeCell ref="E381:E383"/>
    <mergeCell ref="F381:F383"/>
    <mergeCell ref="S378:S380"/>
    <mergeCell ref="T378:T380"/>
    <mergeCell ref="AR378:AR380"/>
    <mergeCell ref="AS378:AS380"/>
    <mergeCell ref="AT378:AT380"/>
    <mergeCell ref="AU378:AU380"/>
    <mergeCell ref="M378:M380"/>
    <mergeCell ref="N378:N380"/>
    <mergeCell ref="O378:O380"/>
    <mergeCell ref="P378:P380"/>
    <mergeCell ref="Q378:Q380"/>
    <mergeCell ref="R378:R380"/>
    <mergeCell ref="G378:G380"/>
    <mergeCell ref="H378:H380"/>
    <mergeCell ref="I378:I380"/>
    <mergeCell ref="J378:J380"/>
    <mergeCell ref="K378:K380"/>
    <mergeCell ref="L378:L380"/>
    <mergeCell ref="AV381:AV383"/>
    <mergeCell ref="AW381:AW383"/>
    <mergeCell ref="AX381:AX383"/>
    <mergeCell ref="AY381:AY383"/>
    <mergeCell ref="A378:A380"/>
    <mergeCell ref="B378:B380"/>
    <mergeCell ref="C378:C380"/>
    <mergeCell ref="D378:D380"/>
    <mergeCell ref="E378:E380"/>
    <mergeCell ref="F378:F380"/>
    <mergeCell ref="S387:S389"/>
    <mergeCell ref="T387:T389"/>
    <mergeCell ref="AR387:AR389"/>
    <mergeCell ref="AS387:AS389"/>
    <mergeCell ref="AT387:AT389"/>
    <mergeCell ref="AU387:AU389"/>
    <mergeCell ref="M387:M389"/>
    <mergeCell ref="N387:N389"/>
    <mergeCell ref="O387:O389"/>
    <mergeCell ref="P387:P389"/>
    <mergeCell ref="Q387:Q389"/>
    <mergeCell ref="R387:R389"/>
    <mergeCell ref="G387:G389"/>
    <mergeCell ref="H387:H389"/>
    <mergeCell ref="I387:I389"/>
    <mergeCell ref="J387:J389"/>
    <mergeCell ref="K387:K389"/>
    <mergeCell ref="L387:L389"/>
    <mergeCell ref="AV384:AV386"/>
    <mergeCell ref="AW384:AW386"/>
    <mergeCell ref="AX384:AX386"/>
    <mergeCell ref="AY384:AY386"/>
    <mergeCell ref="A387:A389"/>
    <mergeCell ref="B387:B389"/>
    <mergeCell ref="C387:C389"/>
    <mergeCell ref="D387:D389"/>
    <mergeCell ref="E387:E389"/>
    <mergeCell ref="F387:F389"/>
    <mergeCell ref="S384:S386"/>
    <mergeCell ref="T384:T386"/>
    <mergeCell ref="AR384:AR386"/>
    <mergeCell ref="AS384:AS386"/>
    <mergeCell ref="AT384:AT386"/>
    <mergeCell ref="AU384:AU386"/>
    <mergeCell ref="M384:M386"/>
    <mergeCell ref="N384:N386"/>
    <mergeCell ref="O384:O386"/>
    <mergeCell ref="P384:P386"/>
    <mergeCell ref="Q384:Q386"/>
    <mergeCell ref="R384:R386"/>
    <mergeCell ref="G384:G386"/>
    <mergeCell ref="H384:H386"/>
    <mergeCell ref="I384:I386"/>
    <mergeCell ref="J384:J386"/>
    <mergeCell ref="K384:K386"/>
    <mergeCell ref="L384:L386"/>
    <mergeCell ref="AV387:AV389"/>
    <mergeCell ref="AW387:AW389"/>
    <mergeCell ref="AX387:AX389"/>
    <mergeCell ref="AY387:AY389"/>
    <mergeCell ref="A384:A386"/>
    <mergeCell ref="B384:B386"/>
    <mergeCell ref="C384:C386"/>
    <mergeCell ref="D384:D386"/>
    <mergeCell ref="E384:E386"/>
    <mergeCell ref="F384:F386"/>
    <mergeCell ref="S393:S395"/>
    <mergeCell ref="T393:T395"/>
    <mergeCell ref="AR393:AR395"/>
    <mergeCell ref="AS393:AS395"/>
    <mergeCell ref="AT393:AT395"/>
    <mergeCell ref="AU393:AU395"/>
    <mergeCell ref="M393:M395"/>
    <mergeCell ref="N393:N395"/>
    <mergeCell ref="O393:O395"/>
    <mergeCell ref="P393:P395"/>
    <mergeCell ref="Q393:Q395"/>
    <mergeCell ref="R393:R395"/>
    <mergeCell ref="G393:G395"/>
    <mergeCell ref="H393:H395"/>
    <mergeCell ref="I393:I395"/>
    <mergeCell ref="J393:J395"/>
    <mergeCell ref="K393:K395"/>
    <mergeCell ref="L393:L395"/>
    <mergeCell ref="AV390:AV392"/>
    <mergeCell ref="AW390:AW392"/>
    <mergeCell ref="AX390:AX392"/>
    <mergeCell ref="AY390:AY392"/>
    <mergeCell ref="A393:A395"/>
    <mergeCell ref="B393:B395"/>
    <mergeCell ref="C393:C395"/>
    <mergeCell ref="D393:D395"/>
    <mergeCell ref="E393:E395"/>
    <mergeCell ref="F393:F395"/>
    <mergeCell ref="S390:S392"/>
    <mergeCell ref="T390:T392"/>
    <mergeCell ref="AR390:AR392"/>
    <mergeCell ref="AS390:AS392"/>
    <mergeCell ref="AT390:AT392"/>
    <mergeCell ref="AU390:AU392"/>
    <mergeCell ref="M390:M392"/>
    <mergeCell ref="N390:N392"/>
    <mergeCell ref="O390:O392"/>
    <mergeCell ref="P390:P392"/>
    <mergeCell ref="Q390:Q392"/>
    <mergeCell ref="R390:R392"/>
    <mergeCell ref="G390:G392"/>
    <mergeCell ref="H390:H392"/>
    <mergeCell ref="I390:I392"/>
    <mergeCell ref="J390:J392"/>
    <mergeCell ref="K390:K392"/>
    <mergeCell ref="L390:L392"/>
    <mergeCell ref="AV393:AV395"/>
    <mergeCell ref="AW393:AW395"/>
    <mergeCell ref="AX393:AX395"/>
    <mergeCell ref="AY393:AY395"/>
    <mergeCell ref="A390:A392"/>
    <mergeCell ref="B390:B392"/>
    <mergeCell ref="C390:C392"/>
    <mergeCell ref="D390:D392"/>
    <mergeCell ref="E390:E392"/>
    <mergeCell ref="F390:F392"/>
    <mergeCell ref="S399:S401"/>
    <mergeCell ref="T399:T401"/>
    <mergeCell ref="AR399:AR401"/>
    <mergeCell ref="AS399:AS401"/>
    <mergeCell ref="AT399:AT401"/>
    <mergeCell ref="AU399:AU401"/>
    <mergeCell ref="M399:M401"/>
    <mergeCell ref="N399:N401"/>
    <mergeCell ref="O399:O401"/>
    <mergeCell ref="P399:P401"/>
    <mergeCell ref="Q399:Q401"/>
    <mergeCell ref="R399:R401"/>
    <mergeCell ref="G399:G401"/>
    <mergeCell ref="H399:H401"/>
    <mergeCell ref="I399:I401"/>
    <mergeCell ref="J399:J401"/>
    <mergeCell ref="K399:K401"/>
    <mergeCell ref="L399:L401"/>
    <mergeCell ref="AV396:AV398"/>
    <mergeCell ref="AW396:AW398"/>
    <mergeCell ref="AX396:AX398"/>
    <mergeCell ref="AY396:AY398"/>
    <mergeCell ref="A399:A401"/>
    <mergeCell ref="B399:B401"/>
    <mergeCell ref="C399:C401"/>
    <mergeCell ref="D399:D401"/>
    <mergeCell ref="E399:E401"/>
    <mergeCell ref="F399:F401"/>
    <mergeCell ref="S396:S398"/>
    <mergeCell ref="T396:T398"/>
    <mergeCell ref="AR396:AR398"/>
    <mergeCell ref="AS396:AS398"/>
    <mergeCell ref="AT396:AT398"/>
    <mergeCell ref="AU396:AU398"/>
    <mergeCell ref="M396:M398"/>
    <mergeCell ref="N396:N398"/>
    <mergeCell ref="O396:O398"/>
    <mergeCell ref="P396:P398"/>
    <mergeCell ref="Q396:Q398"/>
    <mergeCell ref="R396:R398"/>
    <mergeCell ref="G396:G398"/>
    <mergeCell ref="H396:H398"/>
    <mergeCell ref="I396:I398"/>
    <mergeCell ref="J396:J398"/>
    <mergeCell ref="K396:K398"/>
    <mergeCell ref="L396:L398"/>
    <mergeCell ref="AV399:AV401"/>
    <mergeCell ref="AW399:AW401"/>
    <mergeCell ref="AX399:AX401"/>
    <mergeCell ref="AY399:AY401"/>
    <mergeCell ref="A396:A398"/>
    <mergeCell ref="B396:B398"/>
    <mergeCell ref="C396:C398"/>
    <mergeCell ref="D396:D398"/>
    <mergeCell ref="E396:E398"/>
    <mergeCell ref="F396:F398"/>
    <mergeCell ref="S405:S407"/>
    <mergeCell ref="T405:T407"/>
    <mergeCell ref="AR405:AR407"/>
    <mergeCell ref="AS405:AS407"/>
    <mergeCell ref="AT405:AT407"/>
    <mergeCell ref="AU405:AU407"/>
    <mergeCell ref="M405:M407"/>
    <mergeCell ref="N405:N407"/>
    <mergeCell ref="O405:O407"/>
    <mergeCell ref="P405:P407"/>
    <mergeCell ref="Q405:Q407"/>
    <mergeCell ref="R405:R407"/>
    <mergeCell ref="G405:G407"/>
    <mergeCell ref="H405:H407"/>
    <mergeCell ref="I405:I407"/>
    <mergeCell ref="J405:J407"/>
    <mergeCell ref="K405:K407"/>
    <mergeCell ref="L405:L407"/>
    <mergeCell ref="AV402:AV404"/>
    <mergeCell ref="AW402:AW404"/>
    <mergeCell ref="AX402:AX404"/>
    <mergeCell ref="AY402:AY404"/>
    <mergeCell ref="A405:A407"/>
    <mergeCell ref="B405:B407"/>
    <mergeCell ref="C405:C407"/>
    <mergeCell ref="D405:D407"/>
    <mergeCell ref="E405:E407"/>
    <mergeCell ref="F405:F407"/>
    <mergeCell ref="S402:S404"/>
    <mergeCell ref="T402:T404"/>
    <mergeCell ref="AR402:AR404"/>
    <mergeCell ref="AS402:AS404"/>
    <mergeCell ref="AT402:AT404"/>
    <mergeCell ref="AU402:AU404"/>
    <mergeCell ref="M402:M404"/>
    <mergeCell ref="N402:N404"/>
    <mergeCell ref="O402:O404"/>
    <mergeCell ref="P402:P404"/>
    <mergeCell ref="Q402:Q404"/>
    <mergeCell ref="R402:R404"/>
    <mergeCell ref="G402:G404"/>
    <mergeCell ref="H402:H404"/>
    <mergeCell ref="I402:I404"/>
    <mergeCell ref="J402:J404"/>
    <mergeCell ref="K402:K404"/>
    <mergeCell ref="L402:L404"/>
    <mergeCell ref="AV405:AV407"/>
    <mergeCell ref="AW405:AW407"/>
    <mergeCell ref="AX405:AX407"/>
    <mergeCell ref="AY405:AY407"/>
    <mergeCell ref="A402:A404"/>
    <mergeCell ref="B402:B404"/>
    <mergeCell ref="C402:C404"/>
    <mergeCell ref="D402:D404"/>
    <mergeCell ref="E402:E404"/>
    <mergeCell ref="F402:F404"/>
    <mergeCell ref="S411:S413"/>
    <mergeCell ref="T411:T413"/>
    <mergeCell ref="AR411:AR413"/>
    <mergeCell ref="AS411:AS413"/>
    <mergeCell ref="AT411:AT413"/>
    <mergeCell ref="AU411:AU413"/>
    <mergeCell ref="M411:M413"/>
    <mergeCell ref="N411:N413"/>
    <mergeCell ref="O411:O413"/>
    <mergeCell ref="P411:P413"/>
    <mergeCell ref="Q411:Q413"/>
    <mergeCell ref="R411:R413"/>
    <mergeCell ref="G411:G413"/>
    <mergeCell ref="H411:H413"/>
    <mergeCell ref="I411:I413"/>
    <mergeCell ref="J411:J413"/>
    <mergeCell ref="K411:K413"/>
    <mergeCell ref="L411:L413"/>
    <mergeCell ref="AV408:AV410"/>
    <mergeCell ref="AW408:AW410"/>
    <mergeCell ref="AX408:AX410"/>
    <mergeCell ref="AY408:AY410"/>
    <mergeCell ref="A411:A413"/>
    <mergeCell ref="B411:B413"/>
    <mergeCell ref="C411:C413"/>
    <mergeCell ref="D411:D413"/>
    <mergeCell ref="E411:E413"/>
    <mergeCell ref="F411:F413"/>
    <mergeCell ref="S408:S410"/>
    <mergeCell ref="T408:T410"/>
    <mergeCell ref="AR408:AR410"/>
    <mergeCell ref="AS408:AS410"/>
    <mergeCell ref="AT408:AT410"/>
    <mergeCell ref="AU408:AU410"/>
    <mergeCell ref="M408:M410"/>
    <mergeCell ref="N408:N410"/>
    <mergeCell ref="O408:O410"/>
    <mergeCell ref="P408:P410"/>
    <mergeCell ref="Q408:Q410"/>
    <mergeCell ref="R408:R410"/>
    <mergeCell ref="G408:G410"/>
    <mergeCell ref="H408:H410"/>
    <mergeCell ref="I408:I410"/>
    <mergeCell ref="J408:J410"/>
    <mergeCell ref="K408:K410"/>
    <mergeCell ref="L408:L410"/>
    <mergeCell ref="AV411:AV413"/>
    <mergeCell ref="AW411:AW413"/>
    <mergeCell ref="AX411:AX413"/>
    <mergeCell ref="AY411:AY413"/>
    <mergeCell ref="A408:A410"/>
    <mergeCell ref="B408:B410"/>
    <mergeCell ref="C408:C410"/>
    <mergeCell ref="D408:D410"/>
    <mergeCell ref="E408:E410"/>
    <mergeCell ref="F408:F410"/>
    <mergeCell ref="S417:S419"/>
    <mergeCell ref="T417:T419"/>
    <mergeCell ref="AR417:AR419"/>
    <mergeCell ref="AS417:AS419"/>
    <mergeCell ref="AT417:AT419"/>
    <mergeCell ref="AU417:AU419"/>
    <mergeCell ref="M417:M419"/>
    <mergeCell ref="N417:N419"/>
    <mergeCell ref="O417:O419"/>
    <mergeCell ref="P417:P419"/>
    <mergeCell ref="Q417:Q419"/>
    <mergeCell ref="R417:R419"/>
    <mergeCell ref="G417:G419"/>
    <mergeCell ref="H417:H419"/>
    <mergeCell ref="I417:I419"/>
    <mergeCell ref="J417:J419"/>
    <mergeCell ref="K417:K419"/>
    <mergeCell ref="L417:L419"/>
    <mergeCell ref="AV414:AV416"/>
    <mergeCell ref="AW414:AW416"/>
    <mergeCell ref="AX414:AX416"/>
    <mergeCell ref="AY414:AY416"/>
    <mergeCell ref="A417:A419"/>
    <mergeCell ref="B417:B419"/>
    <mergeCell ref="C417:C419"/>
    <mergeCell ref="D417:D419"/>
    <mergeCell ref="E417:E419"/>
    <mergeCell ref="F417:F419"/>
    <mergeCell ref="S414:S416"/>
    <mergeCell ref="T414:T416"/>
    <mergeCell ref="AR414:AR416"/>
    <mergeCell ref="AS414:AS416"/>
    <mergeCell ref="AT414:AT416"/>
    <mergeCell ref="AU414:AU416"/>
    <mergeCell ref="M414:M416"/>
    <mergeCell ref="N414:N416"/>
    <mergeCell ref="O414:O416"/>
    <mergeCell ref="P414:P416"/>
    <mergeCell ref="Q414:Q416"/>
    <mergeCell ref="R414:R416"/>
    <mergeCell ref="G414:G416"/>
    <mergeCell ref="H414:H416"/>
    <mergeCell ref="I414:I416"/>
    <mergeCell ref="J414:J416"/>
    <mergeCell ref="K414:K416"/>
    <mergeCell ref="L414:L416"/>
    <mergeCell ref="AV417:AV419"/>
    <mergeCell ref="AW417:AW419"/>
    <mergeCell ref="AX417:AX419"/>
    <mergeCell ref="AY417:AY419"/>
    <mergeCell ref="A414:A416"/>
    <mergeCell ref="B414:B416"/>
    <mergeCell ref="C414:C416"/>
    <mergeCell ref="D414:D416"/>
    <mergeCell ref="E414:E416"/>
    <mergeCell ref="F414:F416"/>
    <mergeCell ref="S423:S425"/>
    <mergeCell ref="T423:T425"/>
    <mergeCell ref="AR423:AR425"/>
    <mergeCell ref="AS423:AS425"/>
    <mergeCell ref="AT423:AT425"/>
    <mergeCell ref="AU423:AU425"/>
    <mergeCell ref="M423:M425"/>
    <mergeCell ref="N423:N425"/>
    <mergeCell ref="O423:O425"/>
    <mergeCell ref="P423:P425"/>
    <mergeCell ref="Q423:Q425"/>
    <mergeCell ref="R423:R425"/>
    <mergeCell ref="G423:G425"/>
    <mergeCell ref="H423:H425"/>
    <mergeCell ref="I423:I425"/>
    <mergeCell ref="J423:J425"/>
    <mergeCell ref="K423:K425"/>
    <mergeCell ref="L423:L425"/>
    <mergeCell ref="AV420:AV422"/>
    <mergeCell ref="AW420:AW422"/>
    <mergeCell ref="AX420:AX422"/>
    <mergeCell ref="AY420:AY422"/>
    <mergeCell ref="A423:A425"/>
    <mergeCell ref="B423:B425"/>
    <mergeCell ref="C423:C425"/>
    <mergeCell ref="D423:D425"/>
    <mergeCell ref="E423:E425"/>
    <mergeCell ref="F423:F425"/>
    <mergeCell ref="S420:S422"/>
    <mergeCell ref="T420:T422"/>
    <mergeCell ref="AR420:AR422"/>
    <mergeCell ref="AS420:AS422"/>
    <mergeCell ref="AT420:AT422"/>
    <mergeCell ref="AU420:AU422"/>
    <mergeCell ref="M420:M422"/>
    <mergeCell ref="N420:N422"/>
    <mergeCell ref="O420:O422"/>
    <mergeCell ref="P420:P422"/>
    <mergeCell ref="Q420:Q422"/>
    <mergeCell ref="R420:R422"/>
    <mergeCell ref="G420:G422"/>
    <mergeCell ref="H420:H422"/>
    <mergeCell ref="I420:I422"/>
    <mergeCell ref="J420:J422"/>
    <mergeCell ref="K420:K422"/>
    <mergeCell ref="L420:L422"/>
    <mergeCell ref="AV423:AV425"/>
    <mergeCell ref="AW423:AW425"/>
    <mergeCell ref="AX423:AX425"/>
    <mergeCell ref="AY423:AY425"/>
    <mergeCell ref="A420:A422"/>
    <mergeCell ref="B420:B422"/>
    <mergeCell ref="C420:C422"/>
    <mergeCell ref="D420:D422"/>
    <mergeCell ref="E420:E422"/>
    <mergeCell ref="F420:F422"/>
    <mergeCell ref="S429:S431"/>
    <mergeCell ref="T429:T431"/>
    <mergeCell ref="AR429:AR431"/>
    <mergeCell ref="AS429:AS431"/>
    <mergeCell ref="AT429:AT431"/>
    <mergeCell ref="AU429:AU431"/>
    <mergeCell ref="M429:M431"/>
    <mergeCell ref="N429:N431"/>
    <mergeCell ref="O429:O431"/>
    <mergeCell ref="P429:P431"/>
    <mergeCell ref="Q429:Q431"/>
    <mergeCell ref="R429:R431"/>
    <mergeCell ref="G429:G431"/>
    <mergeCell ref="H429:H431"/>
    <mergeCell ref="I429:I431"/>
    <mergeCell ref="J429:J431"/>
    <mergeCell ref="K429:K431"/>
    <mergeCell ref="L429:L431"/>
    <mergeCell ref="AV426:AV428"/>
    <mergeCell ref="AW426:AW428"/>
    <mergeCell ref="AX426:AX428"/>
    <mergeCell ref="AY426:AY428"/>
    <mergeCell ref="A429:A431"/>
    <mergeCell ref="B429:B431"/>
    <mergeCell ref="C429:C431"/>
    <mergeCell ref="D429:D431"/>
    <mergeCell ref="E429:E431"/>
    <mergeCell ref="F429:F431"/>
    <mergeCell ref="S426:S428"/>
    <mergeCell ref="T426:T428"/>
    <mergeCell ref="AR426:AR428"/>
    <mergeCell ref="AS426:AS428"/>
    <mergeCell ref="AT426:AT428"/>
    <mergeCell ref="AU426:AU428"/>
    <mergeCell ref="M426:M428"/>
    <mergeCell ref="N426:N428"/>
    <mergeCell ref="O426:O428"/>
    <mergeCell ref="P426:P428"/>
    <mergeCell ref="Q426:Q428"/>
    <mergeCell ref="R426:R428"/>
    <mergeCell ref="G426:G428"/>
    <mergeCell ref="H426:H428"/>
    <mergeCell ref="I426:I428"/>
    <mergeCell ref="J426:J428"/>
    <mergeCell ref="K426:K428"/>
    <mergeCell ref="L426:L428"/>
    <mergeCell ref="AV429:AV431"/>
    <mergeCell ref="AW429:AW431"/>
    <mergeCell ref="AX429:AX431"/>
    <mergeCell ref="AY429:AY431"/>
    <mergeCell ref="A426:A428"/>
    <mergeCell ref="B426:B428"/>
    <mergeCell ref="C426:C428"/>
    <mergeCell ref="D426:D428"/>
    <mergeCell ref="E426:E428"/>
    <mergeCell ref="F426:F428"/>
    <mergeCell ref="S435:S437"/>
    <mergeCell ref="T435:T437"/>
    <mergeCell ref="AR435:AR437"/>
    <mergeCell ref="AS435:AS437"/>
    <mergeCell ref="AT435:AT437"/>
    <mergeCell ref="AU435:AU437"/>
    <mergeCell ref="M435:M437"/>
    <mergeCell ref="N435:N437"/>
    <mergeCell ref="O435:O437"/>
    <mergeCell ref="P435:P437"/>
    <mergeCell ref="Q435:Q437"/>
    <mergeCell ref="R435:R437"/>
    <mergeCell ref="G435:G437"/>
    <mergeCell ref="H435:H437"/>
    <mergeCell ref="I435:I437"/>
    <mergeCell ref="J435:J437"/>
    <mergeCell ref="K435:K437"/>
    <mergeCell ref="L435:L437"/>
    <mergeCell ref="AV432:AV434"/>
    <mergeCell ref="AW432:AW434"/>
    <mergeCell ref="AX432:AX434"/>
    <mergeCell ref="AY432:AY434"/>
    <mergeCell ref="A435:A437"/>
    <mergeCell ref="B435:B437"/>
    <mergeCell ref="C435:C437"/>
    <mergeCell ref="D435:D437"/>
    <mergeCell ref="E435:E437"/>
    <mergeCell ref="F435:F437"/>
    <mergeCell ref="S432:S434"/>
    <mergeCell ref="T432:T434"/>
    <mergeCell ref="AR432:AR434"/>
    <mergeCell ref="AS432:AS434"/>
    <mergeCell ref="AT432:AT434"/>
    <mergeCell ref="AU432:AU434"/>
    <mergeCell ref="M432:M434"/>
    <mergeCell ref="N432:N434"/>
    <mergeCell ref="O432:O434"/>
    <mergeCell ref="P432:P434"/>
    <mergeCell ref="Q432:Q434"/>
    <mergeCell ref="R432:R434"/>
    <mergeCell ref="G432:G434"/>
    <mergeCell ref="H432:H434"/>
    <mergeCell ref="I432:I434"/>
    <mergeCell ref="J432:J434"/>
    <mergeCell ref="K432:K434"/>
    <mergeCell ref="L432:L434"/>
    <mergeCell ref="AV435:AV437"/>
    <mergeCell ref="AW435:AW437"/>
    <mergeCell ref="AX435:AX437"/>
    <mergeCell ref="AY435:AY437"/>
    <mergeCell ref="A432:A434"/>
    <mergeCell ref="B432:B434"/>
    <mergeCell ref="C432:C434"/>
    <mergeCell ref="D432:D434"/>
    <mergeCell ref="E432:E434"/>
    <mergeCell ref="F432:F434"/>
    <mergeCell ref="S441:S443"/>
    <mergeCell ref="T441:T443"/>
    <mergeCell ref="AR441:AR443"/>
    <mergeCell ref="AS441:AS443"/>
    <mergeCell ref="AT441:AT443"/>
    <mergeCell ref="AU441:AU443"/>
    <mergeCell ref="M441:M443"/>
    <mergeCell ref="N441:N443"/>
    <mergeCell ref="O441:O443"/>
    <mergeCell ref="P441:P443"/>
    <mergeCell ref="Q441:Q443"/>
    <mergeCell ref="R441:R443"/>
    <mergeCell ref="G441:G443"/>
    <mergeCell ref="H441:H443"/>
    <mergeCell ref="I441:I443"/>
    <mergeCell ref="J441:J443"/>
    <mergeCell ref="K441:K443"/>
    <mergeCell ref="L441:L443"/>
    <mergeCell ref="AV438:AV440"/>
    <mergeCell ref="AW438:AW440"/>
    <mergeCell ref="AX438:AX440"/>
    <mergeCell ref="AY438:AY440"/>
    <mergeCell ref="A441:A443"/>
    <mergeCell ref="B441:B443"/>
    <mergeCell ref="C441:C443"/>
    <mergeCell ref="D441:D443"/>
    <mergeCell ref="E441:E443"/>
    <mergeCell ref="F441:F443"/>
    <mergeCell ref="S438:S440"/>
    <mergeCell ref="T438:T440"/>
    <mergeCell ref="AR438:AR440"/>
    <mergeCell ref="AS438:AS440"/>
    <mergeCell ref="AT438:AT440"/>
    <mergeCell ref="AU438:AU440"/>
    <mergeCell ref="M438:M440"/>
    <mergeCell ref="N438:N440"/>
    <mergeCell ref="O438:O440"/>
    <mergeCell ref="P438:P440"/>
    <mergeCell ref="Q438:Q440"/>
    <mergeCell ref="R438:R440"/>
    <mergeCell ref="G438:G440"/>
    <mergeCell ref="H438:H440"/>
    <mergeCell ref="I438:I440"/>
    <mergeCell ref="J438:J440"/>
    <mergeCell ref="K438:K440"/>
    <mergeCell ref="L438:L440"/>
    <mergeCell ref="AV441:AV443"/>
    <mergeCell ref="AW441:AW443"/>
    <mergeCell ref="AX441:AX443"/>
    <mergeCell ref="AY441:AY443"/>
    <mergeCell ref="A438:A440"/>
    <mergeCell ref="B438:B440"/>
    <mergeCell ref="C438:C440"/>
    <mergeCell ref="D438:D440"/>
    <mergeCell ref="E438:E440"/>
    <mergeCell ref="F438:F440"/>
    <mergeCell ref="S447:S449"/>
    <mergeCell ref="T447:T449"/>
    <mergeCell ref="AR447:AR449"/>
    <mergeCell ref="AS447:AS449"/>
    <mergeCell ref="AT447:AT449"/>
    <mergeCell ref="AU447:AU449"/>
    <mergeCell ref="M447:M449"/>
    <mergeCell ref="N447:N449"/>
    <mergeCell ref="O447:O449"/>
    <mergeCell ref="P447:P449"/>
    <mergeCell ref="Q447:Q449"/>
    <mergeCell ref="R447:R449"/>
    <mergeCell ref="G447:G449"/>
    <mergeCell ref="H447:H449"/>
    <mergeCell ref="I447:I449"/>
    <mergeCell ref="J447:J449"/>
    <mergeCell ref="K447:K449"/>
    <mergeCell ref="L447:L449"/>
    <mergeCell ref="AV444:AV446"/>
    <mergeCell ref="AW444:AW446"/>
    <mergeCell ref="AX444:AX446"/>
    <mergeCell ref="AY444:AY446"/>
    <mergeCell ref="A447:A449"/>
    <mergeCell ref="B447:B449"/>
    <mergeCell ref="C447:C449"/>
    <mergeCell ref="D447:D449"/>
    <mergeCell ref="E447:E449"/>
    <mergeCell ref="F447:F449"/>
    <mergeCell ref="S444:S446"/>
    <mergeCell ref="T444:T446"/>
    <mergeCell ref="AR444:AR446"/>
    <mergeCell ref="AS444:AS446"/>
    <mergeCell ref="AT444:AT446"/>
    <mergeCell ref="AU444:AU446"/>
    <mergeCell ref="M444:M446"/>
    <mergeCell ref="N444:N446"/>
    <mergeCell ref="O444:O446"/>
    <mergeCell ref="P444:P446"/>
    <mergeCell ref="Q444:Q446"/>
    <mergeCell ref="R444:R446"/>
    <mergeCell ref="G444:G446"/>
    <mergeCell ref="H444:H446"/>
    <mergeCell ref="I444:I446"/>
    <mergeCell ref="J444:J446"/>
    <mergeCell ref="K444:K446"/>
    <mergeCell ref="L444:L446"/>
    <mergeCell ref="AV447:AV449"/>
    <mergeCell ref="AW447:AW449"/>
    <mergeCell ref="AX447:AX449"/>
    <mergeCell ref="AY447:AY449"/>
    <mergeCell ref="A444:A446"/>
    <mergeCell ref="B444:B446"/>
    <mergeCell ref="C444:C446"/>
    <mergeCell ref="D444:D446"/>
    <mergeCell ref="E444:E446"/>
    <mergeCell ref="F444:F446"/>
    <mergeCell ref="S453:S455"/>
    <mergeCell ref="T453:T455"/>
    <mergeCell ref="AR453:AR455"/>
    <mergeCell ref="AS453:AS455"/>
    <mergeCell ref="AT453:AT455"/>
    <mergeCell ref="AU453:AU455"/>
    <mergeCell ref="M453:M455"/>
    <mergeCell ref="N453:N455"/>
    <mergeCell ref="O453:O455"/>
    <mergeCell ref="P453:P455"/>
    <mergeCell ref="Q453:Q455"/>
    <mergeCell ref="R453:R455"/>
    <mergeCell ref="G453:G455"/>
    <mergeCell ref="H453:H455"/>
    <mergeCell ref="I453:I455"/>
    <mergeCell ref="J453:J455"/>
    <mergeCell ref="K453:K455"/>
    <mergeCell ref="L453:L455"/>
    <mergeCell ref="AV450:AV452"/>
    <mergeCell ref="AW450:AW452"/>
    <mergeCell ref="AX450:AX452"/>
    <mergeCell ref="AY450:AY452"/>
    <mergeCell ref="A453:A455"/>
    <mergeCell ref="B453:B455"/>
    <mergeCell ref="C453:C455"/>
    <mergeCell ref="D453:D455"/>
    <mergeCell ref="E453:E455"/>
    <mergeCell ref="F453:F455"/>
    <mergeCell ref="S450:S452"/>
    <mergeCell ref="T450:T452"/>
    <mergeCell ref="AR450:AR452"/>
    <mergeCell ref="AS450:AS452"/>
    <mergeCell ref="AT450:AT452"/>
    <mergeCell ref="AU450:AU452"/>
    <mergeCell ref="M450:M452"/>
    <mergeCell ref="N450:N452"/>
    <mergeCell ref="O450:O452"/>
    <mergeCell ref="P450:P452"/>
    <mergeCell ref="Q450:Q452"/>
    <mergeCell ref="R450:R452"/>
    <mergeCell ref="G450:G452"/>
    <mergeCell ref="H450:H452"/>
    <mergeCell ref="I450:I452"/>
    <mergeCell ref="J450:J452"/>
    <mergeCell ref="K450:K452"/>
    <mergeCell ref="L450:L452"/>
    <mergeCell ref="AV453:AV455"/>
    <mergeCell ref="AW453:AW455"/>
    <mergeCell ref="AX453:AX455"/>
    <mergeCell ref="AY453:AY455"/>
    <mergeCell ref="A450:A452"/>
    <mergeCell ref="B450:B452"/>
    <mergeCell ref="C450:C452"/>
    <mergeCell ref="D450:D452"/>
    <mergeCell ref="E450:E452"/>
    <mergeCell ref="F450:F452"/>
    <mergeCell ref="S459:S461"/>
    <mergeCell ref="T459:T461"/>
    <mergeCell ref="AR459:AR461"/>
    <mergeCell ref="AS459:AS461"/>
    <mergeCell ref="AT459:AT461"/>
    <mergeCell ref="AU459:AU461"/>
    <mergeCell ref="M459:M461"/>
    <mergeCell ref="N459:N461"/>
    <mergeCell ref="O459:O461"/>
    <mergeCell ref="P459:P461"/>
    <mergeCell ref="Q459:Q461"/>
    <mergeCell ref="R459:R461"/>
    <mergeCell ref="G459:G461"/>
    <mergeCell ref="H459:H461"/>
    <mergeCell ref="I459:I461"/>
    <mergeCell ref="J459:J461"/>
    <mergeCell ref="K459:K461"/>
    <mergeCell ref="L459:L461"/>
    <mergeCell ref="AV456:AV458"/>
    <mergeCell ref="AW456:AW458"/>
    <mergeCell ref="AX456:AX458"/>
    <mergeCell ref="AY456:AY458"/>
    <mergeCell ref="A459:A461"/>
    <mergeCell ref="B459:B461"/>
    <mergeCell ref="C459:C461"/>
    <mergeCell ref="D459:D461"/>
    <mergeCell ref="E459:E461"/>
    <mergeCell ref="F459:F461"/>
    <mergeCell ref="S456:S458"/>
    <mergeCell ref="T456:T458"/>
    <mergeCell ref="AR456:AR458"/>
    <mergeCell ref="AS456:AS458"/>
    <mergeCell ref="AT456:AT458"/>
    <mergeCell ref="AU456:AU458"/>
    <mergeCell ref="M456:M458"/>
    <mergeCell ref="N456:N458"/>
    <mergeCell ref="O456:O458"/>
    <mergeCell ref="P456:P458"/>
    <mergeCell ref="Q456:Q458"/>
    <mergeCell ref="R456:R458"/>
    <mergeCell ref="G456:G458"/>
    <mergeCell ref="H456:H458"/>
    <mergeCell ref="I456:I458"/>
    <mergeCell ref="J456:J458"/>
    <mergeCell ref="K456:K458"/>
    <mergeCell ref="L456:L458"/>
    <mergeCell ref="AV459:AV461"/>
    <mergeCell ref="AW459:AW461"/>
    <mergeCell ref="AX459:AX461"/>
    <mergeCell ref="AY459:AY461"/>
    <mergeCell ref="A456:A458"/>
    <mergeCell ref="B456:B458"/>
    <mergeCell ref="C456:C458"/>
    <mergeCell ref="D456:D458"/>
    <mergeCell ref="E456:E458"/>
    <mergeCell ref="F456:F458"/>
    <mergeCell ref="S465:S467"/>
    <mergeCell ref="T465:T467"/>
    <mergeCell ref="AR465:AR467"/>
    <mergeCell ref="AS465:AS467"/>
    <mergeCell ref="AT465:AT467"/>
    <mergeCell ref="AU465:AU467"/>
    <mergeCell ref="M465:M467"/>
    <mergeCell ref="N465:N467"/>
    <mergeCell ref="O465:O467"/>
    <mergeCell ref="P465:P467"/>
    <mergeCell ref="Q465:Q467"/>
    <mergeCell ref="R465:R467"/>
    <mergeCell ref="G465:G467"/>
    <mergeCell ref="H465:H467"/>
    <mergeCell ref="I465:I467"/>
    <mergeCell ref="J465:J467"/>
    <mergeCell ref="K465:K467"/>
    <mergeCell ref="L465:L467"/>
    <mergeCell ref="AV462:AV464"/>
    <mergeCell ref="AW462:AW464"/>
    <mergeCell ref="AX462:AX464"/>
    <mergeCell ref="AY462:AY464"/>
    <mergeCell ref="A465:A467"/>
    <mergeCell ref="B465:B467"/>
    <mergeCell ref="C465:C467"/>
    <mergeCell ref="D465:D467"/>
    <mergeCell ref="E465:E467"/>
    <mergeCell ref="F465:F467"/>
    <mergeCell ref="S462:S464"/>
    <mergeCell ref="T462:T464"/>
    <mergeCell ref="AR462:AR464"/>
    <mergeCell ref="AS462:AS464"/>
    <mergeCell ref="AT462:AT464"/>
    <mergeCell ref="AU462:AU464"/>
    <mergeCell ref="M462:M464"/>
    <mergeCell ref="N462:N464"/>
    <mergeCell ref="O462:O464"/>
    <mergeCell ref="P462:P464"/>
    <mergeCell ref="Q462:Q464"/>
    <mergeCell ref="R462:R464"/>
    <mergeCell ref="G462:G464"/>
    <mergeCell ref="H462:H464"/>
    <mergeCell ref="I462:I464"/>
    <mergeCell ref="J462:J464"/>
    <mergeCell ref="K462:K464"/>
    <mergeCell ref="L462:L464"/>
    <mergeCell ref="AV465:AV467"/>
    <mergeCell ref="AW465:AW467"/>
    <mergeCell ref="AX465:AX467"/>
    <mergeCell ref="AY465:AY467"/>
    <mergeCell ref="A462:A464"/>
    <mergeCell ref="B462:B464"/>
    <mergeCell ref="C462:C464"/>
    <mergeCell ref="D462:D464"/>
    <mergeCell ref="E462:E464"/>
    <mergeCell ref="F462:F464"/>
    <mergeCell ref="S471:S473"/>
    <mergeCell ref="T471:T473"/>
    <mergeCell ref="AR471:AR473"/>
    <mergeCell ref="AS471:AS473"/>
    <mergeCell ref="AT471:AT473"/>
    <mergeCell ref="AU471:AU473"/>
    <mergeCell ref="M471:M473"/>
    <mergeCell ref="N471:N473"/>
    <mergeCell ref="O471:O473"/>
    <mergeCell ref="P471:P473"/>
    <mergeCell ref="Q471:Q473"/>
    <mergeCell ref="R471:R473"/>
    <mergeCell ref="G471:G473"/>
    <mergeCell ref="H471:H473"/>
    <mergeCell ref="I471:I473"/>
    <mergeCell ref="J471:J473"/>
    <mergeCell ref="K471:K473"/>
    <mergeCell ref="L471:L473"/>
    <mergeCell ref="AV468:AV470"/>
    <mergeCell ref="AW468:AW470"/>
    <mergeCell ref="AX468:AX470"/>
    <mergeCell ref="AY468:AY470"/>
    <mergeCell ref="A471:A473"/>
    <mergeCell ref="B471:B473"/>
    <mergeCell ref="C471:C473"/>
    <mergeCell ref="D471:D473"/>
    <mergeCell ref="E471:E473"/>
    <mergeCell ref="F471:F473"/>
    <mergeCell ref="S468:S470"/>
    <mergeCell ref="T468:T470"/>
    <mergeCell ref="AR468:AR470"/>
    <mergeCell ref="AS468:AS470"/>
    <mergeCell ref="AT468:AT470"/>
    <mergeCell ref="AU468:AU470"/>
    <mergeCell ref="M468:M470"/>
    <mergeCell ref="N468:N470"/>
    <mergeCell ref="O468:O470"/>
    <mergeCell ref="P468:P470"/>
    <mergeCell ref="Q468:Q470"/>
    <mergeCell ref="R468:R470"/>
    <mergeCell ref="G468:G470"/>
    <mergeCell ref="H468:H470"/>
    <mergeCell ref="I468:I470"/>
    <mergeCell ref="J468:J470"/>
    <mergeCell ref="K468:K470"/>
    <mergeCell ref="L468:L470"/>
    <mergeCell ref="AV471:AV473"/>
    <mergeCell ref="AW471:AW473"/>
    <mergeCell ref="AX471:AX473"/>
    <mergeCell ref="AY471:AY473"/>
    <mergeCell ref="A468:A470"/>
    <mergeCell ref="B468:B470"/>
    <mergeCell ref="C468:C470"/>
    <mergeCell ref="D468:D470"/>
    <mergeCell ref="E468:E470"/>
    <mergeCell ref="F468:F470"/>
    <mergeCell ref="S477:S479"/>
    <mergeCell ref="T477:T479"/>
    <mergeCell ref="AR477:AR479"/>
    <mergeCell ref="AS477:AS479"/>
    <mergeCell ref="AT477:AT479"/>
    <mergeCell ref="AU477:AU479"/>
    <mergeCell ref="M477:M479"/>
    <mergeCell ref="N477:N479"/>
    <mergeCell ref="O477:O479"/>
    <mergeCell ref="P477:P479"/>
    <mergeCell ref="Q477:Q479"/>
    <mergeCell ref="R477:R479"/>
    <mergeCell ref="G477:G479"/>
    <mergeCell ref="H477:H479"/>
    <mergeCell ref="I477:I479"/>
    <mergeCell ref="J477:J479"/>
    <mergeCell ref="K477:K479"/>
    <mergeCell ref="L477:L479"/>
    <mergeCell ref="AV474:AV476"/>
    <mergeCell ref="AW474:AW476"/>
    <mergeCell ref="AX474:AX476"/>
    <mergeCell ref="AY474:AY476"/>
    <mergeCell ref="A477:A479"/>
    <mergeCell ref="B477:B479"/>
    <mergeCell ref="C477:C479"/>
    <mergeCell ref="D477:D479"/>
    <mergeCell ref="E477:E479"/>
    <mergeCell ref="F477:F479"/>
    <mergeCell ref="S474:S476"/>
    <mergeCell ref="T474:T476"/>
    <mergeCell ref="AR474:AR476"/>
    <mergeCell ref="AS474:AS476"/>
    <mergeCell ref="AT474:AT476"/>
    <mergeCell ref="AU474:AU476"/>
    <mergeCell ref="M474:M476"/>
    <mergeCell ref="N474:N476"/>
    <mergeCell ref="O474:O476"/>
    <mergeCell ref="P474:P476"/>
    <mergeCell ref="Q474:Q476"/>
    <mergeCell ref="R474:R476"/>
    <mergeCell ref="G474:G476"/>
    <mergeCell ref="H474:H476"/>
    <mergeCell ref="I474:I476"/>
    <mergeCell ref="J474:J476"/>
    <mergeCell ref="K474:K476"/>
    <mergeCell ref="L474:L476"/>
    <mergeCell ref="AV477:AV479"/>
    <mergeCell ref="AW477:AW479"/>
    <mergeCell ref="AX477:AX479"/>
    <mergeCell ref="AY477:AY479"/>
    <mergeCell ref="A474:A476"/>
    <mergeCell ref="B474:B476"/>
    <mergeCell ref="C474:C476"/>
    <mergeCell ref="D474:D476"/>
    <mergeCell ref="E474:E476"/>
    <mergeCell ref="F474:F476"/>
    <mergeCell ref="S483:S485"/>
    <mergeCell ref="T483:T485"/>
    <mergeCell ref="AR483:AR485"/>
    <mergeCell ref="AS483:AS485"/>
    <mergeCell ref="AT483:AT485"/>
    <mergeCell ref="AU483:AU485"/>
    <mergeCell ref="M483:M485"/>
    <mergeCell ref="N483:N485"/>
    <mergeCell ref="O483:O485"/>
    <mergeCell ref="P483:P485"/>
    <mergeCell ref="Q483:Q485"/>
    <mergeCell ref="R483:R485"/>
    <mergeCell ref="G483:G485"/>
    <mergeCell ref="H483:H485"/>
    <mergeCell ref="I483:I485"/>
    <mergeCell ref="J483:J485"/>
    <mergeCell ref="K483:K485"/>
    <mergeCell ref="L483:L485"/>
    <mergeCell ref="AV480:AV482"/>
    <mergeCell ref="AW480:AW482"/>
    <mergeCell ref="AX480:AX482"/>
    <mergeCell ref="AY480:AY482"/>
    <mergeCell ref="A483:A485"/>
    <mergeCell ref="B483:B485"/>
    <mergeCell ref="C483:C485"/>
    <mergeCell ref="D483:D485"/>
    <mergeCell ref="E483:E485"/>
    <mergeCell ref="F483:F485"/>
    <mergeCell ref="S480:S482"/>
    <mergeCell ref="T480:T482"/>
    <mergeCell ref="AR480:AR482"/>
    <mergeCell ref="AS480:AS482"/>
    <mergeCell ref="AT480:AT482"/>
    <mergeCell ref="AU480:AU482"/>
    <mergeCell ref="M480:M482"/>
    <mergeCell ref="N480:N482"/>
    <mergeCell ref="O480:O482"/>
    <mergeCell ref="P480:P482"/>
    <mergeCell ref="Q480:Q482"/>
    <mergeCell ref="R480:R482"/>
    <mergeCell ref="G480:G482"/>
    <mergeCell ref="H480:H482"/>
    <mergeCell ref="I480:I482"/>
    <mergeCell ref="J480:J482"/>
    <mergeCell ref="K480:K482"/>
    <mergeCell ref="L480:L482"/>
    <mergeCell ref="AV483:AV485"/>
    <mergeCell ref="AW483:AW485"/>
    <mergeCell ref="AX483:AX485"/>
    <mergeCell ref="AY483:AY485"/>
    <mergeCell ref="A480:A482"/>
    <mergeCell ref="B480:B482"/>
    <mergeCell ref="C480:C482"/>
    <mergeCell ref="D480:D482"/>
    <mergeCell ref="E480:E482"/>
    <mergeCell ref="F480:F482"/>
    <mergeCell ref="S489:S491"/>
    <mergeCell ref="T489:T491"/>
    <mergeCell ref="AR489:AR491"/>
    <mergeCell ref="AS489:AS491"/>
    <mergeCell ref="AT489:AT491"/>
    <mergeCell ref="AU489:AU491"/>
    <mergeCell ref="M489:M491"/>
    <mergeCell ref="N489:N491"/>
    <mergeCell ref="O489:O491"/>
    <mergeCell ref="P489:P491"/>
    <mergeCell ref="Q489:Q491"/>
    <mergeCell ref="R489:R491"/>
    <mergeCell ref="G489:G491"/>
    <mergeCell ref="H489:H491"/>
    <mergeCell ref="I489:I491"/>
    <mergeCell ref="J489:J491"/>
    <mergeCell ref="K489:K491"/>
    <mergeCell ref="L489:L491"/>
    <mergeCell ref="AV486:AV488"/>
    <mergeCell ref="AW486:AW488"/>
    <mergeCell ref="AX486:AX488"/>
    <mergeCell ref="AY486:AY488"/>
    <mergeCell ref="A489:A491"/>
    <mergeCell ref="B489:B491"/>
    <mergeCell ref="C489:C491"/>
    <mergeCell ref="D489:D491"/>
    <mergeCell ref="E489:E491"/>
    <mergeCell ref="F489:F491"/>
    <mergeCell ref="S486:S488"/>
    <mergeCell ref="T486:T488"/>
    <mergeCell ref="AR486:AR488"/>
    <mergeCell ref="AS486:AS488"/>
    <mergeCell ref="AT486:AT488"/>
    <mergeCell ref="AU486:AU488"/>
    <mergeCell ref="M486:M488"/>
    <mergeCell ref="N486:N488"/>
    <mergeCell ref="O486:O488"/>
    <mergeCell ref="P486:P488"/>
    <mergeCell ref="Q486:Q488"/>
    <mergeCell ref="R486:R488"/>
    <mergeCell ref="G486:G488"/>
    <mergeCell ref="H486:H488"/>
    <mergeCell ref="I486:I488"/>
    <mergeCell ref="J486:J488"/>
    <mergeCell ref="K486:K488"/>
    <mergeCell ref="L486:L488"/>
    <mergeCell ref="AV489:AV491"/>
    <mergeCell ref="AW489:AW491"/>
    <mergeCell ref="AX489:AX491"/>
    <mergeCell ref="AY489:AY491"/>
    <mergeCell ref="A486:A488"/>
    <mergeCell ref="B486:B488"/>
    <mergeCell ref="C486:C488"/>
    <mergeCell ref="D486:D488"/>
    <mergeCell ref="E486:E488"/>
    <mergeCell ref="F486:F488"/>
    <mergeCell ref="S495:S497"/>
    <mergeCell ref="T495:T497"/>
    <mergeCell ref="AR495:AR497"/>
    <mergeCell ref="AS495:AS497"/>
    <mergeCell ref="AT495:AT497"/>
    <mergeCell ref="AU495:AU497"/>
    <mergeCell ref="M495:M497"/>
    <mergeCell ref="N495:N497"/>
    <mergeCell ref="O495:O497"/>
    <mergeCell ref="P495:P497"/>
    <mergeCell ref="Q495:Q497"/>
    <mergeCell ref="R495:R497"/>
    <mergeCell ref="G495:G497"/>
    <mergeCell ref="H495:H497"/>
    <mergeCell ref="I495:I497"/>
    <mergeCell ref="J495:J497"/>
    <mergeCell ref="K495:K497"/>
    <mergeCell ref="L495:L497"/>
    <mergeCell ref="AV492:AV494"/>
    <mergeCell ref="AW492:AW494"/>
    <mergeCell ref="AX492:AX494"/>
    <mergeCell ref="AY492:AY494"/>
    <mergeCell ref="A495:A497"/>
    <mergeCell ref="B495:B497"/>
    <mergeCell ref="C495:C497"/>
    <mergeCell ref="D495:D497"/>
    <mergeCell ref="E495:E497"/>
    <mergeCell ref="F495:F497"/>
    <mergeCell ref="S492:S494"/>
    <mergeCell ref="T492:T494"/>
    <mergeCell ref="AR492:AR494"/>
    <mergeCell ref="AS492:AS494"/>
    <mergeCell ref="AT492:AT494"/>
    <mergeCell ref="AU492:AU494"/>
    <mergeCell ref="M492:M494"/>
    <mergeCell ref="N492:N494"/>
    <mergeCell ref="O492:O494"/>
    <mergeCell ref="P492:P494"/>
    <mergeCell ref="Q492:Q494"/>
    <mergeCell ref="R492:R494"/>
    <mergeCell ref="G492:G494"/>
    <mergeCell ref="H492:H494"/>
    <mergeCell ref="I492:I494"/>
    <mergeCell ref="J492:J494"/>
    <mergeCell ref="K492:K494"/>
    <mergeCell ref="L492:L494"/>
    <mergeCell ref="AV495:AV497"/>
    <mergeCell ref="AW495:AW497"/>
    <mergeCell ref="AX495:AX497"/>
    <mergeCell ref="AY495:AY497"/>
    <mergeCell ref="A492:A494"/>
    <mergeCell ref="B492:B494"/>
    <mergeCell ref="C492:C494"/>
    <mergeCell ref="D492:D494"/>
    <mergeCell ref="E492:E494"/>
    <mergeCell ref="F492:F494"/>
    <mergeCell ref="S501:S503"/>
    <mergeCell ref="T501:T503"/>
    <mergeCell ref="AR501:AR503"/>
    <mergeCell ref="AS501:AS503"/>
    <mergeCell ref="AT501:AT503"/>
    <mergeCell ref="AU501:AU503"/>
    <mergeCell ref="M501:M503"/>
    <mergeCell ref="N501:N503"/>
    <mergeCell ref="O501:O503"/>
    <mergeCell ref="P501:P503"/>
    <mergeCell ref="Q501:Q503"/>
    <mergeCell ref="R501:R503"/>
    <mergeCell ref="G501:G503"/>
    <mergeCell ref="H501:H503"/>
    <mergeCell ref="I501:I503"/>
    <mergeCell ref="J501:J503"/>
    <mergeCell ref="K501:K503"/>
    <mergeCell ref="L501:L503"/>
    <mergeCell ref="AV498:AV500"/>
    <mergeCell ref="AW498:AW500"/>
    <mergeCell ref="AX498:AX500"/>
    <mergeCell ref="AY498:AY500"/>
    <mergeCell ref="A501:A503"/>
    <mergeCell ref="B501:B503"/>
    <mergeCell ref="C501:C503"/>
    <mergeCell ref="D501:D503"/>
    <mergeCell ref="E501:E503"/>
    <mergeCell ref="F501:F503"/>
    <mergeCell ref="S498:S500"/>
    <mergeCell ref="T498:T500"/>
    <mergeCell ref="AR498:AR500"/>
    <mergeCell ref="AS498:AS500"/>
    <mergeCell ref="AT498:AT500"/>
    <mergeCell ref="AU498:AU500"/>
    <mergeCell ref="M498:M500"/>
    <mergeCell ref="N498:N500"/>
    <mergeCell ref="O498:O500"/>
    <mergeCell ref="P498:P500"/>
    <mergeCell ref="Q498:Q500"/>
    <mergeCell ref="R498:R500"/>
    <mergeCell ref="G498:G500"/>
    <mergeCell ref="H498:H500"/>
    <mergeCell ref="I498:I500"/>
    <mergeCell ref="J498:J500"/>
    <mergeCell ref="K498:K500"/>
    <mergeCell ref="L498:L500"/>
    <mergeCell ref="AV501:AV503"/>
    <mergeCell ref="AW501:AW503"/>
    <mergeCell ref="AX501:AX503"/>
    <mergeCell ref="AY501:AY503"/>
    <mergeCell ref="A498:A500"/>
    <mergeCell ref="B498:B500"/>
    <mergeCell ref="C498:C500"/>
    <mergeCell ref="D498:D500"/>
    <mergeCell ref="E498:E500"/>
    <mergeCell ref="F498:F500"/>
    <mergeCell ref="S507:S509"/>
    <mergeCell ref="T507:T509"/>
    <mergeCell ref="AR507:AR509"/>
    <mergeCell ref="AS507:AS509"/>
    <mergeCell ref="AT507:AT509"/>
    <mergeCell ref="AU507:AU509"/>
    <mergeCell ref="M507:M509"/>
    <mergeCell ref="N507:N509"/>
    <mergeCell ref="O507:O509"/>
    <mergeCell ref="P507:P509"/>
    <mergeCell ref="Q507:Q509"/>
    <mergeCell ref="R507:R509"/>
    <mergeCell ref="G507:G509"/>
    <mergeCell ref="H507:H509"/>
    <mergeCell ref="I507:I509"/>
    <mergeCell ref="J507:J509"/>
    <mergeCell ref="K507:K509"/>
    <mergeCell ref="L507:L509"/>
    <mergeCell ref="AV504:AV506"/>
    <mergeCell ref="AW504:AW506"/>
    <mergeCell ref="AX504:AX506"/>
    <mergeCell ref="AY504:AY506"/>
    <mergeCell ref="A507:A509"/>
    <mergeCell ref="B507:B509"/>
    <mergeCell ref="C507:C509"/>
    <mergeCell ref="D507:D509"/>
    <mergeCell ref="E507:E509"/>
    <mergeCell ref="F507:F509"/>
    <mergeCell ref="S504:S506"/>
    <mergeCell ref="T504:T506"/>
    <mergeCell ref="AR504:AR506"/>
    <mergeCell ref="AS504:AS506"/>
    <mergeCell ref="AT504:AT506"/>
    <mergeCell ref="AU504:AU506"/>
    <mergeCell ref="M504:M506"/>
    <mergeCell ref="N504:N506"/>
    <mergeCell ref="O504:O506"/>
    <mergeCell ref="P504:P506"/>
    <mergeCell ref="Q504:Q506"/>
    <mergeCell ref="R504:R506"/>
    <mergeCell ref="G504:G506"/>
    <mergeCell ref="H504:H506"/>
    <mergeCell ref="I504:I506"/>
    <mergeCell ref="J504:J506"/>
    <mergeCell ref="K504:K506"/>
    <mergeCell ref="L504:L506"/>
    <mergeCell ref="AV507:AV509"/>
    <mergeCell ref="AW507:AW509"/>
    <mergeCell ref="AX507:AX509"/>
    <mergeCell ref="AY507:AY509"/>
    <mergeCell ref="A504:A506"/>
    <mergeCell ref="B504:B506"/>
    <mergeCell ref="C504:C506"/>
    <mergeCell ref="D504:D506"/>
    <mergeCell ref="E504:E506"/>
    <mergeCell ref="F504:F506"/>
    <mergeCell ref="S513:S515"/>
    <mergeCell ref="T513:T515"/>
    <mergeCell ref="AR513:AR515"/>
    <mergeCell ref="AS513:AS515"/>
    <mergeCell ref="AT513:AT515"/>
    <mergeCell ref="AU513:AU515"/>
    <mergeCell ref="M513:M515"/>
    <mergeCell ref="N513:N515"/>
    <mergeCell ref="O513:O515"/>
    <mergeCell ref="P513:P515"/>
    <mergeCell ref="Q513:Q515"/>
    <mergeCell ref="R513:R515"/>
    <mergeCell ref="G513:G515"/>
    <mergeCell ref="H513:H515"/>
    <mergeCell ref="I513:I515"/>
    <mergeCell ref="J513:J515"/>
    <mergeCell ref="K513:K515"/>
    <mergeCell ref="L513:L515"/>
    <mergeCell ref="AV510:AV512"/>
    <mergeCell ref="AW510:AW512"/>
    <mergeCell ref="AX510:AX512"/>
    <mergeCell ref="AY510:AY512"/>
    <mergeCell ref="A513:A515"/>
    <mergeCell ref="B513:B515"/>
    <mergeCell ref="C513:C515"/>
    <mergeCell ref="D513:D515"/>
    <mergeCell ref="E513:E515"/>
    <mergeCell ref="F513:F515"/>
    <mergeCell ref="S510:S512"/>
    <mergeCell ref="T510:T512"/>
    <mergeCell ref="AR510:AR512"/>
    <mergeCell ref="AS510:AS512"/>
    <mergeCell ref="AT510:AT512"/>
    <mergeCell ref="AU510:AU512"/>
    <mergeCell ref="M510:M512"/>
    <mergeCell ref="N510:N512"/>
    <mergeCell ref="O510:O512"/>
    <mergeCell ref="P510:P512"/>
    <mergeCell ref="Q510:Q512"/>
    <mergeCell ref="R510:R512"/>
    <mergeCell ref="G510:G512"/>
    <mergeCell ref="H510:H512"/>
    <mergeCell ref="I510:I512"/>
    <mergeCell ref="J510:J512"/>
    <mergeCell ref="K510:K512"/>
    <mergeCell ref="L510:L512"/>
    <mergeCell ref="AV513:AV515"/>
    <mergeCell ref="AW513:AW515"/>
    <mergeCell ref="AX513:AX515"/>
    <mergeCell ref="AY513:AY515"/>
    <mergeCell ref="A510:A512"/>
    <mergeCell ref="B510:B512"/>
    <mergeCell ref="C510:C512"/>
    <mergeCell ref="D510:D512"/>
    <mergeCell ref="E510:E512"/>
    <mergeCell ref="F510:F512"/>
    <mergeCell ref="S519:S521"/>
    <mergeCell ref="T519:T521"/>
    <mergeCell ref="AR519:AR521"/>
    <mergeCell ref="AS519:AS521"/>
    <mergeCell ref="AT519:AT521"/>
    <mergeCell ref="AU519:AU521"/>
    <mergeCell ref="M519:M521"/>
    <mergeCell ref="N519:N521"/>
    <mergeCell ref="O519:O521"/>
    <mergeCell ref="P519:P521"/>
    <mergeCell ref="Q519:Q521"/>
    <mergeCell ref="R519:R521"/>
    <mergeCell ref="G519:G521"/>
    <mergeCell ref="H519:H521"/>
    <mergeCell ref="I519:I521"/>
    <mergeCell ref="J519:J521"/>
    <mergeCell ref="K519:K521"/>
    <mergeCell ref="L519:L521"/>
    <mergeCell ref="AV516:AV518"/>
    <mergeCell ref="AW516:AW518"/>
    <mergeCell ref="AX516:AX518"/>
    <mergeCell ref="AY516:AY518"/>
    <mergeCell ref="A519:A521"/>
    <mergeCell ref="B519:B521"/>
    <mergeCell ref="C519:C521"/>
    <mergeCell ref="D519:D521"/>
    <mergeCell ref="E519:E521"/>
    <mergeCell ref="F519:F521"/>
    <mergeCell ref="S516:S518"/>
    <mergeCell ref="T516:T518"/>
    <mergeCell ref="AR516:AR518"/>
    <mergeCell ref="AS516:AS518"/>
    <mergeCell ref="AT516:AT518"/>
    <mergeCell ref="AU516:AU518"/>
    <mergeCell ref="M516:M518"/>
    <mergeCell ref="N516:N518"/>
    <mergeCell ref="O516:O518"/>
    <mergeCell ref="P516:P518"/>
    <mergeCell ref="Q516:Q518"/>
    <mergeCell ref="R516:R518"/>
    <mergeCell ref="G516:G518"/>
    <mergeCell ref="H516:H518"/>
    <mergeCell ref="I516:I518"/>
    <mergeCell ref="J516:J518"/>
    <mergeCell ref="K516:K518"/>
    <mergeCell ref="L516:L518"/>
    <mergeCell ref="AV519:AV521"/>
    <mergeCell ref="AW519:AW521"/>
    <mergeCell ref="AX519:AX521"/>
    <mergeCell ref="AY519:AY521"/>
    <mergeCell ref="A516:A518"/>
    <mergeCell ref="B516:B518"/>
    <mergeCell ref="C516:C518"/>
    <mergeCell ref="D516:D518"/>
    <mergeCell ref="E516:E518"/>
    <mergeCell ref="F516:F518"/>
    <mergeCell ref="S525:S527"/>
    <mergeCell ref="T525:T527"/>
    <mergeCell ref="AR525:AR527"/>
    <mergeCell ref="AS525:AS527"/>
    <mergeCell ref="AT525:AT527"/>
    <mergeCell ref="AU525:AU527"/>
    <mergeCell ref="M525:M527"/>
    <mergeCell ref="N525:N527"/>
    <mergeCell ref="O525:O527"/>
    <mergeCell ref="P525:P527"/>
    <mergeCell ref="Q525:Q527"/>
    <mergeCell ref="R525:R527"/>
    <mergeCell ref="G525:G527"/>
    <mergeCell ref="H525:H527"/>
    <mergeCell ref="I525:I527"/>
    <mergeCell ref="J525:J527"/>
    <mergeCell ref="K525:K527"/>
    <mergeCell ref="L525:L527"/>
    <mergeCell ref="AV522:AV524"/>
    <mergeCell ref="AW522:AW524"/>
    <mergeCell ref="AX522:AX524"/>
    <mergeCell ref="AY522:AY524"/>
    <mergeCell ref="A525:A527"/>
    <mergeCell ref="B525:B527"/>
    <mergeCell ref="C525:C527"/>
    <mergeCell ref="D525:D527"/>
    <mergeCell ref="E525:E527"/>
    <mergeCell ref="F525:F527"/>
    <mergeCell ref="S522:S524"/>
    <mergeCell ref="T522:T524"/>
    <mergeCell ref="AR522:AR524"/>
    <mergeCell ref="AS522:AS524"/>
    <mergeCell ref="AT522:AT524"/>
    <mergeCell ref="AU522:AU524"/>
    <mergeCell ref="M522:M524"/>
    <mergeCell ref="N522:N524"/>
    <mergeCell ref="O522:O524"/>
    <mergeCell ref="P522:P524"/>
    <mergeCell ref="Q522:Q524"/>
    <mergeCell ref="R522:R524"/>
    <mergeCell ref="G522:G524"/>
    <mergeCell ref="H522:H524"/>
    <mergeCell ref="I522:I524"/>
    <mergeCell ref="J522:J524"/>
    <mergeCell ref="K522:K524"/>
    <mergeCell ref="L522:L524"/>
    <mergeCell ref="AV525:AV527"/>
    <mergeCell ref="AW525:AW527"/>
    <mergeCell ref="AX525:AX527"/>
    <mergeCell ref="AY525:AY527"/>
    <mergeCell ref="A522:A524"/>
    <mergeCell ref="B522:B524"/>
    <mergeCell ref="C522:C524"/>
    <mergeCell ref="D522:D524"/>
    <mergeCell ref="E522:E524"/>
    <mergeCell ref="F522:F524"/>
    <mergeCell ref="S531:S533"/>
    <mergeCell ref="T531:T533"/>
    <mergeCell ref="AR531:AR533"/>
    <mergeCell ref="AS531:AS533"/>
    <mergeCell ref="AT531:AT533"/>
    <mergeCell ref="AU531:AU533"/>
    <mergeCell ref="M531:M533"/>
    <mergeCell ref="N531:N533"/>
    <mergeCell ref="O531:O533"/>
    <mergeCell ref="P531:P533"/>
    <mergeCell ref="Q531:Q533"/>
    <mergeCell ref="R531:R533"/>
    <mergeCell ref="G531:G533"/>
    <mergeCell ref="H531:H533"/>
    <mergeCell ref="I531:I533"/>
    <mergeCell ref="J531:J533"/>
    <mergeCell ref="K531:K533"/>
    <mergeCell ref="L531:L533"/>
    <mergeCell ref="AV528:AV530"/>
    <mergeCell ref="AW528:AW530"/>
    <mergeCell ref="AX528:AX530"/>
    <mergeCell ref="AY528:AY530"/>
    <mergeCell ref="A531:A533"/>
    <mergeCell ref="B531:B533"/>
    <mergeCell ref="C531:C533"/>
    <mergeCell ref="D531:D533"/>
    <mergeCell ref="E531:E533"/>
    <mergeCell ref="F531:F533"/>
    <mergeCell ref="S528:S530"/>
    <mergeCell ref="T528:T530"/>
    <mergeCell ref="AR528:AR530"/>
    <mergeCell ref="AS528:AS530"/>
    <mergeCell ref="AT528:AT530"/>
    <mergeCell ref="AU528:AU530"/>
    <mergeCell ref="M528:M530"/>
    <mergeCell ref="N528:N530"/>
    <mergeCell ref="O528:O530"/>
    <mergeCell ref="P528:P530"/>
    <mergeCell ref="Q528:Q530"/>
    <mergeCell ref="R528:R530"/>
    <mergeCell ref="G528:G530"/>
    <mergeCell ref="H528:H530"/>
    <mergeCell ref="I528:I530"/>
    <mergeCell ref="J528:J530"/>
    <mergeCell ref="K528:K530"/>
    <mergeCell ref="L528:L530"/>
    <mergeCell ref="AV531:AV533"/>
    <mergeCell ref="AW531:AW533"/>
    <mergeCell ref="AX531:AX533"/>
    <mergeCell ref="AY531:AY533"/>
    <mergeCell ref="A528:A530"/>
    <mergeCell ref="B528:B530"/>
    <mergeCell ref="C528:C530"/>
    <mergeCell ref="D528:D530"/>
    <mergeCell ref="E528:E530"/>
    <mergeCell ref="F528:F530"/>
    <mergeCell ref="S537:S539"/>
    <mergeCell ref="T537:T539"/>
    <mergeCell ref="AR537:AR539"/>
    <mergeCell ref="AS537:AS539"/>
    <mergeCell ref="AT537:AT539"/>
    <mergeCell ref="AU537:AU539"/>
    <mergeCell ref="M537:M539"/>
    <mergeCell ref="N537:N539"/>
    <mergeCell ref="O537:O539"/>
    <mergeCell ref="P537:P539"/>
    <mergeCell ref="Q537:Q539"/>
    <mergeCell ref="R537:R539"/>
    <mergeCell ref="G537:G539"/>
    <mergeCell ref="H537:H539"/>
    <mergeCell ref="I537:I539"/>
    <mergeCell ref="J537:J539"/>
    <mergeCell ref="K537:K539"/>
    <mergeCell ref="L537:L539"/>
    <mergeCell ref="AV534:AV536"/>
    <mergeCell ref="AW534:AW536"/>
    <mergeCell ref="AX534:AX536"/>
    <mergeCell ref="AY534:AY536"/>
    <mergeCell ref="A537:A539"/>
    <mergeCell ref="B537:B539"/>
    <mergeCell ref="C537:C539"/>
    <mergeCell ref="D537:D539"/>
    <mergeCell ref="E537:E539"/>
    <mergeCell ref="F537:F539"/>
    <mergeCell ref="S534:S536"/>
    <mergeCell ref="T534:T536"/>
    <mergeCell ref="AR534:AR536"/>
    <mergeCell ref="AS534:AS536"/>
    <mergeCell ref="AT534:AT536"/>
    <mergeCell ref="AU534:AU536"/>
    <mergeCell ref="M534:M536"/>
    <mergeCell ref="N534:N536"/>
    <mergeCell ref="O534:O536"/>
    <mergeCell ref="P534:P536"/>
    <mergeCell ref="Q534:Q536"/>
    <mergeCell ref="R534:R536"/>
    <mergeCell ref="G534:G536"/>
    <mergeCell ref="H534:H536"/>
    <mergeCell ref="I534:I536"/>
    <mergeCell ref="J534:J536"/>
    <mergeCell ref="K534:K536"/>
    <mergeCell ref="L534:L536"/>
    <mergeCell ref="AV537:AV539"/>
    <mergeCell ref="AW537:AW539"/>
    <mergeCell ref="AX537:AX539"/>
    <mergeCell ref="AY537:AY539"/>
    <mergeCell ref="A534:A536"/>
    <mergeCell ref="B534:B536"/>
    <mergeCell ref="C534:C536"/>
    <mergeCell ref="D534:D536"/>
    <mergeCell ref="E534:E536"/>
    <mergeCell ref="F534:F536"/>
    <mergeCell ref="S543:S545"/>
    <mergeCell ref="T543:T545"/>
    <mergeCell ref="AR543:AR545"/>
    <mergeCell ref="AS543:AS545"/>
    <mergeCell ref="AT543:AT545"/>
    <mergeCell ref="AU543:AU545"/>
    <mergeCell ref="M543:M545"/>
    <mergeCell ref="N543:N545"/>
    <mergeCell ref="O543:O545"/>
    <mergeCell ref="P543:P545"/>
    <mergeCell ref="Q543:Q545"/>
    <mergeCell ref="R543:R545"/>
    <mergeCell ref="G543:G545"/>
    <mergeCell ref="H543:H545"/>
    <mergeCell ref="I543:I545"/>
    <mergeCell ref="J543:J545"/>
    <mergeCell ref="K543:K545"/>
    <mergeCell ref="L543:L545"/>
    <mergeCell ref="AV540:AV542"/>
    <mergeCell ref="AW540:AW542"/>
    <mergeCell ref="AX540:AX542"/>
    <mergeCell ref="AY540:AY542"/>
    <mergeCell ref="A543:A545"/>
    <mergeCell ref="B543:B545"/>
    <mergeCell ref="C543:C545"/>
    <mergeCell ref="D543:D545"/>
    <mergeCell ref="E543:E545"/>
    <mergeCell ref="F543:F545"/>
    <mergeCell ref="S540:S542"/>
    <mergeCell ref="T540:T542"/>
    <mergeCell ref="AR540:AR542"/>
    <mergeCell ref="AS540:AS542"/>
    <mergeCell ref="AT540:AT542"/>
    <mergeCell ref="AU540:AU542"/>
    <mergeCell ref="M540:M542"/>
    <mergeCell ref="N540:N542"/>
    <mergeCell ref="O540:O542"/>
    <mergeCell ref="P540:P542"/>
    <mergeCell ref="Q540:Q542"/>
    <mergeCell ref="R540:R542"/>
    <mergeCell ref="G540:G542"/>
    <mergeCell ref="H540:H542"/>
    <mergeCell ref="I540:I542"/>
    <mergeCell ref="J540:J542"/>
    <mergeCell ref="K540:K542"/>
    <mergeCell ref="L540:L542"/>
    <mergeCell ref="AV543:AV545"/>
    <mergeCell ref="AW543:AW545"/>
    <mergeCell ref="AX543:AX545"/>
    <mergeCell ref="AY543:AY545"/>
    <mergeCell ref="A540:A542"/>
    <mergeCell ref="B540:B542"/>
    <mergeCell ref="C540:C542"/>
    <mergeCell ref="D540:D542"/>
    <mergeCell ref="E540:E542"/>
    <mergeCell ref="F540:F542"/>
    <mergeCell ref="S549:S551"/>
    <mergeCell ref="T549:T551"/>
    <mergeCell ref="AR549:AR551"/>
    <mergeCell ref="AS549:AS551"/>
    <mergeCell ref="AT549:AT551"/>
    <mergeCell ref="AU549:AU551"/>
    <mergeCell ref="M549:M551"/>
    <mergeCell ref="N549:N551"/>
    <mergeCell ref="O549:O551"/>
    <mergeCell ref="P549:P551"/>
    <mergeCell ref="Q549:Q551"/>
    <mergeCell ref="R549:R551"/>
    <mergeCell ref="G549:G551"/>
    <mergeCell ref="H549:H551"/>
    <mergeCell ref="I549:I551"/>
    <mergeCell ref="J549:J551"/>
    <mergeCell ref="K549:K551"/>
    <mergeCell ref="L549:L551"/>
    <mergeCell ref="AV546:AV548"/>
    <mergeCell ref="AW546:AW548"/>
    <mergeCell ref="AX546:AX548"/>
    <mergeCell ref="AY546:AY548"/>
    <mergeCell ref="A549:A551"/>
    <mergeCell ref="B549:B551"/>
    <mergeCell ref="C549:C551"/>
    <mergeCell ref="D549:D551"/>
    <mergeCell ref="E549:E551"/>
    <mergeCell ref="F549:F551"/>
    <mergeCell ref="S546:S548"/>
    <mergeCell ref="T546:T548"/>
    <mergeCell ref="AR546:AR548"/>
    <mergeCell ref="AS546:AS548"/>
    <mergeCell ref="AT546:AT548"/>
    <mergeCell ref="AU546:AU548"/>
    <mergeCell ref="M546:M548"/>
    <mergeCell ref="N546:N548"/>
    <mergeCell ref="O546:O548"/>
    <mergeCell ref="P546:P548"/>
    <mergeCell ref="Q546:Q548"/>
    <mergeCell ref="R546:R548"/>
    <mergeCell ref="G546:G548"/>
    <mergeCell ref="H546:H548"/>
    <mergeCell ref="I546:I548"/>
    <mergeCell ref="J546:J548"/>
    <mergeCell ref="K546:K548"/>
    <mergeCell ref="L546:L548"/>
    <mergeCell ref="AV549:AV551"/>
    <mergeCell ref="AW549:AW551"/>
    <mergeCell ref="AX549:AX551"/>
    <mergeCell ref="AY549:AY551"/>
    <mergeCell ref="A546:A548"/>
    <mergeCell ref="B546:B548"/>
    <mergeCell ref="C546:C548"/>
    <mergeCell ref="D546:D548"/>
    <mergeCell ref="E546:E548"/>
    <mergeCell ref="F546:F548"/>
    <mergeCell ref="S555:S557"/>
    <mergeCell ref="T555:T557"/>
    <mergeCell ref="AR555:AR557"/>
    <mergeCell ref="AS555:AS557"/>
    <mergeCell ref="AT555:AT557"/>
    <mergeCell ref="AU555:AU557"/>
    <mergeCell ref="M555:M557"/>
    <mergeCell ref="N555:N557"/>
    <mergeCell ref="O555:O557"/>
    <mergeCell ref="P555:P557"/>
    <mergeCell ref="Q555:Q557"/>
    <mergeCell ref="R555:R557"/>
    <mergeCell ref="G555:G557"/>
    <mergeCell ref="H555:H557"/>
    <mergeCell ref="I555:I557"/>
    <mergeCell ref="J555:J557"/>
    <mergeCell ref="K555:K557"/>
    <mergeCell ref="L555:L557"/>
    <mergeCell ref="AV552:AV554"/>
    <mergeCell ref="AW552:AW554"/>
    <mergeCell ref="AX552:AX554"/>
    <mergeCell ref="AY552:AY554"/>
    <mergeCell ref="A555:A557"/>
    <mergeCell ref="B555:B557"/>
    <mergeCell ref="C555:C557"/>
    <mergeCell ref="D555:D557"/>
    <mergeCell ref="E555:E557"/>
    <mergeCell ref="F555:F557"/>
    <mergeCell ref="S552:S554"/>
    <mergeCell ref="T552:T554"/>
    <mergeCell ref="AR552:AR554"/>
    <mergeCell ref="AS552:AS554"/>
    <mergeCell ref="AT552:AT554"/>
    <mergeCell ref="AU552:AU554"/>
    <mergeCell ref="M552:M554"/>
    <mergeCell ref="N552:N554"/>
    <mergeCell ref="O552:O554"/>
    <mergeCell ref="P552:P554"/>
    <mergeCell ref="Q552:Q554"/>
    <mergeCell ref="R552:R554"/>
    <mergeCell ref="G552:G554"/>
    <mergeCell ref="H552:H554"/>
    <mergeCell ref="I552:I554"/>
    <mergeCell ref="J552:J554"/>
    <mergeCell ref="K552:K554"/>
    <mergeCell ref="L552:L554"/>
    <mergeCell ref="AV555:AV557"/>
    <mergeCell ref="AW555:AW557"/>
    <mergeCell ref="AX555:AX557"/>
    <mergeCell ref="AY555:AY557"/>
    <mergeCell ref="A552:A554"/>
    <mergeCell ref="B552:B554"/>
    <mergeCell ref="C552:C554"/>
    <mergeCell ref="D552:D554"/>
    <mergeCell ref="E552:E554"/>
    <mergeCell ref="F552:F554"/>
    <mergeCell ref="S561:S563"/>
    <mergeCell ref="T561:T563"/>
    <mergeCell ref="AR561:AR563"/>
    <mergeCell ref="AS561:AS563"/>
    <mergeCell ref="AT561:AT563"/>
    <mergeCell ref="AU561:AU563"/>
    <mergeCell ref="M561:M563"/>
    <mergeCell ref="N561:N563"/>
    <mergeCell ref="O561:O563"/>
    <mergeCell ref="P561:P563"/>
    <mergeCell ref="Q561:Q563"/>
    <mergeCell ref="R561:R563"/>
    <mergeCell ref="G561:G563"/>
    <mergeCell ref="H561:H563"/>
    <mergeCell ref="I561:I563"/>
    <mergeCell ref="J561:J563"/>
    <mergeCell ref="K561:K563"/>
    <mergeCell ref="L561:L563"/>
    <mergeCell ref="AV558:AV560"/>
    <mergeCell ref="AW558:AW560"/>
    <mergeCell ref="AX558:AX560"/>
    <mergeCell ref="AY558:AY560"/>
    <mergeCell ref="A561:A563"/>
    <mergeCell ref="B561:B563"/>
    <mergeCell ref="C561:C563"/>
    <mergeCell ref="D561:D563"/>
    <mergeCell ref="E561:E563"/>
    <mergeCell ref="F561:F563"/>
    <mergeCell ref="S558:S560"/>
    <mergeCell ref="T558:T560"/>
    <mergeCell ref="AR558:AR560"/>
    <mergeCell ref="AS558:AS560"/>
    <mergeCell ref="AT558:AT560"/>
    <mergeCell ref="AU558:AU560"/>
    <mergeCell ref="M558:M560"/>
    <mergeCell ref="N558:N560"/>
    <mergeCell ref="O558:O560"/>
    <mergeCell ref="P558:P560"/>
    <mergeCell ref="Q558:Q560"/>
    <mergeCell ref="R558:R560"/>
    <mergeCell ref="G558:G560"/>
    <mergeCell ref="H558:H560"/>
    <mergeCell ref="I558:I560"/>
    <mergeCell ref="J558:J560"/>
    <mergeCell ref="K558:K560"/>
    <mergeCell ref="L558:L560"/>
    <mergeCell ref="AV561:AV563"/>
    <mergeCell ref="AW561:AW563"/>
    <mergeCell ref="AX561:AX563"/>
    <mergeCell ref="AY561:AY563"/>
    <mergeCell ref="A558:A560"/>
    <mergeCell ref="B558:B560"/>
    <mergeCell ref="C558:C560"/>
    <mergeCell ref="D558:D560"/>
    <mergeCell ref="E558:E560"/>
    <mergeCell ref="F558:F560"/>
    <mergeCell ref="S567:S569"/>
    <mergeCell ref="T567:T569"/>
    <mergeCell ref="AR567:AR569"/>
    <mergeCell ref="AS567:AS569"/>
    <mergeCell ref="AT567:AT569"/>
    <mergeCell ref="AU567:AU569"/>
    <mergeCell ref="M567:M569"/>
    <mergeCell ref="N567:N569"/>
    <mergeCell ref="O567:O569"/>
    <mergeCell ref="P567:P569"/>
    <mergeCell ref="Q567:Q569"/>
    <mergeCell ref="R567:R569"/>
    <mergeCell ref="G567:G569"/>
    <mergeCell ref="H567:H569"/>
    <mergeCell ref="I567:I569"/>
    <mergeCell ref="J567:J569"/>
    <mergeCell ref="K567:K569"/>
    <mergeCell ref="L567:L569"/>
    <mergeCell ref="AV564:AV566"/>
    <mergeCell ref="AW564:AW566"/>
    <mergeCell ref="AX564:AX566"/>
    <mergeCell ref="AY564:AY566"/>
    <mergeCell ref="A567:A569"/>
    <mergeCell ref="B567:B569"/>
    <mergeCell ref="C567:C569"/>
    <mergeCell ref="D567:D569"/>
    <mergeCell ref="E567:E569"/>
    <mergeCell ref="F567:F569"/>
    <mergeCell ref="S564:S566"/>
    <mergeCell ref="T564:T566"/>
    <mergeCell ref="AR564:AR566"/>
    <mergeCell ref="AS564:AS566"/>
    <mergeCell ref="AT564:AT566"/>
    <mergeCell ref="AU564:AU566"/>
    <mergeCell ref="M564:M566"/>
    <mergeCell ref="N564:N566"/>
    <mergeCell ref="O564:O566"/>
    <mergeCell ref="P564:P566"/>
    <mergeCell ref="Q564:Q566"/>
    <mergeCell ref="R564:R566"/>
    <mergeCell ref="G564:G566"/>
    <mergeCell ref="H564:H566"/>
    <mergeCell ref="I564:I566"/>
    <mergeCell ref="J564:J566"/>
    <mergeCell ref="K564:K566"/>
    <mergeCell ref="L564:L566"/>
    <mergeCell ref="AV567:AV569"/>
    <mergeCell ref="AW567:AW569"/>
    <mergeCell ref="AX567:AX569"/>
    <mergeCell ref="AY567:AY569"/>
    <mergeCell ref="A564:A566"/>
    <mergeCell ref="B564:B566"/>
    <mergeCell ref="C564:C566"/>
    <mergeCell ref="D564:D566"/>
    <mergeCell ref="E564:E566"/>
    <mergeCell ref="F564:F566"/>
    <mergeCell ref="S573:S575"/>
    <mergeCell ref="T573:T575"/>
    <mergeCell ref="AR573:AR575"/>
    <mergeCell ref="AS573:AS575"/>
    <mergeCell ref="AT573:AT575"/>
    <mergeCell ref="AU573:AU575"/>
    <mergeCell ref="M573:M575"/>
    <mergeCell ref="N573:N575"/>
    <mergeCell ref="O573:O575"/>
    <mergeCell ref="P573:P575"/>
    <mergeCell ref="Q573:Q575"/>
    <mergeCell ref="R573:R575"/>
    <mergeCell ref="G573:G575"/>
    <mergeCell ref="H573:H575"/>
    <mergeCell ref="I573:I575"/>
    <mergeCell ref="J573:J575"/>
    <mergeCell ref="K573:K575"/>
    <mergeCell ref="L573:L575"/>
    <mergeCell ref="AV570:AV572"/>
    <mergeCell ref="AW570:AW572"/>
    <mergeCell ref="AX570:AX572"/>
    <mergeCell ref="AY570:AY572"/>
    <mergeCell ref="A573:A575"/>
    <mergeCell ref="B573:B575"/>
    <mergeCell ref="C573:C575"/>
    <mergeCell ref="D573:D575"/>
    <mergeCell ref="E573:E575"/>
    <mergeCell ref="F573:F575"/>
    <mergeCell ref="S570:S572"/>
    <mergeCell ref="T570:T572"/>
    <mergeCell ref="AR570:AR572"/>
    <mergeCell ref="AS570:AS572"/>
    <mergeCell ref="AT570:AT572"/>
    <mergeCell ref="AU570:AU572"/>
    <mergeCell ref="M570:M572"/>
    <mergeCell ref="N570:N572"/>
    <mergeCell ref="O570:O572"/>
    <mergeCell ref="P570:P572"/>
    <mergeCell ref="Q570:Q572"/>
    <mergeCell ref="R570:R572"/>
    <mergeCell ref="G570:G572"/>
    <mergeCell ref="H570:H572"/>
    <mergeCell ref="I570:I572"/>
    <mergeCell ref="J570:J572"/>
    <mergeCell ref="K570:K572"/>
    <mergeCell ref="L570:L572"/>
    <mergeCell ref="AV573:AV575"/>
    <mergeCell ref="AW573:AW575"/>
    <mergeCell ref="AX573:AX575"/>
    <mergeCell ref="AY573:AY575"/>
    <mergeCell ref="A570:A572"/>
    <mergeCell ref="B570:B572"/>
    <mergeCell ref="C570:C572"/>
    <mergeCell ref="D570:D572"/>
    <mergeCell ref="E570:E572"/>
    <mergeCell ref="F570:F572"/>
    <mergeCell ref="S579:S581"/>
    <mergeCell ref="T579:T581"/>
    <mergeCell ref="AR579:AR581"/>
    <mergeCell ref="AS579:AS581"/>
    <mergeCell ref="AT579:AT581"/>
    <mergeCell ref="AU579:AU581"/>
    <mergeCell ref="M579:M581"/>
    <mergeCell ref="N579:N581"/>
    <mergeCell ref="O579:O581"/>
    <mergeCell ref="P579:P581"/>
    <mergeCell ref="Q579:Q581"/>
    <mergeCell ref="R579:R581"/>
    <mergeCell ref="G579:G581"/>
    <mergeCell ref="H579:H581"/>
    <mergeCell ref="I579:I581"/>
    <mergeCell ref="J579:J581"/>
    <mergeCell ref="K579:K581"/>
    <mergeCell ref="L579:L581"/>
    <mergeCell ref="AV576:AV578"/>
    <mergeCell ref="AW576:AW578"/>
    <mergeCell ref="AX576:AX578"/>
    <mergeCell ref="AY576:AY578"/>
    <mergeCell ref="A579:A581"/>
    <mergeCell ref="B579:B581"/>
    <mergeCell ref="C579:C581"/>
    <mergeCell ref="D579:D581"/>
    <mergeCell ref="E579:E581"/>
    <mergeCell ref="F579:F581"/>
    <mergeCell ref="S576:S578"/>
    <mergeCell ref="T576:T578"/>
    <mergeCell ref="AR576:AR578"/>
    <mergeCell ref="AS576:AS578"/>
    <mergeCell ref="AT576:AT578"/>
    <mergeCell ref="AU576:AU578"/>
    <mergeCell ref="M576:M578"/>
    <mergeCell ref="N576:N578"/>
    <mergeCell ref="O576:O578"/>
    <mergeCell ref="P576:P578"/>
    <mergeCell ref="Q576:Q578"/>
    <mergeCell ref="R576:R578"/>
    <mergeCell ref="G576:G578"/>
    <mergeCell ref="H576:H578"/>
    <mergeCell ref="I576:I578"/>
    <mergeCell ref="J576:J578"/>
    <mergeCell ref="K576:K578"/>
    <mergeCell ref="L576:L578"/>
    <mergeCell ref="AV579:AV581"/>
    <mergeCell ref="AW579:AW581"/>
    <mergeCell ref="AX579:AX581"/>
    <mergeCell ref="AY579:AY581"/>
    <mergeCell ref="A576:A578"/>
    <mergeCell ref="B576:B578"/>
    <mergeCell ref="C576:C578"/>
    <mergeCell ref="D576:D578"/>
    <mergeCell ref="E576:E578"/>
    <mergeCell ref="F576:F578"/>
    <mergeCell ref="S585:S587"/>
    <mergeCell ref="T585:T587"/>
    <mergeCell ref="AR585:AR587"/>
    <mergeCell ref="AS585:AS587"/>
    <mergeCell ref="AT585:AT587"/>
    <mergeCell ref="AU585:AU587"/>
    <mergeCell ref="M585:M587"/>
    <mergeCell ref="N585:N587"/>
    <mergeCell ref="O585:O587"/>
    <mergeCell ref="P585:P587"/>
    <mergeCell ref="Q585:Q587"/>
    <mergeCell ref="R585:R587"/>
    <mergeCell ref="G585:G587"/>
    <mergeCell ref="H585:H587"/>
    <mergeCell ref="I585:I587"/>
    <mergeCell ref="J585:J587"/>
    <mergeCell ref="K585:K587"/>
    <mergeCell ref="L585:L587"/>
    <mergeCell ref="AV582:AV584"/>
    <mergeCell ref="AW582:AW584"/>
    <mergeCell ref="AX582:AX584"/>
    <mergeCell ref="AY582:AY584"/>
    <mergeCell ref="A585:A587"/>
    <mergeCell ref="B585:B587"/>
    <mergeCell ref="C585:C587"/>
    <mergeCell ref="D585:D587"/>
    <mergeCell ref="E585:E587"/>
    <mergeCell ref="F585:F587"/>
    <mergeCell ref="S582:S584"/>
    <mergeCell ref="T582:T584"/>
    <mergeCell ref="AR582:AR584"/>
    <mergeCell ref="AS582:AS584"/>
    <mergeCell ref="AT582:AT584"/>
    <mergeCell ref="AU582:AU584"/>
    <mergeCell ref="M582:M584"/>
    <mergeCell ref="N582:N584"/>
    <mergeCell ref="O582:O584"/>
    <mergeCell ref="P582:P584"/>
    <mergeCell ref="Q582:Q584"/>
    <mergeCell ref="R582:R584"/>
    <mergeCell ref="G582:G584"/>
    <mergeCell ref="H582:H584"/>
    <mergeCell ref="I582:I584"/>
    <mergeCell ref="J582:J584"/>
    <mergeCell ref="K582:K584"/>
    <mergeCell ref="L582:L584"/>
    <mergeCell ref="AV585:AV587"/>
    <mergeCell ref="AW585:AW587"/>
    <mergeCell ref="AX585:AX587"/>
    <mergeCell ref="AY585:AY587"/>
    <mergeCell ref="A582:A584"/>
    <mergeCell ref="B582:B584"/>
    <mergeCell ref="C582:C584"/>
    <mergeCell ref="D582:D584"/>
    <mergeCell ref="E582:E584"/>
    <mergeCell ref="F582:F584"/>
    <mergeCell ref="S591:S593"/>
    <mergeCell ref="T591:T593"/>
    <mergeCell ref="AR591:AR593"/>
    <mergeCell ref="AS591:AS593"/>
    <mergeCell ref="AT591:AT593"/>
    <mergeCell ref="AU591:AU593"/>
    <mergeCell ref="M591:M593"/>
    <mergeCell ref="N591:N593"/>
    <mergeCell ref="O591:O593"/>
    <mergeCell ref="P591:P593"/>
    <mergeCell ref="Q591:Q593"/>
    <mergeCell ref="R591:R593"/>
    <mergeCell ref="G591:G593"/>
    <mergeCell ref="H591:H593"/>
    <mergeCell ref="I591:I593"/>
    <mergeCell ref="J591:J593"/>
    <mergeCell ref="K591:K593"/>
    <mergeCell ref="L591:L593"/>
    <mergeCell ref="AV588:AV590"/>
    <mergeCell ref="AW588:AW590"/>
    <mergeCell ref="AX588:AX590"/>
    <mergeCell ref="AY588:AY590"/>
    <mergeCell ref="A591:A593"/>
    <mergeCell ref="B591:B593"/>
    <mergeCell ref="C591:C593"/>
    <mergeCell ref="D591:D593"/>
    <mergeCell ref="E591:E593"/>
    <mergeCell ref="F591:F593"/>
    <mergeCell ref="S588:S590"/>
    <mergeCell ref="T588:T590"/>
    <mergeCell ref="AR588:AR590"/>
    <mergeCell ref="AS588:AS590"/>
    <mergeCell ref="AT588:AT590"/>
    <mergeCell ref="AU588:AU590"/>
    <mergeCell ref="M588:M590"/>
    <mergeCell ref="N588:N590"/>
    <mergeCell ref="O588:O590"/>
    <mergeCell ref="P588:P590"/>
    <mergeCell ref="Q588:Q590"/>
    <mergeCell ref="R588:R590"/>
    <mergeCell ref="G588:G590"/>
    <mergeCell ref="H588:H590"/>
    <mergeCell ref="I588:I590"/>
    <mergeCell ref="J588:J590"/>
    <mergeCell ref="K588:K590"/>
    <mergeCell ref="L588:L590"/>
    <mergeCell ref="AV591:AV593"/>
    <mergeCell ref="AW591:AW593"/>
    <mergeCell ref="AX591:AX593"/>
    <mergeCell ref="AY591:AY593"/>
    <mergeCell ref="A588:A590"/>
    <mergeCell ref="B588:B590"/>
    <mergeCell ref="C588:C590"/>
    <mergeCell ref="D588:D590"/>
    <mergeCell ref="E588:E590"/>
    <mergeCell ref="F588:F590"/>
    <mergeCell ref="S597:S599"/>
    <mergeCell ref="T597:T599"/>
    <mergeCell ref="AR597:AR599"/>
    <mergeCell ref="AS597:AS599"/>
    <mergeCell ref="AT597:AT599"/>
    <mergeCell ref="AU597:AU599"/>
    <mergeCell ref="M597:M599"/>
    <mergeCell ref="N597:N599"/>
    <mergeCell ref="O597:O599"/>
    <mergeCell ref="P597:P599"/>
    <mergeCell ref="Q597:Q599"/>
    <mergeCell ref="R597:R599"/>
    <mergeCell ref="G597:G599"/>
    <mergeCell ref="H597:H599"/>
    <mergeCell ref="I597:I599"/>
    <mergeCell ref="J597:J599"/>
    <mergeCell ref="K597:K599"/>
    <mergeCell ref="L597:L599"/>
    <mergeCell ref="AV594:AV596"/>
    <mergeCell ref="AW594:AW596"/>
    <mergeCell ref="AX594:AX596"/>
    <mergeCell ref="AY594:AY596"/>
    <mergeCell ref="A597:A599"/>
    <mergeCell ref="B597:B599"/>
    <mergeCell ref="C597:C599"/>
    <mergeCell ref="D597:D599"/>
    <mergeCell ref="E597:E599"/>
    <mergeCell ref="F597:F599"/>
    <mergeCell ref="S594:S596"/>
    <mergeCell ref="T594:T596"/>
    <mergeCell ref="AR594:AR596"/>
    <mergeCell ref="AS594:AS596"/>
    <mergeCell ref="AT594:AT596"/>
    <mergeCell ref="AU594:AU596"/>
    <mergeCell ref="M594:M596"/>
    <mergeCell ref="N594:N596"/>
    <mergeCell ref="O594:O596"/>
    <mergeCell ref="P594:P596"/>
    <mergeCell ref="Q594:Q596"/>
    <mergeCell ref="R594:R596"/>
    <mergeCell ref="G594:G596"/>
    <mergeCell ref="H594:H596"/>
    <mergeCell ref="I594:I596"/>
    <mergeCell ref="J594:J596"/>
    <mergeCell ref="K594:K596"/>
    <mergeCell ref="L594:L596"/>
    <mergeCell ref="AV597:AV599"/>
    <mergeCell ref="AW597:AW599"/>
    <mergeCell ref="AX597:AX599"/>
    <mergeCell ref="AY597:AY599"/>
    <mergeCell ref="A594:A596"/>
    <mergeCell ref="B594:B596"/>
    <mergeCell ref="C594:C596"/>
    <mergeCell ref="D594:D596"/>
    <mergeCell ref="E594:E596"/>
    <mergeCell ref="F594:F596"/>
    <mergeCell ref="S603:S605"/>
    <mergeCell ref="T603:T605"/>
    <mergeCell ref="AR603:AR605"/>
    <mergeCell ref="AS603:AS605"/>
    <mergeCell ref="AT603:AT605"/>
    <mergeCell ref="AU603:AU605"/>
    <mergeCell ref="M603:M605"/>
    <mergeCell ref="N603:N605"/>
    <mergeCell ref="O603:O605"/>
    <mergeCell ref="P603:P605"/>
    <mergeCell ref="Q603:Q605"/>
    <mergeCell ref="R603:R605"/>
    <mergeCell ref="G603:G605"/>
    <mergeCell ref="H603:H605"/>
    <mergeCell ref="I603:I605"/>
    <mergeCell ref="J603:J605"/>
    <mergeCell ref="K603:K605"/>
    <mergeCell ref="L603:L605"/>
    <mergeCell ref="AV600:AV602"/>
    <mergeCell ref="AW600:AW602"/>
    <mergeCell ref="AX600:AX602"/>
    <mergeCell ref="AY600:AY602"/>
    <mergeCell ref="A603:A605"/>
    <mergeCell ref="B603:B605"/>
    <mergeCell ref="C603:C605"/>
    <mergeCell ref="D603:D605"/>
    <mergeCell ref="E603:E605"/>
    <mergeCell ref="F603:F605"/>
    <mergeCell ref="S600:S602"/>
    <mergeCell ref="T600:T602"/>
    <mergeCell ref="AR600:AR602"/>
    <mergeCell ref="AS600:AS602"/>
    <mergeCell ref="AT600:AT602"/>
    <mergeCell ref="AU600:AU602"/>
    <mergeCell ref="M600:M602"/>
    <mergeCell ref="N600:N602"/>
    <mergeCell ref="O600:O602"/>
    <mergeCell ref="P600:P602"/>
    <mergeCell ref="Q600:Q602"/>
    <mergeCell ref="R600:R602"/>
    <mergeCell ref="G600:G602"/>
    <mergeCell ref="H600:H602"/>
    <mergeCell ref="I600:I602"/>
    <mergeCell ref="J600:J602"/>
    <mergeCell ref="K600:K602"/>
    <mergeCell ref="L600:L602"/>
    <mergeCell ref="AV603:AV605"/>
    <mergeCell ref="AW603:AW605"/>
    <mergeCell ref="AX603:AX605"/>
    <mergeCell ref="AY603:AY605"/>
    <mergeCell ref="A600:A602"/>
    <mergeCell ref="B600:B602"/>
    <mergeCell ref="C600:C602"/>
    <mergeCell ref="D600:D602"/>
    <mergeCell ref="E600:E602"/>
    <mergeCell ref="F600:F602"/>
    <mergeCell ref="S609:S611"/>
    <mergeCell ref="T609:T611"/>
    <mergeCell ref="AR609:AR611"/>
    <mergeCell ref="AS609:AS611"/>
    <mergeCell ref="AT609:AT611"/>
    <mergeCell ref="AU609:AU611"/>
    <mergeCell ref="M609:M611"/>
    <mergeCell ref="N609:N611"/>
    <mergeCell ref="O609:O611"/>
    <mergeCell ref="P609:P611"/>
    <mergeCell ref="Q609:Q611"/>
    <mergeCell ref="R609:R611"/>
    <mergeCell ref="G609:G611"/>
    <mergeCell ref="H609:H611"/>
    <mergeCell ref="I609:I611"/>
    <mergeCell ref="J609:J611"/>
    <mergeCell ref="K609:K611"/>
    <mergeCell ref="L609:L611"/>
    <mergeCell ref="AV606:AV608"/>
    <mergeCell ref="AW606:AW608"/>
    <mergeCell ref="AX606:AX608"/>
    <mergeCell ref="AY606:AY608"/>
    <mergeCell ref="A609:A611"/>
    <mergeCell ref="B609:B611"/>
    <mergeCell ref="C609:C611"/>
    <mergeCell ref="D609:D611"/>
    <mergeCell ref="E609:E611"/>
    <mergeCell ref="F609:F611"/>
    <mergeCell ref="S606:S608"/>
    <mergeCell ref="T606:T608"/>
    <mergeCell ref="AR606:AR608"/>
    <mergeCell ref="AS606:AS608"/>
    <mergeCell ref="AT606:AT608"/>
    <mergeCell ref="AU606:AU608"/>
    <mergeCell ref="M606:M608"/>
    <mergeCell ref="N606:N608"/>
    <mergeCell ref="O606:O608"/>
    <mergeCell ref="P606:P608"/>
    <mergeCell ref="Q606:Q608"/>
    <mergeCell ref="R606:R608"/>
    <mergeCell ref="G606:G608"/>
    <mergeCell ref="H606:H608"/>
    <mergeCell ref="I606:I608"/>
    <mergeCell ref="J606:J608"/>
    <mergeCell ref="K606:K608"/>
    <mergeCell ref="L606:L608"/>
    <mergeCell ref="AV609:AV611"/>
    <mergeCell ref="AW609:AW611"/>
    <mergeCell ref="AX609:AX611"/>
    <mergeCell ref="AY609:AY611"/>
    <mergeCell ref="A606:A608"/>
    <mergeCell ref="B606:B608"/>
    <mergeCell ref="C606:C608"/>
    <mergeCell ref="D606:D608"/>
    <mergeCell ref="E606:E608"/>
    <mergeCell ref="F606:F608"/>
    <mergeCell ref="S615:S617"/>
    <mergeCell ref="T615:T617"/>
    <mergeCell ref="AR615:AR617"/>
    <mergeCell ref="AS615:AS617"/>
    <mergeCell ref="AT615:AT617"/>
    <mergeCell ref="AU615:AU617"/>
    <mergeCell ref="M615:M617"/>
    <mergeCell ref="N615:N617"/>
    <mergeCell ref="O615:O617"/>
    <mergeCell ref="P615:P617"/>
    <mergeCell ref="Q615:Q617"/>
    <mergeCell ref="R615:R617"/>
    <mergeCell ref="G615:G617"/>
    <mergeCell ref="H615:H617"/>
    <mergeCell ref="I615:I617"/>
    <mergeCell ref="J615:J617"/>
    <mergeCell ref="K615:K617"/>
    <mergeCell ref="L615:L617"/>
    <mergeCell ref="AV612:AV614"/>
    <mergeCell ref="AW612:AW614"/>
    <mergeCell ref="AX612:AX614"/>
    <mergeCell ref="AY612:AY614"/>
    <mergeCell ref="A615:A617"/>
    <mergeCell ref="B615:B617"/>
    <mergeCell ref="C615:C617"/>
    <mergeCell ref="D615:D617"/>
    <mergeCell ref="E615:E617"/>
    <mergeCell ref="F615:F617"/>
    <mergeCell ref="S612:S614"/>
    <mergeCell ref="T612:T614"/>
    <mergeCell ref="AR612:AR614"/>
    <mergeCell ref="AS612:AS614"/>
    <mergeCell ref="AT612:AT614"/>
    <mergeCell ref="AU612:AU614"/>
    <mergeCell ref="M612:M614"/>
    <mergeCell ref="N612:N614"/>
    <mergeCell ref="O612:O614"/>
    <mergeCell ref="P612:P614"/>
    <mergeCell ref="Q612:Q614"/>
    <mergeCell ref="R612:R614"/>
    <mergeCell ref="G612:G614"/>
    <mergeCell ref="H612:H614"/>
    <mergeCell ref="I612:I614"/>
    <mergeCell ref="J612:J614"/>
    <mergeCell ref="K612:K614"/>
    <mergeCell ref="L612:L614"/>
    <mergeCell ref="AV615:AV617"/>
    <mergeCell ref="AW615:AW617"/>
    <mergeCell ref="AX615:AX617"/>
    <mergeCell ref="AY615:AY617"/>
    <mergeCell ref="A612:A614"/>
    <mergeCell ref="B612:B614"/>
    <mergeCell ref="C612:C614"/>
    <mergeCell ref="D612:D614"/>
    <mergeCell ref="E612:E614"/>
    <mergeCell ref="F612:F614"/>
    <mergeCell ref="S621:S623"/>
    <mergeCell ref="T621:T623"/>
    <mergeCell ref="AR621:AR623"/>
    <mergeCell ref="AS621:AS623"/>
    <mergeCell ref="AT621:AT623"/>
    <mergeCell ref="AU621:AU623"/>
    <mergeCell ref="M621:M623"/>
    <mergeCell ref="N621:N623"/>
    <mergeCell ref="O621:O623"/>
    <mergeCell ref="P621:P623"/>
    <mergeCell ref="Q621:Q623"/>
    <mergeCell ref="R621:R623"/>
    <mergeCell ref="G621:G623"/>
    <mergeCell ref="H621:H623"/>
    <mergeCell ref="I621:I623"/>
    <mergeCell ref="J621:J623"/>
    <mergeCell ref="K621:K623"/>
    <mergeCell ref="L621:L623"/>
    <mergeCell ref="AV618:AV620"/>
    <mergeCell ref="AW618:AW620"/>
    <mergeCell ref="AX618:AX620"/>
    <mergeCell ref="AY618:AY620"/>
    <mergeCell ref="A621:A623"/>
    <mergeCell ref="B621:B623"/>
    <mergeCell ref="C621:C623"/>
    <mergeCell ref="D621:D623"/>
    <mergeCell ref="E621:E623"/>
    <mergeCell ref="F621:F623"/>
    <mergeCell ref="S618:S620"/>
    <mergeCell ref="T618:T620"/>
    <mergeCell ref="AR618:AR620"/>
    <mergeCell ref="AS618:AS620"/>
    <mergeCell ref="AT618:AT620"/>
    <mergeCell ref="AU618:AU620"/>
    <mergeCell ref="M618:M620"/>
    <mergeCell ref="N618:N620"/>
    <mergeCell ref="O618:O620"/>
    <mergeCell ref="P618:P620"/>
    <mergeCell ref="Q618:Q620"/>
    <mergeCell ref="R618:R620"/>
    <mergeCell ref="G618:G620"/>
    <mergeCell ref="H618:H620"/>
    <mergeCell ref="I618:I620"/>
    <mergeCell ref="J618:J620"/>
    <mergeCell ref="K618:K620"/>
    <mergeCell ref="L618:L620"/>
    <mergeCell ref="AV621:AV623"/>
    <mergeCell ref="AW621:AW623"/>
    <mergeCell ref="AX621:AX623"/>
    <mergeCell ref="AY621:AY623"/>
    <mergeCell ref="A618:A620"/>
    <mergeCell ref="B618:B620"/>
    <mergeCell ref="C618:C620"/>
    <mergeCell ref="D618:D620"/>
    <mergeCell ref="E618:E620"/>
    <mergeCell ref="F618:F620"/>
    <mergeCell ref="S627:S629"/>
    <mergeCell ref="T627:T629"/>
    <mergeCell ref="AR627:AR629"/>
    <mergeCell ref="AS627:AS629"/>
    <mergeCell ref="AT627:AT629"/>
    <mergeCell ref="AU627:AU629"/>
    <mergeCell ref="M627:M629"/>
    <mergeCell ref="N627:N629"/>
    <mergeCell ref="O627:O629"/>
    <mergeCell ref="P627:P629"/>
    <mergeCell ref="Q627:Q629"/>
    <mergeCell ref="R627:R629"/>
    <mergeCell ref="G627:G629"/>
    <mergeCell ref="H627:H629"/>
    <mergeCell ref="I627:I629"/>
    <mergeCell ref="J627:J629"/>
    <mergeCell ref="K627:K629"/>
    <mergeCell ref="L627:L629"/>
    <mergeCell ref="AV624:AV626"/>
    <mergeCell ref="AW624:AW626"/>
    <mergeCell ref="AX624:AX626"/>
    <mergeCell ref="AY624:AY626"/>
    <mergeCell ref="A627:A629"/>
    <mergeCell ref="B627:B629"/>
    <mergeCell ref="C627:C629"/>
    <mergeCell ref="D627:D629"/>
    <mergeCell ref="E627:E629"/>
    <mergeCell ref="F627:F629"/>
    <mergeCell ref="S624:S626"/>
    <mergeCell ref="T624:T626"/>
    <mergeCell ref="AR624:AR626"/>
    <mergeCell ref="AS624:AS626"/>
    <mergeCell ref="AT624:AT626"/>
    <mergeCell ref="AU624:AU626"/>
    <mergeCell ref="M624:M626"/>
    <mergeCell ref="N624:N626"/>
    <mergeCell ref="O624:O626"/>
    <mergeCell ref="P624:P626"/>
    <mergeCell ref="Q624:Q626"/>
    <mergeCell ref="R624:R626"/>
    <mergeCell ref="G624:G626"/>
    <mergeCell ref="H624:H626"/>
    <mergeCell ref="I624:I626"/>
    <mergeCell ref="J624:J626"/>
    <mergeCell ref="K624:K626"/>
    <mergeCell ref="L624:L626"/>
    <mergeCell ref="AV627:AV629"/>
    <mergeCell ref="AW627:AW629"/>
    <mergeCell ref="AX627:AX629"/>
    <mergeCell ref="AY627:AY629"/>
    <mergeCell ref="A624:A626"/>
    <mergeCell ref="B624:B626"/>
    <mergeCell ref="C624:C626"/>
    <mergeCell ref="D624:D626"/>
    <mergeCell ref="E624:E626"/>
    <mergeCell ref="F624:F626"/>
    <mergeCell ref="S633:S635"/>
    <mergeCell ref="T633:T635"/>
    <mergeCell ref="AR633:AR635"/>
    <mergeCell ref="AS633:AS635"/>
    <mergeCell ref="AT633:AT635"/>
    <mergeCell ref="AU633:AU635"/>
    <mergeCell ref="M633:M635"/>
    <mergeCell ref="N633:N635"/>
    <mergeCell ref="O633:O635"/>
    <mergeCell ref="P633:P635"/>
    <mergeCell ref="Q633:Q635"/>
    <mergeCell ref="R633:R635"/>
    <mergeCell ref="G633:G635"/>
    <mergeCell ref="H633:H635"/>
    <mergeCell ref="I633:I635"/>
    <mergeCell ref="J633:J635"/>
    <mergeCell ref="K633:K635"/>
    <mergeCell ref="L633:L635"/>
    <mergeCell ref="AV630:AV632"/>
    <mergeCell ref="AW630:AW632"/>
    <mergeCell ref="AX630:AX632"/>
    <mergeCell ref="AY630:AY632"/>
    <mergeCell ref="A633:A635"/>
    <mergeCell ref="B633:B635"/>
    <mergeCell ref="C633:C635"/>
    <mergeCell ref="D633:D635"/>
    <mergeCell ref="E633:E635"/>
    <mergeCell ref="F633:F635"/>
    <mergeCell ref="S630:S632"/>
    <mergeCell ref="T630:T632"/>
    <mergeCell ref="AR630:AR632"/>
    <mergeCell ref="AS630:AS632"/>
    <mergeCell ref="AT630:AT632"/>
    <mergeCell ref="AU630:AU632"/>
    <mergeCell ref="M630:M632"/>
    <mergeCell ref="N630:N632"/>
    <mergeCell ref="O630:O632"/>
    <mergeCell ref="P630:P632"/>
    <mergeCell ref="Q630:Q632"/>
    <mergeCell ref="R630:R632"/>
    <mergeCell ref="G630:G632"/>
    <mergeCell ref="H630:H632"/>
    <mergeCell ref="I630:I632"/>
    <mergeCell ref="J630:J632"/>
    <mergeCell ref="K630:K632"/>
    <mergeCell ref="L630:L632"/>
    <mergeCell ref="AV633:AV635"/>
    <mergeCell ref="AW633:AW635"/>
    <mergeCell ref="AX633:AX635"/>
    <mergeCell ref="AY633:AY635"/>
    <mergeCell ref="A630:A632"/>
    <mergeCell ref="B630:B632"/>
    <mergeCell ref="C630:C632"/>
    <mergeCell ref="D630:D632"/>
    <mergeCell ref="E630:E632"/>
    <mergeCell ref="F630:F632"/>
    <mergeCell ref="S639:S641"/>
    <mergeCell ref="T639:T641"/>
    <mergeCell ref="AR639:AR641"/>
    <mergeCell ref="AS639:AS641"/>
    <mergeCell ref="AT639:AT641"/>
    <mergeCell ref="AU639:AU641"/>
    <mergeCell ref="M639:M641"/>
    <mergeCell ref="N639:N641"/>
    <mergeCell ref="O639:O641"/>
    <mergeCell ref="P639:P641"/>
    <mergeCell ref="Q639:Q641"/>
    <mergeCell ref="R639:R641"/>
    <mergeCell ref="G639:G641"/>
    <mergeCell ref="H639:H641"/>
    <mergeCell ref="I639:I641"/>
    <mergeCell ref="J639:J641"/>
    <mergeCell ref="K639:K641"/>
    <mergeCell ref="L639:L641"/>
    <mergeCell ref="AV636:AV638"/>
    <mergeCell ref="AW636:AW638"/>
    <mergeCell ref="AX636:AX638"/>
    <mergeCell ref="AY636:AY638"/>
    <mergeCell ref="A639:A641"/>
    <mergeCell ref="B639:B641"/>
    <mergeCell ref="C639:C641"/>
    <mergeCell ref="D639:D641"/>
    <mergeCell ref="E639:E641"/>
    <mergeCell ref="F639:F641"/>
    <mergeCell ref="S636:S638"/>
    <mergeCell ref="T636:T638"/>
    <mergeCell ref="AR636:AR638"/>
    <mergeCell ref="AS636:AS638"/>
    <mergeCell ref="AT636:AT638"/>
    <mergeCell ref="AU636:AU638"/>
    <mergeCell ref="M636:M638"/>
    <mergeCell ref="N636:N638"/>
    <mergeCell ref="O636:O638"/>
    <mergeCell ref="P636:P638"/>
    <mergeCell ref="Q636:Q638"/>
    <mergeCell ref="R636:R638"/>
    <mergeCell ref="G636:G638"/>
    <mergeCell ref="H636:H638"/>
    <mergeCell ref="I636:I638"/>
    <mergeCell ref="J636:J638"/>
    <mergeCell ref="K636:K638"/>
    <mergeCell ref="L636:L638"/>
    <mergeCell ref="AV639:AV641"/>
    <mergeCell ref="AW639:AW641"/>
    <mergeCell ref="AX639:AX641"/>
    <mergeCell ref="AY639:AY641"/>
    <mergeCell ref="A636:A638"/>
    <mergeCell ref="B636:B638"/>
    <mergeCell ref="C636:C638"/>
    <mergeCell ref="D636:D638"/>
    <mergeCell ref="E636:E638"/>
    <mergeCell ref="F636:F638"/>
    <mergeCell ref="S645:S647"/>
    <mergeCell ref="T645:T647"/>
    <mergeCell ref="AR645:AR647"/>
    <mergeCell ref="AS645:AS647"/>
    <mergeCell ref="AT645:AT647"/>
    <mergeCell ref="AU645:AU647"/>
    <mergeCell ref="M645:M647"/>
    <mergeCell ref="N645:N647"/>
    <mergeCell ref="O645:O647"/>
    <mergeCell ref="P645:P647"/>
    <mergeCell ref="Q645:Q647"/>
    <mergeCell ref="R645:R647"/>
    <mergeCell ref="G645:G647"/>
    <mergeCell ref="H645:H647"/>
    <mergeCell ref="I645:I647"/>
    <mergeCell ref="J645:J647"/>
    <mergeCell ref="K645:K647"/>
    <mergeCell ref="L645:L647"/>
    <mergeCell ref="AV642:AV644"/>
    <mergeCell ref="AW642:AW644"/>
    <mergeCell ref="AX642:AX644"/>
    <mergeCell ref="AY642:AY644"/>
    <mergeCell ref="A645:A647"/>
    <mergeCell ref="B645:B647"/>
    <mergeCell ref="C645:C647"/>
    <mergeCell ref="D645:D647"/>
    <mergeCell ref="E645:E647"/>
    <mergeCell ref="F645:F647"/>
    <mergeCell ref="S642:S644"/>
    <mergeCell ref="T642:T644"/>
    <mergeCell ref="AR642:AR644"/>
    <mergeCell ref="AS642:AS644"/>
    <mergeCell ref="AT642:AT644"/>
    <mergeCell ref="AU642:AU644"/>
    <mergeCell ref="M642:M644"/>
    <mergeCell ref="N642:N644"/>
    <mergeCell ref="O642:O644"/>
    <mergeCell ref="P642:P644"/>
    <mergeCell ref="Q642:Q644"/>
    <mergeCell ref="R642:R644"/>
    <mergeCell ref="G642:G644"/>
    <mergeCell ref="H642:H644"/>
    <mergeCell ref="I642:I644"/>
    <mergeCell ref="J642:J644"/>
    <mergeCell ref="K642:K644"/>
    <mergeCell ref="L642:L644"/>
    <mergeCell ref="AV645:AV647"/>
    <mergeCell ref="AW645:AW647"/>
    <mergeCell ref="AX645:AX647"/>
    <mergeCell ref="AY645:AY647"/>
    <mergeCell ref="A642:A644"/>
    <mergeCell ref="B642:B644"/>
    <mergeCell ref="C642:C644"/>
    <mergeCell ref="D642:D644"/>
    <mergeCell ref="E642:E644"/>
    <mergeCell ref="F642:F644"/>
    <mergeCell ref="S651:S653"/>
    <mergeCell ref="T651:T653"/>
    <mergeCell ref="AR651:AR653"/>
    <mergeCell ref="AS651:AS653"/>
    <mergeCell ref="AT651:AT653"/>
    <mergeCell ref="AU651:AU653"/>
    <mergeCell ref="M651:M653"/>
    <mergeCell ref="N651:N653"/>
    <mergeCell ref="O651:O653"/>
    <mergeCell ref="P651:P653"/>
    <mergeCell ref="Q651:Q653"/>
    <mergeCell ref="R651:R653"/>
    <mergeCell ref="G651:G653"/>
    <mergeCell ref="H651:H653"/>
    <mergeCell ref="I651:I653"/>
    <mergeCell ref="J651:J653"/>
    <mergeCell ref="K651:K653"/>
    <mergeCell ref="L651:L653"/>
    <mergeCell ref="AV648:AV650"/>
    <mergeCell ref="AW648:AW650"/>
    <mergeCell ref="AX648:AX650"/>
    <mergeCell ref="AY648:AY650"/>
    <mergeCell ref="A651:A653"/>
    <mergeCell ref="B651:B653"/>
    <mergeCell ref="C651:C653"/>
    <mergeCell ref="D651:D653"/>
    <mergeCell ref="E651:E653"/>
    <mergeCell ref="F651:F653"/>
    <mergeCell ref="S648:S650"/>
    <mergeCell ref="T648:T650"/>
    <mergeCell ref="AR648:AR650"/>
    <mergeCell ref="AS648:AS650"/>
    <mergeCell ref="AT648:AT650"/>
    <mergeCell ref="AU648:AU650"/>
    <mergeCell ref="M648:M650"/>
    <mergeCell ref="N648:N650"/>
    <mergeCell ref="O648:O650"/>
    <mergeCell ref="P648:P650"/>
    <mergeCell ref="Q648:Q650"/>
    <mergeCell ref="R648:R650"/>
    <mergeCell ref="G648:G650"/>
    <mergeCell ref="H648:H650"/>
    <mergeCell ref="I648:I650"/>
    <mergeCell ref="J648:J650"/>
    <mergeCell ref="K648:K650"/>
    <mergeCell ref="L648:L650"/>
    <mergeCell ref="AV651:AV653"/>
    <mergeCell ref="AW651:AW653"/>
    <mergeCell ref="AX651:AX653"/>
    <mergeCell ref="AY651:AY653"/>
    <mergeCell ref="A648:A650"/>
    <mergeCell ref="B648:B650"/>
    <mergeCell ref="C648:C650"/>
    <mergeCell ref="D648:D650"/>
    <mergeCell ref="E648:E650"/>
    <mergeCell ref="F648:F650"/>
    <mergeCell ref="S657:S659"/>
    <mergeCell ref="T657:T659"/>
    <mergeCell ref="AR657:AR659"/>
    <mergeCell ref="AS657:AS659"/>
    <mergeCell ref="AT657:AT659"/>
    <mergeCell ref="AU657:AU659"/>
    <mergeCell ref="M657:M659"/>
    <mergeCell ref="N657:N659"/>
    <mergeCell ref="O657:O659"/>
    <mergeCell ref="P657:P659"/>
    <mergeCell ref="Q657:Q659"/>
    <mergeCell ref="R657:R659"/>
    <mergeCell ref="G657:G659"/>
    <mergeCell ref="H657:H659"/>
    <mergeCell ref="I657:I659"/>
    <mergeCell ref="J657:J659"/>
    <mergeCell ref="K657:K659"/>
    <mergeCell ref="L657:L659"/>
    <mergeCell ref="AV654:AV656"/>
    <mergeCell ref="AW654:AW656"/>
    <mergeCell ref="AX654:AX656"/>
    <mergeCell ref="AY654:AY656"/>
    <mergeCell ref="A657:A659"/>
    <mergeCell ref="B657:B659"/>
    <mergeCell ref="C657:C659"/>
    <mergeCell ref="D657:D659"/>
    <mergeCell ref="E657:E659"/>
    <mergeCell ref="F657:F659"/>
    <mergeCell ref="S654:S656"/>
    <mergeCell ref="T654:T656"/>
    <mergeCell ref="AR654:AR656"/>
    <mergeCell ref="AS654:AS656"/>
    <mergeCell ref="AT654:AT656"/>
    <mergeCell ref="AU654:AU656"/>
    <mergeCell ref="M654:M656"/>
    <mergeCell ref="N654:N656"/>
    <mergeCell ref="O654:O656"/>
    <mergeCell ref="P654:P656"/>
    <mergeCell ref="Q654:Q656"/>
    <mergeCell ref="R654:R656"/>
    <mergeCell ref="G654:G656"/>
    <mergeCell ref="H654:H656"/>
    <mergeCell ref="I654:I656"/>
    <mergeCell ref="J654:J656"/>
    <mergeCell ref="K654:K656"/>
    <mergeCell ref="L654:L656"/>
    <mergeCell ref="AV657:AV659"/>
    <mergeCell ref="AW657:AW659"/>
    <mergeCell ref="AX657:AX659"/>
    <mergeCell ref="AY657:AY659"/>
    <mergeCell ref="A654:A656"/>
    <mergeCell ref="B654:B656"/>
    <mergeCell ref="C654:C656"/>
    <mergeCell ref="D654:D656"/>
    <mergeCell ref="E654:E656"/>
    <mergeCell ref="F654:F656"/>
    <mergeCell ref="S663:S665"/>
    <mergeCell ref="T663:T665"/>
    <mergeCell ref="AR663:AR665"/>
    <mergeCell ref="AS663:AS665"/>
    <mergeCell ref="AT663:AT665"/>
    <mergeCell ref="AU663:AU665"/>
    <mergeCell ref="M663:M665"/>
    <mergeCell ref="N663:N665"/>
    <mergeCell ref="O663:O665"/>
    <mergeCell ref="P663:P665"/>
    <mergeCell ref="Q663:Q665"/>
    <mergeCell ref="R663:R665"/>
    <mergeCell ref="G663:G665"/>
    <mergeCell ref="H663:H665"/>
    <mergeCell ref="I663:I665"/>
    <mergeCell ref="J663:J665"/>
    <mergeCell ref="K663:K665"/>
    <mergeCell ref="L663:L665"/>
    <mergeCell ref="AV660:AV662"/>
    <mergeCell ref="AW660:AW662"/>
    <mergeCell ref="AX660:AX662"/>
    <mergeCell ref="AY660:AY662"/>
    <mergeCell ref="A663:A665"/>
    <mergeCell ref="B663:B665"/>
    <mergeCell ref="C663:C665"/>
    <mergeCell ref="D663:D665"/>
    <mergeCell ref="E663:E665"/>
    <mergeCell ref="F663:F665"/>
    <mergeCell ref="S660:S662"/>
    <mergeCell ref="T660:T662"/>
    <mergeCell ref="AR660:AR662"/>
    <mergeCell ref="AS660:AS662"/>
    <mergeCell ref="AT660:AT662"/>
    <mergeCell ref="AU660:AU662"/>
    <mergeCell ref="M660:M662"/>
    <mergeCell ref="N660:N662"/>
    <mergeCell ref="O660:O662"/>
    <mergeCell ref="P660:P662"/>
    <mergeCell ref="Q660:Q662"/>
    <mergeCell ref="R660:R662"/>
    <mergeCell ref="G660:G662"/>
    <mergeCell ref="H660:H662"/>
    <mergeCell ref="I660:I662"/>
    <mergeCell ref="J660:J662"/>
    <mergeCell ref="K660:K662"/>
    <mergeCell ref="L660:L662"/>
    <mergeCell ref="AV663:AV665"/>
    <mergeCell ref="AW663:AW665"/>
    <mergeCell ref="AX663:AX665"/>
    <mergeCell ref="AY663:AY665"/>
    <mergeCell ref="A660:A662"/>
    <mergeCell ref="B660:B662"/>
    <mergeCell ref="C660:C662"/>
    <mergeCell ref="D660:D662"/>
    <mergeCell ref="E660:E662"/>
    <mergeCell ref="F660:F662"/>
    <mergeCell ref="S669:S671"/>
    <mergeCell ref="T669:T671"/>
    <mergeCell ref="AR669:AR671"/>
    <mergeCell ref="AS669:AS671"/>
    <mergeCell ref="AT669:AT671"/>
    <mergeCell ref="AU669:AU671"/>
    <mergeCell ref="M669:M671"/>
    <mergeCell ref="N669:N671"/>
    <mergeCell ref="O669:O671"/>
    <mergeCell ref="P669:P671"/>
    <mergeCell ref="Q669:Q671"/>
    <mergeCell ref="R669:R671"/>
    <mergeCell ref="G669:G671"/>
    <mergeCell ref="H669:H671"/>
    <mergeCell ref="I669:I671"/>
    <mergeCell ref="J669:J671"/>
    <mergeCell ref="K669:K671"/>
    <mergeCell ref="L669:L671"/>
    <mergeCell ref="AV666:AV668"/>
    <mergeCell ref="AW666:AW668"/>
    <mergeCell ref="AX666:AX668"/>
    <mergeCell ref="AY666:AY668"/>
    <mergeCell ref="A669:A671"/>
    <mergeCell ref="B669:B671"/>
    <mergeCell ref="C669:C671"/>
    <mergeCell ref="D669:D671"/>
    <mergeCell ref="E669:E671"/>
    <mergeCell ref="F669:F671"/>
    <mergeCell ref="S666:S668"/>
    <mergeCell ref="T666:T668"/>
    <mergeCell ref="AR666:AR668"/>
    <mergeCell ref="AS666:AS668"/>
    <mergeCell ref="AT666:AT668"/>
    <mergeCell ref="AU666:AU668"/>
    <mergeCell ref="M666:M668"/>
    <mergeCell ref="N666:N668"/>
    <mergeCell ref="O666:O668"/>
    <mergeCell ref="P666:P668"/>
    <mergeCell ref="Q666:Q668"/>
    <mergeCell ref="R666:R668"/>
    <mergeCell ref="G666:G668"/>
    <mergeCell ref="H666:H668"/>
    <mergeCell ref="I666:I668"/>
    <mergeCell ref="J666:J668"/>
    <mergeCell ref="K666:K668"/>
    <mergeCell ref="L666:L668"/>
    <mergeCell ref="AV669:AV671"/>
    <mergeCell ref="AW669:AW671"/>
    <mergeCell ref="AX669:AX671"/>
    <mergeCell ref="AY669:AY671"/>
    <mergeCell ref="A666:A668"/>
    <mergeCell ref="B666:B668"/>
    <mergeCell ref="C666:C668"/>
    <mergeCell ref="D666:D668"/>
    <mergeCell ref="E666:E668"/>
    <mergeCell ref="F666:F668"/>
    <mergeCell ref="S675:S677"/>
    <mergeCell ref="T675:T677"/>
    <mergeCell ref="AR675:AR677"/>
    <mergeCell ref="AS675:AS677"/>
    <mergeCell ref="AT675:AT677"/>
    <mergeCell ref="AU675:AU677"/>
    <mergeCell ref="M675:M677"/>
    <mergeCell ref="N675:N677"/>
    <mergeCell ref="O675:O677"/>
    <mergeCell ref="P675:P677"/>
    <mergeCell ref="Q675:Q677"/>
    <mergeCell ref="R675:R677"/>
    <mergeCell ref="G675:G677"/>
    <mergeCell ref="H675:H677"/>
    <mergeCell ref="I675:I677"/>
    <mergeCell ref="J675:J677"/>
    <mergeCell ref="K675:K677"/>
    <mergeCell ref="L675:L677"/>
    <mergeCell ref="AV672:AV674"/>
    <mergeCell ref="AW672:AW674"/>
    <mergeCell ref="AX672:AX674"/>
    <mergeCell ref="AY672:AY674"/>
    <mergeCell ref="A675:A677"/>
    <mergeCell ref="B675:B677"/>
    <mergeCell ref="C675:C677"/>
    <mergeCell ref="D675:D677"/>
    <mergeCell ref="E675:E677"/>
    <mergeCell ref="F675:F677"/>
    <mergeCell ref="S672:S674"/>
    <mergeCell ref="T672:T674"/>
    <mergeCell ref="AR672:AR674"/>
    <mergeCell ref="AS672:AS674"/>
    <mergeCell ref="AT672:AT674"/>
    <mergeCell ref="AU672:AU674"/>
    <mergeCell ref="M672:M674"/>
    <mergeCell ref="N672:N674"/>
    <mergeCell ref="O672:O674"/>
    <mergeCell ref="P672:P674"/>
    <mergeCell ref="Q672:Q674"/>
    <mergeCell ref="R672:R674"/>
    <mergeCell ref="G672:G674"/>
    <mergeCell ref="H672:H674"/>
    <mergeCell ref="I672:I674"/>
    <mergeCell ref="J672:J674"/>
    <mergeCell ref="K672:K674"/>
    <mergeCell ref="L672:L674"/>
    <mergeCell ref="AV675:AV677"/>
    <mergeCell ref="AW675:AW677"/>
    <mergeCell ref="AX675:AX677"/>
    <mergeCell ref="AY675:AY677"/>
    <mergeCell ref="A672:A674"/>
    <mergeCell ref="B672:B674"/>
    <mergeCell ref="C672:C674"/>
    <mergeCell ref="D672:D674"/>
    <mergeCell ref="E672:E674"/>
    <mergeCell ref="F672:F674"/>
    <mergeCell ref="S681:S683"/>
    <mergeCell ref="T681:T683"/>
    <mergeCell ref="AR681:AR683"/>
    <mergeCell ref="AS681:AS683"/>
    <mergeCell ref="AT681:AT683"/>
    <mergeCell ref="AU681:AU683"/>
    <mergeCell ref="M681:M683"/>
    <mergeCell ref="N681:N683"/>
    <mergeCell ref="O681:O683"/>
    <mergeCell ref="P681:P683"/>
    <mergeCell ref="Q681:Q683"/>
    <mergeCell ref="R681:R683"/>
    <mergeCell ref="G681:G683"/>
    <mergeCell ref="H681:H683"/>
    <mergeCell ref="I681:I683"/>
    <mergeCell ref="J681:J683"/>
    <mergeCell ref="K681:K683"/>
    <mergeCell ref="L681:L683"/>
    <mergeCell ref="AV678:AV680"/>
    <mergeCell ref="AW678:AW680"/>
    <mergeCell ref="AX678:AX680"/>
    <mergeCell ref="AY678:AY680"/>
    <mergeCell ref="A681:A683"/>
    <mergeCell ref="B681:B683"/>
    <mergeCell ref="C681:C683"/>
    <mergeCell ref="D681:D683"/>
    <mergeCell ref="E681:E683"/>
    <mergeCell ref="F681:F683"/>
    <mergeCell ref="S678:S680"/>
    <mergeCell ref="T678:T680"/>
    <mergeCell ref="AR678:AR680"/>
    <mergeCell ref="AS678:AS680"/>
    <mergeCell ref="AT678:AT680"/>
    <mergeCell ref="AU678:AU680"/>
    <mergeCell ref="M678:M680"/>
    <mergeCell ref="N678:N680"/>
    <mergeCell ref="O678:O680"/>
    <mergeCell ref="P678:P680"/>
    <mergeCell ref="Q678:Q680"/>
    <mergeCell ref="R678:R680"/>
    <mergeCell ref="G678:G680"/>
    <mergeCell ref="H678:H680"/>
    <mergeCell ref="I678:I680"/>
    <mergeCell ref="J678:J680"/>
    <mergeCell ref="K678:K680"/>
    <mergeCell ref="L678:L680"/>
    <mergeCell ref="AV681:AV683"/>
    <mergeCell ref="AW681:AW683"/>
    <mergeCell ref="AX681:AX683"/>
    <mergeCell ref="AY681:AY683"/>
    <mergeCell ref="A678:A680"/>
    <mergeCell ref="B678:B680"/>
    <mergeCell ref="C678:C680"/>
    <mergeCell ref="D678:D680"/>
    <mergeCell ref="E678:E680"/>
    <mergeCell ref="F678:F680"/>
    <mergeCell ref="S687:S689"/>
    <mergeCell ref="T687:T689"/>
    <mergeCell ref="AR687:AR689"/>
    <mergeCell ref="AS687:AS689"/>
    <mergeCell ref="AT687:AT689"/>
    <mergeCell ref="AU687:AU689"/>
    <mergeCell ref="M687:M689"/>
    <mergeCell ref="N687:N689"/>
    <mergeCell ref="O687:O689"/>
    <mergeCell ref="P687:P689"/>
    <mergeCell ref="Q687:Q689"/>
    <mergeCell ref="R687:R689"/>
    <mergeCell ref="G687:G689"/>
    <mergeCell ref="H687:H689"/>
    <mergeCell ref="I687:I689"/>
    <mergeCell ref="J687:J689"/>
    <mergeCell ref="K687:K689"/>
    <mergeCell ref="L687:L689"/>
    <mergeCell ref="AV684:AV686"/>
    <mergeCell ref="AW684:AW686"/>
    <mergeCell ref="AX684:AX686"/>
    <mergeCell ref="AY684:AY686"/>
    <mergeCell ref="A687:A689"/>
    <mergeCell ref="B687:B689"/>
    <mergeCell ref="C687:C689"/>
    <mergeCell ref="D687:D689"/>
    <mergeCell ref="E687:E689"/>
    <mergeCell ref="F687:F689"/>
    <mergeCell ref="S684:S686"/>
    <mergeCell ref="T684:T686"/>
    <mergeCell ref="AR684:AR686"/>
    <mergeCell ref="AS684:AS686"/>
    <mergeCell ref="AT684:AT686"/>
    <mergeCell ref="AU684:AU686"/>
    <mergeCell ref="M684:M686"/>
    <mergeCell ref="N684:N686"/>
    <mergeCell ref="O684:O686"/>
    <mergeCell ref="P684:P686"/>
    <mergeCell ref="Q684:Q686"/>
    <mergeCell ref="R684:R686"/>
    <mergeCell ref="G684:G686"/>
    <mergeCell ref="H684:H686"/>
    <mergeCell ref="I684:I686"/>
    <mergeCell ref="J684:J686"/>
    <mergeCell ref="K684:K686"/>
    <mergeCell ref="L684:L686"/>
    <mergeCell ref="AV687:AV689"/>
    <mergeCell ref="AW687:AW689"/>
    <mergeCell ref="AX687:AX689"/>
    <mergeCell ref="AY687:AY689"/>
    <mergeCell ref="A684:A686"/>
    <mergeCell ref="B684:B686"/>
    <mergeCell ref="C684:C686"/>
    <mergeCell ref="D684:D686"/>
    <mergeCell ref="E684:E686"/>
    <mergeCell ref="F684:F686"/>
    <mergeCell ref="S693:S695"/>
    <mergeCell ref="T693:T695"/>
    <mergeCell ref="AR693:AR695"/>
    <mergeCell ref="AS693:AS695"/>
    <mergeCell ref="AT693:AT695"/>
    <mergeCell ref="AU693:AU695"/>
    <mergeCell ref="M693:M695"/>
    <mergeCell ref="N693:N695"/>
    <mergeCell ref="O693:O695"/>
    <mergeCell ref="P693:P695"/>
    <mergeCell ref="Q693:Q695"/>
    <mergeCell ref="R693:R695"/>
    <mergeCell ref="G693:G695"/>
    <mergeCell ref="H693:H695"/>
    <mergeCell ref="I693:I695"/>
    <mergeCell ref="J693:J695"/>
    <mergeCell ref="K693:K695"/>
    <mergeCell ref="L693:L695"/>
    <mergeCell ref="AV690:AV692"/>
    <mergeCell ref="AW690:AW692"/>
    <mergeCell ref="AX690:AX692"/>
    <mergeCell ref="AY690:AY692"/>
    <mergeCell ref="A693:A695"/>
    <mergeCell ref="B693:B695"/>
    <mergeCell ref="C693:C695"/>
    <mergeCell ref="D693:D695"/>
    <mergeCell ref="E693:E695"/>
    <mergeCell ref="F693:F695"/>
    <mergeCell ref="S690:S692"/>
    <mergeCell ref="T690:T692"/>
    <mergeCell ref="AR690:AR692"/>
    <mergeCell ref="AS690:AS692"/>
    <mergeCell ref="AT690:AT692"/>
    <mergeCell ref="AU690:AU692"/>
    <mergeCell ref="M690:M692"/>
    <mergeCell ref="N690:N692"/>
    <mergeCell ref="O690:O692"/>
    <mergeCell ref="P690:P692"/>
    <mergeCell ref="Q690:Q692"/>
    <mergeCell ref="R690:R692"/>
    <mergeCell ref="G690:G692"/>
    <mergeCell ref="H690:H692"/>
    <mergeCell ref="I690:I692"/>
    <mergeCell ref="J690:J692"/>
    <mergeCell ref="K690:K692"/>
    <mergeCell ref="L690:L692"/>
    <mergeCell ref="AV693:AV695"/>
    <mergeCell ref="AW693:AW695"/>
    <mergeCell ref="AX693:AX695"/>
    <mergeCell ref="AY693:AY695"/>
    <mergeCell ref="A690:A692"/>
    <mergeCell ref="B690:B692"/>
    <mergeCell ref="C690:C692"/>
    <mergeCell ref="D690:D692"/>
    <mergeCell ref="E690:E692"/>
    <mergeCell ref="F690:F692"/>
    <mergeCell ref="S699:S701"/>
    <mergeCell ref="T699:T701"/>
    <mergeCell ref="AR699:AR701"/>
    <mergeCell ref="AS699:AS701"/>
    <mergeCell ref="AT699:AT701"/>
    <mergeCell ref="AU699:AU701"/>
    <mergeCell ref="M699:M701"/>
    <mergeCell ref="N699:N701"/>
    <mergeCell ref="O699:O701"/>
    <mergeCell ref="P699:P701"/>
    <mergeCell ref="Q699:Q701"/>
    <mergeCell ref="R699:R701"/>
    <mergeCell ref="G699:G701"/>
    <mergeCell ref="H699:H701"/>
    <mergeCell ref="I699:I701"/>
    <mergeCell ref="J699:J701"/>
    <mergeCell ref="K699:K701"/>
    <mergeCell ref="L699:L701"/>
    <mergeCell ref="AV696:AV698"/>
    <mergeCell ref="AW696:AW698"/>
    <mergeCell ref="AX696:AX698"/>
    <mergeCell ref="AY696:AY698"/>
    <mergeCell ref="A699:A701"/>
    <mergeCell ref="B699:B701"/>
    <mergeCell ref="C699:C701"/>
    <mergeCell ref="D699:D701"/>
    <mergeCell ref="E699:E701"/>
    <mergeCell ref="F699:F701"/>
    <mergeCell ref="S696:S698"/>
    <mergeCell ref="T696:T698"/>
    <mergeCell ref="AR696:AR698"/>
    <mergeCell ref="AS696:AS698"/>
    <mergeCell ref="AT696:AT698"/>
    <mergeCell ref="AU696:AU698"/>
    <mergeCell ref="M696:M698"/>
    <mergeCell ref="N696:N698"/>
    <mergeCell ref="O696:O698"/>
    <mergeCell ref="P696:P698"/>
    <mergeCell ref="Q696:Q698"/>
    <mergeCell ref="R696:R698"/>
    <mergeCell ref="G696:G698"/>
    <mergeCell ref="H696:H698"/>
    <mergeCell ref="I696:I698"/>
    <mergeCell ref="J696:J698"/>
    <mergeCell ref="K696:K698"/>
    <mergeCell ref="L696:L698"/>
    <mergeCell ref="AV699:AV701"/>
    <mergeCell ref="AW699:AW701"/>
    <mergeCell ref="AX699:AX701"/>
    <mergeCell ref="AY699:AY701"/>
    <mergeCell ref="A696:A698"/>
    <mergeCell ref="B696:B698"/>
    <mergeCell ref="C696:C698"/>
    <mergeCell ref="D696:D698"/>
    <mergeCell ref="E696:E698"/>
    <mergeCell ref="F696:F698"/>
    <mergeCell ref="S705:S707"/>
    <mergeCell ref="T705:T707"/>
    <mergeCell ref="AR705:AR707"/>
    <mergeCell ref="AS705:AS707"/>
    <mergeCell ref="AT705:AT707"/>
    <mergeCell ref="AU705:AU707"/>
    <mergeCell ref="M705:M707"/>
    <mergeCell ref="N705:N707"/>
    <mergeCell ref="O705:O707"/>
    <mergeCell ref="P705:P707"/>
    <mergeCell ref="Q705:Q707"/>
    <mergeCell ref="R705:R707"/>
    <mergeCell ref="G705:G707"/>
    <mergeCell ref="H705:H707"/>
    <mergeCell ref="I705:I707"/>
    <mergeCell ref="J705:J707"/>
    <mergeCell ref="K705:K707"/>
    <mergeCell ref="L705:L707"/>
    <mergeCell ref="AV702:AV704"/>
    <mergeCell ref="AW702:AW704"/>
    <mergeCell ref="AX702:AX704"/>
    <mergeCell ref="AY702:AY704"/>
    <mergeCell ref="A705:A707"/>
    <mergeCell ref="B705:B707"/>
    <mergeCell ref="C705:C707"/>
    <mergeCell ref="D705:D707"/>
    <mergeCell ref="E705:E707"/>
    <mergeCell ref="F705:F707"/>
    <mergeCell ref="S702:S704"/>
    <mergeCell ref="T702:T704"/>
    <mergeCell ref="AR702:AR704"/>
    <mergeCell ref="AS702:AS704"/>
    <mergeCell ref="AT702:AT704"/>
    <mergeCell ref="AU702:AU704"/>
    <mergeCell ref="M702:M704"/>
    <mergeCell ref="N702:N704"/>
    <mergeCell ref="O702:O704"/>
    <mergeCell ref="P702:P704"/>
    <mergeCell ref="Q702:Q704"/>
    <mergeCell ref="R702:R704"/>
    <mergeCell ref="G702:G704"/>
    <mergeCell ref="H702:H704"/>
    <mergeCell ref="I702:I704"/>
    <mergeCell ref="J702:J704"/>
    <mergeCell ref="K702:K704"/>
    <mergeCell ref="L702:L704"/>
    <mergeCell ref="AV705:AV707"/>
    <mergeCell ref="AW705:AW707"/>
    <mergeCell ref="AX705:AX707"/>
    <mergeCell ref="AY705:AY707"/>
    <mergeCell ref="A702:A704"/>
    <mergeCell ref="B702:B704"/>
    <mergeCell ref="C702:C704"/>
    <mergeCell ref="D702:D704"/>
    <mergeCell ref="E702:E704"/>
    <mergeCell ref="F702:F704"/>
    <mergeCell ref="S711:S713"/>
    <mergeCell ref="T711:T713"/>
    <mergeCell ref="AR711:AR713"/>
    <mergeCell ref="AS711:AS713"/>
    <mergeCell ref="AT711:AT713"/>
    <mergeCell ref="AU711:AU713"/>
    <mergeCell ref="M711:M713"/>
    <mergeCell ref="N711:N713"/>
    <mergeCell ref="O711:O713"/>
    <mergeCell ref="P711:P713"/>
    <mergeCell ref="Q711:Q713"/>
    <mergeCell ref="R711:R713"/>
    <mergeCell ref="G711:G713"/>
    <mergeCell ref="H711:H713"/>
    <mergeCell ref="I711:I713"/>
    <mergeCell ref="J711:J713"/>
    <mergeCell ref="K711:K713"/>
    <mergeCell ref="L711:L713"/>
    <mergeCell ref="AV708:AV710"/>
    <mergeCell ref="AW708:AW710"/>
    <mergeCell ref="AX708:AX710"/>
    <mergeCell ref="AY708:AY710"/>
    <mergeCell ref="A711:A713"/>
    <mergeCell ref="B711:B713"/>
    <mergeCell ref="C711:C713"/>
    <mergeCell ref="D711:D713"/>
    <mergeCell ref="E711:E713"/>
    <mergeCell ref="F711:F713"/>
    <mergeCell ref="S708:S710"/>
    <mergeCell ref="T708:T710"/>
    <mergeCell ref="AR708:AR710"/>
    <mergeCell ref="AS708:AS710"/>
    <mergeCell ref="AT708:AT710"/>
    <mergeCell ref="AU708:AU710"/>
    <mergeCell ref="M708:M710"/>
    <mergeCell ref="N708:N710"/>
    <mergeCell ref="O708:O710"/>
    <mergeCell ref="P708:P710"/>
    <mergeCell ref="Q708:Q710"/>
    <mergeCell ref="R708:R710"/>
    <mergeCell ref="G708:G710"/>
    <mergeCell ref="H708:H710"/>
    <mergeCell ref="I708:I710"/>
    <mergeCell ref="J708:J710"/>
    <mergeCell ref="K708:K710"/>
    <mergeCell ref="L708:L710"/>
    <mergeCell ref="AV711:AV713"/>
    <mergeCell ref="AW711:AW713"/>
    <mergeCell ref="AX711:AX713"/>
    <mergeCell ref="AY711:AY713"/>
    <mergeCell ref="A708:A710"/>
    <mergeCell ref="B708:B710"/>
    <mergeCell ref="C708:C710"/>
    <mergeCell ref="D708:D710"/>
    <mergeCell ref="E708:E710"/>
    <mergeCell ref="F708:F710"/>
    <mergeCell ref="S717:S719"/>
    <mergeCell ref="T717:T719"/>
    <mergeCell ref="AR717:AR719"/>
    <mergeCell ref="AS717:AS719"/>
    <mergeCell ref="AT717:AT719"/>
    <mergeCell ref="AU717:AU719"/>
    <mergeCell ref="M717:M719"/>
    <mergeCell ref="N717:N719"/>
    <mergeCell ref="O717:O719"/>
    <mergeCell ref="P717:P719"/>
    <mergeCell ref="Q717:Q719"/>
    <mergeCell ref="R717:R719"/>
    <mergeCell ref="G717:G719"/>
    <mergeCell ref="H717:H719"/>
    <mergeCell ref="I717:I719"/>
    <mergeCell ref="J717:J719"/>
    <mergeCell ref="K717:K719"/>
    <mergeCell ref="L717:L719"/>
    <mergeCell ref="AV714:AV716"/>
    <mergeCell ref="AW714:AW716"/>
    <mergeCell ref="AX714:AX716"/>
    <mergeCell ref="AY714:AY716"/>
    <mergeCell ref="A717:A719"/>
    <mergeCell ref="B717:B719"/>
    <mergeCell ref="C717:C719"/>
    <mergeCell ref="D717:D719"/>
    <mergeCell ref="E717:E719"/>
    <mergeCell ref="F717:F719"/>
    <mergeCell ref="S714:S716"/>
    <mergeCell ref="T714:T716"/>
    <mergeCell ref="AR714:AR716"/>
    <mergeCell ref="AS714:AS716"/>
    <mergeCell ref="AT714:AT716"/>
    <mergeCell ref="AU714:AU716"/>
    <mergeCell ref="M714:M716"/>
    <mergeCell ref="N714:N716"/>
    <mergeCell ref="O714:O716"/>
    <mergeCell ref="P714:P716"/>
    <mergeCell ref="Q714:Q716"/>
    <mergeCell ref="R714:R716"/>
    <mergeCell ref="G714:G716"/>
    <mergeCell ref="H714:H716"/>
    <mergeCell ref="I714:I716"/>
    <mergeCell ref="J714:J716"/>
    <mergeCell ref="K714:K716"/>
    <mergeCell ref="L714:L716"/>
    <mergeCell ref="AV717:AV719"/>
    <mergeCell ref="AW717:AW719"/>
    <mergeCell ref="AX717:AX719"/>
    <mergeCell ref="AY717:AY719"/>
    <mergeCell ref="A714:A716"/>
    <mergeCell ref="B714:B716"/>
    <mergeCell ref="C714:C716"/>
    <mergeCell ref="D714:D716"/>
    <mergeCell ref="E714:E716"/>
    <mergeCell ref="F714:F716"/>
    <mergeCell ref="S723:S725"/>
    <mergeCell ref="T723:T725"/>
    <mergeCell ref="AR723:AR725"/>
    <mergeCell ref="AS723:AS725"/>
    <mergeCell ref="AT723:AT725"/>
    <mergeCell ref="AU723:AU725"/>
    <mergeCell ref="M723:M725"/>
    <mergeCell ref="N723:N725"/>
    <mergeCell ref="O723:O725"/>
    <mergeCell ref="P723:P725"/>
    <mergeCell ref="Q723:Q725"/>
    <mergeCell ref="R723:R725"/>
    <mergeCell ref="G723:G725"/>
    <mergeCell ref="H723:H725"/>
    <mergeCell ref="I723:I725"/>
    <mergeCell ref="J723:J725"/>
    <mergeCell ref="K723:K725"/>
    <mergeCell ref="L723:L725"/>
    <mergeCell ref="AV720:AV722"/>
    <mergeCell ref="AW720:AW722"/>
    <mergeCell ref="AX720:AX722"/>
    <mergeCell ref="AY720:AY722"/>
    <mergeCell ref="A723:A725"/>
    <mergeCell ref="B723:B725"/>
    <mergeCell ref="C723:C725"/>
    <mergeCell ref="D723:D725"/>
    <mergeCell ref="E723:E725"/>
    <mergeCell ref="F723:F725"/>
    <mergeCell ref="S720:S722"/>
    <mergeCell ref="T720:T722"/>
    <mergeCell ref="AR720:AR722"/>
    <mergeCell ref="AS720:AS722"/>
    <mergeCell ref="AT720:AT722"/>
    <mergeCell ref="AU720:AU722"/>
    <mergeCell ref="M720:M722"/>
    <mergeCell ref="N720:N722"/>
    <mergeCell ref="O720:O722"/>
    <mergeCell ref="P720:P722"/>
    <mergeCell ref="Q720:Q722"/>
    <mergeCell ref="R720:R722"/>
    <mergeCell ref="G720:G722"/>
    <mergeCell ref="H720:H722"/>
    <mergeCell ref="I720:I722"/>
    <mergeCell ref="J720:J722"/>
    <mergeCell ref="K720:K722"/>
    <mergeCell ref="L720:L722"/>
    <mergeCell ref="AV723:AV725"/>
    <mergeCell ref="AW723:AW725"/>
    <mergeCell ref="AX723:AX725"/>
    <mergeCell ref="AY723:AY725"/>
    <mergeCell ref="A720:A722"/>
    <mergeCell ref="B720:B722"/>
    <mergeCell ref="C720:C722"/>
    <mergeCell ref="D720:D722"/>
    <mergeCell ref="E720:E722"/>
    <mergeCell ref="F720:F722"/>
    <mergeCell ref="S729:S731"/>
    <mergeCell ref="T729:T731"/>
    <mergeCell ref="AR729:AR731"/>
    <mergeCell ref="AS729:AS731"/>
    <mergeCell ref="AT729:AT731"/>
    <mergeCell ref="AU729:AU731"/>
    <mergeCell ref="M729:M731"/>
    <mergeCell ref="N729:N731"/>
    <mergeCell ref="O729:O731"/>
    <mergeCell ref="P729:P731"/>
    <mergeCell ref="Q729:Q731"/>
    <mergeCell ref="R729:R731"/>
    <mergeCell ref="G729:G731"/>
    <mergeCell ref="H729:H731"/>
    <mergeCell ref="I729:I731"/>
    <mergeCell ref="J729:J731"/>
    <mergeCell ref="K729:K731"/>
    <mergeCell ref="L729:L731"/>
    <mergeCell ref="AV726:AV728"/>
    <mergeCell ref="AW726:AW728"/>
    <mergeCell ref="AX726:AX728"/>
    <mergeCell ref="AY726:AY728"/>
    <mergeCell ref="A729:A731"/>
    <mergeCell ref="B729:B731"/>
    <mergeCell ref="C729:C731"/>
    <mergeCell ref="D729:D731"/>
    <mergeCell ref="E729:E731"/>
    <mergeCell ref="F729:F731"/>
    <mergeCell ref="S726:S728"/>
    <mergeCell ref="T726:T728"/>
    <mergeCell ref="AR726:AR728"/>
    <mergeCell ref="AS726:AS728"/>
    <mergeCell ref="AT726:AT728"/>
    <mergeCell ref="AU726:AU728"/>
    <mergeCell ref="M726:M728"/>
    <mergeCell ref="N726:N728"/>
    <mergeCell ref="O726:O728"/>
    <mergeCell ref="P726:P728"/>
    <mergeCell ref="Q726:Q728"/>
    <mergeCell ref="R726:R728"/>
    <mergeCell ref="G726:G728"/>
    <mergeCell ref="H726:H728"/>
    <mergeCell ref="I726:I728"/>
    <mergeCell ref="J726:J728"/>
    <mergeCell ref="K726:K728"/>
    <mergeCell ref="L726:L728"/>
    <mergeCell ref="AV729:AV731"/>
    <mergeCell ref="AW729:AW731"/>
    <mergeCell ref="AX729:AX731"/>
    <mergeCell ref="AY729:AY731"/>
    <mergeCell ref="A726:A728"/>
    <mergeCell ref="B726:B728"/>
    <mergeCell ref="C726:C728"/>
    <mergeCell ref="D726:D728"/>
    <mergeCell ref="E726:E728"/>
    <mergeCell ref="F726:F728"/>
    <mergeCell ref="S735:S737"/>
    <mergeCell ref="T735:T737"/>
    <mergeCell ref="AR735:AR737"/>
    <mergeCell ref="AS735:AS737"/>
    <mergeCell ref="AT735:AT737"/>
    <mergeCell ref="AU735:AU737"/>
    <mergeCell ref="M735:M737"/>
    <mergeCell ref="N735:N737"/>
    <mergeCell ref="O735:O737"/>
    <mergeCell ref="P735:P737"/>
    <mergeCell ref="Q735:Q737"/>
    <mergeCell ref="R735:R737"/>
    <mergeCell ref="G735:G737"/>
    <mergeCell ref="H735:H737"/>
    <mergeCell ref="I735:I737"/>
    <mergeCell ref="J735:J737"/>
    <mergeCell ref="K735:K737"/>
    <mergeCell ref="L735:L737"/>
    <mergeCell ref="AV732:AV734"/>
    <mergeCell ref="AW732:AW734"/>
    <mergeCell ref="AX732:AX734"/>
    <mergeCell ref="AY732:AY734"/>
    <mergeCell ref="A735:A737"/>
    <mergeCell ref="B735:B737"/>
    <mergeCell ref="C735:C737"/>
    <mergeCell ref="D735:D737"/>
    <mergeCell ref="E735:E737"/>
    <mergeCell ref="F735:F737"/>
    <mergeCell ref="S732:S734"/>
    <mergeCell ref="T732:T734"/>
    <mergeCell ref="AR732:AR734"/>
    <mergeCell ref="AS732:AS734"/>
    <mergeCell ref="AT732:AT734"/>
    <mergeCell ref="AU732:AU734"/>
    <mergeCell ref="M732:M734"/>
    <mergeCell ref="N732:N734"/>
    <mergeCell ref="O732:O734"/>
    <mergeCell ref="P732:P734"/>
    <mergeCell ref="Q732:Q734"/>
    <mergeCell ref="R732:R734"/>
    <mergeCell ref="G732:G734"/>
    <mergeCell ref="H732:H734"/>
    <mergeCell ref="I732:I734"/>
    <mergeCell ref="J732:J734"/>
    <mergeCell ref="K732:K734"/>
    <mergeCell ref="L732:L734"/>
    <mergeCell ref="AV735:AV737"/>
    <mergeCell ref="AW735:AW737"/>
    <mergeCell ref="AX735:AX737"/>
    <mergeCell ref="AY735:AY737"/>
    <mergeCell ref="A732:A734"/>
    <mergeCell ref="B732:B734"/>
    <mergeCell ref="C732:C734"/>
    <mergeCell ref="D732:D734"/>
    <mergeCell ref="E732:E734"/>
    <mergeCell ref="F732:F734"/>
    <mergeCell ref="S741:S743"/>
    <mergeCell ref="T741:T743"/>
    <mergeCell ref="AR741:AR743"/>
    <mergeCell ref="AS741:AS743"/>
    <mergeCell ref="AT741:AT743"/>
    <mergeCell ref="AU741:AU743"/>
    <mergeCell ref="M741:M743"/>
    <mergeCell ref="N741:N743"/>
    <mergeCell ref="O741:O743"/>
    <mergeCell ref="P741:P743"/>
    <mergeCell ref="Q741:Q743"/>
    <mergeCell ref="R741:R743"/>
    <mergeCell ref="G741:G743"/>
    <mergeCell ref="H741:H743"/>
    <mergeCell ref="I741:I743"/>
    <mergeCell ref="J741:J743"/>
    <mergeCell ref="K741:K743"/>
    <mergeCell ref="L741:L743"/>
    <mergeCell ref="AV738:AV740"/>
    <mergeCell ref="AW738:AW740"/>
    <mergeCell ref="AX738:AX740"/>
    <mergeCell ref="AY738:AY740"/>
    <mergeCell ref="A741:A743"/>
    <mergeCell ref="B741:B743"/>
    <mergeCell ref="C741:C743"/>
    <mergeCell ref="D741:D743"/>
    <mergeCell ref="E741:E743"/>
    <mergeCell ref="F741:F743"/>
    <mergeCell ref="S738:S740"/>
    <mergeCell ref="T738:T740"/>
    <mergeCell ref="AR738:AR740"/>
    <mergeCell ref="AS738:AS740"/>
    <mergeCell ref="AT738:AT740"/>
    <mergeCell ref="AU738:AU740"/>
    <mergeCell ref="M738:M740"/>
    <mergeCell ref="N738:N740"/>
    <mergeCell ref="O738:O740"/>
    <mergeCell ref="P738:P740"/>
    <mergeCell ref="Q738:Q740"/>
    <mergeCell ref="R738:R740"/>
    <mergeCell ref="G738:G740"/>
    <mergeCell ref="H738:H740"/>
    <mergeCell ref="I738:I740"/>
    <mergeCell ref="J738:J740"/>
    <mergeCell ref="K738:K740"/>
    <mergeCell ref="L738:L740"/>
    <mergeCell ref="AV741:AV743"/>
    <mergeCell ref="AW741:AW743"/>
    <mergeCell ref="AX741:AX743"/>
    <mergeCell ref="AY741:AY743"/>
    <mergeCell ref="A738:A740"/>
    <mergeCell ref="B738:B740"/>
    <mergeCell ref="C738:C740"/>
    <mergeCell ref="D738:D740"/>
    <mergeCell ref="E738:E740"/>
    <mergeCell ref="F738:F740"/>
    <mergeCell ref="S747:S749"/>
    <mergeCell ref="T747:T749"/>
    <mergeCell ref="AR747:AR749"/>
    <mergeCell ref="AS747:AS749"/>
    <mergeCell ref="AT747:AT749"/>
    <mergeCell ref="AU747:AU749"/>
    <mergeCell ref="M747:M749"/>
    <mergeCell ref="N747:N749"/>
    <mergeCell ref="O747:O749"/>
    <mergeCell ref="P747:P749"/>
    <mergeCell ref="Q747:Q749"/>
    <mergeCell ref="R747:R749"/>
    <mergeCell ref="G747:G749"/>
    <mergeCell ref="H747:H749"/>
    <mergeCell ref="I747:I749"/>
    <mergeCell ref="J747:J749"/>
    <mergeCell ref="K747:K749"/>
    <mergeCell ref="L747:L749"/>
    <mergeCell ref="AV744:AV746"/>
    <mergeCell ref="AW744:AW746"/>
    <mergeCell ref="AX744:AX746"/>
    <mergeCell ref="AY744:AY746"/>
    <mergeCell ref="A747:A749"/>
    <mergeCell ref="B747:B749"/>
    <mergeCell ref="C747:C749"/>
    <mergeCell ref="D747:D749"/>
    <mergeCell ref="E747:E749"/>
    <mergeCell ref="F747:F749"/>
    <mergeCell ref="S744:S746"/>
    <mergeCell ref="T744:T746"/>
    <mergeCell ref="AR744:AR746"/>
    <mergeCell ref="AS744:AS746"/>
    <mergeCell ref="AT744:AT746"/>
    <mergeCell ref="AU744:AU746"/>
    <mergeCell ref="M744:M746"/>
    <mergeCell ref="N744:N746"/>
    <mergeCell ref="O744:O746"/>
    <mergeCell ref="P744:P746"/>
    <mergeCell ref="Q744:Q746"/>
    <mergeCell ref="R744:R746"/>
    <mergeCell ref="G744:G746"/>
    <mergeCell ref="H744:H746"/>
    <mergeCell ref="I744:I746"/>
    <mergeCell ref="J744:J746"/>
    <mergeCell ref="K744:K746"/>
    <mergeCell ref="L744:L746"/>
    <mergeCell ref="AV747:AV749"/>
    <mergeCell ref="AW747:AW749"/>
    <mergeCell ref="AX747:AX749"/>
    <mergeCell ref="AY747:AY749"/>
    <mergeCell ref="A744:A746"/>
    <mergeCell ref="B744:B746"/>
    <mergeCell ref="C744:C746"/>
    <mergeCell ref="D744:D746"/>
    <mergeCell ref="E744:E746"/>
    <mergeCell ref="F744:F746"/>
    <mergeCell ref="S753:S755"/>
    <mergeCell ref="T753:T755"/>
    <mergeCell ref="AR753:AR755"/>
    <mergeCell ref="AS753:AS755"/>
    <mergeCell ref="AT753:AT755"/>
    <mergeCell ref="AU753:AU755"/>
    <mergeCell ref="M753:M755"/>
    <mergeCell ref="N753:N755"/>
    <mergeCell ref="O753:O755"/>
    <mergeCell ref="P753:P755"/>
    <mergeCell ref="Q753:Q755"/>
    <mergeCell ref="R753:R755"/>
    <mergeCell ref="G753:G755"/>
    <mergeCell ref="H753:H755"/>
    <mergeCell ref="I753:I755"/>
    <mergeCell ref="J753:J755"/>
    <mergeCell ref="K753:K755"/>
    <mergeCell ref="L753:L755"/>
    <mergeCell ref="AV750:AV752"/>
    <mergeCell ref="AW750:AW752"/>
    <mergeCell ref="AX750:AX752"/>
    <mergeCell ref="AY750:AY752"/>
    <mergeCell ref="A753:A755"/>
    <mergeCell ref="B753:B755"/>
    <mergeCell ref="C753:C755"/>
    <mergeCell ref="D753:D755"/>
    <mergeCell ref="E753:E755"/>
    <mergeCell ref="F753:F755"/>
    <mergeCell ref="S750:S752"/>
    <mergeCell ref="T750:T752"/>
    <mergeCell ref="AR750:AR752"/>
    <mergeCell ref="AS750:AS752"/>
    <mergeCell ref="AT750:AT752"/>
    <mergeCell ref="AU750:AU752"/>
    <mergeCell ref="M750:M752"/>
    <mergeCell ref="N750:N752"/>
    <mergeCell ref="O750:O752"/>
    <mergeCell ref="P750:P752"/>
    <mergeCell ref="Q750:Q752"/>
    <mergeCell ref="R750:R752"/>
    <mergeCell ref="G750:G752"/>
    <mergeCell ref="H750:H752"/>
    <mergeCell ref="I750:I752"/>
    <mergeCell ref="J750:J752"/>
    <mergeCell ref="K750:K752"/>
    <mergeCell ref="L750:L752"/>
    <mergeCell ref="AV753:AV755"/>
    <mergeCell ref="AW753:AW755"/>
    <mergeCell ref="AX753:AX755"/>
    <mergeCell ref="AY753:AY755"/>
    <mergeCell ref="A750:A752"/>
    <mergeCell ref="B750:B752"/>
    <mergeCell ref="C750:C752"/>
    <mergeCell ref="D750:D752"/>
    <mergeCell ref="E750:E752"/>
    <mergeCell ref="F750:F752"/>
    <mergeCell ref="S759:S761"/>
    <mergeCell ref="T759:T761"/>
    <mergeCell ref="AR759:AR761"/>
    <mergeCell ref="AS759:AS761"/>
    <mergeCell ref="AT759:AT761"/>
    <mergeCell ref="AU759:AU761"/>
    <mergeCell ref="M759:M761"/>
    <mergeCell ref="N759:N761"/>
    <mergeCell ref="O759:O761"/>
    <mergeCell ref="P759:P761"/>
    <mergeCell ref="Q759:Q761"/>
    <mergeCell ref="R759:R761"/>
    <mergeCell ref="G759:G761"/>
    <mergeCell ref="H759:H761"/>
    <mergeCell ref="I759:I761"/>
    <mergeCell ref="J759:J761"/>
    <mergeCell ref="K759:K761"/>
    <mergeCell ref="L759:L761"/>
    <mergeCell ref="AV756:AV758"/>
    <mergeCell ref="AW756:AW758"/>
    <mergeCell ref="AX756:AX758"/>
    <mergeCell ref="AY756:AY758"/>
    <mergeCell ref="A759:A761"/>
    <mergeCell ref="B759:B761"/>
    <mergeCell ref="C759:C761"/>
    <mergeCell ref="D759:D761"/>
    <mergeCell ref="E759:E761"/>
    <mergeCell ref="F759:F761"/>
    <mergeCell ref="S756:S758"/>
    <mergeCell ref="T756:T758"/>
    <mergeCell ref="AR756:AR758"/>
    <mergeCell ref="AS756:AS758"/>
    <mergeCell ref="AT756:AT758"/>
    <mergeCell ref="AU756:AU758"/>
    <mergeCell ref="M756:M758"/>
    <mergeCell ref="N756:N758"/>
    <mergeCell ref="O756:O758"/>
    <mergeCell ref="P756:P758"/>
    <mergeCell ref="Q756:Q758"/>
    <mergeCell ref="R756:R758"/>
    <mergeCell ref="G756:G758"/>
    <mergeCell ref="H756:H758"/>
    <mergeCell ref="I756:I758"/>
    <mergeCell ref="J756:J758"/>
    <mergeCell ref="K756:K758"/>
    <mergeCell ref="L756:L758"/>
    <mergeCell ref="AV759:AV761"/>
    <mergeCell ref="AW759:AW761"/>
    <mergeCell ref="AX759:AX761"/>
    <mergeCell ref="AY759:AY761"/>
    <mergeCell ref="A756:A758"/>
    <mergeCell ref="B756:B758"/>
    <mergeCell ref="C756:C758"/>
    <mergeCell ref="D756:D758"/>
    <mergeCell ref="E756:E758"/>
    <mergeCell ref="F756:F758"/>
    <mergeCell ref="S765:S767"/>
    <mergeCell ref="T765:T767"/>
    <mergeCell ref="AR765:AR767"/>
    <mergeCell ref="AS765:AS767"/>
    <mergeCell ref="AT765:AT767"/>
    <mergeCell ref="AU765:AU767"/>
    <mergeCell ref="M765:M767"/>
    <mergeCell ref="N765:N767"/>
    <mergeCell ref="O765:O767"/>
    <mergeCell ref="P765:P767"/>
    <mergeCell ref="Q765:Q767"/>
    <mergeCell ref="R765:R767"/>
    <mergeCell ref="G765:G767"/>
    <mergeCell ref="H765:H767"/>
    <mergeCell ref="I765:I767"/>
    <mergeCell ref="J765:J767"/>
    <mergeCell ref="K765:K767"/>
    <mergeCell ref="L765:L767"/>
    <mergeCell ref="AV762:AV764"/>
    <mergeCell ref="AW762:AW764"/>
    <mergeCell ref="AX762:AX764"/>
    <mergeCell ref="AY762:AY764"/>
    <mergeCell ref="A765:A767"/>
    <mergeCell ref="B765:B767"/>
    <mergeCell ref="C765:C767"/>
    <mergeCell ref="D765:D767"/>
    <mergeCell ref="E765:E767"/>
    <mergeCell ref="F765:F767"/>
    <mergeCell ref="S762:S764"/>
    <mergeCell ref="T762:T764"/>
    <mergeCell ref="AR762:AR764"/>
    <mergeCell ref="AS762:AS764"/>
    <mergeCell ref="AT762:AT764"/>
    <mergeCell ref="AU762:AU764"/>
    <mergeCell ref="M762:M764"/>
    <mergeCell ref="N762:N764"/>
    <mergeCell ref="O762:O764"/>
    <mergeCell ref="P762:P764"/>
    <mergeCell ref="Q762:Q764"/>
    <mergeCell ref="R762:R764"/>
    <mergeCell ref="G762:G764"/>
    <mergeCell ref="H762:H764"/>
    <mergeCell ref="I762:I764"/>
    <mergeCell ref="J762:J764"/>
    <mergeCell ref="K762:K764"/>
    <mergeCell ref="L762:L764"/>
    <mergeCell ref="AV765:AV767"/>
    <mergeCell ref="AW765:AW767"/>
    <mergeCell ref="AX765:AX767"/>
    <mergeCell ref="AY765:AY767"/>
    <mergeCell ref="A762:A764"/>
    <mergeCell ref="B762:B764"/>
    <mergeCell ref="C762:C764"/>
    <mergeCell ref="D762:D764"/>
    <mergeCell ref="E762:E764"/>
    <mergeCell ref="F762:F764"/>
    <mergeCell ref="S771:S773"/>
    <mergeCell ref="T771:T773"/>
    <mergeCell ref="AR771:AR773"/>
    <mergeCell ref="AS771:AS773"/>
    <mergeCell ref="AT771:AT773"/>
    <mergeCell ref="AU771:AU773"/>
    <mergeCell ref="M771:M773"/>
    <mergeCell ref="N771:N773"/>
    <mergeCell ref="O771:O773"/>
    <mergeCell ref="P771:P773"/>
    <mergeCell ref="Q771:Q773"/>
    <mergeCell ref="R771:R773"/>
    <mergeCell ref="G771:G773"/>
    <mergeCell ref="H771:H773"/>
    <mergeCell ref="I771:I773"/>
    <mergeCell ref="J771:J773"/>
    <mergeCell ref="K771:K773"/>
    <mergeCell ref="L771:L773"/>
    <mergeCell ref="AV768:AV770"/>
    <mergeCell ref="AW768:AW770"/>
    <mergeCell ref="AX768:AX770"/>
    <mergeCell ref="AY768:AY770"/>
    <mergeCell ref="A771:A773"/>
    <mergeCell ref="B771:B773"/>
    <mergeCell ref="C771:C773"/>
    <mergeCell ref="D771:D773"/>
    <mergeCell ref="E771:E773"/>
    <mergeCell ref="F771:F773"/>
    <mergeCell ref="S768:S770"/>
    <mergeCell ref="T768:T770"/>
    <mergeCell ref="AR768:AR770"/>
    <mergeCell ref="AS768:AS770"/>
    <mergeCell ref="AT768:AT770"/>
    <mergeCell ref="AU768:AU770"/>
    <mergeCell ref="M768:M770"/>
    <mergeCell ref="N768:N770"/>
    <mergeCell ref="O768:O770"/>
    <mergeCell ref="P768:P770"/>
    <mergeCell ref="Q768:Q770"/>
    <mergeCell ref="R768:R770"/>
    <mergeCell ref="G768:G770"/>
    <mergeCell ref="H768:H770"/>
    <mergeCell ref="I768:I770"/>
    <mergeCell ref="J768:J770"/>
    <mergeCell ref="K768:K770"/>
    <mergeCell ref="L768:L770"/>
    <mergeCell ref="AV771:AV773"/>
    <mergeCell ref="AW771:AW773"/>
    <mergeCell ref="AX771:AX773"/>
    <mergeCell ref="AY771:AY773"/>
    <mergeCell ref="A768:A770"/>
    <mergeCell ref="B768:B770"/>
    <mergeCell ref="C768:C770"/>
    <mergeCell ref="D768:D770"/>
    <mergeCell ref="E768:E770"/>
    <mergeCell ref="F768:F770"/>
    <mergeCell ref="S777:S779"/>
    <mergeCell ref="T777:T779"/>
    <mergeCell ref="AR777:AR779"/>
    <mergeCell ref="AS777:AS779"/>
    <mergeCell ref="AT777:AT779"/>
    <mergeCell ref="AU777:AU779"/>
    <mergeCell ref="M777:M779"/>
    <mergeCell ref="N777:N779"/>
    <mergeCell ref="O777:O779"/>
    <mergeCell ref="P777:P779"/>
    <mergeCell ref="Q777:Q779"/>
    <mergeCell ref="R777:R779"/>
    <mergeCell ref="G777:G779"/>
    <mergeCell ref="H777:H779"/>
    <mergeCell ref="I777:I779"/>
    <mergeCell ref="J777:J779"/>
    <mergeCell ref="K777:K779"/>
    <mergeCell ref="L777:L779"/>
    <mergeCell ref="AV774:AV776"/>
    <mergeCell ref="AW774:AW776"/>
    <mergeCell ref="AX774:AX776"/>
    <mergeCell ref="AY774:AY776"/>
    <mergeCell ref="A777:A779"/>
    <mergeCell ref="B777:B779"/>
    <mergeCell ref="C777:C779"/>
    <mergeCell ref="D777:D779"/>
    <mergeCell ref="E777:E779"/>
    <mergeCell ref="F777:F779"/>
    <mergeCell ref="S774:S776"/>
    <mergeCell ref="T774:T776"/>
    <mergeCell ref="AR774:AR776"/>
    <mergeCell ref="AS774:AS776"/>
    <mergeCell ref="AT774:AT776"/>
    <mergeCell ref="AU774:AU776"/>
    <mergeCell ref="M774:M776"/>
    <mergeCell ref="N774:N776"/>
    <mergeCell ref="O774:O776"/>
    <mergeCell ref="P774:P776"/>
    <mergeCell ref="Q774:Q776"/>
    <mergeCell ref="R774:R776"/>
    <mergeCell ref="G774:G776"/>
    <mergeCell ref="H774:H776"/>
    <mergeCell ref="I774:I776"/>
    <mergeCell ref="J774:J776"/>
    <mergeCell ref="K774:K776"/>
    <mergeCell ref="L774:L776"/>
    <mergeCell ref="AV777:AV779"/>
    <mergeCell ref="AW777:AW779"/>
    <mergeCell ref="AX777:AX779"/>
    <mergeCell ref="AY777:AY779"/>
    <mergeCell ref="A774:A776"/>
    <mergeCell ref="B774:B776"/>
    <mergeCell ref="C774:C776"/>
    <mergeCell ref="D774:D776"/>
    <mergeCell ref="E774:E776"/>
    <mergeCell ref="F774:F776"/>
    <mergeCell ref="S783:S785"/>
    <mergeCell ref="T783:T785"/>
    <mergeCell ref="AR783:AR785"/>
    <mergeCell ref="AS783:AS785"/>
    <mergeCell ref="AT783:AT785"/>
    <mergeCell ref="AU783:AU785"/>
    <mergeCell ref="M783:M785"/>
    <mergeCell ref="N783:N785"/>
    <mergeCell ref="O783:O785"/>
    <mergeCell ref="P783:P785"/>
    <mergeCell ref="Q783:Q785"/>
    <mergeCell ref="R783:R785"/>
    <mergeCell ref="G783:G785"/>
    <mergeCell ref="H783:H785"/>
    <mergeCell ref="I783:I785"/>
    <mergeCell ref="J783:J785"/>
    <mergeCell ref="K783:K785"/>
    <mergeCell ref="L783:L785"/>
    <mergeCell ref="AV780:AV782"/>
    <mergeCell ref="AW780:AW782"/>
    <mergeCell ref="AX780:AX782"/>
    <mergeCell ref="AY780:AY782"/>
    <mergeCell ref="A783:A785"/>
    <mergeCell ref="B783:B785"/>
    <mergeCell ref="C783:C785"/>
    <mergeCell ref="D783:D785"/>
    <mergeCell ref="E783:E785"/>
    <mergeCell ref="F783:F785"/>
    <mergeCell ref="S780:S782"/>
    <mergeCell ref="T780:T782"/>
    <mergeCell ref="AR780:AR782"/>
    <mergeCell ref="AS780:AS782"/>
    <mergeCell ref="AT780:AT782"/>
    <mergeCell ref="AU780:AU782"/>
    <mergeCell ref="M780:M782"/>
    <mergeCell ref="N780:N782"/>
    <mergeCell ref="O780:O782"/>
    <mergeCell ref="P780:P782"/>
    <mergeCell ref="Q780:Q782"/>
    <mergeCell ref="R780:R782"/>
    <mergeCell ref="G780:G782"/>
    <mergeCell ref="H780:H782"/>
    <mergeCell ref="I780:I782"/>
    <mergeCell ref="J780:J782"/>
    <mergeCell ref="K780:K782"/>
    <mergeCell ref="L780:L782"/>
    <mergeCell ref="AV783:AV785"/>
    <mergeCell ref="AW783:AW785"/>
    <mergeCell ref="AX783:AX785"/>
    <mergeCell ref="AY783:AY785"/>
    <mergeCell ref="A780:A782"/>
    <mergeCell ref="B780:B782"/>
    <mergeCell ref="C780:C782"/>
    <mergeCell ref="D780:D782"/>
    <mergeCell ref="E780:E782"/>
    <mergeCell ref="F780:F782"/>
    <mergeCell ref="S789:S791"/>
    <mergeCell ref="T789:T791"/>
    <mergeCell ref="AR789:AR791"/>
    <mergeCell ref="AS789:AS791"/>
    <mergeCell ref="AT789:AT791"/>
    <mergeCell ref="AU789:AU791"/>
    <mergeCell ref="M789:M791"/>
    <mergeCell ref="N789:N791"/>
    <mergeCell ref="O789:O791"/>
    <mergeCell ref="P789:P791"/>
    <mergeCell ref="Q789:Q791"/>
    <mergeCell ref="R789:R791"/>
    <mergeCell ref="G789:G791"/>
    <mergeCell ref="H789:H791"/>
    <mergeCell ref="I789:I791"/>
    <mergeCell ref="J789:J791"/>
    <mergeCell ref="K789:K791"/>
    <mergeCell ref="L789:L791"/>
    <mergeCell ref="AV786:AV788"/>
    <mergeCell ref="AW786:AW788"/>
    <mergeCell ref="AX786:AX788"/>
    <mergeCell ref="AY786:AY788"/>
    <mergeCell ref="A789:A791"/>
    <mergeCell ref="B789:B791"/>
    <mergeCell ref="C789:C791"/>
    <mergeCell ref="D789:D791"/>
    <mergeCell ref="E789:E791"/>
    <mergeCell ref="F789:F791"/>
    <mergeCell ref="S786:S788"/>
    <mergeCell ref="T786:T788"/>
    <mergeCell ref="AR786:AR788"/>
    <mergeCell ref="AS786:AS788"/>
    <mergeCell ref="AT786:AT788"/>
    <mergeCell ref="AU786:AU788"/>
    <mergeCell ref="M786:M788"/>
    <mergeCell ref="N786:N788"/>
    <mergeCell ref="O786:O788"/>
    <mergeCell ref="P786:P788"/>
    <mergeCell ref="Q786:Q788"/>
    <mergeCell ref="R786:R788"/>
    <mergeCell ref="G786:G788"/>
    <mergeCell ref="H786:H788"/>
    <mergeCell ref="I786:I788"/>
    <mergeCell ref="J786:J788"/>
    <mergeCell ref="K786:K788"/>
    <mergeCell ref="L786:L788"/>
    <mergeCell ref="AV789:AV791"/>
    <mergeCell ref="AW789:AW791"/>
    <mergeCell ref="AX789:AX791"/>
    <mergeCell ref="AY789:AY791"/>
    <mergeCell ref="A786:A788"/>
    <mergeCell ref="B786:B788"/>
    <mergeCell ref="C786:C788"/>
    <mergeCell ref="D786:D788"/>
    <mergeCell ref="E786:E788"/>
    <mergeCell ref="F786:F788"/>
    <mergeCell ref="S795:S797"/>
    <mergeCell ref="T795:T797"/>
    <mergeCell ref="AR795:AR797"/>
    <mergeCell ref="AS795:AS797"/>
    <mergeCell ref="AT795:AT797"/>
    <mergeCell ref="AU795:AU797"/>
    <mergeCell ref="M795:M797"/>
    <mergeCell ref="N795:N797"/>
    <mergeCell ref="O795:O797"/>
    <mergeCell ref="P795:P797"/>
    <mergeCell ref="Q795:Q797"/>
    <mergeCell ref="R795:R797"/>
    <mergeCell ref="G795:G797"/>
    <mergeCell ref="H795:H797"/>
    <mergeCell ref="I795:I797"/>
    <mergeCell ref="J795:J797"/>
    <mergeCell ref="K795:K797"/>
    <mergeCell ref="L795:L797"/>
    <mergeCell ref="AV792:AV794"/>
    <mergeCell ref="AW792:AW794"/>
    <mergeCell ref="AX792:AX794"/>
    <mergeCell ref="AY792:AY794"/>
    <mergeCell ref="A795:A797"/>
    <mergeCell ref="B795:B797"/>
    <mergeCell ref="C795:C797"/>
    <mergeCell ref="D795:D797"/>
    <mergeCell ref="E795:E797"/>
    <mergeCell ref="F795:F797"/>
    <mergeCell ref="S792:S794"/>
    <mergeCell ref="T792:T794"/>
    <mergeCell ref="AR792:AR794"/>
    <mergeCell ref="AS792:AS794"/>
    <mergeCell ref="AT792:AT794"/>
    <mergeCell ref="AU792:AU794"/>
    <mergeCell ref="M792:M794"/>
    <mergeCell ref="N792:N794"/>
    <mergeCell ref="O792:O794"/>
    <mergeCell ref="P792:P794"/>
    <mergeCell ref="Q792:Q794"/>
    <mergeCell ref="R792:R794"/>
    <mergeCell ref="G792:G794"/>
    <mergeCell ref="H792:H794"/>
    <mergeCell ref="I792:I794"/>
    <mergeCell ref="J792:J794"/>
    <mergeCell ref="K792:K794"/>
    <mergeCell ref="L792:L794"/>
    <mergeCell ref="AV795:AV797"/>
    <mergeCell ref="AW795:AW797"/>
    <mergeCell ref="AX795:AX797"/>
    <mergeCell ref="AY795:AY797"/>
    <mergeCell ref="A792:A794"/>
    <mergeCell ref="B792:B794"/>
    <mergeCell ref="C792:C794"/>
    <mergeCell ref="D792:D794"/>
    <mergeCell ref="E792:E794"/>
    <mergeCell ref="F792:F794"/>
    <mergeCell ref="S801:S803"/>
    <mergeCell ref="T801:T803"/>
    <mergeCell ref="AR801:AR803"/>
    <mergeCell ref="AS801:AS803"/>
    <mergeCell ref="AT801:AT803"/>
    <mergeCell ref="AU801:AU803"/>
    <mergeCell ref="M801:M803"/>
    <mergeCell ref="N801:N803"/>
    <mergeCell ref="O801:O803"/>
    <mergeCell ref="P801:P803"/>
    <mergeCell ref="Q801:Q803"/>
    <mergeCell ref="R801:R803"/>
    <mergeCell ref="G801:G803"/>
    <mergeCell ref="H801:H803"/>
    <mergeCell ref="I801:I803"/>
    <mergeCell ref="J801:J803"/>
    <mergeCell ref="K801:K803"/>
    <mergeCell ref="L801:L803"/>
    <mergeCell ref="AV798:AV800"/>
    <mergeCell ref="AW798:AW800"/>
    <mergeCell ref="AX798:AX800"/>
    <mergeCell ref="AY798:AY800"/>
    <mergeCell ref="A801:A803"/>
    <mergeCell ref="B801:B803"/>
    <mergeCell ref="C801:C803"/>
    <mergeCell ref="D801:D803"/>
    <mergeCell ref="E801:E803"/>
    <mergeCell ref="F801:F803"/>
    <mergeCell ref="S798:S800"/>
    <mergeCell ref="T798:T800"/>
    <mergeCell ref="AR798:AR800"/>
    <mergeCell ref="AS798:AS800"/>
    <mergeCell ref="AT798:AT800"/>
    <mergeCell ref="AU798:AU800"/>
    <mergeCell ref="M798:M800"/>
    <mergeCell ref="N798:N800"/>
    <mergeCell ref="O798:O800"/>
    <mergeCell ref="P798:P800"/>
    <mergeCell ref="Q798:Q800"/>
    <mergeCell ref="R798:R800"/>
    <mergeCell ref="G798:G800"/>
    <mergeCell ref="H798:H800"/>
    <mergeCell ref="I798:I800"/>
    <mergeCell ref="J798:J800"/>
    <mergeCell ref="K798:K800"/>
    <mergeCell ref="L798:L800"/>
    <mergeCell ref="AV801:AV803"/>
    <mergeCell ref="AW801:AW803"/>
    <mergeCell ref="AX801:AX803"/>
    <mergeCell ref="AY801:AY803"/>
    <mergeCell ref="A798:A800"/>
    <mergeCell ref="B798:B800"/>
    <mergeCell ref="C798:C800"/>
    <mergeCell ref="D798:D800"/>
    <mergeCell ref="E798:E800"/>
    <mergeCell ref="F798:F800"/>
    <mergeCell ref="S807:S809"/>
    <mergeCell ref="T807:T809"/>
    <mergeCell ref="AR807:AR809"/>
    <mergeCell ref="AS807:AS809"/>
    <mergeCell ref="AT807:AT809"/>
    <mergeCell ref="AU807:AU809"/>
    <mergeCell ref="M807:M809"/>
    <mergeCell ref="N807:N809"/>
    <mergeCell ref="O807:O809"/>
    <mergeCell ref="P807:P809"/>
    <mergeCell ref="Q807:Q809"/>
    <mergeCell ref="R807:R809"/>
    <mergeCell ref="G807:G809"/>
    <mergeCell ref="H807:H809"/>
    <mergeCell ref="I807:I809"/>
    <mergeCell ref="J807:J809"/>
    <mergeCell ref="K807:K809"/>
    <mergeCell ref="L807:L809"/>
    <mergeCell ref="AV804:AV806"/>
    <mergeCell ref="AW804:AW806"/>
    <mergeCell ref="AX804:AX806"/>
    <mergeCell ref="AY804:AY806"/>
    <mergeCell ref="A807:A809"/>
    <mergeCell ref="B807:B809"/>
    <mergeCell ref="C807:C809"/>
    <mergeCell ref="D807:D809"/>
    <mergeCell ref="E807:E809"/>
    <mergeCell ref="F807:F809"/>
    <mergeCell ref="S804:S806"/>
    <mergeCell ref="T804:T806"/>
    <mergeCell ref="AR804:AR806"/>
    <mergeCell ref="AS804:AS806"/>
    <mergeCell ref="AT804:AT806"/>
    <mergeCell ref="AU804:AU806"/>
    <mergeCell ref="M804:M806"/>
    <mergeCell ref="N804:N806"/>
    <mergeCell ref="O804:O806"/>
    <mergeCell ref="P804:P806"/>
    <mergeCell ref="Q804:Q806"/>
    <mergeCell ref="R804:R806"/>
    <mergeCell ref="G804:G806"/>
    <mergeCell ref="H804:H806"/>
    <mergeCell ref="I804:I806"/>
    <mergeCell ref="J804:J806"/>
    <mergeCell ref="K804:K806"/>
    <mergeCell ref="L804:L806"/>
    <mergeCell ref="AV807:AV809"/>
    <mergeCell ref="AW807:AW809"/>
    <mergeCell ref="AX807:AX809"/>
    <mergeCell ref="AY807:AY809"/>
    <mergeCell ref="A804:A806"/>
    <mergeCell ref="B804:B806"/>
    <mergeCell ref="C804:C806"/>
    <mergeCell ref="D804:D806"/>
    <mergeCell ref="E804:E806"/>
    <mergeCell ref="F804:F806"/>
    <mergeCell ref="S813:S815"/>
    <mergeCell ref="T813:T815"/>
    <mergeCell ref="AR813:AR815"/>
    <mergeCell ref="AS813:AS815"/>
    <mergeCell ref="AT813:AT815"/>
    <mergeCell ref="AU813:AU815"/>
    <mergeCell ref="M813:M815"/>
    <mergeCell ref="N813:N815"/>
    <mergeCell ref="O813:O815"/>
    <mergeCell ref="P813:P815"/>
    <mergeCell ref="Q813:Q815"/>
    <mergeCell ref="R813:R815"/>
    <mergeCell ref="G813:G815"/>
    <mergeCell ref="H813:H815"/>
    <mergeCell ref="I813:I815"/>
    <mergeCell ref="J813:J815"/>
    <mergeCell ref="K813:K815"/>
    <mergeCell ref="L813:L815"/>
    <mergeCell ref="AV810:AV812"/>
    <mergeCell ref="AW810:AW812"/>
    <mergeCell ref="AX810:AX812"/>
    <mergeCell ref="AY810:AY812"/>
    <mergeCell ref="A813:A815"/>
    <mergeCell ref="B813:B815"/>
    <mergeCell ref="C813:C815"/>
    <mergeCell ref="D813:D815"/>
    <mergeCell ref="E813:E815"/>
    <mergeCell ref="F813:F815"/>
    <mergeCell ref="S810:S812"/>
    <mergeCell ref="T810:T812"/>
    <mergeCell ref="AR810:AR812"/>
    <mergeCell ref="AS810:AS812"/>
    <mergeCell ref="AT810:AT812"/>
    <mergeCell ref="AU810:AU812"/>
    <mergeCell ref="M810:M812"/>
    <mergeCell ref="N810:N812"/>
    <mergeCell ref="O810:O812"/>
    <mergeCell ref="P810:P812"/>
    <mergeCell ref="Q810:Q812"/>
    <mergeCell ref="R810:R812"/>
    <mergeCell ref="G810:G812"/>
    <mergeCell ref="H810:H812"/>
    <mergeCell ref="I810:I812"/>
    <mergeCell ref="J810:J812"/>
    <mergeCell ref="K810:K812"/>
    <mergeCell ref="L810:L812"/>
    <mergeCell ref="AV813:AV815"/>
    <mergeCell ref="AW813:AW815"/>
    <mergeCell ref="AX813:AX815"/>
    <mergeCell ref="AY813:AY815"/>
    <mergeCell ref="A810:A812"/>
    <mergeCell ref="B810:B812"/>
    <mergeCell ref="C810:C812"/>
    <mergeCell ref="D810:D812"/>
    <mergeCell ref="E810:E812"/>
    <mergeCell ref="F810:F812"/>
    <mergeCell ref="S819:S821"/>
    <mergeCell ref="T819:T821"/>
    <mergeCell ref="AR819:AR821"/>
    <mergeCell ref="AS819:AS821"/>
    <mergeCell ref="AT819:AT821"/>
    <mergeCell ref="AU819:AU821"/>
    <mergeCell ref="M819:M821"/>
    <mergeCell ref="N819:N821"/>
    <mergeCell ref="O819:O821"/>
    <mergeCell ref="P819:P821"/>
    <mergeCell ref="Q819:Q821"/>
    <mergeCell ref="R819:R821"/>
    <mergeCell ref="G819:G821"/>
    <mergeCell ref="H819:H821"/>
    <mergeCell ref="I819:I821"/>
    <mergeCell ref="J819:J821"/>
    <mergeCell ref="K819:K821"/>
    <mergeCell ref="L819:L821"/>
    <mergeCell ref="AV816:AV818"/>
    <mergeCell ref="AW816:AW818"/>
    <mergeCell ref="AX816:AX818"/>
    <mergeCell ref="AY816:AY818"/>
    <mergeCell ref="A819:A821"/>
    <mergeCell ref="B819:B821"/>
    <mergeCell ref="C819:C821"/>
    <mergeCell ref="D819:D821"/>
    <mergeCell ref="E819:E821"/>
    <mergeCell ref="F819:F821"/>
    <mergeCell ref="S816:S818"/>
    <mergeCell ref="T816:T818"/>
    <mergeCell ref="AR816:AR818"/>
    <mergeCell ref="AS816:AS818"/>
    <mergeCell ref="AT816:AT818"/>
    <mergeCell ref="AU816:AU818"/>
    <mergeCell ref="M816:M818"/>
    <mergeCell ref="N816:N818"/>
    <mergeCell ref="O816:O818"/>
    <mergeCell ref="P816:P818"/>
    <mergeCell ref="Q816:Q818"/>
    <mergeCell ref="R816:R818"/>
    <mergeCell ref="G816:G818"/>
    <mergeCell ref="H816:H818"/>
    <mergeCell ref="I816:I818"/>
    <mergeCell ref="J816:J818"/>
    <mergeCell ref="K816:K818"/>
    <mergeCell ref="L816:L818"/>
    <mergeCell ref="AV819:AV821"/>
    <mergeCell ref="AW819:AW821"/>
    <mergeCell ref="AX819:AX821"/>
    <mergeCell ref="AY819:AY821"/>
    <mergeCell ref="A816:A818"/>
    <mergeCell ref="B816:B818"/>
    <mergeCell ref="C816:C818"/>
    <mergeCell ref="D816:D818"/>
    <mergeCell ref="E816:E818"/>
    <mergeCell ref="F816:F818"/>
    <mergeCell ref="S825:S827"/>
    <mergeCell ref="T825:T827"/>
    <mergeCell ref="AR825:AR827"/>
    <mergeCell ref="AS825:AS827"/>
    <mergeCell ref="AT825:AT827"/>
    <mergeCell ref="AU825:AU827"/>
    <mergeCell ref="M825:M827"/>
    <mergeCell ref="N825:N827"/>
    <mergeCell ref="O825:O827"/>
    <mergeCell ref="P825:P827"/>
    <mergeCell ref="Q825:Q827"/>
    <mergeCell ref="R825:R827"/>
    <mergeCell ref="G825:G827"/>
    <mergeCell ref="H825:H827"/>
    <mergeCell ref="I825:I827"/>
    <mergeCell ref="J825:J827"/>
    <mergeCell ref="K825:K827"/>
    <mergeCell ref="L825:L827"/>
    <mergeCell ref="AV822:AV824"/>
    <mergeCell ref="AW822:AW824"/>
    <mergeCell ref="AX822:AX824"/>
    <mergeCell ref="AY822:AY824"/>
    <mergeCell ref="A825:A827"/>
    <mergeCell ref="B825:B827"/>
    <mergeCell ref="C825:C827"/>
    <mergeCell ref="D825:D827"/>
    <mergeCell ref="E825:E827"/>
    <mergeCell ref="F825:F827"/>
    <mergeCell ref="S822:S824"/>
    <mergeCell ref="T822:T824"/>
    <mergeCell ref="AR822:AR824"/>
    <mergeCell ref="AS822:AS824"/>
    <mergeCell ref="AT822:AT824"/>
    <mergeCell ref="AU822:AU824"/>
    <mergeCell ref="M822:M824"/>
    <mergeCell ref="N822:N824"/>
    <mergeCell ref="O822:O824"/>
    <mergeCell ref="P822:P824"/>
    <mergeCell ref="Q822:Q824"/>
    <mergeCell ref="R822:R824"/>
    <mergeCell ref="G822:G824"/>
    <mergeCell ref="H822:H824"/>
    <mergeCell ref="I822:I824"/>
    <mergeCell ref="J822:J824"/>
    <mergeCell ref="K822:K824"/>
    <mergeCell ref="L822:L824"/>
    <mergeCell ref="AV825:AV827"/>
    <mergeCell ref="AW825:AW827"/>
    <mergeCell ref="AX825:AX827"/>
    <mergeCell ref="AY825:AY827"/>
    <mergeCell ref="A822:A824"/>
    <mergeCell ref="B822:B824"/>
    <mergeCell ref="C822:C824"/>
    <mergeCell ref="D822:D824"/>
    <mergeCell ref="E822:E824"/>
    <mergeCell ref="F822:F824"/>
    <mergeCell ref="S831:S833"/>
    <mergeCell ref="T831:T833"/>
    <mergeCell ref="AR831:AR833"/>
    <mergeCell ref="AS831:AS833"/>
    <mergeCell ref="AT831:AT833"/>
    <mergeCell ref="AU831:AU833"/>
    <mergeCell ref="M831:M833"/>
    <mergeCell ref="N831:N833"/>
    <mergeCell ref="O831:O833"/>
    <mergeCell ref="P831:P833"/>
    <mergeCell ref="Q831:Q833"/>
    <mergeCell ref="R831:R833"/>
    <mergeCell ref="G831:G833"/>
    <mergeCell ref="H831:H833"/>
    <mergeCell ref="I831:I833"/>
    <mergeCell ref="J831:J833"/>
    <mergeCell ref="K831:K833"/>
    <mergeCell ref="L831:L833"/>
    <mergeCell ref="AV828:AV830"/>
    <mergeCell ref="AW828:AW830"/>
    <mergeCell ref="AX828:AX830"/>
    <mergeCell ref="AY828:AY830"/>
    <mergeCell ref="A831:A833"/>
    <mergeCell ref="B831:B833"/>
    <mergeCell ref="C831:C833"/>
    <mergeCell ref="D831:D833"/>
    <mergeCell ref="E831:E833"/>
    <mergeCell ref="F831:F833"/>
    <mergeCell ref="S828:S830"/>
    <mergeCell ref="T828:T830"/>
    <mergeCell ref="AR828:AR830"/>
    <mergeCell ref="AS828:AS830"/>
    <mergeCell ref="AT828:AT830"/>
    <mergeCell ref="AU828:AU830"/>
    <mergeCell ref="M828:M830"/>
    <mergeCell ref="N828:N830"/>
    <mergeCell ref="O828:O830"/>
    <mergeCell ref="P828:P830"/>
    <mergeCell ref="Q828:Q830"/>
    <mergeCell ref="R828:R830"/>
    <mergeCell ref="G828:G830"/>
    <mergeCell ref="H828:H830"/>
    <mergeCell ref="I828:I830"/>
    <mergeCell ref="J828:J830"/>
    <mergeCell ref="K828:K830"/>
    <mergeCell ref="L828:L830"/>
    <mergeCell ref="AV831:AV833"/>
    <mergeCell ref="AW831:AW833"/>
    <mergeCell ref="AX831:AX833"/>
    <mergeCell ref="AY831:AY833"/>
    <mergeCell ref="A828:A830"/>
    <mergeCell ref="B828:B830"/>
    <mergeCell ref="C828:C830"/>
    <mergeCell ref="D828:D830"/>
    <mergeCell ref="E828:E830"/>
    <mergeCell ref="F828:F830"/>
    <mergeCell ref="S837:S839"/>
    <mergeCell ref="T837:T839"/>
    <mergeCell ref="AR837:AR839"/>
    <mergeCell ref="AS837:AS839"/>
    <mergeCell ref="AT837:AT839"/>
    <mergeCell ref="AU837:AU839"/>
    <mergeCell ref="M837:M839"/>
    <mergeCell ref="N837:N839"/>
    <mergeCell ref="O837:O839"/>
    <mergeCell ref="P837:P839"/>
    <mergeCell ref="Q837:Q839"/>
    <mergeCell ref="R837:R839"/>
    <mergeCell ref="G837:G839"/>
    <mergeCell ref="H837:H839"/>
    <mergeCell ref="I837:I839"/>
    <mergeCell ref="J837:J839"/>
    <mergeCell ref="K837:K839"/>
    <mergeCell ref="L837:L839"/>
    <mergeCell ref="AV834:AV836"/>
    <mergeCell ref="AW834:AW836"/>
    <mergeCell ref="AX834:AX836"/>
    <mergeCell ref="AY834:AY836"/>
    <mergeCell ref="A837:A839"/>
    <mergeCell ref="B837:B839"/>
    <mergeCell ref="C837:C839"/>
    <mergeCell ref="D837:D839"/>
    <mergeCell ref="E837:E839"/>
    <mergeCell ref="F837:F839"/>
    <mergeCell ref="S834:S836"/>
    <mergeCell ref="T834:T836"/>
    <mergeCell ref="AR834:AR836"/>
    <mergeCell ref="AS834:AS836"/>
    <mergeCell ref="AT834:AT836"/>
    <mergeCell ref="AU834:AU836"/>
    <mergeCell ref="M834:M836"/>
    <mergeCell ref="N834:N836"/>
    <mergeCell ref="O834:O836"/>
    <mergeCell ref="P834:P836"/>
    <mergeCell ref="Q834:Q836"/>
    <mergeCell ref="R834:R836"/>
    <mergeCell ref="G834:G836"/>
    <mergeCell ref="H834:H836"/>
    <mergeCell ref="I834:I836"/>
    <mergeCell ref="J834:J836"/>
    <mergeCell ref="K834:K836"/>
    <mergeCell ref="L834:L836"/>
    <mergeCell ref="AV837:AV839"/>
    <mergeCell ref="AW837:AW839"/>
    <mergeCell ref="AX837:AX839"/>
    <mergeCell ref="AY837:AY839"/>
    <mergeCell ref="A834:A836"/>
    <mergeCell ref="B834:B836"/>
    <mergeCell ref="C834:C836"/>
    <mergeCell ref="D834:D836"/>
    <mergeCell ref="E834:E836"/>
    <mergeCell ref="F834:F836"/>
    <mergeCell ref="S843:S845"/>
    <mergeCell ref="T843:T845"/>
    <mergeCell ref="AR843:AR845"/>
    <mergeCell ref="AS843:AS845"/>
    <mergeCell ref="AT843:AT845"/>
    <mergeCell ref="AU843:AU845"/>
    <mergeCell ref="M843:M845"/>
    <mergeCell ref="N843:N845"/>
    <mergeCell ref="O843:O845"/>
    <mergeCell ref="P843:P845"/>
    <mergeCell ref="Q843:Q845"/>
    <mergeCell ref="R843:R845"/>
    <mergeCell ref="G843:G845"/>
    <mergeCell ref="H843:H845"/>
    <mergeCell ref="I843:I845"/>
    <mergeCell ref="J843:J845"/>
    <mergeCell ref="K843:K845"/>
    <mergeCell ref="L843:L845"/>
    <mergeCell ref="AV840:AV842"/>
    <mergeCell ref="AW840:AW842"/>
    <mergeCell ref="AX840:AX842"/>
    <mergeCell ref="AY840:AY842"/>
    <mergeCell ref="A843:A845"/>
    <mergeCell ref="B843:B845"/>
    <mergeCell ref="C843:C845"/>
    <mergeCell ref="D843:D845"/>
    <mergeCell ref="E843:E845"/>
    <mergeCell ref="F843:F845"/>
    <mergeCell ref="S840:S842"/>
    <mergeCell ref="T840:T842"/>
    <mergeCell ref="AR840:AR842"/>
    <mergeCell ref="AS840:AS842"/>
    <mergeCell ref="AT840:AT842"/>
    <mergeCell ref="AU840:AU842"/>
    <mergeCell ref="M840:M842"/>
    <mergeCell ref="N840:N842"/>
    <mergeCell ref="O840:O842"/>
    <mergeCell ref="P840:P842"/>
    <mergeCell ref="Q840:Q842"/>
    <mergeCell ref="R840:R842"/>
    <mergeCell ref="G840:G842"/>
    <mergeCell ref="H840:H842"/>
    <mergeCell ref="I840:I842"/>
    <mergeCell ref="J840:J842"/>
    <mergeCell ref="K840:K842"/>
    <mergeCell ref="L840:L842"/>
    <mergeCell ref="AV843:AV845"/>
    <mergeCell ref="AW843:AW845"/>
    <mergeCell ref="AX843:AX845"/>
    <mergeCell ref="AY843:AY845"/>
    <mergeCell ref="A840:A842"/>
    <mergeCell ref="B840:B842"/>
    <mergeCell ref="C840:C842"/>
    <mergeCell ref="D840:D842"/>
    <mergeCell ref="E840:E842"/>
    <mergeCell ref="F840:F842"/>
    <mergeCell ref="S849:S851"/>
    <mergeCell ref="T849:T851"/>
    <mergeCell ref="AR849:AR851"/>
    <mergeCell ref="AS849:AS851"/>
    <mergeCell ref="AT849:AT851"/>
    <mergeCell ref="AU849:AU851"/>
    <mergeCell ref="M849:M851"/>
    <mergeCell ref="N849:N851"/>
    <mergeCell ref="O849:O851"/>
    <mergeCell ref="P849:P851"/>
    <mergeCell ref="Q849:Q851"/>
    <mergeCell ref="R849:R851"/>
    <mergeCell ref="G849:G851"/>
    <mergeCell ref="H849:H851"/>
    <mergeCell ref="I849:I851"/>
    <mergeCell ref="J849:J851"/>
    <mergeCell ref="K849:K851"/>
    <mergeCell ref="L849:L851"/>
    <mergeCell ref="AV846:AV848"/>
    <mergeCell ref="AW846:AW848"/>
    <mergeCell ref="AX846:AX848"/>
    <mergeCell ref="AY846:AY848"/>
    <mergeCell ref="A849:A851"/>
    <mergeCell ref="B849:B851"/>
    <mergeCell ref="C849:C851"/>
    <mergeCell ref="D849:D851"/>
    <mergeCell ref="E849:E851"/>
    <mergeCell ref="F849:F851"/>
    <mergeCell ref="S846:S848"/>
    <mergeCell ref="T846:T848"/>
    <mergeCell ref="AR846:AR848"/>
    <mergeCell ref="AS846:AS848"/>
    <mergeCell ref="AT846:AT848"/>
    <mergeCell ref="AU846:AU848"/>
    <mergeCell ref="M846:M848"/>
    <mergeCell ref="N846:N848"/>
    <mergeCell ref="O846:O848"/>
    <mergeCell ref="P846:P848"/>
    <mergeCell ref="Q846:Q848"/>
    <mergeCell ref="R846:R848"/>
    <mergeCell ref="G846:G848"/>
    <mergeCell ref="H846:H848"/>
    <mergeCell ref="I846:I848"/>
    <mergeCell ref="J846:J848"/>
    <mergeCell ref="K846:K848"/>
    <mergeCell ref="L846:L848"/>
    <mergeCell ref="AV849:AV851"/>
    <mergeCell ref="AW849:AW851"/>
    <mergeCell ref="AX849:AX851"/>
    <mergeCell ref="AY849:AY851"/>
    <mergeCell ref="A846:A848"/>
    <mergeCell ref="B846:B848"/>
    <mergeCell ref="C846:C848"/>
    <mergeCell ref="D846:D848"/>
    <mergeCell ref="E846:E848"/>
    <mergeCell ref="F846:F848"/>
    <mergeCell ref="S855:S857"/>
    <mergeCell ref="T855:T857"/>
    <mergeCell ref="AR855:AR857"/>
    <mergeCell ref="AS855:AS857"/>
    <mergeCell ref="AT855:AT857"/>
    <mergeCell ref="AU855:AU857"/>
    <mergeCell ref="M855:M857"/>
    <mergeCell ref="N855:N857"/>
    <mergeCell ref="O855:O857"/>
    <mergeCell ref="P855:P857"/>
    <mergeCell ref="Q855:Q857"/>
    <mergeCell ref="R855:R857"/>
    <mergeCell ref="G855:G857"/>
    <mergeCell ref="H855:H857"/>
    <mergeCell ref="I855:I857"/>
    <mergeCell ref="J855:J857"/>
    <mergeCell ref="K855:K857"/>
    <mergeCell ref="L855:L857"/>
    <mergeCell ref="AV852:AV854"/>
    <mergeCell ref="AW852:AW854"/>
    <mergeCell ref="AX852:AX854"/>
    <mergeCell ref="AY852:AY854"/>
    <mergeCell ref="A855:A857"/>
    <mergeCell ref="B855:B857"/>
    <mergeCell ref="C855:C857"/>
    <mergeCell ref="D855:D857"/>
    <mergeCell ref="E855:E857"/>
    <mergeCell ref="F855:F857"/>
    <mergeCell ref="S852:S854"/>
    <mergeCell ref="T852:T854"/>
    <mergeCell ref="AR852:AR854"/>
    <mergeCell ref="AS852:AS854"/>
    <mergeCell ref="AT852:AT854"/>
    <mergeCell ref="AU852:AU854"/>
    <mergeCell ref="M852:M854"/>
    <mergeCell ref="N852:N854"/>
    <mergeCell ref="O852:O854"/>
    <mergeCell ref="P852:P854"/>
    <mergeCell ref="Q852:Q854"/>
    <mergeCell ref="R852:R854"/>
    <mergeCell ref="G852:G854"/>
    <mergeCell ref="H852:H854"/>
    <mergeCell ref="I852:I854"/>
    <mergeCell ref="J852:J854"/>
    <mergeCell ref="K852:K854"/>
    <mergeCell ref="L852:L854"/>
    <mergeCell ref="AV855:AV857"/>
    <mergeCell ref="AW855:AW857"/>
    <mergeCell ref="AX855:AX857"/>
    <mergeCell ref="AY855:AY857"/>
    <mergeCell ref="A852:A854"/>
    <mergeCell ref="B852:B854"/>
    <mergeCell ref="C852:C854"/>
    <mergeCell ref="D852:D854"/>
    <mergeCell ref="E852:E854"/>
    <mergeCell ref="F852:F854"/>
    <mergeCell ref="S861:S863"/>
    <mergeCell ref="T861:T863"/>
    <mergeCell ref="AR861:AR863"/>
    <mergeCell ref="AS861:AS863"/>
    <mergeCell ref="AT861:AT863"/>
    <mergeCell ref="AU861:AU863"/>
    <mergeCell ref="M861:M863"/>
    <mergeCell ref="N861:N863"/>
    <mergeCell ref="O861:O863"/>
    <mergeCell ref="P861:P863"/>
    <mergeCell ref="Q861:Q863"/>
    <mergeCell ref="R861:R863"/>
    <mergeCell ref="G861:G863"/>
    <mergeCell ref="H861:H863"/>
    <mergeCell ref="I861:I863"/>
    <mergeCell ref="J861:J863"/>
    <mergeCell ref="K861:K863"/>
    <mergeCell ref="L861:L863"/>
    <mergeCell ref="AV858:AV860"/>
    <mergeCell ref="AW858:AW860"/>
    <mergeCell ref="AX858:AX860"/>
    <mergeCell ref="AY858:AY860"/>
    <mergeCell ref="A861:A863"/>
    <mergeCell ref="B861:B863"/>
    <mergeCell ref="C861:C863"/>
    <mergeCell ref="D861:D863"/>
    <mergeCell ref="E861:E863"/>
    <mergeCell ref="F861:F863"/>
    <mergeCell ref="S858:S860"/>
    <mergeCell ref="T858:T860"/>
    <mergeCell ref="AR858:AR860"/>
    <mergeCell ref="AS858:AS860"/>
    <mergeCell ref="AT858:AT860"/>
    <mergeCell ref="AU858:AU860"/>
    <mergeCell ref="M858:M860"/>
    <mergeCell ref="N858:N860"/>
    <mergeCell ref="O858:O860"/>
    <mergeCell ref="P858:P860"/>
    <mergeCell ref="Q858:Q860"/>
    <mergeCell ref="R858:R860"/>
    <mergeCell ref="G858:G860"/>
    <mergeCell ref="H858:H860"/>
    <mergeCell ref="I858:I860"/>
    <mergeCell ref="J858:J860"/>
    <mergeCell ref="K858:K860"/>
    <mergeCell ref="L858:L860"/>
    <mergeCell ref="AV861:AV863"/>
    <mergeCell ref="AW861:AW863"/>
    <mergeCell ref="AX861:AX863"/>
    <mergeCell ref="AY861:AY863"/>
    <mergeCell ref="A858:A860"/>
    <mergeCell ref="B858:B860"/>
    <mergeCell ref="C858:C860"/>
    <mergeCell ref="D858:D860"/>
    <mergeCell ref="E858:E860"/>
    <mergeCell ref="F858:F860"/>
    <mergeCell ref="S867:S869"/>
    <mergeCell ref="T867:T869"/>
    <mergeCell ref="AR867:AR869"/>
    <mergeCell ref="AS867:AS869"/>
    <mergeCell ref="AT867:AT869"/>
    <mergeCell ref="AU867:AU869"/>
    <mergeCell ref="M867:M869"/>
    <mergeCell ref="N867:N869"/>
    <mergeCell ref="O867:O869"/>
    <mergeCell ref="P867:P869"/>
    <mergeCell ref="Q867:Q869"/>
    <mergeCell ref="R867:R869"/>
    <mergeCell ref="G867:G869"/>
    <mergeCell ref="H867:H869"/>
    <mergeCell ref="I867:I869"/>
    <mergeCell ref="J867:J869"/>
    <mergeCell ref="K867:K869"/>
    <mergeCell ref="L867:L869"/>
    <mergeCell ref="AV864:AV866"/>
    <mergeCell ref="AW864:AW866"/>
    <mergeCell ref="AX864:AX866"/>
    <mergeCell ref="AY864:AY866"/>
    <mergeCell ref="A867:A869"/>
    <mergeCell ref="B867:B869"/>
    <mergeCell ref="C867:C869"/>
    <mergeCell ref="D867:D869"/>
    <mergeCell ref="E867:E869"/>
    <mergeCell ref="F867:F869"/>
    <mergeCell ref="S864:S866"/>
    <mergeCell ref="T864:T866"/>
    <mergeCell ref="AR864:AR866"/>
    <mergeCell ref="AS864:AS866"/>
    <mergeCell ref="AT864:AT866"/>
    <mergeCell ref="AU864:AU866"/>
    <mergeCell ref="M864:M866"/>
    <mergeCell ref="N864:N866"/>
    <mergeCell ref="O864:O866"/>
    <mergeCell ref="P864:P866"/>
    <mergeCell ref="Q864:Q866"/>
    <mergeCell ref="R864:R866"/>
    <mergeCell ref="G864:G866"/>
    <mergeCell ref="H864:H866"/>
    <mergeCell ref="I864:I866"/>
    <mergeCell ref="J864:J866"/>
    <mergeCell ref="K864:K866"/>
    <mergeCell ref="L864:L866"/>
    <mergeCell ref="AV867:AV869"/>
    <mergeCell ref="AW867:AW869"/>
    <mergeCell ref="AX867:AX869"/>
    <mergeCell ref="AY867:AY869"/>
    <mergeCell ref="A864:A866"/>
    <mergeCell ref="B864:B866"/>
    <mergeCell ref="C864:C866"/>
    <mergeCell ref="D864:D866"/>
    <mergeCell ref="E864:E866"/>
    <mergeCell ref="F864:F866"/>
    <mergeCell ref="S873:S875"/>
    <mergeCell ref="T873:T875"/>
    <mergeCell ref="AR873:AR875"/>
    <mergeCell ref="AS873:AS875"/>
    <mergeCell ref="AT873:AT875"/>
    <mergeCell ref="AU873:AU875"/>
    <mergeCell ref="M873:M875"/>
    <mergeCell ref="N873:N875"/>
    <mergeCell ref="O873:O875"/>
    <mergeCell ref="P873:P875"/>
    <mergeCell ref="Q873:Q875"/>
    <mergeCell ref="R873:R875"/>
    <mergeCell ref="G873:G875"/>
    <mergeCell ref="H873:H875"/>
    <mergeCell ref="I873:I875"/>
    <mergeCell ref="J873:J875"/>
    <mergeCell ref="K873:K875"/>
    <mergeCell ref="L873:L875"/>
    <mergeCell ref="AV870:AV872"/>
    <mergeCell ref="AW870:AW872"/>
    <mergeCell ref="AX870:AX872"/>
    <mergeCell ref="AY870:AY872"/>
    <mergeCell ref="A873:A875"/>
    <mergeCell ref="B873:B875"/>
    <mergeCell ref="C873:C875"/>
    <mergeCell ref="D873:D875"/>
    <mergeCell ref="E873:E875"/>
    <mergeCell ref="F873:F875"/>
    <mergeCell ref="S870:S872"/>
    <mergeCell ref="T870:T872"/>
    <mergeCell ref="AR870:AR872"/>
    <mergeCell ref="AS870:AS872"/>
    <mergeCell ref="AT870:AT872"/>
    <mergeCell ref="AU870:AU872"/>
    <mergeCell ref="M870:M872"/>
    <mergeCell ref="N870:N872"/>
    <mergeCell ref="O870:O872"/>
    <mergeCell ref="P870:P872"/>
    <mergeCell ref="Q870:Q872"/>
    <mergeCell ref="R870:R872"/>
    <mergeCell ref="G870:G872"/>
    <mergeCell ref="H870:H872"/>
    <mergeCell ref="I870:I872"/>
    <mergeCell ref="J870:J872"/>
    <mergeCell ref="K870:K872"/>
    <mergeCell ref="L870:L872"/>
    <mergeCell ref="AV873:AV875"/>
    <mergeCell ref="AW873:AW875"/>
    <mergeCell ref="AX873:AX875"/>
    <mergeCell ref="AY873:AY875"/>
    <mergeCell ref="A870:A872"/>
    <mergeCell ref="B870:B872"/>
    <mergeCell ref="C870:C872"/>
    <mergeCell ref="D870:D872"/>
    <mergeCell ref="E870:E872"/>
    <mergeCell ref="F870:F872"/>
    <mergeCell ref="S879:S881"/>
    <mergeCell ref="T879:T881"/>
    <mergeCell ref="AR879:AR881"/>
    <mergeCell ref="AS879:AS881"/>
    <mergeCell ref="AT879:AT881"/>
    <mergeCell ref="AU879:AU881"/>
    <mergeCell ref="M879:M881"/>
    <mergeCell ref="N879:N881"/>
    <mergeCell ref="O879:O881"/>
    <mergeCell ref="P879:P881"/>
    <mergeCell ref="Q879:Q881"/>
    <mergeCell ref="R879:R881"/>
    <mergeCell ref="G879:G881"/>
    <mergeCell ref="H879:H881"/>
    <mergeCell ref="I879:I881"/>
    <mergeCell ref="J879:J881"/>
    <mergeCell ref="K879:K881"/>
    <mergeCell ref="L879:L881"/>
    <mergeCell ref="AV876:AV878"/>
    <mergeCell ref="AW876:AW878"/>
    <mergeCell ref="AX876:AX878"/>
    <mergeCell ref="AY876:AY878"/>
    <mergeCell ref="A879:A881"/>
    <mergeCell ref="B879:B881"/>
    <mergeCell ref="C879:C881"/>
    <mergeCell ref="D879:D881"/>
    <mergeCell ref="E879:E881"/>
    <mergeCell ref="F879:F881"/>
    <mergeCell ref="S876:S878"/>
    <mergeCell ref="T876:T878"/>
    <mergeCell ref="AR876:AR878"/>
    <mergeCell ref="AS876:AS878"/>
    <mergeCell ref="AT876:AT878"/>
    <mergeCell ref="AU876:AU878"/>
    <mergeCell ref="M876:M878"/>
    <mergeCell ref="N876:N878"/>
    <mergeCell ref="O876:O878"/>
    <mergeCell ref="P876:P878"/>
    <mergeCell ref="Q876:Q878"/>
    <mergeCell ref="R876:R878"/>
    <mergeCell ref="G876:G878"/>
    <mergeCell ref="H876:H878"/>
    <mergeCell ref="I876:I878"/>
    <mergeCell ref="J876:J878"/>
    <mergeCell ref="K876:K878"/>
    <mergeCell ref="L876:L878"/>
    <mergeCell ref="AV879:AV881"/>
    <mergeCell ref="AW879:AW881"/>
    <mergeCell ref="AX879:AX881"/>
    <mergeCell ref="AY879:AY881"/>
    <mergeCell ref="A876:A878"/>
    <mergeCell ref="B876:B878"/>
    <mergeCell ref="C876:C878"/>
    <mergeCell ref="D876:D878"/>
    <mergeCell ref="E876:E878"/>
    <mergeCell ref="F876:F878"/>
    <mergeCell ref="S885:S887"/>
    <mergeCell ref="T885:T887"/>
    <mergeCell ref="AR885:AR887"/>
    <mergeCell ref="AS885:AS887"/>
    <mergeCell ref="AT885:AT887"/>
    <mergeCell ref="AU885:AU887"/>
    <mergeCell ref="M885:M887"/>
    <mergeCell ref="N885:N887"/>
    <mergeCell ref="O885:O887"/>
    <mergeCell ref="P885:P887"/>
    <mergeCell ref="Q885:Q887"/>
    <mergeCell ref="R885:R887"/>
    <mergeCell ref="G885:G887"/>
    <mergeCell ref="H885:H887"/>
    <mergeCell ref="I885:I887"/>
    <mergeCell ref="J885:J887"/>
    <mergeCell ref="K885:K887"/>
    <mergeCell ref="L885:L887"/>
    <mergeCell ref="AV882:AV884"/>
    <mergeCell ref="AW882:AW884"/>
    <mergeCell ref="AX882:AX884"/>
    <mergeCell ref="AY882:AY884"/>
    <mergeCell ref="A885:A887"/>
    <mergeCell ref="B885:B887"/>
    <mergeCell ref="C885:C887"/>
    <mergeCell ref="D885:D887"/>
    <mergeCell ref="E885:E887"/>
    <mergeCell ref="F885:F887"/>
    <mergeCell ref="S882:S884"/>
    <mergeCell ref="T882:T884"/>
    <mergeCell ref="AR882:AR884"/>
    <mergeCell ref="AS882:AS884"/>
    <mergeCell ref="AT882:AT884"/>
    <mergeCell ref="AU882:AU884"/>
    <mergeCell ref="M882:M884"/>
    <mergeCell ref="N882:N884"/>
    <mergeCell ref="O882:O884"/>
    <mergeCell ref="P882:P884"/>
    <mergeCell ref="Q882:Q884"/>
    <mergeCell ref="R882:R884"/>
    <mergeCell ref="G882:G884"/>
    <mergeCell ref="H882:H884"/>
    <mergeCell ref="I882:I884"/>
    <mergeCell ref="J882:J884"/>
    <mergeCell ref="K882:K884"/>
    <mergeCell ref="L882:L884"/>
    <mergeCell ref="AV885:AV887"/>
    <mergeCell ref="AW885:AW887"/>
    <mergeCell ref="AX885:AX887"/>
    <mergeCell ref="AY885:AY887"/>
    <mergeCell ref="A882:A884"/>
    <mergeCell ref="B882:B884"/>
    <mergeCell ref="C882:C884"/>
    <mergeCell ref="D882:D884"/>
    <mergeCell ref="E882:E884"/>
    <mergeCell ref="F882:F884"/>
    <mergeCell ref="S891:S893"/>
    <mergeCell ref="T891:T893"/>
    <mergeCell ref="AR891:AR893"/>
    <mergeCell ref="AS891:AS893"/>
    <mergeCell ref="AT891:AT893"/>
    <mergeCell ref="AU891:AU893"/>
    <mergeCell ref="M891:M893"/>
    <mergeCell ref="N891:N893"/>
    <mergeCell ref="O891:O893"/>
    <mergeCell ref="P891:P893"/>
    <mergeCell ref="Q891:Q893"/>
    <mergeCell ref="R891:R893"/>
    <mergeCell ref="G891:G893"/>
    <mergeCell ref="H891:H893"/>
    <mergeCell ref="I891:I893"/>
    <mergeCell ref="J891:J893"/>
    <mergeCell ref="K891:K893"/>
    <mergeCell ref="L891:L893"/>
    <mergeCell ref="AV888:AV890"/>
    <mergeCell ref="AW888:AW890"/>
    <mergeCell ref="AX888:AX890"/>
    <mergeCell ref="AY888:AY890"/>
    <mergeCell ref="A891:A893"/>
    <mergeCell ref="B891:B893"/>
    <mergeCell ref="C891:C893"/>
    <mergeCell ref="D891:D893"/>
    <mergeCell ref="E891:E893"/>
    <mergeCell ref="F891:F893"/>
    <mergeCell ref="S888:S890"/>
    <mergeCell ref="T888:T890"/>
    <mergeCell ref="AR888:AR890"/>
    <mergeCell ref="AS888:AS890"/>
    <mergeCell ref="AT888:AT890"/>
    <mergeCell ref="AU888:AU890"/>
    <mergeCell ref="M888:M890"/>
    <mergeCell ref="N888:N890"/>
    <mergeCell ref="O888:O890"/>
    <mergeCell ref="P888:P890"/>
    <mergeCell ref="Q888:Q890"/>
    <mergeCell ref="R888:R890"/>
    <mergeCell ref="G888:G890"/>
    <mergeCell ref="H888:H890"/>
    <mergeCell ref="I888:I890"/>
    <mergeCell ref="J888:J890"/>
    <mergeCell ref="K888:K890"/>
    <mergeCell ref="L888:L890"/>
    <mergeCell ref="AV891:AV893"/>
    <mergeCell ref="AW891:AW893"/>
    <mergeCell ref="AX891:AX893"/>
    <mergeCell ref="AY891:AY893"/>
    <mergeCell ref="A888:A890"/>
    <mergeCell ref="B888:B890"/>
    <mergeCell ref="C888:C890"/>
    <mergeCell ref="D888:D890"/>
    <mergeCell ref="E888:E890"/>
    <mergeCell ref="F888:F890"/>
    <mergeCell ref="S897:S899"/>
    <mergeCell ref="T897:T899"/>
    <mergeCell ref="AR897:AR899"/>
    <mergeCell ref="AS897:AS899"/>
    <mergeCell ref="AT897:AT899"/>
    <mergeCell ref="AU897:AU899"/>
    <mergeCell ref="M897:M899"/>
    <mergeCell ref="N897:N899"/>
    <mergeCell ref="O897:O899"/>
    <mergeCell ref="P897:P899"/>
    <mergeCell ref="Q897:Q899"/>
    <mergeCell ref="R897:R899"/>
    <mergeCell ref="G897:G899"/>
    <mergeCell ref="H897:H899"/>
    <mergeCell ref="I897:I899"/>
    <mergeCell ref="J897:J899"/>
    <mergeCell ref="K897:K899"/>
    <mergeCell ref="L897:L899"/>
    <mergeCell ref="AV894:AV896"/>
    <mergeCell ref="AW894:AW896"/>
    <mergeCell ref="AX894:AX896"/>
    <mergeCell ref="AY894:AY896"/>
    <mergeCell ref="A897:A899"/>
    <mergeCell ref="B897:B899"/>
    <mergeCell ref="C897:C899"/>
    <mergeCell ref="D897:D899"/>
    <mergeCell ref="E897:E899"/>
    <mergeCell ref="F897:F899"/>
    <mergeCell ref="S894:S896"/>
    <mergeCell ref="T894:T896"/>
    <mergeCell ref="AR894:AR896"/>
    <mergeCell ref="AS894:AS896"/>
    <mergeCell ref="AT894:AT896"/>
    <mergeCell ref="AU894:AU896"/>
    <mergeCell ref="M894:M896"/>
    <mergeCell ref="N894:N896"/>
    <mergeCell ref="O894:O896"/>
    <mergeCell ref="P894:P896"/>
    <mergeCell ref="Q894:Q896"/>
    <mergeCell ref="R894:R896"/>
    <mergeCell ref="G894:G896"/>
    <mergeCell ref="H894:H896"/>
    <mergeCell ref="I894:I896"/>
    <mergeCell ref="J894:J896"/>
    <mergeCell ref="K894:K896"/>
    <mergeCell ref="L894:L896"/>
    <mergeCell ref="AV897:AV899"/>
    <mergeCell ref="AW897:AW899"/>
    <mergeCell ref="AX897:AX899"/>
    <mergeCell ref="AY897:AY899"/>
    <mergeCell ref="A894:A896"/>
    <mergeCell ref="B894:B896"/>
    <mergeCell ref="C894:C896"/>
    <mergeCell ref="D894:D896"/>
    <mergeCell ref="E894:E896"/>
    <mergeCell ref="F894:F896"/>
    <mergeCell ref="S903:S905"/>
    <mergeCell ref="T903:T905"/>
    <mergeCell ref="AR903:AR905"/>
    <mergeCell ref="AS903:AS905"/>
    <mergeCell ref="AT903:AT905"/>
    <mergeCell ref="AU903:AU905"/>
    <mergeCell ref="M903:M905"/>
    <mergeCell ref="N903:N905"/>
    <mergeCell ref="O903:O905"/>
    <mergeCell ref="P903:P905"/>
    <mergeCell ref="Q903:Q905"/>
    <mergeCell ref="R903:R905"/>
    <mergeCell ref="G903:G905"/>
    <mergeCell ref="H903:H905"/>
    <mergeCell ref="I903:I905"/>
    <mergeCell ref="J903:J905"/>
    <mergeCell ref="K903:K905"/>
    <mergeCell ref="L903:L905"/>
    <mergeCell ref="AV900:AV902"/>
    <mergeCell ref="AW900:AW902"/>
    <mergeCell ref="AX900:AX902"/>
    <mergeCell ref="AY900:AY902"/>
    <mergeCell ref="A903:A905"/>
    <mergeCell ref="B903:B905"/>
    <mergeCell ref="C903:C905"/>
    <mergeCell ref="D903:D905"/>
    <mergeCell ref="E903:E905"/>
    <mergeCell ref="F903:F905"/>
    <mergeCell ref="S900:S902"/>
    <mergeCell ref="T900:T902"/>
    <mergeCell ref="AR900:AR902"/>
    <mergeCell ref="AS900:AS902"/>
    <mergeCell ref="AT900:AT902"/>
    <mergeCell ref="AU900:AU902"/>
    <mergeCell ref="M900:M902"/>
    <mergeCell ref="N900:N902"/>
    <mergeCell ref="O900:O902"/>
    <mergeCell ref="P900:P902"/>
    <mergeCell ref="Q900:Q902"/>
    <mergeCell ref="R900:R902"/>
    <mergeCell ref="G900:G902"/>
    <mergeCell ref="H900:H902"/>
    <mergeCell ref="I900:I902"/>
    <mergeCell ref="J900:J902"/>
    <mergeCell ref="K900:K902"/>
    <mergeCell ref="L900:L902"/>
    <mergeCell ref="AV903:AV905"/>
    <mergeCell ref="AW903:AW905"/>
    <mergeCell ref="AX903:AX905"/>
    <mergeCell ref="AY903:AY905"/>
    <mergeCell ref="A900:A902"/>
    <mergeCell ref="B900:B902"/>
    <mergeCell ref="C900:C902"/>
    <mergeCell ref="D900:D902"/>
    <mergeCell ref="E900:E902"/>
    <mergeCell ref="F900:F902"/>
    <mergeCell ref="S906:S908"/>
    <mergeCell ref="T906:T908"/>
    <mergeCell ref="A909:A911"/>
    <mergeCell ref="B909:B911"/>
    <mergeCell ref="C909:C911"/>
    <mergeCell ref="D909:D911"/>
    <mergeCell ref="E909:E911"/>
    <mergeCell ref="F909:F911"/>
    <mergeCell ref="G909:G911"/>
    <mergeCell ref="H909:H911"/>
    <mergeCell ref="I909:I911"/>
    <mergeCell ref="J909:J911"/>
    <mergeCell ref="K909:K911"/>
    <mergeCell ref="M909:M911"/>
    <mergeCell ref="N909:N911"/>
    <mergeCell ref="O909:O911"/>
    <mergeCell ref="P909:P911"/>
    <mergeCell ref="Q909:Q911"/>
    <mergeCell ref="R909:R911"/>
    <mergeCell ref="S909:S911"/>
    <mergeCell ref="T909:T911"/>
    <mergeCell ref="A906:A908"/>
    <mergeCell ref="B906:B908"/>
    <mergeCell ref="C906:C908"/>
    <mergeCell ref="D906:D908"/>
    <mergeCell ref="E906:E908"/>
    <mergeCell ref="F906:F908"/>
    <mergeCell ref="G906:G908"/>
    <mergeCell ref="H906:H908"/>
    <mergeCell ref="I906:I908"/>
    <mergeCell ref="J906:J908"/>
    <mergeCell ref="K906:K908"/>
    <mergeCell ref="M906:M908"/>
    <mergeCell ref="N906:N908"/>
    <mergeCell ref="O906:O908"/>
    <mergeCell ref="P906:P908"/>
    <mergeCell ref="Q906:Q908"/>
    <mergeCell ref="R906:R908"/>
    <mergeCell ref="S912:S914"/>
    <mergeCell ref="T912:T914"/>
    <mergeCell ref="A915:A917"/>
    <mergeCell ref="B915:B917"/>
    <mergeCell ref="C915:C917"/>
    <mergeCell ref="D915:D917"/>
    <mergeCell ref="E915:E917"/>
    <mergeCell ref="F915:F917"/>
    <mergeCell ref="G915:G917"/>
    <mergeCell ref="H915:H917"/>
    <mergeCell ref="I915:I917"/>
    <mergeCell ref="J915:J917"/>
    <mergeCell ref="K915:K917"/>
    <mergeCell ref="M915:M917"/>
    <mergeCell ref="N915:N917"/>
    <mergeCell ref="O915:O917"/>
    <mergeCell ref="P915:P917"/>
    <mergeCell ref="Q915:Q917"/>
    <mergeCell ref="R915:R917"/>
    <mergeCell ref="S915:S917"/>
    <mergeCell ref="T915:T917"/>
    <mergeCell ref="A912:A914"/>
    <mergeCell ref="B912:B914"/>
    <mergeCell ref="C912:C914"/>
    <mergeCell ref="D912:D914"/>
    <mergeCell ref="E912:E914"/>
    <mergeCell ref="F912:F914"/>
    <mergeCell ref="G912:G914"/>
    <mergeCell ref="H912:H914"/>
    <mergeCell ref="I912:I914"/>
    <mergeCell ref="J912:J914"/>
    <mergeCell ref="K912:K914"/>
    <mergeCell ref="M912:M914"/>
    <mergeCell ref="N912:N914"/>
    <mergeCell ref="O912:O914"/>
    <mergeCell ref="P912:P914"/>
    <mergeCell ref="Q912:Q914"/>
    <mergeCell ref="R912:R914"/>
    <mergeCell ref="S918:S920"/>
    <mergeCell ref="T918:T920"/>
    <mergeCell ref="A921:A923"/>
    <mergeCell ref="B921:B923"/>
    <mergeCell ref="C921:C923"/>
    <mergeCell ref="D921:D923"/>
    <mergeCell ref="E921:E923"/>
    <mergeCell ref="F921:F923"/>
    <mergeCell ref="G921:G923"/>
    <mergeCell ref="H921:H923"/>
    <mergeCell ref="I921:I923"/>
    <mergeCell ref="J921:J923"/>
    <mergeCell ref="K921:K923"/>
    <mergeCell ref="M921:M923"/>
    <mergeCell ref="N921:N923"/>
    <mergeCell ref="O921:O923"/>
    <mergeCell ref="P921:P923"/>
    <mergeCell ref="Q921:Q923"/>
    <mergeCell ref="R921:R923"/>
    <mergeCell ref="S921:S923"/>
    <mergeCell ref="T921:T923"/>
    <mergeCell ref="A918:A920"/>
    <mergeCell ref="B918:B920"/>
    <mergeCell ref="C918:C920"/>
    <mergeCell ref="D918:D920"/>
    <mergeCell ref="E918:E920"/>
    <mergeCell ref="F918:F920"/>
    <mergeCell ref="G918:G920"/>
    <mergeCell ref="H918:H920"/>
    <mergeCell ref="I918:I920"/>
    <mergeCell ref="J918:J920"/>
    <mergeCell ref="K918:K920"/>
    <mergeCell ref="M918:M920"/>
    <mergeCell ref="N918:N920"/>
    <mergeCell ref="O918:O920"/>
    <mergeCell ref="P918:P920"/>
    <mergeCell ref="Q918:Q920"/>
    <mergeCell ref="R918:R920"/>
    <mergeCell ref="S924:S926"/>
    <mergeCell ref="T924:T926"/>
    <mergeCell ref="A927:A929"/>
    <mergeCell ref="B927:B929"/>
    <mergeCell ref="C927:C929"/>
    <mergeCell ref="D927:D929"/>
    <mergeCell ref="E927:E929"/>
    <mergeCell ref="F927:F929"/>
    <mergeCell ref="G927:G929"/>
    <mergeCell ref="H927:H929"/>
    <mergeCell ref="I927:I929"/>
    <mergeCell ref="J927:J929"/>
    <mergeCell ref="K927:K929"/>
    <mergeCell ref="M927:M929"/>
    <mergeCell ref="N927:N929"/>
    <mergeCell ref="O927:O929"/>
    <mergeCell ref="P927:P929"/>
    <mergeCell ref="Q927:Q929"/>
    <mergeCell ref="R927:R929"/>
    <mergeCell ref="S927:S929"/>
    <mergeCell ref="T927:T929"/>
    <mergeCell ref="A924:A926"/>
    <mergeCell ref="B924:B926"/>
    <mergeCell ref="C924:C926"/>
    <mergeCell ref="D924:D926"/>
    <mergeCell ref="E924:E926"/>
    <mergeCell ref="F924:F926"/>
    <mergeCell ref="G924:G926"/>
    <mergeCell ref="H924:H926"/>
    <mergeCell ref="I924:I926"/>
    <mergeCell ref="J924:J926"/>
    <mergeCell ref="K924:K926"/>
    <mergeCell ref="M924:M926"/>
    <mergeCell ref="N924:N926"/>
    <mergeCell ref="O924:O926"/>
    <mergeCell ref="P924:P926"/>
    <mergeCell ref="Q924:Q926"/>
    <mergeCell ref="R924:R926"/>
    <mergeCell ref="S930:S932"/>
    <mergeCell ref="T930:T932"/>
    <mergeCell ref="A933:A935"/>
    <mergeCell ref="B933:B935"/>
    <mergeCell ref="C933:C935"/>
    <mergeCell ref="D933:D935"/>
    <mergeCell ref="E933:E935"/>
    <mergeCell ref="F933:F935"/>
    <mergeCell ref="G933:G935"/>
    <mergeCell ref="H933:H935"/>
    <mergeCell ref="I933:I935"/>
    <mergeCell ref="J933:J935"/>
    <mergeCell ref="K933:K935"/>
    <mergeCell ref="M933:M935"/>
    <mergeCell ref="N933:N935"/>
    <mergeCell ref="O933:O935"/>
    <mergeCell ref="P933:P935"/>
    <mergeCell ref="Q933:Q935"/>
    <mergeCell ref="R933:R935"/>
    <mergeCell ref="S933:S935"/>
    <mergeCell ref="T933:T935"/>
    <mergeCell ref="A930:A932"/>
    <mergeCell ref="B930:B932"/>
    <mergeCell ref="C930:C932"/>
    <mergeCell ref="D930:D932"/>
    <mergeCell ref="E930:E932"/>
    <mergeCell ref="F930:F932"/>
    <mergeCell ref="G930:G932"/>
    <mergeCell ref="H930:H932"/>
    <mergeCell ref="I930:I932"/>
    <mergeCell ref="J930:J932"/>
    <mergeCell ref="K930:K932"/>
    <mergeCell ref="M930:M932"/>
    <mergeCell ref="N930:N932"/>
    <mergeCell ref="O930:O932"/>
    <mergeCell ref="P930:P932"/>
    <mergeCell ref="Q930:Q932"/>
    <mergeCell ref="R930:R932"/>
    <mergeCell ref="R936:R938"/>
    <mergeCell ref="S936:S938"/>
    <mergeCell ref="T936:T938"/>
    <mergeCell ref="AR936:AR938"/>
    <mergeCell ref="AS936:AS938"/>
    <mergeCell ref="AT936:AT938"/>
    <mergeCell ref="AU936:AU938"/>
    <mergeCell ref="AV936:AV938"/>
    <mergeCell ref="AW936:AW938"/>
    <mergeCell ref="AX936:AX938"/>
    <mergeCell ref="AY936:AY938"/>
    <mergeCell ref="A939:A941"/>
    <mergeCell ref="B939:B941"/>
    <mergeCell ref="C939:C941"/>
    <mergeCell ref="D939:D941"/>
    <mergeCell ref="E939:E941"/>
    <mergeCell ref="F939:F941"/>
    <mergeCell ref="G939:G941"/>
    <mergeCell ref="H939:H941"/>
    <mergeCell ref="I939:I941"/>
    <mergeCell ref="J939:J941"/>
    <mergeCell ref="K939:K941"/>
    <mergeCell ref="L939:L941"/>
    <mergeCell ref="M939:M941"/>
    <mergeCell ref="N939:N941"/>
    <mergeCell ref="O939:O941"/>
    <mergeCell ref="P939:P941"/>
    <mergeCell ref="Q939:Q941"/>
    <mergeCell ref="R939:R941"/>
    <mergeCell ref="S939:S941"/>
    <mergeCell ref="T939:T941"/>
    <mergeCell ref="AR939:AR941"/>
    <mergeCell ref="A936:A938"/>
    <mergeCell ref="B936:B938"/>
    <mergeCell ref="C936:C938"/>
    <mergeCell ref="D936:D938"/>
    <mergeCell ref="E936:E938"/>
    <mergeCell ref="F936:F938"/>
    <mergeCell ref="G936:G938"/>
    <mergeCell ref="H936:H938"/>
    <mergeCell ref="I936:I938"/>
    <mergeCell ref="J936:J938"/>
    <mergeCell ref="K936:K938"/>
    <mergeCell ref="L936:L938"/>
    <mergeCell ref="M936:M938"/>
    <mergeCell ref="N936:N938"/>
    <mergeCell ref="O936:O938"/>
    <mergeCell ref="P936:P938"/>
    <mergeCell ref="Q936:Q938"/>
    <mergeCell ref="AW942:AW944"/>
    <mergeCell ref="AX942:AX944"/>
    <mergeCell ref="AY942:AY944"/>
    <mergeCell ref="A945:A947"/>
    <mergeCell ref="B945:B947"/>
    <mergeCell ref="C945:C947"/>
    <mergeCell ref="D945:D947"/>
    <mergeCell ref="E945:E947"/>
    <mergeCell ref="F945:F947"/>
    <mergeCell ref="G945:G947"/>
    <mergeCell ref="H945:H947"/>
    <mergeCell ref="I945:I947"/>
    <mergeCell ref="J945:J947"/>
    <mergeCell ref="K945:K947"/>
    <mergeCell ref="L945:L947"/>
    <mergeCell ref="M945:M947"/>
    <mergeCell ref="N945:N947"/>
    <mergeCell ref="O945:O947"/>
    <mergeCell ref="P945:P947"/>
    <mergeCell ref="Q945:Q947"/>
    <mergeCell ref="R945:R947"/>
    <mergeCell ref="S945:S947"/>
    <mergeCell ref="T945:T947"/>
    <mergeCell ref="AR945:AR947"/>
    <mergeCell ref="AS945:AS947"/>
    <mergeCell ref="AT945:AT947"/>
    <mergeCell ref="AU945:AU947"/>
    <mergeCell ref="AV945:AV947"/>
    <mergeCell ref="AW945:AW947"/>
    <mergeCell ref="AX945:AX947"/>
    <mergeCell ref="AY945:AY947"/>
    <mergeCell ref="AS939:AS941"/>
    <mergeCell ref="AT939:AT941"/>
    <mergeCell ref="AU939:AU941"/>
    <mergeCell ref="AV939:AV941"/>
    <mergeCell ref="AW939:AW941"/>
    <mergeCell ref="AX939:AX941"/>
    <mergeCell ref="AY939:AY941"/>
    <mergeCell ref="A942:A944"/>
    <mergeCell ref="B942:B944"/>
    <mergeCell ref="C942:C944"/>
    <mergeCell ref="D942:D944"/>
    <mergeCell ref="E942:E944"/>
    <mergeCell ref="F942:F944"/>
    <mergeCell ref="G942:G944"/>
    <mergeCell ref="H942:H944"/>
    <mergeCell ref="I942:I944"/>
    <mergeCell ref="J942:J944"/>
    <mergeCell ref="K942:K944"/>
    <mergeCell ref="L942:L944"/>
    <mergeCell ref="M942:M944"/>
    <mergeCell ref="N942:N944"/>
    <mergeCell ref="O942:O944"/>
    <mergeCell ref="P942:P944"/>
    <mergeCell ref="Q942:Q944"/>
    <mergeCell ref="R942:R944"/>
    <mergeCell ref="S942:S944"/>
    <mergeCell ref="T942:T944"/>
    <mergeCell ref="AR942:AR944"/>
    <mergeCell ref="AS942:AS944"/>
    <mergeCell ref="AT942:AT944"/>
    <mergeCell ref="AU942:AU944"/>
    <mergeCell ref="AV942:AV944"/>
    <mergeCell ref="R948:R950"/>
    <mergeCell ref="S948:S950"/>
    <mergeCell ref="T948:T950"/>
    <mergeCell ref="AR948:AR950"/>
    <mergeCell ref="AS948:AS950"/>
    <mergeCell ref="AT948:AT950"/>
    <mergeCell ref="AU948:AU950"/>
    <mergeCell ref="AV948:AV950"/>
    <mergeCell ref="AW948:AW950"/>
    <mergeCell ref="AX948:AX950"/>
    <mergeCell ref="AY948:AY950"/>
    <mergeCell ref="A951:A953"/>
    <mergeCell ref="B951:B953"/>
    <mergeCell ref="C951:C953"/>
    <mergeCell ref="D951:D953"/>
    <mergeCell ref="E951:E953"/>
    <mergeCell ref="F951:F953"/>
    <mergeCell ref="G951:G953"/>
    <mergeCell ref="H951:H953"/>
    <mergeCell ref="I951:I953"/>
    <mergeCell ref="J951:J953"/>
    <mergeCell ref="K951:K953"/>
    <mergeCell ref="L951:L953"/>
    <mergeCell ref="M951:M953"/>
    <mergeCell ref="N951:N953"/>
    <mergeCell ref="O951:O953"/>
    <mergeCell ref="P951:P953"/>
    <mergeCell ref="Q951:Q953"/>
    <mergeCell ref="R951:R953"/>
    <mergeCell ref="S951:S953"/>
    <mergeCell ref="T951:T953"/>
    <mergeCell ref="AR951:AR953"/>
    <mergeCell ref="A948:A950"/>
    <mergeCell ref="B948:B950"/>
    <mergeCell ref="C948:C950"/>
    <mergeCell ref="D948:D950"/>
    <mergeCell ref="E948:E950"/>
    <mergeCell ref="F948:F950"/>
    <mergeCell ref="G948:G950"/>
    <mergeCell ref="H948:H950"/>
    <mergeCell ref="I948:I950"/>
    <mergeCell ref="J948:J950"/>
    <mergeCell ref="K948:K950"/>
    <mergeCell ref="L948:L950"/>
    <mergeCell ref="M948:M950"/>
    <mergeCell ref="N948:N950"/>
    <mergeCell ref="O948:O950"/>
    <mergeCell ref="P948:P950"/>
    <mergeCell ref="Q948:Q950"/>
    <mergeCell ref="AW954:AW956"/>
    <mergeCell ref="AX954:AX956"/>
    <mergeCell ref="AY954:AY956"/>
    <mergeCell ref="A957:A959"/>
    <mergeCell ref="B957:B959"/>
    <mergeCell ref="C957:C959"/>
    <mergeCell ref="D957:D959"/>
    <mergeCell ref="E957:E959"/>
    <mergeCell ref="F957:F959"/>
    <mergeCell ref="G957:G959"/>
    <mergeCell ref="H957:H959"/>
    <mergeCell ref="I957:I959"/>
    <mergeCell ref="J957:J959"/>
    <mergeCell ref="K957:K959"/>
    <mergeCell ref="L957:L959"/>
    <mergeCell ref="M957:M959"/>
    <mergeCell ref="N957:N959"/>
    <mergeCell ref="O957:O959"/>
    <mergeCell ref="P957:P959"/>
    <mergeCell ref="Q957:Q959"/>
    <mergeCell ref="R957:R959"/>
    <mergeCell ref="S957:S959"/>
    <mergeCell ref="T957:T959"/>
    <mergeCell ref="AR957:AR959"/>
    <mergeCell ref="AS957:AS959"/>
    <mergeCell ref="AT957:AT959"/>
    <mergeCell ref="AU957:AU959"/>
    <mergeCell ref="AV957:AV959"/>
    <mergeCell ref="AW957:AW959"/>
    <mergeCell ref="AX957:AX959"/>
    <mergeCell ref="AY957:AY959"/>
    <mergeCell ref="AS951:AS953"/>
    <mergeCell ref="AT951:AT953"/>
    <mergeCell ref="AU951:AU953"/>
    <mergeCell ref="AV951:AV953"/>
    <mergeCell ref="AW951:AW953"/>
    <mergeCell ref="AX951:AX953"/>
    <mergeCell ref="AY951:AY953"/>
    <mergeCell ref="A954:A956"/>
    <mergeCell ref="B954:B956"/>
    <mergeCell ref="C954:C956"/>
    <mergeCell ref="D954:D956"/>
    <mergeCell ref="E954:E956"/>
    <mergeCell ref="F954:F956"/>
    <mergeCell ref="G954:G956"/>
    <mergeCell ref="H954:H956"/>
    <mergeCell ref="I954:I956"/>
    <mergeCell ref="J954:J956"/>
    <mergeCell ref="K954:K956"/>
    <mergeCell ref="L954:L956"/>
    <mergeCell ref="M954:M956"/>
    <mergeCell ref="N954:N956"/>
    <mergeCell ref="O954:O956"/>
    <mergeCell ref="P954:P956"/>
    <mergeCell ref="Q954:Q956"/>
    <mergeCell ref="R954:R956"/>
    <mergeCell ref="S954:S956"/>
    <mergeCell ref="T954:T956"/>
    <mergeCell ref="AR954:AR956"/>
    <mergeCell ref="AS954:AS956"/>
    <mergeCell ref="AT954:AT956"/>
    <mergeCell ref="AU954:AU956"/>
    <mergeCell ref="AV954:AV956"/>
    <mergeCell ref="R960:R962"/>
    <mergeCell ref="S960:S962"/>
    <mergeCell ref="T960:T962"/>
    <mergeCell ref="AR960:AR962"/>
    <mergeCell ref="AS960:AS962"/>
    <mergeCell ref="AT960:AT962"/>
    <mergeCell ref="AU960:AU962"/>
    <mergeCell ref="AV960:AV962"/>
    <mergeCell ref="AW960:AW962"/>
    <mergeCell ref="AX960:AX962"/>
    <mergeCell ref="AY960:AY962"/>
    <mergeCell ref="A963:A965"/>
    <mergeCell ref="B963:B965"/>
    <mergeCell ref="C963:C965"/>
    <mergeCell ref="D963:D965"/>
    <mergeCell ref="E963:E965"/>
    <mergeCell ref="F963:F965"/>
    <mergeCell ref="G963:G965"/>
    <mergeCell ref="H963:H965"/>
    <mergeCell ref="I963:I965"/>
    <mergeCell ref="J963:J965"/>
    <mergeCell ref="K963:K965"/>
    <mergeCell ref="L963:L965"/>
    <mergeCell ref="M963:M965"/>
    <mergeCell ref="N963:N965"/>
    <mergeCell ref="O963:O965"/>
    <mergeCell ref="P963:P965"/>
    <mergeCell ref="Q963:Q965"/>
    <mergeCell ref="R963:R965"/>
    <mergeCell ref="S963:S965"/>
    <mergeCell ref="T963:T965"/>
    <mergeCell ref="AR963:AR965"/>
    <mergeCell ref="A960:A962"/>
    <mergeCell ref="B960:B962"/>
    <mergeCell ref="C960:C962"/>
    <mergeCell ref="D960:D962"/>
    <mergeCell ref="E960:E962"/>
    <mergeCell ref="F960:F962"/>
    <mergeCell ref="G960:G962"/>
    <mergeCell ref="H960:H962"/>
    <mergeCell ref="I960:I962"/>
    <mergeCell ref="J960:J962"/>
    <mergeCell ref="K960:K962"/>
    <mergeCell ref="L960:L962"/>
    <mergeCell ref="M960:M962"/>
    <mergeCell ref="N960:N962"/>
    <mergeCell ref="O960:O962"/>
    <mergeCell ref="P960:P962"/>
    <mergeCell ref="Q960:Q962"/>
    <mergeCell ref="AW966:AW968"/>
    <mergeCell ref="AX966:AX968"/>
    <mergeCell ref="AY966:AY968"/>
    <mergeCell ref="A969:A971"/>
    <mergeCell ref="B969:B971"/>
    <mergeCell ref="C969:C971"/>
    <mergeCell ref="D969:D971"/>
    <mergeCell ref="E969:E971"/>
    <mergeCell ref="F969:F971"/>
    <mergeCell ref="G969:G971"/>
    <mergeCell ref="H969:H971"/>
    <mergeCell ref="I969:I971"/>
    <mergeCell ref="J969:J971"/>
    <mergeCell ref="K969:K971"/>
    <mergeCell ref="L969:L971"/>
    <mergeCell ref="M969:M971"/>
    <mergeCell ref="N969:N971"/>
    <mergeCell ref="O969:O971"/>
    <mergeCell ref="P969:P971"/>
    <mergeCell ref="Q969:Q971"/>
    <mergeCell ref="R969:R971"/>
    <mergeCell ref="S969:S971"/>
    <mergeCell ref="T969:T971"/>
    <mergeCell ref="AR969:AR971"/>
    <mergeCell ref="AS969:AS971"/>
    <mergeCell ref="AT969:AT971"/>
    <mergeCell ref="AU969:AU971"/>
    <mergeCell ref="AV969:AV971"/>
    <mergeCell ref="AW969:AW971"/>
    <mergeCell ref="AX969:AX971"/>
    <mergeCell ref="AY969:AY971"/>
    <mergeCell ref="AS963:AS965"/>
    <mergeCell ref="AT963:AT965"/>
    <mergeCell ref="AU963:AU965"/>
    <mergeCell ref="AV963:AV965"/>
    <mergeCell ref="AW963:AW965"/>
    <mergeCell ref="AX963:AX965"/>
    <mergeCell ref="AY963:AY965"/>
    <mergeCell ref="A966:A968"/>
    <mergeCell ref="B966:B968"/>
    <mergeCell ref="C966:C968"/>
    <mergeCell ref="D966:D968"/>
    <mergeCell ref="E966:E968"/>
    <mergeCell ref="F966:F968"/>
    <mergeCell ref="G966:G968"/>
    <mergeCell ref="H966:H968"/>
    <mergeCell ref="I966:I968"/>
    <mergeCell ref="J966:J968"/>
    <mergeCell ref="K966:K968"/>
    <mergeCell ref="L966:L968"/>
    <mergeCell ref="M966:M968"/>
    <mergeCell ref="N966:N968"/>
    <mergeCell ref="O966:O968"/>
    <mergeCell ref="P966:P968"/>
    <mergeCell ref="Q966:Q968"/>
    <mergeCell ref="R966:R968"/>
    <mergeCell ref="S966:S968"/>
    <mergeCell ref="T966:T968"/>
    <mergeCell ref="AR966:AR968"/>
    <mergeCell ref="AS966:AS968"/>
    <mergeCell ref="AT966:AT968"/>
    <mergeCell ref="AU966:AU968"/>
    <mergeCell ref="AV966:AV968"/>
    <mergeCell ref="R972:R974"/>
    <mergeCell ref="S972:S974"/>
    <mergeCell ref="T972:T974"/>
    <mergeCell ref="AR972:AR974"/>
    <mergeCell ref="AS972:AS974"/>
    <mergeCell ref="AT972:AT974"/>
    <mergeCell ref="AU972:AU974"/>
    <mergeCell ref="AV972:AV974"/>
    <mergeCell ref="AW972:AW974"/>
    <mergeCell ref="AX972:AX974"/>
    <mergeCell ref="AY972:AY974"/>
    <mergeCell ref="A975:A977"/>
    <mergeCell ref="B975:B977"/>
    <mergeCell ref="C975:C977"/>
    <mergeCell ref="D975:D977"/>
    <mergeCell ref="E975:E977"/>
    <mergeCell ref="F975:F977"/>
    <mergeCell ref="G975:G977"/>
    <mergeCell ref="H975:H977"/>
    <mergeCell ref="I975:I977"/>
    <mergeCell ref="J975:J977"/>
    <mergeCell ref="K975:K977"/>
    <mergeCell ref="L975:L977"/>
    <mergeCell ref="M975:M977"/>
    <mergeCell ref="N975:N977"/>
    <mergeCell ref="O975:O977"/>
    <mergeCell ref="P975:P977"/>
    <mergeCell ref="Q975:Q977"/>
    <mergeCell ref="R975:R977"/>
    <mergeCell ref="S975:S977"/>
    <mergeCell ref="T975:T977"/>
    <mergeCell ref="AR975:AR977"/>
    <mergeCell ref="A972:A974"/>
    <mergeCell ref="B972:B974"/>
    <mergeCell ref="C972:C974"/>
    <mergeCell ref="D972:D974"/>
    <mergeCell ref="E972:E974"/>
    <mergeCell ref="F972:F974"/>
    <mergeCell ref="G972:G974"/>
    <mergeCell ref="H972:H974"/>
    <mergeCell ref="I972:I974"/>
    <mergeCell ref="J972:J974"/>
    <mergeCell ref="K972:K974"/>
    <mergeCell ref="L972:L974"/>
    <mergeCell ref="M972:M974"/>
    <mergeCell ref="N972:N974"/>
    <mergeCell ref="O972:O974"/>
    <mergeCell ref="P972:P974"/>
    <mergeCell ref="Q972:Q974"/>
    <mergeCell ref="AW978:AW980"/>
    <mergeCell ref="AX978:AX980"/>
    <mergeCell ref="AY978:AY980"/>
    <mergeCell ref="A981:A983"/>
    <mergeCell ref="B981:B983"/>
    <mergeCell ref="C981:C983"/>
    <mergeCell ref="D981:D983"/>
    <mergeCell ref="E981:E983"/>
    <mergeCell ref="F981:F983"/>
    <mergeCell ref="G981:G983"/>
    <mergeCell ref="H981:H983"/>
    <mergeCell ref="I981:I983"/>
    <mergeCell ref="J981:J983"/>
    <mergeCell ref="K981:K983"/>
    <mergeCell ref="L981:L983"/>
    <mergeCell ref="M981:M983"/>
    <mergeCell ref="N981:N983"/>
    <mergeCell ref="O981:O983"/>
    <mergeCell ref="P981:P983"/>
    <mergeCell ref="Q981:Q983"/>
    <mergeCell ref="R981:R983"/>
    <mergeCell ref="S981:S983"/>
    <mergeCell ref="T981:T983"/>
    <mergeCell ref="AR981:AR983"/>
    <mergeCell ref="AS981:AS983"/>
    <mergeCell ref="AT981:AT983"/>
    <mergeCell ref="AU981:AU983"/>
    <mergeCell ref="AV981:AV983"/>
    <mergeCell ref="AW981:AW983"/>
    <mergeCell ref="AX981:AX983"/>
    <mergeCell ref="AY981:AY983"/>
    <mergeCell ref="AS975:AS977"/>
    <mergeCell ref="AT975:AT977"/>
    <mergeCell ref="AU975:AU977"/>
    <mergeCell ref="AV975:AV977"/>
    <mergeCell ref="AW975:AW977"/>
    <mergeCell ref="AX975:AX977"/>
    <mergeCell ref="AY975:AY977"/>
    <mergeCell ref="A978:A980"/>
    <mergeCell ref="B978:B980"/>
    <mergeCell ref="C978:C980"/>
    <mergeCell ref="D978:D980"/>
    <mergeCell ref="E978:E980"/>
    <mergeCell ref="F978:F980"/>
    <mergeCell ref="G978:G980"/>
    <mergeCell ref="H978:H980"/>
    <mergeCell ref="I978:I980"/>
    <mergeCell ref="J978:J980"/>
    <mergeCell ref="K978:K980"/>
    <mergeCell ref="L978:L980"/>
    <mergeCell ref="M978:M980"/>
    <mergeCell ref="N978:N980"/>
    <mergeCell ref="O978:O980"/>
    <mergeCell ref="P978:P980"/>
    <mergeCell ref="Q978:Q980"/>
    <mergeCell ref="R978:R980"/>
    <mergeCell ref="S978:S980"/>
    <mergeCell ref="T978:T980"/>
    <mergeCell ref="AR978:AR980"/>
    <mergeCell ref="AS978:AS980"/>
    <mergeCell ref="AT978:AT980"/>
    <mergeCell ref="AU978:AU980"/>
    <mergeCell ref="AV978:AV980"/>
    <mergeCell ref="R984:R986"/>
    <mergeCell ref="S984:S986"/>
    <mergeCell ref="T984:T986"/>
    <mergeCell ref="AR984:AR986"/>
    <mergeCell ref="AS984:AS986"/>
    <mergeCell ref="AT984:AT986"/>
    <mergeCell ref="AU984:AU986"/>
    <mergeCell ref="AV984:AV986"/>
    <mergeCell ref="AW984:AW986"/>
    <mergeCell ref="AX984:AX986"/>
    <mergeCell ref="AY984:AY986"/>
    <mergeCell ref="A987:A989"/>
    <mergeCell ref="B987:B989"/>
    <mergeCell ref="C987:C989"/>
    <mergeCell ref="D987:D989"/>
    <mergeCell ref="E987:E989"/>
    <mergeCell ref="F987:F989"/>
    <mergeCell ref="G987:G989"/>
    <mergeCell ref="H987:H989"/>
    <mergeCell ref="I987:I989"/>
    <mergeCell ref="J987:J989"/>
    <mergeCell ref="K987:K989"/>
    <mergeCell ref="L987:L989"/>
    <mergeCell ref="M987:M989"/>
    <mergeCell ref="N987:N989"/>
    <mergeCell ref="O987:O989"/>
    <mergeCell ref="P987:P989"/>
    <mergeCell ref="Q987:Q989"/>
    <mergeCell ref="R987:R989"/>
    <mergeCell ref="S987:S989"/>
    <mergeCell ref="T987:T989"/>
    <mergeCell ref="AR987:AR989"/>
    <mergeCell ref="A984:A986"/>
    <mergeCell ref="B984:B986"/>
    <mergeCell ref="C984:C986"/>
    <mergeCell ref="D984:D986"/>
    <mergeCell ref="E984:E986"/>
    <mergeCell ref="F984:F986"/>
    <mergeCell ref="G984:G986"/>
    <mergeCell ref="H984:H986"/>
    <mergeCell ref="I984:I986"/>
    <mergeCell ref="J984:J986"/>
    <mergeCell ref="K984:K986"/>
    <mergeCell ref="L984:L986"/>
    <mergeCell ref="M984:M986"/>
    <mergeCell ref="N984:N986"/>
    <mergeCell ref="O984:O986"/>
    <mergeCell ref="P984:P986"/>
    <mergeCell ref="Q984:Q986"/>
    <mergeCell ref="AW990:AW992"/>
    <mergeCell ref="AX990:AX992"/>
    <mergeCell ref="AY990:AY992"/>
    <mergeCell ref="A993:A995"/>
    <mergeCell ref="B993:B995"/>
    <mergeCell ref="C993:C995"/>
    <mergeCell ref="D993:D995"/>
    <mergeCell ref="E993:E995"/>
    <mergeCell ref="F993:F995"/>
    <mergeCell ref="G993:G995"/>
    <mergeCell ref="H993:H995"/>
    <mergeCell ref="I993:I995"/>
    <mergeCell ref="J993:J995"/>
    <mergeCell ref="K993:K995"/>
    <mergeCell ref="L993:L995"/>
    <mergeCell ref="M993:M995"/>
    <mergeCell ref="N993:N995"/>
    <mergeCell ref="O993:O995"/>
    <mergeCell ref="P993:P995"/>
    <mergeCell ref="Q993:Q995"/>
    <mergeCell ref="R993:R995"/>
    <mergeCell ref="S993:S995"/>
    <mergeCell ref="T993:T995"/>
    <mergeCell ref="AR993:AR995"/>
    <mergeCell ref="AS993:AS995"/>
    <mergeCell ref="AT993:AT995"/>
    <mergeCell ref="AU993:AU995"/>
    <mergeCell ref="AV993:AV995"/>
    <mergeCell ref="AW993:AW995"/>
    <mergeCell ref="AX993:AX995"/>
    <mergeCell ref="AY993:AY995"/>
    <mergeCell ref="AS987:AS989"/>
    <mergeCell ref="AT987:AT989"/>
    <mergeCell ref="AU987:AU989"/>
    <mergeCell ref="AV987:AV989"/>
    <mergeCell ref="AW987:AW989"/>
    <mergeCell ref="AX987:AX989"/>
    <mergeCell ref="AY987:AY989"/>
    <mergeCell ref="A990:A992"/>
    <mergeCell ref="B990:B992"/>
    <mergeCell ref="C990:C992"/>
    <mergeCell ref="D990:D992"/>
    <mergeCell ref="E990:E992"/>
    <mergeCell ref="F990:F992"/>
    <mergeCell ref="G990:G992"/>
    <mergeCell ref="H990:H992"/>
    <mergeCell ref="I990:I992"/>
    <mergeCell ref="J990:J992"/>
    <mergeCell ref="K990:K992"/>
    <mergeCell ref="L990:L992"/>
    <mergeCell ref="M990:M992"/>
    <mergeCell ref="N990:N992"/>
    <mergeCell ref="O990:O992"/>
    <mergeCell ref="P990:P992"/>
    <mergeCell ref="Q990:Q992"/>
    <mergeCell ref="R990:R992"/>
    <mergeCell ref="S990:S992"/>
    <mergeCell ref="T990:T992"/>
    <mergeCell ref="AR990:AR992"/>
    <mergeCell ref="AS990:AS992"/>
    <mergeCell ref="AT990:AT992"/>
    <mergeCell ref="AU990:AU992"/>
    <mergeCell ref="AV990:AV992"/>
    <mergeCell ref="R996:R998"/>
    <mergeCell ref="S996:S998"/>
    <mergeCell ref="T996:T998"/>
    <mergeCell ref="AR996:AR998"/>
    <mergeCell ref="AS996:AS998"/>
    <mergeCell ref="AT996:AT998"/>
    <mergeCell ref="AU996:AU998"/>
    <mergeCell ref="AV996:AV998"/>
    <mergeCell ref="AW996:AW998"/>
    <mergeCell ref="AX996:AX998"/>
    <mergeCell ref="AY996:AY998"/>
    <mergeCell ref="A999:A1001"/>
    <mergeCell ref="B999:B1001"/>
    <mergeCell ref="C999:C1001"/>
    <mergeCell ref="D999:D1001"/>
    <mergeCell ref="E999:E1001"/>
    <mergeCell ref="F999:F1001"/>
    <mergeCell ref="G999:G1001"/>
    <mergeCell ref="H999:H1001"/>
    <mergeCell ref="I999:I1001"/>
    <mergeCell ref="J999:J1001"/>
    <mergeCell ref="K999:K1001"/>
    <mergeCell ref="L999:L1001"/>
    <mergeCell ref="M999:M1001"/>
    <mergeCell ref="N999:N1001"/>
    <mergeCell ref="O999:O1001"/>
    <mergeCell ref="P999:P1001"/>
    <mergeCell ref="Q999:Q1001"/>
    <mergeCell ref="R999:R1001"/>
    <mergeCell ref="S999:S1001"/>
    <mergeCell ref="T999:T1001"/>
    <mergeCell ref="AR999:AR1001"/>
    <mergeCell ref="A996:A998"/>
    <mergeCell ref="B996:B998"/>
    <mergeCell ref="C996:C998"/>
    <mergeCell ref="D996:D998"/>
    <mergeCell ref="E996:E998"/>
    <mergeCell ref="F996:F998"/>
    <mergeCell ref="G996:G998"/>
    <mergeCell ref="H996:H998"/>
    <mergeCell ref="I996:I998"/>
    <mergeCell ref="J996:J998"/>
    <mergeCell ref="K996:K998"/>
    <mergeCell ref="L996:L998"/>
    <mergeCell ref="M996:M998"/>
    <mergeCell ref="N996:N998"/>
    <mergeCell ref="O996:O998"/>
    <mergeCell ref="P996:P998"/>
    <mergeCell ref="Q996:Q998"/>
    <mergeCell ref="AW1002:AW1004"/>
    <mergeCell ref="AX1002:AX1004"/>
    <mergeCell ref="AY1002:AY1004"/>
    <mergeCell ref="A1005:A1007"/>
    <mergeCell ref="B1005:B1007"/>
    <mergeCell ref="C1005:C1007"/>
    <mergeCell ref="D1005:D1007"/>
    <mergeCell ref="E1005:E1007"/>
    <mergeCell ref="F1005:F1007"/>
    <mergeCell ref="G1005:G1007"/>
    <mergeCell ref="H1005:H1007"/>
    <mergeCell ref="I1005:I1007"/>
    <mergeCell ref="J1005:J1007"/>
    <mergeCell ref="K1005:K1007"/>
    <mergeCell ref="L1005:L1007"/>
    <mergeCell ref="M1005:M1007"/>
    <mergeCell ref="N1005:N1007"/>
    <mergeCell ref="O1005:O1007"/>
    <mergeCell ref="P1005:P1007"/>
    <mergeCell ref="Q1005:Q1007"/>
    <mergeCell ref="R1005:R1007"/>
    <mergeCell ref="S1005:S1007"/>
    <mergeCell ref="T1005:T1007"/>
    <mergeCell ref="AR1005:AR1007"/>
    <mergeCell ref="AS1005:AS1007"/>
    <mergeCell ref="AT1005:AT1007"/>
    <mergeCell ref="AU1005:AU1007"/>
    <mergeCell ref="AV1005:AV1007"/>
    <mergeCell ref="AW1005:AW1007"/>
    <mergeCell ref="AX1005:AX1007"/>
    <mergeCell ref="AY1005:AY1007"/>
    <mergeCell ref="AS999:AS1001"/>
    <mergeCell ref="AT999:AT1001"/>
    <mergeCell ref="AU999:AU1001"/>
    <mergeCell ref="AV999:AV1001"/>
    <mergeCell ref="AW999:AW1001"/>
    <mergeCell ref="AX999:AX1001"/>
    <mergeCell ref="AY999:AY1001"/>
    <mergeCell ref="A1002:A1004"/>
    <mergeCell ref="B1002:B1004"/>
    <mergeCell ref="C1002:C1004"/>
    <mergeCell ref="D1002:D1004"/>
    <mergeCell ref="E1002:E1004"/>
    <mergeCell ref="F1002:F1004"/>
    <mergeCell ref="G1002:G1004"/>
    <mergeCell ref="H1002:H1004"/>
    <mergeCell ref="I1002:I1004"/>
    <mergeCell ref="J1002:J1004"/>
    <mergeCell ref="K1002:K1004"/>
    <mergeCell ref="L1002:L1004"/>
    <mergeCell ref="M1002:M1004"/>
    <mergeCell ref="N1002:N1004"/>
    <mergeCell ref="O1002:O1004"/>
    <mergeCell ref="P1002:P1004"/>
    <mergeCell ref="Q1002:Q1004"/>
    <mergeCell ref="R1002:R1004"/>
    <mergeCell ref="S1002:S1004"/>
    <mergeCell ref="T1002:T1004"/>
    <mergeCell ref="AR1002:AR1004"/>
    <mergeCell ref="AS1002:AS1004"/>
    <mergeCell ref="AT1002:AT1004"/>
    <mergeCell ref="AU1002:AU1004"/>
    <mergeCell ref="AV1002:AV1004"/>
    <mergeCell ref="R1008:R1010"/>
    <mergeCell ref="S1008:S1010"/>
    <mergeCell ref="T1008:T1010"/>
    <mergeCell ref="AR1008:AR1010"/>
    <mergeCell ref="AS1008:AS1010"/>
    <mergeCell ref="AT1008:AT1010"/>
    <mergeCell ref="AU1008:AU1010"/>
    <mergeCell ref="AV1008:AV1010"/>
    <mergeCell ref="AW1008:AW1010"/>
    <mergeCell ref="AX1008:AX1010"/>
    <mergeCell ref="AY1008:AY1010"/>
    <mergeCell ref="A1011:A1013"/>
    <mergeCell ref="B1011:B1013"/>
    <mergeCell ref="C1011:C1013"/>
    <mergeCell ref="D1011:D1013"/>
    <mergeCell ref="E1011:E1013"/>
    <mergeCell ref="F1011:F1013"/>
    <mergeCell ref="G1011:G1013"/>
    <mergeCell ref="H1011:H1013"/>
    <mergeCell ref="I1011:I1013"/>
    <mergeCell ref="J1011:J1013"/>
    <mergeCell ref="K1011:K1013"/>
    <mergeCell ref="L1011:L1013"/>
    <mergeCell ref="M1011:M1013"/>
    <mergeCell ref="N1011:N1013"/>
    <mergeCell ref="O1011:O1013"/>
    <mergeCell ref="P1011:P1013"/>
    <mergeCell ref="Q1011:Q1013"/>
    <mergeCell ref="R1011:R1013"/>
    <mergeCell ref="S1011:S1013"/>
    <mergeCell ref="T1011:T1013"/>
    <mergeCell ref="AR1011:AR1013"/>
    <mergeCell ref="A1008:A1010"/>
    <mergeCell ref="B1008:B1010"/>
    <mergeCell ref="C1008:C1010"/>
    <mergeCell ref="D1008:D1010"/>
    <mergeCell ref="E1008:E1010"/>
    <mergeCell ref="F1008:F1010"/>
    <mergeCell ref="G1008:G1010"/>
    <mergeCell ref="H1008:H1010"/>
    <mergeCell ref="I1008:I1010"/>
    <mergeCell ref="J1008:J1010"/>
    <mergeCell ref="K1008:K1010"/>
    <mergeCell ref="L1008:L1010"/>
    <mergeCell ref="M1008:M1010"/>
    <mergeCell ref="N1008:N1010"/>
    <mergeCell ref="O1008:O1010"/>
    <mergeCell ref="P1008:P1010"/>
    <mergeCell ref="Q1008:Q1010"/>
    <mergeCell ref="AW1014:AW1016"/>
    <mergeCell ref="AX1014:AX1016"/>
    <mergeCell ref="AY1014:AY1016"/>
    <mergeCell ref="A1017:A1019"/>
    <mergeCell ref="B1017:B1019"/>
    <mergeCell ref="C1017:C1019"/>
    <mergeCell ref="D1017:D1019"/>
    <mergeCell ref="E1017:E1019"/>
    <mergeCell ref="F1017:F1019"/>
    <mergeCell ref="G1017:G1019"/>
    <mergeCell ref="H1017:H1019"/>
    <mergeCell ref="I1017:I1019"/>
    <mergeCell ref="J1017:J1019"/>
    <mergeCell ref="K1017:K1019"/>
    <mergeCell ref="L1017:L1019"/>
    <mergeCell ref="M1017:M1019"/>
    <mergeCell ref="N1017:N1019"/>
    <mergeCell ref="O1017:O1019"/>
    <mergeCell ref="P1017:P1019"/>
    <mergeCell ref="Q1017:Q1019"/>
    <mergeCell ref="R1017:R1019"/>
    <mergeCell ref="S1017:S1019"/>
    <mergeCell ref="T1017:T1019"/>
    <mergeCell ref="AR1017:AR1019"/>
    <mergeCell ref="AS1017:AS1019"/>
    <mergeCell ref="AT1017:AT1019"/>
    <mergeCell ref="AU1017:AU1019"/>
    <mergeCell ref="AV1017:AV1019"/>
    <mergeCell ref="AW1017:AW1019"/>
    <mergeCell ref="AX1017:AX1019"/>
    <mergeCell ref="AY1017:AY1019"/>
    <mergeCell ref="AS1011:AS1013"/>
    <mergeCell ref="AT1011:AT1013"/>
    <mergeCell ref="AU1011:AU1013"/>
    <mergeCell ref="AV1011:AV1013"/>
    <mergeCell ref="AW1011:AW1013"/>
    <mergeCell ref="AX1011:AX1013"/>
    <mergeCell ref="AY1011:AY1013"/>
    <mergeCell ref="A1014:A1016"/>
    <mergeCell ref="B1014:B1016"/>
    <mergeCell ref="C1014:C1016"/>
    <mergeCell ref="D1014:D1016"/>
    <mergeCell ref="E1014:E1016"/>
    <mergeCell ref="F1014:F1016"/>
    <mergeCell ref="G1014:G1016"/>
    <mergeCell ref="H1014:H1016"/>
    <mergeCell ref="I1014:I1016"/>
    <mergeCell ref="J1014:J1016"/>
    <mergeCell ref="K1014:K1016"/>
    <mergeCell ref="L1014:L1016"/>
    <mergeCell ref="M1014:M1016"/>
    <mergeCell ref="N1014:N1016"/>
    <mergeCell ref="O1014:O1016"/>
    <mergeCell ref="P1014:P1016"/>
    <mergeCell ref="Q1014:Q1016"/>
    <mergeCell ref="R1014:R1016"/>
    <mergeCell ref="S1014:S1016"/>
    <mergeCell ref="T1014:T1016"/>
    <mergeCell ref="AR1014:AR1016"/>
    <mergeCell ref="AS1014:AS1016"/>
    <mergeCell ref="AT1014:AT1016"/>
    <mergeCell ref="AU1014:AU1016"/>
    <mergeCell ref="AV1014:AV1016"/>
    <mergeCell ref="R1020:R1022"/>
    <mergeCell ref="S1020:S1022"/>
    <mergeCell ref="T1020:T1022"/>
    <mergeCell ref="AR1020:AR1022"/>
    <mergeCell ref="AS1020:AS1022"/>
    <mergeCell ref="AT1020:AT1022"/>
    <mergeCell ref="AU1020:AU1022"/>
    <mergeCell ref="AV1020:AV1022"/>
    <mergeCell ref="AW1020:AW1022"/>
    <mergeCell ref="AX1020:AX1022"/>
    <mergeCell ref="AY1020:AY1022"/>
    <mergeCell ref="A1023:A1025"/>
    <mergeCell ref="B1023:B1025"/>
    <mergeCell ref="C1023:C1025"/>
    <mergeCell ref="D1023:D1025"/>
    <mergeCell ref="E1023:E1025"/>
    <mergeCell ref="F1023:F1025"/>
    <mergeCell ref="G1023:G1025"/>
    <mergeCell ref="H1023:H1025"/>
    <mergeCell ref="I1023:I1025"/>
    <mergeCell ref="J1023:J1025"/>
    <mergeCell ref="K1023:K1025"/>
    <mergeCell ref="L1023:L1025"/>
    <mergeCell ref="M1023:M1025"/>
    <mergeCell ref="N1023:N1025"/>
    <mergeCell ref="O1023:O1025"/>
    <mergeCell ref="P1023:P1025"/>
    <mergeCell ref="Q1023:Q1025"/>
    <mergeCell ref="R1023:R1025"/>
    <mergeCell ref="S1023:S1025"/>
    <mergeCell ref="T1023:T1025"/>
    <mergeCell ref="AR1023:AR1025"/>
    <mergeCell ref="A1020:A1022"/>
    <mergeCell ref="B1020:B1022"/>
    <mergeCell ref="C1020:C1022"/>
    <mergeCell ref="D1020:D1022"/>
    <mergeCell ref="E1020:E1022"/>
    <mergeCell ref="F1020:F1022"/>
    <mergeCell ref="G1020:G1022"/>
    <mergeCell ref="H1020:H1022"/>
    <mergeCell ref="I1020:I1022"/>
    <mergeCell ref="J1020:J1022"/>
    <mergeCell ref="K1020:K1022"/>
    <mergeCell ref="L1020:L1022"/>
    <mergeCell ref="M1020:M1022"/>
    <mergeCell ref="N1020:N1022"/>
    <mergeCell ref="O1020:O1022"/>
    <mergeCell ref="P1020:P1022"/>
    <mergeCell ref="Q1020:Q1022"/>
    <mergeCell ref="AW1026:AW1028"/>
    <mergeCell ref="AX1026:AX1028"/>
    <mergeCell ref="AY1026:AY1028"/>
    <mergeCell ref="A1029:A1031"/>
    <mergeCell ref="B1029:B1031"/>
    <mergeCell ref="C1029:C1031"/>
    <mergeCell ref="D1029:D1031"/>
    <mergeCell ref="E1029:E1031"/>
    <mergeCell ref="F1029:F1031"/>
    <mergeCell ref="G1029:G1031"/>
    <mergeCell ref="H1029:H1031"/>
    <mergeCell ref="I1029:I1031"/>
    <mergeCell ref="J1029:J1031"/>
    <mergeCell ref="K1029:K1031"/>
    <mergeCell ref="L1029:L1031"/>
    <mergeCell ref="M1029:M1031"/>
    <mergeCell ref="N1029:N1031"/>
    <mergeCell ref="O1029:O1031"/>
    <mergeCell ref="P1029:P1031"/>
    <mergeCell ref="Q1029:Q1031"/>
    <mergeCell ref="R1029:R1031"/>
    <mergeCell ref="S1029:S1031"/>
    <mergeCell ref="T1029:T1031"/>
    <mergeCell ref="AR1029:AR1031"/>
    <mergeCell ref="AS1029:AS1031"/>
    <mergeCell ref="AT1029:AT1031"/>
    <mergeCell ref="AU1029:AU1031"/>
    <mergeCell ref="AV1029:AV1031"/>
    <mergeCell ref="AW1029:AW1031"/>
    <mergeCell ref="AX1029:AX1031"/>
    <mergeCell ref="AY1029:AY1031"/>
    <mergeCell ref="AS1023:AS1025"/>
    <mergeCell ref="AT1023:AT1025"/>
    <mergeCell ref="AU1023:AU1025"/>
    <mergeCell ref="AV1023:AV1025"/>
    <mergeCell ref="AW1023:AW1025"/>
    <mergeCell ref="AX1023:AX1025"/>
    <mergeCell ref="AY1023:AY1025"/>
    <mergeCell ref="A1026:A1028"/>
    <mergeCell ref="B1026:B1028"/>
    <mergeCell ref="C1026:C1028"/>
    <mergeCell ref="D1026:D1028"/>
    <mergeCell ref="E1026:E1028"/>
    <mergeCell ref="F1026:F1028"/>
    <mergeCell ref="G1026:G1028"/>
    <mergeCell ref="H1026:H1028"/>
    <mergeCell ref="I1026:I1028"/>
    <mergeCell ref="J1026:J1028"/>
    <mergeCell ref="K1026:K1028"/>
    <mergeCell ref="L1026:L1028"/>
    <mergeCell ref="M1026:M1028"/>
    <mergeCell ref="N1026:N1028"/>
    <mergeCell ref="O1026:O1028"/>
    <mergeCell ref="P1026:P1028"/>
    <mergeCell ref="Q1026:Q1028"/>
    <mergeCell ref="R1026:R1028"/>
    <mergeCell ref="S1026:S1028"/>
    <mergeCell ref="T1026:T1028"/>
    <mergeCell ref="AR1026:AR1028"/>
    <mergeCell ref="AS1026:AS1028"/>
    <mergeCell ref="AT1026:AT1028"/>
    <mergeCell ref="AU1026:AU1028"/>
    <mergeCell ref="AV1026:AV1028"/>
    <mergeCell ref="R1032:R1034"/>
    <mergeCell ref="S1032:S1034"/>
    <mergeCell ref="T1032:T1034"/>
    <mergeCell ref="AR1032:AR1034"/>
    <mergeCell ref="AS1032:AS1034"/>
    <mergeCell ref="AT1032:AT1034"/>
    <mergeCell ref="AU1032:AU1034"/>
    <mergeCell ref="AV1032:AV1034"/>
    <mergeCell ref="AW1032:AW1034"/>
    <mergeCell ref="AX1032:AX1034"/>
    <mergeCell ref="AY1032:AY1034"/>
    <mergeCell ref="A1035:A1037"/>
    <mergeCell ref="B1035:B1037"/>
    <mergeCell ref="C1035:C1037"/>
    <mergeCell ref="D1035:D1037"/>
    <mergeCell ref="E1035:E1037"/>
    <mergeCell ref="F1035:F1037"/>
    <mergeCell ref="G1035:G1037"/>
    <mergeCell ref="H1035:H1037"/>
    <mergeCell ref="I1035:I1037"/>
    <mergeCell ref="J1035:J1037"/>
    <mergeCell ref="K1035:K1037"/>
    <mergeCell ref="L1035:L1037"/>
    <mergeCell ref="M1035:M1037"/>
    <mergeCell ref="N1035:N1037"/>
    <mergeCell ref="O1035:O1037"/>
    <mergeCell ref="P1035:P1037"/>
    <mergeCell ref="Q1035:Q1037"/>
    <mergeCell ref="R1035:R1037"/>
    <mergeCell ref="S1035:S1037"/>
    <mergeCell ref="T1035:T1037"/>
    <mergeCell ref="AR1035:AR1037"/>
    <mergeCell ref="A1032:A1034"/>
    <mergeCell ref="B1032:B1034"/>
    <mergeCell ref="C1032:C1034"/>
    <mergeCell ref="D1032:D1034"/>
    <mergeCell ref="E1032:E1034"/>
    <mergeCell ref="F1032:F1034"/>
    <mergeCell ref="G1032:G1034"/>
    <mergeCell ref="H1032:H1034"/>
    <mergeCell ref="I1032:I1034"/>
    <mergeCell ref="J1032:J1034"/>
    <mergeCell ref="K1032:K1034"/>
    <mergeCell ref="L1032:L1034"/>
    <mergeCell ref="M1032:M1034"/>
    <mergeCell ref="N1032:N1034"/>
    <mergeCell ref="O1032:O1034"/>
    <mergeCell ref="P1032:P1034"/>
    <mergeCell ref="Q1032:Q1034"/>
    <mergeCell ref="AW1038:AW1040"/>
    <mergeCell ref="AX1038:AX1040"/>
    <mergeCell ref="AY1038:AY1040"/>
    <mergeCell ref="A1041:A1043"/>
    <mergeCell ref="B1041:B1043"/>
    <mergeCell ref="C1041:C1043"/>
    <mergeCell ref="D1041:D1043"/>
    <mergeCell ref="E1041:E1043"/>
    <mergeCell ref="F1041:F1043"/>
    <mergeCell ref="G1041:G1043"/>
    <mergeCell ref="H1041:H1043"/>
    <mergeCell ref="I1041:I1043"/>
    <mergeCell ref="J1041:J1043"/>
    <mergeCell ref="K1041:K1043"/>
    <mergeCell ref="L1041:L1043"/>
    <mergeCell ref="M1041:M1043"/>
    <mergeCell ref="N1041:N1043"/>
    <mergeCell ref="O1041:O1043"/>
    <mergeCell ref="P1041:P1043"/>
    <mergeCell ref="Q1041:Q1043"/>
    <mergeCell ref="R1041:R1043"/>
    <mergeCell ref="S1041:S1043"/>
    <mergeCell ref="T1041:T1043"/>
    <mergeCell ref="AR1041:AR1043"/>
    <mergeCell ref="AS1041:AS1043"/>
    <mergeCell ref="AT1041:AT1043"/>
    <mergeCell ref="AU1041:AU1043"/>
    <mergeCell ref="AV1041:AV1043"/>
    <mergeCell ref="AW1041:AW1043"/>
    <mergeCell ref="AX1041:AX1043"/>
    <mergeCell ref="AY1041:AY1043"/>
    <mergeCell ref="AS1035:AS1037"/>
    <mergeCell ref="AT1035:AT1037"/>
    <mergeCell ref="AU1035:AU1037"/>
    <mergeCell ref="AV1035:AV1037"/>
    <mergeCell ref="AW1035:AW1037"/>
    <mergeCell ref="AX1035:AX1037"/>
    <mergeCell ref="AY1035:AY1037"/>
    <mergeCell ref="A1038:A1040"/>
    <mergeCell ref="B1038:B1040"/>
    <mergeCell ref="C1038:C1040"/>
    <mergeCell ref="D1038:D1040"/>
    <mergeCell ref="E1038:E1040"/>
    <mergeCell ref="F1038:F1040"/>
    <mergeCell ref="G1038:G1040"/>
    <mergeCell ref="H1038:H1040"/>
    <mergeCell ref="I1038:I1040"/>
    <mergeCell ref="J1038:J1040"/>
    <mergeCell ref="K1038:K1040"/>
    <mergeCell ref="L1038:L1040"/>
    <mergeCell ref="M1038:M1040"/>
    <mergeCell ref="N1038:N1040"/>
    <mergeCell ref="O1038:O1040"/>
    <mergeCell ref="P1038:P1040"/>
    <mergeCell ref="Q1038:Q1040"/>
    <mergeCell ref="R1038:R1040"/>
    <mergeCell ref="S1038:S1040"/>
    <mergeCell ref="T1038:T1040"/>
    <mergeCell ref="AR1038:AR1040"/>
    <mergeCell ref="AS1038:AS1040"/>
    <mergeCell ref="AT1038:AT1040"/>
    <mergeCell ref="AU1038:AU1040"/>
    <mergeCell ref="AV1038:AV1040"/>
    <mergeCell ref="R1044:R1046"/>
    <mergeCell ref="S1044:S1046"/>
    <mergeCell ref="T1044:T1046"/>
    <mergeCell ref="AR1044:AR1046"/>
    <mergeCell ref="AS1044:AS1046"/>
    <mergeCell ref="AT1044:AT1046"/>
    <mergeCell ref="AU1044:AU1046"/>
    <mergeCell ref="AV1044:AV1046"/>
    <mergeCell ref="AW1044:AW1046"/>
    <mergeCell ref="AX1044:AX1046"/>
    <mergeCell ref="AY1044:AY1046"/>
    <mergeCell ref="A1047:A1049"/>
    <mergeCell ref="B1047:B1049"/>
    <mergeCell ref="C1047:C1049"/>
    <mergeCell ref="D1047:D1049"/>
    <mergeCell ref="E1047:E1049"/>
    <mergeCell ref="F1047:F1049"/>
    <mergeCell ref="G1047:G1049"/>
    <mergeCell ref="H1047:H1049"/>
    <mergeCell ref="I1047:I1049"/>
    <mergeCell ref="J1047:J1049"/>
    <mergeCell ref="K1047:K1049"/>
    <mergeCell ref="L1047:L1049"/>
    <mergeCell ref="M1047:M1049"/>
    <mergeCell ref="N1047:N1049"/>
    <mergeCell ref="O1047:O1049"/>
    <mergeCell ref="P1047:P1049"/>
    <mergeCell ref="Q1047:Q1049"/>
    <mergeCell ref="R1047:R1049"/>
    <mergeCell ref="S1047:S1049"/>
    <mergeCell ref="T1047:T1049"/>
    <mergeCell ref="AR1047:AR1049"/>
    <mergeCell ref="A1044:A1046"/>
    <mergeCell ref="B1044:B1046"/>
    <mergeCell ref="C1044:C1046"/>
    <mergeCell ref="D1044:D1046"/>
    <mergeCell ref="E1044:E1046"/>
    <mergeCell ref="F1044:F1046"/>
    <mergeCell ref="G1044:G1046"/>
    <mergeCell ref="H1044:H1046"/>
    <mergeCell ref="I1044:I1046"/>
    <mergeCell ref="J1044:J1046"/>
    <mergeCell ref="K1044:K1046"/>
    <mergeCell ref="L1044:L1046"/>
    <mergeCell ref="M1044:M1046"/>
    <mergeCell ref="N1044:N1046"/>
    <mergeCell ref="O1044:O1046"/>
    <mergeCell ref="P1044:P1046"/>
    <mergeCell ref="Q1044:Q1046"/>
    <mergeCell ref="AW1050:AW1052"/>
    <mergeCell ref="AX1050:AX1052"/>
    <mergeCell ref="AY1050:AY1052"/>
    <mergeCell ref="A1053:A1055"/>
    <mergeCell ref="B1053:B1055"/>
    <mergeCell ref="C1053:C1055"/>
    <mergeCell ref="D1053:D1055"/>
    <mergeCell ref="E1053:E1055"/>
    <mergeCell ref="F1053:F1055"/>
    <mergeCell ref="G1053:G1055"/>
    <mergeCell ref="H1053:H1055"/>
    <mergeCell ref="I1053:I1055"/>
    <mergeCell ref="J1053:J1055"/>
    <mergeCell ref="K1053:K1055"/>
    <mergeCell ref="L1053:L1055"/>
    <mergeCell ref="M1053:M1055"/>
    <mergeCell ref="N1053:N1055"/>
    <mergeCell ref="O1053:O1055"/>
    <mergeCell ref="P1053:P1055"/>
    <mergeCell ref="Q1053:Q1055"/>
    <mergeCell ref="R1053:R1055"/>
    <mergeCell ref="S1053:S1055"/>
    <mergeCell ref="T1053:T1055"/>
    <mergeCell ref="AR1053:AR1055"/>
    <mergeCell ref="AS1053:AS1055"/>
    <mergeCell ref="AT1053:AT1055"/>
    <mergeCell ref="AU1053:AU1055"/>
    <mergeCell ref="AV1053:AV1055"/>
    <mergeCell ref="AW1053:AW1055"/>
    <mergeCell ref="AX1053:AX1055"/>
    <mergeCell ref="AY1053:AY1055"/>
    <mergeCell ref="AS1047:AS1049"/>
    <mergeCell ref="AT1047:AT1049"/>
    <mergeCell ref="AU1047:AU1049"/>
    <mergeCell ref="AV1047:AV1049"/>
    <mergeCell ref="AW1047:AW1049"/>
    <mergeCell ref="AX1047:AX1049"/>
    <mergeCell ref="AY1047:AY1049"/>
    <mergeCell ref="A1050:A1052"/>
    <mergeCell ref="B1050:B1052"/>
    <mergeCell ref="C1050:C1052"/>
    <mergeCell ref="D1050:D1052"/>
    <mergeCell ref="E1050:E1052"/>
    <mergeCell ref="F1050:F1052"/>
    <mergeCell ref="G1050:G1052"/>
    <mergeCell ref="H1050:H1052"/>
    <mergeCell ref="I1050:I1052"/>
    <mergeCell ref="J1050:J1052"/>
    <mergeCell ref="K1050:K1052"/>
    <mergeCell ref="L1050:L1052"/>
    <mergeCell ref="M1050:M1052"/>
    <mergeCell ref="N1050:N1052"/>
    <mergeCell ref="O1050:O1052"/>
    <mergeCell ref="P1050:P1052"/>
    <mergeCell ref="Q1050:Q1052"/>
    <mergeCell ref="R1050:R1052"/>
    <mergeCell ref="S1050:S1052"/>
    <mergeCell ref="T1050:T1052"/>
    <mergeCell ref="AR1050:AR1052"/>
    <mergeCell ref="AS1050:AS1052"/>
    <mergeCell ref="AT1050:AT1052"/>
    <mergeCell ref="AU1050:AU1052"/>
    <mergeCell ref="AV1050:AV1052"/>
    <mergeCell ref="R1056:R1058"/>
    <mergeCell ref="S1056:S1058"/>
    <mergeCell ref="T1056:T1058"/>
    <mergeCell ref="AR1056:AR1058"/>
    <mergeCell ref="AS1056:AS1058"/>
    <mergeCell ref="AT1056:AT1058"/>
    <mergeCell ref="AU1056:AU1058"/>
    <mergeCell ref="AV1056:AV1058"/>
    <mergeCell ref="AW1056:AW1058"/>
    <mergeCell ref="AX1056:AX1058"/>
    <mergeCell ref="AY1056:AY1058"/>
    <mergeCell ref="A1059:A1061"/>
    <mergeCell ref="B1059:B1061"/>
    <mergeCell ref="C1059:C1061"/>
    <mergeCell ref="D1059:D1061"/>
    <mergeCell ref="E1059:E1061"/>
    <mergeCell ref="F1059:F1061"/>
    <mergeCell ref="G1059:G1061"/>
    <mergeCell ref="H1059:H1061"/>
    <mergeCell ref="I1059:I1061"/>
    <mergeCell ref="J1059:J1061"/>
    <mergeCell ref="K1059:K1061"/>
    <mergeCell ref="L1059:L1061"/>
    <mergeCell ref="M1059:M1061"/>
    <mergeCell ref="N1059:N1061"/>
    <mergeCell ref="O1059:O1061"/>
    <mergeCell ref="P1059:P1061"/>
    <mergeCell ref="Q1059:Q1061"/>
    <mergeCell ref="R1059:R1061"/>
    <mergeCell ref="S1059:S1061"/>
    <mergeCell ref="T1059:T1061"/>
    <mergeCell ref="AR1059:AR1061"/>
    <mergeCell ref="A1056:A1058"/>
    <mergeCell ref="B1056:B1058"/>
    <mergeCell ref="C1056:C1058"/>
    <mergeCell ref="D1056:D1058"/>
    <mergeCell ref="E1056:E1058"/>
    <mergeCell ref="F1056:F1058"/>
    <mergeCell ref="G1056:G1058"/>
    <mergeCell ref="H1056:H1058"/>
    <mergeCell ref="I1056:I1058"/>
    <mergeCell ref="J1056:J1058"/>
    <mergeCell ref="K1056:K1058"/>
    <mergeCell ref="L1056:L1058"/>
    <mergeCell ref="M1056:M1058"/>
    <mergeCell ref="N1056:N1058"/>
    <mergeCell ref="O1056:O1058"/>
    <mergeCell ref="P1056:P1058"/>
    <mergeCell ref="Q1056:Q1058"/>
    <mergeCell ref="AW1062:AW1064"/>
    <mergeCell ref="AX1062:AX1064"/>
    <mergeCell ref="AY1062:AY1064"/>
    <mergeCell ref="A1065:A1067"/>
    <mergeCell ref="B1065:B1067"/>
    <mergeCell ref="C1065:C1067"/>
    <mergeCell ref="D1065:D1067"/>
    <mergeCell ref="E1065:E1067"/>
    <mergeCell ref="F1065:F1067"/>
    <mergeCell ref="G1065:G1067"/>
    <mergeCell ref="H1065:H1067"/>
    <mergeCell ref="I1065:I1067"/>
    <mergeCell ref="J1065:J1067"/>
    <mergeCell ref="K1065:K1067"/>
    <mergeCell ref="L1065:L1067"/>
    <mergeCell ref="M1065:M1067"/>
    <mergeCell ref="N1065:N1067"/>
    <mergeCell ref="O1065:O1067"/>
    <mergeCell ref="P1065:P1067"/>
    <mergeCell ref="Q1065:Q1067"/>
    <mergeCell ref="R1065:R1067"/>
    <mergeCell ref="S1065:S1067"/>
    <mergeCell ref="T1065:T1067"/>
    <mergeCell ref="AR1065:AR1067"/>
    <mergeCell ref="AS1065:AS1067"/>
    <mergeCell ref="AT1065:AT1067"/>
    <mergeCell ref="AU1065:AU1067"/>
    <mergeCell ref="AV1065:AV1067"/>
    <mergeCell ref="AW1065:AW1067"/>
    <mergeCell ref="AX1065:AX1067"/>
    <mergeCell ref="AY1065:AY1067"/>
    <mergeCell ref="AS1059:AS1061"/>
    <mergeCell ref="AT1059:AT1061"/>
    <mergeCell ref="AU1059:AU1061"/>
    <mergeCell ref="AV1059:AV1061"/>
    <mergeCell ref="AW1059:AW1061"/>
    <mergeCell ref="AX1059:AX1061"/>
    <mergeCell ref="AY1059:AY1061"/>
    <mergeCell ref="A1062:A1064"/>
    <mergeCell ref="B1062:B1064"/>
    <mergeCell ref="C1062:C1064"/>
    <mergeCell ref="D1062:D1064"/>
    <mergeCell ref="E1062:E1064"/>
    <mergeCell ref="F1062:F1064"/>
    <mergeCell ref="G1062:G1064"/>
    <mergeCell ref="H1062:H1064"/>
    <mergeCell ref="I1062:I1064"/>
    <mergeCell ref="J1062:J1064"/>
    <mergeCell ref="K1062:K1064"/>
    <mergeCell ref="L1062:L1064"/>
    <mergeCell ref="M1062:M1064"/>
    <mergeCell ref="N1062:N1064"/>
    <mergeCell ref="O1062:O1064"/>
    <mergeCell ref="P1062:P1064"/>
    <mergeCell ref="Q1062:Q1064"/>
    <mergeCell ref="R1062:R1064"/>
    <mergeCell ref="S1062:S1064"/>
    <mergeCell ref="T1062:T1064"/>
    <mergeCell ref="AR1062:AR1064"/>
    <mergeCell ref="AS1062:AS1064"/>
    <mergeCell ref="AT1062:AT1064"/>
    <mergeCell ref="AU1062:AU1064"/>
    <mergeCell ref="AV1062:AV1064"/>
    <mergeCell ref="R1068:R1070"/>
    <mergeCell ref="S1068:S1070"/>
    <mergeCell ref="T1068:T1070"/>
    <mergeCell ref="AR1068:AR1070"/>
    <mergeCell ref="AS1068:AS1070"/>
    <mergeCell ref="AT1068:AT1070"/>
    <mergeCell ref="AU1068:AU1070"/>
    <mergeCell ref="AV1068:AV1070"/>
    <mergeCell ref="AW1068:AW1070"/>
    <mergeCell ref="AX1068:AX1070"/>
    <mergeCell ref="AY1068:AY1070"/>
    <mergeCell ref="A1071:A1073"/>
    <mergeCell ref="B1071:B1073"/>
    <mergeCell ref="C1071:C1073"/>
    <mergeCell ref="D1071:D1073"/>
    <mergeCell ref="E1071:E1073"/>
    <mergeCell ref="F1071:F1073"/>
    <mergeCell ref="G1071:G1073"/>
    <mergeCell ref="H1071:H1073"/>
    <mergeCell ref="I1071:I1073"/>
    <mergeCell ref="J1071:J1073"/>
    <mergeCell ref="K1071:K1073"/>
    <mergeCell ref="L1071:L1073"/>
    <mergeCell ref="M1071:M1073"/>
    <mergeCell ref="N1071:N1073"/>
    <mergeCell ref="O1071:O1073"/>
    <mergeCell ref="P1071:P1073"/>
    <mergeCell ref="Q1071:Q1073"/>
    <mergeCell ref="R1071:R1073"/>
    <mergeCell ref="S1071:S1073"/>
    <mergeCell ref="T1071:T1073"/>
    <mergeCell ref="AR1071:AR1073"/>
    <mergeCell ref="A1068:A1070"/>
    <mergeCell ref="B1068:B1070"/>
    <mergeCell ref="C1068:C1070"/>
    <mergeCell ref="D1068:D1070"/>
    <mergeCell ref="E1068:E1070"/>
    <mergeCell ref="F1068:F1070"/>
    <mergeCell ref="G1068:G1070"/>
    <mergeCell ref="H1068:H1070"/>
    <mergeCell ref="I1068:I1070"/>
    <mergeCell ref="J1068:J1070"/>
    <mergeCell ref="K1068:K1070"/>
    <mergeCell ref="L1068:L1070"/>
    <mergeCell ref="M1068:M1070"/>
    <mergeCell ref="N1068:N1070"/>
    <mergeCell ref="O1068:O1070"/>
    <mergeCell ref="P1068:P1070"/>
    <mergeCell ref="Q1068:Q1070"/>
    <mergeCell ref="AW1074:AW1076"/>
    <mergeCell ref="AX1074:AX1076"/>
    <mergeCell ref="AY1074:AY1076"/>
    <mergeCell ref="A1077:A1079"/>
    <mergeCell ref="B1077:B1079"/>
    <mergeCell ref="C1077:C1079"/>
    <mergeCell ref="D1077:D1079"/>
    <mergeCell ref="E1077:E1079"/>
    <mergeCell ref="F1077:F1079"/>
    <mergeCell ref="G1077:G1079"/>
    <mergeCell ref="H1077:H1079"/>
    <mergeCell ref="I1077:I1079"/>
    <mergeCell ref="J1077:J1079"/>
    <mergeCell ref="K1077:K1079"/>
    <mergeCell ref="L1077:L1079"/>
    <mergeCell ref="M1077:M1079"/>
    <mergeCell ref="N1077:N1079"/>
    <mergeCell ref="O1077:O1079"/>
    <mergeCell ref="P1077:P1079"/>
    <mergeCell ref="Q1077:Q1079"/>
    <mergeCell ref="R1077:R1079"/>
    <mergeCell ref="S1077:S1079"/>
    <mergeCell ref="T1077:T1079"/>
    <mergeCell ref="AR1077:AR1079"/>
    <mergeCell ref="AS1077:AS1079"/>
    <mergeCell ref="AT1077:AT1079"/>
    <mergeCell ref="AU1077:AU1079"/>
    <mergeCell ref="AV1077:AV1079"/>
    <mergeCell ref="AW1077:AW1079"/>
    <mergeCell ref="AX1077:AX1079"/>
    <mergeCell ref="AY1077:AY1079"/>
    <mergeCell ref="AS1071:AS1073"/>
    <mergeCell ref="AT1071:AT1073"/>
    <mergeCell ref="AU1071:AU1073"/>
    <mergeCell ref="AV1071:AV1073"/>
    <mergeCell ref="AW1071:AW1073"/>
    <mergeCell ref="AX1071:AX1073"/>
    <mergeCell ref="AY1071:AY1073"/>
    <mergeCell ref="A1074:A1076"/>
    <mergeCell ref="B1074:B1076"/>
    <mergeCell ref="C1074:C1076"/>
    <mergeCell ref="D1074:D1076"/>
    <mergeCell ref="E1074:E1076"/>
    <mergeCell ref="F1074:F1076"/>
    <mergeCell ref="G1074:G1076"/>
    <mergeCell ref="H1074:H1076"/>
    <mergeCell ref="I1074:I1076"/>
    <mergeCell ref="J1074:J1076"/>
    <mergeCell ref="K1074:K1076"/>
    <mergeCell ref="L1074:L1076"/>
    <mergeCell ref="M1074:M1076"/>
    <mergeCell ref="N1074:N1076"/>
    <mergeCell ref="O1074:O1076"/>
    <mergeCell ref="P1074:P1076"/>
    <mergeCell ref="Q1074:Q1076"/>
    <mergeCell ref="R1074:R1076"/>
    <mergeCell ref="S1074:S1076"/>
    <mergeCell ref="T1074:T1076"/>
    <mergeCell ref="AR1074:AR1076"/>
    <mergeCell ref="AS1074:AS1076"/>
    <mergeCell ref="AT1074:AT1076"/>
    <mergeCell ref="AU1074:AU1076"/>
    <mergeCell ref="AV1074:AV1076"/>
    <mergeCell ref="R1080:R1082"/>
    <mergeCell ref="S1080:S1082"/>
    <mergeCell ref="T1080:T1082"/>
    <mergeCell ref="AR1080:AR1082"/>
    <mergeCell ref="AS1080:AS1082"/>
    <mergeCell ref="AT1080:AT1082"/>
    <mergeCell ref="AU1080:AU1082"/>
    <mergeCell ref="AV1080:AV1082"/>
    <mergeCell ref="AW1080:AW1082"/>
    <mergeCell ref="AX1080:AX1082"/>
    <mergeCell ref="AY1080:AY1082"/>
    <mergeCell ref="A1083:A1085"/>
    <mergeCell ref="B1083:B1085"/>
    <mergeCell ref="C1083:C1085"/>
    <mergeCell ref="D1083:D1085"/>
    <mergeCell ref="E1083:E1085"/>
    <mergeCell ref="F1083:F1085"/>
    <mergeCell ref="G1083:G1085"/>
    <mergeCell ref="H1083:H1085"/>
    <mergeCell ref="I1083:I1085"/>
    <mergeCell ref="J1083:J1085"/>
    <mergeCell ref="K1083:K1085"/>
    <mergeCell ref="L1083:L1085"/>
    <mergeCell ref="M1083:M1085"/>
    <mergeCell ref="N1083:N1085"/>
    <mergeCell ref="O1083:O1085"/>
    <mergeCell ref="P1083:P1085"/>
    <mergeCell ref="Q1083:Q1085"/>
    <mergeCell ref="R1083:R1085"/>
    <mergeCell ref="S1083:S1085"/>
    <mergeCell ref="T1083:T1085"/>
    <mergeCell ref="AR1083:AR1085"/>
    <mergeCell ref="A1080:A1082"/>
    <mergeCell ref="B1080:B1082"/>
    <mergeCell ref="C1080:C1082"/>
    <mergeCell ref="D1080:D1082"/>
    <mergeCell ref="E1080:E1082"/>
    <mergeCell ref="F1080:F1082"/>
    <mergeCell ref="G1080:G1082"/>
    <mergeCell ref="H1080:H1082"/>
    <mergeCell ref="I1080:I1082"/>
    <mergeCell ref="J1080:J1082"/>
    <mergeCell ref="K1080:K1082"/>
    <mergeCell ref="L1080:L1082"/>
    <mergeCell ref="M1080:M1082"/>
    <mergeCell ref="N1080:N1082"/>
    <mergeCell ref="O1080:O1082"/>
    <mergeCell ref="P1080:P1082"/>
    <mergeCell ref="Q1080:Q1082"/>
    <mergeCell ref="AW1086:AW1088"/>
    <mergeCell ref="AX1086:AX1088"/>
    <mergeCell ref="AY1086:AY1088"/>
    <mergeCell ref="A1089:A1091"/>
    <mergeCell ref="B1089:B1091"/>
    <mergeCell ref="C1089:C1091"/>
    <mergeCell ref="D1089:D1091"/>
    <mergeCell ref="E1089:E1091"/>
    <mergeCell ref="F1089:F1091"/>
    <mergeCell ref="G1089:G1091"/>
    <mergeCell ref="H1089:H1091"/>
    <mergeCell ref="I1089:I1091"/>
    <mergeCell ref="J1089:J1091"/>
    <mergeCell ref="K1089:K1091"/>
    <mergeCell ref="L1089:L1091"/>
    <mergeCell ref="M1089:M1091"/>
    <mergeCell ref="N1089:N1091"/>
    <mergeCell ref="O1089:O1091"/>
    <mergeCell ref="P1089:P1091"/>
    <mergeCell ref="Q1089:Q1091"/>
    <mergeCell ref="R1089:R1091"/>
    <mergeCell ref="S1089:S1091"/>
    <mergeCell ref="T1089:T1091"/>
    <mergeCell ref="AR1089:AR1091"/>
    <mergeCell ref="AS1089:AS1091"/>
    <mergeCell ref="AT1089:AT1091"/>
    <mergeCell ref="AU1089:AU1091"/>
    <mergeCell ref="AV1089:AV1091"/>
    <mergeCell ref="AW1089:AW1091"/>
    <mergeCell ref="AX1089:AX1091"/>
    <mergeCell ref="AY1089:AY1091"/>
    <mergeCell ref="AS1083:AS1085"/>
    <mergeCell ref="AT1083:AT1085"/>
    <mergeCell ref="AU1083:AU1085"/>
    <mergeCell ref="AV1083:AV1085"/>
    <mergeCell ref="AW1083:AW1085"/>
    <mergeCell ref="AX1083:AX1085"/>
    <mergeCell ref="AY1083:AY1085"/>
    <mergeCell ref="A1086:A1088"/>
    <mergeCell ref="B1086:B1088"/>
    <mergeCell ref="C1086:C1088"/>
    <mergeCell ref="D1086:D1088"/>
    <mergeCell ref="E1086:E1088"/>
    <mergeCell ref="F1086:F1088"/>
    <mergeCell ref="G1086:G1088"/>
    <mergeCell ref="H1086:H1088"/>
    <mergeCell ref="I1086:I1088"/>
    <mergeCell ref="J1086:J1088"/>
    <mergeCell ref="K1086:K1088"/>
    <mergeCell ref="L1086:L1088"/>
    <mergeCell ref="M1086:M1088"/>
    <mergeCell ref="N1086:N1088"/>
    <mergeCell ref="O1086:O1088"/>
    <mergeCell ref="P1086:P1088"/>
    <mergeCell ref="Q1086:Q1088"/>
    <mergeCell ref="R1086:R1088"/>
    <mergeCell ref="S1086:S1088"/>
    <mergeCell ref="T1086:T1088"/>
    <mergeCell ref="AR1086:AR1088"/>
    <mergeCell ref="AS1086:AS1088"/>
    <mergeCell ref="AT1086:AT1088"/>
    <mergeCell ref="AU1086:AU1088"/>
    <mergeCell ref="AV1086:AV1088"/>
    <mergeCell ref="R1092:R1094"/>
    <mergeCell ref="S1092:S1094"/>
    <mergeCell ref="T1092:T1094"/>
    <mergeCell ref="AR1092:AR1094"/>
    <mergeCell ref="AS1092:AS1094"/>
    <mergeCell ref="AT1092:AT1094"/>
    <mergeCell ref="AU1092:AU1094"/>
    <mergeCell ref="AV1092:AV1094"/>
    <mergeCell ref="AW1092:AW1094"/>
    <mergeCell ref="AX1092:AX1094"/>
    <mergeCell ref="AY1092:AY1094"/>
    <mergeCell ref="A1095:A1097"/>
    <mergeCell ref="B1095:B1097"/>
    <mergeCell ref="C1095:C1097"/>
    <mergeCell ref="D1095:D1097"/>
    <mergeCell ref="E1095:E1097"/>
    <mergeCell ref="F1095:F1097"/>
    <mergeCell ref="G1095:G1097"/>
    <mergeCell ref="H1095:H1097"/>
    <mergeCell ref="I1095:I1097"/>
    <mergeCell ref="J1095:J1097"/>
    <mergeCell ref="K1095:K1097"/>
    <mergeCell ref="L1095:L1097"/>
    <mergeCell ref="M1095:M1097"/>
    <mergeCell ref="N1095:N1097"/>
    <mergeCell ref="O1095:O1097"/>
    <mergeCell ref="P1095:P1097"/>
    <mergeCell ref="Q1095:Q1097"/>
    <mergeCell ref="R1095:R1097"/>
    <mergeCell ref="S1095:S1097"/>
    <mergeCell ref="T1095:T1097"/>
    <mergeCell ref="AR1095:AR1097"/>
    <mergeCell ref="A1092:A1094"/>
    <mergeCell ref="B1092:B1094"/>
    <mergeCell ref="C1092:C1094"/>
    <mergeCell ref="D1092:D1094"/>
    <mergeCell ref="E1092:E1094"/>
    <mergeCell ref="F1092:F1094"/>
    <mergeCell ref="G1092:G1094"/>
    <mergeCell ref="H1092:H1094"/>
    <mergeCell ref="I1092:I1094"/>
    <mergeCell ref="J1092:J1094"/>
    <mergeCell ref="K1092:K1094"/>
    <mergeCell ref="L1092:L1094"/>
    <mergeCell ref="M1092:M1094"/>
    <mergeCell ref="N1092:N1094"/>
    <mergeCell ref="O1092:O1094"/>
    <mergeCell ref="P1092:P1094"/>
    <mergeCell ref="Q1092:Q1094"/>
    <mergeCell ref="AW1098:AW1100"/>
    <mergeCell ref="AX1098:AX1100"/>
    <mergeCell ref="AY1098:AY1100"/>
    <mergeCell ref="A1101:A1103"/>
    <mergeCell ref="B1101:B1103"/>
    <mergeCell ref="C1101:C1103"/>
    <mergeCell ref="D1101:D1103"/>
    <mergeCell ref="E1101:E1103"/>
    <mergeCell ref="F1101:F1103"/>
    <mergeCell ref="G1101:G1103"/>
    <mergeCell ref="H1101:H1103"/>
    <mergeCell ref="I1101:I1103"/>
    <mergeCell ref="J1101:J1103"/>
    <mergeCell ref="K1101:K1103"/>
    <mergeCell ref="L1101:L1103"/>
    <mergeCell ref="M1101:M1103"/>
    <mergeCell ref="N1101:N1103"/>
    <mergeCell ref="O1101:O1103"/>
    <mergeCell ref="P1101:P1103"/>
    <mergeCell ref="Q1101:Q1103"/>
    <mergeCell ref="R1101:R1103"/>
    <mergeCell ref="S1101:S1103"/>
    <mergeCell ref="T1101:T1103"/>
    <mergeCell ref="AR1101:AR1103"/>
    <mergeCell ref="AS1101:AS1103"/>
    <mergeCell ref="AT1101:AT1103"/>
    <mergeCell ref="AU1101:AU1103"/>
    <mergeCell ref="AV1101:AV1103"/>
    <mergeCell ref="AW1101:AW1103"/>
    <mergeCell ref="AX1101:AX1103"/>
    <mergeCell ref="AY1101:AY1103"/>
    <mergeCell ref="AS1095:AS1097"/>
    <mergeCell ref="AT1095:AT1097"/>
    <mergeCell ref="AU1095:AU1097"/>
    <mergeCell ref="AV1095:AV1097"/>
    <mergeCell ref="AW1095:AW1097"/>
    <mergeCell ref="AX1095:AX1097"/>
    <mergeCell ref="AY1095:AY1097"/>
    <mergeCell ref="A1098:A1100"/>
    <mergeCell ref="B1098:B1100"/>
    <mergeCell ref="C1098:C1100"/>
    <mergeCell ref="D1098:D1100"/>
    <mergeCell ref="E1098:E1100"/>
    <mergeCell ref="F1098:F1100"/>
    <mergeCell ref="G1098:G1100"/>
    <mergeCell ref="H1098:H1100"/>
    <mergeCell ref="I1098:I1100"/>
    <mergeCell ref="J1098:J1100"/>
    <mergeCell ref="K1098:K1100"/>
    <mergeCell ref="L1098:L1100"/>
    <mergeCell ref="M1098:M1100"/>
    <mergeCell ref="N1098:N1100"/>
    <mergeCell ref="O1098:O1100"/>
    <mergeCell ref="P1098:P1100"/>
    <mergeCell ref="Q1098:Q1100"/>
    <mergeCell ref="R1098:R1100"/>
    <mergeCell ref="S1098:S1100"/>
    <mergeCell ref="T1098:T1100"/>
    <mergeCell ref="AR1098:AR1100"/>
    <mergeCell ref="AS1098:AS1100"/>
    <mergeCell ref="AT1098:AT1100"/>
    <mergeCell ref="AU1098:AU1100"/>
    <mergeCell ref="AV1098:AV1100"/>
    <mergeCell ref="R1104:R1106"/>
    <mergeCell ref="S1104:S1106"/>
    <mergeCell ref="T1104:T1106"/>
    <mergeCell ref="AR1104:AR1106"/>
    <mergeCell ref="AS1104:AS1106"/>
    <mergeCell ref="AT1104:AT1106"/>
    <mergeCell ref="AU1104:AU1106"/>
    <mergeCell ref="AV1104:AV1106"/>
    <mergeCell ref="AW1104:AW1106"/>
    <mergeCell ref="AX1104:AX1106"/>
    <mergeCell ref="AY1104:AY1106"/>
    <mergeCell ref="A1107:A1109"/>
    <mergeCell ref="B1107:B1109"/>
    <mergeCell ref="C1107:C1109"/>
    <mergeCell ref="D1107:D1109"/>
    <mergeCell ref="E1107:E1109"/>
    <mergeCell ref="F1107:F1109"/>
    <mergeCell ref="G1107:G1109"/>
    <mergeCell ref="H1107:H1109"/>
    <mergeCell ref="I1107:I1109"/>
    <mergeCell ref="J1107:J1109"/>
    <mergeCell ref="K1107:K1109"/>
    <mergeCell ref="L1107:L1109"/>
    <mergeCell ref="M1107:M1109"/>
    <mergeCell ref="N1107:N1109"/>
    <mergeCell ref="O1107:O1109"/>
    <mergeCell ref="P1107:P1109"/>
    <mergeCell ref="Q1107:Q1109"/>
    <mergeCell ref="R1107:R1109"/>
    <mergeCell ref="S1107:S1109"/>
    <mergeCell ref="T1107:T1109"/>
    <mergeCell ref="AR1107:AR1109"/>
    <mergeCell ref="A1104:A1106"/>
    <mergeCell ref="B1104:B1106"/>
    <mergeCell ref="C1104:C1106"/>
    <mergeCell ref="D1104:D1106"/>
    <mergeCell ref="E1104:E1106"/>
    <mergeCell ref="F1104:F1106"/>
    <mergeCell ref="G1104:G1106"/>
    <mergeCell ref="H1104:H1106"/>
    <mergeCell ref="I1104:I1106"/>
    <mergeCell ref="J1104:J1106"/>
    <mergeCell ref="K1104:K1106"/>
    <mergeCell ref="L1104:L1106"/>
    <mergeCell ref="M1104:M1106"/>
    <mergeCell ref="N1104:N1106"/>
    <mergeCell ref="O1104:O1106"/>
    <mergeCell ref="P1104:P1106"/>
    <mergeCell ref="Q1104:Q1106"/>
    <mergeCell ref="AW1110:AW1112"/>
    <mergeCell ref="AX1110:AX1112"/>
    <mergeCell ref="AY1110:AY1112"/>
    <mergeCell ref="A1113:A1115"/>
    <mergeCell ref="B1113:B1115"/>
    <mergeCell ref="C1113:C1115"/>
    <mergeCell ref="D1113:D1115"/>
    <mergeCell ref="E1113:E1115"/>
    <mergeCell ref="F1113:F1115"/>
    <mergeCell ref="G1113:G1115"/>
    <mergeCell ref="H1113:H1115"/>
    <mergeCell ref="I1113:I1115"/>
    <mergeCell ref="J1113:J1115"/>
    <mergeCell ref="K1113:K1115"/>
    <mergeCell ref="L1113:L1115"/>
    <mergeCell ref="M1113:M1115"/>
    <mergeCell ref="N1113:N1115"/>
    <mergeCell ref="O1113:O1115"/>
    <mergeCell ref="P1113:P1115"/>
    <mergeCell ref="Q1113:Q1115"/>
    <mergeCell ref="R1113:R1115"/>
    <mergeCell ref="S1113:S1115"/>
    <mergeCell ref="T1113:T1115"/>
    <mergeCell ref="AR1113:AR1115"/>
    <mergeCell ref="AS1113:AS1115"/>
    <mergeCell ref="AT1113:AT1115"/>
    <mergeCell ref="AU1113:AU1115"/>
    <mergeCell ref="AV1113:AV1115"/>
    <mergeCell ref="AW1113:AW1115"/>
    <mergeCell ref="AX1113:AX1115"/>
    <mergeCell ref="AY1113:AY1115"/>
    <mergeCell ref="AS1107:AS1109"/>
    <mergeCell ref="AT1107:AT1109"/>
    <mergeCell ref="AU1107:AU1109"/>
    <mergeCell ref="AV1107:AV1109"/>
    <mergeCell ref="AW1107:AW1109"/>
    <mergeCell ref="AX1107:AX1109"/>
    <mergeCell ref="AY1107:AY1109"/>
    <mergeCell ref="A1110:A1112"/>
    <mergeCell ref="B1110:B1112"/>
    <mergeCell ref="C1110:C1112"/>
    <mergeCell ref="D1110:D1112"/>
    <mergeCell ref="E1110:E1112"/>
    <mergeCell ref="F1110:F1112"/>
    <mergeCell ref="G1110:G1112"/>
    <mergeCell ref="H1110:H1112"/>
    <mergeCell ref="I1110:I1112"/>
    <mergeCell ref="J1110:J1112"/>
    <mergeCell ref="K1110:K1112"/>
    <mergeCell ref="L1110:L1112"/>
    <mergeCell ref="M1110:M1112"/>
    <mergeCell ref="N1110:N1112"/>
    <mergeCell ref="O1110:O1112"/>
    <mergeCell ref="P1110:P1112"/>
    <mergeCell ref="Q1110:Q1112"/>
    <mergeCell ref="R1110:R1112"/>
    <mergeCell ref="S1110:S1112"/>
    <mergeCell ref="T1110:T1112"/>
    <mergeCell ref="AR1110:AR1112"/>
    <mergeCell ref="AS1110:AS1112"/>
    <mergeCell ref="AT1110:AT1112"/>
    <mergeCell ref="AU1110:AU1112"/>
    <mergeCell ref="AV1110:AV1112"/>
    <mergeCell ref="R1116:R1118"/>
    <mergeCell ref="S1116:S1118"/>
    <mergeCell ref="T1116:T1118"/>
    <mergeCell ref="AR1116:AR1118"/>
    <mergeCell ref="AS1116:AS1118"/>
    <mergeCell ref="AT1116:AT1118"/>
    <mergeCell ref="AU1116:AU1118"/>
    <mergeCell ref="AV1116:AV1118"/>
    <mergeCell ref="AW1116:AW1118"/>
    <mergeCell ref="AX1116:AX1118"/>
    <mergeCell ref="AY1116:AY1118"/>
    <mergeCell ref="A1119:A1121"/>
    <mergeCell ref="B1119:B1121"/>
    <mergeCell ref="C1119:C1121"/>
    <mergeCell ref="D1119:D1121"/>
    <mergeCell ref="E1119:E1121"/>
    <mergeCell ref="F1119:F1121"/>
    <mergeCell ref="G1119:G1121"/>
    <mergeCell ref="H1119:H1121"/>
    <mergeCell ref="I1119:I1121"/>
    <mergeCell ref="J1119:J1121"/>
    <mergeCell ref="K1119:K1121"/>
    <mergeCell ref="L1119:L1121"/>
    <mergeCell ref="M1119:M1121"/>
    <mergeCell ref="N1119:N1121"/>
    <mergeCell ref="O1119:O1121"/>
    <mergeCell ref="P1119:P1121"/>
    <mergeCell ref="Q1119:Q1121"/>
    <mergeCell ref="R1119:R1121"/>
    <mergeCell ref="S1119:S1121"/>
    <mergeCell ref="T1119:T1121"/>
    <mergeCell ref="AR1119:AR1121"/>
    <mergeCell ref="A1116:A1118"/>
    <mergeCell ref="B1116:B1118"/>
    <mergeCell ref="C1116:C1118"/>
    <mergeCell ref="D1116:D1118"/>
    <mergeCell ref="E1116:E1118"/>
    <mergeCell ref="F1116:F1118"/>
    <mergeCell ref="G1116:G1118"/>
    <mergeCell ref="H1116:H1118"/>
    <mergeCell ref="I1116:I1118"/>
    <mergeCell ref="J1116:J1118"/>
    <mergeCell ref="K1116:K1118"/>
    <mergeCell ref="L1116:L1118"/>
    <mergeCell ref="M1116:M1118"/>
    <mergeCell ref="N1116:N1118"/>
    <mergeCell ref="O1116:O1118"/>
    <mergeCell ref="P1116:P1118"/>
    <mergeCell ref="Q1116:Q1118"/>
    <mergeCell ref="AW1122:AW1124"/>
    <mergeCell ref="AX1122:AX1124"/>
    <mergeCell ref="AY1122:AY1124"/>
    <mergeCell ref="A1125:A1127"/>
    <mergeCell ref="B1125:B1127"/>
    <mergeCell ref="C1125:C1127"/>
    <mergeCell ref="D1125:D1127"/>
    <mergeCell ref="E1125:E1127"/>
    <mergeCell ref="F1125:F1127"/>
    <mergeCell ref="G1125:G1127"/>
    <mergeCell ref="H1125:H1127"/>
    <mergeCell ref="I1125:I1127"/>
    <mergeCell ref="J1125:J1127"/>
    <mergeCell ref="K1125:K1127"/>
    <mergeCell ref="L1125:L1127"/>
    <mergeCell ref="M1125:M1127"/>
    <mergeCell ref="N1125:N1127"/>
    <mergeCell ref="O1125:O1127"/>
    <mergeCell ref="P1125:P1127"/>
    <mergeCell ref="Q1125:Q1127"/>
    <mergeCell ref="R1125:R1127"/>
    <mergeCell ref="S1125:S1127"/>
    <mergeCell ref="T1125:T1127"/>
    <mergeCell ref="AR1125:AR1127"/>
    <mergeCell ref="AS1125:AS1127"/>
    <mergeCell ref="AT1125:AT1127"/>
    <mergeCell ref="AU1125:AU1127"/>
    <mergeCell ref="AV1125:AV1127"/>
    <mergeCell ref="AW1125:AW1127"/>
    <mergeCell ref="AX1125:AX1127"/>
    <mergeCell ref="AY1125:AY1127"/>
    <mergeCell ref="AS1119:AS1121"/>
    <mergeCell ref="AT1119:AT1121"/>
    <mergeCell ref="AU1119:AU1121"/>
    <mergeCell ref="AV1119:AV1121"/>
    <mergeCell ref="AW1119:AW1121"/>
    <mergeCell ref="AX1119:AX1121"/>
    <mergeCell ref="AY1119:AY1121"/>
    <mergeCell ref="A1122:A1124"/>
    <mergeCell ref="B1122:B1124"/>
    <mergeCell ref="C1122:C1124"/>
    <mergeCell ref="D1122:D1124"/>
    <mergeCell ref="E1122:E1124"/>
    <mergeCell ref="F1122:F1124"/>
    <mergeCell ref="G1122:G1124"/>
    <mergeCell ref="H1122:H1124"/>
    <mergeCell ref="I1122:I1124"/>
    <mergeCell ref="J1122:J1124"/>
    <mergeCell ref="K1122:K1124"/>
    <mergeCell ref="L1122:L1124"/>
    <mergeCell ref="M1122:M1124"/>
    <mergeCell ref="N1122:N1124"/>
    <mergeCell ref="O1122:O1124"/>
    <mergeCell ref="P1122:P1124"/>
    <mergeCell ref="Q1122:Q1124"/>
    <mergeCell ref="R1122:R1124"/>
    <mergeCell ref="S1122:S1124"/>
    <mergeCell ref="T1122:T1124"/>
    <mergeCell ref="AR1122:AR1124"/>
    <mergeCell ref="AS1122:AS1124"/>
    <mergeCell ref="AT1122:AT1124"/>
    <mergeCell ref="AU1122:AU1124"/>
    <mergeCell ref="AV1122:AV1124"/>
    <mergeCell ref="R1128:R1130"/>
    <mergeCell ref="S1128:S1130"/>
    <mergeCell ref="T1128:T1130"/>
    <mergeCell ref="AR1128:AR1130"/>
    <mergeCell ref="AS1128:AS1130"/>
    <mergeCell ref="AT1128:AT1130"/>
    <mergeCell ref="AU1128:AU1130"/>
    <mergeCell ref="AV1128:AV1130"/>
    <mergeCell ref="AW1128:AW1130"/>
    <mergeCell ref="AX1128:AX1130"/>
    <mergeCell ref="AY1128:AY1130"/>
    <mergeCell ref="A1131:A1133"/>
    <mergeCell ref="B1131:B1133"/>
    <mergeCell ref="C1131:C1133"/>
    <mergeCell ref="D1131:D1133"/>
    <mergeCell ref="E1131:E1133"/>
    <mergeCell ref="F1131:F1133"/>
    <mergeCell ref="G1131:G1133"/>
    <mergeCell ref="H1131:H1133"/>
    <mergeCell ref="I1131:I1133"/>
    <mergeCell ref="J1131:J1133"/>
    <mergeCell ref="K1131:K1133"/>
    <mergeCell ref="L1131:L1133"/>
    <mergeCell ref="M1131:M1133"/>
    <mergeCell ref="N1131:N1133"/>
    <mergeCell ref="O1131:O1133"/>
    <mergeCell ref="P1131:P1133"/>
    <mergeCell ref="Q1131:Q1133"/>
    <mergeCell ref="R1131:R1133"/>
    <mergeCell ref="S1131:S1133"/>
    <mergeCell ref="T1131:T1133"/>
    <mergeCell ref="AR1131:AR1133"/>
    <mergeCell ref="A1128:A1130"/>
    <mergeCell ref="B1128:B1130"/>
    <mergeCell ref="C1128:C1130"/>
    <mergeCell ref="D1128:D1130"/>
    <mergeCell ref="E1128:E1130"/>
    <mergeCell ref="F1128:F1130"/>
    <mergeCell ref="G1128:G1130"/>
    <mergeCell ref="H1128:H1130"/>
    <mergeCell ref="I1128:I1130"/>
    <mergeCell ref="J1128:J1130"/>
    <mergeCell ref="K1128:K1130"/>
    <mergeCell ref="L1128:L1130"/>
    <mergeCell ref="M1128:M1130"/>
    <mergeCell ref="N1128:N1130"/>
    <mergeCell ref="O1128:O1130"/>
    <mergeCell ref="P1128:P1130"/>
    <mergeCell ref="Q1128:Q1130"/>
    <mergeCell ref="AW1134:AW1136"/>
    <mergeCell ref="AX1134:AX1136"/>
    <mergeCell ref="AY1134:AY1136"/>
    <mergeCell ref="A1137:A1139"/>
    <mergeCell ref="B1137:B1139"/>
    <mergeCell ref="C1137:C1139"/>
    <mergeCell ref="D1137:D1139"/>
    <mergeCell ref="E1137:E1139"/>
    <mergeCell ref="F1137:F1139"/>
    <mergeCell ref="G1137:G1139"/>
    <mergeCell ref="H1137:H1139"/>
    <mergeCell ref="I1137:I1139"/>
    <mergeCell ref="J1137:J1139"/>
    <mergeCell ref="K1137:K1139"/>
    <mergeCell ref="L1137:L1139"/>
    <mergeCell ref="M1137:M1139"/>
    <mergeCell ref="N1137:N1139"/>
    <mergeCell ref="O1137:O1139"/>
    <mergeCell ref="P1137:P1139"/>
    <mergeCell ref="Q1137:Q1139"/>
    <mergeCell ref="R1137:R1139"/>
    <mergeCell ref="S1137:S1139"/>
    <mergeCell ref="T1137:T1139"/>
    <mergeCell ref="AR1137:AR1139"/>
    <mergeCell ref="AS1137:AS1139"/>
    <mergeCell ref="AT1137:AT1139"/>
    <mergeCell ref="AU1137:AU1139"/>
    <mergeCell ref="AV1137:AV1139"/>
    <mergeCell ref="AW1137:AW1139"/>
    <mergeCell ref="AX1137:AX1139"/>
    <mergeCell ref="AY1137:AY1139"/>
    <mergeCell ref="AS1131:AS1133"/>
    <mergeCell ref="AT1131:AT1133"/>
    <mergeCell ref="AU1131:AU1133"/>
    <mergeCell ref="AV1131:AV1133"/>
    <mergeCell ref="AW1131:AW1133"/>
    <mergeCell ref="AX1131:AX1133"/>
    <mergeCell ref="AY1131:AY1133"/>
    <mergeCell ref="A1134:A1136"/>
    <mergeCell ref="B1134:B1136"/>
    <mergeCell ref="C1134:C1136"/>
    <mergeCell ref="D1134:D1136"/>
    <mergeCell ref="E1134:E1136"/>
    <mergeCell ref="F1134:F1136"/>
    <mergeCell ref="G1134:G1136"/>
    <mergeCell ref="H1134:H1136"/>
    <mergeCell ref="I1134:I1136"/>
    <mergeCell ref="J1134:J1136"/>
    <mergeCell ref="K1134:K1136"/>
    <mergeCell ref="L1134:L1136"/>
    <mergeCell ref="M1134:M1136"/>
    <mergeCell ref="N1134:N1136"/>
    <mergeCell ref="O1134:O1136"/>
    <mergeCell ref="P1134:P1136"/>
    <mergeCell ref="Q1134:Q1136"/>
    <mergeCell ref="R1134:R1136"/>
    <mergeCell ref="S1134:S1136"/>
    <mergeCell ref="T1134:T1136"/>
    <mergeCell ref="AR1134:AR1136"/>
    <mergeCell ref="AS1134:AS1136"/>
    <mergeCell ref="AT1134:AT1136"/>
    <mergeCell ref="AU1134:AU1136"/>
    <mergeCell ref="AV1134:AV1136"/>
    <mergeCell ref="R1140:R1142"/>
    <mergeCell ref="S1140:S1142"/>
    <mergeCell ref="T1140:T1142"/>
    <mergeCell ref="AR1140:AR1142"/>
    <mergeCell ref="AS1140:AS1142"/>
    <mergeCell ref="AT1140:AT1142"/>
    <mergeCell ref="AU1140:AU1142"/>
    <mergeCell ref="AV1140:AV1142"/>
    <mergeCell ref="AW1140:AW1142"/>
    <mergeCell ref="AX1140:AX1142"/>
    <mergeCell ref="AY1140:AY1142"/>
    <mergeCell ref="A1143:A1145"/>
    <mergeCell ref="B1143:B1145"/>
    <mergeCell ref="C1143:C1145"/>
    <mergeCell ref="D1143:D1145"/>
    <mergeCell ref="E1143:E1145"/>
    <mergeCell ref="F1143:F1145"/>
    <mergeCell ref="G1143:G1145"/>
    <mergeCell ref="H1143:H1145"/>
    <mergeCell ref="I1143:I1145"/>
    <mergeCell ref="J1143:J1145"/>
    <mergeCell ref="K1143:K1145"/>
    <mergeCell ref="L1143:L1145"/>
    <mergeCell ref="M1143:M1145"/>
    <mergeCell ref="N1143:N1145"/>
    <mergeCell ref="O1143:O1145"/>
    <mergeCell ref="P1143:P1145"/>
    <mergeCell ref="Q1143:Q1145"/>
    <mergeCell ref="R1143:R1145"/>
    <mergeCell ref="S1143:S1145"/>
    <mergeCell ref="T1143:T1145"/>
    <mergeCell ref="AR1143:AR1145"/>
    <mergeCell ref="A1140:A1142"/>
    <mergeCell ref="B1140:B1142"/>
    <mergeCell ref="C1140:C1142"/>
    <mergeCell ref="D1140:D1142"/>
    <mergeCell ref="E1140:E1142"/>
    <mergeCell ref="F1140:F1142"/>
    <mergeCell ref="G1140:G1142"/>
    <mergeCell ref="H1140:H1142"/>
    <mergeCell ref="I1140:I1142"/>
    <mergeCell ref="J1140:J1142"/>
    <mergeCell ref="K1140:K1142"/>
    <mergeCell ref="L1140:L1142"/>
    <mergeCell ref="M1140:M1142"/>
    <mergeCell ref="N1140:N1142"/>
    <mergeCell ref="O1140:O1142"/>
    <mergeCell ref="P1140:P1142"/>
    <mergeCell ref="Q1140:Q1142"/>
    <mergeCell ref="AW1146:AW1148"/>
    <mergeCell ref="AX1146:AX1148"/>
    <mergeCell ref="AY1146:AY1148"/>
    <mergeCell ref="A1149:A1151"/>
    <mergeCell ref="B1149:B1151"/>
    <mergeCell ref="C1149:C1151"/>
    <mergeCell ref="D1149:D1151"/>
    <mergeCell ref="E1149:E1151"/>
    <mergeCell ref="F1149:F1151"/>
    <mergeCell ref="G1149:G1151"/>
    <mergeCell ref="H1149:H1151"/>
    <mergeCell ref="I1149:I1151"/>
    <mergeCell ref="J1149:J1151"/>
    <mergeCell ref="K1149:K1151"/>
    <mergeCell ref="L1149:L1151"/>
    <mergeCell ref="M1149:M1151"/>
    <mergeCell ref="N1149:N1151"/>
    <mergeCell ref="O1149:O1151"/>
    <mergeCell ref="P1149:P1151"/>
    <mergeCell ref="Q1149:Q1151"/>
    <mergeCell ref="R1149:R1151"/>
    <mergeCell ref="S1149:S1151"/>
    <mergeCell ref="T1149:T1151"/>
    <mergeCell ref="AR1149:AR1151"/>
    <mergeCell ref="AS1149:AS1151"/>
    <mergeCell ref="AT1149:AT1151"/>
    <mergeCell ref="AU1149:AU1151"/>
    <mergeCell ref="AV1149:AV1151"/>
    <mergeCell ref="AW1149:AW1151"/>
    <mergeCell ref="AX1149:AX1151"/>
    <mergeCell ref="AY1149:AY1151"/>
    <mergeCell ref="AS1143:AS1145"/>
    <mergeCell ref="AT1143:AT1145"/>
    <mergeCell ref="AU1143:AU1145"/>
    <mergeCell ref="AV1143:AV1145"/>
    <mergeCell ref="AW1143:AW1145"/>
    <mergeCell ref="AX1143:AX1145"/>
    <mergeCell ref="AY1143:AY1145"/>
    <mergeCell ref="A1146:A1148"/>
    <mergeCell ref="B1146:B1148"/>
    <mergeCell ref="C1146:C1148"/>
    <mergeCell ref="D1146:D1148"/>
    <mergeCell ref="E1146:E1148"/>
    <mergeCell ref="F1146:F1148"/>
    <mergeCell ref="G1146:G1148"/>
    <mergeCell ref="H1146:H1148"/>
    <mergeCell ref="I1146:I1148"/>
    <mergeCell ref="J1146:J1148"/>
    <mergeCell ref="K1146:K1148"/>
    <mergeCell ref="L1146:L1148"/>
    <mergeCell ref="M1146:M1148"/>
    <mergeCell ref="N1146:N1148"/>
    <mergeCell ref="O1146:O1148"/>
    <mergeCell ref="P1146:P1148"/>
    <mergeCell ref="Q1146:Q1148"/>
    <mergeCell ref="R1146:R1148"/>
    <mergeCell ref="S1146:S1148"/>
    <mergeCell ref="T1146:T1148"/>
    <mergeCell ref="AR1146:AR1148"/>
    <mergeCell ref="AS1146:AS1148"/>
    <mergeCell ref="AT1146:AT1148"/>
    <mergeCell ref="AU1146:AU1148"/>
    <mergeCell ref="AV1146:AV1148"/>
    <mergeCell ref="R1152:R1154"/>
    <mergeCell ref="S1152:S1154"/>
    <mergeCell ref="T1152:T1154"/>
    <mergeCell ref="AR1152:AR1154"/>
    <mergeCell ref="AS1152:AS1154"/>
    <mergeCell ref="AT1152:AT1154"/>
    <mergeCell ref="AU1152:AU1154"/>
    <mergeCell ref="AV1152:AV1154"/>
    <mergeCell ref="AW1152:AW1154"/>
    <mergeCell ref="AX1152:AX1154"/>
    <mergeCell ref="AY1152:AY1154"/>
    <mergeCell ref="A1155:A1157"/>
    <mergeCell ref="B1155:B1157"/>
    <mergeCell ref="C1155:C1157"/>
    <mergeCell ref="D1155:D1157"/>
    <mergeCell ref="E1155:E1157"/>
    <mergeCell ref="F1155:F1157"/>
    <mergeCell ref="G1155:G1157"/>
    <mergeCell ref="H1155:H1157"/>
    <mergeCell ref="I1155:I1157"/>
    <mergeCell ref="J1155:J1157"/>
    <mergeCell ref="K1155:K1157"/>
    <mergeCell ref="L1155:L1157"/>
    <mergeCell ref="M1155:M1157"/>
    <mergeCell ref="N1155:N1157"/>
    <mergeCell ref="O1155:O1157"/>
    <mergeCell ref="P1155:P1157"/>
    <mergeCell ref="Q1155:Q1157"/>
    <mergeCell ref="R1155:R1157"/>
    <mergeCell ref="S1155:S1157"/>
    <mergeCell ref="T1155:T1157"/>
    <mergeCell ref="AR1155:AR1157"/>
    <mergeCell ref="A1152:A1154"/>
    <mergeCell ref="B1152:B1154"/>
    <mergeCell ref="C1152:C1154"/>
    <mergeCell ref="D1152:D1154"/>
    <mergeCell ref="E1152:E1154"/>
    <mergeCell ref="F1152:F1154"/>
    <mergeCell ref="G1152:G1154"/>
    <mergeCell ref="H1152:H1154"/>
    <mergeCell ref="I1152:I1154"/>
    <mergeCell ref="J1152:J1154"/>
    <mergeCell ref="K1152:K1154"/>
    <mergeCell ref="L1152:L1154"/>
    <mergeCell ref="M1152:M1154"/>
    <mergeCell ref="N1152:N1154"/>
    <mergeCell ref="O1152:O1154"/>
    <mergeCell ref="P1152:P1154"/>
    <mergeCell ref="Q1152:Q1154"/>
    <mergeCell ref="AW1158:AW1160"/>
    <mergeCell ref="AX1158:AX1160"/>
    <mergeCell ref="AY1158:AY1160"/>
    <mergeCell ref="A1161:A1163"/>
    <mergeCell ref="B1161:B1163"/>
    <mergeCell ref="C1161:C1163"/>
    <mergeCell ref="D1161:D1163"/>
    <mergeCell ref="E1161:E1163"/>
    <mergeCell ref="F1161:F1163"/>
    <mergeCell ref="G1161:G1163"/>
    <mergeCell ref="H1161:H1163"/>
    <mergeCell ref="I1161:I1163"/>
    <mergeCell ref="J1161:J1163"/>
    <mergeCell ref="K1161:K1163"/>
    <mergeCell ref="L1161:L1163"/>
    <mergeCell ref="M1161:M1163"/>
    <mergeCell ref="N1161:N1163"/>
    <mergeCell ref="O1161:O1163"/>
    <mergeCell ref="P1161:P1163"/>
    <mergeCell ref="Q1161:Q1163"/>
    <mergeCell ref="R1161:R1163"/>
    <mergeCell ref="S1161:S1163"/>
    <mergeCell ref="T1161:T1163"/>
    <mergeCell ref="AR1161:AR1163"/>
    <mergeCell ref="AS1161:AS1163"/>
    <mergeCell ref="AT1161:AT1163"/>
    <mergeCell ref="AU1161:AU1163"/>
    <mergeCell ref="AV1161:AV1163"/>
    <mergeCell ref="AW1161:AW1163"/>
    <mergeCell ref="AX1161:AX1163"/>
    <mergeCell ref="AY1161:AY1163"/>
    <mergeCell ref="AS1155:AS1157"/>
    <mergeCell ref="AT1155:AT1157"/>
    <mergeCell ref="AU1155:AU1157"/>
    <mergeCell ref="AV1155:AV1157"/>
    <mergeCell ref="AW1155:AW1157"/>
    <mergeCell ref="AX1155:AX1157"/>
    <mergeCell ref="AY1155:AY1157"/>
    <mergeCell ref="A1158:A1160"/>
    <mergeCell ref="B1158:B1160"/>
    <mergeCell ref="C1158:C1160"/>
    <mergeCell ref="D1158:D1160"/>
    <mergeCell ref="E1158:E1160"/>
    <mergeCell ref="F1158:F1160"/>
    <mergeCell ref="G1158:G1160"/>
    <mergeCell ref="H1158:H1160"/>
    <mergeCell ref="I1158:I1160"/>
    <mergeCell ref="J1158:J1160"/>
    <mergeCell ref="K1158:K1160"/>
    <mergeCell ref="L1158:L1160"/>
    <mergeCell ref="M1158:M1160"/>
    <mergeCell ref="N1158:N1160"/>
    <mergeCell ref="O1158:O1160"/>
    <mergeCell ref="P1158:P1160"/>
    <mergeCell ref="Q1158:Q1160"/>
    <mergeCell ref="R1158:R1160"/>
    <mergeCell ref="S1158:S1160"/>
    <mergeCell ref="T1158:T1160"/>
    <mergeCell ref="AR1158:AR1160"/>
    <mergeCell ref="AS1158:AS1160"/>
    <mergeCell ref="AT1158:AT1160"/>
    <mergeCell ref="AU1158:AU1160"/>
    <mergeCell ref="AV1158:AV1160"/>
    <mergeCell ref="R1164:R1166"/>
    <mergeCell ref="S1164:S1166"/>
    <mergeCell ref="T1164:T1166"/>
    <mergeCell ref="AR1164:AR1166"/>
    <mergeCell ref="AS1164:AS1166"/>
    <mergeCell ref="AT1164:AT1166"/>
    <mergeCell ref="AU1164:AU1166"/>
    <mergeCell ref="AV1164:AV1166"/>
    <mergeCell ref="AW1164:AW1166"/>
    <mergeCell ref="AX1164:AX1166"/>
    <mergeCell ref="AY1164:AY1166"/>
    <mergeCell ref="A1167:A1169"/>
    <mergeCell ref="B1167:B1169"/>
    <mergeCell ref="C1167:C1169"/>
    <mergeCell ref="D1167:D1169"/>
    <mergeCell ref="E1167:E1169"/>
    <mergeCell ref="F1167:F1169"/>
    <mergeCell ref="G1167:G1169"/>
    <mergeCell ref="H1167:H1169"/>
    <mergeCell ref="I1167:I1169"/>
    <mergeCell ref="J1167:J1169"/>
    <mergeCell ref="K1167:K1169"/>
    <mergeCell ref="L1167:L1169"/>
    <mergeCell ref="M1167:M1169"/>
    <mergeCell ref="N1167:N1169"/>
    <mergeCell ref="O1167:O1169"/>
    <mergeCell ref="P1167:P1169"/>
    <mergeCell ref="Q1167:Q1169"/>
    <mergeCell ref="R1167:R1169"/>
    <mergeCell ref="S1167:S1169"/>
    <mergeCell ref="T1167:T1169"/>
    <mergeCell ref="AR1167:AR1169"/>
    <mergeCell ref="A1164:A1166"/>
    <mergeCell ref="B1164:B1166"/>
    <mergeCell ref="C1164:C1166"/>
    <mergeCell ref="D1164:D1166"/>
    <mergeCell ref="E1164:E1166"/>
    <mergeCell ref="F1164:F1166"/>
    <mergeCell ref="G1164:G1166"/>
    <mergeCell ref="H1164:H1166"/>
    <mergeCell ref="I1164:I1166"/>
    <mergeCell ref="J1164:J1166"/>
    <mergeCell ref="K1164:K1166"/>
    <mergeCell ref="L1164:L1166"/>
    <mergeCell ref="M1164:M1166"/>
    <mergeCell ref="N1164:N1166"/>
    <mergeCell ref="O1164:O1166"/>
    <mergeCell ref="P1164:P1166"/>
    <mergeCell ref="Q1164:Q1166"/>
    <mergeCell ref="AW1170:AW1172"/>
    <mergeCell ref="AX1170:AX1172"/>
    <mergeCell ref="AY1170:AY1172"/>
    <mergeCell ref="A1173:A1175"/>
    <mergeCell ref="B1173:B1175"/>
    <mergeCell ref="C1173:C1175"/>
    <mergeCell ref="D1173:D1175"/>
    <mergeCell ref="E1173:E1175"/>
    <mergeCell ref="F1173:F1175"/>
    <mergeCell ref="G1173:G1175"/>
    <mergeCell ref="H1173:H1175"/>
    <mergeCell ref="I1173:I1175"/>
    <mergeCell ref="J1173:J1175"/>
    <mergeCell ref="K1173:K1175"/>
    <mergeCell ref="L1173:L1175"/>
    <mergeCell ref="M1173:M1175"/>
    <mergeCell ref="N1173:N1175"/>
    <mergeCell ref="O1173:O1175"/>
    <mergeCell ref="P1173:P1175"/>
    <mergeCell ref="Q1173:Q1175"/>
    <mergeCell ref="R1173:R1175"/>
    <mergeCell ref="S1173:S1175"/>
    <mergeCell ref="T1173:T1175"/>
    <mergeCell ref="AR1173:AR1175"/>
    <mergeCell ref="AS1173:AS1175"/>
    <mergeCell ref="AT1173:AT1175"/>
    <mergeCell ref="AU1173:AU1175"/>
    <mergeCell ref="AV1173:AV1175"/>
    <mergeCell ref="AW1173:AW1175"/>
    <mergeCell ref="AX1173:AX1175"/>
    <mergeCell ref="AY1173:AY1175"/>
    <mergeCell ref="AS1167:AS1169"/>
    <mergeCell ref="AT1167:AT1169"/>
    <mergeCell ref="AU1167:AU1169"/>
    <mergeCell ref="AV1167:AV1169"/>
    <mergeCell ref="AW1167:AW1169"/>
    <mergeCell ref="AX1167:AX1169"/>
    <mergeCell ref="AY1167:AY1169"/>
    <mergeCell ref="A1170:A1172"/>
    <mergeCell ref="B1170:B1172"/>
    <mergeCell ref="C1170:C1172"/>
    <mergeCell ref="D1170:D1172"/>
    <mergeCell ref="E1170:E1172"/>
    <mergeCell ref="F1170:F1172"/>
    <mergeCell ref="G1170:G1172"/>
    <mergeCell ref="H1170:H1172"/>
    <mergeCell ref="I1170:I1172"/>
    <mergeCell ref="J1170:J1172"/>
    <mergeCell ref="K1170:K1172"/>
    <mergeCell ref="L1170:L1172"/>
    <mergeCell ref="M1170:M1172"/>
    <mergeCell ref="N1170:N1172"/>
    <mergeCell ref="O1170:O1172"/>
    <mergeCell ref="P1170:P1172"/>
    <mergeCell ref="Q1170:Q1172"/>
    <mergeCell ref="R1170:R1172"/>
    <mergeCell ref="S1170:S1172"/>
    <mergeCell ref="T1170:T1172"/>
    <mergeCell ref="AR1170:AR1172"/>
    <mergeCell ref="AS1170:AS1172"/>
    <mergeCell ref="AT1170:AT1172"/>
    <mergeCell ref="AU1170:AU1172"/>
    <mergeCell ref="AV1170:AV1172"/>
    <mergeCell ref="R1176:R1178"/>
    <mergeCell ref="S1176:S1178"/>
    <mergeCell ref="T1176:T1178"/>
    <mergeCell ref="AR1176:AR1178"/>
    <mergeCell ref="AS1176:AS1178"/>
    <mergeCell ref="AT1176:AT1178"/>
    <mergeCell ref="AU1176:AU1178"/>
    <mergeCell ref="AV1176:AV1178"/>
    <mergeCell ref="AW1176:AW1178"/>
    <mergeCell ref="AX1176:AX1178"/>
    <mergeCell ref="AY1176:AY1178"/>
    <mergeCell ref="A1179:A1181"/>
    <mergeCell ref="B1179:B1181"/>
    <mergeCell ref="C1179:C1181"/>
    <mergeCell ref="D1179:D1181"/>
    <mergeCell ref="E1179:E1181"/>
    <mergeCell ref="F1179:F1181"/>
    <mergeCell ref="G1179:G1181"/>
    <mergeCell ref="H1179:H1181"/>
    <mergeCell ref="I1179:I1181"/>
    <mergeCell ref="J1179:J1181"/>
    <mergeCell ref="K1179:K1181"/>
    <mergeCell ref="L1179:L1181"/>
    <mergeCell ref="M1179:M1181"/>
    <mergeCell ref="N1179:N1181"/>
    <mergeCell ref="O1179:O1181"/>
    <mergeCell ref="P1179:P1181"/>
    <mergeCell ref="Q1179:Q1181"/>
    <mergeCell ref="R1179:R1181"/>
    <mergeCell ref="S1179:S1181"/>
    <mergeCell ref="T1179:T1181"/>
    <mergeCell ref="AR1179:AR1181"/>
    <mergeCell ref="A1176:A1178"/>
    <mergeCell ref="B1176:B1178"/>
    <mergeCell ref="C1176:C1178"/>
    <mergeCell ref="D1176:D1178"/>
    <mergeCell ref="E1176:E1178"/>
    <mergeCell ref="F1176:F1178"/>
    <mergeCell ref="G1176:G1178"/>
    <mergeCell ref="H1176:H1178"/>
    <mergeCell ref="I1176:I1178"/>
    <mergeCell ref="J1176:J1178"/>
    <mergeCell ref="K1176:K1178"/>
    <mergeCell ref="L1176:L1178"/>
    <mergeCell ref="M1176:M1178"/>
    <mergeCell ref="N1176:N1178"/>
    <mergeCell ref="O1176:O1178"/>
    <mergeCell ref="P1176:P1178"/>
    <mergeCell ref="Q1176:Q1178"/>
    <mergeCell ref="AW1182:AW1184"/>
    <mergeCell ref="AX1182:AX1184"/>
    <mergeCell ref="AY1182:AY1184"/>
    <mergeCell ref="A1185:A1187"/>
    <mergeCell ref="B1185:B1187"/>
    <mergeCell ref="C1185:C1187"/>
    <mergeCell ref="D1185:D1187"/>
    <mergeCell ref="E1185:E1187"/>
    <mergeCell ref="F1185:F1187"/>
    <mergeCell ref="G1185:G1187"/>
    <mergeCell ref="H1185:H1187"/>
    <mergeCell ref="I1185:I1187"/>
    <mergeCell ref="J1185:J1187"/>
    <mergeCell ref="K1185:K1187"/>
    <mergeCell ref="L1185:L1187"/>
    <mergeCell ref="M1185:M1187"/>
    <mergeCell ref="N1185:N1187"/>
    <mergeCell ref="O1185:O1187"/>
    <mergeCell ref="P1185:P1187"/>
    <mergeCell ref="Q1185:Q1187"/>
    <mergeCell ref="R1185:R1187"/>
    <mergeCell ref="S1185:S1187"/>
    <mergeCell ref="T1185:T1187"/>
    <mergeCell ref="AR1185:AR1187"/>
    <mergeCell ref="AS1185:AS1187"/>
    <mergeCell ref="AT1185:AT1187"/>
    <mergeCell ref="AU1185:AU1187"/>
    <mergeCell ref="AV1185:AV1187"/>
    <mergeCell ref="AW1185:AW1187"/>
    <mergeCell ref="AX1185:AX1187"/>
    <mergeCell ref="AY1185:AY1187"/>
    <mergeCell ref="AS1179:AS1181"/>
    <mergeCell ref="AT1179:AT1181"/>
    <mergeCell ref="AU1179:AU1181"/>
    <mergeCell ref="AV1179:AV1181"/>
    <mergeCell ref="AW1179:AW1181"/>
    <mergeCell ref="AX1179:AX1181"/>
    <mergeCell ref="AY1179:AY1181"/>
    <mergeCell ref="A1182:A1184"/>
    <mergeCell ref="B1182:B1184"/>
    <mergeCell ref="C1182:C1184"/>
    <mergeCell ref="D1182:D1184"/>
    <mergeCell ref="E1182:E1184"/>
    <mergeCell ref="F1182:F1184"/>
    <mergeCell ref="G1182:G1184"/>
    <mergeCell ref="H1182:H1184"/>
    <mergeCell ref="I1182:I1184"/>
    <mergeCell ref="J1182:J1184"/>
    <mergeCell ref="K1182:K1184"/>
    <mergeCell ref="L1182:L1184"/>
    <mergeCell ref="M1182:M1184"/>
    <mergeCell ref="N1182:N1184"/>
    <mergeCell ref="O1182:O1184"/>
    <mergeCell ref="P1182:P1184"/>
    <mergeCell ref="Q1182:Q1184"/>
    <mergeCell ref="R1182:R1184"/>
    <mergeCell ref="S1182:S1184"/>
    <mergeCell ref="T1182:T1184"/>
    <mergeCell ref="AR1182:AR1184"/>
    <mergeCell ref="AS1182:AS1184"/>
    <mergeCell ref="AT1182:AT1184"/>
    <mergeCell ref="AU1182:AU1184"/>
    <mergeCell ref="AV1182:AV1184"/>
    <mergeCell ref="R1188:R1190"/>
    <mergeCell ref="S1188:S1190"/>
    <mergeCell ref="T1188:T1190"/>
    <mergeCell ref="AR1188:AR1190"/>
    <mergeCell ref="AS1188:AS1190"/>
    <mergeCell ref="AT1188:AT1190"/>
    <mergeCell ref="AU1188:AU1190"/>
    <mergeCell ref="AV1188:AV1190"/>
    <mergeCell ref="AW1188:AW1190"/>
    <mergeCell ref="AX1188:AX1190"/>
    <mergeCell ref="AY1188:AY1190"/>
    <mergeCell ref="A1191:A1193"/>
    <mergeCell ref="B1191:B1193"/>
    <mergeCell ref="C1191:C1193"/>
    <mergeCell ref="D1191:D1193"/>
    <mergeCell ref="E1191:E1193"/>
    <mergeCell ref="F1191:F1193"/>
    <mergeCell ref="G1191:G1193"/>
    <mergeCell ref="H1191:H1193"/>
    <mergeCell ref="I1191:I1193"/>
    <mergeCell ref="J1191:J1193"/>
    <mergeCell ref="K1191:K1193"/>
    <mergeCell ref="L1191:L1193"/>
    <mergeCell ref="M1191:M1193"/>
    <mergeCell ref="N1191:N1193"/>
    <mergeCell ref="O1191:O1193"/>
    <mergeCell ref="P1191:P1193"/>
    <mergeCell ref="Q1191:Q1193"/>
    <mergeCell ref="R1191:R1193"/>
    <mergeCell ref="S1191:S1193"/>
    <mergeCell ref="T1191:T1193"/>
    <mergeCell ref="AR1191:AR1193"/>
    <mergeCell ref="A1188:A1190"/>
    <mergeCell ref="B1188:B1190"/>
    <mergeCell ref="C1188:C1190"/>
    <mergeCell ref="D1188:D1190"/>
    <mergeCell ref="E1188:E1190"/>
    <mergeCell ref="F1188:F1190"/>
    <mergeCell ref="G1188:G1190"/>
    <mergeCell ref="H1188:H1190"/>
    <mergeCell ref="I1188:I1190"/>
    <mergeCell ref="J1188:J1190"/>
    <mergeCell ref="K1188:K1190"/>
    <mergeCell ref="L1188:L1190"/>
    <mergeCell ref="M1188:M1190"/>
    <mergeCell ref="N1188:N1190"/>
    <mergeCell ref="O1188:O1190"/>
    <mergeCell ref="P1188:P1190"/>
    <mergeCell ref="Q1188:Q1190"/>
    <mergeCell ref="AW1194:AW1196"/>
    <mergeCell ref="AX1194:AX1196"/>
    <mergeCell ref="AY1194:AY1196"/>
    <mergeCell ref="A1197:A1199"/>
    <mergeCell ref="B1197:B1199"/>
    <mergeCell ref="C1197:C1199"/>
    <mergeCell ref="D1197:D1199"/>
    <mergeCell ref="E1197:E1199"/>
    <mergeCell ref="F1197:F1199"/>
    <mergeCell ref="G1197:G1199"/>
    <mergeCell ref="H1197:H1199"/>
    <mergeCell ref="I1197:I1199"/>
    <mergeCell ref="J1197:J1199"/>
    <mergeCell ref="K1197:K1199"/>
    <mergeCell ref="L1197:L1199"/>
    <mergeCell ref="M1197:M1199"/>
    <mergeCell ref="N1197:N1199"/>
    <mergeCell ref="O1197:O1199"/>
    <mergeCell ref="P1197:P1199"/>
    <mergeCell ref="Q1197:Q1199"/>
    <mergeCell ref="R1197:R1199"/>
    <mergeCell ref="S1197:S1199"/>
    <mergeCell ref="T1197:T1199"/>
    <mergeCell ref="AR1197:AR1199"/>
    <mergeCell ref="AS1197:AS1199"/>
    <mergeCell ref="AT1197:AT1199"/>
    <mergeCell ref="AU1197:AU1199"/>
    <mergeCell ref="AV1197:AV1199"/>
    <mergeCell ref="AW1197:AW1199"/>
    <mergeCell ref="AX1197:AX1199"/>
    <mergeCell ref="AY1197:AY1199"/>
    <mergeCell ref="AS1191:AS1193"/>
    <mergeCell ref="AT1191:AT1193"/>
    <mergeCell ref="AU1191:AU1193"/>
    <mergeCell ref="AV1191:AV1193"/>
    <mergeCell ref="AW1191:AW1193"/>
    <mergeCell ref="AX1191:AX1193"/>
    <mergeCell ref="AY1191:AY1193"/>
    <mergeCell ref="A1194:A1196"/>
    <mergeCell ref="B1194:B1196"/>
    <mergeCell ref="C1194:C1196"/>
    <mergeCell ref="D1194:D1196"/>
    <mergeCell ref="E1194:E1196"/>
    <mergeCell ref="F1194:F1196"/>
    <mergeCell ref="G1194:G1196"/>
    <mergeCell ref="H1194:H1196"/>
    <mergeCell ref="I1194:I1196"/>
    <mergeCell ref="J1194:J1196"/>
    <mergeCell ref="K1194:K1196"/>
    <mergeCell ref="L1194:L1196"/>
    <mergeCell ref="M1194:M1196"/>
    <mergeCell ref="N1194:N1196"/>
    <mergeCell ref="O1194:O1196"/>
    <mergeCell ref="P1194:P1196"/>
    <mergeCell ref="Q1194:Q1196"/>
    <mergeCell ref="R1194:R1196"/>
    <mergeCell ref="S1194:S1196"/>
    <mergeCell ref="T1194:T1196"/>
    <mergeCell ref="AR1194:AR1196"/>
    <mergeCell ref="AS1194:AS1196"/>
    <mergeCell ref="AT1194:AT1196"/>
    <mergeCell ref="AU1194:AU1196"/>
    <mergeCell ref="AV1194:AV1196"/>
    <mergeCell ref="R1200:R1202"/>
    <mergeCell ref="S1200:S1202"/>
    <mergeCell ref="T1200:T1202"/>
    <mergeCell ref="AR1200:AR1202"/>
    <mergeCell ref="AS1200:AS1202"/>
    <mergeCell ref="AT1200:AT1202"/>
    <mergeCell ref="AU1200:AU1202"/>
    <mergeCell ref="AV1200:AV1202"/>
    <mergeCell ref="AW1200:AW1202"/>
    <mergeCell ref="AX1200:AX1202"/>
    <mergeCell ref="AY1200:AY1202"/>
    <mergeCell ref="A1203:A1205"/>
    <mergeCell ref="B1203:B1205"/>
    <mergeCell ref="C1203:C1205"/>
    <mergeCell ref="D1203:D1205"/>
    <mergeCell ref="E1203:E1205"/>
    <mergeCell ref="F1203:F1205"/>
    <mergeCell ref="G1203:G1205"/>
    <mergeCell ref="H1203:H1205"/>
    <mergeCell ref="I1203:I1205"/>
    <mergeCell ref="J1203:J1205"/>
    <mergeCell ref="K1203:K1205"/>
    <mergeCell ref="L1203:L1205"/>
    <mergeCell ref="M1203:M1205"/>
    <mergeCell ref="N1203:N1205"/>
    <mergeCell ref="O1203:O1205"/>
    <mergeCell ref="P1203:P1205"/>
    <mergeCell ref="Q1203:Q1205"/>
    <mergeCell ref="R1203:R1205"/>
    <mergeCell ref="S1203:S1205"/>
    <mergeCell ref="T1203:T1205"/>
    <mergeCell ref="AR1203:AR1205"/>
    <mergeCell ref="A1200:A1202"/>
    <mergeCell ref="B1200:B1202"/>
    <mergeCell ref="C1200:C1202"/>
    <mergeCell ref="D1200:D1202"/>
    <mergeCell ref="E1200:E1202"/>
    <mergeCell ref="F1200:F1202"/>
    <mergeCell ref="G1200:G1202"/>
    <mergeCell ref="H1200:H1202"/>
    <mergeCell ref="I1200:I1202"/>
    <mergeCell ref="J1200:J1202"/>
    <mergeCell ref="K1200:K1202"/>
    <mergeCell ref="L1200:L1202"/>
    <mergeCell ref="M1200:M1202"/>
    <mergeCell ref="N1200:N1202"/>
    <mergeCell ref="O1200:O1202"/>
    <mergeCell ref="P1200:P1202"/>
    <mergeCell ref="Q1200:Q1202"/>
    <mergeCell ref="AW1206:AW1208"/>
    <mergeCell ref="AX1206:AX1208"/>
    <mergeCell ref="AY1206:AY1208"/>
    <mergeCell ref="A1209:A1211"/>
    <mergeCell ref="B1209:B1211"/>
    <mergeCell ref="C1209:C1211"/>
    <mergeCell ref="D1209:D1211"/>
    <mergeCell ref="E1209:E1211"/>
    <mergeCell ref="F1209:F1211"/>
    <mergeCell ref="G1209:G1211"/>
    <mergeCell ref="H1209:H1211"/>
    <mergeCell ref="I1209:I1211"/>
    <mergeCell ref="J1209:J1211"/>
    <mergeCell ref="K1209:K1211"/>
    <mergeCell ref="L1209:L1211"/>
    <mergeCell ref="M1209:M1211"/>
    <mergeCell ref="N1209:N1211"/>
    <mergeCell ref="O1209:O1211"/>
    <mergeCell ref="P1209:P1211"/>
    <mergeCell ref="Q1209:Q1211"/>
    <mergeCell ref="R1209:R1211"/>
    <mergeCell ref="S1209:S1211"/>
    <mergeCell ref="T1209:T1211"/>
    <mergeCell ref="AR1209:AR1211"/>
    <mergeCell ref="AS1209:AS1211"/>
    <mergeCell ref="AT1209:AT1211"/>
    <mergeCell ref="AU1209:AU1211"/>
    <mergeCell ref="AV1209:AV1211"/>
    <mergeCell ref="AW1209:AW1211"/>
    <mergeCell ref="AX1209:AX1211"/>
    <mergeCell ref="AY1209:AY1211"/>
    <mergeCell ref="AS1203:AS1205"/>
    <mergeCell ref="AT1203:AT1205"/>
    <mergeCell ref="AU1203:AU1205"/>
    <mergeCell ref="AV1203:AV1205"/>
    <mergeCell ref="AW1203:AW1205"/>
    <mergeCell ref="AX1203:AX1205"/>
    <mergeCell ref="AY1203:AY1205"/>
    <mergeCell ref="A1206:A1208"/>
    <mergeCell ref="B1206:B1208"/>
    <mergeCell ref="C1206:C1208"/>
    <mergeCell ref="D1206:D1208"/>
    <mergeCell ref="E1206:E1208"/>
    <mergeCell ref="F1206:F1208"/>
    <mergeCell ref="G1206:G1208"/>
    <mergeCell ref="H1206:H1208"/>
    <mergeCell ref="I1206:I1208"/>
    <mergeCell ref="J1206:J1208"/>
    <mergeCell ref="K1206:K1208"/>
    <mergeCell ref="L1206:L1208"/>
    <mergeCell ref="M1206:M1208"/>
    <mergeCell ref="N1206:N1208"/>
    <mergeCell ref="O1206:O1208"/>
    <mergeCell ref="P1206:P1208"/>
    <mergeCell ref="Q1206:Q1208"/>
    <mergeCell ref="R1206:R1208"/>
    <mergeCell ref="S1206:S1208"/>
    <mergeCell ref="T1206:T1208"/>
    <mergeCell ref="AR1206:AR1208"/>
    <mergeCell ref="AS1206:AS1208"/>
    <mergeCell ref="AT1206:AT1208"/>
    <mergeCell ref="AU1206:AU1208"/>
    <mergeCell ref="AV1206:AV1208"/>
    <mergeCell ref="AS1215:AS1217"/>
    <mergeCell ref="AT1215:AT1217"/>
    <mergeCell ref="AU1215:AU1217"/>
    <mergeCell ref="AV1215:AV1217"/>
    <mergeCell ref="AW1215:AW1217"/>
    <mergeCell ref="AX1215:AX1217"/>
    <mergeCell ref="AY1215:AY1217"/>
    <mergeCell ref="R1212:R1214"/>
    <mergeCell ref="S1212:S1214"/>
    <mergeCell ref="T1212:T1214"/>
    <mergeCell ref="AR1212:AR1214"/>
    <mergeCell ref="AS1212:AS1214"/>
    <mergeCell ref="AT1212:AT1214"/>
    <mergeCell ref="AU1212:AU1214"/>
    <mergeCell ref="AV1212:AV1214"/>
    <mergeCell ref="AW1212:AW1214"/>
    <mergeCell ref="AX1212:AX1214"/>
    <mergeCell ref="AY1212:AY1214"/>
    <mergeCell ref="A1215:A1217"/>
    <mergeCell ref="B1215:B1217"/>
    <mergeCell ref="C1215:C1217"/>
    <mergeCell ref="D1215:D1217"/>
    <mergeCell ref="E1215:E1217"/>
    <mergeCell ref="F1215:F1217"/>
    <mergeCell ref="G1215:G1217"/>
    <mergeCell ref="H1215:H1217"/>
    <mergeCell ref="I1215:I1217"/>
    <mergeCell ref="J1215:J1217"/>
    <mergeCell ref="K1215:K1217"/>
    <mergeCell ref="L1215:L1217"/>
    <mergeCell ref="M1215:M1217"/>
    <mergeCell ref="N1215:N1217"/>
    <mergeCell ref="O1215:O1217"/>
    <mergeCell ref="P1215:P1217"/>
    <mergeCell ref="Q1215:Q1217"/>
    <mergeCell ref="R1215:R1217"/>
    <mergeCell ref="S1215:S1217"/>
    <mergeCell ref="T1215:T1217"/>
    <mergeCell ref="AR1215:AR1217"/>
    <mergeCell ref="A1212:A1214"/>
    <mergeCell ref="B1212:B1214"/>
    <mergeCell ref="C1212:C1214"/>
    <mergeCell ref="D1212:D1214"/>
    <mergeCell ref="E1212:E1214"/>
    <mergeCell ref="F1212:F1214"/>
    <mergeCell ref="G1212:G1214"/>
    <mergeCell ref="H1212:H1214"/>
    <mergeCell ref="I1212:I1214"/>
    <mergeCell ref="J1212:J1214"/>
    <mergeCell ref="K1212:K1214"/>
    <mergeCell ref="L1212:L1214"/>
    <mergeCell ref="M1212:M1214"/>
    <mergeCell ref="N1212:N1214"/>
    <mergeCell ref="O1212:O1214"/>
    <mergeCell ref="P1212:P1214"/>
    <mergeCell ref="Q1212:Q1214"/>
    <mergeCell ref="A1218:A1220"/>
    <mergeCell ref="B1218:B1220"/>
    <mergeCell ref="C1218:C1220"/>
    <mergeCell ref="D1218:D1220"/>
    <mergeCell ref="E1218:E1220"/>
    <mergeCell ref="F1218:F1220"/>
    <mergeCell ref="G1218:G1220"/>
    <mergeCell ref="H1218:H1220"/>
    <mergeCell ref="I1218:I1220"/>
    <mergeCell ref="J1218:J1220"/>
    <mergeCell ref="K1218:K1220"/>
    <mergeCell ref="L1218:L1220"/>
    <mergeCell ref="M1218:M1220"/>
    <mergeCell ref="N1218:N1220"/>
    <mergeCell ref="O1218:O1220"/>
    <mergeCell ref="P1218:P1220"/>
    <mergeCell ref="Q1218:Q1220"/>
    <mergeCell ref="AS1221:AS1223"/>
    <mergeCell ref="AT1221:AT1223"/>
    <mergeCell ref="AU1221:AU1223"/>
    <mergeCell ref="AV1221:AV1223"/>
    <mergeCell ref="AW1221:AW1223"/>
    <mergeCell ref="AX1221:AX1223"/>
    <mergeCell ref="AY1221:AY1223"/>
    <mergeCell ref="A1224:A1226"/>
    <mergeCell ref="B1224:B1226"/>
    <mergeCell ref="C1224:C1226"/>
    <mergeCell ref="D1224:D1226"/>
    <mergeCell ref="E1224:E1226"/>
    <mergeCell ref="F1224:F1226"/>
    <mergeCell ref="G1224:G1226"/>
    <mergeCell ref="H1224:H1226"/>
    <mergeCell ref="I1224:I1226"/>
    <mergeCell ref="J1224:J1226"/>
    <mergeCell ref="K1224:K1226"/>
    <mergeCell ref="L1224:L1226"/>
    <mergeCell ref="M1224:M1226"/>
    <mergeCell ref="N1224:N1226"/>
    <mergeCell ref="O1224:O1226"/>
    <mergeCell ref="P1224:P1226"/>
    <mergeCell ref="Q1224:Q1226"/>
    <mergeCell ref="R1224:R1226"/>
    <mergeCell ref="S1224:S1226"/>
    <mergeCell ref="T1224:T1226"/>
    <mergeCell ref="AR1224:AR1226"/>
    <mergeCell ref="AS1224:AS1226"/>
    <mergeCell ref="AT1224:AT1226"/>
    <mergeCell ref="AU1224:AU1226"/>
    <mergeCell ref="AV1224:AV1226"/>
    <mergeCell ref="R1218:R1220"/>
    <mergeCell ref="S1218:S1220"/>
    <mergeCell ref="T1218:T1220"/>
    <mergeCell ref="AR1218:AR1220"/>
    <mergeCell ref="AS1218:AS1220"/>
    <mergeCell ref="AT1218:AT1220"/>
    <mergeCell ref="AU1218:AU1220"/>
    <mergeCell ref="AV1218:AV1220"/>
    <mergeCell ref="AW1218:AW1220"/>
    <mergeCell ref="AX1218:AX1220"/>
    <mergeCell ref="AY1218:AY1220"/>
    <mergeCell ref="A1221:A1223"/>
    <mergeCell ref="B1221:B1223"/>
    <mergeCell ref="C1221:C1223"/>
    <mergeCell ref="D1221:D1223"/>
    <mergeCell ref="E1221:E1223"/>
    <mergeCell ref="F1221:F1223"/>
    <mergeCell ref="G1221:G1223"/>
    <mergeCell ref="H1221:H1223"/>
    <mergeCell ref="I1221:I1223"/>
    <mergeCell ref="J1221:J1223"/>
    <mergeCell ref="K1221:K1223"/>
    <mergeCell ref="L1221:L1223"/>
    <mergeCell ref="M1221:M1223"/>
    <mergeCell ref="N1221:N1223"/>
    <mergeCell ref="O1221:O1223"/>
    <mergeCell ref="P1221:P1223"/>
    <mergeCell ref="Q1221:Q1223"/>
    <mergeCell ref="R1221:R1223"/>
    <mergeCell ref="S1221:S1223"/>
    <mergeCell ref="T1221:T1223"/>
    <mergeCell ref="AR1221:AR1223"/>
    <mergeCell ref="A1230:A1232"/>
    <mergeCell ref="B1230:B1232"/>
    <mergeCell ref="C1230:C1232"/>
    <mergeCell ref="D1230:D1232"/>
    <mergeCell ref="E1230:E1232"/>
    <mergeCell ref="F1230:F1232"/>
    <mergeCell ref="G1230:G1232"/>
    <mergeCell ref="H1230:H1232"/>
    <mergeCell ref="I1230:I1232"/>
    <mergeCell ref="J1230:J1232"/>
    <mergeCell ref="K1230:K1232"/>
    <mergeCell ref="L1230:L1232"/>
    <mergeCell ref="M1230:M1232"/>
    <mergeCell ref="N1230:N1232"/>
    <mergeCell ref="O1230:O1232"/>
    <mergeCell ref="P1230:P1232"/>
    <mergeCell ref="Q1230:Q1232"/>
    <mergeCell ref="AW1224:AW1226"/>
    <mergeCell ref="AX1224:AX1226"/>
    <mergeCell ref="AY1224:AY1226"/>
    <mergeCell ref="A1227:A1229"/>
    <mergeCell ref="B1227:B1229"/>
    <mergeCell ref="C1227:C1229"/>
    <mergeCell ref="D1227:D1229"/>
    <mergeCell ref="E1227:E1229"/>
    <mergeCell ref="F1227:F1229"/>
    <mergeCell ref="G1227:G1229"/>
    <mergeCell ref="H1227:H1229"/>
    <mergeCell ref="I1227:I1229"/>
    <mergeCell ref="J1227:J1229"/>
    <mergeCell ref="K1227:K1229"/>
    <mergeCell ref="L1227:L1229"/>
    <mergeCell ref="M1227:M1229"/>
    <mergeCell ref="N1227:N1229"/>
    <mergeCell ref="O1227:O1229"/>
    <mergeCell ref="P1227:P1229"/>
    <mergeCell ref="Q1227:Q1229"/>
    <mergeCell ref="R1227:R1229"/>
    <mergeCell ref="S1227:S1229"/>
    <mergeCell ref="T1227:T1229"/>
    <mergeCell ref="AR1227:AR1229"/>
    <mergeCell ref="AS1227:AS1229"/>
    <mergeCell ref="AT1227:AT1229"/>
    <mergeCell ref="AU1227:AU1229"/>
    <mergeCell ref="AV1227:AV1229"/>
    <mergeCell ref="AW1227:AW1229"/>
    <mergeCell ref="AX1227:AX1229"/>
    <mergeCell ref="AY1227:AY1229"/>
    <mergeCell ref="AS1233:AS1235"/>
    <mergeCell ref="AT1233:AT1235"/>
    <mergeCell ref="AU1233:AU1235"/>
    <mergeCell ref="AV1233:AV1235"/>
    <mergeCell ref="AW1233:AW1235"/>
    <mergeCell ref="AX1233:AX1235"/>
    <mergeCell ref="AY1233:AY1235"/>
    <mergeCell ref="AW1230:AW1232"/>
    <mergeCell ref="AX1230:AX1232"/>
    <mergeCell ref="AY1230:AY1232"/>
    <mergeCell ref="Q1236:Q1238"/>
    <mergeCell ref="R1236:R1238"/>
    <mergeCell ref="S1236:S1238"/>
    <mergeCell ref="T1236:T1238"/>
    <mergeCell ref="AR1236:AR1238"/>
    <mergeCell ref="AS1236:AS1238"/>
    <mergeCell ref="AT1236:AT1238"/>
    <mergeCell ref="AU1236:AU1238"/>
    <mergeCell ref="AV1236:AV1238"/>
    <mergeCell ref="R1230:R1232"/>
    <mergeCell ref="S1230:S1232"/>
    <mergeCell ref="T1230:T1232"/>
    <mergeCell ref="AR1230:AR1232"/>
    <mergeCell ref="AS1230:AS1232"/>
    <mergeCell ref="AT1230:AT1232"/>
    <mergeCell ref="AU1230:AU1232"/>
    <mergeCell ref="AV1230:AV1232"/>
    <mergeCell ref="A1233:A1235"/>
    <mergeCell ref="B1233:B1235"/>
    <mergeCell ref="C1233:C1235"/>
    <mergeCell ref="D1233:D1235"/>
    <mergeCell ref="E1233:E1235"/>
    <mergeCell ref="F1233:F1235"/>
    <mergeCell ref="G1233:G1235"/>
    <mergeCell ref="H1233:H1235"/>
    <mergeCell ref="I1233:I1235"/>
    <mergeCell ref="J1233:J1235"/>
    <mergeCell ref="K1233:K1235"/>
    <mergeCell ref="L1233:L1235"/>
    <mergeCell ref="M1233:M1235"/>
    <mergeCell ref="N1233:N1235"/>
    <mergeCell ref="O1233:O1235"/>
    <mergeCell ref="P1233:P1235"/>
    <mergeCell ref="Q1233:Q1235"/>
    <mergeCell ref="R1233:R1235"/>
    <mergeCell ref="S1233:S1235"/>
    <mergeCell ref="T1233:T1235"/>
    <mergeCell ref="AR1233:AR1235"/>
    <mergeCell ref="A1242:A1244"/>
    <mergeCell ref="B1242:B1244"/>
    <mergeCell ref="C1242:C1244"/>
    <mergeCell ref="D1242:D1244"/>
    <mergeCell ref="E1242:E1244"/>
    <mergeCell ref="F1242:F1244"/>
    <mergeCell ref="G1242:G1244"/>
    <mergeCell ref="H1242:H1244"/>
    <mergeCell ref="I1242:I1244"/>
    <mergeCell ref="J1242:J1244"/>
    <mergeCell ref="K1242:K1244"/>
    <mergeCell ref="L1242:L1244"/>
    <mergeCell ref="M1242:M1244"/>
    <mergeCell ref="N1242:N1244"/>
    <mergeCell ref="O1242:O1244"/>
    <mergeCell ref="P1242:P1244"/>
    <mergeCell ref="Q1242:Q1244"/>
    <mergeCell ref="AW1236:AW1238"/>
    <mergeCell ref="AX1236:AX1238"/>
    <mergeCell ref="AY1236:AY1238"/>
    <mergeCell ref="A1239:A1241"/>
    <mergeCell ref="B1239:B1241"/>
    <mergeCell ref="C1239:C1241"/>
    <mergeCell ref="D1239:D1241"/>
    <mergeCell ref="E1239:E1241"/>
    <mergeCell ref="F1239:F1241"/>
    <mergeCell ref="G1239:G1241"/>
    <mergeCell ref="H1239:H1241"/>
    <mergeCell ref="I1239:I1241"/>
    <mergeCell ref="J1239:J1241"/>
    <mergeCell ref="K1239:K1241"/>
    <mergeCell ref="L1239:L1241"/>
    <mergeCell ref="M1239:M1241"/>
    <mergeCell ref="N1239:N1241"/>
    <mergeCell ref="O1239:O1241"/>
    <mergeCell ref="P1239:P1241"/>
    <mergeCell ref="Q1239:Q1241"/>
    <mergeCell ref="R1239:R1241"/>
    <mergeCell ref="S1239:S1241"/>
    <mergeCell ref="T1239:T1241"/>
    <mergeCell ref="AR1239:AR1241"/>
    <mergeCell ref="AS1239:AS1241"/>
    <mergeCell ref="AT1239:AT1241"/>
    <mergeCell ref="AU1239:AU1241"/>
    <mergeCell ref="AV1239:AV1241"/>
    <mergeCell ref="AW1239:AW1241"/>
    <mergeCell ref="AX1239:AX1241"/>
    <mergeCell ref="AY1239:AY1241"/>
    <mergeCell ref="A1236:A1238"/>
    <mergeCell ref="B1236:B1238"/>
    <mergeCell ref="C1236:C1238"/>
    <mergeCell ref="D1236:D1238"/>
    <mergeCell ref="E1236:E1238"/>
    <mergeCell ref="F1236:F1238"/>
    <mergeCell ref="G1236:G1238"/>
    <mergeCell ref="H1236:H1238"/>
    <mergeCell ref="I1236:I1238"/>
    <mergeCell ref="J1236:J1238"/>
    <mergeCell ref="K1236:K1238"/>
    <mergeCell ref="L1236:L1238"/>
    <mergeCell ref="M1236:M1238"/>
    <mergeCell ref="N1236:N1238"/>
    <mergeCell ref="O1236:O1238"/>
    <mergeCell ref="P1236:P1238"/>
    <mergeCell ref="AS1245:AS1247"/>
    <mergeCell ref="AT1245:AT1247"/>
    <mergeCell ref="AU1245:AU1247"/>
    <mergeCell ref="AV1245:AV1247"/>
    <mergeCell ref="AW1245:AW1247"/>
    <mergeCell ref="AX1245:AX1247"/>
    <mergeCell ref="AY1245:AY1247"/>
    <mergeCell ref="A1248:A1250"/>
    <mergeCell ref="B1248:B1250"/>
    <mergeCell ref="C1248:C1250"/>
    <mergeCell ref="D1248:D1250"/>
    <mergeCell ref="E1248:E1250"/>
    <mergeCell ref="F1248:F1250"/>
    <mergeCell ref="G1248:G1250"/>
    <mergeCell ref="H1248:H1250"/>
    <mergeCell ref="I1248:I1250"/>
    <mergeCell ref="J1248:J1250"/>
    <mergeCell ref="K1248:K1250"/>
    <mergeCell ref="M1248:M1250"/>
    <mergeCell ref="N1248:N1250"/>
    <mergeCell ref="O1248:O1250"/>
    <mergeCell ref="P1248:P1250"/>
    <mergeCell ref="Q1248:Q1250"/>
    <mergeCell ref="R1248:R1250"/>
    <mergeCell ref="S1248:S1250"/>
    <mergeCell ref="T1248:T1250"/>
    <mergeCell ref="AR1248:AR1250"/>
    <mergeCell ref="AS1248:AS1250"/>
    <mergeCell ref="AT1248:AT1250"/>
    <mergeCell ref="AU1248:AU1250"/>
    <mergeCell ref="AV1248:AV1250"/>
    <mergeCell ref="AW1248:AW1250"/>
    <mergeCell ref="R1242:R1244"/>
    <mergeCell ref="S1242:S1244"/>
    <mergeCell ref="T1242:T1244"/>
    <mergeCell ref="AR1242:AR1244"/>
    <mergeCell ref="AS1242:AS1244"/>
    <mergeCell ref="AT1242:AT1244"/>
    <mergeCell ref="AU1242:AU1244"/>
    <mergeCell ref="AV1242:AV1244"/>
    <mergeCell ref="AW1242:AW1244"/>
    <mergeCell ref="AX1242:AX1244"/>
    <mergeCell ref="AY1242:AY1244"/>
    <mergeCell ref="A1245:A1247"/>
    <mergeCell ref="B1245:B1247"/>
    <mergeCell ref="C1245:C1247"/>
    <mergeCell ref="D1245:D1247"/>
    <mergeCell ref="E1245:E1247"/>
    <mergeCell ref="F1245:F1247"/>
    <mergeCell ref="G1245:G1247"/>
    <mergeCell ref="H1245:H1247"/>
    <mergeCell ref="I1245:I1247"/>
    <mergeCell ref="J1245:J1247"/>
    <mergeCell ref="K1245:K1247"/>
    <mergeCell ref="L1245:L1247"/>
    <mergeCell ref="M1245:M1247"/>
    <mergeCell ref="N1245:N1247"/>
    <mergeCell ref="O1245:O1247"/>
    <mergeCell ref="P1245:P1247"/>
    <mergeCell ref="Q1245:Q1247"/>
    <mergeCell ref="R1245:R1247"/>
    <mergeCell ref="S1245:S1247"/>
    <mergeCell ref="T1245:T1247"/>
    <mergeCell ref="AR1245:AR1247"/>
    <mergeCell ref="A1254:A1256"/>
    <mergeCell ref="B1254:B1256"/>
    <mergeCell ref="C1254:C1256"/>
    <mergeCell ref="D1254:D1256"/>
    <mergeCell ref="E1254:E1256"/>
    <mergeCell ref="F1254:F1256"/>
    <mergeCell ref="G1254:G1256"/>
    <mergeCell ref="H1254:H1256"/>
    <mergeCell ref="I1254:I1256"/>
    <mergeCell ref="J1254:J1256"/>
    <mergeCell ref="K1254:K1256"/>
    <mergeCell ref="M1254:M1256"/>
    <mergeCell ref="N1254:N1256"/>
    <mergeCell ref="O1254:O1256"/>
    <mergeCell ref="P1254:P1256"/>
    <mergeCell ref="Q1254:Q1256"/>
    <mergeCell ref="R1254:R1256"/>
    <mergeCell ref="AX1248:AX1250"/>
    <mergeCell ref="AY1248:AY1250"/>
    <mergeCell ref="A1251:A1253"/>
    <mergeCell ref="B1251:B1253"/>
    <mergeCell ref="C1251:C1253"/>
    <mergeCell ref="D1251:D1253"/>
    <mergeCell ref="E1251:E1253"/>
    <mergeCell ref="F1251:F1253"/>
    <mergeCell ref="G1251:G1253"/>
    <mergeCell ref="H1251:H1253"/>
    <mergeCell ref="I1251:I1253"/>
    <mergeCell ref="J1251:J1253"/>
    <mergeCell ref="K1251:K1253"/>
    <mergeCell ref="M1251:M1253"/>
    <mergeCell ref="N1251:N1253"/>
    <mergeCell ref="O1251:O1253"/>
    <mergeCell ref="P1251:P1253"/>
    <mergeCell ref="Q1251:Q1253"/>
    <mergeCell ref="R1251:R1253"/>
    <mergeCell ref="S1251:S1253"/>
    <mergeCell ref="T1251:T1253"/>
    <mergeCell ref="AR1251:AR1253"/>
    <mergeCell ref="AS1251:AS1253"/>
    <mergeCell ref="AT1251:AT1253"/>
    <mergeCell ref="AU1251:AU1253"/>
    <mergeCell ref="AV1251:AV1253"/>
    <mergeCell ref="AW1251:AW1253"/>
    <mergeCell ref="AX1251:AX1253"/>
    <mergeCell ref="AY1251:AY1253"/>
    <mergeCell ref="AU1257:AU1259"/>
    <mergeCell ref="AV1257:AV1259"/>
    <mergeCell ref="AW1257:AW1259"/>
    <mergeCell ref="AX1257:AX1259"/>
    <mergeCell ref="AY1257:AY1259"/>
    <mergeCell ref="A1260:A1262"/>
    <mergeCell ref="B1260:B1262"/>
    <mergeCell ref="C1260:C1262"/>
    <mergeCell ref="D1260:D1262"/>
    <mergeCell ref="E1260:E1262"/>
    <mergeCell ref="F1260:F1262"/>
    <mergeCell ref="G1260:G1262"/>
    <mergeCell ref="H1260:H1262"/>
    <mergeCell ref="I1260:I1262"/>
    <mergeCell ref="J1260:J1262"/>
    <mergeCell ref="K1260:K1262"/>
    <mergeCell ref="M1260:M1262"/>
    <mergeCell ref="N1260:N1262"/>
    <mergeCell ref="O1260:O1262"/>
    <mergeCell ref="P1260:P1262"/>
    <mergeCell ref="Q1260:Q1262"/>
    <mergeCell ref="R1260:R1262"/>
    <mergeCell ref="S1260:S1262"/>
    <mergeCell ref="T1260:T1262"/>
    <mergeCell ref="AR1260:AR1262"/>
    <mergeCell ref="AS1260:AS1262"/>
    <mergeCell ref="AT1260:AT1262"/>
    <mergeCell ref="AU1260:AU1262"/>
    <mergeCell ref="AV1260:AV1262"/>
    <mergeCell ref="AW1260:AW1262"/>
    <mergeCell ref="AX1260:AX1262"/>
    <mergeCell ref="AY1260:AY1262"/>
    <mergeCell ref="S1254:S1256"/>
    <mergeCell ref="T1254:T1256"/>
    <mergeCell ref="AR1254:AR1256"/>
    <mergeCell ref="AS1254:AS1256"/>
    <mergeCell ref="AT1254:AT1256"/>
    <mergeCell ref="AU1254:AU1256"/>
    <mergeCell ref="AV1254:AV1256"/>
    <mergeCell ref="AW1254:AW1256"/>
    <mergeCell ref="AX1254:AX1256"/>
    <mergeCell ref="AY1254:AY1256"/>
    <mergeCell ref="A1257:A1259"/>
    <mergeCell ref="B1257:B1259"/>
    <mergeCell ref="C1257:C1259"/>
    <mergeCell ref="D1257:D1259"/>
    <mergeCell ref="E1257:E1259"/>
    <mergeCell ref="F1257:F1259"/>
    <mergeCell ref="G1257:G1259"/>
    <mergeCell ref="H1257:H1259"/>
    <mergeCell ref="I1257:I1259"/>
    <mergeCell ref="J1257:J1259"/>
    <mergeCell ref="K1257:K1259"/>
    <mergeCell ref="M1257:M1259"/>
    <mergeCell ref="N1257:N1259"/>
    <mergeCell ref="O1257:O1259"/>
    <mergeCell ref="P1257:P1259"/>
    <mergeCell ref="Q1257:Q1259"/>
    <mergeCell ref="R1257:R1259"/>
    <mergeCell ref="S1257:S1259"/>
    <mergeCell ref="T1257:T1259"/>
    <mergeCell ref="AR1257:AR1259"/>
    <mergeCell ref="AS1257:AS1259"/>
    <mergeCell ref="AT1257:AT1259"/>
    <mergeCell ref="S1263:S1265"/>
    <mergeCell ref="T1263:T1265"/>
    <mergeCell ref="AR1263:AR1265"/>
    <mergeCell ref="AS1263:AS1265"/>
    <mergeCell ref="AT1263:AT1265"/>
    <mergeCell ref="AU1263:AU1265"/>
    <mergeCell ref="AV1263:AV1265"/>
    <mergeCell ref="AW1263:AW1265"/>
    <mergeCell ref="AX1263:AX1265"/>
    <mergeCell ref="AY1263:AY1265"/>
    <mergeCell ref="A1266:A1268"/>
    <mergeCell ref="B1266:B1268"/>
    <mergeCell ref="C1266:C1268"/>
    <mergeCell ref="D1266:D1268"/>
    <mergeCell ref="E1266:E1268"/>
    <mergeCell ref="F1266:F1268"/>
    <mergeCell ref="G1266:G1268"/>
    <mergeCell ref="H1266:H1268"/>
    <mergeCell ref="I1266:I1268"/>
    <mergeCell ref="J1266:J1268"/>
    <mergeCell ref="K1266:K1268"/>
    <mergeCell ref="M1266:M1268"/>
    <mergeCell ref="N1266:N1268"/>
    <mergeCell ref="O1266:O1268"/>
    <mergeCell ref="P1266:P1268"/>
    <mergeCell ref="Q1266:Q1268"/>
    <mergeCell ref="R1266:R1268"/>
    <mergeCell ref="S1266:S1268"/>
    <mergeCell ref="T1266:T1268"/>
    <mergeCell ref="AR1266:AR1268"/>
    <mergeCell ref="AS1266:AS1268"/>
    <mergeCell ref="AT1266:AT1268"/>
    <mergeCell ref="A1263:A1265"/>
    <mergeCell ref="B1263:B1265"/>
    <mergeCell ref="C1263:C1265"/>
    <mergeCell ref="D1263:D1265"/>
    <mergeCell ref="E1263:E1265"/>
    <mergeCell ref="F1263:F1265"/>
    <mergeCell ref="G1263:G1265"/>
    <mergeCell ref="H1263:H1265"/>
    <mergeCell ref="I1263:I1265"/>
    <mergeCell ref="J1263:J1265"/>
    <mergeCell ref="K1263:K1265"/>
    <mergeCell ref="M1263:M1265"/>
    <mergeCell ref="N1263:N1265"/>
    <mergeCell ref="O1263:O1265"/>
    <mergeCell ref="P1263:P1265"/>
    <mergeCell ref="Q1263:Q1265"/>
    <mergeCell ref="R1263:R1265"/>
    <mergeCell ref="A1272:A1274"/>
    <mergeCell ref="B1272:B1274"/>
    <mergeCell ref="C1272:C1274"/>
    <mergeCell ref="D1272:D1274"/>
    <mergeCell ref="E1272:E1274"/>
    <mergeCell ref="F1272:F1274"/>
    <mergeCell ref="G1272:G1274"/>
    <mergeCell ref="H1272:H1274"/>
    <mergeCell ref="I1272:I1274"/>
    <mergeCell ref="J1272:J1274"/>
    <mergeCell ref="K1272:K1274"/>
    <mergeCell ref="M1272:M1274"/>
    <mergeCell ref="N1272:N1274"/>
    <mergeCell ref="O1272:O1274"/>
    <mergeCell ref="P1272:P1274"/>
    <mergeCell ref="Q1272:Q1274"/>
    <mergeCell ref="R1272:R1274"/>
    <mergeCell ref="AU1266:AU1268"/>
    <mergeCell ref="AV1266:AV1268"/>
    <mergeCell ref="AW1266:AW1268"/>
    <mergeCell ref="AX1266:AX1268"/>
    <mergeCell ref="AY1266:AY1268"/>
    <mergeCell ref="A1269:A1271"/>
    <mergeCell ref="B1269:B1271"/>
    <mergeCell ref="C1269:C1271"/>
    <mergeCell ref="D1269:D1271"/>
    <mergeCell ref="E1269:E1271"/>
    <mergeCell ref="F1269:F1271"/>
    <mergeCell ref="G1269:G1271"/>
    <mergeCell ref="H1269:H1271"/>
    <mergeCell ref="I1269:I1271"/>
    <mergeCell ref="J1269:J1271"/>
    <mergeCell ref="K1269:K1271"/>
    <mergeCell ref="M1269:M1271"/>
    <mergeCell ref="N1269:N1271"/>
    <mergeCell ref="O1269:O1271"/>
    <mergeCell ref="P1269:P1271"/>
    <mergeCell ref="Q1269:Q1271"/>
    <mergeCell ref="R1269:R1271"/>
    <mergeCell ref="S1269:S1271"/>
    <mergeCell ref="T1269:T1271"/>
    <mergeCell ref="AR1269:AR1271"/>
    <mergeCell ref="AS1269:AS1271"/>
    <mergeCell ref="AT1269:AT1271"/>
    <mergeCell ref="AU1269:AU1271"/>
    <mergeCell ref="AV1269:AV1271"/>
    <mergeCell ref="AW1269:AW1271"/>
    <mergeCell ref="AX1269:AX1271"/>
    <mergeCell ref="AY1269:AY1271"/>
    <mergeCell ref="AU1275:AU1277"/>
    <mergeCell ref="AV1275:AV1277"/>
    <mergeCell ref="AW1275:AW1277"/>
    <mergeCell ref="AX1275:AX1277"/>
    <mergeCell ref="AY1275:AY1277"/>
    <mergeCell ref="A1278:A1280"/>
    <mergeCell ref="B1278:B1280"/>
    <mergeCell ref="C1278:C1280"/>
    <mergeCell ref="D1278:D1280"/>
    <mergeCell ref="E1278:E1280"/>
    <mergeCell ref="F1278:F1280"/>
    <mergeCell ref="G1278:G1280"/>
    <mergeCell ref="H1278:H1280"/>
    <mergeCell ref="I1278:I1280"/>
    <mergeCell ref="J1278:J1280"/>
    <mergeCell ref="K1278:K1280"/>
    <mergeCell ref="M1278:M1280"/>
    <mergeCell ref="N1278:N1280"/>
    <mergeCell ref="O1278:O1280"/>
    <mergeCell ref="P1278:P1280"/>
    <mergeCell ref="Q1278:Q1280"/>
    <mergeCell ref="R1278:R1280"/>
    <mergeCell ref="S1278:S1280"/>
    <mergeCell ref="T1278:T1280"/>
    <mergeCell ref="AR1278:AR1280"/>
    <mergeCell ref="AS1278:AS1280"/>
    <mergeCell ref="AT1278:AT1280"/>
    <mergeCell ref="AU1278:AU1280"/>
    <mergeCell ref="AV1278:AV1280"/>
    <mergeCell ref="AW1278:AW1280"/>
    <mergeCell ref="AX1278:AX1280"/>
    <mergeCell ref="AY1278:AY1280"/>
    <mergeCell ref="S1272:S1274"/>
    <mergeCell ref="T1272:T1274"/>
    <mergeCell ref="AR1272:AR1274"/>
    <mergeCell ref="AS1272:AS1274"/>
    <mergeCell ref="AT1272:AT1274"/>
    <mergeCell ref="AU1272:AU1274"/>
    <mergeCell ref="AV1272:AV1274"/>
    <mergeCell ref="AW1272:AW1274"/>
    <mergeCell ref="AX1272:AX1274"/>
    <mergeCell ref="AY1272:AY1274"/>
    <mergeCell ref="A1275:A1277"/>
    <mergeCell ref="B1275:B1277"/>
    <mergeCell ref="C1275:C1277"/>
    <mergeCell ref="D1275:D1277"/>
    <mergeCell ref="E1275:E1277"/>
    <mergeCell ref="F1275:F1277"/>
    <mergeCell ref="G1275:G1277"/>
    <mergeCell ref="H1275:H1277"/>
    <mergeCell ref="I1275:I1277"/>
    <mergeCell ref="J1275:J1277"/>
    <mergeCell ref="K1275:K1277"/>
    <mergeCell ref="M1275:M1277"/>
    <mergeCell ref="N1275:N1277"/>
    <mergeCell ref="O1275:O1277"/>
    <mergeCell ref="P1275:P1277"/>
    <mergeCell ref="Q1275:Q1277"/>
    <mergeCell ref="R1275:R1277"/>
    <mergeCell ref="S1275:S1277"/>
    <mergeCell ref="T1275:T1277"/>
    <mergeCell ref="AR1275:AR1277"/>
    <mergeCell ref="AS1275:AS1277"/>
    <mergeCell ref="AT1275:AT1277"/>
    <mergeCell ref="S1281:S1283"/>
    <mergeCell ref="T1281:T1283"/>
    <mergeCell ref="AR1281:AR1283"/>
    <mergeCell ref="AS1281:AS1283"/>
    <mergeCell ref="AT1281:AT1283"/>
    <mergeCell ref="AU1281:AU1283"/>
    <mergeCell ref="AV1281:AV1283"/>
    <mergeCell ref="AW1281:AW1283"/>
    <mergeCell ref="AX1281:AX1283"/>
    <mergeCell ref="AY1281:AY1283"/>
    <mergeCell ref="A1284:A1286"/>
    <mergeCell ref="B1284:B1286"/>
    <mergeCell ref="C1284:C1286"/>
    <mergeCell ref="D1284:D1286"/>
    <mergeCell ref="E1284:E1286"/>
    <mergeCell ref="F1284:F1286"/>
    <mergeCell ref="G1284:G1286"/>
    <mergeCell ref="H1284:H1286"/>
    <mergeCell ref="I1284:I1286"/>
    <mergeCell ref="J1284:J1286"/>
    <mergeCell ref="K1284:K1286"/>
    <mergeCell ref="L1284:L1286"/>
    <mergeCell ref="M1284:M1286"/>
    <mergeCell ref="N1284:N1286"/>
    <mergeCell ref="O1284:O1286"/>
    <mergeCell ref="P1284:P1286"/>
    <mergeCell ref="Q1284:Q1286"/>
    <mergeCell ref="R1284:R1286"/>
    <mergeCell ref="S1284:S1286"/>
    <mergeCell ref="T1284:T1286"/>
    <mergeCell ref="AR1284:AR1286"/>
    <mergeCell ref="AS1284:AS1286"/>
    <mergeCell ref="A1281:A1283"/>
    <mergeCell ref="B1281:B1283"/>
    <mergeCell ref="C1281:C1283"/>
    <mergeCell ref="D1281:D1283"/>
    <mergeCell ref="E1281:E1283"/>
    <mergeCell ref="F1281:F1283"/>
    <mergeCell ref="G1281:G1283"/>
    <mergeCell ref="H1281:H1283"/>
    <mergeCell ref="I1281:I1283"/>
    <mergeCell ref="J1281:J1283"/>
    <mergeCell ref="K1281:K1283"/>
    <mergeCell ref="M1281:M1283"/>
    <mergeCell ref="N1281:N1283"/>
    <mergeCell ref="O1281:O1283"/>
    <mergeCell ref="P1281:P1283"/>
    <mergeCell ref="Q1281:Q1283"/>
    <mergeCell ref="R1281:R1283"/>
    <mergeCell ref="AX1287:AX1289"/>
    <mergeCell ref="AY1287:AY1289"/>
    <mergeCell ref="A1290:A1292"/>
    <mergeCell ref="B1290:B1292"/>
    <mergeCell ref="C1290:C1292"/>
    <mergeCell ref="D1290:D1292"/>
    <mergeCell ref="E1290:E1292"/>
    <mergeCell ref="F1290:F1292"/>
    <mergeCell ref="G1290:G1292"/>
    <mergeCell ref="H1290:H1292"/>
    <mergeCell ref="I1290:I1292"/>
    <mergeCell ref="J1290:J1292"/>
    <mergeCell ref="K1290:K1292"/>
    <mergeCell ref="L1290:L1292"/>
    <mergeCell ref="M1290:M1292"/>
    <mergeCell ref="N1290:N1292"/>
    <mergeCell ref="O1290:O1292"/>
    <mergeCell ref="P1290:P1292"/>
    <mergeCell ref="Q1290:Q1292"/>
    <mergeCell ref="R1290:R1292"/>
    <mergeCell ref="S1290:S1292"/>
    <mergeCell ref="T1290:T1292"/>
    <mergeCell ref="AR1290:AR1292"/>
    <mergeCell ref="AS1290:AS1292"/>
    <mergeCell ref="AT1290:AT1292"/>
    <mergeCell ref="AU1290:AU1292"/>
    <mergeCell ref="AV1290:AV1292"/>
    <mergeCell ref="AW1290:AW1292"/>
    <mergeCell ref="AX1290:AX1292"/>
    <mergeCell ref="AY1290:AY1292"/>
    <mergeCell ref="AT1284:AT1286"/>
    <mergeCell ref="AU1284:AU1286"/>
    <mergeCell ref="AV1284:AV1286"/>
    <mergeCell ref="AW1284:AW1286"/>
    <mergeCell ref="AX1284:AX1286"/>
    <mergeCell ref="AY1284:AY1286"/>
    <mergeCell ref="A1287:A1289"/>
    <mergeCell ref="B1287:B1289"/>
    <mergeCell ref="C1287:C1289"/>
    <mergeCell ref="D1287:D1289"/>
    <mergeCell ref="E1287:E1289"/>
    <mergeCell ref="F1287:F1289"/>
    <mergeCell ref="G1287:G1289"/>
    <mergeCell ref="H1287:H1289"/>
    <mergeCell ref="I1287:I1289"/>
    <mergeCell ref="J1287:J1289"/>
    <mergeCell ref="K1287:K1289"/>
    <mergeCell ref="L1287:L1289"/>
    <mergeCell ref="M1287:M1289"/>
    <mergeCell ref="N1287:N1289"/>
    <mergeCell ref="O1287:O1289"/>
    <mergeCell ref="P1287:P1289"/>
    <mergeCell ref="Q1287:Q1289"/>
    <mergeCell ref="R1287:R1289"/>
    <mergeCell ref="S1287:S1289"/>
    <mergeCell ref="T1287:T1289"/>
    <mergeCell ref="AR1287:AR1289"/>
    <mergeCell ref="AS1287:AS1289"/>
    <mergeCell ref="AT1287:AT1289"/>
    <mergeCell ref="AU1287:AU1289"/>
    <mergeCell ref="AV1287:AV1289"/>
    <mergeCell ref="AW1287:AW1289"/>
    <mergeCell ref="AR1293:AR1295"/>
    <mergeCell ref="AS1293:AS1295"/>
    <mergeCell ref="AT1293:AT1295"/>
    <mergeCell ref="AU1293:AU1295"/>
    <mergeCell ref="AV1293:AV1295"/>
    <mergeCell ref="AW1293:AW1295"/>
    <mergeCell ref="AX1293:AX1295"/>
    <mergeCell ref="AY1293:AY1295"/>
    <mergeCell ref="A1296:A1298"/>
    <mergeCell ref="B1296:B1298"/>
    <mergeCell ref="C1296:C1298"/>
    <mergeCell ref="D1296:D1298"/>
    <mergeCell ref="E1296:E1298"/>
    <mergeCell ref="F1296:F1298"/>
    <mergeCell ref="G1296:G1298"/>
    <mergeCell ref="H1296:H1298"/>
    <mergeCell ref="I1296:I1298"/>
    <mergeCell ref="J1296:J1298"/>
    <mergeCell ref="K1296:K1298"/>
    <mergeCell ref="L1296:L1298"/>
    <mergeCell ref="M1296:M1298"/>
    <mergeCell ref="N1296:N1298"/>
    <mergeCell ref="O1296:O1298"/>
    <mergeCell ref="P1296:P1298"/>
    <mergeCell ref="Q1296:Q1298"/>
    <mergeCell ref="R1296:R1298"/>
    <mergeCell ref="S1296:S1298"/>
    <mergeCell ref="T1296:T1298"/>
    <mergeCell ref="AR1296:AR1298"/>
    <mergeCell ref="A1293:A1295"/>
    <mergeCell ref="B1293:B1295"/>
    <mergeCell ref="C1293:C1295"/>
    <mergeCell ref="D1293:D1295"/>
    <mergeCell ref="E1293:E1295"/>
    <mergeCell ref="F1293:F1295"/>
    <mergeCell ref="G1293:G1295"/>
    <mergeCell ref="H1293:H1295"/>
    <mergeCell ref="I1293:I1295"/>
    <mergeCell ref="J1293:J1295"/>
    <mergeCell ref="K1293:K1295"/>
    <mergeCell ref="L1293:L1295"/>
    <mergeCell ref="M1293:M1295"/>
    <mergeCell ref="N1293:N1295"/>
    <mergeCell ref="O1293:O1295"/>
    <mergeCell ref="P1293:P1295"/>
    <mergeCell ref="Q1293:Q1295"/>
    <mergeCell ref="A1302:A1304"/>
    <mergeCell ref="B1302:B1304"/>
    <mergeCell ref="C1302:C1304"/>
    <mergeCell ref="D1302:D1304"/>
    <mergeCell ref="E1302:E1304"/>
    <mergeCell ref="F1302:F1304"/>
    <mergeCell ref="G1302:G1304"/>
    <mergeCell ref="H1302:H1304"/>
    <mergeCell ref="I1302:I1304"/>
    <mergeCell ref="J1302:J1304"/>
    <mergeCell ref="K1302:K1304"/>
    <mergeCell ref="L1302:L1304"/>
    <mergeCell ref="M1302:M1304"/>
    <mergeCell ref="N1302:N1304"/>
    <mergeCell ref="O1302:O1304"/>
    <mergeCell ref="P1302:P1304"/>
    <mergeCell ref="Q1302:Q1304"/>
    <mergeCell ref="R1302:R1304"/>
    <mergeCell ref="S1302:S1304"/>
    <mergeCell ref="T1302:T1304"/>
    <mergeCell ref="AR1302:AR1304"/>
    <mergeCell ref="AS1302:AS1304"/>
    <mergeCell ref="AT1302:AT1304"/>
    <mergeCell ref="AU1302:AU1304"/>
    <mergeCell ref="AV1302:AV1304"/>
    <mergeCell ref="AW1302:AW1304"/>
    <mergeCell ref="AX1302:AX1304"/>
    <mergeCell ref="AY1302:AY1304"/>
    <mergeCell ref="AS1296:AS1298"/>
    <mergeCell ref="AT1296:AT1298"/>
    <mergeCell ref="AU1296:AU1298"/>
    <mergeCell ref="AV1296:AV1298"/>
    <mergeCell ref="AW1296:AW1298"/>
    <mergeCell ref="AX1296:AX1298"/>
    <mergeCell ref="AY1296:AY1298"/>
    <mergeCell ref="A1299:A1301"/>
    <mergeCell ref="B1299:B1301"/>
    <mergeCell ref="C1299:C1301"/>
    <mergeCell ref="D1299:D1301"/>
    <mergeCell ref="E1299:E1301"/>
    <mergeCell ref="F1299:F1301"/>
    <mergeCell ref="G1299:G1301"/>
    <mergeCell ref="H1299:H1301"/>
    <mergeCell ref="I1299:I1301"/>
    <mergeCell ref="J1299:J1301"/>
    <mergeCell ref="K1299:K1301"/>
    <mergeCell ref="L1299:L1301"/>
    <mergeCell ref="M1299:M1301"/>
    <mergeCell ref="N1299:N1301"/>
    <mergeCell ref="O1299:O1301"/>
    <mergeCell ref="P1299:P1301"/>
    <mergeCell ref="Q1299:Q1301"/>
    <mergeCell ref="R1299:R1301"/>
    <mergeCell ref="S1299:S1301"/>
    <mergeCell ref="T1299:T1301"/>
    <mergeCell ref="AR1299:AR1301"/>
    <mergeCell ref="AS1299:AS1301"/>
    <mergeCell ref="AT1299:AT1301"/>
    <mergeCell ref="AU1299:AU1301"/>
    <mergeCell ref="AV1299:AV1301"/>
    <mergeCell ref="L1311:L1313"/>
    <mergeCell ref="M1311:M1313"/>
    <mergeCell ref="N1311:N1313"/>
    <mergeCell ref="O1311:O1313"/>
    <mergeCell ref="P1311:P1313"/>
    <mergeCell ref="AS1311:AS1313"/>
    <mergeCell ref="AT1311:AT1313"/>
    <mergeCell ref="AU1311:AU1313"/>
    <mergeCell ref="AV1311:AV1313"/>
    <mergeCell ref="R1305:R1307"/>
    <mergeCell ref="S1305:S1307"/>
    <mergeCell ref="T1305:T1307"/>
    <mergeCell ref="AR1305:AR1307"/>
    <mergeCell ref="AS1305:AS1307"/>
    <mergeCell ref="AT1305:AT1307"/>
    <mergeCell ref="AU1305:AU1307"/>
    <mergeCell ref="AV1305:AV1307"/>
    <mergeCell ref="AW1305:AW1307"/>
    <mergeCell ref="AX1305:AX1307"/>
    <mergeCell ref="AY1305:AY1307"/>
    <mergeCell ref="A1308:A1310"/>
    <mergeCell ref="B1308:B1310"/>
    <mergeCell ref="C1308:C1310"/>
    <mergeCell ref="D1308:D1310"/>
    <mergeCell ref="E1308:E1310"/>
    <mergeCell ref="F1308:F1310"/>
    <mergeCell ref="G1308:G1310"/>
    <mergeCell ref="H1308:H1310"/>
    <mergeCell ref="I1308:I1310"/>
    <mergeCell ref="J1308:J1310"/>
    <mergeCell ref="K1308:K1310"/>
    <mergeCell ref="L1308:L1310"/>
    <mergeCell ref="M1308:M1310"/>
    <mergeCell ref="N1308:N1310"/>
    <mergeCell ref="O1308:O1310"/>
    <mergeCell ref="P1308:P1310"/>
    <mergeCell ref="Q1308:Q1310"/>
    <mergeCell ref="R1308:R1310"/>
    <mergeCell ref="S1308:S1310"/>
    <mergeCell ref="T1308:T1310"/>
    <mergeCell ref="AR1308:AR1310"/>
    <mergeCell ref="A1305:A1307"/>
    <mergeCell ref="B1305:B1307"/>
    <mergeCell ref="C1305:C1307"/>
    <mergeCell ref="D1305:D1307"/>
    <mergeCell ref="E1305:E1307"/>
    <mergeCell ref="F1305:F1307"/>
    <mergeCell ref="G1305:G1307"/>
    <mergeCell ref="H1305:H1307"/>
    <mergeCell ref="I1305:I1307"/>
    <mergeCell ref="J1305:J1307"/>
    <mergeCell ref="K1305:K1307"/>
    <mergeCell ref="L1305:L1307"/>
    <mergeCell ref="M1305:M1307"/>
    <mergeCell ref="N1305:N1307"/>
    <mergeCell ref="O1305:O1307"/>
    <mergeCell ref="P1305:P1307"/>
    <mergeCell ref="Q1305:Q1307"/>
    <mergeCell ref="Q1311:Q1313"/>
    <mergeCell ref="R1311:R1313"/>
    <mergeCell ref="S1311:S1313"/>
    <mergeCell ref="T1311:T1313"/>
    <mergeCell ref="AR1311:AR1313"/>
    <mergeCell ref="A1317:A1319"/>
    <mergeCell ref="B1317:B1319"/>
    <mergeCell ref="C1317:C1319"/>
    <mergeCell ref="D1317:D1319"/>
    <mergeCell ref="E1317:E1319"/>
    <mergeCell ref="F1317:F1319"/>
    <mergeCell ref="G1317:G1319"/>
    <mergeCell ref="H1317:H1319"/>
    <mergeCell ref="I1317:I1319"/>
    <mergeCell ref="J1317:J1319"/>
    <mergeCell ref="K1317:K1319"/>
    <mergeCell ref="L1317:L1319"/>
    <mergeCell ref="M1317:M1319"/>
    <mergeCell ref="N1317:N1319"/>
    <mergeCell ref="O1317:O1319"/>
    <mergeCell ref="P1317:P1319"/>
    <mergeCell ref="Q1317:Q1319"/>
    <mergeCell ref="AW1311:AW1313"/>
    <mergeCell ref="AX1311:AX1313"/>
    <mergeCell ref="AY1311:AY1313"/>
    <mergeCell ref="A1314:A1316"/>
    <mergeCell ref="B1314:B1316"/>
    <mergeCell ref="C1314:C1316"/>
    <mergeCell ref="D1314:D1316"/>
    <mergeCell ref="E1314:E1316"/>
    <mergeCell ref="F1314:F1316"/>
    <mergeCell ref="G1314:G1316"/>
    <mergeCell ref="H1314:H1316"/>
    <mergeCell ref="I1314:I1316"/>
    <mergeCell ref="J1314:J1316"/>
    <mergeCell ref="K1314:K1316"/>
    <mergeCell ref="L1314:L1316"/>
    <mergeCell ref="M1314:M1316"/>
    <mergeCell ref="N1314:N1316"/>
    <mergeCell ref="O1314:O1316"/>
    <mergeCell ref="P1314:P1316"/>
    <mergeCell ref="Q1314:Q1316"/>
    <mergeCell ref="R1314:R1316"/>
    <mergeCell ref="S1314:S1316"/>
    <mergeCell ref="T1314:T1316"/>
    <mergeCell ref="AR1314:AR1316"/>
    <mergeCell ref="AS1314:AS1316"/>
    <mergeCell ref="AT1314:AT1316"/>
    <mergeCell ref="AU1314:AU1316"/>
    <mergeCell ref="AV1314:AV1316"/>
    <mergeCell ref="AW1314:AW1316"/>
    <mergeCell ref="AX1314:AX1316"/>
    <mergeCell ref="AY1314:AY1316"/>
    <mergeCell ref="A1311:A1313"/>
    <mergeCell ref="B1311:B1313"/>
    <mergeCell ref="C1311:C1313"/>
    <mergeCell ref="D1311:D1313"/>
    <mergeCell ref="E1311:E1313"/>
    <mergeCell ref="F1311:F1313"/>
    <mergeCell ref="G1311:G1313"/>
    <mergeCell ref="H1311:H1313"/>
    <mergeCell ref="I1311:I1313"/>
    <mergeCell ref="J1311:J1313"/>
    <mergeCell ref="K1311:K1313"/>
    <mergeCell ref="AV912:AV914"/>
    <mergeCell ref="AW912:AW914"/>
    <mergeCell ref="AX912:AX914"/>
    <mergeCell ref="AY912:AY914"/>
    <mergeCell ref="AR915:AR917"/>
    <mergeCell ref="AS915:AS917"/>
    <mergeCell ref="AT915:AT917"/>
    <mergeCell ref="AU915:AU917"/>
    <mergeCell ref="AV915:AV917"/>
    <mergeCell ref="AW915:AW917"/>
    <mergeCell ref="AX915:AX917"/>
    <mergeCell ref="AY915:AY917"/>
    <mergeCell ref="AR918:AR920"/>
    <mergeCell ref="AS918:AS920"/>
    <mergeCell ref="AT918:AT920"/>
    <mergeCell ref="AU918:AU920"/>
    <mergeCell ref="AV918:AV920"/>
    <mergeCell ref="AW918:AW920"/>
    <mergeCell ref="AX918:AX920"/>
    <mergeCell ref="AY918:AY920"/>
    <mergeCell ref="R1317:R1319"/>
    <mergeCell ref="S1317:S1319"/>
    <mergeCell ref="T1317:T1319"/>
    <mergeCell ref="AR1317:AR1319"/>
    <mergeCell ref="AS1317:AS1319"/>
    <mergeCell ref="AT1317:AT1319"/>
    <mergeCell ref="AU1317:AU1319"/>
    <mergeCell ref="AV1317:AV1319"/>
    <mergeCell ref="AW1317:AW1319"/>
    <mergeCell ref="AX1317:AX1319"/>
    <mergeCell ref="AY1317:AY1319"/>
    <mergeCell ref="AR906:AR908"/>
    <mergeCell ref="AS906:AS908"/>
    <mergeCell ref="AT906:AT908"/>
    <mergeCell ref="AU906:AU908"/>
    <mergeCell ref="AV906:AV908"/>
    <mergeCell ref="AW906:AW908"/>
    <mergeCell ref="AX906:AX908"/>
    <mergeCell ref="AY906:AY908"/>
    <mergeCell ref="AR909:AR911"/>
    <mergeCell ref="AS909:AS911"/>
    <mergeCell ref="AT909:AT911"/>
    <mergeCell ref="AU909:AU911"/>
    <mergeCell ref="AV909:AV911"/>
    <mergeCell ref="AW909:AW911"/>
    <mergeCell ref="AX909:AX911"/>
    <mergeCell ref="AY909:AY911"/>
    <mergeCell ref="AR912:AR914"/>
    <mergeCell ref="AS912:AS914"/>
    <mergeCell ref="AT912:AT914"/>
    <mergeCell ref="AU912:AU914"/>
    <mergeCell ref="AS1308:AS1310"/>
    <mergeCell ref="AT1308:AT1310"/>
    <mergeCell ref="AU1308:AU1310"/>
    <mergeCell ref="AV1308:AV1310"/>
    <mergeCell ref="AW1308:AW1310"/>
    <mergeCell ref="AX1308:AX1310"/>
    <mergeCell ref="AY1308:AY1310"/>
    <mergeCell ref="AW1299:AW1301"/>
    <mergeCell ref="AX1299:AX1301"/>
    <mergeCell ref="AY1299:AY1301"/>
    <mergeCell ref="R1293:R1295"/>
    <mergeCell ref="S1293:S1295"/>
    <mergeCell ref="T1293:T1295"/>
    <mergeCell ref="AR930:AR932"/>
    <mergeCell ref="AS930:AS932"/>
    <mergeCell ref="AT930:AT932"/>
    <mergeCell ref="AU930:AU932"/>
    <mergeCell ref="AV930:AV932"/>
    <mergeCell ref="AW930:AW932"/>
    <mergeCell ref="AX930:AX932"/>
    <mergeCell ref="AY930:AY932"/>
    <mergeCell ref="AR933:AR935"/>
    <mergeCell ref="AS933:AS935"/>
    <mergeCell ref="AT933:AT935"/>
    <mergeCell ref="AU933:AU935"/>
    <mergeCell ref="AV933:AV935"/>
    <mergeCell ref="AW933:AW935"/>
    <mergeCell ref="AX933:AX935"/>
    <mergeCell ref="AY933:AY935"/>
    <mergeCell ref="AR921:AR923"/>
    <mergeCell ref="AS921:AS923"/>
    <mergeCell ref="AT921:AT923"/>
    <mergeCell ref="AU921:AU923"/>
    <mergeCell ref="AV921:AV923"/>
    <mergeCell ref="AW921:AW923"/>
    <mergeCell ref="AX921:AX923"/>
    <mergeCell ref="AY921:AY923"/>
    <mergeCell ref="AR924:AR926"/>
    <mergeCell ref="AS924:AS926"/>
    <mergeCell ref="AT924:AT926"/>
    <mergeCell ref="AU924:AU926"/>
    <mergeCell ref="AV924:AV926"/>
    <mergeCell ref="AW924:AW926"/>
    <mergeCell ref="AX924:AX926"/>
    <mergeCell ref="AY924:AY926"/>
    <mergeCell ref="AR927:AR929"/>
    <mergeCell ref="AS927:AS929"/>
    <mergeCell ref="AT927:AT929"/>
    <mergeCell ref="AU927:AU929"/>
    <mergeCell ref="AV927:AV929"/>
    <mergeCell ref="AW927:AW929"/>
    <mergeCell ref="AX927:AX929"/>
    <mergeCell ref="AY927:AY929"/>
  </mergeCells>
  <conditionalFormatting sqref="M9:M113">
    <cfRule type="containsText" dxfId="7494" priority="7797" operator="containsText" text="5. Muy alta">
      <formula>NOT(ISERROR(SEARCH("5. Muy alta",M9)))</formula>
    </cfRule>
    <cfRule type="containsText" dxfId="7493" priority="7798" operator="containsText" text="4. Alta">
      <formula>NOT(ISERROR(SEARCH("4. Alta",M9)))</formula>
    </cfRule>
    <cfRule type="containsText" dxfId="7492" priority="7799" operator="containsText" text="3. Media">
      <formula>NOT(ISERROR(SEARCH("3. Media",M9)))</formula>
    </cfRule>
    <cfRule type="containsText" dxfId="7491" priority="7800" operator="containsText" text="2. Baja">
      <formula>NOT(ISERROR(SEARCH("2. Baja",M9)))</formula>
    </cfRule>
    <cfRule type="containsText" dxfId="7490" priority="7801" operator="containsText" text="1. Muy baja">
      <formula>NOT(ISERROR(SEARCH("1. Muy baja",M9)))</formula>
    </cfRule>
  </conditionalFormatting>
  <conditionalFormatting sqref="M42">
    <cfRule type="containsText" dxfId="7489" priority="7729" operator="containsText" text="Casi Seguro">
      <formula>NOT(ISERROR(SEARCH("Casi Seguro",M42)))</formula>
    </cfRule>
    <cfRule type="containsText" dxfId="7488" priority="7730" operator="containsText" text="4. Probable">
      <formula>NOT(ISERROR(SEARCH("4. Probable",M42)))</formula>
    </cfRule>
    <cfRule type="containsText" dxfId="7487" priority="7731" operator="containsText" text="Posible">
      <formula>NOT(ISERROR(SEARCH("Posible",M42)))</formula>
    </cfRule>
    <cfRule type="containsText" dxfId="7486" priority="7732" operator="containsText" text="Rara Vez">
      <formula>NOT(ISERROR(SEARCH("Rara Vez",M42)))</formula>
    </cfRule>
    <cfRule type="containsText" dxfId="7485" priority="7733" operator="containsText" text="1. Improbable">
      <formula>NOT(ISERROR(SEARCH("1. Improbable",M42)))</formula>
    </cfRule>
  </conditionalFormatting>
  <conditionalFormatting sqref="M45">
    <cfRule type="containsText" dxfId="7484" priority="7714" operator="containsText" text="Casi Seguro">
      <formula>NOT(ISERROR(SEARCH("Casi Seguro",M45)))</formula>
    </cfRule>
    <cfRule type="containsText" dxfId="7483" priority="7715" operator="containsText" text="4. Probable">
      <formula>NOT(ISERROR(SEARCH("4. Probable",M45)))</formula>
    </cfRule>
    <cfRule type="containsText" dxfId="7482" priority="7716" operator="containsText" text="Posible">
      <formula>NOT(ISERROR(SEARCH("Posible",M45)))</formula>
    </cfRule>
    <cfRule type="containsText" dxfId="7481" priority="7717" operator="containsText" text="Rara Vez">
      <formula>NOT(ISERROR(SEARCH("Rara Vez",M45)))</formula>
    </cfRule>
    <cfRule type="containsText" dxfId="7480" priority="7718" operator="containsText" text="1. Improbable">
      <formula>NOT(ISERROR(SEARCH("1. Improbable",M45)))</formula>
    </cfRule>
  </conditionalFormatting>
  <conditionalFormatting sqref="M48">
    <cfRule type="containsText" dxfId="7479" priority="7699" operator="containsText" text="Casi Seguro">
      <formula>NOT(ISERROR(SEARCH("Casi Seguro",M48)))</formula>
    </cfRule>
    <cfRule type="containsText" dxfId="7478" priority="7700" operator="containsText" text="4. Probable">
      <formula>NOT(ISERROR(SEARCH("4. Probable",M48)))</formula>
    </cfRule>
    <cfRule type="containsText" dxfId="7477" priority="7701" operator="containsText" text="Posible">
      <formula>NOT(ISERROR(SEARCH("Posible",M48)))</formula>
    </cfRule>
    <cfRule type="containsText" dxfId="7476" priority="7702" operator="containsText" text="Rara Vez">
      <formula>NOT(ISERROR(SEARCH("Rara Vez",M48)))</formula>
    </cfRule>
    <cfRule type="containsText" dxfId="7475" priority="7703" operator="containsText" text="1. Improbable">
      <formula>NOT(ISERROR(SEARCH("1. Improbable",M48)))</formula>
    </cfRule>
  </conditionalFormatting>
  <conditionalFormatting sqref="M51">
    <cfRule type="containsText" dxfId="7474" priority="7684" operator="containsText" text="Casi Seguro">
      <formula>NOT(ISERROR(SEARCH("Casi Seguro",M51)))</formula>
    </cfRule>
    <cfRule type="containsText" dxfId="7473" priority="7685" operator="containsText" text="4. Probable">
      <formula>NOT(ISERROR(SEARCH("4. Probable",M51)))</formula>
    </cfRule>
    <cfRule type="containsText" dxfId="7472" priority="7686" operator="containsText" text="Posible">
      <formula>NOT(ISERROR(SEARCH("Posible",M51)))</formula>
    </cfRule>
    <cfRule type="containsText" dxfId="7471" priority="7687" operator="containsText" text="Rara Vez">
      <formula>NOT(ISERROR(SEARCH("Rara Vez",M51)))</formula>
    </cfRule>
    <cfRule type="containsText" dxfId="7470" priority="7688" operator="containsText" text="1. Improbable">
      <formula>NOT(ISERROR(SEARCH("1. Improbable",M51)))</formula>
    </cfRule>
  </conditionalFormatting>
  <conditionalFormatting sqref="M54">
    <cfRule type="containsText" dxfId="7469" priority="7669" operator="containsText" text="Casi Seguro">
      <formula>NOT(ISERROR(SEARCH("Casi Seguro",M54)))</formula>
    </cfRule>
    <cfRule type="containsText" dxfId="7468" priority="7670" operator="containsText" text="4. Probable">
      <formula>NOT(ISERROR(SEARCH("4. Probable",M54)))</formula>
    </cfRule>
    <cfRule type="containsText" dxfId="7467" priority="7671" operator="containsText" text="Posible">
      <formula>NOT(ISERROR(SEARCH("Posible",M54)))</formula>
    </cfRule>
    <cfRule type="containsText" dxfId="7466" priority="7672" operator="containsText" text="Rara Vez">
      <formula>NOT(ISERROR(SEARCH("Rara Vez",M54)))</formula>
    </cfRule>
    <cfRule type="containsText" dxfId="7465" priority="7673" operator="containsText" text="1. Improbable">
      <formula>NOT(ISERROR(SEARCH("1. Improbable",M54)))</formula>
    </cfRule>
  </conditionalFormatting>
  <conditionalFormatting sqref="M57">
    <cfRule type="containsText" dxfId="7464" priority="7654" operator="containsText" text="Casi Seguro">
      <formula>NOT(ISERROR(SEARCH("Casi Seguro",M57)))</formula>
    </cfRule>
    <cfRule type="containsText" dxfId="7463" priority="7655" operator="containsText" text="4. Probable">
      <formula>NOT(ISERROR(SEARCH("4. Probable",M57)))</formula>
    </cfRule>
    <cfRule type="containsText" dxfId="7462" priority="7656" operator="containsText" text="Posible">
      <formula>NOT(ISERROR(SEARCH("Posible",M57)))</formula>
    </cfRule>
    <cfRule type="containsText" dxfId="7461" priority="7657" operator="containsText" text="Rara Vez">
      <formula>NOT(ISERROR(SEARCH("Rara Vez",M57)))</formula>
    </cfRule>
    <cfRule type="containsText" dxfId="7460" priority="7658" operator="containsText" text="1. Improbable">
      <formula>NOT(ISERROR(SEARCH("1. Improbable",M57)))</formula>
    </cfRule>
  </conditionalFormatting>
  <conditionalFormatting sqref="M60">
    <cfRule type="containsText" dxfId="7459" priority="7639" operator="containsText" text="Casi Seguro">
      <formula>NOT(ISERROR(SEARCH("Casi Seguro",M60)))</formula>
    </cfRule>
    <cfRule type="containsText" dxfId="7458" priority="7640" operator="containsText" text="4. Probable">
      <formula>NOT(ISERROR(SEARCH("4. Probable",M60)))</formula>
    </cfRule>
    <cfRule type="containsText" dxfId="7457" priority="7641" operator="containsText" text="Posible">
      <formula>NOT(ISERROR(SEARCH("Posible",M60)))</formula>
    </cfRule>
    <cfRule type="containsText" dxfId="7456" priority="7642" operator="containsText" text="Rara Vez">
      <formula>NOT(ISERROR(SEARCH("Rara Vez",M60)))</formula>
    </cfRule>
    <cfRule type="containsText" dxfId="7455" priority="7643" operator="containsText" text="1. Improbable">
      <formula>NOT(ISERROR(SEARCH("1. Improbable",M60)))</formula>
    </cfRule>
  </conditionalFormatting>
  <conditionalFormatting sqref="M63">
    <cfRule type="containsText" dxfId="7454" priority="7624" operator="containsText" text="Casi Seguro">
      <formula>NOT(ISERROR(SEARCH("Casi Seguro",M63)))</formula>
    </cfRule>
    <cfRule type="containsText" dxfId="7453" priority="7625" operator="containsText" text="4. Probable">
      <formula>NOT(ISERROR(SEARCH("4. Probable",M63)))</formula>
    </cfRule>
    <cfRule type="containsText" dxfId="7452" priority="7626" operator="containsText" text="Posible">
      <formula>NOT(ISERROR(SEARCH("Posible",M63)))</formula>
    </cfRule>
    <cfRule type="containsText" dxfId="7451" priority="7627" operator="containsText" text="Rara Vez">
      <formula>NOT(ISERROR(SEARCH("Rara Vez",M63)))</formula>
    </cfRule>
    <cfRule type="containsText" dxfId="7450" priority="7628" operator="containsText" text="1. Improbable">
      <formula>NOT(ISERROR(SEARCH("1. Improbable",M63)))</formula>
    </cfRule>
  </conditionalFormatting>
  <conditionalFormatting sqref="M66">
    <cfRule type="containsText" dxfId="7449" priority="7609" operator="containsText" text="Casi Seguro">
      <formula>NOT(ISERROR(SEARCH("Casi Seguro",M66)))</formula>
    </cfRule>
    <cfRule type="containsText" dxfId="7448" priority="7610" operator="containsText" text="4. Probable">
      <formula>NOT(ISERROR(SEARCH("4. Probable",M66)))</formula>
    </cfRule>
    <cfRule type="containsText" dxfId="7447" priority="7611" operator="containsText" text="Posible">
      <formula>NOT(ISERROR(SEARCH("Posible",M66)))</formula>
    </cfRule>
    <cfRule type="containsText" dxfId="7446" priority="7612" operator="containsText" text="Rara Vez">
      <formula>NOT(ISERROR(SEARCH("Rara Vez",M66)))</formula>
    </cfRule>
    <cfRule type="containsText" dxfId="7445" priority="7613" operator="containsText" text="1. Improbable">
      <formula>NOT(ISERROR(SEARCH("1. Improbable",M66)))</formula>
    </cfRule>
  </conditionalFormatting>
  <conditionalFormatting sqref="M69">
    <cfRule type="containsText" dxfId="7444" priority="7594" operator="containsText" text="Casi Seguro">
      <formula>NOT(ISERROR(SEARCH("Casi Seguro",M69)))</formula>
    </cfRule>
    <cfRule type="containsText" dxfId="7443" priority="7595" operator="containsText" text="4. Probable">
      <formula>NOT(ISERROR(SEARCH("4. Probable",M69)))</formula>
    </cfRule>
    <cfRule type="containsText" dxfId="7442" priority="7596" operator="containsText" text="Posible">
      <formula>NOT(ISERROR(SEARCH("Posible",M69)))</formula>
    </cfRule>
    <cfRule type="containsText" dxfId="7441" priority="7597" operator="containsText" text="Rara Vez">
      <formula>NOT(ISERROR(SEARCH("Rara Vez",M69)))</formula>
    </cfRule>
    <cfRule type="containsText" dxfId="7440" priority="7598" operator="containsText" text="1. Improbable">
      <formula>NOT(ISERROR(SEARCH("1. Improbable",M69)))</formula>
    </cfRule>
  </conditionalFormatting>
  <conditionalFormatting sqref="M72">
    <cfRule type="containsText" dxfId="7439" priority="7579" operator="containsText" text="Casi Seguro">
      <formula>NOT(ISERROR(SEARCH("Casi Seguro",M72)))</formula>
    </cfRule>
    <cfRule type="containsText" dxfId="7438" priority="7580" operator="containsText" text="4. Probable">
      <formula>NOT(ISERROR(SEARCH("4. Probable",M72)))</formula>
    </cfRule>
    <cfRule type="containsText" dxfId="7437" priority="7581" operator="containsText" text="Posible">
      <formula>NOT(ISERROR(SEARCH("Posible",M72)))</formula>
    </cfRule>
    <cfRule type="containsText" dxfId="7436" priority="7582" operator="containsText" text="Rara Vez">
      <formula>NOT(ISERROR(SEARCH("Rara Vez",M72)))</formula>
    </cfRule>
    <cfRule type="containsText" dxfId="7435" priority="7583" operator="containsText" text="1. Improbable">
      <formula>NOT(ISERROR(SEARCH("1. Improbable",M72)))</formula>
    </cfRule>
  </conditionalFormatting>
  <conditionalFormatting sqref="M75">
    <cfRule type="containsText" dxfId="7434" priority="7564" operator="containsText" text="Casi Seguro">
      <formula>NOT(ISERROR(SEARCH("Casi Seguro",M75)))</formula>
    </cfRule>
    <cfRule type="containsText" dxfId="7433" priority="7565" operator="containsText" text="4. Probable">
      <formula>NOT(ISERROR(SEARCH("4. Probable",M75)))</formula>
    </cfRule>
    <cfRule type="containsText" dxfId="7432" priority="7566" operator="containsText" text="Posible">
      <formula>NOT(ISERROR(SEARCH("Posible",M75)))</formula>
    </cfRule>
    <cfRule type="containsText" dxfId="7431" priority="7567" operator="containsText" text="Rara Vez">
      <formula>NOT(ISERROR(SEARCH("Rara Vez",M75)))</formula>
    </cfRule>
    <cfRule type="containsText" dxfId="7430" priority="7568" operator="containsText" text="1. Improbable">
      <formula>NOT(ISERROR(SEARCH("1. Improbable",M75)))</formula>
    </cfRule>
  </conditionalFormatting>
  <conditionalFormatting sqref="M78">
    <cfRule type="containsText" dxfId="7429" priority="7549" operator="containsText" text="Casi Seguro">
      <formula>NOT(ISERROR(SEARCH("Casi Seguro",M78)))</formula>
    </cfRule>
    <cfRule type="containsText" dxfId="7428" priority="7550" operator="containsText" text="4. Probable">
      <formula>NOT(ISERROR(SEARCH("4. Probable",M78)))</formula>
    </cfRule>
    <cfRule type="containsText" dxfId="7427" priority="7551" operator="containsText" text="Posible">
      <formula>NOT(ISERROR(SEARCH("Posible",M78)))</formula>
    </cfRule>
    <cfRule type="containsText" dxfId="7426" priority="7552" operator="containsText" text="Rara Vez">
      <formula>NOT(ISERROR(SEARCH("Rara Vez",M78)))</formula>
    </cfRule>
    <cfRule type="containsText" dxfId="7425" priority="7553" operator="containsText" text="1. Improbable">
      <formula>NOT(ISERROR(SEARCH("1. Improbable",M78)))</formula>
    </cfRule>
  </conditionalFormatting>
  <conditionalFormatting sqref="M81">
    <cfRule type="containsText" dxfId="7424" priority="7534" operator="containsText" text="Casi Seguro">
      <formula>NOT(ISERROR(SEARCH("Casi Seguro",M81)))</formula>
    </cfRule>
    <cfRule type="containsText" dxfId="7423" priority="7535" operator="containsText" text="4. Probable">
      <formula>NOT(ISERROR(SEARCH("4. Probable",M81)))</formula>
    </cfRule>
    <cfRule type="containsText" dxfId="7422" priority="7536" operator="containsText" text="Posible">
      <formula>NOT(ISERROR(SEARCH("Posible",M81)))</formula>
    </cfRule>
    <cfRule type="containsText" dxfId="7421" priority="7537" operator="containsText" text="Rara Vez">
      <formula>NOT(ISERROR(SEARCH("Rara Vez",M81)))</formula>
    </cfRule>
    <cfRule type="containsText" dxfId="7420" priority="7538" operator="containsText" text="1. Improbable">
      <formula>NOT(ISERROR(SEARCH("1. Improbable",M81)))</formula>
    </cfRule>
  </conditionalFormatting>
  <conditionalFormatting sqref="M84">
    <cfRule type="containsText" dxfId="7419" priority="7519" operator="containsText" text="Casi Seguro">
      <formula>NOT(ISERROR(SEARCH("Casi Seguro",M84)))</formula>
    </cfRule>
    <cfRule type="containsText" dxfId="7418" priority="7520" operator="containsText" text="4. Probable">
      <formula>NOT(ISERROR(SEARCH("4. Probable",M84)))</formula>
    </cfRule>
    <cfRule type="containsText" dxfId="7417" priority="7521" operator="containsText" text="Posible">
      <formula>NOT(ISERROR(SEARCH("Posible",M84)))</formula>
    </cfRule>
    <cfRule type="containsText" dxfId="7416" priority="7522" operator="containsText" text="Rara Vez">
      <formula>NOT(ISERROR(SEARCH("Rara Vez",M84)))</formula>
    </cfRule>
    <cfRule type="containsText" dxfId="7415" priority="7523" operator="containsText" text="1. Improbable">
      <formula>NOT(ISERROR(SEARCH("1. Improbable",M84)))</formula>
    </cfRule>
  </conditionalFormatting>
  <conditionalFormatting sqref="M87">
    <cfRule type="containsText" dxfId="7414" priority="7504" operator="containsText" text="Casi Seguro">
      <formula>NOT(ISERROR(SEARCH("Casi Seguro",M87)))</formula>
    </cfRule>
    <cfRule type="containsText" dxfId="7413" priority="7505" operator="containsText" text="4. Probable">
      <formula>NOT(ISERROR(SEARCH("4. Probable",M87)))</formula>
    </cfRule>
    <cfRule type="containsText" dxfId="7412" priority="7506" operator="containsText" text="Posible">
      <formula>NOT(ISERROR(SEARCH("Posible",M87)))</formula>
    </cfRule>
    <cfRule type="containsText" dxfId="7411" priority="7507" operator="containsText" text="Rara Vez">
      <formula>NOT(ISERROR(SEARCH("Rara Vez",M87)))</formula>
    </cfRule>
    <cfRule type="containsText" dxfId="7410" priority="7508" operator="containsText" text="1. Improbable">
      <formula>NOT(ISERROR(SEARCH("1. Improbable",M87)))</formula>
    </cfRule>
  </conditionalFormatting>
  <conditionalFormatting sqref="M90">
    <cfRule type="containsText" dxfId="7409" priority="7489" operator="containsText" text="Casi Seguro">
      <formula>NOT(ISERROR(SEARCH("Casi Seguro",M90)))</formula>
    </cfRule>
    <cfRule type="containsText" dxfId="7408" priority="7490" operator="containsText" text="4. Probable">
      <formula>NOT(ISERROR(SEARCH("4. Probable",M90)))</formula>
    </cfRule>
    <cfRule type="containsText" dxfId="7407" priority="7491" operator="containsText" text="Posible">
      <formula>NOT(ISERROR(SEARCH("Posible",M90)))</formula>
    </cfRule>
    <cfRule type="containsText" dxfId="7406" priority="7492" operator="containsText" text="Rara Vez">
      <formula>NOT(ISERROR(SEARCH("Rara Vez",M90)))</formula>
    </cfRule>
    <cfRule type="containsText" dxfId="7405" priority="7493" operator="containsText" text="1. Improbable">
      <formula>NOT(ISERROR(SEARCH("1. Improbable",M90)))</formula>
    </cfRule>
  </conditionalFormatting>
  <conditionalFormatting sqref="M93">
    <cfRule type="containsText" dxfId="7404" priority="7474" operator="containsText" text="Casi Seguro">
      <formula>NOT(ISERROR(SEARCH("Casi Seguro",M93)))</formula>
    </cfRule>
    <cfRule type="containsText" dxfId="7403" priority="7475" operator="containsText" text="4. Probable">
      <formula>NOT(ISERROR(SEARCH("4. Probable",M93)))</formula>
    </cfRule>
    <cfRule type="containsText" dxfId="7402" priority="7476" operator="containsText" text="Posible">
      <formula>NOT(ISERROR(SEARCH("Posible",M93)))</formula>
    </cfRule>
    <cfRule type="containsText" dxfId="7401" priority="7477" operator="containsText" text="Rara Vez">
      <formula>NOT(ISERROR(SEARCH("Rara Vez",M93)))</formula>
    </cfRule>
    <cfRule type="containsText" dxfId="7400" priority="7478" operator="containsText" text="1. Improbable">
      <formula>NOT(ISERROR(SEARCH("1. Improbable",M93)))</formula>
    </cfRule>
  </conditionalFormatting>
  <conditionalFormatting sqref="M96">
    <cfRule type="containsText" dxfId="7399" priority="7459" operator="containsText" text="Casi Seguro">
      <formula>NOT(ISERROR(SEARCH("Casi Seguro",M96)))</formula>
    </cfRule>
    <cfRule type="containsText" dxfId="7398" priority="7460" operator="containsText" text="4. Probable">
      <formula>NOT(ISERROR(SEARCH("4. Probable",M96)))</formula>
    </cfRule>
    <cfRule type="containsText" dxfId="7397" priority="7461" operator="containsText" text="Posible">
      <formula>NOT(ISERROR(SEARCH("Posible",M96)))</formula>
    </cfRule>
    <cfRule type="containsText" dxfId="7396" priority="7462" operator="containsText" text="Rara Vez">
      <formula>NOT(ISERROR(SEARCH("Rara Vez",M96)))</formula>
    </cfRule>
    <cfRule type="containsText" dxfId="7395" priority="7463" operator="containsText" text="1. Improbable">
      <formula>NOT(ISERROR(SEARCH("1. Improbable",M96)))</formula>
    </cfRule>
  </conditionalFormatting>
  <conditionalFormatting sqref="M99">
    <cfRule type="containsText" dxfId="7394" priority="7444" operator="containsText" text="Casi Seguro">
      <formula>NOT(ISERROR(SEARCH("Casi Seguro",M99)))</formula>
    </cfRule>
    <cfRule type="containsText" dxfId="7393" priority="7445" operator="containsText" text="4. Probable">
      <formula>NOT(ISERROR(SEARCH("4. Probable",M99)))</formula>
    </cfRule>
    <cfRule type="containsText" dxfId="7392" priority="7446" operator="containsText" text="Posible">
      <formula>NOT(ISERROR(SEARCH("Posible",M99)))</formula>
    </cfRule>
    <cfRule type="containsText" dxfId="7391" priority="7447" operator="containsText" text="Rara Vez">
      <formula>NOT(ISERROR(SEARCH("Rara Vez",M99)))</formula>
    </cfRule>
    <cfRule type="containsText" dxfId="7390" priority="7448" operator="containsText" text="1. Improbable">
      <formula>NOT(ISERROR(SEARCH("1. Improbable",M99)))</formula>
    </cfRule>
  </conditionalFormatting>
  <conditionalFormatting sqref="M102">
    <cfRule type="containsText" dxfId="7389" priority="7429" operator="containsText" text="Casi Seguro">
      <formula>NOT(ISERROR(SEARCH("Casi Seguro",M102)))</formula>
    </cfRule>
    <cfRule type="containsText" dxfId="7388" priority="7430" operator="containsText" text="4. Probable">
      <formula>NOT(ISERROR(SEARCH("4. Probable",M102)))</formula>
    </cfRule>
    <cfRule type="containsText" dxfId="7387" priority="7431" operator="containsText" text="Posible">
      <formula>NOT(ISERROR(SEARCH("Posible",M102)))</formula>
    </cfRule>
    <cfRule type="containsText" dxfId="7386" priority="7432" operator="containsText" text="Rara Vez">
      <formula>NOT(ISERROR(SEARCH("Rara Vez",M102)))</formula>
    </cfRule>
    <cfRule type="containsText" dxfId="7385" priority="7433" operator="containsText" text="1. Improbable">
      <formula>NOT(ISERROR(SEARCH("1. Improbable",M102)))</formula>
    </cfRule>
  </conditionalFormatting>
  <conditionalFormatting sqref="M105">
    <cfRule type="containsText" dxfId="7384" priority="7311" operator="containsText" text="Casi Seguro">
      <formula>NOT(ISERROR(SEARCH("Casi Seguro",M105)))</formula>
    </cfRule>
    <cfRule type="containsText" dxfId="7383" priority="7312" operator="containsText" text="4. Probable">
      <formula>NOT(ISERROR(SEARCH("4. Probable",M105)))</formula>
    </cfRule>
    <cfRule type="containsText" dxfId="7382" priority="7313" operator="containsText" text="Posible">
      <formula>NOT(ISERROR(SEARCH("Posible",M105)))</formula>
    </cfRule>
    <cfRule type="containsText" dxfId="7381" priority="7314" operator="containsText" text="Rara Vez">
      <formula>NOT(ISERROR(SEARCH("Rara Vez",M105)))</formula>
    </cfRule>
    <cfRule type="containsText" dxfId="7380" priority="7315" operator="containsText" text="1. Improbable">
      <formula>NOT(ISERROR(SEARCH("1. Improbable",M105)))</formula>
    </cfRule>
  </conditionalFormatting>
  <conditionalFormatting sqref="M108">
    <cfRule type="containsText" dxfId="7379" priority="7419" operator="containsText" text="Casi Seguro">
      <formula>NOT(ISERROR(SEARCH("Casi Seguro",M108)))</formula>
    </cfRule>
    <cfRule type="containsText" dxfId="7378" priority="7420" operator="containsText" text="4. Probable">
      <formula>NOT(ISERROR(SEARCH("4. Probable",M108)))</formula>
    </cfRule>
    <cfRule type="containsText" dxfId="7377" priority="7421" operator="containsText" text="Posible">
      <formula>NOT(ISERROR(SEARCH("Posible",M108)))</formula>
    </cfRule>
    <cfRule type="containsText" dxfId="7376" priority="7422" operator="containsText" text="Rara Vez">
      <formula>NOT(ISERROR(SEARCH("Rara Vez",M108)))</formula>
    </cfRule>
    <cfRule type="containsText" dxfId="7375" priority="7423" operator="containsText" text="1. Improbable">
      <formula>NOT(ISERROR(SEARCH("1. Improbable",M108)))</formula>
    </cfRule>
  </conditionalFormatting>
  <conditionalFormatting sqref="M111">
    <cfRule type="containsText" dxfId="7374" priority="6722" operator="containsText" text="Casi Seguro">
      <formula>NOT(ISERROR(SEARCH("Casi Seguro",M111)))</formula>
    </cfRule>
    <cfRule type="containsText" dxfId="7373" priority="6723" operator="containsText" text="4. Probable">
      <formula>NOT(ISERROR(SEARCH("4. Probable",M111)))</formula>
    </cfRule>
    <cfRule type="containsText" dxfId="7372" priority="6724" operator="containsText" text="Posible">
      <formula>NOT(ISERROR(SEARCH("Posible",M111)))</formula>
    </cfRule>
    <cfRule type="containsText" dxfId="7371" priority="6725" operator="containsText" text="Rara Vez">
      <formula>NOT(ISERROR(SEARCH("Rara Vez",M111)))</formula>
    </cfRule>
    <cfRule type="containsText" dxfId="7370" priority="6726" operator="containsText" text="1. Improbable">
      <formula>NOT(ISERROR(SEARCH("1. Improbable",M111)))</formula>
    </cfRule>
  </conditionalFormatting>
  <conditionalFormatting sqref="M114:M155 AS114:AS155">
    <cfRule type="containsText" dxfId="7369" priority="6703" operator="containsText" text="4. Alta">
      <formula>NOT(ISERROR(SEARCH("4. Alta",M114)))</formula>
    </cfRule>
    <cfRule type="containsText" dxfId="7368" priority="6704" operator="containsText" text="3. Media">
      <formula>NOT(ISERROR(SEARCH("3. Media",M114)))</formula>
    </cfRule>
    <cfRule type="containsText" dxfId="7367" priority="6705" operator="containsText" text="2. Baja">
      <formula>NOT(ISERROR(SEARCH("2. Baja",M114)))</formula>
    </cfRule>
    <cfRule type="containsText" dxfId="7366" priority="6706" operator="containsText" text="1. Muy baja">
      <formula>NOT(ISERROR(SEARCH("1. Muy baja",M114)))</formula>
    </cfRule>
  </conditionalFormatting>
  <conditionalFormatting sqref="M153">
    <cfRule type="containsText" dxfId="7365" priority="6652" operator="containsText" text="Casi Seguro">
      <formula>NOT(ISERROR(SEARCH("Casi Seguro",M153)))</formula>
    </cfRule>
    <cfRule type="containsText" dxfId="7364" priority="6653" operator="containsText" text="4. Probable">
      <formula>NOT(ISERROR(SEARCH("4. Probable",M153)))</formula>
    </cfRule>
    <cfRule type="containsText" dxfId="7363" priority="6654" operator="containsText" text="Posible">
      <formula>NOT(ISERROR(SEARCH("Posible",M153)))</formula>
    </cfRule>
    <cfRule type="containsText" dxfId="7362" priority="6655" operator="containsText" text="Rara Vez">
      <formula>NOT(ISERROR(SEARCH("Rara Vez",M153)))</formula>
    </cfRule>
    <cfRule type="containsText" dxfId="7361" priority="6656" operator="containsText" text="1. Improbable">
      <formula>NOT(ISERROR(SEARCH("1. Improbable",M153)))</formula>
    </cfRule>
  </conditionalFormatting>
  <conditionalFormatting sqref="M156:M185">
    <cfRule type="containsText" dxfId="7360" priority="6462" operator="containsText" text="5. Muy alta">
      <formula>NOT(ISERROR(SEARCH("5. Muy alta",M156)))</formula>
    </cfRule>
    <cfRule type="containsText" dxfId="7359" priority="6463" operator="containsText" text="4. Alta">
      <formula>NOT(ISERROR(SEARCH("4. Alta",M156)))</formula>
    </cfRule>
    <cfRule type="containsText" dxfId="7358" priority="6464" operator="containsText" text="3. Media">
      <formula>NOT(ISERROR(SEARCH("3. Media",M156)))</formula>
    </cfRule>
    <cfRule type="containsText" dxfId="7357" priority="6465" operator="containsText" text="2. Baja">
      <formula>NOT(ISERROR(SEARCH("2. Baja",M156)))</formula>
    </cfRule>
    <cfRule type="containsText" dxfId="7356" priority="6466" operator="containsText" text="1. Muy baja">
      <formula>NOT(ISERROR(SEARCH("1. Muy baja",M156)))</formula>
    </cfRule>
  </conditionalFormatting>
  <conditionalFormatting sqref="M186:M209">
    <cfRule type="containsText" dxfId="7355" priority="6340" operator="containsText" text="5. Muy alta">
      <formula>NOT(ISERROR(SEARCH("5. Muy alta",M186)))</formula>
    </cfRule>
    <cfRule type="containsText" dxfId="7354" priority="6341" operator="containsText" text="4. Alta">
      <formula>NOT(ISERROR(SEARCH("4. Alta",M186)))</formula>
    </cfRule>
    <cfRule type="containsText" dxfId="7353" priority="6342" operator="containsText" text="3. Media">
      <formula>NOT(ISERROR(SEARCH("3. Media",M186)))</formula>
    </cfRule>
    <cfRule type="containsText" dxfId="7352" priority="6343" operator="containsText" text="2. Baja">
      <formula>NOT(ISERROR(SEARCH("2. Baja",M186)))</formula>
    </cfRule>
    <cfRule type="containsText" dxfId="7351" priority="6344" operator="containsText" text="1. Muy baja">
      <formula>NOT(ISERROR(SEARCH("1. Muy baja",M186)))</formula>
    </cfRule>
  </conditionalFormatting>
  <conditionalFormatting sqref="M210:M233">
    <cfRule type="containsText" dxfId="7350" priority="6156" operator="containsText" text="5. Muy alta">
      <formula>NOT(ISERROR(SEARCH("5. Muy alta",M210)))</formula>
    </cfRule>
    <cfRule type="containsText" dxfId="7349" priority="6157" operator="containsText" text="4. Alta">
      <formula>NOT(ISERROR(SEARCH("4. Alta",M210)))</formula>
    </cfRule>
    <cfRule type="containsText" dxfId="7348" priority="6158" operator="containsText" text="3. Media">
      <formula>NOT(ISERROR(SEARCH("3. Media",M210)))</formula>
    </cfRule>
    <cfRule type="containsText" dxfId="7347" priority="6159" operator="containsText" text="2. Baja">
      <formula>NOT(ISERROR(SEARCH("2. Baja",M210)))</formula>
    </cfRule>
    <cfRule type="containsText" dxfId="7346" priority="6160" operator="containsText" text="1. Muy baja">
      <formula>NOT(ISERROR(SEARCH("1. Muy baja",M210)))</formula>
    </cfRule>
  </conditionalFormatting>
  <conditionalFormatting sqref="M234:M269">
    <cfRule type="containsText" dxfId="7345" priority="6018" operator="containsText" text="5. Muy alta">
      <formula>NOT(ISERROR(SEARCH("5. Muy alta",M234)))</formula>
    </cfRule>
    <cfRule type="containsText" dxfId="7344" priority="6019" operator="containsText" text="4. Alta">
      <formula>NOT(ISERROR(SEARCH("4. Alta",M234)))</formula>
    </cfRule>
    <cfRule type="containsText" dxfId="7343" priority="6020" operator="containsText" text="3. Media">
      <formula>NOT(ISERROR(SEARCH("3. Media",M234)))</formula>
    </cfRule>
    <cfRule type="containsText" dxfId="7342" priority="6021" operator="containsText" text="2. Baja">
      <formula>NOT(ISERROR(SEARCH("2. Baja",M234)))</formula>
    </cfRule>
    <cfRule type="containsText" dxfId="7341" priority="6022" operator="containsText" text="1. Muy baja">
      <formula>NOT(ISERROR(SEARCH("1. Muy baja",M234)))</formula>
    </cfRule>
  </conditionalFormatting>
  <conditionalFormatting sqref="M267">
    <cfRule type="containsText" dxfId="7340" priority="5945" operator="containsText" text="Casi Seguro">
      <formula>NOT(ISERROR(SEARCH("Casi Seguro",M267)))</formula>
    </cfRule>
    <cfRule type="containsText" dxfId="7339" priority="5946" operator="containsText" text="4. Probable">
      <formula>NOT(ISERROR(SEARCH("4. Probable",M267)))</formula>
    </cfRule>
    <cfRule type="containsText" dxfId="7338" priority="5947" operator="containsText" text="Posible">
      <formula>NOT(ISERROR(SEARCH("Posible",M267)))</formula>
    </cfRule>
    <cfRule type="containsText" dxfId="7337" priority="5948" operator="containsText" text="Rara Vez">
      <formula>NOT(ISERROR(SEARCH("Rara Vez",M267)))</formula>
    </cfRule>
    <cfRule type="containsText" dxfId="7336" priority="5949" operator="containsText" text="1. Improbable">
      <formula>NOT(ISERROR(SEARCH("1. Improbable",M267)))</formula>
    </cfRule>
  </conditionalFormatting>
  <conditionalFormatting sqref="M270:M317">
    <cfRule type="containsText" dxfId="7335" priority="5850" operator="containsText" text="5. Muy alta">
      <formula>NOT(ISERROR(SEARCH("5. Muy alta",M270)))</formula>
    </cfRule>
    <cfRule type="containsText" dxfId="7334" priority="5851" operator="containsText" text="4. Alta">
      <formula>NOT(ISERROR(SEARCH("4. Alta",M270)))</formula>
    </cfRule>
    <cfRule type="containsText" dxfId="7333" priority="5852" operator="containsText" text="3. Media">
      <formula>NOT(ISERROR(SEARCH("3. Media",M270)))</formula>
    </cfRule>
    <cfRule type="containsText" dxfId="7332" priority="5853" operator="containsText" text="2. Baja">
      <formula>NOT(ISERROR(SEARCH("2. Baja",M270)))</formula>
    </cfRule>
    <cfRule type="containsText" dxfId="7331" priority="5854" operator="containsText" text="1. Muy baja">
      <formula>NOT(ISERROR(SEARCH("1. Muy baja",M270)))</formula>
    </cfRule>
  </conditionalFormatting>
  <conditionalFormatting sqref="M303">
    <cfRule type="containsText" dxfId="7330" priority="5728" operator="containsText" text="Casi Seguro">
      <formula>NOT(ISERROR(SEARCH("Casi Seguro",M303)))</formula>
    </cfRule>
    <cfRule type="containsText" dxfId="7329" priority="5729" operator="containsText" text="4. Probable">
      <formula>NOT(ISERROR(SEARCH("4. Probable",M303)))</formula>
    </cfRule>
    <cfRule type="containsText" dxfId="7328" priority="5730" operator="containsText" text="Posible">
      <formula>NOT(ISERROR(SEARCH("Posible",M303)))</formula>
    </cfRule>
    <cfRule type="containsText" dxfId="7327" priority="5731" operator="containsText" text="Rara Vez">
      <formula>NOT(ISERROR(SEARCH("Rara Vez",M303)))</formula>
    </cfRule>
    <cfRule type="containsText" dxfId="7326" priority="5732" operator="containsText" text="1. Improbable">
      <formula>NOT(ISERROR(SEARCH("1. Improbable",M303)))</formula>
    </cfRule>
  </conditionalFormatting>
  <conditionalFormatting sqref="M306">
    <cfRule type="containsText" dxfId="7325" priority="5713" operator="containsText" text="Casi Seguro">
      <formula>NOT(ISERROR(SEARCH("Casi Seguro",M306)))</formula>
    </cfRule>
    <cfRule type="containsText" dxfId="7324" priority="5714" operator="containsText" text="4. Probable">
      <formula>NOT(ISERROR(SEARCH("4. Probable",M306)))</formula>
    </cfRule>
    <cfRule type="containsText" dxfId="7323" priority="5715" operator="containsText" text="Posible">
      <formula>NOT(ISERROR(SEARCH("Posible",M306)))</formula>
    </cfRule>
    <cfRule type="containsText" dxfId="7322" priority="5716" operator="containsText" text="Rara Vez">
      <formula>NOT(ISERROR(SEARCH("Rara Vez",M306)))</formula>
    </cfRule>
    <cfRule type="containsText" dxfId="7321" priority="5717" operator="containsText" text="1. Improbable">
      <formula>NOT(ISERROR(SEARCH("1. Improbable",M306)))</formula>
    </cfRule>
  </conditionalFormatting>
  <conditionalFormatting sqref="M309">
    <cfRule type="containsText" dxfId="7320" priority="5698" operator="containsText" text="Casi Seguro">
      <formula>NOT(ISERROR(SEARCH("Casi Seguro",M309)))</formula>
    </cfRule>
    <cfRule type="containsText" dxfId="7319" priority="5699" operator="containsText" text="4. Probable">
      <formula>NOT(ISERROR(SEARCH("4. Probable",M309)))</formula>
    </cfRule>
    <cfRule type="containsText" dxfId="7318" priority="5700" operator="containsText" text="Posible">
      <formula>NOT(ISERROR(SEARCH("Posible",M309)))</formula>
    </cfRule>
    <cfRule type="containsText" dxfId="7317" priority="5701" operator="containsText" text="Rara Vez">
      <formula>NOT(ISERROR(SEARCH("Rara Vez",M309)))</formula>
    </cfRule>
    <cfRule type="containsText" dxfId="7316" priority="5702" operator="containsText" text="1. Improbable">
      <formula>NOT(ISERROR(SEARCH("1. Improbable",M309)))</formula>
    </cfRule>
  </conditionalFormatting>
  <conditionalFormatting sqref="M312">
    <cfRule type="containsText" dxfId="7315" priority="5683" operator="containsText" text="Casi Seguro">
      <formula>NOT(ISERROR(SEARCH("Casi Seguro",M312)))</formula>
    </cfRule>
    <cfRule type="containsText" dxfId="7314" priority="5684" operator="containsText" text="4. Probable">
      <formula>NOT(ISERROR(SEARCH("4. Probable",M312)))</formula>
    </cfRule>
    <cfRule type="containsText" dxfId="7313" priority="5685" operator="containsText" text="Posible">
      <formula>NOT(ISERROR(SEARCH("Posible",M312)))</formula>
    </cfRule>
    <cfRule type="containsText" dxfId="7312" priority="5686" operator="containsText" text="Rara Vez">
      <formula>NOT(ISERROR(SEARCH("Rara Vez",M312)))</formula>
    </cfRule>
    <cfRule type="containsText" dxfId="7311" priority="5687" operator="containsText" text="1. Improbable">
      <formula>NOT(ISERROR(SEARCH("1. Improbable",M312)))</formula>
    </cfRule>
  </conditionalFormatting>
  <conditionalFormatting sqref="M315">
    <cfRule type="containsText" dxfId="7310" priority="5668" operator="containsText" text="Casi Seguro">
      <formula>NOT(ISERROR(SEARCH("Casi Seguro",M315)))</formula>
    </cfRule>
    <cfRule type="containsText" dxfId="7309" priority="5669" operator="containsText" text="4. Probable">
      <formula>NOT(ISERROR(SEARCH("4. Probable",M315)))</formula>
    </cfRule>
    <cfRule type="containsText" dxfId="7308" priority="5670" operator="containsText" text="Posible">
      <formula>NOT(ISERROR(SEARCH("Posible",M315)))</formula>
    </cfRule>
    <cfRule type="containsText" dxfId="7307" priority="5671" operator="containsText" text="Rara Vez">
      <formula>NOT(ISERROR(SEARCH("Rara Vez",M315)))</formula>
    </cfRule>
    <cfRule type="containsText" dxfId="7306" priority="5672" operator="containsText" text="1. Improbable">
      <formula>NOT(ISERROR(SEARCH("1. Improbable",M315)))</formula>
    </cfRule>
  </conditionalFormatting>
  <conditionalFormatting sqref="M318:M344">
    <cfRule type="containsText" dxfId="7305" priority="5204" operator="containsText" text="5. Muy alta">
      <formula>NOT(ISERROR(SEARCH("5. Muy alta",M318)))</formula>
    </cfRule>
    <cfRule type="containsText" dxfId="7304" priority="5205" operator="containsText" text="4. Alta">
      <formula>NOT(ISERROR(SEARCH("4. Alta",M318)))</formula>
    </cfRule>
    <cfRule type="containsText" dxfId="7303" priority="5206" operator="containsText" text="3. Media">
      <formula>NOT(ISERROR(SEARCH("3. Media",M318)))</formula>
    </cfRule>
    <cfRule type="containsText" dxfId="7302" priority="5207" operator="containsText" text="2. Baja">
      <formula>NOT(ISERROR(SEARCH("2. Baja",M318)))</formula>
    </cfRule>
    <cfRule type="containsText" dxfId="7301" priority="5208" operator="containsText" text="1. Muy baja">
      <formula>NOT(ISERROR(SEARCH("1. Muy baja",M318)))</formula>
    </cfRule>
  </conditionalFormatting>
  <conditionalFormatting sqref="M342">
    <cfRule type="containsText" dxfId="7300" priority="5194" operator="containsText" text="Casi Seguro">
      <formula>NOT(ISERROR(SEARCH("Casi Seguro",M342)))</formula>
    </cfRule>
    <cfRule type="containsText" dxfId="7299" priority="5195" operator="containsText" text="4. Probable">
      <formula>NOT(ISERROR(SEARCH("4. Probable",M342)))</formula>
    </cfRule>
    <cfRule type="containsText" dxfId="7298" priority="5196" operator="containsText" text="Posible">
      <formula>NOT(ISERROR(SEARCH("Posible",M342)))</formula>
    </cfRule>
    <cfRule type="containsText" dxfId="7297" priority="5197" operator="containsText" text="Rara Vez">
      <formula>NOT(ISERROR(SEARCH("Rara Vez",M342)))</formula>
    </cfRule>
    <cfRule type="containsText" dxfId="7296" priority="5198" operator="containsText" text="1. Improbable">
      <formula>NOT(ISERROR(SEARCH("1. Improbable",M342)))</formula>
    </cfRule>
  </conditionalFormatting>
  <conditionalFormatting sqref="M345">
    <cfRule type="containsText" dxfId="7295" priority="5174" operator="containsText" text="Casi Seguro">
      <formula>NOT(ISERROR(SEARCH("Casi Seguro",M345)))</formula>
    </cfRule>
    <cfRule type="containsText" dxfId="7294" priority="5175" operator="containsText" text="4. Probable">
      <formula>NOT(ISERROR(SEARCH("4. Probable",M345)))</formula>
    </cfRule>
    <cfRule type="containsText" dxfId="7293" priority="5176" operator="containsText" text="Posible">
      <formula>NOT(ISERROR(SEARCH("Posible",M345)))</formula>
    </cfRule>
    <cfRule type="containsText" dxfId="7292" priority="5177" operator="containsText" text="Rara Vez">
      <formula>NOT(ISERROR(SEARCH("Rara Vez",M345)))</formula>
    </cfRule>
    <cfRule type="containsText" dxfId="7291" priority="5178" operator="containsText" text="1. Improbable">
      <formula>NOT(ISERROR(SEARCH("1. Improbable",M345)))</formula>
    </cfRule>
  </conditionalFormatting>
  <conditionalFormatting sqref="M345:M347">
    <cfRule type="containsText" dxfId="7290" priority="5184" operator="containsText" text="5. Muy alta">
      <formula>NOT(ISERROR(SEARCH("5. Muy alta",M345)))</formula>
    </cfRule>
    <cfRule type="containsText" dxfId="7289" priority="5185" operator="containsText" text="4. Alta">
      <formula>NOT(ISERROR(SEARCH("4. Alta",M345)))</formula>
    </cfRule>
    <cfRule type="containsText" dxfId="7288" priority="5186" operator="containsText" text="3. Media">
      <formula>NOT(ISERROR(SEARCH("3. Media",M345)))</formula>
    </cfRule>
    <cfRule type="containsText" dxfId="7287" priority="5187" operator="containsText" text="2. Baja">
      <formula>NOT(ISERROR(SEARCH("2. Baja",M345)))</formula>
    </cfRule>
    <cfRule type="containsText" dxfId="7286" priority="5188" operator="containsText" text="1. Muy baja">
      <formula>NOT(ISERROR(SEARCH("1. Muy baja",M345)))</formula>
    </cfRule>
  </conditionalFormatting>
  <conditionalFormatting sqref="M348:M359 M363:M371">
    <cfRule type="containsText" dxfId="7285" priority="5648" operator="containsText" text="5. Muy alta">
      <formula>NOT(ISERROR(SEARCH("5. Muy alta",M348)))</formula>
    </cfRule>
    <cfRule type="containsText" dxfId="7284" priority="5649" operator="containsText" text="4. Alta">
      <formula>NOT(ISERROR(SEARCH("4. Alta",M348)))</formula>
    </cfRule>
    <cfRule type="containsText" dxfId="7283" priority="5650" operator="containsText" text="3. Media">
      <formula>NOT(ISERROR(SEARCH("3. Media",M348)))</formula>
    </cfRule>
    <cfRule type="containsText" dxfId="7282" priority="5651" operator="containsText" text="2. Baja">
      <formula>NOT(ISERROR(SEARCH("2. Baja",M348)))</formula>
    </cfRule>
    <cfRule type="containsText" dxfId="7281" priority="5652" operator="containsText" text="1. Muy baja">
      <formula>NOT(ISERROR(SEARCH("1. Muy baja",M348)))</formula>
    </cfRule>
  </conditionalFormatting>
  <conditionalFormatting sqref="M351">
    <cfRule type="containsText" dxfId="7280" priority="5593" operator="containsText" text="Casi Seguro">
      <formula>NOT(ISERROR(SEARCH("Casi Seguro",M351)))</formula>
    </cfRule>
    <cfRule type="containsText" dxfId="7279" priority="5594" operator="containsText" text="4. Probable">
      <formula>NOT(ISERROR(SEARCH("4. Probable",M351)))</formula>
    </cfRule>
    <cfRule type="containsText" dxfId="7278" priority="5595" operator="containsText" text="Posible">
      <formula>NOT(ISERROR(SEARCH("Posible",M351)))</formula>
    </cfRule>
    <cfRule type="containsText" dxfId="7277" priority="5596" operator="containsText" text="Rara Vez">
      <formula>NOT(ISERROR(SEARCH("Rara Vez",M351)))</formula>
    </cfRule>
    <cfRule type="containsText" dxfId="7276" priority="5597" operator="containsText" text="1. Improbable">
      <formula>NOT(ISERROR(SEARCH("1. Improbable",M351)))</formula>
    </cfRule>
  </conditionalFormatting>
  <conditionalFormatting sqref="M354">
    <cfRule type="containsText" dxfId="7275" priority="5578" operator="containsText" text="Casi Seguro">
      <formula>NOT(ISERROR(SEARCH("Casi Seguro",M354)))</formula>
    </cfRule>
    <cfRule type="containsText" dxfId="7274" priority="5579" operator="containsText" text="4. Probable">
      <formula>NOT(ISERROR(SEARCH("4. Probable",M354)))</formula>
    </cfRule>
    <cfRule type="containsText" dxfId="7273" priority="5580" operator="containsText" text="Posible">
      <formula>NOT(ISERROR(SEARCH("Posible",M354)))</formula>
    </cfRule>
    <cfRule type="containsText" dxfId="7272" priority="5581" operator="containsText" text="Rara Vez">
      <formula>NOT(ISERROR(SEARCH("Rara Vez",M354)))</formula>
    </cfRule>
    <cfRule type="containsText" dxfId="7271" priority="5582" operator="containsText" text="1. Improbable">
      <formula>NOT(ISERROR(SEARCH("1. Improbable",M354)))</formula>
    </cfRule>
  </conditionalFormatting>
  <conditionalFormatting sqref="M357">
    <cfRule type="containsText" dxfId="7270" priority="5563" operator="containsText" text="Casi Seguro">
      <formula>NOT(ISERROR(SEARCH("Casi Seguro",M357)))</formula>
    </cfRule>
    <cfRule type="containsText" dxfId="7269" priority="5564" operator="containsText" text="4. Probable">
      <formula>NOT(ISERROR(SEARCH("4. Probable",M357)))</formula>
    </cfRule>
    <cfRule type="containsText" dxfId="7268" priority="5565" operator="containsText" text="Posible">
      <formula>NOT(ISERROR(SEARCH("Posible",M357)))</formula>
    </cfRule>
    <cfRule type="containsText" dxfId="7267" priority="5566" operator="containsText" text="Rara Vez">
      <formula>NOT(ISERROR(SEARCH("Rara Vez",M357)))</formula>
    </cfRule>
    <cfRule type="containsText" dxfId="7266" priority="5567" operator="containsText" text="1. Improbable">
      <formula>NOT(ISERROR(SEARCH("1. Improbable",M357)))</formula>
    </cfRule>
  </conditionalFormatting>
  <conditionalFormatting sqref="M360">
    <cfRule type="containsText" dxfId="7265" priority="5445" operator="containsText" text="Casi Seguro">
      <formula>NOT(ISERROR(SEARCH("Casi Seguro",M360)))</formula>
    </cfRule>
    <cfRule type="containsText" dxfId="7264" priority="5446" operator="containsText" text="4. Probable">
      <formula>NOT(ISERROR(SEARCH("4. Probable",M360)))</formula>
    </cfRule>
    <cfRule type="containsText" dxfId="7263" priority="5447" operator="containsText" text="Posible">
      <formula>NOT(ISERROR(SEARCH("Posible",M360)))</formula>
    </cfRule>
    <cfRule type="containsText" dxfId="7262" priority="5448" operator="containsText" text="Rara Vez">
      <formula>NOT(ISERROR(SEARCH("Rara Vez",M360)))</formula>
    </cfRule>
    <cfRule type="containsText" dxfId="7261" priority="5449" operator="containsText" text="1. Improbable">
      <formula>NOT(ISERROR(SEARCH("1. Improbable",M360)))</formula>
    </cfRule>
  </conditionalFormatting>
  <conditionalFormatting sqref="M360:M362">
    <cfRule type="containsText" dxfId="7260" priority="5451" operator="containsText" text="5. Muy alta">
      <formula>NOT(ISERROR(SEARCH("5. Muy alta",M360)))</formula>
    </cfRule>
    <cfRule type="containsText" dxfId="7259" priority="5452" operator="containsText" text="4. Alta">
      <formula>NOT(ISERROR(SEARCH("4. Alta",M360)))</formula>
    </cfRule>
    <cfRule type="containsText" dxfId="7258" priority="5453" operator="containsText" text="3. Media">
      <formula>NOT(ISERROR(SEARCH("3. Media",M360)))</formula>
    </cfRule>
    <cfRule type="containsText" dxfId="7257" priority="5454" operator="containsText" text="2. Baja">
      <formula>NOT(ISERROR(SEARCH("2. Baja",M360)))</formula>
    </cfRule>
    <cfRule type="containsText" dxfId="7256" priority="5455" operator="containsText" text="1. Muy baja">
      <formula>NOT(ISERROR(SEARCH("1. Muy baja",M360)))</formula>
    </cfRule>
  </conditionalFormatting>
  <conditionalFormatting sqref="M363">
    <cfRule type="containsText" dxfId="7255" priority="5538" operator="containsText" text="Casi Seguro">
      <formula>NOT(ISERROR(SEARCH("Casi Seguro",M363)))</formula>
    </cfRule>
    <cfRule type="containsText" dxfId="7254" priority="5539" operator="containsText" text="4. Probable">
      <formula>NOT(ISERROR(SEARCH("4. Probable",M363)))</formula>
    </cfRule>
    <cfRule type="containsText" dxfId="7253" priority="5540" operator="containsText" text="Posible">
      <formula>NOT(ISERROR(SEARCH("Posible",M363)))</formula>
    </cfRule>
    <cfRule type="containsText" dxfId="7252" priority="5541" operator="containsText" text="Rara Vez">
      <formula>NOT(ISERROR(SEARCH("Rara Vez",M363)))</formula>
    </cfRule>
    <cfRule type="containsText" dxfId="7251" priority="5542" operator="containsText" text="1. Improbable">
      <formula>NOT(ISERROR(SEARCH("1. Improbable",M363)))</formula>
    </cfRule>
  </conditionalFormatting>
  <conditionalFormatting sqref="M366">
    <cfRule type="containsText" dxfId="7250" priority="5533" operator="containsText" text="Casi Seguro">
      <formula>NOT(ISERROR(SEARCH("Casi Seguro",M366)))</formula>
    </cfRule>
    <cfRule type="containsText" dxfId="7249" priority="5534" operator="containsText" text="4. Probable">
      <formula>NOT(ISERROR(SEARCH("4. Probable",M366)))</formula>
    </cfRule>
    <cfRule type="containsText" dxfId="7248" priority="5535" operator="containsText" text="Posible">
      <formula>NOT(ISERROR(SEARCH("Posible",M366)))</formula>
    </cfRule>
    <cfRule type="containsText" dxfId="7247" priority="5536" operator="containsText" text="Rara Vez">
      <formula>NOT(ISERROR(SEARCH("Rara Vez",M366)))</formula>
    </cfRule>
    <cfRule type="containsText" dxfId="7246" priority="5537" operator="containsText" text="1. Improbable">
      <formula>NOT(ISERROR(SEARCH("1. Improbable",M366)))</formula>
    </cfRule>
  </conditionalFormatting>
  <conditionalFormatting sqref="M369">
    <cfRule type="containsText" dxfId="7245" priority="5518" operator="containsText" text="Casi Seguro">
      <formula>NOT(ISERROR(SEARCH("Casi Seguro",M369)))</formula>
    </cfRule>
    <cfRule type="containsText" dxfId="7244" priority="5519" operator="containsText" text="4. Probable">
      <formula>NOT(ISERROR(SEARCH("4. Probable",M369)))</formula>
    </cfRule>
    <cfRule type="containsText" dxfId="7243" priority="5520" operator="containsText" text="Posible">
      <formula>NOT(ISERROR(SEARCH("Posible",M369)))</formula>
    </cfRule>
    <cfRule type="containsText" dxfId="7242" priority="5521" operator="containsText" text="Rara Vez">
      <formula>NOT(ISERROR(SEARCH("Rara Vez",M369)))</formula>
    </cfRule>
    <cfRule type="containsText" dxfId="7241" priority="5522" operator="containsText" text="1. Improbable">
      <formula>NOT(ISERROR(SEARCH("1. Improbable",M369)))</formula>
    </cfRule>
  </conditionalFormatting>
  <conditionalFormatting sqref="M372:M413 AS372:AS413">
    <cfRule type="containsText" dxfId="7240" priority="5107" operator="containsText" text="4. Alta">
      <formula>NOT(ISERROR(SEARCH("4. Alta",M372)))</formula>
    </cfRule>
    <cfRule type="containsText" dxfId="7239" priority="5108" operator="containsText" text="3. Media">
      <formula>NOT(ISERROR(SEARCH("3. Media",M372)))</formula>
    </cfRule>
    <cfRule type="containsText" dxfId="7238" priority="5109" operator="containsText" text="2. Baja">
      <formula>NOT(ISERROR(SEARCH("2. Baja",M372)))</formula>
    </cfRule>
    <cfRule type="containsText" dxfId="7237" priority="5110" operator="containsText" text="1. Muy baja">
      <formula>NOT(ISERROR(SEARCH("1. Muy baja",M372)))</formula>
    </cfRule>
  </conditionalFormatting>
  <conditionalFormatting sqref="M402 M405 M408 M411">
    <cfRule type="containsText" dxfId="7236" priority="5044" operator="containsText" text="4. Probable">
      <formula>NOT(ISERROR(SEARCH("4. Probable",M402)))</formula>
    </cfRule>
    <cfRule type="containsText" dxfId="7235" priority="5045" operator="containsText" text="Posible">
      <formula>NOT(ISERROR(SEARCH("Posible",M402)))</formula>
    </cfRule>
    <cfRule type="containsText" dxfId="7234" priority="5046" operator="containsText" text="Rara Vez">
      <formula>NOT(ISERROR(SEARCH("Rara Vez",M402)))</formula>
    </cfRule>
    <cfRule type="containsText" dxfId="7233" priority="5047" operator="containsText" text="1. Improbable">
      <formula>NOT(ISERROR(SEARCH("1. Improbable",M402)))</formula>
    </cfRule>
  </conditionalFormatting>
  <conditionalFormatting sqref="M405 M408 M411 M402">
    <cfRule type="containsText" dxfId="7232" priority="5043" operator="containsText" text="Casi Seguro">
      <formula>NOT(ISERROR(SEARCH("Casi Seguro",M402)))</formula>
    </cfRule>
  </conditionalFormatting>
  <conditionalFormatting sqref="M405">
    <cfRule type="containsText" dxfId="7231" priority="5028" operator="containsText" text="Casi Seguro">
      <formula>NOT(ISERROR(SEARCH("Casi Seguro",M405)))</formula>
    </cfRule>
    <cfRule type="containsText" dxfId="7230" priority="5029" operator="containsText" text="4. Probable">
      <formula>NOT(ISERROR(SEARCH("4. Probable",M405)))</formula>
    </cfRule>
    <cfRule type="containsText" dxfId="7229" priority="5030" operator="containsText" text="Posible">
      <formula>NOT(ISERROR(SEARCH("Posible",M405)))</formula>
    </cfRule>
    <cfRule type="containsText" dxfId="7228" priority="5031" operator="containsText" text="Rara Vez">
      <formula>NOT(ISERROR(SEARCH("Rara Vez",M405)))</formula>
    </cfRule>
    <cfRule type="containsText" dxfId="7227" priority="5032" operator="containsText" text="1. Improbable">
      <formula>NOT(ISERROR(SEARCH("1. Improbable",M405)))</formula>
    </cfRule>
  </conditionalFormatting>
  <conditionalFormatting sqref="M408">
    <cfRule type="containsText" dxfId="7226" priority="5013" operator="containsText" text="Casi Seguro">
      <formula>NOT(ISERROR(SEARCH("Casi Seguro",M408)))</formula>
    </cfRule>
    <cfRule type="containsText" dxfId="7225" priority="5014" operator="containsText" text="4. Probable">
      <formula>NOT(ISERROR(SEARCH("4. Probable",M408)))</formula>
    </cfRule>
    <cfRule type="containsText" dxfId="7224" priority="5015" operator="containsText" text="Posible">
      <formula>NOT(ISERROR(SEARCH("Posible",M408)))</formula>
    </cfRule>
    <cfRule type="containsText" dxfId="7223" priority="5016" operator="containsText" text="Rara Vez">
      <formula>NOT(ISERROR(SEARCH("Rara Vez",M408)))</formula>
    </cfRule>
    <cfRule type="containsText" dxfId="7222" priority="5017" operator="containsText" text="1. Improbable">
      <formula>NOT(ISERROR(SEARCH("1. Improbable",M408)))</formula>
    </cfRule>
  </conditionalFormatting>
  <conditionalFormatting sqref="M411">
    <cfRule type="containsText" dxfId="7221" priority="4998" operator="containsText" text="Casi Seguro">
      <formula>NOT(ISERROR(SEARCH("Casi Seguro",M411)))</formula>
    </cfRule>
    <cfRule type="containsText" dxfId="7220" priority="4999" operator="containsText" text="4. Probable">
      <formula>NOT(ISERROR(SEARCH("4. Probable",M411)))</formula>
    </cfRule>
    <cfRule type="containsText" dxfId="7219" priority="5000" operator="containsText" text="Posible">
      <formula>NOT(ISERROR(SEARCH("Posible",M411)))</formula>
    </cfRule>
    <cfRule type="containsText" dxfId="7218" priority="5001" operator="containsText" text="Rara Vez">
      <formula>NOT(ISERROR(SEARCH("Rara Vez",M411)))</formula>
    </cfRule>
    <cfRule type="containsText" dxfId="7217" priority="5002" operator="containsText" text="1. Improbable">
      <formula>NOT(ISERROR(SEARCH("1. Improbable",M411)))</formula>
    </cfRule>
  </conditionalFormatting>
  <conditionalFormatting sqref="M414:M437">
    <cfRule type="containsText" dxfId="7216" priority="4956" operator="containsText" text="5. Muy alta">
      <formula>NOT(ISERROR(SEARCH("5. Muy alta",M414)))</formula>
    </cfRule>
    <cfRule type="containsText" dxfId="7215" priority="4957" operator="containsText" text="4. Alta">
      <formula>NOT(ISERROR(SEARCH("4. Alta",M414)))</formula>
    </cfRule>
    <cfRule type="containsText" dxfId="7214" priority="4958" operator="containsText" text="3. Media">
      <formula>NOT(ISERROR(SEARCH("3. Media",M414)))</formula>
    </cfRule>
    <cfRule type="containsText" dxfId="7213" priority="4959" operator="containsText" text="2. Baja">
      <formula>NOT(ISERROR(SEARCH("2. Baja",M414)))</formula>
    </cfRule>
    <cfRule type="containsText" dxfId="7212" priority="4960" operator="containsText" text="1. Muy baja">
      <formula>NOT(ISERROR(SEARCH("1. Muy baja",M414)))</formula>
    </cfRule>
  </conditionalFormatting>
  <conditionalFormatting sqref="M438:M467">
    <cfRule type="containsText" dxfId="7211" priority="4854" operator="containsText" text="5. Muy alta">
      <formula>NOT(ISERROR(SEARCH("5. Muy alta",M438)))</formula>
    </cfRule>
    <cfRule type="containsText" dxfId="7210" priority="4855" operator="containsText" text="4. Alta">
      <formula>NOT(ISERROR(SEARCH("4. Alta",M438)))</formula>
    </cfRule>
    <cfRule type="containsText" dxfId="7209" priority="4856" operator="containsText" text="3. Media">
      <formula>NOT(ISERROR(SEARCH("3. Media",M438)))</formula>
    </cfRule>
    <cfRule type="containsText" dxfId="7208" priority="4857" operator="containsText" text="2. Baja">
      <formula>NOT(ISERROR(SEARCH("2. Baja",M438)))</formula>
    </cfRule>
    <cfRule type="containsText" dxfId="7207" priority="4858" operator="containsText" text="1. Muy baja">
      <formula>NOT(ISERROR(SEARCH("1. Muy baja",M438)))</formula>
    </cfRule>
  </conditionalFormatting>
  <conditionalFormatting sqref="M468:M503">
    <cfRule type="containsText" dxfId="7206" priority="4732" operator="containsText" text="5. Muy alta">
      <formula>NOT(ISERROR(SEARCH("5. Muy alta",M468)))</formula>
    </cfRule>
    <cfRule type="containsText" dxfId="7205" priority="4733" operator="containsText" text="4. Alta">
      <formula>NOT(ISERROR(SEARCH("4. Alta",M468)))</formula>
    </cfRule>
    <cfRule type="containsText" dxfId="7204" priority="4734" operator="containsText" text="3. Media">
      <formula>NOT(ISERROR(SEARCH("3. Media",M468)))</formula>
    </cfRule>
    <cfRule type="containsText" dxfId="7203" priority="4735" operator="containsText" text="2. Baja">
      <formula>NOT(ISERROR(SEARCH("2. Baja",M468)))</formula>
    </cfRule>
    <cfRule type="containsText" dxfId="7202" priority="4736" operator="containsText" text="1. Muy baja">
      <formula>NOT(ISERROR(SEARCH("1. Muy baja",M468)))</formula>
    </cfRule>
  </conditionalFormatting>
  <conditionalFormatting sqref="M501">
    <cfRule type="containsText" dxfId="7201" priority="4610" operator="containsText" text="Casi Seguro">
      <formula>NOT(ISERROR(SEARCH("Casi Seguro",M501)))</formula>
    </cfRule>
    <cfRule type="containsText" dxfId="7200" priority="4611" operator="containsText" text="4. Probable">
      <formula>NOT(ISERROR(SEARCH("4. Probable",M501)))</formula>
    </cfRule>
    <cfRule type="containsText" dxfId="7199" priority="4612" operator="containsText" text="Posible">
      <formula>NOT(ISERROR(SEARCH("Posible",M501)))</formula>
    </cfRule>
    <cfRule type="containsText" dxfId="7198" priority="4613" operator="containsText" text="Rara Vez">
      <formula>NOT(ISERROR(SEARCH("Rara Vez",M501)))</formula>
    </cfRule>
    <cfRule type="containsText" dxfId="7197" priority="4614" operator="containsText" text="1. Improbable">
      <formula>NOT(ISERROR(SEARCH("1. Improbable",M501)))</formula>
    </cfRule>
  </conditionalFormatting>
  <conditionalFormatting sqref="M504:M533">
    <cfRule type="containsText" dxfId="7196" priority="4590" operator="containsText" text="5. Muy alta">
      <formula>NOT(ISERROR(SEARCH("5. Muy alta",M504)))</formula>
    </cfRule>
    <cfRule type="containsText" dxfId="7195" priority="4591" operator="containsText" text="4. Alta">
      <formula>NOT(ISERROR(SEARCH("4. Alta",M504)))</formula>
    </cfRule>
    <cfRule type="containsText" dxfId="7194" priority="4592" operator="containsText" text="3. Media">
      <formula>NOT(ISERROR(SEARCH("3. Media",M504)))</formula>
    </cfRule>
    <cfRule type="containsText" dxfId="7193" priority="4593" operator="containsText" text="2. Baja">
      <formula>NOT(ISERROR(SEARCH("2. Baja",M504)))</formula>
    </cfRule>
    <cfRule type="containsText" dxfId="7192" priority="4594" operator="containsText" text="1. Muy baja">
      <formula>NOT(ISERROR(SEARCH("1. Muy baja",M504)))</formula>
    </cfRule>
  </conditionalFormatting>
  <conditionalFormatting sqref="M534:M563">
    <cfRule type="containsText" dxfId="7191" priority="4260" operator="containsText" text="5. Muy alta">
      <formula>NOT(ISERROR(SEARCH("5. Muy alta",M534)))</formula>
    </cfRule>
    <cfRule type="containsText" dxfId="7190" priority="4261" operator="containsText" text="4. Alta">
      <formula>NOT(ISERROR(SEARCH("4. Alta",M534)))</formula>
    </cfRule>
    <cfRule type="containsText" dxfId="7189" priority="4262" operator="containsText" text="3. Media">
      <formula>NOT(ISERROR(SEARCH("3. Media",M534)))</formula>
    </cfRule>
    <cfRule type="containsText" dxfId="7188" priority="4263" operator="containsText" text="2. Baja">
      <formula>NOT(ISERROR(SEARCH("2. Baja",M534)))</formula>
    </cfRule>
    <cfRule type="containsText" dxfId="7187" priority="4264" operator="containsText" text="1. Muy baja">
      <formula>NOT(ISERROR(SEARCH("1. Muy baja",M534)))</formula>
    </cfRule>
  </conditionalFormatting>
  <conditionalFormatting sqref="M564:M605">
    <cfRule type="containsText" dxfId="7186" priority="4138" operator="containsText" text="5. Muy alta">
      <formula>NOT(ISERROR(SEARCH("5. Muy alta",M564)))</formula>
    </cfRule>
    <cfRule type="containsText" dxfId="7185" priority="4139" operator="containsText" text="4. Alta">
      <formula>NOT(ISERROR(SEARCH("4. Alta",M564)))</formula>
    </cfRule>
    <cfRule type="containsText" dxfId="7184" priority="4140" operator="containsText" text="3. Media">
      <formula>NOT(ISERROR(SEARCH("3. Media",M564)))</formula>
    </cfRule>
    <cfRule type="containsText" dxfId="7183" priority="4141" operator="containsText" text="2. Baja">
      <formula>NOT(ISERROR(SEARCH("2. Baja",M564)))</formula>
    </cfRule>
    <cfRule type="containsText" dxfId="7182" priority="4142" operator="containsText" text="1. Muy baja">
      <formula>NOT(ISERROR(SEARCH("1. Muy baja",M564)))</formula>
    </cfRule>
  </conditionalFormatting>
  <conditionalFormatting sqref="M597">
    <cfRule type="containsText" dxfId="7181" priority="4016" operator="containsText" text="Casi Seguro">
      <formula>NOT(ISERROR(SEARCH("Casi Seguro",M597)))</formula>
    </cfRule>
    <cfRule type="containsText" dxfId="7180" priority="4017" operator="containsText" text="4. Probable">
      <formula>NOT(ISERROR(SEARCH("4. Probable",M597)))</formula>
    </cfRule>
    <cfRule type="containsText" dxfId="7179" priority="4018" operator="containsText" text="Posible">
      <formula>NOT(ISERROR(SEARCH("Posible",M597)))</formula>
    </cfRule>
    <cfRule type="containsText" dxfId="7178" priority="4019" operator="containsText" text="Rara Vez">
      <formula>NOT(ISERROR(SEARCH("Rara Vez",M597)))</formula>
    </cfRule>
    <cfRule type="containsText" dxfId="7177" priority="4020" operator="containsText" text="1. Improbable">
      <formula>NOT(ISERROR(SEARCH("1. Improbable",M597)))</formula>
    </cfRule>
  </conditionalFormatting>
  <conditionalFormatting sqref="M600">
    <cfRule type="containsText" dxfId="7176" priority="4001" operator="containsText" text="Casi Seguro">
      <formula>NOT(ISERROR(SEARCH("Casi Seguro",M600)))</formula>
    </cfRule>
    <cfRule type="containsText" dxfId="7175" priority="4002" operator="containsText" text="4. Probable">
      <formula>NOT(ISERROR(SEARCH("4. Probable",M600)))</formula>
    </cfRule>
    <cfRule type="containsText" dxfId="7174" priority="4003" operator="containsText" text="Posible">
      <formula>NOT(ISERROR(SEARCH("Posible",M600)))</formula>
    </cfRule>
    <cfRule type="containsText" dxfId="7173" priority="4004" operator="containsText" text="Rara Vez">
      <formula>NOT(ISERROR(SEARCH("Rara Vez",M600)))</formula>
    </cfRule>
    <cfRule type="containsText" dxfId="7172" priority="4005" operator="containsText" text="1. Improbable">
      <formula>NOT(ISERROR(SEARCH("1. Improbable",M600)))</formula>
    </cfRule>
  </conditionalFormatting>
  <conditionalFormatting sqref="M603">
    <cfRule type="containsText" dxfId="7171" priority="3986" operator="containsText" text="Casi Seguro">
      <formula>NOT(ISERROR(SEARCH("Casi Seguro",M603)))</formula>
    </cfRule>
    <cfRule type="containsText" dxfId="7170" priority="3987" operator="containsText" text="4. Probable">
      <formula>NOT(ISERROR(SEARCH("4. Probable",M603)))</formula>
    </cfRule>
    <cfRule type="containsText" dxfId="7169" priority="3988" operator="containsText" text="Posible">
      <formula>NOT(ISERROR(SEARCH("Posible",M603)))</formula>
    </cfRule>
    <cfRule type="containsText" dxfId="7168" priority="3989" operator="containsText" text="Rara Vez">
      <formula>NOT(ISERROR(SEARCH("Rara Vez",M603)))</formula>
    </cfRule>
    <cfRule type="containsText" dxfId="7167" priority="3990" operator="containsText" text="1. Improbable">
      <formula>NOT(ISERROR(SEARCH("1. Improbable",M603)))</formula>
    </cfRule>
  </conditionalFormatting>
  <conditionalFormatting sqref="M606:M677">
    <cfRule type="containsText" dxfId="7166" priority="3966" operator="containsText" text="5. Muy alta">
      <formula>NOT(ISERROR(SEARCH("5. Muy alta",M606)))</formula>
    </cfRule>
    <cfRule type="containsText" dxfId="7165" priority="3967" operator="containsText" text="4. Alta">
      <formula>NOT(ISERROR(SEARCH("4. Alta",M606)))</formula>
    </cfRule>
    <cfRule type="containsText" dxfId="7164" priority="3968" operator="containsText" text="3. Media">
      <formula>NOT(ISERROR(SEARCH("3. Media",M606)))</formula>
    </cfRule>
    <cfRule type="containsText" dxfId="7163" priority="3969" operator="containsText" text="2. Baja">
      <formula>NOT(ISERROR(SEARCH("2. Baja",M606)))</formula>
    </cfRule>
    <cfRule type="containsText" dxfId="7162" priority="3970" operator="containsText" text="1. Muy baja">
      <formula>NOT(ISERROR(SEARCH("1. Muy baja",M606)))</formula>
    </cfRule>
  </conditionalFormatting>
  <conditionalFormatting sqref="M639 M645">
    <cfRule type="containsText" dxfId="7161" priority="3899" operator="containsText" text="4. Probable">
      <formula>NOT(ISERROR(SEARCH("4. Probable",M639)))</formula>
    </cfRule>
    <cfRule type="containsText" dxfId="7160" priority="3900" operator="containsText" text="Posible">
      <formula>NOT(ISERROR(SEARCH("Posible",M639)))</formula>
    </cfRule>
    <cfRule type="containsText" dxfId="7159" priority="3901" operator="containsText" text="Rara Vez">
      <formula>NOT(ISERROR(SEARCH("Rara Vez",M639)))</formula>
    </cfRule>
    <cfRule type="containsText" dxfId="7158" priority="3902" operator="containsText" text="1. Improbable">
      <formula>NOT(ISERROR(SEARCH("1. Improbable",M639)))</formula>
    </cfRule>
  </conditionalFormatting>
  <conditionalFormatting sqref="M642">
    <cfRule type="containsText" dxfId="7157" priority="3883" operator="containsText" text="Casi Seguro">
      <formula>NOT(ISERROR(SEARCH("Casi Seguro",M642)))</formula>
    </cfRule>
    <cfRule type="containsText" dxfId="7156" priority="3884" operator="containsText" text="4. Probable">
      <formula>NOT(ISERROR(SEARCH("4. Probable",M642)))</formula>
    </cfRule>
    <cfRule type="containsText" dxfId="7155" priority="3885" operator="containsText" text="Posible">
      <formula>NOT(ISERROR(SEARCH("Posible",M642)))</formula>
    </cfRule>
    <cfRule type="containsText" dxfId="7154" priority="3886" operator="containsText" text="Rara Vez">
      <formula>NOT(ISERROR(SEARCH("Rara Vez",M642)))</formula>
    </cfRule>
    <cfRule type="containsText" dxfId="7153" priority="3887" operator="containsText" text="1. Improbable">
      <formula>NOT(ISERROR(SEARCH("1. Improbable",M642)))</formula>
    </cfRule>
  </conditionalFormatting>
  <conditionalFormatting sqref="M645 M639">
    <cfRule type="containsText" dxfId="7152" priority="3898" operator="containsText" text="Casi Seguro">
      <formula>NOT(ISERROR(SEARCH("Casi Seguro",M639)))</formula>
    </cfRule>
  </conditionalFormatting>
  <conditionalFormatting sqref="M645">
    <cfRule type="containsText" dxfId="7151" priority="3868" operator="containsText" text="Casi Seguro">
      <formula>NOT(ISERROR(SEARCH("Casi Seguro",M645)))</formula>
    </cfRule>
    <cfRule type="containsText" dxfId="7150" priority="3869" operator="containsText" text="4. Probable">
      <formula>NOT(ISERROR(SEARCH("4. Probable",M645)))</formula>
    </cfRule>
    <cfRule type="containsText" dxfId="7149" priority="3870" operator="containsText" text="Posible">
      <formula>NOT(ISERROR(SEARCH("Posible",M645)))</formula>
    </cfRule>
    <cfRule type="containsText" dxfId="7148" priority="3871" operator="containsText" text="Rara Vez">
      <formula>NOT(ISERROR(SEARCH("Rara Vez",M645)))</formula>
    </cfRule>
    <cfRule type="containsText" dxfId="7147" priority="3872" operator="containsText" text="1. Improbable">
      <formula>NOT(ISERROR(SEARCH("1. Improbable",M645)))</formula>
    </cfRule>
  </conditionalFormatting>
  <conditionalFormatting sqref="M648">
    <cfRule type="containsText" dxfId="7146" priority="3853" operator="containsText" text="Casi Seguro">
      <formula>NOT(ISERROR(SEARCH("Casi Seguro",M648)))</formula>
    </cfRule>
    <cfRule type="containsText" dxfId="7145" priority="3854" operator="containsText" text="4. Probable">
      <formula>NOT(ISERROR(SEARCH("4. Probable",M648)))</formula>
    </cfRule>
    <cfRule type="containsText" dxfId="7144" priority="3855" operator="containsText" text="Posible">
      <formula>NOT(ISERROR(SEARCH("Posible",M648)))</formula>
    </cfRule>
    <cfRule type="containsText" dxfId="7143" priority="3856" operator="containsText" text="Rara Vez">
      <formula>NOT(ISERROR(SEARCH("Rara Vez",M648)))</formula>
    </cfRule>
    <cfRule type="containsText" dxfId="7142" priority="3857" operator="containsText" text="1. Improbable">
      <formula>NOT(ISERROR(SEARCH("1. Improbable",M648)))</formula>
    </cfRule>
  </conditionalFormatting>
  <conditionalFormatting sqref="M651">
    <cfRule type="containsText" dxfId="7141" priority="3838" operator="containsText" text="Casi Seguro">
      <formula>NOT(ISERROR(SEARCH("Casi Seguro",M651)))</formula>
    </cfRule>
    <cfRule type="containsText" dxfId="7140" priority="3839" operator="containsText" text="4. Probable">
      <formula>NOT(ISERROR(SEARCH("4. Probable",M651)))</formula>
    </cfRule>
    <cfRule type="containsText" dxfId="7139" priority="3840" operator="containsText" text="Posible">
      <formula>NOT(ISERROR(SEARCH("Posible",M651)))</formula>
    </cfRule>
    <cfRule type="containsText" dxfId="7138" priority="3841" operator="containsText" text="Rara Vez">
      <formula>NOT(ISERROR(SEARCH("Rara Vez",M651)))</formula>
    </cfRule>
    <cfRule type="containsText" dxfId="7137" priority="3842" operator="containsText" text="1. Improbable">
      <formula>NOT(ISERROR(SEARCH("1. Improbable",M651)))</formula>
    </cfRule>
  </conditionalFormatting>
  <conditionalFormatting sqref="M654 M657 M660 M663 M666 M669 M672 M675">
    <cfRule type="containsText" dxfId="7136" priority="3824" operator="containsText" text="4. Probable">
      <formula>NOT(ISERROR(SEARCH("4. Probable",M654)))</formula>
    </cfRule>
    <cfRule type="containsText" dxfId="7135" priority="3825" operator="containsText" text="Posible">
      <formula>NOT(ISERROR(SEARCH("Posible",M654)))</formula>
    </cfRule>
    <cfRule type="containsText" dxfId="7134" priority="3826" operator="containsText" text="Rara Vez">
      <formula>NOT(ISERROR(SEARCH("Rara Vez",M654)))</formula>
    </cfRule>
    <cfRule type="containsText" dxfId="7133" priority="3827" operator="containsText" text="1. Improbable">
      <formula>NOT(ISERROR(SEARCH("1. Improbable",M654)))</formula>
    </cfRule>
  </conditionalFormatting>
  <conditionalFormatting sqref="M657 M666 M669 M672 M675 M660 M663 M654">
    <cfRule type="containsText" dxfId="7132" priority="3823" operator="containsText" text="Casi Seguro">
      <formula>NOT(ISERROR(SEARCH("Casi Seguro",M654)))</formula>
    </cfRule>
  </conditionalFormatting>
  <conditionalFormatting sqref="M657 M666 M669 M672 M675">
    <cfRule type="containsText" dxfId="7131" priority="3809" operator="containsText" text="4. Probable">
      <formula>NOT(ISERROR(SEARCH("4. Probable",M657)))</formula>
    </cfRule>
    <cfRule type="containsText" dxfId="7130" priority="3810" operator="containsText" text="Posible">
      <formula>NOT(ISERROR(SEARCH("Posible",M657)))</formula>
    </cfRule>
    <cfRule type="containsText" dxfId="7129" priority="3811" operator="containsText" text="Rara Vez">
      <formula>NOT(ISERROR(SEARCH("Rara Vez",M657)))</formula>
    </cfRule>
    <cfRule type="containsText" dxfId="7128" priority="3812" operator="containsText" text="1. Improbable">
      <formula>NOT(ISERROR(SEARCH("1. Improbable",M657)))</formula>
    </cfRule>
  </conditionalFormatting>
  <conditionalFormatting sqref="M660 M669 M675">
    <cfRule type="containsText" dxfId="7127" priority="3794" operator="containsText" text="4. Probable">
      <formula>NOT(ISERROR(SEARCH("4. Probable",M660)))</formula>
    </cfRule>
    <cfRule type="containsText" dxfId="7126" priority="3795" operator="containsText" text="Posible">
      <formula>NOT(ISERROR(SEARCH("Posible",M660)))</formula>
    </cfRule>
    <cfRule type="containsText" dxfId="7125" priority="3796" operator="containsText" text="Rara Vez">
      <formula>NOT(ISERROR(SEARCH("Rara Vez",M660)))</formula>
    </cfRule>
    <cfRule type="containsText" dxfId="7124" priority="3797" operator="containsText" text="1. Improbable">
      <formula>NOT(ISERROR(SEARCH("1. Improbable",M660)))</formula>
    </cfRule>
  </conditionalFormatting>
  <conditionalFormatting sqref="M663">
    <cfRule type="containsText" dxfId="7123" priority="3778" operator="containsText" text="Casi Seguro">
      <formula>NOT(ISERROR(SEARCH("Casi Seguro",M663)))</formula>
    </cfRule>
    <cfRule type="containsText" dxfId="7122" priority="3779" operator="containsText" text="4. Probable">
      <formula>NOT(ISERROR(SEARCH("4. Probable",M663)))</formula>
    </cfRule>
    <cfRule type="containsText" dxfId="7121" priority="3780" operator="containsText" text="Posible">
      <formula>NOT(ISERROR(SEARCH("Posible",M663)))</formula>
    </cfRule>
    <cfRule type="containsText" dxfId="7120" priority="3781" operator="containsText" text="Rara Vez">
      <formula>NOT(ISERROR(SEARCH("Rara Vez",M663)))</formula>
    </cfRule>
    <cfRule type="containsText" dxfId="7119" priority="3782" operator="containsText" text="1. Improbable">
      <formula>NOT(ISERROR(SEARCH("1. Improbable",M663)))</formula>
    </cfRule>
  </conditionalFormatting>
  <conditionalFormatting sqref="M666 M669 M672 M675">
    <cfRule type="containsText" dxfId="7118" priority="3764" operator="containsText" text="4. Probable">
      <formula>NOT(ISERROR(SEARCH("4. Probable",M666)))</formula>
    </cfRule>
    <cfRule type="containsText" dxfId="7117" priority="3765" operator="containsText" text="Posible">
      <formula>NOT(ISERROR(SEARCH("Posible",M666)))</formula>
    </cfRule>
    <cfRule type="containsText" dxfId="7116" priority="3766" operator="containsText" text="Rara Vez">
      <formula>NOT(ISERROR(SEARCH("Rara Vez",M666)))</formula>
    </cfRule>
    <cfRule type="containsText" dxfId="7115" priority="3767" operator="containsText" text="1. Improbable">
      <formula>NOT(ISERROR(SEARCH("1. Improbable",M666)))</formula>
    </cfRule>
  </conditionalFormatting>
  <conditionalFormatting sqref="M669 M675 M660">
    <cfRule type="containsText" dxfId="7114" priority="3793" operator="containsText" text="Casi Seguro">
      <formula>NOT(ISERROR(SEARCH("Casi Seguro",M660)))</formula>
    </cfRule>
  </conditionalFormatting>
  <conditionalFormatting sqref="M669 M675 M666 M672 M657">
    <cfRule type="containsText" dxfId="7113" priority="3808" operator="containsText" text="Casi Seguro">
      <formula>NOT(ISERROR(SEARCH("Casi Seguro",M657)))</formula>
    </cfRule>
  </conditionalFormatting>
  <conditionalFormatting sqref="M669 M675 M672 M666">
    <cfRule type="containsText" dxfId="7112" priority="3763" operator="containsText" text="Casi Seguro">
      <formula>NOT(ISERROR(SEARCH("Casi Seguro",M666)))</formula>
    </cfRule>
  </conditionalFormatting>
  <conditionalFormatting sqref="M669 M675">
    <cfRule type="containsText" dxfId="7111" priority="3749" operator="containsText" text="4. Probable">
      <formula>NOT(ISERROR(SEARCH("4. Probable",M669)))</formula>
    </cfRule>
    <cfRule type="containsText" dxfId="7110" priority="3750" operator="containsText" text="Posible">
      <formula>NOT(ISERROR(SEARCH("Posible",M669)))</formula>
    </cfRule>
    <cfRule type="containsText" dxfId="7109" priority="3751" operator="containsText" text="Rara Vez">
      <formula>NOT(ISERROR(SEARCH("Rara Vez",M669)))</formula>
    </cfRule>
    <cfRule type="containsText" dxfId="7108" priority="3752" operator="containsText" text="1. Improbable">
      <formula>NOT(ISERROR(SEARCH("1. Improbable",M669)))</formula>
    </cfRule>
  </conditionalFormatting>
  <conditionalFormatting sqref="M672">
    <cfRule type="containsText" dxfId="7107" priority="3733" operator="containsText" text="Casi Seguro">
      <formula>NOT(ISERROR(SEARCH("Casi Seguro",M672)))</formula>
    </cfRule>
    <cfRule type="containsText" dxfId="7106" priority="3734" operator="containsText" text="4. Probable">
      <formula>NOT(ISERROR(SEARCH("4. Probable",M672)))</formula>
    </cfRule>
    <cfRule type="containsText" dxfId="7105" priority="3735" operator="containsText" text="Posible">
      <formula>NOT(ISERROR(SEARCH("Posible",M672)))</formula>
    </cfRule>
    <cfRule type="containsText" dxfId="7104" priority="3736" operator="containsText" text="Rara Vez">
      <formula>NOT(ISERROR(SEARCH("Rara Vez",M672)))</formula>
    </cfRule>
    <cfRule type="containsText" dxfId="7103" priority="3737" operator="containsText" text="1. Improbable">
      <formula>NOT(ISERROR(SEARCH("1. Improbable",M672)))</formula>
    </cfRule>
  </conditionalFormatting>
  <conditionalFormatting sqref="M675 M669">
    <cfRule type="containsText" dxfId="7102" priority="3748" operator="containsText" text="Casi Seguro">
      <formula>NOT(ISERROR(SEARCH("Casi Seguro",M669)))</formula>
    </cfRule>
  </conditionalFormatting>
  <conditionalFormatting sqref="M675">
    <cfRule type="containsText" dxfId="7101" priority="3718" operator="containsText" text="Casi Seguro">
      <formula>NOT(ISERROR(SEARCH("Casi Seguro",M675)))</formula>
    </cfRule>
    <cfRule type="containsText" dxfId="7100" priority="3719" operator="containsText" text="4. Probable">
      <formula>NOT(ISERROR(SEARCH("4. Probable",M675)))</formula>
    </cfRule>
    <cfRule type="containsText" dxfId="7099" priority="3720" operator="containsText" text="Posible">
      <formula>NOT(ISERROR(SEARCH("Posible",M675)))</formula>
    </cfRule>
    <cfRule type="containsText" dxfId="7098" priority="3721" operator="containsText" text="Rara Vez">
      <formula>NOT(ISERROR(SEARCH("Rara Vez",M675)))</formula>
    </cfRule>
    <cfRule type="containsText" dxfId="7097" priority="3722" operator="containsText" text="1. Improbable">
      <formula>NOT(ISERROR(SEARCH("1. Improbable",M675)))</formula>
    </cfRule>
  </conditionalFormatting>
  <conditionalFormatting sqref="M678:M695">
    <cfRule type="containsText" dxfId="7096" priority="3077" operator="containsText" text="5. Muy alta">
      <formula>NOT(ISERROR(SEARCH("5. Muy alta",M678)))</formula>
    </cfRule>
    <cfRule type="containsText" dxfId="7095" priority="3078" operator="containsText" text="4. Alta">
      <formula>NOT(ISERROR(SEARCH("4. Alta",M678)))</formula>
    </cfRule>
    <cfRule type="containsText" dxfId="7094" priority="3079" operator="containsText" text="3. Media">
      <formula>NOT(ISERROR(SEARCH("3. Media",M678)))</formula>
    </cfRule>
    <cfRule type="containsText" dxfId="7093" priority="3080" operator="containsText" text="2. Baja">
      <formula>NOT(ISERROR(SEARCH("2. Baja",M678)))</formula>
    </cfRule>
    <cfRule type="containsText" dxfId="7092" priority="3081" operator="containsText" text="1. Muy baja">
      <formula>NOT(ISERROR(SEARCH("1. Muy baja",M678)))</formula>
    </cfRule>
  </conditionalFormatting>
  <conditionalFormatting sqref="M696:M731">
    <cfRule type="containsText" dxfId="7091" priority="2970" operator="containsText" text="5. Muy alta">
      <formula>NOT(ISERROR(SEARCH("5. Muy alta",M696)))</formula>
    </cfRule>
    <cfRule type="containsText" dxfId="7090" priority="2971" operator="containsText" text="4. Alta">
      <formula>NOT(ISERROR(SEARCH("4. Alta",M696)))</formula>
    </cfRule>
    <cfRule type="containsText" dxfId="7089" priority="2972" operator="containsText" text="3. Media">
      <formula>NOT(ISERROR(SEARCH("3. Media",M696)))</formula>
    </cfRule>
    <cfRule type="containsText" dxfId="7088" priority="2973" operator="containsText" text="2. Baja">
      <formula>NOT(ISERROR(SEARCH("2. Baja",M696)))</formula>
    </cfRule>
    <cfRule type="containsText" dxfId="7087" priority="2974" operator="containsText" text="1. Muy baja">
      <formula>NOT(ISERROR(SEARCH("1. Muy baja",M696)))</formula>
    </cfRule>
  </conditionalFormatting>
  <conditionalFormatting sqref="M729">
    <cfRule type="containsText" dxfId="7086" priority="2897" operator="containsText" text="Casi Seguro">
      <formula>NOT(ISERROR(SEARCH("Casi Seguro",M729)))</formula>
    </cfRule>
    <cfRule type="containsText" dxfId="7085" priority="2898" operator="containsText" text="4. Probable">
      <formula>NOT(ISERROR(SEARCH("4. Probable",M729)))</formula>
    </cfRule>
    <cfRule type="containsText" dxfId="7084" priority="2899" operator="containsText" text="Posible">
      <formula>NOT(ISERROR(SEARCH("Posible",M729)))</formula>
    </cfRule>
    <cfRule type="containsText" dxfId="7083" priority="2900" operator="containsText" text="Rara Vez">
      <formula>NOT(ISERROR(SEARCH("Rara Vez",M729)))</formula>
    </cfRule>
    <cfRule type="containsText" dxfId="7082" priority="2901" operator="containsText" text="1. Improbable">
      <formula>NOT(ISERROR(SEARCH("1. Improbable",M729)))</formula>
    </cfRule>
  </conditionalFormatting>
  <conditionalFormatting sqref="M732:M761">
    <cfRule type="containsText" dxfId="7081" priority="2776" operator="containsText" text="5. Muy alta">
      <formula>NOT(ISERROR(SEARCH("5. Muy alta",M732)))</formula>
    </cfRule>
    <cfRule type="containsText" dxfId="7080" priority="2777" operator="containsText" text="4. Alta">
      <formula>NOT(ISERROR(SEARCH("4. Alta",M732)))</formula>
    </cfRule>
    <cfRule type="containsText" dxfId="7079" priority="2778" operator="containsText" text="3. Media">
      <formula>NOT(ISERROR(SEARCH("3. Media",M732)))</formula>
    </cfRule>
    <cfRule type="containsText" dxfId="7078" priority="2779" operator="containsText" text="2. Baja">
      <formula>NOT(ISERROR(SEARCH("2. Baja",M732)))</formula>
    </cfRule>
    <cfRule type="containsText" dxfId="7077" priority="2780" operator="containsText" text="1. Muy baja">
      <formula>NOT(ISERROR(SEARCH("1. Muy baja",M732)))</formula>
    </cfRule>
  </conditionalFormatting>
  <conditionalFormatting sqref="M762:M815">
    <cfRule type="containsText" dxfId="7076" priority="2654" operator="containsText" text="5. Muy alta">
      <formula>NOT(ISERROR(SEARCH("5. Muy alta",M762)))</formula>
    </cfRule>
    <cfRule type="containsText" dxfId="7075" priority="2655" operator="containsText" text="4. Alta">
      <formula>NOT(ISERROR(SEARCH("4. Alta",M762)))</formula>
    </cfRule>
    <cfRule type="containsText" dxfId="7074" priority="2656" operator="containsText" text="3. Media">
      <formula>NOT(ISERROR(SEARCH("3. Media",M762)))</formula>
    </cfRule>
    <cfRule type="containsText" dxfId="7073" priority="2657" operator="containsText" text="2. Baja">
      <formula>NOT(ISERROR(SEARCH("2. Baja",M762)))</formula>
    </cfRule>
    <cfRule type="containsText" dxfId="7072" priority="2658" operator="containsText" text="1. Muy baja">
      <formula>NOT(ISERROR(SEARCH("1. Muy baja",M762)))</formula>
    </cfRule>
  </conditionalFormatting>
  <conditionalFormatting sqref="M795">
    <cfRule type="containsText" dxfId="7071" priority="2532" operator="containsText" text="Casi Seguro">
      <formula>NOT(ISERROR(SEARCH("Casi Seguro",M795)))</formula>
    </cfRule>
    <cfRule type="containsText" dxfId="7070" priority="2533" operator="containsText" text="4. Probable">
      <formula>NOT(ISERROR(SEARCH("4. Probable",M795)))</formula>
    </cfRule>
    <cfRule type="containsText" dxfId="7069" priority="2534" operator="containsText" text="Posible">
      <formula>NOT(ISERROR(SEARCH("Posible",M795)))</formula>
    </cfRule>
    <cfRule type="containsText" dxfId="7068" priority="2535" operator="containsText" text="Rara Vez">
      <formula>NOT(ISERROR(SEARCH("Rara Vez",M795)))</formula>
    </cfRule>
    <cfRule type="containsText" dxfId="7067" priority="2536" operator="containsText" text="1. Improbable">
      <formula>NOT(ISERROR(SEARCH("1. Improbable",M795)))</formula>
    </cfRule>
  </conditionalFormatting>
  <conditionalFormatting sqref="M798">
    <cfRule type="containsText" dxfId="7066" priority="2517" operator="containsText" text="Casi Seguro">
      <formula>NOT(ISERROR(SEARCH("Casi Seguro",M798)))</formula>
    </cfRule>
    <cfRule type="containsText" dxfId="7065" priority="2518" operator="containsText" text="4. Probable">
      <formula>NOT(ISERROR(SEARCH("4. Probable",M798)))</formula>
    </cfRule>
    <cfRule type="containsText" dxfId="7064" priority="2519" operator="containsText" text="Posible">
      <formula>NOT(ISERROR(SEARCH("Posible",M798)))</formula>
    </cfRule>
    <cfRule type="containsText" dxfId="7063" priority="2520" operator="containsText" text="Rara Vez">
      <formula>NOT(ISERROR(SEARCH("Rara Vez",M798)))</formula>
    </cfRule>
    <cfRule type="containsText" dxfId="7062" priority="2521" operator="containsText" text="1. Improbable">
      <formula>NOT(ISERROR(SEARCH("1. Improbable",M798)))</formula>
    </cfRule>
  </conditionalFormatting>
  <conditionalFormatting sqref="M801">
    <cfRule type="containsText" dxfId="7061" priority="2502" operator="containsText" text="Casi Seguro">
      <formula>NOT(ISERROR(SEARCH("Casi Seguro",M801)))</formula>
    </cfRule>
    <cfRule type="containsText" dxfId="7060" priority="2503" operator="containsText" text="4. Probable">
      <formula>NOT(ISERROR(SEARCH("4. Probable",M801)))</formula>
    </cfRule>
    <cfRule type="containsText" dxfId="7059" priority="2504" operator="containsText" text="Posible">
      <formula>NOT(ISERROR(SEARCH("Posible",M801)))</formula>
    </cfRule>
    <cfRule type="containsText" dxfId="7058" priority="2505" operator="containsText" text="Rara Vez">
      <formula>NOT(ISERROR(SEARCH("Rara Vez",M801)))</formula>
    </cfRule>
    <cfRule type="containsText" dxfId="7057" priority="2506" operator="containsText" text="1. Improbable">
      <formula>NOT(ISERROR(SEARCH("1. Improbable",M801)))</formula>
    </cfRule>
  </conditionalFormatting>
  <conditionalFormatting sqref="M804">
    <cfRule type="containsText" dxfId="7056" priority="2487" operator="containsText" text="Casi Seguro">
      <formula>NOT(ISERROR(SEARCH("Casi Seguro",M804)))</formula>
    </cfRule>
    <cfRule type="containsText" dxfId="7055" priority="2488" operator="containsText" text="4. Probable">
      <formula>NOT(ISERROR(SEARCH("4. Probable",M804)))</formula>
    </cfRule>
    <cfRule type="containsText" dxfId="7054" priority="2489" operator="containsText" text="Posible">
      <formula>NOT(ISERROR(SEARCH("Posible",M804)))</formula>
    </cfRule>
    <cfRule type="containsText" dxfId="7053" priority="2490" operator="containsText" text="Rara Vez">
      <formula>NOT(ISERROR(SEARCH("Rara Vez",M804)))</formula>
    </cfRule>
    <cfRule type="containsText" dxfId="7052" priority="2491" operator="containsText" text="1. Improbable">
      <formula>NOT(ISERROR(SEARCH("1. Improbable",M804)))</formula>
    </cfRule>
  </conditionalFormatting>
  <conditionalFormatting sqref="M807">
    <cfRule type="containsText" dxfId="7051" priority="2472" operator="containsText" text="Casi Seguro">
      <formula>NOT(ISERROR(SEARCH("Casi Seguro",M807)))</formula>
    </cfRule>
    <cfRule type="containsText" dxfId="7050" priority="2473" operator="containsText" text="4. Probable">
      <formula>NOT(ISERROR(SEARCH("4. Probable",M807)))</formula>
    </cfRule>
    <cfRule type="containsText" dxfId="7049" priority="2474" operator="containsText" text="Posible">
      <formula>NOT(ISERROR(SEARCH("Posible",M807)))</formula>
    </cfRule>
    <cfRule type="containsText" dxfId="7048" priority="2475" operator="containsText" text="Rara Vez">
      <formula>NOT(ISERROR(SEARCH("Rara Vez",M807)))</formula>
    </cfRule>
    <cfRule type="containsText" dxfId="7047" priority="2476" operator="containsText" text="1. Improbable">
      <formula>NOT(ISERROR(SEARCH("1. Improbable",M807)))</formula>
    </cfRule>
  </conditionalFormatting>
  <conditionalFormatting sqref="M810">
    <cfRule type="containsText" dxfId="7046" priority="2457" operator="containsText" text="Casi Seguro">
      <formula>NOT(ISERROR(SEARCH("Casi Seguro",M810)))</formula>
    </cfRule>
    <cfRule type="containsText" dxfId="7045" priority="2458" operator="containsText" text="4. Probable">
      <formula>NOT(ISERROR(SEARCH("4. Probable",M810)))</formula>
    </cfRule>
    <cfRule type="containsText" dxfId="7044" priority="2459" operator="containsText" text="Posible">
      <formula>NOT(ISERROR(SEARCH("Posible",M810)))</formula>
    </cfRule>
    <cfRule type="containsText" dxfId="7043" priority="2460" operator="containsText" text="Rara Vez">
      <formula>NOT(ISERROR(SEARCH("Rara Vez",M810)))</formula>
    </cfRule>
    <cfRule type="containsText" dxfId="7042" priority="2461" operator="containsText" text="1. Improbable">
      <formula>NOT(ISERROR(SEARCH("1. Improbable",M810)))</formula>
    </cfRule>
  </conditionalFormatting>
  <conditionalFormatting sqref="M813">
    <cfRule type="containsText" dxfId="7041" priority="2442" operator="containsText" text="Casi Seguro">
      <formula>NOT(ISERROR(SEARCH("Casi Seguro",M813)))</formula>
    </cfRule>
    <cfRule type="containsText" dxfId="7040" priority="2443" operator="containsText" text="4. Probable">
      <formula>NOT(ISERROR(SEARCH("4. Probable",M813)))</formula>
    </cfRule>
    <cfRule type="containsText" dxfId="7039" priority="2444" operator="containsText" text="Posible">
      <formula>NOT(ISERROR(SEARCH("Posible",M813)))</formula>
    </cfRule>
    <cfRule type="containsText" dxfId="7038" priority="2445" operator="containsText" text="Rara Vez">
      <formula>NOT(ISERROR(SEARCH("Rara Vez",M813)))</formula>
    </cfRule>
    <cfRule type="containsText" dxfId="7037" priority="2446" operator="containsText" text="1. Improbable">
      <formula>NOT(ISERROR(SEARCH("1. Improbable",M813)))</formula>
    </cfRule>
  </conditionalFormatting>
  <conditionalFormatting sqref="M816:M845">
    <cfRule type="containsText" dxfId="7036" priority="2422" operator="containsText" text="5. Muy alta">
      <formula>NOT(ISERROR(SEARCH("5. Muy alta",M816)))</formula>
    </cfRule>
    <cfRule type="containsText" dxfId="7035" priority="2423" operator="containsText" text="4. Alta">
      <formula>NOT(ISERROR(SEARCH("4. Alta",M816)))</formula>
    </cfRule>
    <cfRule type="containsText" dxfId="7034" priority="2424" operator="containsText" text="3. Media">
      <formula>NOT(ISERROR(SEARCH("3. Media",M816)))</formula>
    </cfRule>
    <cfRule type="containsText" dxfId="7033" priority="2425" operator="containsText" text="2. Baja">
      <formula>NOT(ISERROR(SEARCH("2. Baja",M816)))</formula>
    </cfRule>
    <cfRule type="containsText" dxfId="7032" priority="2426" operator="containsText" text="1. Muy baja">
      <formula>NOT(ISERROR(SEARCH("1. Muy baja",M816)))</formula>
    </cfRule>
  </conditionalFormatting>
  <conditionalFormatting sqref="M846:M905">
    <cfRule type="containsText" dxfId="7031" priority="2300" operator="containsText" text="5. Muy alta">
      <formula>NOT(ISERROR(SEARCH("5. Muy alta",M846)))</formula>
    </cfRule>
    <cfRule type="containsText" dxfId="7030" priority="2301" operator="containsText" text="4. Alta">
      <formula>NOT(ISERROR(SEARCH("4. Alta",M846)))</formula>
    </cfRule>
    <cfRule type="containsText" dxfId="7029" priority="2302" operator="containsText" text="3. Media">
      <formula>NOT(ISERROR(SEARCH("3. Media",M846)))</formula>
    </cfRule>
    <cfRule type="containsText" dxfId="7028" priority="2303" operator="containsText" text="2. Baja">
      <formula>NOT(ISERROR(SEARCH("2. Baja",M846)))</formula>
    </cfRule>
    <cfRule type="containsText" dxfId="7027" priority="2304" operator="containsText" text="1. Muy baja">
      <formula>NOT(ISERROR(SEARCH("1. Muy baja",M846)))</formula>
    </cfRule>
  </conditionalFormatting>
  <conditionalFormatting sqref="M879">
    <cfRule type="containsText" dxfId="7026" priority="2227" operator="containsText" text="Casi Seguro">
      <formula>NOT(ISERROR(SEARCH("Casi Seguro",M879)))</formula>
    </cfRule>
    <cfRule type="containsText" dxfId="7025" priority="2228" operator="containsText" text="4. Probable">
      <formula>NOT(ISERROR(SEARCH("4. Probable",M879)))</formula>
    </cfRule>
    <cfRule type="containsText" dxfId="7024" priority="2229" operator="containsText" text="Posible">
      <formula>NOT(ISERROR(SEARCH("Posible",M879)))</formula>
    </cfRule>
    <cfRule type="containsText" dxfId="7023" priority="2230" operator="containsText" text="Rara Vez">
      <formula>NOT(ISERROR(SEARCH("Rara Vez",M879)))</formula>
    </cfRule>
    <cfRule type="containsText" dxfId="7022" priority="2231" operator="containsText" text="1. Improbable">
      <formula>NOT(ISERROR(SEARCH("1. Improbable",M879)))</formula>
    </cfRule>
  </conditionalFormatting>
  <conditionalFormatting sqref="M882">
    <cfRule type="containsText" dxfId="7021" priority="2212" operator="containsText" text="Casi Seguro">
      <formula>NOT(ISERROR(SEARCH("Casi Seguro",M882)))</formula>
    </cfRule>
    <cfRule type="containsText" dxfId="7020" priority="2213" operator="containsText" text="4. Probable">
      <formula>NOT(ISERROR(SEARCH("4. Probable",M882)))</formula>
    </cfRule>
    <cfRule type="containsText" dxfId="7019" priority="2214" operator="containsText" text="Posible">
      <formula>NOT(ISERROR(SEARCH("Posible",M882)))</formula>
    </cfRule>
    <cfRule type="containsText" dxfId="7018" priority="2215" operator="containsText" text="Rara Vez">
      <formula>NOT(ISERROR(SEARCH("Rara Vez",M882)))</formula>
    </cfRule>
    <cfRule type="containsText" dxfId="7017" priority="2216" operator="containsText" text="1. Improbable">
      <formula>NOT(ISERROR(SEARCH("1. Improbable",M882)))</formula>
    </cfRule>
  </conditionalFormatting>
  <conditionalFormatting sqref="M885">
    <cfRule type="containsText" dxfId="7016" priority="2197" operator="containsText" text="Casi Seguro">
      <formula>NOT(ISERROR(SEARCH("Casi Seguro",M885)))</formula>
    </cfRule>
    <cfRule type="containsText" dxfId="7015" priority="2198" operator="containsText" text="4. Probable">
      <formula>NOT(ISERROR(SEARCH("4. Probable",M885)))</formula>
    </cfRule>
    <cfRule type="containsText" dxfId="7014" priority="2199" operator="containsText" text="Posible">
      <formula>NOT(ISERROR(SEARCH("Posible",M885)))</formula>
    </cfRule>
    <cfRule type="containsText" dxfId="7013" priority="2200" operator="containsText" text="Rara Vez">
      <formula>NOT(ISERROR(SEARCH("Rara Vez",M885)))</formula>
    </cfRule>
    <cfRule type="containsText" dxfId="7012" priority="2201" operator="containsText" text="1. Improbable">
      <formula>NOT(ISERROR(SEARCH("1. Improbable",M885)))</formula>
    </cfRule>
  </conditionalFormatting>
  <conditionalFormatting sqref="M888">
    <cfRule type="containsText" dxfId="7011" priority="2182" operator="containsText" text="Casi Seguro">
      <formula>NOT(ISERROR(SEARCH("Casi Seguro",M888)))</formula>
    </cfRule>
    <cfRule type="containsText" dxfId="7010" priority="2183" operator="containsText" text="4. Probable">
      <formula>NOT(ISERROR(SEARCH("4. Probable",M888)))</formula>
    </cfRule>
    <cfRule type="containsText" dxfId="7009" priority="2184" operator="containsText" text="Posible">
      <formula>NOT(ISERROR(SEARCH("Posible",M888)))</formula>
    </cfRule>
    <cfRule type="containsText" dxfId="7008" priority="2185" operator="containsText" text="Rara Vez">
      <formula>NOT(ISERROR(SEARCH("Rara Vez",M888)))</formula>
    </cfRule>
    <cfRule type="containsText" dxfId="7007" priority="2186" operator="containsText" text="1. Improbable">
      <formula>NOT(ISERROR(SEARCH("1. Improbable",M888)))</formula>
    </cfRule>
  </conditionalFormatting>
  <conditionalFormatting sqref="M891">
    <cfRule type="containsText" dxfId="7006" priority="2167" operator="containsText" text="Casi Seguro">
      <formula>NOT(ISERROR(SEARCH("Casi Seguro",M891)))</formula>
    </cfRule>
    <cfRule type="containsText" dxfId="7005" priority="2168" operator="containsText" text="4. Probable">
      <formula>NOT(ISERROR(SEARCH("4. Probable",M891)))</formula>
    </cfRule>
    <cfRule type="containsText" dxfId="7004" priority="2169" operator="containsText" text="Posible">
      <formula>NOT(ISERROR(SEARCH("Posible",M891)))</formula>
    </cfRule>
    <cfRule type="containsText" dxfId="7003" priority="2170" operator="containsText" text="Rara Vez">
      <formula>NOT(ISERROR(SEARCH("Rara Vez",M891)))</formula>
    </cfRule>
    <cfRule type="containsText" dxfId="7002" priority="2171" operator="containsText" text="1. Improbable">
      <formula>NOT(ISERROR(SEARCH("1. Improbable",M891)))</formula>
    </cfRule>
  </conditionalFormatting>
  <conditionalFormatting sqref="M894">
    <cfRule type="containsText" dxfId="7001" priority="2152" operator="containsText" text="Casi Seguro">
      <formula>NOT(ISERROR(SEARCH("Casi Seguro",M894)))</formula>
    </cfRule>
    <cfRule type="containsText" dxfId="7000" priority="2153" operator="containsText" text="4. Probable">
      <formula>NOT(ISERROR(SEARCH("4. Probable",M894)))</formula>
    </cfRule>
    <cfRule type="containsText" dxfId="6999" priority="2154" operator="containsText" text="Posible">
      <formula>NOT(ISERROR(SEARCH("Posible",M894)))</formula>
    </cfRule>
    <cfRule type="containsText" dxfId="6998" priority="2155" operator="containsText" text="Rara Vez">
      <formula>NOT(ISERROR(SEARCH("Rara Vez",M894)))</formula>
    </cfRule>
    <cfRule type="containsText" dxfId="6997" priority="2156" operator="containsText" text="1. Improbable">
      <formula>NOT(ISERROR(SEARCH("1. Improbable",M894)))</formula>
    </cfRule>
  </conditionalFormatting>
  <conditionalFormatting sqref="M897">
    <cfRule type="containsText" dxfId="6996" priority="2137" operator="containsText" text="Casi Seguro">
      <formula>NOT(ISERROR(SEARCH("Casi Seguro",M897)))</formula>
    </cfRule>
    <cfRule type="containsText" dxfId="6995" priority="2138" operator="containsText" text="4. Probable">
      <formula>NOT(ISERROR(SEARCH("4. Probable",M897)))</formula>
    </cfRule>
    <cfRule type="containsText" dxfId="6994" priority="2139" operator="containsText" text="Posible">
      <formula>NOT(ISERROR(SEARCH("Posible",M897)))</formula>
    </cfRule>
    <cfRule type="containsText" dxfId="6993" priority="2140" operator="containsText" text="Rara Vez">
      <formula>NOT(ISERROR(SEARCH("Rara Vez",M897)))</formula>
    </cfRule>
    <cfRule type="containsText" dxfId="6992" priority="2141" operator="containsText" text="1. Improbable">
      <formula>NOT(ISERROR(SEARCH("1. Improbable",M897)))</formula>
    </cfRule>
  </conditionalFormatting>
  <conditionalFormatting sqref="M900">
    <cfRule type="containsText" dxfId="6991" priority="2122" operator="containsText" text="Casi Seguro">
      <formula>NOT(ISERROR(SEARCH("Casi Seguro",M900)))</formula>
    </cfRule>
    <cfRule type="containsText" dxfId="6990" priority="2123" operator="containsText" text="4. Probable">
      <formula>NOT(ISERROR(SEARCH("4. Probable",M900)))</formula>
    </cfRule>
    <cfRule type="containsText" dxfId="6989" priority="2124" operator="containsText" text="Posible">
      <formula>NOT(ISERROR(SEARCH("Posible",M900)))</formula>
    </cfRule>
    <cfRule type="containsText" dxfId="6988" priority="2125" operator="containsText" text="Rara Vez">
      <formula>NOT(ISERROR(SEARCH("Rara Vez",M900)))</formula>
    </cfRule>
    <cfRule type="containsText" dxfId="6987" priority="2126" operator="containsText" text="1. Improbable">
      <formula>NOT(ISERROR(SEARCH("1. Improbable",M900)))</formula>
    </cfRule>
  </conditionalFormatting>
  <conditionalFormatting sqref="M903">
    <cfRule type="containsText" dxfId="6986" priority="2107" operator="containsText" text="Casi Seguro">
      <formula>NOT(ISERROR(SEARCH("Casi Seguro",M903)))</formula>
    </cfRule>
    <cfRule type="containsText" dxfId="6985" priority="2108" operator="containsText" text="4. Probable">
      <formula>NOT(ISERROR(SEARCH("4. Probable",M903)))</formula>
    </cfRule>
    <cfRule type="containsText" dxfId="6984" priority="2109" operator="containsText" text="Posible">
      <formula>NOT(ISERROR(SEARCH("Posible",M903)))</formula>
    </cfRule>
    <cfRule type="containsText" dxfId="6983" priority="2110" operator="containsText" text="Rara Vez">
      <formula>NOT(ISERROR(SEARCH("Rara Vez",M903)))</formula>
    </cfRule>
    <cfRule type="containsText" dxfId="6982" priority="2111" operator="containsText" text="1. Improbable">
      <formula>NOT(ISERROR(SEARCH("1. Improbable",M903)))</formula>
    </cfRule>
  </conditionalFormatting>
  <conditionalFormatting sqref="M906:M935">
    <cfRule type="containsText" dxfId="6981" priority="118" operator="containsText" text="5. Muy alta">
      <formula>NOT(ISERROR(SEARCH("5. Muy alta",M906)))</formula>
    </cfRule>
    <cfRule type="containsText" dxfId="6980" priority="119" operator="containsText" text="4. Alta">
      <formula>NOT(ISERROR(SEARCH("4. Alta",M906)))</formula>
    </cfRule>
    <cfRule type="containsText" dxfId="6979" priority="120" operator="containsText" text="3. Media">
      <formula>NOT(ISERROR(SEARCH("3. Media",M906)))</formula>
    </cfRule>
    <cfRule type="containsText" dxfId="6978" priority="121" operator="containsText" text="2. Baja">
      <formula>NOT(ISERROR(SEARCH("2. Baja",M906)))</formula>
    </cfRule>
    <cfRule type="containsText" dxfId="6977" priority="122" operator="containsText" text="1. Muy baja">
      <formula>NOT(ISERROR(SEARCH("1. Muy baja",M906)))</formula>
    </cfRule>
  </conditionalFormatting>
  <conditionalFormatting sqref="M936:M977">
    <cfRule type="containsText" dxfId="6976" priority="2024" operator="containsText" text="5. Muy alta">
      <formula>NOT(ISERROR(SEARCH("5. Muy alta",M936)))</formula>
    </cfRule>
    <cfRule type="containsText" dxfId="6975" priority="2025" operator="containsText" text="4. Alta">
      <formula>NOT(ISERROR(SEARCH("4. Alta",M936)))</formula>
    </cfRule>
    <cfRule type="containsText" dxfId="6974" priority="2026" operator="containsText" text="3. Media">
      <formula>NOT(ISERROR(SEARCH("3. Media",M936)))</formula>
    </cfRule>
    <cfRule type="containsText" dxfId="6973" priority="2027" operator="containsText" text="2. Baja">
      <formula>NOT(ISERROR(SEARCH("2. Baja",M936)))</formula>
    </cfRule>
    <cfRule type="containsText" dxfId="6972" priority="2028" operator="containsText" text="1. Muy baja">
      <formula>NOT(ISERROR(SEARCH("1. Muy baja",M936)))</formula>
    </cfRule>
  </conditionalFormatting>
  <conditionalFormatting sqref="M969">
    <cfRule type="containsText" dxfId="6971" priority="1902" operator="containsText" text="Casi Seguro">
      <formula>NOT(ISERROR(SEARCH("Casi Seguro",M969)))</formula>
    </cfRule>
    <cfRule type="containsText" dxfId="6970" priority="1903" operator="containsText" text="4. Probable">
      <formula>NOT(ISERROR(SEARCH("4. Probable",M969)))</formula>
    </cfRule>
    <cfRule type="containsText" dxfId="6969" priority="1904" operator="containsText" text="Posible">
      <formula>NOT(ISERROR(SEARCH("Posible",M969)))</formula>
    </cfRule>
    <cfRule type="containsText" dxfId="6968" priority="1905" operator="containsText" text="Rara Vez">
      <formula>NOT(ISERROR(SEARCH("Rara Vez",M969)))</formula>
    </cfRule>
    <cfRule type="containsText" dxfId="6967" priority="1906" operator="containsText" text="1. Improbable">
      <formula>NOT(ISERROR(SEARCH("1. Improbable",M969)))</formula>
    </cfRule>
  </conditionalFormatting>
  <conditionalFormatting sqref="M972">
    <cfRule type="containsText" dxfId="6966" priority="1887" operator="containsText" text="Casi Seguro">
      <formula>NOT(ISERROR(SEARCH("Casi Seguro",M972)))</formula>
    </cfRule>
    <cfRule type="containsText" dxfId="6965" priority="1888" operator="containsText" text="4. Probable">
      <formula>NOT(ISERROR(SEARCH("4. Probable",M972)))</formula>
    </cfRule>
    <cfRule type="containsText" dxfId="6964" priority="1889" operator="containsText" text="Posible">
      <formula>NOT(ISERROR(SEARCH("Posible",M972)))</formula>
    </cfRule>
    <cfRule type="containsText" dxfId="6963" priority="1890" operator="containsText" text="Rara Vez">
      <formula>NOT(ISERROR(SEARCH("Rara Vez",M972)))</formula>
    </cfRule>
    <cfRule type="containsText" dxfId="6962" priority="1891" operator="containsText" text="1. Improbable">
      <formula>NOT(ISERROR(SEARCH("1. Improbable",M972)))</formula>
    </cfRule>
  </conditionalFormatting>
  <conditionalFormatting sqref="M975">
    <cfRule type="containsText" dxfId="6961" priority="1872" operator="containsText" text="Casi Seguro">
      <formula>NOT(ISERROR(SEARCH("Casi Seguro",M975)))</formula>
    </cfRule>
    <cfRule type="containsText" dxfId="6960" priority="1873" operator="containsText" text="4. Probable">
      <formula>NOT(ISERROR(SEARCH("4. Probable",M975)))</formula>
    </cfRule>
    <cfRule type="containsText" dxfId="6959" priority="1874" operator="containsText" text="Posible">
      <formula>NOT(ISERROR(SEARCH("Posible",M975)))</formula>
    </cfRule>
    <cfRule type="containsText" dxfId="6958" priority="1875" operator="containsText" text="Rara Vez">
      <formula>NOT(ISERROR(SEARCH("Rara Vez",M975)))</formula>
    </cfRule>
    <cfRule type="containsText" dxfId="6957" priority="1876" operator="containsText" text="1. Improbable">
      <formula>NOT(ISERROR(SEARCH("1. Improbable",M975)))</formula>
    </cfRule>
  </conditionalFormatting>
  <conditionalFormatting sqref="M978:M1025">
    <cfRule type="containsText" dxfId="6956" priority="1852" operator="containsText" text="5. Muy alta">
      <formula>NOT(ISERROR(SEARCH("5. Muy alta",M978)))</formula>
    </cfRule>
    <cfRule type="containsText" dxfId="6955" priority="1853" operator="containsText" text="4. Alta">
      <formula>NOT(ISERROR(SEARCH("4. Alta",M978)))</formula>
    </cfRule>
    <cfRule type="containsText" dxfId="6954" priority="1854" operator="containsText" text="3. Media">
      <formula>NOT(ISERROR(SEARCH("3. Media",M978)))</formula>
    </cfRule>
    <cfRule type="containsText" dxfId="6953" priority="1855" operator="containsText" text="2. Baja">
      <formula>NOT(ISERROR(SEARCH("2. Baja",M978)))</formula>
    </cfRule>
    <cfRule type="containsText" dxfId="6952" priority="1856" operator="containsText" text="1. Muy baja">
      <formula>NOT(ISERROR(SEARCH("1. Muy baja",M978)))</formula>
    </cfRule>
  </conditionalFormatting>
  <conditionalFormatting sqref="M1011">
    <cfRule type="containsText" dxfId="6951" priority="1789" operator="containsText" text="Casi Seguro">
      <formula>NOT(ISERROR(SEARCH("Casi Seguro",M1011)))</formula>
    </cfRule>
    <cfRule type="containsText" dxfId="6950" priority="1790" operator="containsText" text="4. Probable">
      <formula>NOT(ISERROR(SEARCH("4. Probable",M1011)))</formula>
    </cfRule>
    <cfRule type="containsText" dxfId="6949" priority="1791" operator="containsText" text="Posible">
      <formula>NOT(ISERROR(SEARCH("Posible",M1011)))</formula>
    </cfRule>
    <cfRule type="containsText" dxfId="6948" priority="1792" operator="containsText" text="Rara Vez">
      <formula>NOT(ISERROR(SEARCH("Rara Vez",M1011)))</formula>
    </cfRule>
    <cfRule type="containsText" dxfId="6947" priority="1793" operator="containsText" text="1. Improbable">
      <formula>NOT(ISERROR(SEARCH("1. Improbable",M1011)))</formula>
    </cfRule>
  </conditionalFormatting>
  <conditionalFormatting sqref="M1014">
    <cfRule type="containsText" dxfId="6946" priority="1774" operator="containsText" text="Casi Seguro">
      <formula>NOT(ISERROR(SEARCH("Casi Seguro",M1014)))</formula>
    </cfRule>
    <cfRule type="containsText" dxfId="6945" priority="1775" operator="containsText" text="4. Probable">
      <formula>NOT(ISERROR(SEARCH("4. Probable",M1014)))</formula>
    </cfRule>
    <cfRule type="containsText" dxfId="6944" priority="1776" operator="containsText" text="Posible">
      <formula>NOT(ISERROR(SEARCH("Posible",M1014)))</formula>
    </cfRule>
    <cfRule type="containsText" dxfId="6943" priority="1777" operator="containsText" text="Rara Vez">
      <formula>NOT(ISERROR(SEARCH("Rara Vez",M1014)))</formula>
    </cfRule>
    <cfRule type="containsText" dxfId="6942" priority="1778" operator="containsText" text="1. Improbable">
      <formula>NOT(ISERROR(SEARCH("1. Improbable",M1014)))</formula>
    </cfRule>
  </conditionalFormatting>
  <conditionalFormatting sqref="M1017">
    <cfRule type="containsText" dxfId="6941" priority="1759" operator="containsText" text="Casi Seguro">
      <formula>NOT(ISERROR(SEARCH("Casi Seguro",M1017)))</formula>
    </cfRule>
    <cfRule type="containsText" dxfId="6940" priority="1760" operator="containsText" text="4. Probable">
      <formula>NOT(ISERROR(SEARCH("4. Probable",M1017)))</formula>
    </cfRule>
    <cfRule type="containsText" dxfId="6939" priority="1761" operator="containsText" text="Posible">
      <formula>NOT(ISERROR(SEARCH("Posible",M1017)))</formula>
    </cfRule>
    <cfRule type="containsText" dxfId="6938" priority="1762" operator="containsText" text="Rara Vez">
      <formula>NOT(ISERROR(SEARCH("Rara Vez",M1017)))</formula>
    </cfRule>
    <cfRule type="containsText" dxfId="6937" priority="1763" operator="containsText" text="1. Improbable">
      <formula>NOT(ISERROR(SEARCH("1. Improbable",M1017)))</formula>
    </cfRule>
  </conditionalFormatting>
  <conditionalFormatting sqref="M1020">
    <cfRule type="containsText" dxfId="6936" priority="1749" operator="containsText" text="Casi Seguro">
      <formula>NOT(ISERROR(SEARCH("Casi Seguro",M1020)))</formula>
    </cfRule>
    <cfRule type="containsText" dxfId="6935" priority="1750" operator="containsText" text="4. Probable">
      <formula>NOT(ISERROR(SEARCH("4. Probable",M1020)))</formula>
    </cfRule>
    <cfRule type="containsText" dxfId="6934" priority="1751" operator="containsText" text="Posible">
      <formula>NOT(ISERROR(SEARCH("Posible",M1020)))</formula>
    </cfRule>
    <cfRule type="containsText" dxfId="6933" priority="1752" operator="containsText" text="Rara Vez">
      <formula>NOT(ISERROR(SEARCH("Rara Vez",M1020)))</formula>
    </cfRule>
    <cfRule type="containsText" dxfId="6932" priority="1753" operator="containsText" text="1. Improbable">
      <formula>NOT(ISERROR(SEARCH("1. Improbable",M1020)))</formula>
    </cfRule>
  </conditionalFormatting>
  <conditionalFormatting sqref="M1023">
    <cfRule type="containsText" dxfId="6931" priority="1734" operator="containsText" text="Casi Seguro">
      <formula>NOT(ISERROR(SEARCH("Casi Seguro",M1023)))</formula>
    </cfRule>
    <cfRule type="containsText" dxfId="6930" priority="1735" operator="containsText" text="4. Probable">
      <formula>NOT(ISERROR(SEARCH("4. Probable",M1023)))</formula>
    </cfRule>
    <cfRule type="containsText" dxfId="6929" priority="1736" operator="containsText" text="Posible">
      <formula>NOT(ISERROR(SEARCH("Posible",M1023)))</formula>
    </cfRule>
    <cfRule type="containsText" dxfId="6928" priority="1737" operator="containsText" text="Rara Vez">
      <formula>NOT(ISERROR(SEARCH("Rara Vez",M1023)))</formula>
    </cfRule>
    <cfRule type="containsText" dxfId="6927" priority="1738" operator="containsText" text="1. Improbable">
      <formula>NOT(ISERROR(SEARCH("1. Improbable",M1023)))</formula>
    </cfRule>
  </conditionalFormatting>
  <conditionalFormatting sqref="M1026:M1067">
    <cfRule type="containsText" dxfId="6926" priority="1468" operator="containsText" text="5. Muy alta">
      <formula>NOT(ISERROR(SEARCH("5. Muy alta",M1026)))</formula>
    </cfRule>
    <cfRule type="containsText" dxfId="6925" priority="1469" operator="containsText" text="4. Alta">
      <formula>NOT(ISERROR(SEARCH("4. Alta",M1026)))</formula>
    </cfRule>
    <cfRule type="containsText" dxfId="6924" priority="1470" operator="containsText" text="3. Media">
      <formula>NOT(ISERROR(SEARCH("3. Media",M1026)))</formula>
    </cfRule>
    <cfRule type="containsText" dxfId="6923" priority="1471" operator="containsText" text="2. Baja">
      <formula>NOT(ISERROR(SEARCH("2. Baja",M1026)))</formula>
    </cfRule>
    <cfRule type="containsText" dxfId="6922" priority="1472" operator="containsText" text="1. Muy baja">
      <formula>NOT(ISERROR(SEARCH("1. Muy baja",M1026)))</formula>
    </cfRule>
  </conditionalFormatting>
  <conditionalFormatting sqref="M1059">
    <cfRule type="containsText" dxfId="6921" priority="1410" operator="containsText" text="Casi Seguro">
      <formula>NOT(ISERROR(SEARCH("Casi Seguro",M1059)))</formula>
    </cfRule>
    <cfRule type="containsText" dxfId="6920" priority="1411" operator="containsText" text="4. Probable">
      <formula>NOT(ISERROR(SEARCH("4. Probable",M1059)))</formula>
    </cfRule>
    <cfRule type="containsText" dxfId="6919" priority="1412" operator="containsText" text="Posible">
      <formula>NOT(ISERROR(SEARCH("Posible",M1059)))</formula>
    </cfRule>
    <cfRule type="containsText" dxfId="6918" priority="1413" operator="containsText" text="Rara Vez">
      <formula>NOT(ISERROR(SEARCH("Rara Vez",M1059)))</formula>
    </cfRule>
    <cfRule type="containsText" dxfId="6917" priority="1414" operator="containsText" text="1. Improbable">
      <formula>NOT(ISERROR(SEARCH("1. Improbable",M1059)))</formula>
    </cfRule>
  </conditionalFormatting>
  <conditionalFormatting sqref="M1062">
    <cfRule type="containsText" dxfId="6916" priority="1395" operator="containsText" text="Casi Seguro">
      <formula>NOT(ISERROR(SEARCH("Casi Seguro",M1062)))</formula>
    </cfRule>
    <cfRule type="containsText" dxfId="6915" priority="1396" operator="containsText" text="4. Probable">
      <formula>NOT(ISERROR(SEARCH("4. Probable",M1062)))</formula>
    </cfRule>
    <cfRule type="containsText" dxfId="6914" priority="1397" operator="containsText" text="Posible">
      <formula>NOT(ISERROR(SEARCH("Posible",M1062)))</formula>
    </cfRule>
    <cfRule type="containsText" dxfId="6913" priority="1398" operator="containsText" text="Rara Vez">
      <formula>NOT(ISERROR(SEARCH("Rara Vez",M1062)))</formula>
    </cfRule>
    <cfRule type="containsText" dxfId="6912" priority="1399" operator="containsText" text="1. Improbable">
      <formula>NOT(ISERROR(SEARCH("1. Improbable",M1062)))</formula>
    </cfRule>
  </conditionalFormatting>
  <conditionalFormatting sqref="M1065">
    <cfRule type="containsText" dxfId="6911" priority="1380" operator="containsText" text="Casi Seguro">
      <formula>NOT(ISERROR(SEARCH("Casi Seguro",M1065)))</formula>
    </cfRule>
    <cfRule type="containsText" dxfId="6910" priority="1381" operator="containsText" text="4. Probable">
      <formula>NOT(ISERROR(SEARCH("4. Probable",M1065)))</formula>
    </cfRule>
    <cfRule type="containsText" dxfId="6909" priority="1382" operator="containsText" text="Posible">
      <formula>NOT(ISERROR(SEARCH("Posible",M1065)))</formula>
    </cfRule>
    <cfRule type="containsText" dxfId="6908" priority="1383" operator="containsText" text="Rara Vez">
      <formula>NOT(ISERROR(SEARCH("Rara Vez",M1065)))</formula>
    </cfRule>
    <cfRule type="containsText" dxfId="6907" priority="1384" operator="containsText" text="1. Improbable">
      <formula>NOT(ISERROR(SEARCH("1. Improbable",M1065)))</formula>
    </cfRule>
  </conditionalFormatting>
  <conditionalFormatting sqref="M1068:M1109">
    <cfRule type="containsText" dxfId="6906" priority="1301" operator="containsText" text="5. Muy alta">
      <formula>NOT(ISERROR(SEARCH("5. Muy alta",M1068)))</formula>
    </cfRule>
    <cfRule type="containsText" dxfId="6905" priority="1302" operator="containsText" text="4. Alta">
      <formula>NOT(ISERROR(SEARCH("4. Alta",M1068)))</formula>
    </cfRule>
    <cfRule type="containsText" dxfId="6904" priority="1303" operator="containsText" text="3. Media">
      <formula>NOT(ISERROR(SEARCH("3. Media",M1068)))</formula>
    </cfRule>
    <cfRule type="containsText" dxfId="6903" priority="1304" operator="containsText" text="2. Baja">
      <formula>NOT(ISERROR(SEARCH("2. Baja",M1068)))</formula>
    </cfRule>
    <cfRule type="containsText" dxfId="6902" priority="1305" operator="containsText" text="1. Muy baja">
      <formula>NOT(ISERROR(SEARCH("1. Muy baja",M1068)))</formula>
    </cfRule>
  </conditionalFormatting>
  <conditionalFormatting sqref="M1101">
    <cfRule type="containsText" dxfId="6901" priority="1189" operator="containsText" text="Casi Seguro">
      <formula>NOT(ISERROR(SEARCH("Casi Seguro",M1101)))</formula>
    </cfRule>
    <cfRule type="containsText" dxfId="6900" priority="1190" operator="containsText" text="4. Probable">
      <formula>NOT(ISERROR(SEARCH("4. Probable",M1101)))</formula>
    </cfRule>
    <cfRule type="containsText" dxfId="6899" priority="1191" operator="containsText" text="Posible">
      <formula>NOT(ISERROR(SEARCH("Posible",M1101)))</formula>
    </cfRule>
    <cfRule type="containsText" dxfId="6898" priority="1192" operator="containsText" text="Rara Vez">
      <formula>NOT(ISERROR(SEARCH("Rara Vez",M1101)))</formula>
    </cfRule>
    <cfRule type="containsText" dxfId="6897" priority="1193" operator="containsText" text="1. Improbable">
      <formula>NOT(ISERROR(SEARCH("1. Improbable",M1101)))</formula>
    </cfRule>
  </conditionalFormatting>
  <conditionalFormatting sqref="M1104">
    <cfRule type="containsText" dxfId="6896" priority="1179" operator="containsText" text="Casi Seguro">
      <formula>NOT(ISERROR(SEARCH("Casi Seguro",M1104)))</formula>
    </cfRule>
    <cfRule type="containsText" dxfId="6895" priority="1180" operator="containsText" text="4. Probable">
      <formula>NOT(ISERROR(SEARCH("4. Probable",M1104)))</formula>
    </cfRule>
    <cfRule type="containsText" dxfId="6894" priority="1181" operator="containsText" text="Posible">
      <formula>NOT(ISERROR(SEARCH("Posible",M1104)))</formula>
    </cfRule>
    <cfRule type="containsText" dxfId="6893" priority="1182" operator="containsText" text="Rara Vez">
      <formula>NOT(ISERROR(SEARCH("Rara Vez",M1104)))</formula>
    </cfRule>
    <cfRule type="containsText" dxfId="6892" priority="1183" operator="containsText" text="1. Improbable">
      <formula>NOT(ISERROR(SEARCH("1. Improbable",M1104)))</formula>
    </cfRule>
  </conditionalFormatting>
  <conditionalFormatting sqref="M1107">
    <cfRule type="containsText" dxfId="6891" priority="1164" operator="containsText" text="Casi Seguro">
      <formula>NOT(ISERROR(SEARCH("Casi Seguro",M1107)))</formula>
    </cfRule>
    <cfRule type="containsText" dxfId="6890" priority="1165" operator="containsText" text="4. Probable">
      <formula>NOT(ISERROR(SEARCH("4. Probable",M1107)))</formula>
    </cfRule>
    <cfRule type="containsText" dxfId="6889" priority="1166" operator="containsText" text="Posible">
      <formula>NOT(ISERROR(SEARCH("Posible",M1107)))</formula>
    </cfRule>
    <cfRule type="containsText" dxfId="6888" priority="1167" operator="containsText" text="Rara Vez">
      <formula>NOT(ISERROR(SEARCH("Rara Vez",M1107)))</formula>
    </cfRule>
    <cfRule type="containsText" dxfId="6887" priority="1168" operator="containsText" text="1. Improbable">
      <formula>NOT(ISERROR(SEARCH("1. Improbable",M1107)))</formula>
    </cfRule>
  </conditionalFormatting>
  <conditionalFormatting sqref="M1110:M1151">
    <cfRule type="containsText" dxfId="6886" priority="1129" operator="containsText" text="5. Muy alta">
      <formula>NOT(ISERROR(SEARCH("5. Muy alta",M1110)))</formula>
    </cfRule>
    <cfRule type="containsText" dxfId="6885" priority="1130" operator="containsText" text="4. Alta">
      <formula>NOT(ISERROR(SEARCH("4. Alta",M1110)))</formula>
    </cfRule>
    <cfRule type="containsText" dxfId="6884" priority="1131" operator="containsText" text="3. Media">
      <formula>NOT(ISERROR(SEARCH("3. Media",M1110)))</formula>
    </cfRule>
    <cfRule type="containsText" dxfId="6883" priority="1132" operator="containsText" text="2. Baja">
      <formula>NOT(ISERROR(SEARCH("2. Baja",M1110)))</formula>
    </cfRule>
    <cfRule type="containsText" dxfId="6882" priority="1133" operator="containsText" text="1. Muy baja">
      <formula>NOT(ISERROR(SEARCH("1. Muy baja",M1110)))</formula>
    </cfRule>
  </conditionalFormatting>
  <conditionalFormatting sqref="M1143 M1146 M1149">
    <cfRule type="containsText" dxfId="6881" priority="1057" operator="containsText" text="4. Probable">
      <formula>NOT(ISERROR(SEARCH("4. Probable",M1143)))</formula>
    </cfRule>
    <cfRule type="containsText" dxfId="6880" priority="1058" operator="containsText" text="Posible">
      <formula>NOT(ISERROR(SEARCH("Posible",M1143)))</formula>
    </cfRule>
    <cfRule type="containsText" dxfId="6879" priority="1059" operator="containsText" text="Rara Vez">
      <formula>NOT(ISERROR(SEARCH("Rara Vez",M1143)))</formula>
    </cfRule>
    <cfRule type="containsText" dxfId="6878" priority="1060" operator="containsText" text="1. Improbable">
      <formula>NOT(ISERROR(SEARCH("1. Improbable",M1143)))</formula>
    </cfRule>
  </conditionalFormatting>
  <conditionalFormatting sqref="M1146 M1149 M1143">
    <cfRule type="containsText" dxfId="6877" priority="1056" operator="containsText" text="Casi Seguro">
      <formula>NOT(ISERROR(SEARCH("Casi Seguro",M1143)))</formula>
    </cfRule>
  </conditionalFormatting>
  <conditionalFormatting sqref="M1146">
    <cfRule type="containsText" dxfId="6876" priority="1041" operator="containsText" text="Casi Seguro">
      <formula>NOT(ISERROR(SEARCH("Casi Seguro",M1146)))</formula>
    </cfRule>
    <cfRule type="containsText" dxfId="6875" priority="1042" operator="containsText" text="4. Probable">
      <formula>NOT(ISERROR(SEARCH("4. Probable",M1146)))</formula>
    </cfRule>
    <cfRule type="containsText" dxfId="6874" priority="1043" operator="containsText" text="Posible">
      <formula>NOT(ISERROR(SEARCH("Posible",M1146)))</formula>
    </cfRule>
    <cfRule type="containsText" dxfId="6873" priority="1044" operator="containsText" text="Rara Vez">
      <formula>NOT(ISERROR(SEARCH("Rara Vez",M1146)))</formula>
    </cfRule>
    <cfRule type="containsText" dxfId="6872" priority="1045" operator="containsText" text="1. Improbable">
      <formula>NOT(ISERROR(SEARCH("1. Improbable",M1146)))</formula>
    </cfRule>
  </conditionalFormatting>
  <conditionalFormatting sqref="M1149">
    <cfRule type="containsText" dxfId="6871" priority="1026" operator="containsText" text="Casi Seguro">
      <formula>NOT(ISERROR(SEARCH("Casi Seguro",M1149)))</formula>
    </cfRule>
    <cfRule type="containsText" dxfId="6870" priority="1027" operator="containsText" text="4. Probable">
      <formula>NOT(ISERROR(SEARCH("4. Probable",M1149)))</formula>
    </cfRule>
    <cfRule type="containsText" dxfId="6869" priority="1028" operator="containsText" text="Posible">
      <formula>NOT(ISERROR(SEARCH("Posible",M1149)))</formula>
    </cfRule>
    <cfRule type="containsText" dxfId="6868" priority="1029" operator="containsText" text="Rara Vez">
      <formula>NOT(ISERROR(SEARCH("Rara Vez",M1149)))</formula>
    </cfRule>
    <cfRule type="containsText" dxfId="6867" priority="1030" operator="containsText" text="1. Improbable">
      <formula>NOT(ISERROR(SEARCH("1. Improbable",M1149)))</formula>
    </cfRule>
  </conditionalFormatting>
  <conditionalFormatting sqref="M1152:M1181">
    <cfRule type="containsText" dxfId="6866" priority="957" operator="containsText" text="5. Muy alta">
      <formula>NOT(ISERROR(SEARCH("5. Muy alta",M1152)))</formula>
    </cfRule>
    <cfRule type="containsText" dxfId="6865" priority="958" operator="containsText" text="4. Alta">
      <formula>NOT(ISERROR(SEARCH("4. Alta",M1152)))</formula>
    </cfRule>
    <cfRule type="containsText" dxfId="6864" priority="959" operator="containsText" text="3. Media">
      <formula>NOT(ISERROR(SEARCH("3. Media",M1152)))</formula>
    </cfRule>
    <cfRule type="containsText" dxfId="6863" priority="960" operator="containsText" text="2. Baja">
      <formula>NOT(ISERROR(SEARCH("2. Baja",M1152)))</formula>
    </cfRule>
    <cfRule type="containsText" dxfId="6862" priority="961" operator="containsText" text="1. Muy baja">
      <formula>NOT(ISERROR(SEARCH("1. Muy baja",M1152)))</formula>
    </cfRule>
  </conditionalFormatting>
  <conditionalFormatting sqref="M1182:M1199 AS1182:AS1199">
    <cfRule type="containsText" dxfId="6861" priority="841" operator="containsText" text="4. Alta">
      <formula>NOT(ISERROR(SEARCH("4. Alta",M1182)))</formula>
    </cfRule>
    <cfRule type="containsText" dxfId="6860" priority="842" operator="containsText" text="3. Media">
      <formula>NOT(ISERROR(SEARCH("3. Media",M1182)))</formula>
    </cfRule>
    <cfRule type="containsText" dxfId="6859" priority="843" operator="containsText" text="2. Baja">
      <formula>NOT(ISERROR(SEARCH("2. Baja",M1182)))</formula>
    </cfRule>
    <cfRule type="containsText" dxfId="6858" priority="844" operator="containsText" text="1. Muy baja">
      <formula>NOT(ISERROR(SEARCH("1. Muy baja",M1182)))</formula>
    </cfRule>
  </conditionalFormatting>
  <conditionalFormatting sqref="M1200:M1217 AS1200:AS1217">
    <cfRule type="containsText" dxfId="6857" priority="791" operator="containsText" text="4. Alta">
      <formula>NOT(ISERROR(SEARCH("4. Alta",M1200)))</formula>
    </cfRule>
    <cfRule type="containsText" dxfId="6856" priority="792" operator="containsText" text="3. Media">
      <formula>NOT(ISERROR(SEARCH("3. Media",M1200)))</formula>
    </cfRule>
    <cfRule type="containsText" dxfId="6855" priority="793" operator="containsText" text="2. Baja">
      <formula>NOT(ISERROR(SEARCH("2. Baja",M1200)))</formula>
    </cfRule>
    <cfRule type="containsText" dxfId="6854" priority="794" operator="containsText" text="1. Muy baja">
      <formula>NOT(ISERROR(SEARCH("1. Muy baja",M1200)))</formula>
    </cfRule>
  </conditionalFormatting>
  <conditionalFormatting sqref="M1218:M1247">
    <cfRule type="containsText" dxfId="6853" priority="586" operator="containsText" text="5. Muy alta">
      <formula>NOT(ISERROR(SEARCH("5. Muy alta",M1218)))</formula>
    </cfRule>
    <cfRule type="containsText" dxfId="6852" priority="587" operator="containsText" text="4. Alta">
      <formula>NOT(ISERROR(SEARCH("4. Alta",M1218)))</formula>
    </cfRule>
    <cfRule type="containsText" dxfId="6851" priority="588" operator="containsText" text="3. Media">
      <formula>NOT(ISERROR(SEARCH("3. Media",M1218)))</formula>
    </cfRule>
    <cfRule type="containsText" dxfId="6850" priority="589" operator="containsText" text="2. Baja">
      <formula>NOT(ISERROR(SEARCH("2. Baja",M1218)))</formula>
    </cfRule>
    <cfRule type="containsText" dxfId="6849" priority="590" operator="containsText" text="1. Muy baja">
      <formula>NOT(ISERROR(SEARCH("1. Muy baja",M1218)))</formula>
    </cfRule>
  </conditionalFormatting>
  <conditionalFormatting sqref="M1248:M1289">
    <cfRule type="containsText" dxfId="6848" priority="464" operator="containsText" text="5. Muy alta">
      <formula>NOT(ISERROR(SEARCH("5. Muy alta",M1248)))</formula>
    </cfRule>
    <cfRule type="containsText" dxfId="6847" priority="465" operator="containsText" text="4. Alta">
      <formula>NOT(ISERROR(SEARCH("4. Alta",M1248)))</formula>
    </cfRule>
    <cfRule type="containsText" dxfId="6846" priority="466" operator="containsText" text="3. Media">
      <formula>NOT(ISERROR(SEARCH("3. Media",M1248)))</formula>
    </cfRule>
    <cfRule type="containsText" dxfId="6845" priority="467" operator="containsText" text="2. Baja">
      <formula>NOT(ISERROR(SEARCH("2. Baja",M1248)))</formula>
    </cfRule>
    <cfRule type="containsText" dxfId="6844" priority="468" operator="containsText" text="1. Muy baja">
      <formula>NOT(ISERROR(SEARCH("1. Muy baja",M1248)))</formula>
    </cfRule>
  </conditionalFormatting>
  <conditionalFormatting sqref="M1281">
    <cfRule type="containsText" dxfId="6843" priority="391" operator="containsText" text="Casi Seguro">
      <formula>NOT(ISERROR(SEARCH("Casi Seguro",M1281)))</formula>
    </cfRule>
    <cfRule type="containsText" dxfId="6842" priority="392" operator="containsText" text="4. Probable">
      <formula>NOT(ISERROR(SEARCH("4. Probable",M1281)))</formula>
    </cfRule>
    <cfRule type="containsText" dxfId="6841" priority="393" operator="containsText" text="Posible">
      <formula>NOT(ISERROR(SEARCH("Posible",M1281)))</formula>
    </cfRule>
    <cfRule type="containsText" dxfId="6840" priority="394" operator="containsText" text="Rara Vez">
      <formula>NOT(ISERROR(SEARCH("Rara Vez",M1281)))</formula>
    </cfRule>
    <cfRule type="containsText" dxfId="6839" priority="395" operator="containsText" text="1. Improbable">
      <formula>NOT(ISERROR(SEARCH("1. Improbable",M1281)))</formula>
    </cfRule>
  </conditionalFormatting>
  <conditionalFormatting sqref="M1284">
    <cfRule type="containsText" dxfId="6838" priority="376" operator="containsText" text="Casi Seguro">
      <formula>NOT(ISERROR(SEARCH("Casi Seguro",M1284)))</formula>
    </cfRule>
    <cfRule type="containsText" dxfId="6837" priority="377" operator="containsText" text="4. Probable">
      <formula>NOT(ISERROR(SEARCH("4. Probable",M1284)))</formula>
    </cfRule>
    <cfRule type="containsText" dxfId="6836" priority="378" operator="containsText" text="Posible">
      <formula>NOT(ISERROR(SEARCH("Posible",M1284)))</formula>
    </cfRule>
    <cfRule type="containsText" dxfId="6835" priority="379" operator="containsText" text="Rara Vez">
      <formula>NOT(ISERROR(SEARCH("Rara Vez",M1284)))</formula>
    </cfRule>
    <cfRule type="containsText" dxfId="6834" priority="380" operator="containsText" text="1. Improbable">
      <formula>NOT(ISERROR(SEARCH("1. Improbable",M1284)))</formula>
    </cfRule>
  </conditionalFormatting>
  <conditionalFormatting sqref="M1287">
    <cfRule type="containsText" dxfId="6833" priority="361" operator="containsText" text="Casi Seguro">
      <formula>NOT(ISERROR(SEARCH("Casi Seguro",M1287)))</formula>
    </cfRule>
    <cfRule type="containsText" dxfId="6832" priority="362" operator="containsText" text="4. Probable">
      <formula>NOT(ISERROR(SEARCH("4. Probable",M1287)))</formula>
    </cfRule>
    <cfRule type="containsText" dxfId="6831" priority="363" operator="containsText" text="Posible">
      <formula>NOT(ISERROR(SEARCH("Posible",M1287)))</formula>
    </cfRule>
    <cfRule type="containsText" dxfId="6830" priority="364" operator="containsText" text="Rara Vez">
      <formula>NOT(ISERROR(SEARCH("Rara Vez",M1287)))</formula>
    </cfRule>
    <cfRule type="containsText" dxfId="6829" priority="365" operator="containsText" text="1. Improbable">
      <formula>NOT(ISERROR(SEARCH("1. Improbable",M1287)))</formula>
    </cfRule>
  </conditionalFormatting>
  <conditionalFormatting sqref="M1290:M1319">
    <cfRule type="containsText" dxfId="6828" priority="240" operator="containsText" text="5. Muy alta">
      <formula>NOT(ISERROR(SEARCH("5. Muy alta",M1290)))</formula>
    </cfRule>
    <cfRule type="containsText" dxfId="6827" priority="241" operator="containsText" text="4. Alta">
      <formula>NOT(ISERROR(SEARCH("4. Alta",M1290)))</formula>
    </cfRule>
    <cfRule type="containsText" dxfId="6826" priority="242" operator="containsText" text="3. Media">
      <formula>NOT(ISERROR(SEARCH("3. Media",M1290)))</formula>
    </cfRule>
    <cfRule type="containsText" dxfId="6825" priority="243" operator="containsText" text="2. Baja">
      <formula>NOT(ISERROR(SEARCH("2. Baja",M1290)))</formula>
    </cfRule>
    <cfRule type="containsText" dxfId="6824" priority="244" operator="containsText" text="1. Muy baja">
      <formula>NOT(ISERROR(SEARCH("1. Muy baja",M1290)))</formula>
    </cfRule>
  </conditionalFormatting>
  <conditionalFormatting sqref="P9:P113">
    <cfRule type="containsText" dxfId="6823" priority="7404" operator="containsText" text="1. Leve">
      <formula>NOT(ISERROR(SEARCH("1. Leve",P9)))</formula>
    </cfRule>
    <cfRule type="containsText" dxfId="6822" priority="7405" operator="containsText" text="2. Menor">
      <formula>NOT(ISERROR(SEARCH("2. Menor",P9)))</formula>
    </cfRule>
    <cfRule type="containsText" dxfId="6821" priority="7406" operator="containsText" text="3. Moderado">
      <formula>NOT(ISERROR(SEARCH("3. Moderado",P9)))</formula>
    </cfRule>
    <cfRule type="containsText" dxfId="6820" priority="7407" operator="containsText" text="4. Mayor">
      <formula>NOT(ISERROR(SEARCH("4. Mayor",P9)))</formula>
    </cfRule>
    <cfRule type="containsText" dxfId="6819" priority="7796" operator="containsText" text="5. Catastrófico">
      <formula>NOT(ISERROR(SEARCH("5. Catastrófico",P9)))</formula>
    </cfRule>
  </conditionalFormatting>
  <conditionalFormatting sqref="P42 AU42">
    <cfRule type="containsText" dxfId="6818" priority="7724" operator="containsText" text="Catastrófico">
      <formula>NOT(ISERROR(SEARCH("Catastrófico",P42)))</formula>
    </cfRule>
    <cfRule type="containsText" dxfId="6817" priority="7725" operator="containsText" text="Mayor">
      <formula>NOT(ISERROR(SEARCH("Mayor",P42)))</formula>
    </cfRule>
    <cfRule type="containsText" dxfId="6816" priority="7726" operator="containsText" text="Moderado">
      <formula>NOT(ISERROR(SEARCH("Moderado",P42)))</formula>
    </cfRule>
    <cfRule type="containsText" dxfId="6815" priority="7727" operator="containsText" text="Menor">
      <formula>NOT(ISERROR(SEARCH("Menor",P42)))</formula>
    </cfRule>
    <cfRule type="containsText" dxfId="6814" priority="7728" operator="containsText" text="Insignificante">
      <formula>NOT(ISERROR(SEARCH("Insignificante",P42)))</formula>
    </cfRule>
  </conditionalFormatting>
  <conditionalFormatting sqref="P45 AU45">
    <cfRule type="containsText" dxfId="6813" priority="7709" operator="containsText" text="Catastrófico">
      <formula>NOT(ISERROR(SEARCH("Catastrófico",P45)))</formula>
    </cfRule>
    <cfRule type="containsText" dxfId="6812" priority="7710" operator="containsText" text="Mayor">
      <formula>NOT(ISERROR(SEARCH("Mayor",P45)))</formula>
    </cfRule>
    <cfRule type="containsText" dxfId="6811" priority="7711" operator="containsText" text="Moderado">
      <formula>NOT(ISERROR(SEARCH("Moderado",P45)))</formula>
    </cfRule>
    <cfRule type="containsText" dxfId="6810" priority="7712" operator="containsText" text="Menor">
      <formula>NOT(ISERROR(SEARCH("Menor",P45)))</formula>
    </cfRule>
    <cfRule type="containsText" dxfId="6809" priority="7713" operator="containsText" text="Insignificante">
      <formula>NOT(ISERROR(SEARCH("Insignificante",P45)))</formula>
    </cfRule>
  </conditionalFormatting>
  <conditionalFormatting sqref="P48 AU48">
    <cfRule type="containsText" dxfId="6808" priority="7694" operator="containsText" text="Catastrófico">
      <formula>NOT(ISERROR(SEARCH("Catastrófico",P48)))</formula>
    </cfRule>
    <cfRule type="containsText" dxfId="6807" priority="7695" operator="containsText" text="Mayor">
      <formula>NOT(ISERROR(SEARCH("Mayor",P48)))</formula>
    </cfRule>
    <cfRule type="containsText" dxfId="6806" priority="7696" operator="containsText" text="Moderado">
      <formula>NOT(ISERROR(SEARCH("Moderado",P48)))</formula>
    </cfRule>
    <cfRule type="containsText" dxfId="6805" priority="7697" operator="containsText" text="Menor">
      <formula>NOT(ISERROR(SEARCH("Menor",P48)))</formula>
    </cfRule>
    <cfRule type="containsText" dxfId="6804" priority="7698" operator="containsText" text="Insignificante">
      <formula>NOT(ISERROR(SEARCH("Insignificante",P48)))</formula>
    </cfRule>
  </conditionalFormatting>
  <conditionalFormatting sqref="P51 AU51">
    <cfRule type="containsText" dxfId="6803" priority="7679" operator="containsText" text="Catastrófico">
      <formula>NOT(ISERROR(SEARCH("Catastrófico",P51)))</formula>
    </cfRule>
    <cfRule type="containsText" dxfId="6802" priority="7680" operator="containsText" text="Mayor">
      <formula>NOT(ISERROR(SEARCH("Mayor",P51)))</formula>
    </cfRule>
    <cfRule type="containsText" dxfId="6801" priority="7681" operator="containsText" text="Moderado">
      <formula>NOT(ISERROR(SEARCH("Moderado",P51)))</formula>
    </cfRule>
    <cfRule type="containsText" dxfId="6800" priority="7682" operator="containsText" text="Menor">
      <formula>NOT(ISERROR(SEARCH("Menor",P51)))</formula>
    </cfRule>
    <cfRule type="containsText" dxfId="6799" priority="7683" operator="containsText" text="Insignificante">
      <formula>NOT(ISERROR(SEARCH("Insignificante",P51)))</formula>
    </cfRule>
  </conditionalFormatting>
  <conditionalFormatting sqref="P54 AU54">
    <cfRule type="containsText" dxfId="6798" priority="7664" operator="containsText" text="Catastrófico">
      <formula>NOT(ISERROR(SEARCH("Catastrófico",P54)))</formula>
    </cfRule>
    <cfRule type="containsText" dxfId="6797" priority="7665" operator="containsText" text="Mayor">
      <formula>NOT(ISERROR(SEARCH("Mayor",P54)))</formula>
    </cfRule>
    <cfRule type="containsText" dxfId="6796" priority="7666" operator="containsText" text="Moderado">
      <formula>NOT(ISERROR(SEARCH("Moderado",P54)))</formula>
    </cfRule>
    <cfRule type="containsText" dxfId="6795" priority="7667" operator="containsText" text="Menor">
      <formula>NOT(ISERROR(SEARCH("Menor",P54)))</formula>
    </cfRule>
    <cfRule type="containsText" dxfId="6794" priority="7668" operator="containsText" text="Insignificante">
      <formula>NOT(ISERROR(SEARCH("Insignificante",P54)))</formula>
    </cfRule>
  </conditionalFormatting>
  <conditionalFormatting sqref="P57 AU57">
    <cfRule type="containsText" dxfId="6793" priority="7649" operator="containsText" text="Catastrófico">
      <formula>NOT(ISERROR(SEARCH("Catastrófico",P57)))</formula>
    </cfRule>
    <cfRule type="containsText" dxfId="6792" priority="7650" operator="containsText" text="Mayor">
      <formula>NOT(ISERROR(SEARCH("Mayor",P57)))</formula>
    </cfRule>
    <cfRule type="containsText" dxfId="6791" priority="7651" operator="containsText" text="Moderado">
      <formula>NOT(ISERROR(SEARCH("Moderado",P57)))</formula>
    </cfRule>
    <cfRule type="containsText" dxfId="6790" priority="7652" operator="containsText" text="Menor">
      <formula>NOT(ISERROR(SEARCH("Menor",P57)))</formula>
    </cfRule>
    <cfRule type="containsText" dxfId="6789" priority="7653" operator="containsText" text="Insignificante">
      <formula>NOT(ISERROR(SEARCH("Insignificante",P57)))</formula>
    </cfRule>
  </conditionalFormatting>
  <conditionalFormatting sqref="P60 AU60">
    <cfRule type="containsText" dxfId="6788" priority="7634" operator="containsText" text="Catastrófico">
      <formula>NOT(ISERROR(SEARCH("Catastrófico",P60)))</formula>
    </cfRule>
    <cfRule type="containsText" dxfId="6787" priority="7635" operator="containsText" text="Mayor">
      <formula>NOT(ISERROR(SEARCH("Mayor",P60)))</formula>
    </cfRule>
    <cfRule type="containsText" dxfId="6786" priority="7636" operator="containsText" text="Moderado">
      <formula>NOT(ISERROR(SEARCH("Moderado",P60)))</formula>
    </cfRule>
    <cfRule type="containsText" dxfId="6785" priority="7637" operator="containsText" text="Menor">
      <formula>NOT(ISERROR(SEARCH("Menor",P60)))</formula>
    </cfRule>
    <cfRule type="containsText" dxfId="6784" priority="7638" operator="containsText" text="Insignificante">
      <formula>NOT(ISERROR(SEARCH("Insignificante",P60)))</formula>
    </cfRule>
  </conditionalFormatting>
  <conditionalFormatting sqref="P63 AU63">
    <cfRule type="containsText" dxfId="6783" priority="7619" operator="containsText" text="Catastrófico">
      <formula>NOT(ISERROR(SEARCH("Catastrófico",P63)))</formula>
    </cfRule>
    <cfRule type="containsText" dxfId="6782" priority="7620" operator="containsText" text="Mayor">
      <formula>NOT(ISERROR(SEARCH("Mayor",P63)))</formula>
    </cfRule>
    <cfRule type="containsText" dxfId="6781" priority="7621" operator="containsText" text="Moderado">
      <formula>NOT(ISERROR(SEARCH("Moderado",P63)))</formula>
    </cfRule>
    <cfRule type="containsText" dxfId="6780" priority="7622" operator="containsText" text="Menor">
      <formula>NOT(ISERROR(SEARCH("Menor",P63)))</formula>
    </cfRule>
    <cfRule type="containsText" dxfId="6779" priority="7623" operator="containsText" text="Insignificante">
      <formula>NOT(ISERROR(SEARCH("Insignificante",P63)))</formula>
    </cfRule>
  </conditionalFormatting>
  <conditionalFormatting sqref="P66 AU66">
    <cfRule type="containsText" dxfId="6778" priority="7604" operator="containsText" text="Catastrófico">
      <formula>NOT(ISERROR(SEARCH("Catastrófico",P66)))</formula>
    </cfRule>
    <cfRule type="containsText" dxfId="6777" priority="7605" operator="containsText" text="Mayor">
      <formula>NOT(ISERROR(SEARCH("Mayor",P66)))</formula>
    </cfRule>
    <cfRule type="containsText" dxfId="6776" priority="7606" operator="containsText" text="Moderado">
      <formula>NOT(ISERROR(SEARCH("Moderado",P66)))</formula>
    </cfRule>
    <cfRule type="containsText" dxfId="6775" priority="7607" operator="containsText" text="Menor">
      <formula>NOT(ISERROR(SEARCH("Menor",P66)))</formula>
    </cfRule>
    <cfRule type="containsText" dxfId="6774" priority="7608" operator="containsText" text="Insignificante">
      <formula>NOT(ISERROR(SEARCH("Insignificante",P66)))</formula>
    </cfRule>
  </conditionalFormatting>
  <conditionalFormatting sqref="P69 AU69">
    <cfRule type="containsText" dxfId="6773" priority="7589" operator="containsText" text="Catastrófico">
      <formula>NOT(ISERROR(SEARCH("Catastrófico",P69)))</formula>
    </cfRule>
    <cfRule type="containsText" dxfId="6772" priority="7590" operator="containsText" text="Mayor">
      <formula>NOT(ISERROR(SEARCH("Mayor",P69)))</formula>
    </cfRule>
    <cfRule type="containsText" dxfId="6771" priority="7591" operator="containsText" text="Moderado">
      <formula>NOT(ISERROR(SEARCH("Moderado",P69)))</formula>
    </cfRule>
    <cfRule type="containsText" dxfId="6770" priority="7592" operator="containsText" text="Menor">
      <formula>NOT(ISERROR(SEARCH("Menor",P69)))</formula>
    </cfRule>
    <cfRule type="containsText" dxfId="6769" priority="7593" operator="containsText" text="Insignificante">
      <formula>NOT(ISERROR(SEARCH("Insignificante",P69)))</formula>
    </cfRule>
  </conditionalFormatting>
  <conditionalFormatting sqref="P72 AU72">
    <cfRule type="containsText" dxfId="6768" priority="7574" operator="containsText" text="Catastrófico">
      <formula>NOT(ISERROR(SEARCH("Catastrófico",P72)))</formula>
    </cfRule>
    <cfRule type="containsText" dxfId="6767" priority="7575" operator="containsText" text="Mayor">
      <formula>NOT(ISERROR(SEARCH("Mayor",P72)))</formula>
    </cfRule>
    <cfRule type="containsText" dxfId="6766" priority="7576" operator="containsText" text="Moderado">
      <formula>NOT(ISERROR(SEARCH("Moderado",P72)))</formula>
    </cfRule>
    <cfRule type="containsText" dxfId="6765" priority="7577" operator="containsText" text="Menor">
      <formula>NOT(ISERROR(SEARCH("Menor",P72)))</formula>
    </cfRule>
    <cfRule type="containsText" dxfId="6764" priority="7578" operator="containsText" text="Insignificante">
      <formula>NOT(ISERROR(SEARCH("Insignificante",P72)))</formula>
    </cfRule>
  </conditionalFormatting>
  <conditionalFormatting sqref="P75 AU75">
    <cfRule type="containsText" dxfId="6763" priority="7559" operator="containsText" text="Catastrófico">
      <formula>NOT(ISERROR(SEARCH("Catastrófico",P75)))</formula>
    </cfRule>
    <cfRule type="containsText" dxfId="6762" priority="7560" operator="containsText" text="Mayor">
      <formula>NOT(ISERROR(SEARCH("Mayor",P75)))</formula>
    </cfRule>
    <cfRule type="containsText" dxfId="6761" priority="7561" operator="containsText" text="Moderado">
      <formula>NOT(ISERROR(SEARCH("Moderado",P75)))</formula>
    </cfRule>
    <cfRule type="containsText" dxfId="6760" priority="7562" operator="containsText" text="Menor">
      <formula>NOT(ISERROR(SEARCH("Menor",P75)))</formula>
    </cfRule>
    <cfRule type="containsText" dxfId="6759" priority="7563" operator="containsText" text="Insignificante">
      <formula>NOT(ISERROR(SEARCH("Insignificante",P75)))</formula>
    </cfRule>
  </conditionalFormatting>
  <conditionalFormatting sqref="P78 AU78">
    <cfRule type="containsText" dxfId="6758" priority="7544" operator="containsText" text="Catastrófico">
      <formula>NOT(ISERROR(SEARCH("Catastrófico",P78)))</formula>
    </cfRule>
    <cfRule type="containsText" dxfId="6757" priority="7545" operator="containsText" text="Mayor">
      <formula>NOT(ISERROR(SEARCH("Mayor",P78)))</formula>
    </cfRule>
    <cfRule type="containsText" dxfId="6756" priority="7546" operator="containsText" text="Moderado">
      <formula>NOT(ISERROR(SEARCH("Moderado",P78)))</formula>
    </cfRule>
    <cfRule type="containsText" dxfId="6755" priority="7547" operator="containsText" text="Menor">
      <formula>NOT(ISERROR(SEARCH("Menor",P78)))</formula>
    </cfRule>
    <cfRule type="containsText" dxfId="6754" priority="7548" operator="containsText" text="Insignificante">
      <formula>NOT(ISERROR(SEARCH("Insignificante",P78)))</formula>
    </cfRule>
  </conditionalFormatting>
  <conditionalFormatting sqref="P81 AU81">
    <cfRule type="containsText" dxfId="6753" priority="7529" operator="containsText" text="Catastrófico">
      <formula>NOT(ISERROR(SEARCH("Catastrófico",P81)))</formula>
    </cfRule>
    <cfRule type="containsText" dxfId="6752" priority="7530" operator="containsText" text="Mayor">
      <formula>NOT(ISERROR(SEARCH("Mayor",P81)))</formula>
    </cfRule>
    <cfRule type="containsText" dxfId="6751" priority="7531" operator="containsText" text="Moderado">
      <formula>NOT(ISERROR(SEARCH("Moderado",P81)))</formula>
    </cfRule>
    <cfRule type="containsText" dxfId="6750" priority="7532" operator="containsText" text="Menor">
      <formula>NOT(ISERROR(SEARCH("Menor",P81)))</formula>
    </cfRule>
    <cfRule type="containsText" dxfId="6749" priority="7533" operator="containsText" text="Insignificante">
      <formula>NOT(ISERROR(SEARCH("Insignificante",P81)))</formula>
    </cfRule>
  </conditionalFormatting>
  <conditionalFormatting sqref="P84 AU84">
    <cfRule type="containsText" dxfId="6748" priority="7514" operator="containsText" text="Catastrófico">
      <formula>NOT(ISERROR(SEARCH("Catastrófico",P84)))</formula>
    </cfRule>
    <cfRule type="containsText" dxfId="6747" priority="7515" operator="containsText" text="Mayor">
      <formula>NOT(ISERROR(SEARCH("Mayor",P84)))</formula>
    </cfRule>
    <cfRule type="containsText" dxfId="6746" priority="7516" operator="containsText" text="Moderado">
      <formula>NOT(ISERROR(SEARCH("Moderado",P84)))</formula>
    </cfRule>
    <cfRule type="containsText" dxfId="6745" priority="7517" operator="containsText" text="Menor">
      <formula>NOT(ISERROR(SEARCH("Menor",P84)))</formula>
    </cfRule>
    <cfRule type="containsText" dxfId="6744" priority="7518" operator="containsText" text="Insignificante">
      <formula>NOT(ISERROR(SEARCH("Insignificante",P84)))</formula>
    </cfRule>
  </conditionalFormatting>
  <conditionalFormatting sqref="P87 AU87">
    <cfRule type="containsText" dxfId="6743" priority="7499" operator="containsText" text="Catastrófico">
      <formula>NOT(ISERROR(SEARCH("Catastrófico",P87)))</formula>
    </cfRule>
    <cfRule type="containsText" dxfId="6742" priority="7500" operator="containsText" text="Mayor">
      <formula>NOT(ISERROR(SEARCH("Mayor",P87)))</formula>
    </cfRule>
    <cfRule type="containsText" dxfId="6741" priority="7501" operator="containsText" text="Moderado">
      <formula>NOT(ISERROR(SEARCH("Moderado",P87)))</formula>
    </cfRule>
    <cfRule type="containsText" dxfId="6740" priority="7502" operator="containsText" text="Menor">
      <formula>NOT(ISERROR(SEARCH("Menor",P87)))</formula>
    </cfRule>
    <cfRule type="containsText" dxfId="6739" priority="7503" operator="containsText" text="Insignificante">
      <formula>NOT(ISERROR(SEARCH("Insignificante",P87)))</formula>
    </cfRule>
  </conditionalFormatting>
  <conditionalFormatting sqref="P90 AU90">
    <cfRule type="containsText" dxfId="6738" priority="7484" operator="containsText" text="Catastrófico">
      <formula>NOT(ISERROR(SEARCH("Catastrófico",P90)))</formula>
    </cfRule>
    <cfRule type="containsText" dxfId="6737" priority="7485" operator="containsText" text="Mayor">
      <formula>NOT(ISERROR(SEARCH("Mayor",P90)))</formula>
    </cfRule>
    <cfRule type="containsText" dxfId="6736" priority="7486" operator="containsText" text="Moderado">
      <formula>NOT(ISERROR(SEARCH("Moderado",P90)))</formula>
    </cfRule>
    <cfRule type="containsText" dxfId="6735" priority="7487" operator="containsText" text="Menor">
      <formula>NOT(ISERROR(SEARCH("Menor",P90)))</formula>
    </cfRule>
    <cfRule type="containsText" dxfId="6734" priority="7488" operator="containsText" text="Insignificante">
      <formula>NOT(ISERROR(SEARCH("Insignificante",P90)))</formula>
    </cfRule>
  </conditionalFormatting>
  <conditionalFormatting sqref="P93 AU93">
    <cfRule type="containsText" dxfId="6733" priority="7469" operator="containsText" text="Catastrófico">
      <formula>NOT(ISERROR(SEARCH("Catastrófico",P93)))</formula>
    </cfRule>
    <cfRule type="containsText" dxfId="6732" priority="7470" operator="containsText" text="Mayor">
      <formula>NOT(ISERROR(SEARCH("Mayor",P93)))</formula>
    </cfRule>
    <cfRule type="containsText" dxfId="6731" priority="7471" operator="containsText" text="Moderado">
      <formula>NOT(ISERROR(SEARCH("Moderado",P93)))</formula>
    </cfRule>
    <cfRule type="containsText" dxfId="6730" priority="7472" operator="containsText" text="Menor">
      <formula>NOT(ISERROR(SEARCH("Menor",P93)))</formula>
    </cfRule>
    <cfRule type="containsText" dxfId="6729" priority="7473" operator="containsText" text="Insignificante">
      <formula>NOT(ISERROR(SEARCH("Insignificante",P93)))</formula>
    </cfRule>
  </conditionalFormatting>
  <conditionalFormatting sqref="P96 AU96">
    <cfRule type="containsText" dxfId="6728" priority="7454" operator="containsText" text="Catastrófico">
      <formula>NOT(ISERROR(SEARCH("Catastrófico",P96)))</formula>
    </cfRule>
    <cfRule type="containsText" dxfId="6727" priority="7455" operator="containsText" text="Mayor">
      <formula>NOT(ISERROR(SEARCH("Mayor",P96)))</formula>
    </cfRule>
    <cfRule type="containsText" dxfId="6726" priority="7456" operator="containsText" text="Moderado">
      <formula>NOT(ISERROR(SEARCH("Moderado",P96)))</formula>
    </cfRule>
    <cfRule type="containsText" dxfId="6725" priority="7457" operator="containsText" text="Menor">
      <formula>NOT(ISERROR(SEARCH("Menor",P96)))</formula>
    </cfRule>
    <cfRule type="containsText" dxfId="6724" priority="7458" operator="containsText" text="Insignificante">
      <formula>NOT(ISERROR(SEARCH("Insignificante",P96)))</formula>
    </cfRule>
  </conditionalFormatting>
  <conditionalFormatting sqref="P99 AU99">
    <cfRule type="containsText" dxfId="6723" priority="7439" operator="containsText" text="Catastrófico">
      <formula>NOT(ISERROR(SEARCH("Catastrófico",P99)))</formula>
    </cfRule>
    <cfRule type="containsText" dxfId="6722" priority="7440" operator="containsText" text="Mayor">
      <formula>NOT(ISERROR(SEARCH("Mayor",P99)))</formula>
    </cfRule>
    <cfRule type="containsText" dxfId="6721" priority="7441" operator="containsText" text="Moderado">
      <formula>NOT(ISERROR(SEARCH("Moderado",P99)))</formula>
    </cfRule>
    <cfRule type="containsText" dxfId="6720" priority="7442" operator="containsText" text="Menor">
      <formula>NOT(ISERROR(SEARCH("Menor",P99)))</formula>
    </cfRule>
    <cfRule type="containsText" dxfId="6719" priority="7443" operator="containsText" text="Insignificante">
      <formula>NOT(ISERROR(SEARCH("Insignificante",P99)))</formula>
    </cfRule>
  </conditionalFormatting>
  <conditionalFormatting sqref="P102">
    <cfRule type="containsText" dxfId="6718" priority="7424" operator="containsText" text="Catastrófico">
      <formula>NOT(ISERROR(SEARCH("Catastrófico",P102)))</formula>
    </cfRule>
    <cfRule type="containsText" dxfId="6717" priority="7425" operator="containsText" text="Mayor">
      <formula>NOT(ISERROR(SEARCH("Mayor",P102)))</formula>
    </cfRule>
    <cfRule type="containsText" dxfId="6716" priority="7426" operator="containsText" text="Moderado">
      <formula>NOT(ISERROR(SEARCH("Moderado",P102)))</formula>
    </cfRule>
    <cfRule type="containsText" dxfId="6715" priority="7427" operator="containsText" text="Menor">
      <formula>NOT(ISERROR(SEARCH("Menor",P102)))</formula>
    </cfRule>
    <cfRule type="containsText" dxfId="6714" priority="7428" operator="containsText" text="Insignificante">
      <formula>NOT(ISERROR(SEARCH("Insignificante",P102)))</formula>
    </cfRule>
  </conditionalFormatting>
  <conditionalFormatting sqref="P105 AU105">
    <cfRule type="containsText" dxfId="6713" priority="7306" operator="containsText" text="Catastrófico">
      <formula>NOT(ISERROR(SEARCH("Catastrófico",P105)))</formula>
    </cfRule>
    <cfRule type="containsText" dxfId="6712" priority="7307" operator="containsText" text="Mayor">
      <formula>NOT(ISERROR(SEARCH("Mayor",P105)))</formula>
    </cfRule>
    <cfRule type="containsText" dxfId="6711" priority="7308" operator="containsText" text="Moderado">
      <formula>NOT(ISERROR(SEARCH("Moderado",P105)))</formula>
    </cfRule>
    <cfRule type="containsText" dxfId="6710" priority="7309" operator="containsText" text="Menor">
      <formula>NOT(ISERROR(SEARCH("Menor",P105)))</formula>
    </cfRule>
    <cfRule type="containsText" dxfId="6709" priority="7310" operator="containsText" text="Insignificante">
      <formula>NOT(ISERROR(SEARCH("Insignificante",P105)))</formula>
    </cfRule>
  </conditionalFormatting>
  <conditionalFormatting sqref="P108 AU108">
    <cfRule type="containsText" dxfId="6708" priority="7414" operator="containsText" text="Catastrófico">
      <formula>NOT(ISERROR(SEARCH("Catastrófico",P108)))</formula>
    </cfRule>
    <cfRule type="containsText" dxfId="6707" priority="7415" operator="containsText" text="Mayor">
      <formula>NOT(ISERROR(SEARCH("Mayor",P108)))</formula>
    </cfRule>
    <cfRule type="containsText" dxfId="6706" priority="7416" operator="containsText" text="Moderado">
      <formula>NOT(ISERROR(SEARCH("Moderado",P108)))</formula>
    </cfRule>
    <cfRule type="containsText" dxfId="6705" priority="7417" operator="containsText" text="Menor">
      <formula>NOT(ISERROR(SEARCH("Menor",P108)))</formula>
    </cfRule>
    <cfRule type="containsText" dxfId="6704" priority="7418" operator="containsText" text="Insignificante">
      <formula>NOT(ISERROR(SEARCH("Insignificante",P108)))</formula>
    </cfRule>
  </conditionalFormatting>
  <conditionalFormatting sqref="P111">
    <cfRule type="containsText" dxfId="6703" priority="6717" operator="containsText" text="Catastrófico">
      <formula>NOT(ISERROR(SEARCH("Catastrófico",P111)))</formula>
    </cfRule>
    <cfRule type="containsText" dxfId="6702" priority="6718" operator="containsText" text="Mayor">
      <formula>NOT(ISERROR(SEARCH("Mayor",P111)))</formula>
    </cfRule>
    <cfRule type="containsText" dxfId="6701" priority="6719" operator="containsText" text="Moderado">
      <formula>NOT(ISERROR(SEARCH("Moderado",P111)))</formula>
    </cfRule>
    <cfRule type="containsText" dxfId="6700" priority="6720" operator="containsText" text="Menor">
      <formula>NOT(ISERROR(SEARCH("Menor",P111)))</formula>
    </cfRule>
    <cfRule type="containsText" dxfId="6699" priority="6721" operator="containsText" text="Insignificante">
      <formula>NOT(ISERROR(SEARCH("Insignificante",P111)))</formula>
    </cfRule>
  </conditionalFormatting>
  <conditionalFormatting sqref="P114:P155">
    <cfRule type="containsText" dxfId="6698" priority="6642" operator="containsText" text="1. Leve">
      <formula>NOT(ISERROR(SEARCH("1. Leve",P114)))</formula>
    </cfRule>
    <cfRule type="containsText" dxfId="6697" priority="6643" operator="containsText" text="2. Menor">
      <formula>NOT(ISERROR(SEARCH("2. Menor",P114)))</formula>
    </cfRule>
    <cfRule type="containsText" dxfId="6696" priority="6644" operator="containsText" text="3. Moderado">
      <formula>NOT(ISERROR(SEARCH("3. Moderado",P114)))</formula>
    </cfRule>
    <cfRule type="containsText" dxfId="6695" priority="6645" operator="containsText" text="4. Mayor">
      <formula>NOT(ISERROR(SEARCH("4. Mayor",P114)))</formula>
    </cfRule>
    <cfRule type="containsText" dxfId="6694" priority="6701" operator="containsText" text="5. Catastrófico">
      <formula>NOT(ISERROR(SEARCH("5. Catastrófico",P114)))</formula>
    </cfRule>
  </conditionalFormatting>
  <conditionalFormatting sqref="P153">
    <cfRule type="containsText" dxfId="6693" priority="6647" operator="containsText" text="Catastrófico">
      <formula>NOT(ISERROR(SEARCH("Catastrófico",P153)))</formula>
    </cfRule>
    <cfRule type="containsText" dxfId="6692" priority="6648" operator="containsText" text="Mayor">
      <formula>NOT(ISERROR(SEARCH("Mayor",P153)))</formula>
    </cfRule>
    <cfRule type="containsText" dxfId="6691" priority="6649" operator="containsText" text="Moderado">
      <formula>NOT(ISERROR(SEARCH("Moderado",P153)))</formula>
    </cfRule>
    <cfRule type="containsText" dxfId="6690" priority="6650" operator="containsText" text="Menor">
      <formula>NOT(ISERROR(SEARCH("Menor",P153)))</formula>
    </cfRule>
    <cfRule type="containsText" dxfId="6689" priority="6651" operator="containsText" text="Insignificante">
      <formula>NOT(ISERROR(SEARCH("Insignificante",P153)))</formula>
    </cfRule>
  </conditionalFormatting>
  <conditionalFormatting sqref="P156:P185">
    <cfRule type="containsText" dxfId="6688" priority="6345" operator="containsText" text="1. Leve">
      <formula>NOT(ISERROR(SEARCH("1. Leve",P156)))</formula>
    </cfRule>
    <cfRule type="containsText" dxfId="6687" priority="6346" operator="containsText" text="2. Menor">
      <formula>NOT(ISERROR(SEARCH("2. Menor",P156)))</formula>
    </cfRule>
    <cfRule type="containsText" dxfId="6686" priority="6347" operator="containsText" text="3. Moderado">
      <formula>NOT(ISERROR(SEARCH("3. Moderado",P156)))</formula>
    </cfRule>
    <cfRule type="containsText" dxfId="6685" priority="6348" operator="containsText" text="4. Mayor">
      <formula>NOT(ISERROR(SEARCH("4. Mayor",P156)))</formula>
    </cfRule>
    <cfRule type="containsText" dxfId="6684" priority="6461" operator="containsText" text="5. Catastrófico">
      <formula>NOT(ISERROR(SEARCH("5. Catastrófico",P156)))</formula>
    </cfRule>
  </conditionalFormatting>
  <conditionalFormatting sqref="P186:P209">
    <cfRule type="containsText" dxfId="6683" priority="6282" operator="containsText" text="1. Leve">
      <formula>NOT(ISERROR(SEARCH("1. Leve",P186)))</formula>
    </cfRule>
    <cfRule type="containsText" dxfId="6682" priority="6283" operator="containsText" text="2. Menor">
      <formula>NOT(ISERROR(SEARCH("2. Menor",P186)))</formula>
    </cfRule>
    <cfRule type="containsText" dxfId="6681" priority="6284" operator="containsText" text="3. Moderado">
      <formula>NOT(ISERROR(SEARCH("3. Moderado",P186)))</formula>
    </cfRule>
    <cfRule type="containsText" dxfId="6680" priority="6285" operator="containsText" text="4. Mayor">
      <formula>NOT(ISERROR(SEARCH("4. Mayor",P186)))</formula>
    </cfRule>
    <cfRule type="containsText" dxfId="6679" priority="6339" operator="containsText" text="5. Catastrófico">
      <formula>NOT(ISERROR(SEARCH("5. Catastrófico",P186)))</formula>
    </cfRule>
  </conditionalFormatting>
  <conditionalFormatting sqref="P210:P233">
    <cfRule type="containsText" dxfId="6678" priority="6098" operator="containsText" text="1. Leve">
      <formula>NOT(ISERROR(SEARCH("1. Leve",P210)))</formula>
    </cfRule>
    <cfRule type="containsText" dxfId="6677" priority="6099" operator="containsText" text="2. Menor">
      <formula>NOT(ISERROR(SEARCH("2. Menor",P210)))</formula>
    </cfRule>
    <cfRule type="containsText" dxfId="6676" priority="6100" operator="containsText" text="3. Moderado">
      <formula>NOT(ISERROR(SEARCH("3. Moderado",P210)))</formula>
    </cfRule>
    <cfRule type="containsText" dxfId="6675" priority="6101" operator="containsText" text="4. Mayor">
      <formula>NOT(ISERROR(SEARCH("4. Mayor",P210)))</formula>
    </cfRule>
    <cfRule type="containsText" dxfId="6674" priority="6155" operator="containsText" text="5. Catastrófico">
      <formula>NOT(ISERROR(SEARCH("5. Catastrófico",P210)))</formula>
    </cfRule>
  </conditionalFormatting>
  <conditionalFormatting sqref="P234:P269">
    <cfRule type="containsText" dxfId="6673" priority="5930" operator="containsText" text="1. Leve">
      <formula>NOT(ISERROR(SEARCH("1. Leve",P234)))</formula>
    </cfRule>
    <cfRule type="containsText" dxfId="6672" priority="5931" operator="containsText" text="2. Menor">
      <formula>NOT(ISERROR(SEARCH("2. Menor",P234)))</formula>
    </cfRule>
    <cfRule type="containsText" dxfId="6671" priority="5932" operator="containsText" text="3. Moderado">
      <formula>NOT(ISERROR(SEARCH("3. Moderado",P234)))</formula>
    </cfRule>
    <cfRule type="containsText" dxfId="6670" priority="5933" operator="containsText" text="4. Mayor">
      <formula>NOT(ISERROR(SEARCH("4. Mayor",P234)))</formula>
    </cfRule>
    <cfRule type="containsText" dxfId="6669" priority="6017" operator="containsText" text="5. Catastrófico">
      <formula>NOT(ISERROR(SEARCH("5. Catastrófico",P234)))</formula>
    </cfRule>
  </conditionalFormatting>
  <conditionalFormatting sqref="P267 AU267">
    <cfRule type="containsText" dxfId="6668" priority="5940" operator="containsText" text="Catastrófico">
      <formula>NOT(ISERROR(SEARCH("Catastrófico",P267)))</formula>
    </cfRule>
    <cfRule type="containsText" dxfId="6667" priority="5941" operator="containsText" text="Mayor">
      <formula>NOT(ISERROR(SEARCH("Mayor",P267)))</formula>
    </cfRule>
    <cfRule type="containsText" dxfId="6666" priority="5942" operator="containsText" text="Moderado">
      <formula>NOT(ISERROR(SEARCH("Moderado",P267)))</formula>
    </cfRule>
    <cfRule type="containsText" dxfId="6665" priority="5943" operator="containsText" text="Menor">
      <formula>NOT(ISERROR(SEARCH("Menor",P267)))</formula>
    </cfRule>
    <cfRule type="containsText" dxfId="6664" priority="5944" operator="containsText" text="Insignificante">
      <formula>NOT(ISERROR(SEARCH("Insignificante",P267)))</formula>
    </cfRule>
  </conditionalFormatting>
  <conditionalFormatting sqref="P270:P317">
    <cfRule type="containsText" dxfId="6663" priority="5653" operator="containsText" text="1. Leve">
      <formula>NOT(ISERROR(SEARCH("1. Leve",P270)))</formula>
    </cfRule>
    <cfRule type="containsText" dxfId="6662" priority="5654" operator="containsText" text="2. Menor">
      <formula>NOT(ISERROR(SEARCH("2. Menor",P270)))</formula>
    </cfRule>
    <cfRule type="containsText" dxfId="6661" priority="5655" operator="containsText" text="3. Moderado">
      <formula>NOT(ISERROR(SEARCH("3. Moderado",P270)))</formula>
    </cfRule>
    <cfRule type="containsText" dxfId="6660" priority="5656" operator="containsText" text="4. Mayor">
      <formula>NOT(ISERROR(SEARCH("4. Mayor",P270)))</formula>
    </cfRule>
    <cfRule type="containsText" dxfId="6659" priority="5849" operator="containsText" text="5. Catastrófico">
      <formula>NOT(ISERROR(SEARCH("5. Catastrófico",P270)))</formula>
    </cfRule>
  </conditionalFormatting>
  <conditionalFormatting sqref="P303 AU303">
    <cfRule type="containsText" dxfId="6658" priority="5723" operator="containsText" text="Catastrófico">
      <formula>NOT(ISERROR(SEARCH("Catastrófico",P303)))</formula>
    </cfRule>
    <cfRule type="containsText" dxfId="6657" priority="5724" operator="containsText" text="Mayor">
      <formula>NOT(ISERROR(SEARCH("Mayor",P303)))</formula>
    </cfRule>
    <cfRule type="containsText" dxfId="6656" priority="5725" operator="containsText" text="Moderado">
      <formula>NOT(ISERROR(SEARCH("Moderado",P303)))</formula>
    </cfRule>
    <cfRule type="containsText" dxfId="6655" priority="5726" operator="containsText" text="Menor">
      <formula>NOT(ISERROR(SEARCH("Menor",P303)))</formula>
    </cfRule>
    <cfRule type="containsText" dxfId="6654" priority="5727" operator="containsText" text="Insignificante">
      <formula>NOT(ISERROR(SEARCH("Insignificante",P303)))</formula>
    </cfRule>
  </conditionalFormatting>
  <conditionalFormatting sqref="P306 AU306">
    <cfRule type="containsText" dxfId="6653" priority="5708" operator="containsText" text="Catastrófico">
      <formula>NOT(ISERROR(SEARCH("Catastrófico",P306)))</formula>
    </cfRule>
    <cfRule type="containsText" dxfId="6652" priority="5709" operator="containsText" text="Mayor">
      <formula>NOT(ISERROR(SEARCH("Mayor",P306)))</formula>
    </cfRule>
    <cfRule type="containsText" dxfId="6651" priority="5710" operator="containsText" text="Moderado">
      <formula>NOT(ISERROR(SEARCH("Moderado",P306)))</formula>
    </cfRule>
    <cfRule type="containsText" dxfId="6650" priority="5711" operator="containsText" text="Menor">
      <formula>NOT(ISERROR(SEARCH("Menor",P306)))</formula>
    </cfRule>
    <cfRule type="containsText" dxfId="6649" priority="5712" operator="containsText" text="Insignificante">
      <formula>NOT(ISERROR(SEARCH("Insignificante",P306)))</formula>
    </cfRule>
  </conditionalFormatting>
  <conditionalFormatting sqref="P309 AU309">
    <cfRule type="containsText" dxfId="6648" priority="5693" operator="containsText" text="Catastrófico">
      <formula>NOT(ISERROR(SEARCH("Catastrófico",P309)))</formula>
    </cfRule>
    <cfRule type="containsText" dxfId="6647" priority="5694" operator="containsText" text="Mayor">
      <formula>NOT(ISERROR(SEARCH("Mayor",P309)))</formula>
    </cfRule>
    <cfRule type="containsText" dxfId="6646" priority="5695" operator="containsText" text="Moderado">
      <formula>NOT(ISERROR(SEARCH("Moderado",P309)))</formula>
    </cfRule>
    <cfRule type="containsText" dxfId="6645" priority="5696" operator="containsText" text="Menor">
      <formula>NOT(ISERROR(SEARCH("Menor",P309)))</formula>
    </cfRule>
    <cfRule type="containsText" dxfId="6644" priority="5697" operator="containsText" text="Insignificante">
      <formula>NOT(ISERROR(SEARCH("Insignificante",P309)))</formula>
    </cfRule>
  </conditionalFormatting>
  <conditionalFormatting sqref="P312 AU312">
    <cfRule type="containsText" dxfId="6643" priority="5678" operator="containsText" text="Catastrófico">
      <formula>NOT(ISERROR(SEARCH("Catastrófico",P312)))</formula>
    </cfRule>
    <cfRule type="containsText" dxfId="6642" priority="5679" operator="containsText" text="Mayor">
      <formula>NOT(ISERROR(SEARCH("Mayor",P312)))</formula>
    </cfRule>
    <cfRule type="containsText" dxfId="6641" priority="5680" operator="containsText" text="Moderado">
      <formula>NOT(ISERROR(SEARCH("Moderado",P312)))</formula>
    </cfRule>
    <cfRule type="containsText" dxfId="6640" priority="5681" operator="containsText" text="Menor">
      <formula>NOT(ISERROR(SEARCH("Menor",P312)))</formula>
    </cfRule>
    <cfRule type="containsText" dxfId="6639" priority="5682" operator="containsText" text="Insignificante">
      <formula>NOT(ISERROR(SEARCH("Insignificante",P312)))</formula>
    </cfRule>
  </conditionalFormatting>
  <conditionalFormatting sqref="P315 AU315">
    <cfRule type="containsText" dxfId="6638" priority="5663" operator="containsText" text="Catastrófico">
      <formula>NOT(ISERROR(SEARCH("Catastrófico",P315)))</formula>
    </cfRule>
    <cfRule type="containsText" dxfId="6637" priority="5664" operator="containsText" text="Mayor">
      <formula>NOT(ISERROR(SEARCH("Mayor",P315)))</formula>
    </cfRule>
    <cfRule type="containsText" dxfId="6636" priority="5665" operator="containsText" text="Moderado">
      <formula>NOT(ISERROR(SEARCH("Moderado",P315)))</formula>
    </cfRule>
    <cfRule type="containsText" dxfId="6635" priority="5666" operator="containsText" text="Menor">
      <formula>NOT(ISERROR(SEARCH("Menor",P315)))</formula>
    </cfRule>
    <cfRule type="containsText" dxfId="6634" priority="5667" operator="containsText" text="Insignificante">
      <formula>NOT(ISERROR(SEARCH("Insignificante",P315)))</formula>
    </cfRule>
  </conditionalFormatting>
  <conditionalFormatting sqref="P318:P344">
    <cfRule type="containsText" dxfId="6633" priority="5199" operator="containsText" text="1. Leve">
      <formula>NOT(ISERROR(SEARCH("1. Leve",P318)))</formula>
    </cfRule>
    <cfRule type="containsText" dxfId="6632" priority="5200" operator="containsText" text="2. Menor">
      <formula>NOT(ISERROR(SEARCH("2. Menor",P318)))</formula>
    </cfRule>
    <cfRule type="containsText" dxfId="6631" priority="5201" operator="containsText" text="3. Moderado">
      <formula>NOT(ISERROR(SEARCH("3. Moderado",P318)))</formula>
    </cfRule>
    <cfRule type="containsText" dxfId="6630" priority="5202" operator="containsText" text="4. Mayor">
      <formula>NOT(ISERROR(SEARCH("4. Mayor",P318)))</formula>
    </cfRule>
    <cfRule type="containsText" dxfId="6629" priority="5203" operator="containsText" text="5. Catastrófico">
      <formula>NOT(ISERROR(SEARCH("5. Catastrófico",P318)))</formula>
    </cfRule>
  </conditionalFormatting>
  <conditionalFormatting sqref="P342">
    <cfRule type="containsText" dxfId="6628" priority="5189" operator="containsText" text="Catastrófico">
      <formula>NOT(ISERROR(SEARCH("Catastrófico",P342)))</formula>
    </cfRule>
    <cfRule type="containsText" dxfId="6627" priority="5190" operator="containsText" text="Mayor">
      <formula>NOT(ISERROR(SEARCH("Mayor",P342)))</formula>
    </cfRule>
    <cfRule type="containsText" dxfId="6626" priority="5191" operator="containsText" text="Moderado">
      <formula>NOT(ISERROR(SEARCH("Moderado",P342)))</formula>
    </cfRule>
    <cfRule type="containsText" dxfId="6625" priority="5192" operator="containsText" text="Menor">
      <formula>NOT(ISERROR(SEARCH("Menor",P342)))</formula>
    </cfRule>
    <cfRule type="containsText" dxfId="6624" priority="5193" operator="containsText" text="Insignificante">
      <formula>NOT(ISERROR(SEARCH("Insignificante",P342)))</formula>
    </cfRule>
  </conditionalFormatting>
  <conditionalFormatting sqref="P345">
    <cfRule type="containsText" dxfId="6623" priority="5169" operator="containsText" text="Catastrófico">
      <formula>NOT(ISERROR(SEARCH("Catastrófico",P345)))</formula>
    </cfRule>
    <cfRule type="containsText" dxfId="6622" priority="5170" operator="containsText" text="Mayor">
      <formula>NOT(ISERROR(SEARCH("Mayor",P345)))</formula>
    </cfRule>
    <cfRule type="containsText" dxfId="6621" priority="5171" operator="containsText" text="Moderado">
      <formula>NOT(ISERROR(SEARCH("Moderado",P345)))</formula>
    </cfRule>
    <cfRule type="containsText" dxfId="6620" priority="5172" operator="containsText" text="Menor">
      <formula>NOT(ISERROR(SEARCH("Menor",P345)))</formula>
    </cfRule>
    <cfRule type="containsText" dxfId="6619" priority="5173" operator="containsText" text="Insignificante">
      <formula>NOT(ISERROR(SEARCH("Insignificante",P345)))</formula>
    </cfRule>
  </conditionalFormatting>
  <conditionalFormatting sqref="P345:P347">
    <cfRule type="containsText" dxfId="6618" priority="5183" operator="containsText" text="5. Catastrófico">
      <formula>NOT(ISERROR(SEARCH("5. Catastrófico",P345)))</formula>
    </cfRule>
  </conditionalFormatting>
  <conditionalFormatting sqref="P345:P371">
    <cfRule type="containsText" dxfId="6617" priority="5165" operator="containsText" text="1. Leve">
      <formula>NOT(ISERROR(SEARCH("1. Leve",P345)))</formula>
    </cfRule>
    <cfRule type="containsText" dxfId="6616" priority="5166" operator="containsText" text="2. Menor">
      <formula>NOT(ISERROR(SEARCH("2. Menor",P345)))</formula>
    </cfRule>
    <cfRule type="containsText" dxfId="6615" priority="5167" operator="containsText" text="3. Moderado">
      <formula>NOT(ISERROR(SEARCH("3. Moderado",P345)))</formula>
    </cfRule>
    <cfRule type="containsText" dxfId="6614" priority="5168" operator="containsText" text="4. Mayor">
      <formula>NOT(ISERROR(SEARCH("4. Mayor",P345)))</formula>
    </cfRule>
  </conditionalFormatting>
  <conditionalFormatting sqref="P348:P359 P366:P371">
    <cfRule type="containsText" dxfId="6613" priority="5647" operator="containsText" text="5. Catastrófico">
      <formula>NOT(ISERROR(SEARCH("5. Catastrófico",P348)))</formula>
    </cfRule>
  </conditionalFormatting>
  <conditionalFormatting sqref="P351 AU351">
    <cfRule type="containsText" dxfId="6612" priority="5588" operator="containsText" text="Catastrófico">
      <formula>NOT(ISERROR(SEARCH("Catastrófico",P351)))</formula>
    </cfRule>
    <cfRule type="containsText" dxfId="6611" priority="5589" operator="containsText" text="Mayor">
      <formula>NOT(ISERROR(SEARCH("Mayor",P351)))</formula>
    </cfRule>
    <cfRule type="containsText" dxfId="6610" priority="5590" operator="containsText" text="Moderado">
      <formula>NOT(ISERROR(SEARCH("Moderado",P351)))</formula>
    </cfRule>
    <cfRule type="containsText" dxfId="6609" priority="5591" operator="containsText" text="Menor">
      <formula>NOT(ISERROR(SEARCH("Menor",P351)))</formula>
    </cfRule>
    <cfRule type="containsText" dxfId="6608" priority="5592" operator="containsText" text="Insignificante">
      <formula>NOT(ISERROR(SEARCH("Insignificante",P351)))</formula>
    </cfRule>
  </conditionalFormatting>
  <conditionalFormatting sqref="P354 AU354">
    <cfRule type="containsText" dxfId="6607" priority="5573" operator="containsText" text="Catastrófico">
      <formula>NOT(ISERROR(SEARCH("Catastrófico",P354)))</formula>
    </cfRule>
    <cfRule type="containsText" dxfId="6606" priority="5574" operator="containsText" text="Mayor">
      <formula>NOT(ISERROR(SEARCH("Mayor",P354)))</formula>
    </cfRule>
    <cfRule type="containsText" dxfId="6605" priority="5575" operator="containsText" text="Moderado">
      <formula>NOT(ISERROR(SEARCH("Moderado",P354)))</formula>
    </cfRule>
    <cfRule type="containsText" dxfId="6604" priority="5576" operator="containsText" text="Menor">
      <formula>NOT(ISERROR(SEARCH("Menor",P354)))</formula>
    </cfRule>
    <cfRule type="containsText" dxfId="6603" priority="5577" operator="containsText" text="Insignificante">
      <formula>NOT(ISERROR(SEARCH("Insignificante",P354)))</formula>
    </cfRule>
  </conditionalFormatting>
  <conditionalFormatting sqref="P357 AU357">
    <cfRule type="containsText" dxfId="6602" priority="5558" operator="containsText" text="Catastrófico">
      <formula>NOT(ISERROR(SEARCH("Catastrófico",P357)))</formula>
    </cfRule>
    <cfRule type="containsText" dxfId="6601" priority="5559" operator="containsText" text="Mayor">
      <formula>NOT(ISERROR(SEARCH("Mayor",P357)))</formula>
    </cfRule>
    <cfRule type="containsText" dxfId="6600" priority="5560" operator="containsText" text="Moderado">
      <formula>NOT(ISERROR(SEARCH("Moderado",P357)))</formula>
    </cfRule>
    <cfRule type="containsText" dxfId="6599" priority="5561" operator="containsText" text="Menor">
      <formula>NOT(ISERROR(SEARCH("Menor",P357)))</formula>
    </cfRule>
    <cfRule type="containsText" dxfId="6598" priority="5562" operator="containsText" text="Insignificante">
      <formula>NOT(ISERROR(SEARCH("Insignificante",P357)))</formula>
    </cfRule>
  </conditionalFormatting>
  <conditionalFormatting sqref="P360">
    <cfRule type="containsText" dxfId="6597" priority="5440" operator="containsText" text="Catastrófico">
      <formula>NOT(ISERROR(SEARCH("Catastrófico",P360)))</formula>
    </cfRule>
    <cfRule type="containsText" dxfId="6596" priority="5441" operator="containsText" text="Mayor">
      <formula>NOT(ISERROR(SEARCH("Mayor",P360)))</formula>
    </cfRule>
    <cfRule type="containsText" dxfId="6595" priority="5442" operator="containsText" text="Moderado">
      <formula>NOT(ISERROR(SEARCH("Moderado",P360)))</formula>
    </cfRule>
    <cfRule type="containsText" dxfId="6594" priority="5443" operator="containsText" text="Menor">
      <formula>NOT(ISERROR(SEARCH("Menor",P360)))</formula>
    </cfRule>
    <cfRule type="containsText" dxfId="6593" priority="5444" operator="containsText" text="Insignificante">
      <formula>NOT(ISERROR(SEARCH("Insignificante",P360)))</formula>
    </cfRule>
  </conditionalFormatting>
  <conditionalFormatting sqref="P360:P362">
    <cfRule type="containsText" dxfId="6592" priority="5450" operator="containsText" text="5. Catastrófico">
      <formula>NOT(ISERROR(SEARCH("5. Catastrófico",P360)))</formula>
    </cfRule>
  </conditionalFormatting>
  <conditionalFormatting sqref="P363">
    <cfRule type="containsText" dxfId="6591" priority="5434" operator="containsText" text="Catastrófico">
      <formula>NOT(ISERROR(SEARCH("Catastrófico",P363)))</formula>
    </cfRule>
    <cfRule type="containsText" dxfId="6590" priority="5435" operator="containsText" text="Mayor">
      <formula>NOT(ISERROR(SEARCH("Mayor",P363)))</formula>
    </cfRule>
    <cfRule type="containsText" dxfId="6589" priority="5436" operator="containsText" text="Moderado">
      <formula>NOT(ISERROR(SEARCH("Moderado",P363)))</formula>
    </cfRule>
    <cfRule type="containsText" dxfId="6588" priority="5437" operator="containsText" text="Menor">
      <formula>NOT(ISERROR(SEARCH("Menor",P363)))</formula>
    </cfRule>
    <cfRule type="containsText" dxfId="6587" priority="5438" operator="containsText" text="Insignificante">
      <formula>NOT(ISERROR(SEARCH("Insignificante",P363)))</formula>
    </cfRule>
  </conditionalFormatting>
  <conditionalFormatting sqref="P363:P365">
    <cfRule type="containsText" dxfId="6586" priority="5439" operator="containsText" text="5. Catastrófico">
      <formula>NOT(ISERROR(SEARCH("5. Catastrófico",P363)))</formula>
    </cfRule>
  </conditionalFormatting>
  <conditionalFormatting sqref="P366 AU366">
    <cfRule type="containsText" dxfId="6585" priority="5528" operator="containsText" text="Catastrófico">
      <formula>NOT(ISERROR(SEARCH("Catastrófico",P366)))</formula>
    </cfRule>
    <cfRule type="containsText" dxfId="6584" priority="5529" operator="containsText" text="Mayor">
      <formula>NOT(ISERROR(SEARCH("Mayor",P366)))</formula>
    </cfRule>
    <cfRule type="containsText" dxfId="6583" priority="5530" operator="containsText" text="Moderado">
      <formula>NOT(ISERROR(SEARCH("Moderado",P366)))</formula>
    </cfRule>
    <cfRule type="containsText" dxfId="6582" priority="5531" operator="containsText" text="Menor">
      <formula>NOT(ISERROR(SEARCH("Menor",P366)))</formula>
    </cfRule>
    <cfRule type="containsText" dxfId="6581" priority="5532" operator="containsText" text="Insignificante">
      <formula>NOT(ISERROR(SEARCH("Insignificante",P366)))</formula>
    </cfRule>
  </conditionalFormatting>
  <conditionalFormatting sqref="P369 AU369">
    <cfRule type="containsText" dxfId="6580" priority="5513" operator="containsText" text="Catastrófico">
      <formula>NOT(ISERROR(SEARCH("Catastrófico",P369)))</formula>
    </cfRule>
    <cfRule type="containsText" dxfId="6579" priority="5514" operator="containsText" text="Mayor">
      <formula>NOT(ISERROR(SEARCH("Mayor",P369)))</formula>
    </cfRule>
    <cfRule type="containsText" dxfId="6578" priority="5515" operator="containsText" text="Moderado">
      <formula>NOT(ISERROR(SEARCH("Moderado",P369)))</formula>
    </cfRule>
    <cfRule type="containsText" dxfId="6577" priority="5516" operator="containsText" text="Menor">
      <formula>NOT(ISERROR(SEARCH("Menor",P369)))</formula>
    </cfRule>
    <cfRule type="containsText" dxfId="6576" priority="5517" operator="containsText" text="Insignificante">
      <formula>NOT(ISERROR(SEARCH("Insignificante",P369)))</formula>
    </cfRule>
  </conditionalFormatting>
  <conditionalFormatting sqref="P372:P413">
    <cfRule type="containsText" dxfId="6575" priority="4983" operator="containsText" text="1. Leve">
      <formula>NOT(ISERROR(SEARCH("1. Leve",P372)))</formula>
    </cfRule>
    <cfRule type="containsText" dxfId="6574" priority="4984" operator="containsText" text="2. Menor">
      <formula>NOT(ISERROR(SEARCH("2. Menor",P372)))</formula>
    </cfRule>
    <cfRule type="containsText" dxfId="6573" priority="4985" operator="containsText" text="3. Moderado">
      <formula>NOT(ISERROR(SEARCH("3. Moderado",P372)))</formula>
    </cfRule>
    <cfRule type="containsText" dxfId="6572" priority="4986" operator="containsText" text="4. Mayor">
      <formula>NOT(ISERROR(SEARCH("4. Mayor",P372)))</formula>
    </cfRule>
    <cfRule type="containsText" dxfId="6571" priority="5105" operator="containsText" text="5. Catastrófico">
      <formula>NOT(ISERROR(SEARCH("5. Catastrófico",P372)))</formula>
    </cfRule>
  </conditionalFormatting>
  <conditionalFormatting sqref="P402 AU402 P405 AU405 P408 AU408 P411 AU411">
    <cfRule type="containsText" dxfId="6570" priority="5039" operator="containsText" text="Mayor">
      <formula>NOT(ISERROR(SEARCH("Mayor",P402)))</formula>
    </cfRule>
    <cfRule type="containsText" dxfId="6569" priority="5040" operator="containsText" text="Moderado">
      <formula>NOT(ISERROR(SEARCH("Moderado",P402)))</formula>
    </cfRule>
    <cfRule type="containsText" dxfId="6568" priority="5041" operator="containsText" text="Menor">
      <formula>NOT(ISERROR(SEARCH("Menor",P402)))</formula>
    </cfRule>
    <cfRule type="containsText" dxfId="6567" priority="5042" operator="containsText" text="Insignificante">
      <formula>NOT(ISERROR(SEARCH("Insignificante",P402)))</formula>
    </cfRule>
  </conditionalFormatting>
  <conditionalFormatting sqref="P405 AU405 P408 AU408 P411 AU411 P402 AU402">
    <cfRule type="containsText" dxfId="6566" priority="5038" operator="containsText" text="Catastrófico">
      <formula>NOT(ISERROR(SEARCH("Catastrófico",P402)))</formula>
    </cfRule>
  </conditionalFormatting>
  <conditionalFormatting sqref="P405 AU405">
    <cfRule type="containsText" dxfId="6565" priority="5023" operator="containsText" text="Catastrófico">
      <formula>NOT(ISERROR(SEARCH("Catastrófico",P405)))</formula>
    </cfRule>
    <cfRule type="containsText" dxfId="6564" priority="5024" operator="containsText" text="Mayor">
      <formula>NOT(ISERROR(SEARCH("Mayor",P405)))</formula>
    </cfRule>
    <cfRule type="containsText" dxfId="6563" priority="5025" operator="containsText" text="Moderado">
      <formula>NOT(ISERROR(SEARCH("Moderado",P405)))</formula>
    </cfRule>
    <cfRule type="containsText" dxfId="6562" priority="5026" operator="containsText" text="Menor">
      <formula>NOT(ISERROR(SEARCH("Menor",P405)))</formula>
    </cfRule>
    <cfRule type="containsText" dxfId="6561" priority="5027" operator="containsText" text="Insignificante">
      <formula>NOT(ISERROR(SEARCH("Insignificante",P405)))</formula>
    </cfRule>
  </conditionalFormatting>
  <conditionalFormatting sqref="P408 AU408">
    <cfRule type="containsText" dxfId="6560" priority="5008" operator="containsText" text="Catastrófico">
      <formula>NOT(ISERROR(SEARCH("Catastrófico",P408)))</formula>
    </cfRule>
    <cfRule type="containsText" dxfId="6559" priority="5009" operator="containsText" text="Mayor">
      <formula>NOT(ISERROR(SEARCH("Mayor",P408)))</formula>
    </cfRule>
    <cfRule type="containsText" dxfId="6558" priority="5010" operator="containsText" text="Moderado">
      <formula>NOT(ISERROR(SEARCH("Moderado",P408)))</formula>
    </cfRule>
    <cfRule type="containsText" dxfId="6557" priority="5011" operator="containsText" text="Menor">
      <formula>NOT(ISERROR(SEARCH("Menor",P408)))</formula>
    </cfRule>
    <cfRule type="containsText" dxfId="6556" priority="5012" operator="containsText" text="Insignificante">
      <formula>NOT(ISERROR(SEARCH("Insignificante",P408)))</formula>
    </cfRule>
  </conditionalFormatting>
  <conditionalFormatting sqref="P411 AU411">
    <cfRule type="containsText" dxfId="6555" priority="4993" operator="containsText" text="Catastrófico">
      <formula>NOT(ISERROR(SEARCH("Catastrófico",P411)))</formula>
    </cfRule>
    <cfRule type="containsText" dxfId="6554" priority="4994" operator="containsText" text="Mayor">
      <formula>NOT(ISERROR(SEARCH("Mayor",P411)))</formula>
    </cfRule>
    <cfRule type="containsText" dxfId="6553" priority="4995" operator="containsText" text="Moderado">
      <formula>NOT(ISERROR(SEARCH("Moderado",P411)))</formula>
    </cfRule>
    <cfRule type="containsText" dxfId="6552" priority="4996" operator="containsText" text="Menor">
      <formula>NOT(ISERROR(SEARCH("Menor",P411)))</formula>
    </cfRule>
    <cfRule type="containsText" dxfId="6551" priority="4997" operator="containsText" text="Insignificante">
      <formula>NOT(ISERROR(SEARCH("Insignificante",P411)))</formula>
    </cfRule>
  </conditionalFormatting>
  <conditionalFormatting sqref="P414:P437">
    <cfRule type="containsText" dxfId="6550" priority="4923" operator="containsText" text="1. Leve">
      <formula>NOT(ISERROR(SEARCH("1. Leve",P414)))</formula>
    </cfRule>
    <cfRule type="containsText" dxfId="6549" priority="4924" operator="containsText" text="2. Menor">
      <formula>NOT(ISERROR(SEARCH("2. Menor",P414)))</formula>
    </cfRule>
    <cfRule type="containsText" dxfId="6548" priority="4925" operator="containsText" text="3. Moderado">
      <formula>NOT(ISERROR(SEARCH("3. Moderado",P414)))</formula>
    </cfRule>
    <cfRule type="containsText" dxfId="6547" priority="4926" operator="containsText" text="4. Mayor">
      <formula>NOT(ISERROR(SEARCH("4. Mayor",P414)))</formula>
    </cfRule>
    <cfRule type="containsText" dxfId="6546" priority="4955" operator="containsText" text="5. Catastrófico">
      <formula>NOT(ISERROR(SEARCH("5. Catastrófico",P414)))</formula>
    </cfRule>
  </conditionalFormatting>
  <conditionalFormatting sqref="P438:P467">
    <cfRule type="containsText" dxfId="6545" priority="4786" operator="containsText" text="1. Leve">
      <formula>NOT(ISERROR(SEARCH("1. Leve",P438)))</formula>
    </cfRule>
    <cfRule type="containsText" dxfId="6544" priority="4787" operator="containsText" text="2. Menor">
      <formula>NOT(ISERROR(SEARCH("2. Menor",P438)))</formula>
    </cfRule>
    <cfRule type="containsText" dxfId="6543" priority="4788" operator="containsText" text="3. Moderado">
      <formula>NOT(ISERROR(SEARCH("3. Moderado",P438)))</formula>
    </cfRule>
    <cfRule type="containsText" dxfId="6542" priority="4789" operator="containsText" text="4. Mayor">
      <formula>NOT(ISERROR(SEARCH("4. Mayor",P438)))</formula>
    </cfRule>
    <cfRule type="containsText" dxfId="6541" priority="4853" operator="containsText" text="5. Catastrófico">
      <formula>NOT(ISERROR(SEARCH("5. Catastrófico",P438)))</formula>
    </cfRule>
  </conditionalFormatting>
  <conditionalFormatting sqref="P468:P503">
    <cfRule type="containsText" dxfId="6540" priority="4595" operator="containsText" text="1. Leve">
      <formula>NOT(ISERROR(SEARCH("1. Leve",P468)))</formula>
    </cfRule>
    <cfRule type="containsText" dxfId="6539" priority="4596" operator="containsText" text="2. Menor">
      <formula>NOT(ISERROR(SEARCH("2. Menor",P468)))</formula>
    </cfRule>
    <cfRule type="containsText" dxfId="6538" priority="4597" operator="containsText" text="3. Moderado">
      <formula>NOT(ISERROR(SEARCH("3. Moderado",P468)))</formula>
    </cfRule>
    <cfRule type="containsText" dxfId="6537" priority="4598" operator="containsText" text="4. Mayor">
      <formula>NOT(ISERROR(SEARCH("4. Mayor",P468)))</formula>
    </cfRule>
    <cfRule type="containsText" dxfId="6536" priority="4731" operator="containsText" text="5. Catastrófico">
      <formula>NOT(ISERROR(SEARCH("5. Catastrófico",P468)))</formula>
    </cfRule>
  </conditionalFormatting>
  <conditionalFormatting sqref="P501 AU501">
    <cfRule type="containsText" dxfId="6535" priority="4605" operator="containsText" text="Catastrófico">
      <formula>NOT(ISERROR(SEARCH("Catastrófico",P501)))</formula>
    </cfRule>
    <cfRule type="containsText" dxfId="6534" priority="4606" operator="containsText" text="Mayor">
      <formula>NOT(ISERROR(SEARCH("Mayor",P501)))</formula>
    </cfRule>
    <cfRule type="containsText" dxfId="6533" priority="4607" operator="containsText" text="Moderado">
      <formula>NOT(ISERROR(SEARCH("Moderado",P501)))</formula>
    </cfRule>
    <cfRule type="containsText" dxfId="6532" priority="4608" operator="containsText" text="Menor">
      <formula>NOT(ISERROR(SEARCH("Menor",P501)))</formula>
    </cfRule>
    <cfRule type="containsText" dxfId="6531" priority="4609" operator="containsText" text="Insignificante">
      <formula>NOT(ISERROR(SEARCH("Insignificante",P501)))</formula>
    </cfRule>
  </conditionalFormatting>
  <conditionalFormatting sqref="P504:P533">
    <cfRule type="containsText" dxfId="6530" priority="4522" operator="containsText" text="1. Leve">
      <formula>NOT(ISERROR(SEARCH("1. Leve",P504)))</formula>
    </cfRule>
    <cfRule type="containsText" dxfId="6529" priority="4523" operator="containsText" text="2. Menor">
      <formula>NOT(ISERROR(SEARCH("2. Menor",P504)))</formula>
    </cfRule>
    <cfRule type="containsText" dxfId="6528" priority="4524" operator="containsText" text="3. Moderado">
      <formula>NOT(ISERROR(SEARCH("3. Moderado",P504)))</formula>
    </cfRule>
    <cfRule type="containsText" dxfId="6527" priority="4525" operator="containsText" text="4. Mayor">
      <formula>NOT(ISERROR(SEARCH("4. Mayor",P504)))</formula>
    </cfRule>
    <cfRule type="containsText" dxfId="6526" priority="4589" operator="containsText" text="5. Catastrófico">
      <formula>NOT(ISERROR(SEARCH("5. Catastrófico",P504)))</formula>
    </cfRule>
  </conditionalFormatting>
  <conditionalFormatting sqref="P534:P563">
    <cfRule type="containsText" dxfId="6525" priority="4143" operator="containsText" text="1. Leve">
      <formula>NOT(ISERROR(SEARCH("1. Leve",P534)))</formula>
    </cfRule>
    <cfRule type="containsText" dxfId="6524" priority="4144" operator="containsText" text="2. Menor">
      <formula>NOT(ISERROR(SEARCH("2. Menor",P534)))</formula>
    </cfRule>
    <cfRule type="containsText" dxfId="6523" priority="4145" operator="containsText" text="3. Moderado">
      <formula>NOT(ISERROR(SEARCH("3. Moderado",P534)))</formula>
    </cfRule>
    <cfRule type="containsText" dxfId="6522" priority="4146" operator="containsText" text="4. Mayor">
      <formula>NOT(ISERROR(SEARCH("4. Mayor",P534)))</formula>
    </cfRule>
    <cfRule type="containsText" dxfId="6521" priority="4259" operator="containsText" text="5. Catastrófico">
      <formula>NOT(ISERROR(SEARCH("5. Catastrófico",P534)))</formula>
    </cfRule>
  </conditionalFormatting>
  <conditionalFormatting sqref="P564:P605">
    <cfRule type="containsText" dxfId="6520" priority="3971" operator="containsText" text="1. Leve">
      <formula>NOT(ISERROR(SEARCH("1. Leve",P564)))</formula>
    </cfRule>
    <cfRule type="containsText" dxfId="6519" priority="3972" operator="containsText" text="2. Menor">
      <formula>NOT(ISERROR(SEARCH("2. Menor",P564)))</formula>
    </cfRule>
    <cfRule type="containsText" dxfId="6518" priority="3973" operator="containsText" text="3. Moderado">
      <formula>NOT(ISERROR(SEARCH("3. Moderado",P564)))</formula>
    </cfRule>
    <cfRule type="containsText" dxfId="6517" priority="3974" operator="containsText" text="4. Mayor">
      <formula>NOT(ISERROR(SEARCH("4. Mayor",P564)))</formula>
    </cfRule>
    <cfRule type="containsText" dxfId="6516" priority="4137" operator="containsText" text="5. Catastrófico">
      <formula>NOT(ISERROR(SEARCH("5. Catastrófico",P564)))</formula>
    </cfRule>
  </conditionalFormatting>
  <conditionalFormatting sqref="P597 AU597">
    <cfRule type="containsText" dxfId="6515" priority="4011" operator="containsText" text="Catastrófico">
      <formula>NOT(ISERROR(SEARCH("Catastrófico",P597)))</formula>
    </cfRule>
    <cfRule type="containsText" dxfId="6514" priority="4012" operator="containsText" text="Mayor">
      <formula>NOT(ISERROR(SEARCH("Mayor",P597)))</formula>
    </cfRule>
    <cfRule type="containsText" dxfId="6513" priority="4013" operator="containsText" text="Moderado">
      <formula>NOT(ISERROR(SEARCH("Moderado",P597)))</formula>
    </cfRule>
    <cfRule type="containsText" dxfId="6512" priority="4014" operator="containsText" text="Menor">
      <formula>NOT(ISERROR(SEARCH("Menor",P597)))</formula>
    </cfRule>
    <cfRule type="containsText" dxfId="6511" priority="4015" operator="containsText" text="Insignificante">
      <formula>NOT(ISERROR(SEARCH("Insignificante",P597)))</formula>
    </cfRule>
  </conditionalFormatting>
  <conditionalFormatting sqref="P600 AU600">
    <cfRule type="containsText" dxfId="6510" priority="3996" operator="containsText" text="Catastrófico">
      <formula>NOT(ISERROR(SEARCH("Catastrófico",P600)))</formula>
    </cfRule>
    <cfRule type="containsText" dxfId="6509" priority="3997" operator="containsText" text="Mayor">
      <formula>NOT(ISERROR(SEARCH("Mayor",P600)))</formula>
    </cfRule>
    <cfRule type="containsText" dxfId="6508" priority="3998" operator="containsText" text="Moderado">
      <formula>NOT(ISERROR(SEARCH("Moderado",P600)))</formula>
    </cfRule>
    <cfRule type="containsText" dxfId="6507" priority="3999" operator="containsText" text="Menor">
      <formula>NOT(ISERROR(SEARCH("Menor",P600)))</formula>
    </cfRule>
    <cfRule type="containsText" dxfId="6506" priority="4000" operator="containsText" text="Insignificante">
      <formula>NOT(ISERROR(SEARCH("Insignificante",P600)))</formula>
    </cfRule>
  </conditionalFormatting>
  <conditionalFormatting sqref="P603 AU603">
    <cfRule type="containsText" dxfId="6505" priority="3981" operator="containsText" text="Catastrófico">
      <formula>NOT(ISERROR(SEARCH("Catastrófico",P603)))</formula>
    </cfRule>
    <cfRule type="containsText" dxfId="6504" priority="3982" operator="containsText" text="Mayor">
      <formula>NOT(ISERROR(SEARCH("Mayor",P603)))</formula>
    </cfRule>
    <cfRule type="containsText" dxfId="6503" priority="3983" operator="containsText" text="Moderado">
      <formula>NOT(ISERROR(SEARCH("Moderado",P603)))</formula>
    </cfRule>
    <cfRule type="containsText" dxfId="6502" priority="3984" operator="containsText" text="Menor">
      <formula>NOT(ISERROR(SEARCH("Menor",P603)))</formula>
    </cfRule>
    <cfRule type="containsText" dxfId="6501" priority="3985" operator="containsText" text="Insignificante">
      <formula>NOT(ISERROR(SEARCH("Insignificante",P603)))</formula>
    </cfRule>
  </conditionalFormatting>
  <conditionalFormatting sqref="P606:P677">
    <cfRule type="containsText" dxfId="6500" priority="3703" operator="containsText" text="1. Leve">
      <formula>NOT(ISERROR(SEARCH("1. Leve",P606)))</formula>
    </cfRule>
    <cfRule type="containsText" dxfId="6499" priority="3704" operator="containsText" text="2. Menor">
      <formula>NOT(ISERROR(SEARCH("2. Menor",P606)))</formula>
    </cfRule>
    <cfRule type="containsText" dxfId="6498" priority="3705" operator="containsText" text="3. Moderado">
      <formula>NOT(ISERROR(SEARCH("3. Moderado",P606)))</formula>
    </cfRule>
    <cfRule type="containsText" dxfId="6497" priority="3706" operator="containsText" text="4. Mayor">
      <formula>NOT(ISERROR(SEARCH("4. Mayor",P606)))</formula>
    </cfRule>
    <cfRule type="containsText" dxfId="6496" priority="3965" operator="containsText" text="5. Catastrófico">
      <formula>NOT(ISERROR(SEARCH("5. Catastrófico",P606)))</formula>
    </cfRule>
  </conditionalFormatting>
  <conditionalFormatting sqref="P639 AU639">
    <cfRule type="containsText" dxfId="6495" priority="3893" operator="containsText" text="Catastrófico">
      <formula>NOT(ISERROR(SEARCH("Catastrófico",P639)))</formula>
    </cfRule>
    <cfRule type="containsText" dxfId="6494" priority="3894" operator="containsText" text="Mayor">
      <formula>NOT(ISERROR(SEARCH("Mayor",P639)))</formula>
    </cfRule>
    <cfRule type="containsText" dxfId="6493" priority="3895" operator="containsText" text="Moderado">
      <formula>NOT(ISERROR(SEARCH("Moderado",P639)))</formula>
    </cfRule>
    <cfRule type="containsText" dxfId="6492" priority="3896" operator="containsText" text="Menor">
      <formula>NOT(ISERROR(SEARCH("Menor",P639)))</formula>
    </cfRule>
    <cfRule type="containsText" dxfId="6491" priority="3897" operator="containsText" text="Insignificante">
      <formula>NOT(ISERROR(SEARCH("Insignificante",P639)))</formula>
    </cfRule>
  </conditionalFormatting>
  <conditionalFormatting sqref="P642 AU642">
    <cfRule type="containsText" dxfId="6490" priority="3878" operator="containsText" text="Catastrófico">
      <formula>NOT(ISERROR(SEARCH("Catastrófico",P642)))</formula>
    </cfRule>
    <cfRule type="containsText" dxfId="6489" priority="3879" operator="containsText" text="Mayor">
      <formula>NOT(ISERROR(SEARCH("Mayor",P642)))</formula>
    </cfRule>
    <cfRule type="containsText" dxfId="6488" priority="3880" operator="containsText" text="Moderado">
      <formula>NOT(ISERROR(SEARCH("Moderado",P642)))</formula>
    </cfRule>
    <cfRule type="containsText" dxfId="6487" priority="3881" operator="containsText" text="Menor">
      <formula>NOT(ISERROR(SEARCH("Menor",P642)))</formula>
    </cfRule>
    <cfRule type="containsText" dxfId="6486" priority="3882" operator="containsText" text="Insignificante">
      <formula>NOT(ISERROR(SEARCH("Insignificante",P642)))</formula>
    </cfRule>
  </conditionalFormatting>
  <conditionalFormatting sqref="P645 AU645">
    <cfRule type="containsText" dxfId="6485" priority="3863" operator="containsText" text="Catastrófico">
      <formula>NOT(ISERROR(SEARCH("Catastrófico",P645)))</formula>
    </cfRule>
    <cfRule type="containsText" dxfId="6484" priority="3864" operator="containsText" text="Mayor">
      <formula>NOT(ISERROR(SEARCH("Mayor",P645)))</formula>
    </cfRule>
    <cfRule type="containsText" dxfId="6483" priority="3865" operator="containsText" text="Moderado">
      <formula>NOT(ISERROR(SEARCH("Moderado",P645)))</formula>
    </cfRule>
    <cfRule type="containsText" dxfId="6482" priority="3866" operator="containsText" text="Menor">
      <formula>NOT(ISERROR(SEARCH("Menor",P645)))</formula>
    </cfRule>
    <cfRule type="containsText" dxfId="6481" priority="3867" operator="containsText" text="Insignificante">
      <formula>NOT(ISERROR(SEARCH("Insignificante",P645)))</formula>
    </cfRule>
  </conditionalFormatting>
  <conditionalFormatting sqref="P648 AU648">
    <cfRule type="containsText" dxfId="6480" priority="3848" operator="containsText" text="Catastrófico">
      <formula>NOT(ISERROR(SEARCH("Catastrófico",P648)))</formula>
    </cfRule>
    <cfRule type="containsText" dxfId="6479" priority="3849" operator="containsText" text="Mayor">
      <formula>NOT(ISERROR(SEARCH("Mayor",P648)))</formula>
    </cfRule>
    <cfRule type="containsText" dxfId="6478" priority="3850" operator="containsText" text="Moderado">
      <formula>NOT(ISERROR(SEARCH("Moderado",P648)))</formula>
    </cfRule>
    <cfRule type="containsText" dxfId="6477" priority="3851" operator="containsText" text="Menor">
      <formula>NOT(ISERROR(SEARCH("Menor",P648)))</formula>
    </cfRule>
    <cfRule type="containsText" dxfId="6476" priority="3852" operator="containsText" text="Insignificante">
      <formula>NOT(ISERROR(SEARCH("Insignificante",P648)))</formula>
    </cfRule>
  </conditionalFormatting>
  <conditionalFormatting sqref="P651 AU651">
    <cfRule type="containsText" dxfId="6475" priority="3833" operator="containsText" text="Catastrófico">
      <formula>NOT(ISERROR(SEARCH("Catastrófico",P651)))</formula>
    </cfRule>
    <cfRule type="containsText" dxfId="6474" priority="3834" operator="containsText" text="Mayor">
      <formula>NOT(ISERROR(SEARCH("Mayor",P651)))</formula>
    </cfRule>
    <cfRule type="containsText" dxfId="6473" priority="3835" operator="containsText" text="Moderado">
      <formula>NOT(ISERROR(SEARCH("Moderado",P651)))</formula>
    </cfRule>
    <cfRule type="containsText" dxfId="6472" priority="3836" operator="containsText" text="Menor">
      <formula>NOT(ISERROR(SEARCH("Menor",P651)))</formula>
    </cfRule>
    <cfRule type="containsText" dxfId="6471" priority="3837" operator="containsText" text="Insignificante">
      <formula>NOT(ISERROR(SEARCH("Insignificante",P651)))</formula>
    </cfRule>
  </conditionalFormatting>
  <conditionalFormatting sqref="P654 AU654">
    <cfRule type="containsText" dxfId="6470" priority="3818" operator="containsText" text="Catastrófico">
      <formula>NOT(ISERROR(SEARCH("Catastrófico",P654)))</formula>
    </cfRule>
    <cfRule type="containsText" dxfId="6469" priority="3819" operator="containsText" text="Mayor">
      <formula>NOT(ISERROR(SEARCH("Mayor",P654)))</formula>
    </cfRule>
    <cfRule type="containsText" dxfId="6468" priority="3820" operator="containsText" text="Moderado">
      <formula>NOT(ISERROR(SEARCH("Moderado",P654)))</formula>
    </cfRule>
    <cfRule type="containsText" dxfId="6467" priority="3821" operator="containsText" text="Menor">
      <formula>NOT(ISERROR(SEARCH("Menor",P654)))</formula>
    </cfRule>
    <cfRule type="containsText" dxfId="6466" priority="3822" operator="containsText" text="Insignificante">
      <formula>NOT(ISERROR(SEARCH("Insignificante",P654)))</formula>
    </cfRule>
  </conditionalFormatting>
  <conditionalFormatting sqref="P657 AU657">
    <cfRule type="containsText" dxfId="6465" priority="3803" operator="containsText" text="Catastrófico">
      <formula>NOT(ISERROR(SEARCH("Catastrófico",P657)))</formula>
    </cfRule>
    <cfRule type="containsText" dxfId="6464" priority="3804" operator="containsText" text="Mayor">
      <formula>NOT(ISERROR(SEARCH("Mayor",P657)))</formula>
    </cfRule>
    <cfRule type="containsText" dxfId="6463" priority="3805" operator="containsText" text="Moderado">
      <formula>NOT(ISERROR(SEARCH("Moderado",P657)))</formula>
    </cfRule>
    <cfRule type="containsText" dxfId="6462" priority="3806" operator="containsText" text="Menor">
      <formula>NOT(ISERROR(SEARCH("Menor",P657)))</formula>
    </cfRule>
    <cfRule type="containsText" dxfId="6461" priority="3807" operator="containsText" text="Insignificante">
      <formula>NOT(ISERROR(SEARCH("Insignificante",P657)))</formula>
    </cfRule>
  </conditionalFormatting>
  <conditionalFormatting sqref="P660 AU660">
    <cfRule type="containsText" dxfId="6460" priority="3788" operator="containsText" text="Catastrófico">
      <formula>NOT(ISERROR(SEARCH("Catastrófico",P660)))</formula>
    </cfRule>
    <cfRule type="containsText" dxfId="6459" priority="3789" operator="containsText" text="Mayor">
      <formula>NOT(ISERROR(SEARCH("Mayor",P660)))</formula>
    </cfRule>
    <cfRule type="containsText" dxfId="6458" priority="3790" operator="containsText" text="Moderado">
      <formula>NOT(ISERROR(SEARCH("Moderado",P660)))</formula>
    </cfRule>
    <cfRule type="containsText" dxfId="6457" priority="3791" operator="containsText" text="Menor">
      <formula>NOT(ISERROR(SEARCH("Menor",P660)))</formula>
    </cfRule>
    <cfRule type="containsText" dxfId="6456" priority="3792" operator="containsText" text="Insignificante">
      <formula>NOT(ISERROR(SEARCH("Insignificante",P660)))</formula>
    </cfRule>
  </conditionalFormatting>
  <conditionalFormatting sqref="P663 AU663">
    <cfRule type="containsText" dxfId="6455" priority="3773" operator="containsText" text="Catastrófico">
      <formula>NOT(ISERROR(SEARCH("Catastrófico",P663)))</formula>
    </cfRule>
    <cfRule type="containsText" dxfId="6454" priority="3774" operator="containsText" text="Mayor">
      <formula>NOT(ISERROR(SEARCH("Mayor",P663)))</formula>
    </cfRule>
    <cfRule type="containsText" dxfId="6453" priority="3775" operator="containsText" text="Moderado">
      <formula>NOT(ISERROR(SEARCH("Moderado",P663)))</formula>
    </cfRule>
    <cfRule type="containsText" dxfId="6452" priority="3776" operator="containsText" text="Menor">
      <formula>NOT(ISERROR(SEARCH("Menor",P663)))</formula>
    </cfRule>
    <cfRule type="containsText" dxfId="6451" priority="3777" operator="containsText" text="Insignificante">
      <formula>NOT(ISERROR(SEARCH("Insignificante",P663)))</formula>
    </cfRule>
  </conditionalFormatting>
  <conditionalFormatting sqref="P666 AU666">
    <cfRule type="containsText" dxfId="6450" priority="3758" operator="containsText" text="Catastrófico">
      <formula>NOT(ISERROR(SEARCH("Catastrófico",P666)))</formula>
    </cfRule>
    <cfRule type="containsText" dxfId="6449" priority="3759" operator="containsText" text="Mayor">
      <formula>NOT(ISERROR(SEARCH("Mayor",P666)))</formula>
    </cfRule>
    <cfRule type="containsText" dxfId="6448" priority="3760" operator="containsText" text="Moderado">
      <formula>NOT(ISERROR(SEARCH("Moderado",P666)))</formula>
    </cfRule>
    <cfRule type="containsText" dxfId="6447" priority="3761" operator="containsText" text="Menor">
      <formula>NOT(ISERROR(SEARCH("Menor",P666)))</formula>
    </cfRule>
    <cfRule type="containsText" dxfId="6446" priority="3762" operator="containsText" text="Insignificante">
      <formula>NOT(ISERROR(SEARCH("Insignificante",P666)))</formula>
    </cfRule>
  </conditionalFormatting>
  <conditionalFormatting sqref="P669 AU669">
    <cfRule type="containsText" dxfId="6445" priority="3743" operator="containsText" text="Catastrófico">
      <formula>NOT(ISERROR(SEARCH("Catastrófico",P669)))</formula>
    </cfRule>
    <cfRule type="containsText" dxfId="6444" priority="3744" operator="containsText" text="Mayor">
      <formula>NOT(ISERROR(SEARCH("Mayor",P669)))</formula>
    </cfRule>
    <cfRule type="containsText" dxfId="6443" priority="3745" operator="containsText" text="Moderado">
      <formula>NOT(ISERROR(SEARCH("Moderado",P669)))</formula>
    </cfRule>
    <cfRule type="containsText" dxfId="6442" priority="3746" operator="containsText" text="Menor">
      <formula>NOT(ISERROR(SEARCH("Menor",P669)))</formula>
    </cfRule>
    <cfRule type="containsText" dxfId="6441" priority="3747" operator="containsText" text="Insignificante">
      <formula>NOT(ISERROR(SEARCH("Insignificante",P669)))</formula>
    </cfRule>
  </conditionalFormatting>
  <conditionalFormatting sqref="P672 AU672">
    <cfRule type="containsText" dxfId="6440" priority="3728" operator="containsText" text="Catastrófico">
      <formula>NOT(ISERROR(SEARCH("Catastrófico",P672)))</formula>
    </cfRule>
    <cfRule type="containsText" dxfId="6439" priority="3729" operator="containsText" text="Mayor">
      <formula>NOT(ISERROR(SEARCH("Mayor",P672)))</formula>
    </cfRule>
    <cfRule type="containsText" dxfId="6438" priority="3730" operator="containsText" text="Moderado">
      <formula>NOT(ISERROR(SEARCH("Moderado",P672)))</formula>
    </cfRule>
    <cfRule type="containsText" dxfId="6437" priority="3731" operator="containsText" text="Menor">
      <formula>NOT(ISERROR(SEARCH("Menor",P672)))</formula>
    </cfRule>
    <cfRule type="containsText" dxfId="6436" priority="3732" operator="containsText" text="Insignificante">
      <formula>NOT(ISERROR(SEARCH("Insignificante",P672)))</formula>
    </cfRule>
  </conditionalFormatting>
  <conditionalFormatting sqref="P675 AU675">
    <cfRule type="containsText" dxfId="6435" priority="3713" operator="containsText" text="Catastrófico">
      <formula>NOT(ISERROR(SEARCH("Catastrófico",P675)))</formula>
    </cfRule>
    <cfRule type="containsText" dxfId="6434" priority="3714" operator="containsText" text="Mayor">
      <formula>NOT(ISERROR(SEARCH("Mayor",P675)))</formula>
    </cfRule>
    <cfRule type="containsText" dxfId="6433" priority="3715" operator="containsText" text="Moderado">
      <formula>NOT(ISERROR(SEARCH("Moderado",P675)))</formula>
    </cfRule>
    <cfRule type="containsText" dxfId="6432" priority="3716" operator="containsText" text="Menor">
      <formula>NOT(ISERROR(SEARCH("Menor",P675)))</formula>
    </cfRule>
    <cfRule type="containsText" dxfId="6431" priority="3717" operator="containsText" text="Insignificante">
      <formula>NOT(ISERROR(SEARCH("Insignificante",P675)))</formula>
    </cfRule>
  </conditionalFormatting>
  <conditionalFormatting sqref="P678:P695">
    <cfRule type="containsText" dxfId="6430" priority="3029" operator="containsText" text="1. Leve">
      <formula>NOT(ISERROR(SEARCH("1. Leve",P678)))</formula>
    </cfRule>
    <cfRule type="containsText" dxfId="6429" priority="3030" operator="containsText" text="2. Menor">
      <formula>NOT(ISERROR(SEARCH("2. Menor",P678)))</formula>
    </cfRule>
    <cfRule type="containsText" dxfId="6428" priority="3031" operator="containsText" text="3. Moderado">
      <formula>NOT(ISERROR(SEARCH("3. Moderado",P678)))</formula>
    </cfRule>
    <cfRule type="containsText" dxfId="6427" priority="3032" operator="containsText" text="4. Mayor">
      <formula>NOT(ISERROR(SEARCH("4. Mayor",P678)))</formula>
    </cfRule>
    <cfRule type="containsText" dxfId="6426" priority="3076" operator="containsText" text="5. Catastrófico">
      <formula>NOT(ISERROR(SEARCH("5. Catastrófico",P678)))</formula>
    </cfRule>
  </conditionalFormatting>
  <conditionalFormatting sqref="P696:P731">
    <cfRule type="containsText" dxfId="6425" priority="2882" operator="containsText" text="1. Leve">
      <formula>NOT(ISERROR(SEARCH("1. Leve",P696)))</formula>
    </cfRule>
    <cfRule type="containsText" dxfId="6424" priority="2883" operator="containsText" text="2. Menor">
      <formula>NOT(ISERROR(SEARCH("2. Menor",P696)))</formula>
    </cfRule>
    <cfRule type="containsText" dxfId="6423" priority="2884" operator="containsText" text="3. Moderado">
      <formula>NOT(ISERROR(SEARCH("3. Moderado",P696)))</formula>
    </cfRule>
    <cfRule type="containsText" dxfId="6422" priority="2885" operator="containsText" text="4. Mayor">
      <formula>NOT(ISERROR(SEARCH("4. Mayor",P696)))</formula>
    </cfRule>
    <cfRule type="containsText" dxfId="6421" priority="2969" operator="containsText" text="5. Catastrófico">
      <formula>NOT(ISERROR(SEARCH("5. Catastrófico",P696)))</formula>
    </cfRule>
  </conditionalFormatting>
  <conditionalFormatting sqref="P729 AU729">
    <cfRule type="containsText" dxfId="6420" priority="2892" operator="containsText" text="Catastrófico">
      <formula>NOT(ISERROR(SEARCH("Catastrófico",P729)))</formula>
    </cfRule>
    <cfRule type="containsText" dxfId="6419" priority="2893" operator="containsText" text="Mayor">
      <formula>NOT(ISERROR(SEARCH("Mayor",P729)))</formula>
    </cfRule>
    <cfRule type="containsText" dxfId="6418" priority="2894" operator="containsText" text="Moderado">
      <formula>NOT(ISERROR(SEARCH("Moderado",P729)))</formula>
    </cfRule>
    <cfRule type="containsText" dxfId="6417" priority="2895" operator="containsText" text="Menor">
      <formula>NOT(ISERROR(SEARCH("Menor",P729)))</formula>
    </cfRule>
    <cfRule type="containsText" dxfId="6416" priority="2896" operator="containsText" text="Insignificante">
      <formula>NOT(ISERROR(SEARCH("Insignificante",P729)))</formula>
    </cfRule>
  </conditionalFormatting>
  <conditionalFormatting sqref="P732:P761">
    <cfRule type="containsText" dxfId="6415" priority="2708" operator="containsText" text="1. Leve">
      <formula>NOT(ISERROR(SEARCH("1. Leve",P732)))</formula>
    </cfRule>
    <cfRule type="containsText" dxfId="6414" priority="2709" operator="containsText" text="2. Menor">
      <formula>NOT(ISERROR(SEARCH("2. Menor",P732)))</formula>
    </cfRule>
    <cfRule type="containsText" dxfId="6413" priority="2710" operator="containsText" text="3. Moderado">
      <formula>NOT(ISERROR(SEARCH("3. Moderado",P732)))</formula>
    </cfRule>
    <cfRule type="containsText" dxfId="6412" priority="2711" operator="containsText" text="4. Mayor">
      <formula>NOT(ISERROR(SEARCH("4. Mayor",P732)))</formula>
    </cfRule>
    <cfRule type="containsText" dxfId="6411" priority="2775" operator="containsText" text="5. Catastrófico">
      <formula>NOT(ISERROR(SEARCH("5. Catastrófico",P732)))</formula>
    </cfRule>
  </conditionalFormatting>
  <conditionalFormatting sqref="P762:P815">
    <cfRule type="containsText" dxfId="6410" priority="2427" operator="containsText" text="1. Leve">
      <formula>NOT(ISERROR(SEARCH("1. Leve",P762)))</formula>
    </cfRule>
    <cfRule type="containsText" dxfId="6409" priority="2428" operator="containsText" text="2. Menor">
      <formula>NOT(ISERROR(SEARCH("2. Menor",P762)))</formula>
    </cfRule>
    <cfRule type="containsText" dxfId="6408" priority="2429" operator="containsText" text="3. Moderado">
      <formula>NOT(ISERROR(SEARCH("3. Moderado",P762)))</formula>
    </cfRule>
    <cfRule type="containsText" dxfId="6407" priority="2430" operator="containsText" text="4. Mayor">
      <formula>NOT(ISERROR(SEARCH("4. Mayor",P762)))</formula>
    </cfRule>
    <cfRule type="containsText" dxfId="6406" priority="2653" operator="containsText" text="5. Catastrófico">
      <formula>NOT(ISERROR(SEARCH("5. Catastrófico",P762)))</formula>
    </cfRule>
  </conditionalFormatting>
  <conditionalFormatting sqref="P795 AU795">
    <cfRule type="containsText" dxfId="6405" priority="2527" operator="containsText" text="Catastrófico">
      <formula>NOT(ISERROR(SEARCH("Catastrófico",P795)))</formula>
    </cfRule>
    <cfRule type="containsText" dxfId="6404" priority="2528" operator="containsText" text="Mayor">
      <formula>NOT(ISERROR(SEARCH("Mayor",P795)))</formula>
    </cfRule>
    <cfRule type="containsText" dxfId="6403" priority="2529" operator="containsText" text="Moderado">
      <formula>NOT(ISERROR(SEARCH("Moderado",P795)))</formula>
    </cfRule>
    <cfRule type="containsText" dxfId="6402" priority="2530" operator="containsText" text="Menor">
      <formula>NOT(ISERROR(SEARCH("Menor",P795)))</formula>
    </cfRule>
    <cfRule type="containsText" dxfId="6401" priority="2531" operator="containsText" text="Insignificante">
      <formula>NOT(ISERROR(SEARCH("Insignificante",P795)))</formula>
    </cfRule>
  </conditionalFormatting>
  <conditionalFormatting sqref="P798 AU798">
    <cfRule type="containsText" dxfId="6400" priority="2512" operator="containsText" text="Catastrófico">
      <formula>NOT(ISERROR(SEARCH("Catastrófico",P798)))</formula>
    </cfRule>
    <cfRule type="containsText" dxfId="6399" priority="2513" operator="containsText" text="Mayor">
      <formula>NOT(ISERROR(SEARCH("Mayor",P798)))</formula>
    </cfRule>
    <cfRule type="containsText" dxfId="6398" priority="2514" operator="containsText" text="Moderado">
      <formula>NOT(ISERROR(SEARCH("Moderado",P798)))</formula>
    </cfRule>
    <cfRule type="containsText" dxfId="6397" priority="2515" operator="containsText" text="Menor">
      <formula>NOT(ISERROR(SEARCH("Menor",P798)))</formula>
    </cfRule>
    <cfRule type="containsText" dxfId="6396" priority="2516" operator="containsText" text="Insignificante">
      <formula>NOT(ISERROR(SEARCH("Insignificante",P798)))</formula>
    </cfRule>
  </conditionalFormatting>
  <conditionalFormatting sqref="P801 AU801">
    <cfRule type="containsText" dxfId="6395" priority="2497" operator="containsText" text="Catastrófico">
      <formula>NOT(ISERROR(SEARCH("Catastrófico",P801)))</formula>
    </cfRule>
    <cfRule type="containsText" dxfId="6394" priority="2498" operator="containsText" text="Mayor">
      <formula>NOT(ISERROR(SEARCH("Mayor",P801)))</formula>
    </cfRule>
    <cfRule type="containsText" dxfId="6393" priority="2499" operator="containsText" text="Moderado">
      <formula>NOT(ISERROR(SEARCH("Moderado",P801)))</formula>
    </cfRule>
    <cfRule type="containsText" dxfId="6392" priority="2500" operator="containsText" text="Menor">
      <formula>NOT(ISERROR(SEARCH("Menor",P801)))</formula>
    </cfRule>
    <cfRule type="containsText" dxfId="6391" priority="2501" operator="containsText" text="Insignificante">
      <formula>NOT(ISERROR(SEARCH("Insignificante",P801)))</formula>
    </cfRule>
  </conditionalFormatting>
  <conditionalFormatting sqref="P804 AU804">
    <cfRule type="containsText" dxfId="6390" priority="2482" operator="containsText" text="Catastrófico">
      <formula>NOT(ISERROR(SEARCH("Catastrófico",P804)))</formula>
    </cfRule>
    <cfRule type="containsText" dxfId="6389" priority="2483" operator="containsText" text="Mayor">
      <formula>NOT(ISERROR(SEARCH("Mayor",P804)))</formula>
    </cfRule>
    <cfRule type="containsText" dxfId="6388" priority="2484" operator="containsText" text="Moderado">
      <formula>NOT(ISERROR(SEARCH("Moderado",P804)))</formula>
    </cfRule>
    <cfRule type="containsText" dxfId="6387" priority="2485" operator="containsText" text="Menor">
      <formula>NOT(ISERROR(SEARCH("Menor",P804)))</formula>
    </cfRule>
    <cfRule type="containsText" dxfId="6386" priority="2486" operator="containsText" text="Insignificante">
      <formula>NOT(ISERROR(SEARCH("Insignificante",P804)))</formula>
    </cfRule>
  </conditionalFormatting>
  <conditionalFormatting sqref="P807 AU807">
    <cfRule type="containsText" dxfId="6385" priority="2467" operator="containsText" text="Catastrófico">
      <formula>NOT(ISERROR(SEARCH("Catastrófico",P807)))</formula>
    </cfRule>
    <cfRule type="containsText" dxfId="6384" priority="2468" operator="containsText" text="Mayor">
      <formula>NOT(ISERROR(SEARCH("Mayor",P807)))</formula>
    </cfRule>
    <cfRule type="containsText" dxfId="6383" priority="2469" operator="containsText" text="Moderado">
      <formula>NOT(ISERROR(SEARCH("Moderado",P807)))</formula>
    </cfRule>
    <cfRule type="containsText" dxfId="6382" priority="2470" operator="containsText" text="Menor">
      <formula>NOT(ISERROR(SEARCH("Menor",P807)))</formula>
    </cfRule>
    <cfRule type="containsText" dxfId="6381" priority="2471" operator="containsText" text="Insignificante">
      <formula>NOT(ISERROR(SEARCH("Insignificante",P807)))</formula>
    </cfRule>
  </conditionalFormatting>
  <conditionalFormatting sqref="P810 AU810">
    <cfRule type="containsText" dxfId="6380" priority="2452" operator="containsText" text="Catastrófico">
      <formula>NOT(ISERROR(SEARCH("Catastrófico",P810)))</formula>
    </cfRule>
    <cfRule type="containsText" dxfId="6379" priority="2453" operator="containsText" text="Mayor">
      <formula>NOT(ISERROR(SEARCH("Mayor",P810)))</formula>
    </cfRule>
    <cfRule type="containsText" dxfId="6378" priority="2454" operator="containsText" text="Moderado">
      <formula>NOT(ISERROR(SEARCH("Moderado",P810)))</formula>
    </cfRule>
    <cfRule type="containsText" dxfId="6377" priority="2455" operator="containsText" text="Menor">
      <formula>NOT(ISERROR(SEARCH("Menor",P810)))</formula>
    </cfRule>
    <cfRule type="containsText" dxfId="6376" priority="2456" operator="containsText" text="Insignificante">
      <formula>NOT(ISERROR(SEARCH("Insignificante",P810)))</formula>
    </cfRule>
  </conditionalFormatting>
  <conditionalFormatting sqref="P813 AU813">
    <cfRule type="containsText" dxfId="6375" priority="2437" operator="containsText" text="Catastrófico">
      <formula>NOT(ISERROR(SEARCH("Catastrófico",P813)))</formula>
    </cfRule>
    <cfRule type="containsText" dxfId="6374" priority="2438" operator="containsText" text="Mayor">
      <formula>NOT(ISERROR(SEARCH("Mayor",P813)))</formula>
    </cfRule>
    <cfRule type="containsText" dxfId="6373" priority="2439" operator="containsText" text="Moderado">
      <formula>NOT(ISERROR(SEARCH("Moderado",P813)))</formula>
    </cfRule>
    <cfRule type="containsText" dxfId="6372" priority="2440" operator="containsText" text="Menor">
      <formula>NOT(ISERROR(SEARCH("Menor",P813)))</formula>
    </cfRule>
    <cfRule type="containsText" dxfId="6371" priority="2441" operator="containsText" text="Insignificante">
      <formula>NOT(ISERROR(SEARCH("Insignificante",P813)))</formula>
    </cfRule>
  </conditionalFormatting>
  <conditionalFormatting sqref="P816:P845">
    <cfRule type="containsText" dxfId="6370" priority="2354" operator="containsText" text="1. Leve">
      <formula>NOT(ISERROR(SEARCH("1. Leve",P816)))</formula>
    </cfRule>
    <cfRule type="containsText" dxfId="6369" priority="2355" operator="containsText" text="2. Menor">
      <formula>NOT(ISERROR(SEARCH("2. Menor",P816)))</formula>
    </cfRule>
    <cfRule type="containsText" dxfId="6368" priority="2356" operator="containsText" text="3. Moderado">
      <formula>NOT(ISERROR(SEARCH("3. Moderado",P816)))</formula>
    </cfRule>
    <cfRule type="containsText" dxfId="6367" priority="2357" operator="containsText" text="4. Mayor">
      <formula>NOT(ISERROR(SEARCH("4. Mayor",P816)))</formula>
    </cfRule>
    <cfRule type="containsText" dxfId="6366" priority="2421" operator="containsText" text="5. Catastrófico">
      <formula>NOT(ISERROR(SEARCH("5. Catastrófico",P816)))</formula>
    </cfRule>
  </conditionalFormatting>
  <conditionalFormatting sqref="P846:P905">
    <cfRule type="containsText" dxfId="6365" priority="2092" operator="containsText" text="1. Leve">
      <formula>NOT(ISERROR(SEARCH("1. Leve",P846)))</formula>
    </cfRule>
    <cfRule type="containsText" dxfId="6364" priority="2093" operator="containsText" text="2. Menor">
      <formula>NOT(ISERROR(SEARCH("2. Menor",P846)))</formula>
    </cfRule>
    <cfRule type="containsText" dxfId="6363" priority="2094" operator="containsText" text="3. Moderado">
      <formula>NOT(ISERROR(SEARCH("3. Moderado",P846)))</formula>
    </cfRule>
    <cfRule type="containsText" dxfId="6362" priority="2095" operator="containsText" text="4. Mayor">
      <formula>NOT(ISERROR(SEARCH("4. Mayor",P846)))</formula>
    </cfRule>
    <cfRule type="containsText" dxfId="6361" priority="2299" operator="containsText" text="5. Catastrófico">
      <formula>NOT(ISERROR(SEARCH("5. Catastrófico",P846)))</formula>
    </cfRule>
  </conditionalFormatting>
  <conditionalFormatting sqref="P879 AU879">
    <cfRule type="containsText" dxfId="6360" priority="2222" operator="containsText" text="Catastrófico">
      <formula>NOT(ISERROR(SEARCH("Catastrófico",P879)))</formula>
    </cfRule>
    <cfRule type="containsText" dxfId="6359" priority="2223" operator="containsText" text="Mayor">
      <formula>NOT(ISERROR(SEARCH("Mayor",P879)))</formula>
    </cfRule>
    <cfRule type="containsText" dxfId="6358" priority="2224" operator="containsText" text="Moderado">
      <formula>NOT(ISERROR(SEARCH("Moderado",P879)))</formula>
    </cfRule>
    <cfRule type="containsText" dxfId="6357" priority="2225" operator="containsText" text="Menor">
      <formula>NOT(ISERROR(SEARCH("Menor",P879)))</formula>
    </cfRule>
    <cfRule type="containsText" dxfId="6356" priority="2226" operator="containsText" text="Insignificante">
      <formula>NOT(ISERROR(SEARCH("Insignificante",P879)))</formula>
    </cfRule>
  </conditionalFormatting>
  <conditionalFormatting sqref="P882 AU882">
    <cfRule type="containsText" dxfId="6355" priority="2207" operator="containsText" text="Catastrófico">
      <formula>NOT(ISERROR(SEARCH("Catastrófico",P882)))</formula>
    </cfRule>
    <cfRule type="containsText" dxfId="6354" priority="2208" operator="containsText" text="Mayor">
      <formula>NOT(ISERROR(SEARCH("Mayor",P882)))</formula>
    </cfRule>
    <cfRule type="containsText" dxfId="6353" priority="2209" operator="containsText" text="Moderado">
      <formula>NOT(ISERROR(SEARCH("Moderado",P882)))</formula>
    </cfRule>
    <cfRule type="containsText" dxfId="6352" priority="2210" operator="containsText" text="Menor">
      <formula>NOT(ISERROR(SEARCH("Menor",P882)))</formula>
    </cfRule>
    <cfRule type="containsText" dxfId="6351" priority="2211" operator="containsText" text="Insignificante">
      <formula>NOT(ISERROR(SEARCH("Insignificante",P882)))</formula>
    </cfRule>
  </conditionalFormatting>
  <conditionalFormatting sqref="P885 AU885">
    <cfRule type="containsText" dxfId="6350" priority="2192" operator="containsText" text="Catastrófico">
      <formula>NOT(ISERROR(SEARCH("Catastrófico",P885)))</formula>
    </cfRule>
    <cfRule type="containsText" dxfId="6349" priority="2193" operator="containsText" text="Mayor">
      <formula>NOT(ISERROR(SEARCH("Mayor",P885)))</formula>
    </cfRule>
    <cfRule type="containsText" dxfId="6348" priority="2194" operator="containsText" text="Moderado">
      <formula>NOT(ISERROR(SEARCH("Moderado",P885)))</formula>
    </cfRule>
    <cfRule type="containsText" dxfId="6347" priority="2195" operator="containsText" text="Menor">
      <formula>NOT(ISERROR(SEARCH("Menor",P885)))</formula>
    </cfRule>
    <cfRule type="containsText" dxfId="6346" priority="2196" operator="containsText" text="Insignificante">
      <formula>NOT(ISERROR(SEARCH("Insignificante",P885)))</formula>
    </cfRule>
  </conditionalFormatting>
  <conditionalFormatting sqref="P888 AU888">
    <cfRule type="containsText" dxfId="6345" priority="2177" operator="containsText" text="Catastrófico">
      <formula>NOT(ISERROR(SEARCH("Catastrófico",P888)))</formula>
    </cfRule>
    <cfRule type="containsText" dxfId="6344" priority="2178" operator="containsText" text="Mayor">
      <formula>NOT(ISERROR(SEARCH("Mayor",P888)))</formula>
    </cfRule>
    <cfRule type="containsText" dxfId="6343" priority="2179" operator="containsText" text="Moderado">
      <formula>NOT(ISERROR(SEARCH("Moderado",P888)))</formula>
    </cfRule>
    <cfRule type="containsText" dxfId="6342" priority="2180" operator="containsText" text="Menor">
      <formula>NOT(ISERROR(SEARCH("Menor",P888)))</formula>
    </cfRule>
    <cfRule type="containsText" dxfId="6341" priority="2181" operator="containsText" text="Insignificante">
      <formula>NOT(ISERROR(SEARCH("Insignificante",P888)))</formula>
    </cfRule>
  </conditionalFormatting>
  <conditionalFormatting sqref="P891 AU891">
    <cfRule type="containsText" dxfId="6340" priority="2162" operator="containsText" text="Catastrófico">
      <formula>NOT(ISERROR(SEARCH("Catastrófico",P891)))</formula>
    </cfRule>
    <cfRule type="containsText" dxfId="6339" priority="2163" operator="containsText" text="Mayor">
      <formula>NOT(ISERROR(SEARCH("Mayor",P891)))</formula>
    </cfRule>
    <cfRule type="containsText" dxfId="6338" priority="2164" operator="containsText" text="Moderado">
      <formula>NOT(ISERROR(SEARCH("Moderado",P891)))</formula>
    </cfRule>
    <cfRule type="containsText" dxfId="6337" priority="2165" operator="containsText" text="Menor">
      <formula>NOT(ISERROR(SEARCH("Menor",P891)))</formula>
    </cfRule>
    <cfRule type="containsText" dxfId="6336" priority="2166" operator="containsText" text="Insignificante">
      <formula>NOT(ISERROR(SEARCH("Insignificante",P891)))</formula>
    </cfRule>
  </conditionalFormatting>
  <conditionalFormatting sqref="P894 AU894">
    <cfRule type="containsText" dxfId="6335" priority="2147" operator="containsText" text="Catastrófico">
      <formula>NOT(ISERROR(SEARCH("Catastrófico",P894)))</formula>
    </cfRule>
    <cfRule type="containsText" dxfId="6334" priority="2148" operator="containsText" text="Mayor">
      <formula>NOT(ISERROR(SEARCH("Mayor",P894)))</formula>
    </cfRule>
    <cfRule type="containsText" dxfId="6333" priority="2149" operator="containsText" text="Moderado">
      <formula>NOT(ISERROR(SEARCH("Moderado",P894)))</formula>
    </cfRule>
    <cfRule type="containsText" dxfId="6332" priority="2150" operator="containsText" text="Menor">
      <formula>NOT(ISERROR(SEARCH("Menor",P894)))</formula>
    </cfRule>
    <cfRule type="containsText" dxfId="6331" priority="2151" operator="containsText" text="Insignificante">
      <formula>NOT(ISERROR(SEARCH("Insignificante",P894)))</formula>
    </cfRule>
  </conditionalFormatting>
  <conditionalFormatting sqref="P897 AU897">
    <cfRule type="containsText" dxfId="6330" priority="2132" operator="containsText" text="Catastrófico">
      <formula>NOT(ISERROR(SEARCH("Catastrófico",P897)))</formula>
    </cfRule>
    <cfRule type="containsText" dxfId="6329" priority="2133" operator="containsText" text="Mayor">
      <formula>NOT(ISERROR(SEARCH("Mayor",P897)))</formula>
    </cfRule>
    <cfRule type="containsText" dxfId="6328" priority="2134" operator="containsText" text="Moderado">
      <formula>NOT(ISERROR(SEARCH("Moderado",P897)))</formula>
    </cfRule>
    <cfRule type="containsText" dxfId="6327" priority="2135" operator="containsText" text="Menor">
      <formula>NOT(ISERROR(SEARCH("Menor",P897)))</formula>
    </cfRule>
    <cfRule type="containsText" dxfId="6326" priority="2136" operator="containsText" text="Insignificante">
      <formula>NOT(ISERROR(SEARCH("Insignificante",P897)))</formula>
    </cfRule>
  </conditionalFormatting>
  <conditionalFormatting sqref="P900 AU900">
    <cfRule type="containsText" dxfId="6325" priority="2117" operator="containsText" text="Catastrófico">
      <formula>NOT(ISERROR(SEARCH("Catastrófico",P900)))</formula>
    </cfRule>
    <cfRule type="containsText" dxfId="6324" priority="2118" operator="containsText" text="Mayor">
      <formula>NOT(ISERROR(SEARCH("Mayor",P900)))</formula>
    </cfRule>
    <cfRule type="containsText" dxfId="6323" priority="2119" operator="containsText" text="Moderado">
      <formula>NOT(ISERROR(SEARCH("Moderado",P900)))</formula>
    </cfRule>
    <cfRule type="containsText" dxfId="6322" priority="2120" operator="containsText" text="Menor">
      <formula>NOT(ISERROR(SEARCH("Menor",P900)))</formula>
    </cfRule>
    <cfRule type="containsText" dxfId="6321" priority="2121" operator="containsText" text="Insignificante">
      <formula>NOT(ISERROR(SEARCH("Insignificante",P900)))</formula>
    </cfRule>
  </conditionalFormatting>
  <conditionalFormatting sqref="P903 AU903">
    <cfRule type="containsText" dxfId="6320" priority="2102" operator="containsText" text="Catastrófico">
      <formula>NOT(ISERROR(SEARCH("Catastrófico",P903)))</formula>
    </cfRule>
    <cfRule type="containsText" dxfId="6319" priority="2103" operator="containsText" text="Mayor">
      <formula>NOT(ISERROR(SEARCH("Mayor",P903)))</formula>
    </cfRule>
    <cfRule type="containsText" dxfId="6318" priority="2104" operator="containsText" text="Moderado">
      <formula>NOT(ISERROR(SEARCH("Moderado",P903)))</formula>
    </cfRule>
    <cfRule type="containsText" dxfId="6317" priority="2105" operator="containsText" text="Menor">
      <formula>NOT(ISERROR(SEARCH("Menor",P903)))</formula>
    </cfRule>
    <cfRule type="containsText" dxfId="6316" priority="2106" operator="containsText" text="Insignificante">
      <formula>NOT(ISERROR(SEARCH("Insignificante",P903)))</formula>
    </cfRule>
  </conditionalFormatting>
  <conditionalFormatting sqref="P906:P935">
    <cfRule type="containsText" dxfId="6315" priority="1" operator="containsText" text="1. Leve">
      <formula>NOT(ISERROR(SEARCH("1. Leve",P906)))</formula>
    </cfRule>
    <cfRule type="containsText" dxfId="6314" priority="2" operator="containsText" text="2. Menor">
      <formula>NOT(ISERROR(SEARCH("2. Menor",P906)))</formula>
    </cfRule>
    <cfRule type="containsText" dxfId="6313" priority="3" operator="containsText" text="3. Moderado">
      <formula>NOT(ISERROR(SEARCH("3. Moderado",P906)))</formula>
    </cfRule>
    <cfRule type="containsText" dxfId="6312" priority="4" operator="containsText" text="4. Mayor">
      <formula>NOT(ISERROR(SEARCH("4. Mayor",P906)))</formula>
    </cfRule>
    <cfRule type="containsText" dxfId="6311" priority="117" operator="containsText" text="5. Catastrófico">
      <formula>NOT(ISERROR(SEARCH("5. Catastrófico",P906)))</formula>
    </cfRule>
  </conditionalFormatting>
  <conditionalFormatting sqref="P936:P977">
    <cfRule type="containsText" dxfId="6310" priority="1857" operator="containsText" text="1. Leve">
      <formula>NOT(ISERROR(SEARCH("1. Leve",P936)))</formula>
    </cfRule>
    <cfRule type="containsText" dxfId="6309" priority="1858" operator="containsText" text="2. Menor">
      <formula>NOT(ISERROR(SEARCH("2. Menor",P936)))</formula>
    </cfRule>
    <cfRule type="containsText" dxfId="6308" priority="1859" operator="containsText" text="3. Moderado">
      <formula>NOT(ISERROR(SEARCH("3. Moderado",P936)))</formula>
    </cfRule>
    <cfRule type="containsText" dxfId="6307" priority="1860" operator="containsText" text="4. Mayor">
      <formula>NOT(ISERROR(SEARCH("4. Mayor",P936)))</formula>
    </cfRule>
    <cfRule type="containsText" dxfId="6306" priority="2023" operator="containsText" text="5. Catastrófico">
      <formula>NOT(ISERROR(SEARCH("5. Catastrófico",P936)))</formula>
    </cfRule>
  </conditionalFormatting>
  <conditionalFormatting sqref="P969 AU969">
    <cfRule type="containsText" dxfId="6305" priority="1897" operator="containsText" text="Catastrófico">
      <formula>NOT(ISERROR(SEARCH("Catastrófico",P969)))</formula>
    </cfRule>
    <cfRule type="containsText" dxfId="6304" priority="1898" operator="containsText" text="Mayor">
      <formula>NOT(ISERROR(SEARCH("Mayor",P969)))</formula>
    </cfRule>
    <cfRule type="containsText" dxfId="6303" priority="1899" operator="containsText" text="Moderado">
      <formula>NOT(ISERROR(SEARCH("Moderado",P969)))</formula>
    </cfRule>
    <cfRule type="containsText" dxfId="6302" priority="1900" operator="containsText" text="Menor">
      <formula>NOT(ISERROR(SEARCH("Menor",P969)))</formula>
    </cfRule>
    <cfRule type="containsText" dxfId="6301" priority="1901" operator="containsText" text="Insignificante">
      <formula>NOT(ISERROR(SEARCH("Insignificante",P969)))</formula>
    </cfRule>
  </conditionalFormatting>
  <conditionalFormatting sqref="P972 AU972">
    <cfRule type="containsText" dxfId="6300" priority="1882" operator="containsText" text="Catastrófico">
      <formula>NOT(ISERROR(SEARCH("Catastrófico",P972)))</formula>
    </cfRule>
    <cfRule type="containsText" dxfId="6299" priority="1883" operator="containsText" text="Mayor">
      <formula>NOT(ISERROR(SEARCH("Mayor",P972)))</formula>
    </cfRule>
    <cfRule type="containsText" dxfId="6298" priority="1884" operator="containsText" text="Moderado">
      <formula>NOT(ISERROR(SEARCH("Moderado",P972)))</formula>
    </cfRule>
    <cfRule type="containsText" dxfId="6297" priority="1885" operator="containsText" text="Menor">
      <formula>NOT(ISERROR(SEARCH("Menor",P972)))</formula>
    </cfRule>
    <cfRule type="containsText" dxfId="6296" priority="1886" operator="containsText" text="Insignificante">
      <formula>NOT(ISERROR(SEARCH("Insignificante",P972)))</formula>
    </cfRule>
  </conditionalFormatting>
  <conditionalFormatting sqref="P975 AU975">
    <cfRule type="containsText" dxfId="6295" priority="1867" operator="containsText" text="Catastrófico">
      <formula>NOT(ISERROR(SEARCH("Catastrófico",P975)))</formula>
    </cfRule>
    <cfRule type="containsText" dxfId="6294" priority="1868" operator="containsText" text="Mayor">
      <formula>NOT(ISERROR(SEARCH("Mayor",P975)))</formula>
    </cfRule>
    <cfRule type="containsText" dxfId="6293" priority="1869" operator="containsText" text="Moderado">
      <formula>NOT(ISERROR(SEARCH("Moderado",P975)))</formula>
    </cfRule>
    <cfRule type="containsText" dxfId="6292" priority="1870" operator="containsText" text="Menor">
      <formula>NOT(ISERROR(SEARCH("Menor",P975)))</formula>
    </cfRule>
    <cfRule type="containsText" dxfId="6291" priority="1871" operator="containsText" text="Insignificante">
      <formula>NOT(ISERROR(SEARCH("Insignificante",P975)))</formula>
    </cfRule>
  </conditionalFormatting>
  <conditionalFormatting sqref="P978:P1025">
    <cfRule type="containsText" dxfId="6290" priority="1724" operator="containsText" text="1. Leve">
      <formula>NOT(ISERROR(SEARCH("1. Leve",P978)))</formula>
    </cfRule>
    <cfRule type="containsText" dxfId="6289" priority="1725" operator="containsText" text="2. Menor">
      <formula>NOT(ISERROR(SEARCH("2. Menor",P978)))</formula>
    </cfRule>
    <cfRule type="containsText" dxfId="6288" priority="1726" operator="containsText" text="3. Moderado">
      <formula>NOT(ISERROR(SEARCH("3. Moderado",P978)))</formula>
    </cfRule>
    <cfRule type="containsText" dxfId="6287" priority="1727" operator="containsText" text="4. Mayor">
      <formula>NOT(ISERROR(SEARCH("4. Mayor",P978)))</formula>
    </cfRule>
    <cfRule type="containsText" dxfId="6286" priority="1851" operator="containsText" text="5. Catastrófico">
      <formula>NOT(ISERROR(SEARCH("5. Catastrófico",P978)))</formula>
    </cfRule>
  </conditionalFormatting>
  <conditionalFormatting sqref="P1011 AU1011">
    <cfRule type="containsText" dxfId="6285" priority="1784" operator="containsText" text="Catastrófico">
      <formula>NOT(ISERROR(SEARCH("Catastrófico",P1011)))</formula>
    </cfRule>
    <cfRule type="containsText" dxfId="6284" priority="1785" operator="containsText" text="Mayor">
      <formula>NOT(ISERROR(SEARCH("Mayor",P1011)))</formula>
    </cfRule>
    <cfRule type="containsText" dxfId="6283" priority="1786" operator="containsText" text="Moderado">
      <formula>NOT(ISERROR(SEARCH("Moderado",P1011)))</formula>
    </cfRule>
    <cfRule type="containsText" dxfId="6282" priority="1787" operator="containsText" text="Menor">
      <formula>NOT(ISERROR(SEARCH("Menor",P1011)))</formula>
    </cfRule>
    <cfRule type="containsText" dxfId="6281" priority="1788" operator="containsText" text="Insignificante">
      <formula>NOT(ISERROR(SEARCH("Insignificante",P1011)))</formula>
    </cfRule>
  </conditionalFormatting>
  <conditionalFormatting sqref="P1014 AU1014">
    <cfRule type="containsText" dxfId="6280" priority="1769" operator="containsText" text="Catastrófico">
      <formula>NOT(ISERROR(SEARCH("Catastrófico",P1014)))</formula>
    </cfRule>
    <cfRule type="containsText" dxfId="6279" priority="1770" operator="containsText" text="Mayor">
      <formula>NOT(ISERROR(SEARCH("Mayor",P1014)))</formula>
    </cfRule>
    <cfRule type="containsText" dxfId="6278" priority="1771" operator="containsText" text="Moderado">
      <formula>NOT(ISERROR(SEARCH("Moderado",P1014)))</formula>
    </cfRule>
    <cfRule type="containsText" dxfId="6277" priority="1772" operator="containsText" text="Menor">
      <formula>NOT(ISERROR(SEARCH("Menor",P1014)))</formula>
    </cfRule>
    <cfRule type="containsText" dxfId="6276" priority="1773" operator="containsText" text="Insignificante">
      <formula>NOT(ISERROR(SEARCH("Insignificante",P1014)))</formula>
    </cfRule>
  </conditionalFormatting>
  <conditionalFormatting sqref="P1017">
    <cfRule type="containsText" dxfId="6275" priority="1754" operator="containsText" text="Catastrófico">
      <formula>NOT(ISERROR(SEARCH("Catastrófico",P1017)))</formula>
    </cfRule>
    <cfRule type="containsText" dxfId="6274" priority="1755" operator="containsText" text="Mayor">
      <formula>NOT(ISERROR(SEARCH("Mayor",P1017)))</formula>
    </cfRule>
    <cfRule type="containsText" dxfId="6273" priority="1756" operator="containsText" text="Moderado">
      <formula>NOT(ISERROR(SEARCH("Moderado",P1017)))</formula>
    </cfRule>
    <cfRule type="containsText" dxfId="6272" priority="1757" operator="containsText" text="Menor">
      <formula>NOT(ISERROR(SEARCH("Menor",P1017)))</formula>
    </cfRule>
    <cfRule type="containsText" dxfId="6271" priority="1758" operator="containsText" text="Insignificante">
      <formula>NOT(ISERROR(SEARCH("Insignificante",P1017)))</formula>
    </cfRule>
  </conditionalFormatting>
  <conditionalFormatting sqref="P1020 AU1020">
    <cfRule type="containsText" dxfId="6270" priority="1744" operator="containsText" text="Catastrófico">
      <formula>NOT(ISERROR(SEARCH("Catastrófico",P1020)))</formula>
    </cfRule>
    <cfRule type="containsText" dxfId="6269" priority="1745" operator="containsText" text="Mayor">
      <formula>NOT(ISERROR(SEARCH("Mayor",P1020)))</formula>
    </cfRule>
    <cfRule type="containsText" dxfId="6268" priority="1746" operator="containsText" text="Moderado">
      <formula>NOT(ISERROR(SEARCH("Moderado",P1020)))</formula>
    </cfRule>
    <cfRule type="containsText" dxfId="6267" priority="1747" operator="containsText" text="Menor">
      <formula>NOT(ISERROR(SEARCH("Menor",P1020)))</formula>
    </cfRule>
    <cfRule type="containsText" dxfId="6266" priority="1748" operator="containsText" text="Insignificante">
      <formula>NOT(ISERROR(SEARCH("Insignificante",P1020)))</formula>
    </cfRule>
  </conditionalFormatting>
  <conditionalFormatting sqref="P1023">
    <cfRule type="containsText" dxfId="6265" priority="1729" operator="containsText" text="Catastrófico">
      <formula>NOT(ISERROR(SEARCH("Catastrófico",P1023)))</formula>
    </cfRule>
    <cfRule type="containsText" dxfId="6264" priority="1730" operator="containsText" text="Mayor">
      <formula>NOT(ISERROR(SEARCH("Mayor",P1023)))</formula>
    </cfRule>
    <cfRule type="containsText" dxfId="6263" priority="1731" operator="containsText" text="Moderado">
      <formula>NOT(ISERROR(SEARCH("Moderado",P1023)))</formula>
    </cfRule>
    <cfRule type="containsText" dxfId="6262" priority="1732" operator="containsText" text="Menor">
      <formula>NOT(ISERROR(SEARCH("Menor",P1023)))</formula>
    </cfRule>
    <cfRule type="containsText" dxfId="6261" priority="1733" operator="containsText" text="Insignificante">
      <formula>NOT(ISERROR(SEARCH("Insignificante",P1023)))</formula>
    </cfRule>
  </conditionalFormatting>
  <conditionalFormatting sqref="P1026:P1067">
    <cfRule type="containsText" dxfId="6260" priority="1365" operator="containsText" text="1. Leve">
      <formula>NOT(ISERROR(SEARCH("1. Leve",P1026)))</formula>
    </cfRule>
    <cfRule type="containsText" dxfId="6259" priority="1366" operator="containsText" text="2. Menor">
      <formula>NOT(ISERROR(SEARCH("2. Menor",P1026)))</formula>
    </cfRule>
    <cfRule type="containsText" dxfId="6258" priority="1367" operator="containsText" text="3. Moderado">
      <formula>NOT(ISERROR(SEARCH("3. Moderado",P1026)))</formula>
    </cfRule>
    <cfRule type="containsText" dxfId="6257" priority="1368" operator="containsText" text="4. Mayor">
      <formula>NOT(ISERROR(SEARCH("4. Mayor",P1026)))</formula>
    </cfRule>
    <cfRule type="containsText" dxfId="6256" priority="1467" operator="containsText" text="5. Catastrófico">
      <formula>NOT(ISERROR(SEARCH("5. Catastrófico",P1026)))</formula>
    </cfRule>
  </conditionalFormatting>
  <conditionalFormatting sqref="P1059 AU1059">
    <cfRule type="containsText" dxfId="6255" priority="1405" operator="containsText" text="Catastrófico">
      <formula>NOT(ISERROR(SEARCH("Catastrófico",P1059)))</formula>
    </cfRule>
    <cfRule type="containsText" dxfId="6254" priority="1406" operator="containsText" text="Mayor">
      <formula>NOT(ISERROR(SEARCH("Mayor",P1059)))</formula>
    </cfRule>
    <cfRule type="containsText" dxfId="6253" priority="1407" operator="containsText" text="Moderado">
      <formula>NOT(ISERROR(SEARCH("Moderado",P1059)))</formula>
    </cfRule>
    <cfRule type="containsText" dxfId="6252" priority="1408" operator="containsText" text="Menor">
      <formula>NOT(ISERROR(SEARCH("Menor",P1059)))</formula>
    </cfRule>
    <cfRule type="containsText" dxfId="6251" priority="1409" operator="containsText" text="Insignificante">
      <formula>NOT(ISERROR(SEARCH("Insignificante",P1059)))</formula>
    </cfRule>
  </conditionalFormatting>
  <conditionalFormatting sqref="P1062 AU1062">
    <cfRule type="containsText" dxfId="6250" priority="1390" operator="containsText" text="Catastrófico">
      <formula>NOT(ISERROR(SEARCH("Catastrófico",P1062)))</formula>
    </cfRule>
    <cfRule type="containsText" dxfId="6249" priority="1391" operator="containsText" text="Mayor">
      <formula>NOT(ISERROR(SEARCH("Mayor",P1062)))</formula>
    </cfRule>
    <cfRule type="containsText" dxfId="6248" priority="1392" operator="containsText" text="Moderado">
      <formula>NOT(ISERROR(SEARCH("Moderado",P1062)))</formula>
    </cfRule>
    <cfRule type="containsText" dxfId="6247" priority="1393" operator="containsText" text="Menor">
      <formula>NOT(ISERROR(SEARCH("Menor",P1062)))</formula>
    </cfRule>
    <cfRule type="containsText" dxfId="6246" priority="1394" operator="containsText" text="Insignificante">
      <formula>NOT(ISERROR(SEARCH("Insignificante",P1062)))</formula>
    </cfRule>
  </conditionalFormatting>
  <conditionalFormatting sqref="P1065 AU1065">
    <cfRule type="containsText" dxfId="6245" priority="1375" operator="containsText" text="Catastrófico">
      <formula>NOT(ISERROR(SEARCH("Catastrófico",P1065)))</formula>
    </cfRule>
    <cfRule type="containsText" dxfId="6244" priority="1376" operator="containsText" text="Mayor">
      <formula>NOT(ISERROR(SEARCH("Mayor",P1065)))</formula>
    </cfRule>
    <cfRule type="containsText" dxfId="6243" priority="1377" operator="containsText" text="Moderado">
      <formula>NOT(ISERROR(SEARCH("Moderado",P1065)))</formula>
    </cfRule>
    <cfRule type="containsText" dxfId="6242" priority="1378" operator="containsText" text="Menor">
      <formula>NOT(ISERROR(SEARCH("Menor",P1065)))</formula>
    </cfRule>
    <cfRule type="containsText" dxfId="6241" priority="1379" operator="containsText" text="Insignificante">
      <formula>NOT(ISERROR(SEARCH("Insignificante",P1065)))</formula>
    </cfRule>
  </conditionalFormatting>
  <conditionalFormatting sqref="P1068:P1109">
    <cfRule type="containsText" dxfId="6240" priority="1149" operator="containsText" text="1. Leve">
      <formula>NOT(ISERROR(SEARCH("1. Leve",P1068)))</formula>
    </cfRule>
    <cfRule type="containsText" dxfId="6239" priority="1150" operator="containsText" text="2. Menor">
      <formula>NOT(ISERROR(SEARCH("2. Menor",P1068)))</formula>
    </cfRule>
    <cfRule type="containsText" dxfId="6238" priority="1151" operator="containsText" text="3. Moderado">
      <formula>NOT(ISERROR(SEARCH("3. Moderado",P1068)))</formula>
    </cfRule>
    <cfRule type="containsText" dxfId="6237" priority="1152" operator="containsText" text="4. Mayor">
      <formula>NOT(ISERROR(SEARCH("4. Mayor",P1068)))</formula>
    </cfRule>
    <cfRule type="containsText" dxfId="6236" priority="1300" operator="containsText" text="5. Catastrófico">
      <formula>NOT(ISERROR(SEARCH("5. Catastrófico",P1068)))</formula>
    </cfRule>
  </conditionalFormatting>
  <conditionalFormatting sqref="P1101">
    <cfRule type="containsText" dxfId="6235" priority="1184" operator="containsText" text="Catastrófico">
      <formula>NOT(ISERROR(SEARCH("Catastrófico",P1101)))</formula>
    </cfRule>
    <cfRule type="containsText" dxfId="6234" priority="1185" operator="containsText" text="Mayor">
      <formula>NOT(ISERROR(SEARCH("Mayor",P1101)))</formula>
    </cfRule>
    <cfRule type="containsText" dxfId="6233" priority="1186" operator="containsText" text="Moderado">
      <formula>NOT(ISERROR(SEARCH("Moderado",P1101)))</formula>
    </cfRule>
    <cfRule type="containsText" dxfId="6232" priority="1187" operator="containsText" text="Menor">
      <formula>NOT(ISERROR(SEARCH("Menor",P1101)))</formula>
    </cfRule>
    <cfRule type="containsText" dxfId="6231" priority="1188" operator="containsText" text="Insignificante">
      <formula>NOT(ISERROR(SEARCH("Insignificante",P1101)))</formula>
    </cfRule>
  </conditionalFormatting>
  <conditionalFormatting sqref="P1104 AU1104">
    <cfRule type="containsText" dxfId="6230" priority="1174" operator="containsText" text="Catastrófico">
      <formula>NOT(ISERROR(SEARCH("Catastrófico",P1104)))</formula>
    </cfRule>
    <cfRule type="containsText" dxfId="6229" priority="1175" operator="containsText" text="Mayor">
      <formula>NOT(ISERROR(SEARCH("Mayor",P1104)))</formula>
    </cfRule>
    <cfRule type="containsText" dxfId="6228" priority="1176" operator="containsText" text="Moderado">
      <formula>NOT(ISERROR(SEARCH("Moderado",P1104)))</formula>
    </cfRule>
    <cfRule type="containsText" dxfId="6227" priority="1177" operator="containsText" text="Menor">
      <formula>NOT(ISERROR(SEARCH("Menor",P1104)))</formula>
    </cfRule>
    <cfRule type="containsText" dxfId="6226" priority="1178" operator="containsText" text="Insignificante">
      <formula>NOT(ISERROR(SEARCH("Insignificante",P1104)))</formula>
    </cfRule>
  </conditionalFormatting>
  <conditionalFormatting sqref="P1107 AU1107">
    <cfRule type="containsText" dxfId="6225" priority="1159" operator="containsText" text="Catastrófico">
      <formula>NOT(ISERROR(SEARCH("Catastrófico",P1107)))</formula>
    </cfRule>
    <cfRule type="containsText" dxfId="6224" priority="1160" operator="containsText" text="Mayor">
      <formula>NOT(ISERROR(SEARCH("Mayor",P1107)))</formula>
    </cfRule>
    <cfRule type="containsText" dxfId="6223" priority="1161" operator="containsText" text="Moderado">
      <formula>NOT(ISERROR(SEARCH("Moderado",P1107)))</formula>
    </cfRule>
    <cfRule type="containsText" dxfId="6222" priority="1162" operator="containsText" text="Menor">
      <formula>NOT(ISERROR(SEARCH("Menor",P1107)))</formula>
    </cfRule>
    <cfRule type="containsText" dxfId="6221" priority="1163" operator="containsText" text="Insignificante">
      <formula>NOT(ISERROR(SEARCH("Insignificante",P1107)))</formula>
    </cfRule>
  </conditionalFormatting>
  <conditionalFormatting sqref="P1110:P1151">
    <cfRule type="containsText" dxfId="6220" priority="1011" operator="containsText" text="1. Leve">
      <formula>NOT(ISERROR(SEARCH("1. Leve",P1110)))</formula>
    </cfRule>
    <cfRule type="containsText" dxfId="6219" priority="1012" operator="containsText" text="2. Menor">
      <formula>NOT(ISERROR(SEARCH("2. Menor",P1110)))</formula>
    </cfRule>
    <cfRule type="containsText" dxfId="6218" priority="1013" operator="containsText" text="3. Moderado">
      <formula>NOT(ISERROR(SEARCH("3. Moderado",P1110)))</formula>
    </cfRule>
    <cfRule type="containsText" dxfId="6217" priority="1014" operator="containsText" text="4. Mayor">
      <formula>NOT(ISERROR(SEARCH("4. Mayor",P1110)))</formula>
    </cfRule>
    <cfRule type="containsText" dxfId="6216" priority="1128" operator="containsText" text="5. Catastrófico">
      <formula>NOT(ISERROR(SEARCH("5. Catastrófico",P1110)))</formula>
    </cfRule>
  </conditionalFormatting>
  <conditionalFormatting sqref="P1143 AU1143 P1146 P1149">
    <cfRule type="containsText" dxfId="6215" priority="1052" operator="containsText" text="Mayor">
      <formula>NOT(ISERROR(SEARCH("Mayor",P1143)))</formula>
    </cfRule>
    <cfRule type="containsText" dxfId="6214" priority="1053" operator="containsText" text="Moderado">
      <formula>NOT(ISERROR(SEARCH("Moderado",P1143)))</formula>
    </cfRule>
    <cfRule type="containsText" dxfId="6213" priority="1054" operator="containsText" text="Menor">
      <formula>NOT(ISERROR(SEARCH("Menor",P1143)))</formula>
    </cfRule>
    <cfRule type="containsText" dxfId="6212" priority="1055" operator="containsText" text="Insignificante">
      <formula>NOT(ISERROR(SEARCH("Insignificante",P1143)))</formula>
    </cfRule>
  </conditionalFormatting>
  <conditionalFormatting sqref="P1146 P1149 P1143 AU1143">
    <cfRule type="containsText" dxfId="6211" priority="1051" operator="containsText" text="Catastrófico">
      <formula>NOT(ISERROR(SEARCH("Catastrófico",P1143)))</formula>
    </cfRule>
  </conditionalFormatting>
  <conditionalFormatting sqref="P1146 AU1146">
    <cfRule type="containsText" dxfId="6210" priority="1036" operator="containsText" text="Catastrófico">
      <formula>NOT(ISERROR(SEARCH("Catastrófico",P1146)))</formula>
    </cfRule>
    <cfRule type="containsText" dxfId="6209" priority="1037" operator="containsText" text="Mayor">
      <formula>NOT(ISERROR(SEARCH("Mayor",P1146)))</formula>
    </cfRule>
    <cfRule type="containsText" dxfId="6208" priority="1038" operator="containsText" text="Moderado">
      <formula>NOT(ISERROR(SEARCH("Moderado",P1146)))</formula>
    </cfRule>
    <cfRule type="containsText" dxfId="6207" priority="1039" operator="containsText" text="Menor">
      <formula>NOT(ISERROR(SEARCH("Menor",P1146)))</formula>
    </cfRule>
    <cfRule type="containsText" dxfId="6206" priority="1040" operator="containsText" text="Insignificante">
      <formula>NOT(ISERROR(SEARCH("Insignificante",P1146)))</formula>
    </cfRule>
  </conditionalFormatting>
  <conditionalFormatting sqref="P1149 AU1149">
    <cfRule type="containsText" dxfId="6205" priority="1021" operator="containsText" text="Catastrófico">
      <formula>NOT(ISERROR(SEARCH("Catastrófico",P1149)))</formula>
    </cfRule>
    <cfRule type="containsText" dxfId="6204" priority="1022" operator="containsText" text="Mayor">
      <formula>NOT(ISERROR(SEARCH("Mayor",P1149)))</formula>
    </cfRule>
    <cfRule type="containsText" dxfId="6203" priority="1023" operator="containsText" text="Moderado">
      <formula>NOT(ISERROR(SEARCH("Moderado",P1149)))</formula>
    </cfRule>
    <cfRule type="containsText" dxfId="6202" priority="1024" operator="containsText" text="Menor">
      <formula>NOT(ISERROR(SEARCH("Menor",P1149)))</formula>
    </cfRule>
    <cfRule type="containsText" dxfId="6201" priority="1025" operator="containsText" text="Insignificante">
      <formula>NOT(ISERROR(SEARCH("Insignificante",P1149)))</formula>
    </cfRule>
  </conditionalFormatting>
  <conditionalFormatting sqref="P1152:P1181">
    <cfRule type="containsText" dxfId="6200" priority="850" operator="containsText" text="1. Leve">
      <formula>NOT(ISERROR(SEARCH("1. Leve",P1152)))</formula>
    </cfRule>
    <cfRule type="containsText" dxfId="6199" priority="851" operator="containsText" text="2. Menor">
      <formula>NOT(ISERROR(SEARCH("2. Menor",P1152)))</formula>
    </cfRule>
    <cfRule type="containsText" dxfId="6198" priority="852" operator="containsText" text="3. Moderado">
      <formula>NOT(ISERROR(SEARCH("3. Moderado",P1152)))</formula>
    </cfRule>
    <cfRule type="containsText" dxfId="6197" priority="853" operator="containsText" text="4. Mayor">
      <formula>NOT(ISERROR(SEARCH("4. Mayor",P1152)))</formula>
    </cfRule>
    <cfRule type="containsText" dxfId="6196" priority="956" operator="containsText" text="5. Catastrófico">
      <formula>NOT(ISERROR(SEARCH("5. Catastrófico",P1152)))</formula>
    </cfRule>
  </conditionalFormatting>
  <conditionalFormatting sqref="P1182:P1199">
    <cfRule type="containsText" dxfId="6195" priority="800" operator="containsText" text="1. Leve">
      <formula>NOT(ISERROR(SEARCH("1. Leve",P1182)))</formula>
    </cfRule>
    <cfRule type="containsText" dxfId="6194" priority="801" operator="containsText" text="2. Menor">
      <formula>NOT(ISERROR(SEARCH("2. Menor",P1182)))</formula>
    </cfRule>
    <cfRule type="containsText" dxfId="6193" priority="802" operator="containsText" text="3. Moderado">
      <formula>NOT(ISERROR(SEARCH("3. Moderado",P1182)))</formula>
    </cfRule>
    <cfRule type="containsText" dxfId="6192" priority="803" operator="containsText" text="4. Mayor">
      <formula>NOT(ISERROR(SEARCH("4. Mayor",P1182)))</formula>
    </cfRule>
    <cfRule type="containsText" dxfId="6191" priority="839" operator="containsText" text="5. Catastrófico">
      <formula>NOT(ISERROR(SEARCH("5. Catastrófico",P1182)))</formula>
    </cfRule>
  </conditionalFormatting>
  <conditionalFormatting sqref="P1200:P1217">
    <cfRule type="containsText" dxfId="6190" priority="742" operator="containsText" text="1. Leve">
      <formula>NOT(ISERROR(SEARCH("1. Leve",P1200)))</formula>
    </cfRule>
    <cfRule type="containsText" dxfId="6189" priority="743" operator="containsText" text="2. Menor">
      <formula>NOT(ISERROR(SEARCH("2. Menor",P1200)))</formula>
    </cfRule>
    <cfRule type="containsText" dxfId="6188" priority="744" operator="containsText" text="3. Moderado">
      <formula>NOT(ISERROR(SEARCH("3. Moderado",P1200)))</formula>
    </cfRule>
    <cfRule type="containsText" dxfId="6187" priority="745" operator="containsText" text="4. Mayor">
      <formula>NOT(ISERROR(SEARCH("4. Mayor",P1200)))</formula>
    </cfRule>
    <cfRule type="containsText" dxfId="6186" priority="789" operator="containsText" text="5. Catastrófico">
      <formula>NOT(ISERROR(SEARCH("5. Catastrófico",P1200)))</formula>
    </cfRule>
  </conditionalFormatting>
  <conditionalFormatting sqref="P1218:P1247">
    <cfRule type="containsText" dxfId="6185" priority="518" operator="containsText" text="1. Leve">
      <formula>NOT(ISERROR(SEARCH("1. Leve",P1218)))</formula>
    </cfRule>
    <cfRule type="containsText" dxfId="6184" priority="519" operator="containsText" text="2. Menor">
      <formula>NOT(ISERROR(SEARCH("2. Menor",P1218)))</formula>
    </cfRule>
    <cfRule type="containsText" dxfId="6183" priority="520" operator="containsText" text="3. Moderado">
      <formula>NOT(ISERROR(SEARCH("3. Moderado",P1218)))</formula>
    </cfRule>
    <cfRule type="containsText" dxfId="6182" priority="521" operator="containsText" text="4. Mayor">
      <formula>NOT(ISERROR(SEARCH("4. Mayor",P1218)))</formula>
    </cfRule>
    <cfRule type="containsText" dxfId="6181" priority="585" operator="containsText" text="5. Catastrófico">
      <formula>NOT(ISERROR(SEARCH("5. Catastrófico",P1218)))</formula>
    </cfRule>
  </conditionalFormatting>
  <conditionalFormatting sqref="P1248:P1289">
    <cfRule type="containsText" dxfId="6180" priority="346" operator="containsText" text="1. Leve">
      <formula>NOT(ISERROR(SEARCH("1. Leve",P1248)))</formula>
    </cfRule>
    <cfRule type="containsText" dxfId="6179" priority="347" operator="containsText" text="2. Menor">
      <formula>NOT(ISERROR(SEARCH("2. Menor",P1248)))</formula>
    </cfRule>
    <cfRule type="containsText" dxfId="6178" priority="348" operator="containsText" text="3. Moderado">
      <formula>NOT(ISERROR(SEARCH("3. Moderado",P1248)))</formula>
    </cfRule>
    <cfRule type="containsText" dxfId="6177" priority="349" operator="containsText" text="4. Mayor">
      <formula>NOT(ISERROR(SEARCH("4. Mayor",P1248)))</formula>
    </cfRule>
    <cfRule type="containsText" dxfId="6176" priority="463" operator="containsText" text="5. Catastrófico">
      <formula>NOT(ISERROR(SEARCH("5. Catastrófico",P1248)))</formula>
    </cfRule>
  </conditionalFormatting>
  <conditionalFormatting sqref="P1281 AU1281">
    <cfRule type="containsText" dxfId="6175" priority="386" operator="containsText" text="Catastrófico">
      <formula>NOT(ISERROR(SEARCH("Catastrófico",P1281)))</formula>
    </cfRule>
    <cfRule type="containsText" dxfId="6174" priority="387" operator="containsText" text="Mayor">
      <formula>NOT(ISERROR(SEARCH("Mayor",P1281)))</formula>
    </cfRule>
    <cfRule type="containsText" dxfId="6173" priority="388" operator="containsText" text="Moderado">
      <formula>NOT(ISERROR(SEARCH("Moderado",P1281)))</formula>
    </cfRule>
    <cfRule type="containsText" dxfId="6172" priority="389" operator="containsText" text="Menor">
      <formula>NOT(ISERROR(SEARCH("Menor",P1281)))</formula>
    </cfRule>
    <cfRule type="containsText" dxfId="6171" priority="390" operator="containsText" text="Insignificante">
      <formula>NOT(ISERROR(SEARCH("Insignificante",P1281)))</formula>
    </cfRule>
  </conditionalFormatting>
  <conditionalFormatting sqref="P1284 AU1284">
    <cfRule type="containsText" dxfId="6170" priority="371" operator="containsText" text="Catastrófico">
      <formula>NOT(ISERROR(SEARCH("Catastrófico",P1284)))</formula>
    </cfRule>
    <cfRule type="containsText" dxfId="6169" priority="372" operator="containsText" text="Mayor">
      <formula>NOT(ISERROR(SEARCH("Mayor",P1284)))</formula>
    </cfRule>
    <cfRule type="containsText" dxfId="6168" priority="373" operator="containsText" text="Moderado">
      <formula>NOT(ISERROR(SEARCH("Moderado",P1284)))</formula>
    </cfRule>
    <cfRule type="containsText" dxfId="6167" priority="374" operator="containsText" text="Menor">
      <formula>NOT(ISERROR(SEARCH("Menor",P1284)))</formula>
    </cfRule>
    <cfRule type="containsText" dxfId="6166" priority="375" operator="containsText" text="Insignificante">
      <formula>NOT(ISERROR(SEARCH("Insignificante",P1284)))</formula>
    </cfRule>
  </conditionalFormatting>
  <conditionalFormatting sqref="P1287 AU1287">
    <cfRule type="containsText" dxfId="6165" priority="356" operator="containsText" text="Catastrófico">
      <formula>NOT(ISERROR(SEARCH("Catastrófico",P1287)))</formula>
    </cfRule>
    <cfRule type="containsText" dxfId="6164" priority="357" operator="containsText" text="Mayor">
      <formula>NOT(ISERROR(SEARCH("Mayor",P1287)))</formula>
    </cfRule>
    <cfRule type="containsText" dxfId="6163" priority="358" operator="containsText" text="Moderado">
      <formula>NOT(ISERROR(SEARCH("Moderado",P1287)))</formula>
    </cfRule>
    <cfRule type="containsText" dxfId="6162" priority="359" operator="containsText" text="Menor">
      <formula>NOT(ISERROR(SEARCH("Menor",P1287)))</formula>
    </cfRule>
    <cfRule type="containsText" dxfId="6161" priority="360" operator="containsText" text="Insignificante">
      <formula>NOT(ISERROR(SEARCH("Insignificante",P1287)))</formula>
    </cfRule>
  </conditionalFormatting>
  <conditionalFormatting sqref="P1290:P1319">
    <cfRule type="containsText" dxfId="6160" priority="172" operator="containsText" text="1. Leve">
      <formula>NOT(ISERROR(SEARCH("1. Leve",P1290)))</formula>
    </cfRule>
    <cfRule type="containsText" dxfId="6159" priority="173" operator="containsText" text="2. Menor">
      <formula>NOT(ISERROR(SEARCH("2. Menor",P1290)))</formula>
    </cfRule>
    <cfRule type="containsText" dxfId="6158" priority="174" operator="containsText" text="3. Moderado">
      <formula>NOT(ISERROR(SEARCH("3. Moderado",P1290)))</formula>
    </cfRule>
    <cfRule type="containsText" dxfId="6157" priority="175" operator="containsText" text="4. Mayor">
      <formula>NOT(ISERROR(SEARCH("4. Mayor",P1290)))</formula>
    </cfRule>
    <cfRule type="containsText" dxfId="6156" priority="239" operator="containsText" text="5. Catastrófico">
      <formula>NOT(ISERROR(SEARCH("5. Catastrófico",P1290)))</formula>
    </cfRule>
  </conditionalFormatting>
  <conditionalFormatting sqref="T9:T905">
    <cfRule type="cellIs" dxfId="6155" priority="2291" operator="equal">
      <formula>"Alto"</formula>
    </cfRule>
    <cfRule type="cellIs" dxfId="6154" priority="2292" operator="equal">
      <formula>"Moderado"</formula>
    </cfRule>
    <cfRule type="cellIs" dxfId="6153" priority="2293" operator="equal">
      <formula>"Bajo"</formula>
    </cfRule>
    <cfRule type="cellIs" dxfId="6152" priority="2294" stopIfTrue="1" operator="equal">
      <formula>"Extremo"</formula>
    </cfRule>
  </conditionalFormatting>
  <conditionalFormatting sqref="T906:T935">
    <cfRule type="cellIs" dxfId="6151" priority="60" operator="equal">
      <formula>"Alto"</formula>
    </cfRule>
    <cfRule type="cellIs" dxfId="6150" priority="61" operator="equal">
      <formula>"Moderado"</formula>
    </cfRule>
    <cfRule type="cellIs" dxfId="6149" priority="62" operator="equal">
      <formula>"Bajo"</formula>
    </cfRule>
    <cfRule type="cellIs" dxfId="6148" priority="63" stopIfTrue="1" operator="equal">
      <formula>"Extremo"</formula>
    </cfRule>
  </conditionalFormatting>
  <conditionalFormatting sqref="T936:T977">
    <cfRule type="cellIs" dxfId="6147" priority="1966" operator="equal">
      <formula>"Alto"</formula>
    </cfRule>
    <cfRule type="cellIs" dxfId="6146" priority="1967" operator="equal">
      <formula>"Moderado"</formula>
    </cfRule>
    <cfRule type="cellIs" dxfId="6145" priority="1968" operator="equal">
      <formula>"Bajo"</formula>
    </cfRule>
    <cfRule type="cellIs" dxfId="6144" priority="1969" stopIfTrue="1" operator="equal">
      <formula>"Extremo"</formula>
    </cfRule>
  </conditionalFormatting>
  <conditionalFormatting sqref="T978:T1025">
    <cfRule type="cellIs" dxfId="6143" priority="1843" operator="equal">
      <formula>"Alto"</formula>
    </cfRule>
    <cfRule type="cellIs" dxfId="6142" priority="1844" operator="equal">
      <formula>"Moderado"</formula>
    </cfRule>
    <cfRule type="cellIs" dxfId="6141" priority="1845" operator="equal">
      <formula>"Bajo"</formula>
    </cfRule>
    <cfRule type="cellIs" dxfId="6140" priority="1846" stopIfTrue="1" operator="equal">
      <formula>"Extremo"</formula>
    </cfRule>
  </conditionalFormatting>
  <conditionalFormatting sqref="T1026:T1067">
    <cfRule type="cellIs" dxfId="6139" priority="1459" operator="equal">
      <formula>"Alto"</formula>
    </cfRule>
    <cfRule type="cellIs" dxfId="6138" priority="1460" operator="equal">
      <formula>"Moderado"</formula>
    </cfRule>
    <cfRule type="cellIs" dxfId="6137" priority="1461" operator="equal">
      <formula>"Bajo"</formula>
    </cfRule>
    <cfRule type="cellIs" dxfId="6136" priority="1462" stopIfTrue="1" operator="equal">
      <formula>"Extremo"</formula>
    </cfRule>
  </conditionalFormatting>
  <conditionalFormatting sqref="T1068:T1109">
    <cfRule type="cellIs" dxfId="6135" priority="1243" operator="equal">
      <formula>"Alto"</formula>
    </cfRule>
    <cfRule type="cellIs" dxfId="6134" priority="1244" operator="equal">
      <formula>"Moderado"</formula>
    </cfRule>
    <cfRule type="cellIs" dxfId="6133" priority="1245" operator="equal">
      <formula>"Bajo"</formula>
    </cfRule>
    <cfRule type="cellIs" dxfId="6132" priority="1246" stopIfTrue="1" operator="equal">
      <formula>"Extremo"</formula>
    </cfRule>
  </conditionalFormatting>
  <conditionalFormatting sqref="T1110:T1151">
    <cfRule type="cellIs" dxfId="6131" priority="1120" operator="equal">
      <formula>"Alto"</formula>
    </cfRule>
    <cfRule type="cellIs" dxfId="6130" priority="1121" operator="equal">
      <formula>"Moderado"</formula>
    </cfRule>
    <cfRule type="cellIs" dxfId="6129" priority="1122" operator="equal">
      <formula>"Bajo"</formula>
    </cfRule>
    <cfRule type="cellIs" dxfId="6128" priority="1123" stopIfTrue="1" operator="equal">
      <formula>"Extremo"</formula>
    </cfRule>
  </conditionalFormatting>
  <conditionalFormatting sqref="T1152:T1181">
    <cfRule type="cellIs" dxfId="6127" priority="899" operator="equal">
      <formula>"Alto"</formula>
    </cfRule>
    <cfRule type="cellIs" dxfId="6126" priority="900" operator="equal">
      <formula>"Moderado"</formula>
    </cfRule>
    <cfRule type="cellIs" dxfId="6125" priority="901" operator="equal">
      <formula>"Bajo"</formula>
    </cfRule>
    <cfRule type="cellIs" dxfId="6124" priority="902" stopIfTrue="1" operator="equal">
      <formula>"Extremo"</formula>
    </cfRule>
  </conditionalFormatting>
  <conditionalFormatting sqref="T1182:T1199">
    <cfRule type="cellIs" dxfId="6123" priority="809" operator="equal">
      <formula>"Alto"</formula>
    </cfRule>
    <cfRule type="cellIs" dxfId="6122" priority="810" operator="equal">
      <formula>"Moderado"</formula>
    </cfRule>
    <cfRule type="cellIs" dxfId="6121" priority="811" operator="equal">
      <formula>"Bajo"</formula>
    </cfRule>
    <cfRule type="cellIs" dxfId="6120" priority="812" stopIfTrue="1" operator="equal">
      <formula>"Extremo"</formula>
    </cfRule>
  </conditionalFormatting>
  <conditionalFormatting sqref="T1200:T1217">
    <cfRule type="cellIs" dxfId="6119" priority="781" operator="equal">
      <formula>"Alto"</formula>
    </cfRule>
    <cfRule type="cellIs" dxfId="6118" priority="782" operator="equal">
      <formula>"Moderado"</formula>
    </cfRule>
    <cfRule type="cellIs" dxfId="6117" priority="783" operator="equal">
      <formula>"Bajo"</formula>
    </cfRule>
    <cfRule type="cellIs" dxfId="6116" priority="784" stopIfTrue="1" operator="equal">
      <formula>"Extremo"</formula>
    </cfRule>
  </conditionalFormatting>
  <conditionalFormatting sqref="T1218:T1247">
    <cfRule type="cellIs" dxfId="6115" priority="577" operator="equal">
      <formula>"Alto"</formula>
    </cfRule>
    <cfRule type="cellIs" dxfId="6114" priority="578" operator="equal">
      <formula>"Moderado"</formula>
    </cfRule>
    <cfRule type="cellIs" dxfId="6113" priority="579" operator="equal">
      <formula>"Bajo"</formula>
    </cfRule>
    <cfRule type="cellIs" dxfId="6112" priority="580" stopIfTrue="1" operator="equal">
      <formula>"Extremo"</formula>
    </cfRule>
  </conditionalFormatting>
  <conditionalFormatting sqref="T1248:T1289">
    <cfRule type="cellIs" dxfId="6111" priority="455" operator="equal">
      <formula>"Alto"</formula>
    </cfRule>
    <cfRule type="cellIs" dxfId="6110" priority="456" operator="equal">
      <formula>"Moderado"</formula>
    </cfRule>
    <cfRule type="cellIs" dxfId="6109" priority="457" operator="equal">
      <formula>"Bajo"</formula>
    </cfRule>
    <cfRule type="cellIs" dxfId="6108" priority="458" stopIfTrue="1" operator="equal">
      <formula>"Extremo"</formula>
    </cfRule>
  </conditionalFormatting>
  <conditionalFormatting sqref="T1290:T1319">
    <cfRule type="cellIs" dxfId="6107" priority="231" operator="equal">
      <formula>"Alto"</formula>
    </cfRule>
    <cfRule type="cellIs" dxfId="6106" priority="232" operator="equal">
      <formula>"Moderado"</formula>
    </cfRule>
    <cfRule type="cellIs" dxfId="6105" priority="233" operator="equal">
      <formula>"Bajo"</formula>
    </cfRule>
    <cfRule type="cellIs" dxfId="6104" priority="234" stopIfTrue="1" operator="equal">
      <formula>"Extremo"</formula>
    </cfRule>
  </conditionalFormatting>
  <conditionalFormatting sqref="U9:U113">
    <cfRule type="cellIs" dxfId="6103" priority="7075" operator="equal">
      <formula>"NO"</formula>
    </cfRule>
    <cfRule type="cellIs" dxfId="6102" priority="7076" operator="equal">
      <formula>"SI"</formula>
    </cfRule>
    <cfRule type="cellIs" dxfId="6101" priority="7077" operator="equal">
      <formula>"No"</formula>
    </cfRule>
    <cfRule type="cellIs" dxfId="6100" priority="7078" operator="equal">
      <formula>"Si"</formula>
    </cfRule>
    <cfRule type="containsText" dxfId="6099" priority="7079" operator="containsText" text="Riesgo Bajo">
      <formula>NOT(ISERROR(SEARCH("Riesgo Bajo",U9)))</formula>
    </cfRule>
    <cfRule type="containsText" dxfId="6098" priority="7080" operator="containsText" text="Riesgo Menor">
      <formula>NOT(ISERROR(SEARCH("Riesgo Menor",U9)))</formula>
    </cfRule>
    <cfRule type="containsText" dxfId="6097" priority="7081" operator="containsText" text="Riesgo Moderado">
      <formula>NOT(ISERROR(SEARCH("Riesgo Moderado",U9)))</formula>
    </cfRule>
    <cfRule type="containsText" dxfId="6096" priority="7082" operator="containsText" text="Riesgo Alto">
      <formula>NOT(ISERROR(SEARCH("Riesgo Alto",U9)))</formula>
    </cfRule>
    <cfRule type="containsText" dxfId="6095" priority="7083" operator="containsText" text="Riesgo Extremo">
      <formula>NOT(ISERROR(SEARCH("Riesgo Extremo",U9)))</formula>
    </cfRule>
  </conditionalFormatting>
  <conditionalFormatting sqref="U114:U155 AD114:AD155 AH114:AH155 AK114:AK155">
    <cfRule type="cellIs" dxfId="6094" priority="6684" operator="equal">
      <formula>"NO"</formula>
    </cfRule>
    <cfRule type="cellIs" dxfId="6093" priority="6685" operator="equal">
      <formula>"SI"</formula>
    </cfRule>
    <cfRule type="cellIs" dxfId="6092" priority="6686" operator="equal">
      <formula>"No"</formula>
    </cfRule>
    <cfRule type="cellIs" dxfId="6091" priority="6687" operator="equal">
      <formula>"Si"</formula>
    </cfRule>
    <cfRule type="containsText" dxfId="6090" priority="6688" operator="containsText" text="Riesgo Bajo">
      <formula>NOT(ISERROR(SEARCH("Riesgo Bajo",U114)))</formula>
    </cfRule>
    <cfRule type="containsText" dxfId="6089" priority="6689" operator="containsText" text="Riesgo Menor">
      <formula>NOT(ISERROR(SEARCH("Riesgo Menor",U114)))</formula>
    </cfRule>
    <cfRule type="containsText" dxfId="6088" priority="6690" operator="containsText" text="Riesgo Moderado">
      <formula>NOT(ISERROR(SEARCH("Riesgo Moderado",U114)))</formula>
    </cfRule>
    <cfRule type="containsText" dxfId="6087" priority="6691" operator="containsText" text="Riesgo Alto">
      <formula>NOT(ISERROR(SEARCH("Riesgo Alto",U114)))</formula>
    </cfRule>
    <cfRule type="containsText" dxfId="6086" priority="6692" operator="containsText" text="Riesgo Extremo">
      <formula>NOT(ISERROR(SEARCH("Riesgo Extremo",U114)))</formula>
    </cfRule>
  </conditionalFormatting>
  <conditionalFormatting sqref="U156:U185">
    <cfRule type="cellIs" dxfId="6085" priority="6444" operator="equal">
      <formula>"NO"</formula>
    </cfRule>
    <cfRule type="cellIs" dxfId="6084" priority="6445" operator="equal">
      <formula>"SI"</formula>
    </cfRule>
    <cfRule type="cellIs" dxfId="6083" priority="6446" operator="equal">
      <formula>"No"</formula>
    </cfRule>
    <cfRule type="cellIs" dxfId="6082" priority="6447" operator="equal">
      <formula>"Si"</formula>
    </cfRule>
    <cfRule type="containsText" dxfId="6081" priority="6448" operator="containsText" text="Riesgo Bajo">
      <formula>NOT(ISERROR(SEARCH("Riesgo Bajo",U156)))</formula>
    </cfRule>
    <cfRule type="containsText" dxfId="6080" priority="6449" operator="containsText" text="Riesgo Menor">
      <formula>NOT(ISERROR(SEARCH("Riesgo Menor",U156)))</formula>
    </cfRule>
    <cfRule type="containsText" dxfId="6079" priority="6450" operator="containsText" text="Riesgo Moderado">
      <formula>NOT(ISERROR(SEARCH("Riesgo Moderado",U156)))</formula>
    </cfRule>
    <cfRule type="containsText" dxfId="6078" priority="6451" operator="containsText" text="Riesgo Alto">
      <formula>NOT(ISERROR(SEARCH("Riesgo Alto",U156)))</formula>
    </cfRule>
    <cfRule type="containsText" dxfId="6077" priority="6452" operator="containsText" text="Riesgo Extremo">
      <formula>NOT(ISERROR(SEARCH("Riesgo Extremo",U156)))</formula>
    </cfRule>
  </conditionalFormatting>
  <conditionalFormatting sqref="U186:U209">
    <cfRule type="cellIs" dxfId="6076" priority="6269" operator="equal">
      <formula>"NO"</formula>
    </cfRule>
    <cfRule type="cellIs" dxfId="6075" priority="6270" operator="equal">
      <formula>"SI"</formula>
    </cfRule>
    <cfRule type="cellIs" dxfId="6074" priority="6271" operator="equal">
      <formula>"No"</formula>
    </cfRule>
    <cfRule type="cellIs" dxfId="6073" priority="6272" operator="equal">
      <formula>"Si"</formula>
    </cfRule>
    <cfRule type="containsText" dxfId="6072" priority="6273" operator="containsText" text="Riesgo Bajo">
      <formula>NOT(ISERROR(SEARCH("Riesgo Bajo",U186)))</formula>
    </cfRule>
    <cfRule type="containsText" dxfId="6071" priority="6274" operator="containsText" text="Riesgo Menor">
      <formula>NOT(ISERROR(SEARCH("Riesgo Menor",U186)))</formula>
    </cfRule>
    <cfRule type="containsText" dxfId="6070" priority="6275" operator="containsText" text="Riesgo Moderado">
      <formula>NOT(ISERROR(SEARCH("Riesgo Moderado",U186)))</formula>
    </cfRule>
    <cfRule type="containsText" dxfId="6069" priority="6276" operator="containsText" text="Riesgo Alto">
      <formula>NOT(ISERROR(SEARCH("Riesgo Alto",U186)))</formula>
    </cfRule>
    <cfRule type="containsText" dxfId="6068" priority="6277" operator="containsText" text="Riesgo Extremo">
      <formula>NOT(ISERROR(SEARCH("Riesgo Extremo",U186)))</formula>
    </cfRule>
  </conditionalFormatting>
  <conditionalFormatting sqref="U210:U233">
    <cfRule type="cellIs" dxfId="6067" priority="6059" operator="equal">
      <formula>"NO"</formula>
    </cfRule>
    <cfRule type="cellIs" dxfId="6066" priority="6060" operator="equal">
      <formula>"SI"</formula>
    </cfRule>
    <cfRule type="cellIs" dxfId="6065" priority="6061" operator="equal">
      <formula>"No"</formula>
    </cfRule>
    <cfRule type="cellIs" dxfId="6064" priority="6062" operator="equal">
      <formula>"Si"</formula>
    </cfRule>
    <cfRule type="containsText" dxfId="6063" priority="6063" operator="containsText" text="Riesgo Bajo">
      <formula>NOT(ISERROR(SEARCH("Riesgo Bajo",U210)))</formula>
    </cfRule>
    <cfRule type="containsText" dxfId="6062" priority="6064" operator="containsText" text="Riesgo Menor">
      <formula>NOT(ISERROR(SEARCH("Riesgo Menor",U210)))</formula>
    </cfRule>
    <cfRule type="containsText" dxfId="6061" priority="6065" operator="containsText" text="Riesgo Moderado">
      <formula>NOT(ISERROR(SEARCH("Riesgo Moderado",U210)))</formula>
    </cfRule>
    <cfRule type="containsText" dxfId="6060" priority="6066" operator="containsText" text="Riesgo Alto">
      <formula>NOT(ISERROR(SEARCH("Riesgo Alto",U210)))</formula>
    </cfRule>
    <cfRule type="containsText" dxfId="6059" priority="6067" operator="containsText" text="Riesgo Extremo">
      <formula>NOT(ISERROR(SEARCH("Riesgo Extremo",U210)))</formula>
    </cfRule>
  </conditionalFormatting>
  <conditionalFormatting sqref="U234:U269">
    <cfRule type="cellIs" dxfId="6058" priority="5895" operator="equal">
      <formula>"NO"</formula>
    </cfRule>
    <cfRule type="cellIs" dxfId="6057" priority="5896" operator="equal">
      <formula>"SI"</formula>
    </cfRule>
    <cfRule type="cellIs" dxfId="6056" priority="5897" operator="equal">
      <formula>"No"</formula>
    </cfRule>
    <cfRule type="cellIs" dxfId="6055" priority="5898" operator="equal">
      <formula>"Si"</formula>
    </cfRule>
    <cfRule type="containsText" dxfId="6054" priority="5899" operator="containsText" text="Riesgo Bajo">
      <formula>NOT(ISERROR(SEARCH("Riesgo Bajo",U234)))</formula>
    </cfRule>
    <cfRule type="containsText" dxfId="6053" priority="5900" operator="containsText" text="Riesgo Menor">
      <formula>NOT(ISERROR(SEARCH("Riesgo Menor",U234)))</formula>
    </cfRule>
    <cfRule type="containsText" dxfId="6052" priority="5901" operator="containsText" text="Riesgo Moderado">
      <formula>NOT(ISERROR(SEARCH("Riesgo Moderado",U234)))</formula>
    </cfRule>
    <cfRule type="containsText" dxfId="6051" priority="5902" operator="containsText" text="Riesgo Alto">
      <formula>NOT(ISERROR(SEARCH("Riesgo Alto",U234)))</formula>
    </cfRule>
    <cfRule type="containsText" dxfId="6050" priority="5903" operator="containsText" text="Riesgo Extremo">
      <formula>NOT(ISERROR(SEARCH("Riesgo Extremo",U234)))</formula>
    </cfRule>
  </conditionalFormatting>
  <conditionalFormatting sqref="U270:U317">
    <cfRule type="cellIs" dxfId="6049" priority="5832" operator="equal">
      <formula>"NO"</formula>
    </cfRule>
    <cfRule type="cellIs" dxfId="6048" priority="5833" operator="equal">
      <formula>"SI"</formula>
    </cfRule>
    <cfRule type="cellIs" dxfId="6047" priority="5834" operator="equal">
      <formula>"No"</formula>
    </cfRule>
    <cfRule type="cellIs" dxfId="6046" priority="5835" operator="equal">
      <formula>"Si"</formula>
    </cfRule>
    <cfRule type="containsText" dxfId="6045" priority="5836" operator="containsText" text="Riesgo Bajo">
      <formula>NOT(ISERROR(SEARCH("Riesgo Bajo",U270)))</formula>
    </cfRule>
    <cfRule type="containsText" dxfId="6044" priority="5837" operator="containsText" text="Riesgo Menor">
      <formula>NOT(ISERROR(SEARCH("Riesgo Menor",U270)))</formula>
    </cfRule>
    <cfRule type="containsText" dxfId="6043" priority="5838" operator="containsText" text="Riesgo Moderado">
      <formula>NOT(ISERROR(SEARCH("Riesgo Moderado",U270)))</formula>
    </cfRule>
    <cfRule type="containsText" dxfId="6042" priority="5839" operator="containsText" text="Riesgo Alto">
      <formula>NOT(ISERROR(SEARCH("Riesgo Alto",U270)))</formula>
    </cfRule>
    <cfRule type="containsText" dxfId="6041" priority="5840" operator="containsText" text="Riesgo Extremo">
      <formula>NOT(ISERROR(SEARCH("Riesgo Extremo",U270)))</formula>
    </cfRule>
  </conditionalFormatting>
  <conditionalFormatting sqref="U318:U371">
    <cfRule type="cellIs" dxfId="6040" priority="5287" operator="equal">
      <formula>"NO"</formula>
    </cfRule>
    <cfRule type="cellIs" dxfId="6039" priority="5288" operator="equal">
      <formula>"SI"</formula>
    </cfRule>
    <cfRule type="cellIs" dxfId="6038" priority="5289" operator="equal">
      <formula>"No"</formula>
    </cfRule>
    <cfRule type="cellIs" dxfId="6037" priority="5290" operator="equal">
      <formula>"Si"</formula>
    </cfRule>
    <cfRule type="containsText" dxfId="6036" priority="5291" operator="containsText" text="Riesgo Bajo">
      <formula>NOT(ISERROR(SEARCH("Riesgo Bajo",U318)))</formula>
    </cfRule>
    <cfRule type="containsText" dxfId="6035" priority="5292" operator="containsText" text="Riesgo Menor">
      <formula>NOT(ISERROR(SEARCH("Riesgo Menor",U318)))</formula>
    </cfRule>
    <cfRule type="containsText" dxfId="6034" priority="5293" operator="containsText" text="Riesgo Moderado">
      <formula>NOT(ISERROR(SEARCH("Riesgo Moderado",U318)))</formula>
    </cfRule>
    <cfRule type="containsText" dxfId="6033" priority="5294" operator="containsText" text="Riesgo Alto">
      <formula>NOT(ISERROR(SEARCH("Riesgo Alto",U318)))</formula>
    </cfRule>
    <cfRule type="containsText" dxfId="6032" priority="5295" operator="containsText" text="Riesgo Extremo">
      <formula>NOT(ISERROR(SEARCH("Riesgo Extremo",U318)))</formula>
    </cfRule>
  </conditionalFormatting>
  <conditionalFormatting sqref="U372:U413 AD372:AD413 AH372:AH413 AK372:AK413">
    <cfRule type="cellIs" dxfId="6031" priority="4970" operator="equal">
      <formula>"NO"</formula>
    </cfRule>
    <cfRule type="cellIs" dxfId="6030" priority="4971" operator="equal">
      <formula>"SI"</formula>
    </cfRule>
    <cfRule type="cellIs" dxfId="6029" priority="4972" operator="equal">
      <formula>"No"</formula>
    </cfRule>
    <cfRule type="cellIs" dxfId="6028" priority="4973" operator="equal">
      <formula>"Si"</formula>
    </cfRule>
    <cfRule type="containsText" dxfId="6027" priority="4974" operator="containsText" text="Riesgo Bajo">
      <formula>NOT(ISERROR(SEARCH("Riesgo Bajo",U372)))</formula>
    </cfRule>
    <cfRule type="containsText" dxfId="6026" priority="4975" operator="containsText" text="Riesgo Menor">
      <formula>NOT(ISERROR(SEARCH("Riesgo Menor",U372)))</formula>
    </cfRule>
    <cfRule type="containsText" dxfId="6025" priority="4976" operator="containsText" text="Riesgo Moderado">
      <formula>NOT(ISERROR(SEARCH("Riesgo Moderado",U372)))</formula>
    </cfRule>
    <cfRule type="containsText" dxfId="6024" priority="4977" operator="containsText" text="Riesgo Alto">
      <formula>NOT(ISERROR(SEARCH("Riesgo Alto",U372)))</formula>
    </cfRule>
    <cfRule type="containsText" dxfId="6023" priority="4978" operator="containsText" text="Riesgo Extremo">
      <formula>NOT(ISERROR(SEARCH("Riesgo Extremo",U372)))</formula>
    </cfRule>
  </conditionalFormatting>
  <conditionalFormatting sqref="U414:U437">
    <cfRule type="cellIs" dxfId="6022" priority="4895" operator="equal">
      <formula>"NO"</formula>
    </cfRule>
    <cfRule type="cellIs" dxfId="6021" priority="4896" operator="equal">
      <formula>"SI"</formula>
    </cfRule>
    <cfRule type="cellIs" dxfId="6020" priority="4897" operator="equal">
      <formula>"No"</formula>
    </cfRule>
    <cfRule type="cellIs" dxfId="6019" priority="4898" operator="equal">
      <formula>"Si"</formula>
    </cfRule>
    <cfRule type="containsText" dxfId="6018" priority="4899" operator="containsText" text="Riesgo Bajo">
      <formula>NOT(ISERROR(SEARCH("Riesgo Bajo",U414)))</formula>
    </cfRule>
    <cfRule type="containsText" dxfId="6017" priority="4900" operator="containsText" text="Riesgo Menor">
      <formula>NOT(ISERROR(SEARCH("Riesgo Menor",U414)))</formula>
    </cfRule>
    <cfRule type="containsText" dxfId="6016" priority="4901" operator="containsText" text="Riesgo Moderado">
      <formula>NOT(ISERROR(SEARCH("Riesgo Moderado",U414)))</formula>
    </cfRule>
    <cfRule type="containsText" dxfId="6015" priority="4902" operator="containsText" text="Riesgo Alto">
      <formula>NOT(ISERROR(SEARCH("Riesgo Alto",U414)))</formula>
    </cfRule>
    <cfRule type="containsText" dxfId="6014" priority="4903" operator="containsText" text="Riesgo Extremo">
      <formula>NOT(ISERROR(SEARCH("Riesgo Extremo",U414)))</formula>
    </cfRule>
  </conditionalFormatting>
  <conditionalFormatting sqref="U438:U467">
    <cfRule type="cellIs" dxfId="6013" priority="4773" operator="equal">
      <formula>"NO"</formula>
    </cfRule>
    <cfRule type="cellIs" dxfId="6012" priority="4774" operator="equal">
      <formula>"SI"</formula>
    </cfRule>
    <cfRule type="cellIs" dxfId="6011" priority="4775" operator="equal">
      <formula>"No"</formula>
    </cfRule>
    <cfRule type="cellIs" dxfId="6010" priority="4776" operator="equal">
      <formula>"Si"</formula>
    </cfRule>
    <cfRule type="containsText" dxfId="6009" priority="4777" operator="containsText" text="Riesgo Bajo">
      <formula>NOT(ISERROR(SEARCH("Riesgo Bajo",U438)))</formula>
    </cfRule>
    <cfRule type="containsText" dxfId="6008" priority="4778" operator="containsText" text="Riesgo Menor">
      <formula>NOT(ISERROR(SEARCH("Riesgo Menor",U438)))</formula>
    </cfRule>
    <cfRule type="containsText" dxfId="6007" priority="4779" operator="containsText" text="Riesgo Moderado">
      <formula>NOT(ISERROR(SEARCH("Riesgo Moderado",U438)))</formula>
    </cfRule>
    <cfRule type="containsText" dxfId="6006" priority="4780" operator="containsText" text="Riesgo Alto">
      <formula>NOT(ISERROR(SEARCH("Riesgo Alto",U438)))</formula>
    </cfRule>
    <cfRule type="containsText" dxfId="6005" priority="4781" operator="containsText" text="Riesgo Extremo">
      <formula>NOT(ISERROR(SEARCH("Riesgo Extremo",U438)))</formula>
    </cfRule>
  </conditionalFormatting>
  <conditionalFormatting sqref="U468:U503">
    <cfRule type="cellIs" dxfId="6004" priority="4714" operator="equal">
      <formula>"NO"</formula>
    </cfRule>
    <cfRule type="cellIs" dxfId="6003" priority="4715" operator="equal">
      <formula>"SI"</formula>
    </cfRule>
    <cfRule type="cellIs" dxfId="6002" priority="4716" operator="equal">
      <formula>"No"</formula>
    </cfRule>
    <cfRule type="cellIs" dxfId="6001" priority="4717" operator="equal">
      <formula>"Si"</formula>
    </cfRule>
    <cfRule type="containsText" dxfId="6000" priority="4718" operator="containsText" text="Riesgo Bajo">
      <formula>NOT(ISERROR(SEARCH("Riesgo Bajo",U468)))</formula>
    </cfRule>
    <cfRule type="containsText" dxfId="5999" priority="4719" operator="containsText" text="Riesgo Menor">
      <formula>NOT(ISERROR(SEARCH("Riesgo Menor",U468)))</formula>
    </cfRule>
    <cfRule type="containsText" dxfId="5998" priority="4720" operator="containsText" text="Riesgo Moderado">
      <formula>NOT(ISERROR(SEARCH("Riesgo Moderado",U468)))</formula>
    </cfRule>
    <cfRule type="containsText" dxfId="5997" priority="4721" operator="containsText" text="Riesgo Alto">
      <formula>NOT(ISERROR(SEARCH("Riesgo Alto",U468)))</formula>
    </cfRule>
    <cfRule type="containsText" dxfId="5996" priority="4722" operator="containsText" text="Riesgo Extremo">
      <formula>NOT(ISERROR(SEARCH("Riesgo Extremo",U468)))</formula>
    </cfRule>
  </conditionalFormatting>
  <conditionalFormatting sqref="U504:U533">
    <cfRule type="cellIs" dxfId="5995" priority="4331" operator="equal">
      <formula>"NO"</formula>
    </cfRule>
    <cfRule type="cellIs" dxfId="5994" priority="4332" operator="equal">
      <formula>"SI"</formula>
    </cfRule>
    <cfRule type="cellIs" dxfId="5993" priority="4333" operator="equal">
      <formula>"No"</formula>
    </cfRule>
    <cfRule type="cellIs" dxfId="5992" priority="4334" operator="equal">
      <formula>"Si"</formula>
    </cfRule>
    <cfRule type="containsText" dxfId="5991" priority="4335" operator="containsText" text="Riesgo Bajo">
      <formula>NOT(ISERROR(SEARCH("Riesgo Bajo",U504)))</formula>
    </cfRule>
    <cfRule type="containsText" dxfId="5990" priority="4336" operator="containsText" text="Riesgo Menor">
      <formula>NOT(ISERROR(SEARCH("Riesgo Menor",U504)))</formula>
    </cfRule>
    <cfRule type="containsText" dxfId="5989" priority="4337" operator="containsText" text="Riesgo Moderado">
      <formula>NOT(ISERROR(SEARCH("Riesgo Moderado",U504)))</formula>
    </cfRule>
    <cfRule type="containsText" dxfId="5988" priority="4338" operator="containsText" text="Riesgo Alto">
      <formula>NOT(ISERROR(SEARCH("Riesgo Alto",U504)))</formula>
    </cfRule>
    <cfRule type="containsText" dxfId="5987" priority="4339" operator="containsText" text="Riesgo Extremo">
      <formula>NOT(ISERROR(SEARCH("Riesgo Extremo",U504)))</formula>
    </cfRule>
  </conditionalFormatting>
  <conditionalFormatting sqref="U534:U563">
    <cfRule type="cellIs" dxfId="5986" priority="4242" operator="equal">
      <formula>"NO"</formula>
    </cfRule>
    <cfRule type="cellIs" dxfId="5985" priority="4243" operator="equal">
      <formula>"SI"</formula>
    </cfRule>
    <cfRule type="cellIs" dxfId="5984" priority="4244" operator="equal">
      <formula>"No"</formula>
    </cfRule>
    <cfRule type="cellIs" dxfId="5983" priority="4245" operator="equal">
      <formula>"Si"</formula>
    </cfRule>
    <cfRule type="containsText" dxfId="5982" priority="4246" operator="containsText" text="Riesgo Bajo">
      <formula>NOT(ISERROR(SEARCH("Riesgo Bajo",U534)))</formula>
    </cfRule>
    <cfRule type="containsText" dxfId="5981" priority="4247" operator="containsText" text="Riesgo Menor">
      <formula>NOT(ISERROR(SEARCH("Riesgo Menor",U534)))</formula>
    </cfRule>
    <cfRule type="containsText" dxfId="5980" priority="4248" operator="containsText" text="Riesgo Moderado">
      <formula>NOT(ISERROR(SEARCH("Riesgo Moderado",U534)))</formula>
    </cfRule>
    <cfRule type="containsText" dxfId="5979" priority="4249" operator="containsText" text="Riesgo Alto">
      <formula>NOT(ISERROR(SEARCH("Riesgo Alto",U534)))</formula>
    </cfRule>
    <cfRule type="containsText" dxfId="5978" priority="4250" operator="containsText" text="Riesgo Extremo">
      <formula>NOT(ISERROR(SEARCH("Riesgo Extremo",U534)))</formula>
    </cfRule>
  </conditionalFormatting>
  <conditionalFormatting sqref="U564:U605">
    <cfRule type="cellIs" dxfId="5977" priority="4120" operator="equal">
      <formula>"NO"</formula>
    </cfRule>
    <cfRule type="cellIs" dxfId="5976" priority="4121" operator="equal">
      <formula>"SI"</formula>
    </cfRule>
    <cfRule type="cellIs" dxfId="5975" priority="4122" operator="equal">
      <formula>"No"</formula>
    </cfRule>
    <cfRule type="cellIs" dxfId="5974" priority="4123" operator="equal">
      <formula>"Si"</formula>
    </cfRule>
    <cfRule type="containsText" dxfId="5973" priority="4124" operator="containsText" text="Riesgo Bajo">
      <formula>NOT(ISERROR(SEARCH("Riesgo Bajo",U564)))</formula>
    </cfRule>
    <cfRule type="containsText" dxfId="5972" priority="4125" operator="containsText" text="Riesgo Menor">
      <formula>NOT(ISERROR(SEARCH("Riesgo Menor",U564)))</formula>
    </cfRule>
    <cfRule type="containsText" dxfId="5971" priority="4126" operator="containsText" text="Riesgo Moderado">
      <formula>NOT(ISERROR(SEARCH("Riesgo Moderado",U564)))</formula>
    </cfRule>
    <cfRule type="containsText" dxfId="5970" priority="4127" operator="containsText" text="Riesgo Alto">
      <formula>NOT(ISERROR(SEARCH("Riesgo Alto",U564)))</formula>
    </cfRule>
    <cfRule type="containsText" dxfId="5969" priority="4128" operator="containsText" text="Riesgo Extremo">
      <formula>NOT(ISERROR(SEARCH("Riesgo Extremo",U564)))</formula>
    </cfRule>
  </conditionalFormatting>
  <conditionalFormatting sqref="U606:U677">
    <cfRule type="cellIs" dxfId="5968" priority="3252" operator="equal">
      <formula>"NO"</formula>
    </cfRule>
    <cfRule type="cellIs" dxfId="5967" priority="3253" operator="equal">
      <formula>"SI"</formula>
    </cfRule>
    <cfRule type="cellIs" dxfId="5966" priority="3254" operator="equal">
      <formula>"No"</formula>
    </cfRule>
    <cfRule type="cellIs" dxfId="5965" priority="3255" operator="equal">
      <formula>"Si"</formula>
    </cfRule>
    <cfRule type="containsText" dxfId="5964" priority="3256" operator="containsText" text="Riesgo Bajo">
      <formula>NOT(ISERROR(SEARCH("Riesgo Bajo",U606)))</formula>
    </cfRule>
    <cfRule type="containsText" dxfId="5963" priority="3257" operator="containsText" text="Riesgo Menor">
      <formula>NOT(ISERROR(SEARCH("Riesgo Menor",U606)))</formula>
    </cfRule>
    <cfRule type="containsText" dxfId="5962" priority="3258" operator="containsText" text="Riesgo Moderado">
      <formula>NOT(ISERROR(SEARCH("Riesgo Moderado",U606)))</formula>
    </cfRule>
    <cfRule type="containsText" dxfId="5961" priority="3259" operator="containsText" text="Riesgo Alto">
      <formula>NOT(ISERROR(SEARCH("Riesgo Alto",U606)))</formula>
    </cfRule>
    <cfRule type="containsText" dxfId="5960" priority="3260" operator="containsText" text="Riesgo Extremo">
      <formula>NOT(ISERROR(SEARCH("Riesgo Extremo",U606)))</formula>
    </cfRule>
  </conditionalFormatting>
  <conditionalFormatting sqref="U678:U695">
    <cfRule type="cellIs" dxfId="5959" priority="3016" operator="equal">
      <formula>"NO"</formula>
    </cfRule>
    <cfRule type="cellIs" dxfId="5958" priority="3017" operator="equal">
      <formula>"SI"</formula>
    </cfRule>
    <cfRule type="cellIs" dxfId="5957" priority="3018" operator="equal">
      <formula>"No"</formula>
    </cfRule>
    <cfRule type="cellIs" dxfId="5956" priority="3019" operator="equal">
      <formula>"Si"</formula>
    </cfRule>
    <cfRule type="containsText" dxfId="5955" priority="3020" operator="containsText" text="Riesgo Bajo">
      <formula>NOT(ISERROR(SEARCH("Riesgo Bajo",U678)))</formula>
    </cfRule>
    <cfRule type="containsText" dxfId="5954" priority="3021" operator="containsText" text="Riesgo Menor">
      <formula>NOT(ISERROR(SEARCH("Riesgo Menor",U678)))</formula>
    </cfRule>
    <cfRule type="containsText" dxfId="5953" priority="3022" operator="containsText" text="Riesgo Moderado">
      <formula>NOT(ISERROR(SEARCH("Riesgo Moderado",U678)))</formula>
    </cfRule>
    <cfRule type="containsText" dxfId="5952" priority="3023" operator="containsText" text="Riesgo Alto">
      <formula>NOT(ISERROR(SEARCH("Riesgo Alto",U678)))</formula>
    </cfRule>
    <cfRule type="containsText" dxfId="5951" priority="3024" operator="containsText" text="Riesgo Extremo">
      <formula>NOT(ISERROR(SEARCH("Riesgo Extremo",U678)))</formula>
    </cfRule>
  </conditionalFormatting>
  <conditionalFormatting sqref="U696:U731">
    <cfRule type="cellIs" dxfId="5950" priority="2821" operator="equal">
      <formula>"NO"</formula>
    </cfRule>
    <cfRule type="cellIs" dxfId="5949" priority="2822" operator="equal">
      <formula>"SI"</formula>
    </cfRule>
    <cfRule type="cellIs" dxfId="5948" priority="2823" operator="equal">
      <formula>"No"</formula>
    </cfRule>
    <cfRule type="cellIs" dxfId="5947" priority="2824" operator="equal">
      <formula>"Si"</formula>
    </cfRule>
    <cfRule type="containsText" dxfId="5946" priority="2825" operator="containsText" text="Riesgo Bajo">
      <formula>NOT(ISERROR(SEARCH("Riesgo Bajo",U696)))</formula>
    </cfRule>
    <cfRule type="containsText" dxfId="5945" priority="2826" operator="containsText" text="Riesgo Menor">
      <formula>NOT(ISERROR(SEARCH("Riesgo Menor",U696)))</formula>
    </cfRule>
    <cfRule type="containsText" dxfId="5944" priority="2827" operator="containsText" text="Riesgo Moderado">
      <formula>NOT(ISERROR(SEARCH("Riesgo Moderado",U696)))</formula>
    </cfRule>
    <cfRule type="containsText" dxfId="5943" priority="2828" operator="containsText" text="Riesgo Alto">
      <formula>NOT(ISERROR(SEARCH("Riesgo Alto",U696)))</formula>
    </cfRule>
    <cfRule type="containsText" dxfId="5942" priority="2829" operator="containsText" text="Riesgo Extremo">
      <formula>NOT(ISERROR(SEARCH("Riesgo Extremo",U696)))</formula>
    </cfRule>
  </conditionalFormatting>
  <conditionalFormatting sqref="U732:U761">
    <cfRule type="cellIs" dxfId="5941" priority="2695" operator="equal">
      <formula>"NO"</formula>
    </cfRule>
    <cfRule type="cellIs" dxfId="5940" priority="2696" operator="equal">
      <formula>"SI"</formula>
    </cfRule>
    <cfRule type="cellIs" dxfId="5939" priority="2697" operator="equal">
      <formula>"No"</formula>
    </cfRule>
    <cfRule type="cellIs" dxfId="5938" priority="2698" operator="equal">
      <formula>"Si"</formula>
    </cfRule>
    <cfRule type="containsText" dxfId="5937" priority="2699" operator="containsText" text="Riesgo Bajo">
      <formula>NOT(ISERROR(SEARCH("Riesgo Bajo",U732)))</formula>
    </cfRule>
    <cfRule type="containsText" dxfId="5936" priority="2700" operator="containsText" text="Riesgo Menor">
      <formula>NOT(ISERROR(SEARCH("Riesgo Menor",U732)))</formula>
    </cfRule>
    <cfRule type="containsText" dxfId="5935" priority="2701" operator="containsText" text="Riesgo Moderado">
      <formula>NOT(ISERROR(SEARCH("Riesgo Moderado",U732)))</formula>
    </cfRule>
    <cfRule type="containsText" dxfId="5934" priority="2702" operator="containsText" text="Riesgo Alto">
      <formula>NOT(ISERROR(SEARCH("Riesgo Alto",U732)))</formula>
    </cfRule>
    <cfRule type="containsText" dxfId="5933" priority="2703" operator="containsText" text="Riesgo Extremo">
      <formula>NOT(ISERROR(SEARCH("Riesgo Extremo",U732)))</formula>
    </cfRule>
  </conditionalFormatting>
  <conditionalFormatting sqref="U762:U815">
    <cfRule type="cellIs" dxfId="5932" priority="2636" operator="equal">
      <formula>"NO"</formula>
    </cfRule>
    <cfRule type="cellIs" dxfId="5931" priority="2637" operator="equal">
      <formula>"SI"</formula>
    </cfRule>
    <cfRule type="cellIs" dxfId="5930" priority="2638" operator="equal">
      <formula>"No"</formula>
    </cfRule>
    <cfRule type="cellIs" dxfId="5929" priority="2639" operator="equal">
      <formula>"Si"</formula>
    </cfRule>
    <cfRule type="containsText" dxfId="5928" priority="2640" operator="containsText" text="Riesgo Bajo">
      <formula>NOT(ISERROR(SEARCH("Riesgo Bajo",U762)))</formula>
    </cfRule>
    <cfRule type="containsText" dxfId="5927" priority="2641" operator="containsText" text="Riesgo Menor">
      <formula>NOT(ISERROR(SEARCH("Riesgo Menor",U762)))</formula>
    </cfRule>
    <cfRule type="containsText" dxfId="5926" priority="2642" operator="containsText" text="Riesgo Moderado">
      <formula>NOT(ISERROR(SEARCH("Riesgo Moderado",U762)))</formula>
    </cfRule>
    <cfRule type="containsText" dxfId="5925" priority="2643" operator="containsText" text="Riesgo Alto">
      <formula>NOT(ISERROR(SEARCH("Riesgo Alto",U762)))</formula>
    </cfRule>
    <cfRule type="containsText" dxfId="5924" priority="2644" operator="containsText" text="Riesgo Extremo">
      <formula>NOT(ISERROR(SEARCH("Riesgo Extremo",U762)))</formula>
    </cfRule>
  </conditionalFormatting>
  <conditionalFormatting sqref="U816:U845">
    <cfRule type="cellIs" dxfId="5923" priority="2345" operator="equal">
      <formula>"NO"</formula>
    </cfRule>
    <cfRule type="cellIs" dxfId="5922" priority="2346" operator="equal">
      <formula>"SI"</formula>
    </cfRule>
    <cfRule type="cellIs" dxfId="5921" priority="2347" operator="equal">
      <formula>"No"</formula>
    </cfRule>
    <cfRule type="cellIs" dxfId="5920" priority="2348" operator="equal">
      <formula>"Si"</formula>
    </cfRule>
    <cfRule type="containsText" dxfId="5919" priority="2349" operator="containsText" text="Riesgo Bajo">
      <formula>NOT(ISERROR(SEARCH("Riesgo Bajo",U816)))</formula>
    </cfRule>
    <cfRule type="containsText" dxfId="5918" priority="2350" operator="containsText" text="Riesgo Menor">
      <formula>NOT(ISERROR(SEARCH("Riesgo Menor",U816)))</formula>
    </cfRule>
    <cfRule type="containsText" dxfId="5917" priority="2351" operator="containsText" text="Riesgo Moderado">
      <formula>NOT(ISERROR(SEARCH("Riesgo Moderado",U816)))</formula>
    </cfRule>
    <cfRule type="containsText" dxfId="5916" priority="2352" operator="containsText" text="Riesgo Alto">
      <formula>NOT(ISERROR(SEARCH("Riesgo Alto",U816)))</formula>
    </cfRule>
    <cfRule type="containsText" dxfId="5915" priority="2353" operator="containsText" text="Riesgo Extremo">
      <formula>NOT(ISERROR(SEARCH("Riesgo Extremo",U816)))</formula>
    </cfRule>
  </conditionalFormatting>
  <conditionalFormatting sqref="U846:U905">
    <cfRule type="cellIs" dxfId="5914" priority="2079" operator="equal">
      <formula>"NO"</formula>
    </cfRule>
    <cfRule type="cellIs" dxfId="5913" priority="2080" operator="equal">
      <formula>"SI"</formula>
    </cfRule>
    <cfRule type="cellIs" dxfId="5912" priority="2081" operator="equal">
      <formula>"No"</formula>
    </cfRule>
    <cfRule type="cellIs" dxfId="5911" priority="2082" operator="equal">
      <formula>"Si"</formula>
    </cfRule>
    <cfRule type="containsText" dxfId="5910" priority="2083" operator="containsText" text="Riesgo Bajo">
      <formula>NOT(ISERROR(SEARCH("Riesgo Bajo",U846)))</formula>
    </cfRule>
    <cfRule type="containsText" dxfId="5909" priority="2084" operator="containsText" text="Riesgo Menor">
      <formula>NOT(ISERROR(SEARCH("Riesgo Menor",U846)))</formula>
    </cfRule>
    <cfRule type="containsText" dxfId="5908" priority="2085" operator="containsText" text="Riesgo Moderado">
      <formula>NOT(ISERROR(SEARCH("Riesgo Moderado",U846)))</formula>
    </cfRule>
    <cfRule type="containsText" dxfId="5907" priority="2086" operator="containsText" text="Riesgo Alto">
      <formula>NOT(ISERROR(SEARCH("Riesgo Alto",U846)))</formula>
    </cfRule>
    <cfRule type="containsText" dxfId="5906" priority="2087" operator="containsText" text="Riesgo Extremo">
      <formula>NOT(ISERROR(SEARCH("Riesgo Extremo",U846)))</formula>
    </cfRule>
  </conditionalFormatting>
  <conditionalFormatting sqref="U906:U935">
    <cfRule type="cellIs" dxfId="5905" priority="100" operator="equal">
      <formula>"NO"</formula>
    </cfRule>
    <cfRule type="cellIs" dxfId="5904" priority="101" operator="equal">
      <formula>"SI"</formula>
    </cfRule>
    <cfRule type="cellIs" dxfId="5903" priority="102" operator="equal">
      <formula>"No"</formula>
    </cfRule>
    <cfRule type="cellIs" dxfId="5902" priority="103" operator="equal">
      <formula>"Si"</formula>
    </cfRule>
    <cfRule type="containsText" dxfId="5901" priority="104" operator="containsText" text="Riesgo Bajo">
      <formula>NOT(ISERROR(SEARCH("Riesgo Bajo",U906)))</formula>
    </cfRule>
    <cfRule type="containsText" dxfId="5900" priority="105" operator="containsText" text="Riesgo Menor">
      <formula>NOT(ISERROR(SEARCH("Riesgo Menor",U906)))</formula>
    </cfRule>
    <cfRule type="containsText" dxfId="5899" priority="106" operator="containsText" text="Riesgo Moderado">
      <formula>NOT(ISERROR(SEARCH("Riesgo Moderado",U906)))</formula>
    </cfRule>
    <cfRule type="containsText" dxfId="5898" priority="107" operator="containsText" text="Riesgo Alto">
      <formula>NOT(ISERROR(SEARCH("Riesgo Alto",U906)))</formula>
    </cfRule>
    <cfRule type="containsText" dxfId="5897" priority="108" operator="containsText" text="Riesgo Extremo">
      <formula>NOT(ISERROR(SEARCH("Riesgo Extremo",U906)))</formula>
    </cfRule>
  </conditionalFormatting>
  <conditionalFormatting sqref="U936:U977">
    <cfRule type="cellIs" dxfId="5896" priority="2006" operator="equal">
      <formula>"NO"</formula>
    </cfRule>
    <cfRule type="cellIs" dxfId="5895" priority="2007" operator="equal">
      <formula>"SI"</formula>
    </cfRule>
    <cfRule type="cellIs" dxfId="5894" priority="2008" operator="equal">
      <formula>"No"</formula>
    </cfRule>
    <cfRule type="cellIs" dxfId="5893" priority="2009" operator="equal">
      <formula>"Si"</formula>
    </cfRule>
    <cfRule type="containsText" dxfId="5892" priority="2010" operator="containsText" text="Riesgo Bajo">
      <formula>NOT(ISERROR(SEARCH("Riesgo Bajo",U936)))</formula>
    </cfRule>
    <cfRule type="containsText" dxfId="5891" priority="2011" operator="containsText" text="Riesgo Menor">
      <formula>NOT(ISERROR(SEARCH("Riesgo Menor",U936)))</formula>
    </cfRule>
    <cfRule type="containsText" dxfId="5890" priority="2012" operator="containsText" text="Riesgo Moderado">
      <formula>NOT(ISERROR(SEARCH("Riesgo Moderado",U936)))</formula>
    </cfRule>
    <cfRule type="containsText" dxfId="5889" priority="2013" operator="containsText" text="Riesgo Alto">
      <formula>NOT(ISERROR(SEARCH("Riesgo Alto",U936)))</formula>
    </cfRule>
    <cfRule type="containsText" dxfId="5888" priority="2014" operator="containsText" text="Riesgo Extremo">
      <formula>NOT(ISERROR(SEARCH("Riesgo Extremo",U936)))</formula>
    </cfRule>
  </conditionalFormatting>
  <conditionalFormatting sqref="U978:U1025">
    <cfRule type="cellIs" dxfId="5887" priority="1597" operator="equal">
      <formula>"NO"</formula>
    </cfRule>
    <cfRule type="cellIs" dxfId="5886" priority="1598" operator="equal">
      <formula>"SI"</formula>
    </cfRule>
    <cfRule type="cellIs" dxfId="5885" priority="1599" operator="equal">
      <formula>"No"</formula>
    </cfRule>
    <cfRule type="cellIs" dxfId="5884" priority="1600" operator="equal">
      <formula>"Si"</formula>
    </cfRule>
    <cfRule type="containsText" dxfId="5883" priority="1601" operator="containsText" text="Riesgo Bajo">
      <formula>NOT(ISERROR(SEARCH("Riesgo Bajo",U978)))</formula>
    </cfRule>
    <cfRule type="containsText" dxfId="5882" priority="1602" operator="containsText" text="Riesgo Menor">
      <formula>NOT(ISERROR(SEARCH("Riesgo Menor",U978)))</formula>
    </cfRule>
    <cfRule type="containsText" dxfId="5881" priority="1603" operator="containsText" text="Riesgo Moderado">
      <formula>NOT(ISERROR(SEARCH("Riesgo Moderado",U978)))</formula>
    </cfRule>
    <cfRule type="containsText" dxfId="5880" priority="1604" operator="containsText" text="Riesgo Alto">
      <formula>NOT(ISERROR(SEARCH("Riesgo Alto",U978)))</formula>
    </cfRule>
    <cfRule type="containsText" dxfId="5879" priority="1605" operator="containsText" text="Riesgo Extremo">
      <formula>NOT(ISERROR(SEARCH("Riesgo Extremo",U978)))</formula>
    </cfRule>
  </conditionalFormatting>
  <conditionalFormatting sqref="U1026:U1067">
    <cfRule type="cellIs" dxfId="5878" priority="1342" operator="equal">
      <formula>"NO"</formula>
    </cfRule>
    <cfRule type="cellIs" dxfId="5877" priority="1343" operator="equal">
      <formula>"SI"</formula>
    </cfRule>
    <cfRule type="cellIs" dxfId="5876" priority="1344" operator="equal">
      <formula>"No"</formula>
    </cfRule>
    <cfRule type="cellIs" dxfId="5875" priority="1345" operator="equal">
      <formula>"Si"</formula>
    </cfRule>
    <cfRule type="containsText" dxfId="5874" priority="1346" operator="containsText" text="Riesgo Bajo">
      <formula>NOT(ISERROR(SEARCH("Riesgo Bajo",U1026)))</formula>
    </cfRule>
    <cfRule type="containsText" dxfId="5873" priority="1347" operator="containsText" text="Riesgo Menor">
      <formula>NOT(ISERROR(SEARCH("Riesgo Menor",U1026)))</formula>
    </cfRule>
    <cfRule type="containsText" dxfId="5872" priority="1348" operator="containsText" text="Riesgo Moderado">
      <formula>NOT(ISERROR(SEARCH("Riesgo Moderado",U1026)))</formula>
    </cfRule>
    <cfRule type="containsText" dxfId="5871" priority="1349" operator="containsText" text="Riesgo Alto">
      <formula>NOT(ISERROR(SEARCH("Riesgo Alto",U1026)))</formula>
    </cfRule>
    <cfRule type="containsText" dxfId="5870" priority="1350" operator="containsText" text="Riesgo Extremo">
      <formula>NOT(ISERROR(SEARCH("Riesgo Extremo",U1026)))</formula>
    </cfRule>
  </conditionalFormatting>
  <conditionalFormatting sqref="U1068:U1109">
    <cfRule type="cellIs" dxfId="5869" priority="1283" operator="equal">
      <formula>"NO"</formula>
    </cfRule>
    <cfRule type="cellIs" dxfId="5868" priority="1284" operator="equal">
      <formula>"SI"</formula>
    </cfRule>
    <cfRule type="cellIs" dxfId="5867" priority="1285" operator="equal">
      <formula>"No"</formula>
    </cfRule>
    <cfRule type="cellIs" dxfId="5866" priority="1286" operator="equal">
      <formula>"Si"</formula>
    </cfRule>
    <cfRule type="containsText" dxfId="5865" priority="1287" operator="containsText" text="Riesgo Bajo">
      <formula>NOT(ISERROR(SEARCH("Riesgo Bajo",U1068)))</formula>
    </cfRule>
    <cfRule type="containsText" dxfId="5864" priority="1288" operator="containsText" text="Riesgo Menor">
      <formula>NOT(ISERROR(SEARCH("Riesgo Menor",U1068)))</formula>
    </cfRule>
    <cfRule type="containsText" dxfId="5863" priority="1289" operator="containsText" text="Riesgo Moderado">
      <formula>NOT(ISERROR(SEARCH("Riesgo Moderado",U1068)))</formula>
    </cfRule>
    <cfRule type="containsText" dxfId="5862" priority="1290" operator="containsText" text="Riesgo Alto">
      <formula>NOT(ISERROR(SEARCH("Riesgo Alto",U1068)))</formula>
    </cfRule>
    <cfRule type="containsText" dxfId="5861" priority="1291" operator="containsText" text="Riesgo Extremo">
      <formula>NOT(ISERROR(SEARCH("Riesgo Extremo",U1068)))</formula>
    </cfRule>
  </conditionalFormatting>
  <conditionalFormatting sqref="U1110:U1151">
    <cfRule type="cellIs" dxfId="5860" priority="1002" operator="equal">
      <formula>"NO"</formula>
    </cfRule>
    <cfRule type="cellIs" dxfId="5859" priority="1003" operator="equal">
      <formula>"SI"</formula>
    </cfRule>
    <cfRule type="cellIs" dxfId="5858" priority="1004" operator="equal">
      <formula>"No"</formula>
    </cfRule>
    <cfRule type="cellIs" dxfId="5857" priority="1005" operator="equal">
      <formula>"Si"</formula>
    </cfRule>
    <cfRule type="containsText" dxfId="5856" priority="1006" operator="containsText" text="Riesgo Bajo">
      <formula>NOT(ISERROR(SEARCH("Riesgo Bajo",U1110)))</formula>
    </cfRule>
    <cfRule type="containsText" dxfId="5855" priority="1007" operator="containsText" text="Riesgo Menor">
      <formula>NOT(ISERROR(SEARCH("Riesgo Menor",U1110)))</formula>
    </cfRule>
    <cfRule type="containsText" dxfId="5854" priority="1008" operator="containsText" text="Riesgo Moderado">
      <formula>NOT(ISERROR(SEARCH("Riesgo Moderado",U1110)))</formula>
    </cfRule>
    <cfRule type="containsText" dxfId="5853" priority="1009" operator="containsText" text="Riesgo Alto">
      <formula>NOT(ISERROR(SEARCH("Riesgo Alto",U1110)))</formula>
    </cfRule>
    <cfRule type="containsText" dxfId="5852" priority="1010" operator="containsText" text="Riesgo Extremo">
      <formula>NOT(ISERROR(SEARCH("Riesgo Extremo",U1110)))</formula>
    </cfRule>
  </conditionalFormatting>
  <conditionalFormatting sqref="U1152:U1181">
    <cfRule type="cellIs" dxfId="5851" priority="939" operator="equal">
      <formula>"NO"</formula>
    </cfRule>
    <cfRule type="cellIs" dxfId="5850" priority="940" operator="equal">
      <formula>"SI"</formula>
    </cfRule>
    <cfRule type="cellIs" dxfId="5849" priority="941" operator="equal">
      <formula>"No"</formula>
    </cfRule>
    <cfRule type="cellIs" dxfId="5848" priority="942" operator="equal">
      <formula>"Si"</formula>
    </cfRule>
    <cfRule type="containsText" dxfId="5847" priority="943" operator="containsText" text="Riesgo Bajo">
      <formula>NOT(ISERROR(SEARCH("Riesgo Bajo",U1152)))</formula>
    </cfRule>
    <cfRule type="containsText" dxfId="5846" priority="944" operator="containsText" text="Riesgo Menor">
      <formula>NOT(ISERROR(SEARCH("Riesgo Menor",U1152)))</formula>
    </cfRule>
    <cfRule type="containsText" dxfId="5845" priority="945" operator="containsText" text="Riesgo Moderado">
      <formula>NOT(ISERROR(SEARCH("Riesgo Moderado",U1152)))</formula>
    </cfRule>
    <cfRule type="containsText" dxfId="5844" priority="946" operator="containsText" text="Riesgo Alto">
      <formula>NOT(ISERROR(SEARCH("Riesgo Alto",U1152)))</formula>
    </cfRule>
    <cfRule type="containsText" dxfId="5843" priority="947" operator="containsText" text="Riesgo Extremo">
      <formula>NOT(ISERROR(SEARCH("Riesgo Extremo",U1152)))</formula>
    </cfRule>
  </conditionalFormatting>
  <conditionalFormatting sqref="U1182:U1199 AD1182:AD1199 AH1182:AH1199 AK1182:AK1199">
    <cfRule type="cellIs" dxfId="5842" priority="822" operator="equal">
      <formula>"NO"</formula>
    </cfRule>
    <cfRule type="cellIs" dxfId="5841" priority="823" operator="equal">
      <formula>"SI"</formula>
    </cfRule>
    <cfRule type="cellIs" dxfId="5840" priority="824" operator="equal">
      <formula>"No"</formula>
    </cfRule>
    <cfRule type="cellIs" dxfId="5839" priority="825" operator="equal">
      <formula>"Si"</formula>
    </cfRule>
    <cfRule type="containsText" dxfId="5838" priority="826" operator="containsText" text="Riesgo Bajo">
      <formula>NOT(ISERROR(SEARCH("Riesgo Bajo",U1182)))</formula>
    </cfRule>
    <cfRule type="containsText" dxfId="5837" priority="827" operator="containsText" text="Riesgo Menor">
      <formula>NOT(ISERROR(SEARCH("Riesgo Menor",U1182)))</formula>
    </cfRule>
    <cfRule type="containsText" dxfId="5836" priority="828" operator="containsText" text="Riesgo Moderado">
      <formula>NOT(ISERROR(SEARCH("Riesgo Moderado",U1182)))</formula>
    </cfRule>
    <cfRule type="containsText" dxfId="5835" priority="829" operator="containsText" text="Riesgo Alto">
      <formula>NOT(ISERROR(SEARCH("Riesgo Alto",U1182)))</formula>
    </cfRule>
    <cfRule type="containsText" dxfId="5834" priority="830" operator="containsText" text="Riesgo Extremo">
      <formula>NOT(ISERROR(SEARCH("Riesgo Extremo",U1182)))</formula>
    </cfRule>
  </conditionalFormatting>
  <conditionalFormatting sqref="U1200:U1217">
    <cfRule type="cellIs" dxfId="5833" priority="729" operator="equal">
      <formula>"NO"</formula>
    </cfRule>
    <cfRule type="cellIs" dxfId="5832" priority="730" operator="equal">
      <formula>"SI"</formula>
    </cfRule>
    <cfRule type="cellIs" dxfId="5831" priority="731" operator="equal">
      <formula>"No"</formula>
    </cfRule>
    <cfRule type="cellIs" dxfId="5830" priority="732" operator="equal">
      <formula>"Si"</formula>
    </cfRule>
    <cfRule type="containsText" dxfId="5829" priority="733" operator="containsText" text="Riesgo Bajo">
      <formula>NOT(ISERROR(SEARCH("Riesgo Bajo",U1200)))</formula>
    </cfRule>
    <cfRule type="containsText" dxfId="5828" priority="734" operator="containsText" text="Riesgo Menor">
      <formula>NOT(ISERROR(SEARCH("Riesgo Menor",U1200)))</formula>
    </cfRule>
    <cfRule type="containsText" dxfId="5827" priority="735" operator="containsText" text="Riesgo Moderado">
      <formula>NOT(ISERROR(SEARCH("Riesgo Moderado",U1200)))</formula>
    </cfRule>
    <cfRule type="containsText" dxfId="5826" priority="736" operator="containsText" text="Riesgo Alto">
      <formula>NOT(ISERROR(SEARCH("Riesgo Alto",U1200)))</formula>
    </cfRule>
    <cfRule type="containsText" dxfId="5825" priority="737" operator="containsText" text="Riesgo Extremo">
      <formula>NOT(ISERROR(SEARCH("Riesgo Extremo",U1200)))</formula>
    </cfRule>
  </conditionalFormatting>
  <conditionalFormatting sqref="U1218:U1247">
    <cfRule type="cellIs" dxfId="5824" priority="505" operator="equal">
      <formula>"NO"</formula>
    </cfRule>
    <cfRule type="cellIs" dxfId="5823" priority="506" operator="equal">
      <formula>"SI"</formula>
    </cfRule>
    <cfRule type="cellIs" dxfId="5822" priority="507" operator="equal">
      <formula>"No"</formula>
    </cfRule>
    <cfRule type="cellIs" dxfId="5821" priority="508" operator="equal">
      <formula>"Si"</formula>
    </cfRule>
    <cfRule type="containsText" dxfId="5820" priority="509" operator="containsText" text="Riesgo Bajo">
      <formula>NOT(ISERROR(SEARCH("Riesgo Bajo",U1218)))</formula>
    </cfRule>
    <cfRule type="containsText" dxfId="5819" priority="510" operator="containsText" text="Riesgo Menor">
      <formula>NOT(ISERROR(SEARCH("Riesgo Menor",U1218)))</formula>
    </cfRule>
    <cfRule type="containsText" dxfId="5818" priority="511" operator="containsText" text="Riesgo Moderado">
      <formula>NOT(ISERROR(SEARCH("Riesgo Moderado",U1218)))</formula>
    </cfRule>
    <cfRule type="containsText" dxfId="5817" priority="512" operator="containsText" text="Riesgo Alto">
      <formula>NOT(ISERROR(SEARCH("Riesgo Alto",U1218)))</formula>
    </cfRule>
    <cfRule type="containsText" dxfId="5816" priority="513" operator="containsText" text="Riesgo Extremo">
      <formula>NOT(ISERROR(SEARCH("Riesgo Extremo",U1218)))</formula>
    </cfRule>
  </conditionalFormatting>
  <conditionalFormatting sqref="U1248:U1289">
    <cfRule type="cellIs" dxfId="5815" priority="281" operator="equal">
      <formula>"NO"</formula>
    </cfRule>
    <cfRule type="cellIs" dxfId="5814" priority="282" operator="equal">
      <formula>"SI"</formula>
    </cfRule>
    <cfRule type="cellIs" dxfId="5813" priority="283" operator="equal">
      <formula>"No"</formula>
    </cfRule>
    <cfRule type="cellIs" dxfId="5812" priority="284" operator="equal">
      <formula>"Si"</formula>
    </cfRule>
    <cfRule type="containsText" dxfId="5811" priority="285" operator="containsText" text="Riesgo Bajo">
      <formula>NOT(ISERROR(SEARCH("Riesgo Bajo",U1248)))</formula>
    </cfRule>
    <cfRule type="containsText" dxfId="5810" priority="286" operator="containsText" text="Riesgo Menor">
      <formula>NOT(ISERROR(SEARCH("Riesgo Menor",U1248)))</formula>
    </cfRule>
    <cfRule type="containsText" dxfId="5809" priority="287" operator="containsText" text="Riesgo Moderado">
      <formula>NOT(ISERROR(SEARCH("Riesgo Moderado",U1248)))</formula>
    </cfRule>
    <cfRule type="containsText" dxfId="5808" priority="288" operator="containsText" text="Riesgo Alto">
      <formula>NOT(ISERROR(SEARCH("Riesgo Alto",U1248)))</formula>
    </cfRule>
    <cfRule type="containsText" dxfId="5807" priority="289" operator="containsText" text="Riesgo Extremo">
      <formula>NOT(ISERROR(SEARCH("Riesgo Extremo",U1248)))</formula>
    </cfRule>
  </conditionalFormatting>
  <conditionalFormatting sqref="U1290:U1319">
    <cfRule type="cellIs" dxfId="5806" priority="159" operator="equal">
      <formula>"NO"</formula>
    </cfRule>
    <cfRule type="cellIs" dxfId="5805" priority="160" operator="equal">
      <formula>"SI"</formula>
    </cfRule>
    <cfRule type="cellIs" dxfId="5804" priority="161" operator="equal">
      <formula>"No"</formula>
    </cfRule>
    <cfRule type="cellIs" dxfId="5803" priority="162" operator="equal">
      <formula>"Si"</formula>
    </cfRule>
    <cfRule type="containsText" dxfId="5802" priority="163" operator="containsText" text="Riesgo Bajo">
      <formula>NOT(ISERROR(SEARCH("Riesgo Bajo",U1290)))</formula>
    </cfRule>
    <cfRule type="containsText" dxfId="5801" priority="164" operator="containsText" text="Riesgo Menor">
      <formula>NOT(ISERROR(SEARCH("Riesgo Menor",U1290)))</formula>
    </cfRule>
    <cfRule type="containsText" dxfId="5800" priority="165" operator="containsText" text="Riesgo Moderado">
      <formula>NOT(ISERROR(SEARCH("Riesgo Moderado",U1290)))</formula>
    </cfRule>
    <cfRule type="containsText" dxfId="5799" priority="166" operator="containsText" text="Riesgo Alto">
      <formula>NOT(ISERROR(SEARCH("Riesgo Alto",U1290)))</formula>
    </cfRule>
    <cfRule type="containsText" dxfId="5798" priority="167" operator="containsText" text="Riesgo Extremo">
      <formula>NOT(ISERROR(SEARCH("Riesgo Extremo",U1290)))</formula>
    </cfRule>
  </conditionalFormatting>
  <conditionalFormatting sqref="V9">
    <cfRule type="cellIs" dxfId="5797" priority="7378" operator="equal">
      <formula>"No aplica por no esperar o arrojar resultados"</formula>
    </cfRule>
    <cfRule type="cellIs" dxfId="5796" priority="7379" operator="equal">
      <formula>"No aplica por no definirse un riesgo al activo de información"</formula>
    </cfRule>
    <cfRule type="cellIs" dxfId="5795" priority="7380" operator="equal">
      <formula>"0. No Aplica"</formula>
    </cfRule>
    <cfRule type="cellIs" dxfId="5794" priority="7381" operator="equal">
      <formula>"No Aplica-Cuando la línea de activo de información corresponde al agrupamiento de activos de información, ejemplo: Etapas, Grupos."</formula>
    </cfRule>
    <cfRule type="cellIs" dxfId="5793" priority="7382" operator="equal">
      <formula>"No Aplica - N/A"</formula>
    </cfRule>
    <cfRule type="cellIs" dxfId="5792" priority="7383" operator="equal">
      <formula>"Generar plan de tratamiento para controlar, mitigar y/o eliminar el riesgo"</formula>
    </cfRule>
    <cfRule type="cellIs" dxfId="5791" priority="7384" operator="equal">
      <formula>"Generar controles al Activo de Información para proteger su Confidencialidad, Integridad y Disponibilidad del Riesgo"</formula>
    </cfRule>
    <cfRule type="cellIs" dxfId="5790" priority="7385" operator="equal">
      <formula>"Realizar una revisión anual de los controles definidos"</formula>
    </cfRule>
    <cfRule type="cellIs" dxfId="5789" priority="7386" operator="equal">
      <formula>"No se esperan Resultados"</formula>
    </cfRule>
    <cfRule type="cellIs" dxfId="5788" priority="7387" operator="equal">
      <formula>"Positivos"</formula>
    </cfRule>
    <cfRule type="cellIs" dxfId="5787" priority="7388" operator="equal">
      <formula>"Negativos"</formula>
    </cfRule>
    <cfRule type="cellIs" dxfId="5786" priority="7389" operator="equal">
      <formula>"Sin Resultados"</formula>
    </cfRule>
    <cfRule type="cellIs" dxfId="5785" priority="7390" operator="equal">
      <formula>"No"</formula>
    </cfRule>
    <cfRule type="cellIs" dxfId="5784" priority="7391" operator="equal">
      <formula>"No Aplica"</formula>
    </cfRule>
    <cfRule type="cellIs" dxfId="5783" priority="7392" operator="equal">
      <formula>"Si"</formula>
    </cfRule>
    <cfRule type="cellIs" dxfId="5782" priority="7393" operator="equal">
      <formula>"5. Catastrófico"</formula>
    </cfRule>
    <cfRule type="cellIs" dxfId="5781" priority="7394" operator="equal">
      <formula>"5. Casi Seguro"</formula>
    </cfRule>
    <cfRule type="cellIs" dxfId="5780" priority="7395" operator="equal">
      <formula>"4. Mayor"</formula>
    </cfRule>
    <cfRule type="cellIs" dxfId="5779" priority="7396" operator="equal">
      <formula>"4. Probable"</formula>
    </cfRule>
    <cfRule type="cellIs" dxfId="5778" priority="7397" operator="equal">
      <formula>"3. Moderado"</formula>
    </cfRule>
    <cfRule type="cellIs" dxfId="5777" priority="7398" operator="equal">
      <formula>"3. Posible"</formula>
    </cfRule>
    <cfRule type="cellIs" dxfId="5776" priority="7399" operator="equal">
      <formula>"2. Menor"</formula>
    </cfRule>
    <cfRule type="cellIs" dxfId="5775" priority="7400" operator="equal">
      <formula>"2. Rara Vez"</formula>
    </cfRule>
    <cfRule type="cellIs" dxfId="5774" priority="7401" operator="equal">
      <formula>"1. Insignificante"</formula>
    </cfRule>
    <cfRule type="cellIs" dxfId="5773" priority="7402" operator="equal">
      <formula>"1. Improbable"</formula>
    </cfRule>
    <cfRule type="cellIs" dxfId="5772" priority="7403" operator="equal">
      <formula>"0. No Aplica"</formula>
    </cfRule>
  </conditionalFormatting>
  <conditionalFormatting sqref="V12">
    <cfRule type="cellIs" dxfId="5771" priority="6987" operator="equal">
      <formula>"No aplica por no esperar o arrojar resultados"</formula>
    </cfRule>
    <cfRule type="cellIs" dxfId="5770" priority="6988" operator="equal">
      <formula>"No aplica por no definirse un riesgo al activo de información"</formula>
    </cfRule>
    <cfRule type="cellIs" dxfId="5769" priority="6989" operator="equal">
      <formula>"0. No Aplica"</formula>
    </cfRule>
    <cfRule type="cellIs" dxfId="5768" priority="6990" operator="equal">
      <formula>"No Aplica-Cuando la línea de activo de información corresponde al agrupamiento de activos de información, ejemplo: Etapas, Grupos."</formula>
    </cfRule>
    <cfRule type="cellIs" dxfId="5767" priority="6991" operator="equal">
      <formula>"No Aplica - N/A"</formula>
    </cfRule>
    <cfRule type="cellIs" dxfId="5766" priority="6992" operator="equal">
      <formula>"Generar plan de tratamiento para controlar, mitigar y/o eliminar el riesgo"</formula>
    </cfRule>
    <cfRule type="cellIs" dxfId="5765" priority="6993" operator="equal">
      <formula>"Generar controles al Activo de Información para proteger su Confidencialidad, Integridad y Disponibilidad del Riesgo"</formula>
    </cfRule>
    <cfRule type="cellIs" dxfId="5764" priority="6994" operator="equal">
      <formula>"Realizar una revisión anual de los controles definidos"</formula>
    </cfRule>
    <cfRule type="cellIs" dxfId="5763" priority="6995" operator="equal">
      <formula>"No se esperan Resultados"</formula>
    </cfRule>
    <cfRule type="cellIs" dxfId="5762" priority="6996" operator="equal">
      <formula>"Positivos"</formula>
    </cfRule>
    <cfRule type="cellIs" dxfId="5761" priority="6997" operator="equal">
      <formula>"Negativos"</formula>
    </cfRule>
    <cfRule type="cellIs" dxfId="5760" priority="6998" operator="equal">
      <formula>"Sin Resultados"</formula>
    </cfRule>
    <cfRule type="cellIs" dxfId="5759" priority="6999" operator="equal">
      <formula>"No"</formula>
    </cfRule>
    <cfRule type="cellIs" dxfId="5758" priority="7000" operator="equal">
      <formula>"No Aplica"</formula>
    </cfRule>
    <cfRule type="cellIs" dxfId="5757" priority="7001" operator="equal">
      <formula>"Si"</formula>
    </cfRule>
    <cfRule type="cellIs" dxfId="5756" priority="7002" operator="equal">
      <formula>"5. Catastrófico"</formula>
    </cfRule>
    <cfRule type="cellIs" dxfId="5755" priority="7003" operator="equal">
      <formula>"5. Casi Seguro"</formula>
    </cfRule>
    <cfRule type="cellIs" dxfId="5754" priority="7004" operator="equal">
      <formula>"4. Mayor"</formula>
    </cfRule>
    <cfRule type="cellIs" dxfId="5753" priority="7005" operator="equal">
      <formula>"4. Probable"</formula>
    </cfRule>
    <cfRule type="cellIs" dxfId="5752" priority="7006" operator="equal">
      <formula>"3. Moderado"</formula>
    </cfRule>
    <cfRule type="cellIs" dxfId="5751" priority="7007" operator="equal">
      <formula>"3. Posible"</formula>
    </cfRule>
    <cfRule type="cellIs" dxfId="5750" priority="7008" operator="equal">
      <formula>"2. Menor"</formula>
    </cfRule>
    <cfRule type="cellIs" dxfId="5749" priority="7009" operator="equal">
      <formula>"2. Rara Vez"</formula>
    </cfRule>
    <cfRule type="cellIs" dxfId="5748" priority="7010" operator="equal">
      <formula>"1. Insignificante"</formula>
    </cfRule>
    <cfRule type="cellIs" dxfId="5747" priority="7011" operator="equal">
      <formula>"1. Improbable"</formula>
    </cfRule>
    <cfRule type="cellIs" dxfId="5746" priority="7012" operator="equal">
      <formula>"0. No Aplica"</formula>
    </cfRule>
  </conditionalFormatting>
  <conditionalFormatting sqref="V318">
    <cfRule type="cellIs" dxfId="5745" priority="5389" operator="equal">
      <formula>"No aplica por no esperar o arrojar resultados"</formula>
    </cfRule>
    <cfRule type="cellIs" dxfId="5744" priority="5390" operator="equal">
      <formula>"No aplica por no definirse un riesgo al activo de información"</formula>
    </cfRule>
    <cfRule type="cellIs" dxfId="5743" priority="5391" operator="equal">
      <formula>"0. No Aplica"</formula>
    </cfRule>
    <cfRule type="cellIs" dxfId="5742" priority="5392" operator="equal">
      <formula>"No Aplica-Cuando la línea de activo de información corresponde al agrupamiento de activos de información, ejemplo: Etapas, Grupos."</formula>
    </cfRule>
    <cfRule type="cellIs" dxfId="5741" priority="5393" operator="equal">
      <formula>"No Aplica - N/A"</formula>
    </cfRule>
    <cfRule type="cellIs" dxfId="5740" priority="5394" operator="equal">
      <formula>"Generar plan de tratamiento para controlar, mitigar y/o eliminar el riesgo"</formula>
    </cfRule>
    <cfRule type="cellIs" dxfId="5739" priority="5395" operator="equal">
      <formula>"Generar controles al Activo de Información para proteger su Confidencialidad, Integridad y Disponibilidad del Riesgo"</formula>
    </cfRule>
    <cfRule type="cellIs" dxfId="5738" priority="5396" operator="equal">
      <formula>"Realizar una revisión anual de los controles definidos"</formula>
    </cfRule>
    <cfRule type="cellIs" dxfId="5737" priority="5397" operator="equal">
      <formula>"No se esperan Resultados"</formula>
    </cfRule>
    <cfRule type="cellIs" dxfId="5736" priority="5398" operator="equal">
      <formula>"Positivos"</formula>
    </cfRule>
    <cfRule type="cellIs" dxfId="5735" priority="5399" operator="equal">
      <formula>"Negativos"</formula>
    </cfRule>
    <cfRule type="cellIs" dxfId="5734" priority="5400" operator="equal">
      <formula>"Sin Resultados"</formula>
    </cfRule>
    <cfRule type="cellIs" dxfId="5733" priority="5401" operator="equal">
      <formula>"No"</formula>
    </cfRule>
    <cfRule type="cellIs" dxfId="5732" priority="5402" operator="equal">
      <formula>"No Aplica"</formula>
    </cfRule>
    <cfRule type="cellIs" dxfId="5731" priority="5403" operator="equal">
      <formula>"Si"</formula>
    </cfRule>
    <cfRule type="cellIs" dxfId="5730" priority="5404" operator="equal">
      <formula>"5. Catastrófico"</formula>
    </cfRule>
    <cfRule type="cellIs" dxfId="5729" priority="5405" operator="equal">
      <formula>"5. Casi Seguro"</formula>
    </cfRule>
    <cfRule type="cellIs" dxfId="5728" priority="5406" operator="equal">
      <formula>"4. Mayor"</formula>
    </cfRule>
    <cfRule type="cellIs" dxfId="5727" priority="5407" operator="equal">
      <formula>"4. Probable"</formula>
    </cfRule>
    <cfRule type="cellIs" dxfId="5726" priority="5408" operator="equal">
      <formula>"3. Moderado"</formula>
    </cfRule>
    <cfRule type="cellIs" dxfId="5725" priority="5409" operator="equal">
      <formula>"3. Posible"</formula>
    </cfRule>
    <cfRule type="cellIs" dxfId="5724" priority="5410" operator="equal">
      <formula>"2. Menor"</formula>
    </cfRule>
    <cfRule type="cellIs" dxfId="5723" priority="5411" operator="equal">
      <formula>"2. Rara Vez"</formula>
    </cfRule>
    <cfRule type="cellIs" dxfId="5722" priority="5412" operator="equal">
      <formula>"1. Insignificante"</formula>
    </cfRule>
    <cfRule type="cellIs" dxfId="5721" priority="5413" operator="equal">
      <formula>"1. Improbable"</formula>
    </cfRule>
    <cfRule type="cellIs" dxfId="5720" priority="5414" operator="equal">
      <formula>"0. No Aplica"</formula>
    </cfRule>
  </conditionalFormatting>
  <conditionalFormatting sqref="V321">
    <cfRule type="cellIs" dxfId="5719" priority="5261" operator="equal">
      <formula>"No aplica por no esperar o arrojar resultados"</formula>
    </cfRule>
    <cfRule type="cellIs" dxfId="5718" priority="5262" operator="equal">
      <formula>"No aplica por no definirse un riesgo al activo de información"</formula>
    </cfRule>
    <cfRule type="cellIs" dxfId="5717" priority="5263" operator="equal">
      <formula>"0. No Aplica"</formula>
    </cfRule>
    <cfRule type="cellIs" dxfId="5716" priority="5264" operator="equal">
      <formula>"No Aplica-Cuando la línea de activo de información corresponde al agrupamiento de activos de información, ejemplo: Etapas, Grupos."</formula>
    </cfRule>
    <cfRule type="cellIs" dxfId="5715" priority="5265" operator="equal">
      <formula>"No Aplica - N/A"</formula>
    </cfRule>
    <cfRule type="cellIs" dxfId="5714" priority="5266" operator="equal">
      <formula>"Generar plan de tratamiento para controlar, mitigar y/o eliminar el riesgo"</formula>
    </cfRule>
    <cfRule type="cellIs" dxfId="5713" priority="5267" operator="equal">
      <formula>"Generar controles al Activo de Información para proteger su Confidencialidad, Integridad y Disponibilidad del Riesgo"</formula>
    </cfRule>
    <cfRule type="cellIs" dxfId="5712" priority="5268" operator="equal">
      <formula>"Realizar una revisión anual de los controles definidos"</formula>
    </cfRule>
    <cfRule type="cellIs" dxfId="5711" priority="5269" operator="equal">
      <formula>"No se esperan Resultados"</formula>
    </cfRule>
    <cfRule type="cellIs" dxfId="5710" priority="5270" operator="equal">
      <formula>"Positivos"</formula>
    </cfRule>
    <cfRule type="cellIs" dxfId="5709" priority="5271" operator="equal">
      <formula>"Negativos"</formula>
    </cfRule>
    <cfRule type="cellIs" dxfId="5708" priority="5272" operator="equal">
      <formula>"Sin Resultados"</formula>
    </cfRule>
    <cfRule type="cellIs" dxfId="5707" priority="5273" operator="equal">
      <formula>"No"</formula>
    </cfRule>
    <cfRule type="cellIs" dxfId="5706" priority="5274" operator="equal">
      <formula>"No Aplica"</formula>
    </cfRule>
    <cfRule type="cellIs" dxfId="5705" priority="5275" operator="equal">
      <formula>"Si"</formula>
    </cfRule>
    <cfRule type="cellIs" dxfId="5704" priority="5276" operator="equal">
      <formula>"5. Catastrófico"</formula>
    </cfRule>
    <cfRule type="cellIs" dxfId="5703" priority="5277" operator="equal">
      <formula>"5. Casi Seguro"</formula>
    </cfRule>
    <cfRule type="cellIs" dxfId="5702" priority="5278" operator="equal">
      <formula>"4. Mayor"</formula>
    </cfRule>
    <cfRule type="cellIs" dxfId="5701" priority="5279" operator="equal">
      <formula>"4. Probable"</formula>
    </cfRule>
    <cfRule type="cellIs" dxfId="5700" priority="5280" operator="equal">
      <formula>"3. Moderado"</formula>
    </cfRule>
    <cfRule type="cellIs" dxfId="5699" priority="5281" operator="equal">
      <formula>"3. Posible"</formula>
    </cfRule>
    <cfRule type="cellIs" dxfId="5698" priority="5282" operator="equal">
      <formula>"2. Menor"</formula>
    </cfRule>
    <cfRule type="cellIs" dxfId="5697" priority="5283" operator="equal">
      <formula>"2. Rara Vez"</formula>
    </cfRule>
    <cfRule type="cellIs" dxfId="5696" priority="5284" operator="equal">
      <formula>"1. Insignificante"</formula>
    </cfRule>
    <cfRule type="cellIs" dxfId="5695" priority="5285" operator="equal">
      <formula>"1. Improbable"</formula>
    </cfRule>
    <cfRule type="cellIs" dxfId="5694" priority="5286" operator="equal">
      <formula>"0. No Aplica"</formula>
    </cfRule>
  </conditionalFormatting>
  <conditionalFormatting sqref="V654">
    <cfRule type="cellIs" dxfId="5693" priority="3677" operator="equal">
      <formula>"No aplica por no esperar o arrojar resultados"</formula>
    </cfRule>
    <cfRule type="cellIs" dxfId="5692" priority="3678" operator="equal">
      <formula>"No aplica por no definirse un riesgo al activo de información"</formula>
    </cfRule>
    <cfRule type="cellIs" dxfId="5691" priority="3679" operator="equal">
      <formula>"0. No Aplica"</formula>
    </cfRule>
    <cfRule type="cellIs" dxfId="5690" priority="3680" operator="equal">
      <formula>"No Aplica-Cuando la línea de activo de información corresponde al agrupamiento de activos de información, ejemplo: Etapas, Grupos."</formula>
    </cfRule>
    <cfRule type="cellIs" dxfId="5689" priority="3681" operator="equal">
      <formula>"No Aplica - N/A"</formula>
    </cfRule>
    <cfRule type="cellIs" dxfId="5688" priority="3682" operator="equal">
      <formula>"Generar plan de tratamiento para controlar, mitigar y/o eliminar el riesgo"</formula>
    </cfRule>
    <cfRule type="cellIs" dxfId="5687" priority="3683" operator="equal">
      <formula>"Generar controles al Activo de Información para proteger su Confidencialidad, Integridad y Disponibilidad del Riesgo"</formula>
    </cfRule>
    <cfRule type="cellIs" dxfId="5686" priority="3684" operator="equal">
      <formula>"Realizar una revisión anual de los controles definidos"</formula>
    </cfRule>
    <cfRule type="cellIs" dxfId="5685" priority="3685" operator="equal">
      <formula>"No se esperan Resultados"</formula>
    </cfRule>
    <cfRule type="cellIs" dxfId="5684" priority="3686" operator="equal">
      <formula>"Positivos"</formula>
    </cfRule>
    <cfRule type="cellIs" dxfId="5683" priority="3687" operator="equal">
      <formula>"Negativos"</formula>
    </cfRule>
    <cfRule type="cellIs" dxfId="5682" priority="3688" operator="equal">
      <formula>"Sin Resultados"</formula>
    </cfRule>
    <cfRule type="cellIs" dxfId="5681" priority="3689" operator="equal">
      <formula>"No"</formula>
    </cfRule>
    <cfRule type="cellIs" dxfId="5680" priority="3690" operator="equal">
      <formula>"No Aplica"</formula>
    </cfRule>
    <cfRule type="cellIs" dxfId="5679" priority="3691" operator="equal">
      <formula>"Si"</formula>
    </cfRule>
    <cfRule type="cellIs" dxfId="5678" priority="3692" operator="equal">
      <formula>"5. Catastrófico"</formula>
    </cfRule>
    <cfRule type="cellIs" dxfId="5677" priority="3693" operator="equal">
      <formula>"5. Casi Seguro"</formula>
    </cfRule>
    <cfRule type="cellIs" dxfId="5676" priority="3694" operator="equal">
      <formula>"4. Mayor"</formula>
    </cfRule>
    <cfRule type="cellIs" dxfId="5675" priority="3695" operator="equal">
      <formula>"4. Probable"</formula>
    </cfRule>
    <cfRule type="cellIs" dxfId="5674" priority="3696" operator="equal">
      <formula>"3. Moderado"</formula>
    </cfRule>
    <cfRule type="cellIs" dxfId="5673" priority="3697" operator="equal">
      <formula>"3. Posible"</formula>
    </cfRule>
    <cfRule type="cellIs" dxfId="5672" priority="3698" operator="equal">
      <formula>"2. Menor"</formula>
    </cfRule>
    <cfRule type="cellIs" dxfId="5671" priority="3699" operator="equal">
      <formula>"2. Rara Vez"</formula>
    </cfRule>
    <cfRule type="cellIs" dxfId="5670" priority="3700" operator="equal">
      <formula>"1. Insignificante"</formula>
    </cfRule>
    <cfRule type="cellIs" dxfId="5669" priority="3701" operator="equal">
      <formula>"1. Improbable"</formula>
    </cfRule>
    <cfRule type="cellIs" dxfId="5668" priority="3702" operator="equal">
      <formula>"0. No Aplica"</formula>
    </cfRule>
  </conditionalFormatting>
  <conditionalFormatting sqref="V657">
    <cfRule type="cellIs" dxfId="5667" priority="3573" operator="equal">
      <formula>"No aplica por no esperar o arrojar resultados"</formula>
    </cfRule>
    <cfRule type="cellIs" dxfId="5666" priority="3574" operator="equal">
      <formula>"No aplica por no definirse un riesgo al activo de información"</formula>
    </cfRule>
    <cfRule type="cellIs" dxfId="5665" priority="3575" operator="equal">
      <formula>"0. No Aplica"</formula>
    </cfRule>
    <cfRule type="cellIs" dxfId="5664" priority="3576" operator="equal">
      <formula>"No Aplica-Cuando la línea de activo de información corresponde al agrupamiento de activos de información, ejemplo: Etapas, Grupos."</formula>
    </cfRule>
    <cfRule type="cellIs" dxfId="5663" priority="3577" operator="equal">
      <formula>"No Aplica - N/A"</formula>
    </cfRule>
    <cfRule type="cellIs" dxfId="5662" priority="3578" operator="equal">
      <formula>"Generar plan de tratamiento para controlar, mitigar y/o eliminar el riesgo"</formula>
    </cfRule>
    <cfRule type="cellIs" dxfId="5661" priority="3579" operator="equal">
      <formula>"Generar controles al Activo de Información para proteger su Confidencialidad, Integridad y Disponibilidad del Riesgo"</formula>
    </cfRule>
    <cfRule type="cellIs" dxfId="5660" priority="3580" operator="equal">
      <formula>"Realizar una revisión anual de los controles definidos"</formula>
    </cfRule>
    <cfRule type="cellIs" dxfId="5659" priority="3581" operator="equal">
      <formula>"No se esperan Resultados"</formula>
    </cfRule>
    <cfRule type="cellIs" dxfId="5658" priority="3582" operator="equal">
      <formula>"Positivos"</formula>
    </cfRule>
    <cfRule type="cellIs" dxfId="5657" priority="3583" operator="equal">
      <formula>"Negativos"</formula>
    </cfRule>
    <cfRule type="cellIs" dxfId="5656" priority="3584" operator="equal">
      <formula>"Sin Resultados"</formula>
    </cfRule>
    <cfRule type="cellIs" dxfId="5655" priority="3585" operator="equal">
      <formula>"No"</formula>
    </cfRule>
    <cfRule type="cellIs" dxfId="5654" priority="3586" operator="equal">
      <formula>"No Aplica"</formula>
    </cfRule>
    <cfRule type="cellIs" dxfId="5653" priority="3587" operator="equal">
      <formula>"Si"</formula>
    </cfRule>
    <cfRule type="cellIs" dxfId="5652" priority="3588" operator="equal">
      <formula>"5. Catastrófico"</formula>
    </cfRule>
    <cfRule type="cellIs" dxfId="5651" priority="3589" operator="equal">
      <formula>"5. Casi Seguro"</formula>
    </cfRule>
    <cfRule type="cellIs" dxfId="5650" priority="3590" operator="equal">
      <formula>"4. Mayor"</formula>
    </cfRule>
    <cfRule type="cellIs" dxfId="5649" priority="3591" operator="equal">
      <formula>"4. Probable"</formula>
    </cfRule>
    <cfRule type="cellIs" dxfId="5648" priority="3592" operator="equal">
      <formula>"3. Moderado"</formula>
    </cfRule>
    <cfRule type="cellIs" dxfId="5647" priority="3593" operator="equal">
      <formula>"3. Posible"</formula>
    </cfRule>
    <cfRule type="cellIs" dxfId="5646" priority="3594" operator="equal">
      <formula>"2. Menor"</formula>
    </cfRule>
    <cfRule type="cellIs" dxfId="5645" priority="3595" operator="equal">
      <formula>"2. Rara Vez"</formula>
    </cfRule>
    <cfRule type="cellIs" dxfId="5644" priority="3596" operator="equal">
      <formula>"1. Insignificante"</formula>
    </cfRule>
    <cfRule type="cellIs" dxfId="5643" priority="3597" operator="equal">
      <formula>"1. Improbable"</formula>
    </cfRule>
    <cfRule type="cellIs" dxfId="5642" priority="3598" operator="equal">
      <formula>"0. No Aplica"</formula>
    </cfRule>
  </conditionalFormatting>
  <conditionalFormatting sqref="V660">
    <cfRule type="cellIs" dxfId="5641" priority="3495" operator="equal">
      <formula>"No aplica por no esperar o arrojar resultados"</formula>
    </cfRule>
    <cfRule type="cellIs" dxfId="5640" priority="3496" operator="equal">
      <formula>"No aplica por no definirse un riesgo al activo de información"</formula>
    </cfRule>
    <cfRule type="cellIs" dxfId="5639" priority="3497" operator="equal">
      <formula>"0. No Aplica"</formula>
    </cfRule>
    <cfRule type="cellIs" dxfId="5638" priority="3498" operator="equal">
      <formula>"No Aplica-Cuando la línea de activo de información corresponde al agrupamiento de activos de información, ejemplo: Etapas, Grupos."</formula>
    </cfRule>
    <cfRule type="cellIs" dxfId="5637" priority="3499" operator="equal">
      <formula>"No Aplica - N/A"</formula>
    </cfRule>
    <cfRule type="cellIs" dxfId="5636" priority="3500" operator="equal">
      <formula>"Generar plan de tratamiento para controlar, mitigar y/o eliminar el riesgo"</formula>
    </cfRule>
    <cfRule type="cellIs" dxfId="5635" priority="3501" operator="equal">
      <formula>"Generar controles al Activo de Información para proteger su Confidencialidad, Integridad y Disponibilidad del Riesgo"</formula>
    </cfRule>
    <cfRule type="cellIs" dxfId="5634" priority="3502" operator="equal">
      <formula>"Realizar una revisión anual de los controles definidos"</formula>
    </cfRule>
    <cfRule type="cellIs" dxfId="5633" priority="3503" operator="equal">
      <formula>"No se esperan Resultados"</formula>
    </cfRule>
    <cfRule type="cellIs" dxfId="5632" priority="3504" operator="equal">
      <formula>"Positivos"</formula>
    </cfRule>
    <cfRule type="cellIs" dxfId="5631" priority="3505" operator="equal">
      <formula>"Negativos"</formula>
    </cfRule>
    <cfRule type="cellIs" dxfId="5630" priority="3506" operator="equal">
      <formula>"Sin Resultados"</formula>
    </cfRule>
    <cfRule type="cellIs" dxfId="5629" priority="3507" operator="equal">
      <formula>"No"</formula>
    </cfRule>
    <cfRule type="cellIs" dxfId="5628" priority="3508" operator="equal">
      <formula>"No Aplica"</formula>
    </cfRule>
    <cfRule type="cellIs" dxfId="5627" priority="3509" operator="equal">
      <formula>"Si"</formula>
    </cfRule>
    <cfRule type="cellIs" dxfId="5626" priority="3510" operator="equal">
      <formula>"5. Catastrófico"</formula>
    </cfRule>
    <cfRule type="cellIs" dxfId="5625" priority="3511" operator="equal">
      <formula>"5. Casi Seguro"</formula>
    </cfRule>
    <cfRule type="cellIs" dxfId="5624" priority="3512" operator="equal">
      <formula>"4. Mayor"</formula>
    </cfRule>
    <cfRule type="cellIs" dxfId="5623" priority="3513" operator="equal">
      <formula>"4. Probable"</formula>
    </cfRule>
    <cfRule type="cellIs" dxfId="5622" priority="3514" operator="equal">
      <formula>"3. Moderado"</formula>
    </cfRule>
    <cfRule type="cellIs" dxfId="5621" priority="3515" operator="equal">
      <formula>"3. Posible"</formula>
    </cfRule>
    <cfRule type="cellIs" dxfId="5620" priority="3516" operator="equal">
      <formula>"2. Menor"</formula>
    </cfRule>
    <cfRule type="cellIs" dxfId="5619" priority="3517" operator="equal">
      <formula>"2. Rara Vez"</formula>
    </cfRule>
    <cfRule type="cellIs" dxfId="5618" priority="3518" operator="equal">
      <formula>"1. Insignificante"</formula>
    </cfRule>
    <cfRule type="cellIs" dxfId="5617" priority="3519" operator="equal">
      <formula>"1. Improbable"</formula>
    </cfRule>
    <cfRule type="cellIs" dxfId="5616" priority="3520" operator="equal">
      <formula>"0. No Aplica"</formula>
    </cfRule>
  </conditionalFormatting>
  <conditionalFormatting sqref="V663">
    <cfRule type="cellIs" dxfId="5615" priority="3134" operator="equal">
      <formula>"No aplica por no esperar o arrojar resultados"</formula>
    </cfRule>
    <cfRule type="cellIs" dxfId="5614" priority="3135" operator="equal">
      <formula>"No aplica por no definirse un riesgo al activo de información"</formula>
    </cfRule>
    <cfRule type="cellIs" dxfId="5613" priority="3136" operator="equal">
      <formula>"0. No Aplica"</formula>
    </cfRule>
    <cfRule type="cellIs" dxfId="5612" priority="3137" operator="equal">
      <formula>"No Aplica-Cuando la línea de activo de información corresponde al agrupamiento de activos de información, ejemplo: Etapas, Grupos."</formula>
    </cfRule>
    <cfRule type="cellIs" dxfId="5611" priority="3138" operator="equal">
      <formula>"No Aplica - N/A"</formula>
    </cfRule>
    <cfRule type="cellIs" dxfId="5610" priority="3139" operator="equal">
      <formula>"Generar plan de tratamiento para controlar, mitigar y/o eliminar el riesgo"</formula>
    </cfRule>
    <cfRule type="cellIs" dxfId="5609" priority="3140" operator="equal">
      <formula>"Generar controles al Activo de Información para proteger su Confidencialidad, Integridad y Disponibilidad del Riesgo"</formula>
    </cfRule>
    <cfRule type="cellIs" dxfId="5608" priority="3141" operator="equal">
      <formula>"Realizar una revisión anual de los controles definidos"</formula>
    </cfRule>
    <cfRule type="cellIs" dxfId="5607" priority="3142" operator="equal">
      <formula>"No se esperan Resultados"</formula>
    </cfRule>
    <cfRule type="cellIs" dxfId="5606" priority="3143" operator="equal">
      <formula>"Positivos"</formula>
    </cfRule>
    <cfRule type="cellIs" dxfId="5605" priority="3144" operator="equal">
      <formula>"Negativos"</formula>
    </cfRule>
    <cfRule type="cellIs" dxfId="5604" priority="3145" operator="equal">
      <formula>"Sin Resultados"</formula>
    </cfRule>
    <cfRule type="cellIs" dxfId="5603" priority="3146" operator="equal">
      <formula>"No"</formula>
    </cfRule>
    <cfRule type="cellIs" dxfId="5602" priority="3147" operator="equal">
      <formula>"No Aplica"</formula>
    </cfRule>
    <cfRule type="cellIs" dxfId="5601" priority="3148" operator="equal">
      <formula>"Si"</formula>
    </cfRule>
    <cfRule type="cellIs" dxfId="5600" priority="3149" operator="equal">
      <formula>"5. Catastrófico"</formula>
    </cfRule>
    <cfRule type="cellIs" dxfId="5599" priority="3150" operator="equal">
      <formula>"5. Casi Seguro"</formula>
    </cfRule>
    <cfRule type="cellIs" dxfId="5598" priority="3151" operator="equal">
      <formula>"4. Mayor"</formula>
    </cfRule>
    <cfRule type="cellIs" dxfId="5597" priority="3152" operator="equal">
      <formula>"4. Probable"</formula>
    </cfRule>
    <cfRule type="cellIs" dxfId="5596" priority="3153" operator="equal">
      <formula>"3. Moderado"</formula>
    </cfRule>
    <cfRule type="cellIs" dxfId="5595" priority="3154" operator="equal">
      <formula>"3. Posible"</formula>
    </cfRule>
    <cfRule type="cellIs" dxfId="5594" priority="3155" operator="equal">
      <formula>"2. Menor"</formula>
    </cfRule>
    <cfRule type="cellIs" dxfId="5593" priority="3156" operator="equal">
      <formula>"2. Rara Vez"</formula>
    </cfRule>
    <cfRule type="cellIs" dxfId="5592" priority="3157" operator="equal">
      <formula>"1. Insignificante"</formula>
    </cfRule>
    <cfRule type="cellIs" dxfId="5591" priority="3158" operator="equal">
      <formula>"1. Improbable"</formula>
    </cfRule>
    <cfRule type="cellIs" dxfId="5590" priority="3159" operator="equal">
      <formula>"0. No Aplica"</formula>
    </cfRule>
  </conditionalFormatting>
  <conditionalFormatting sqref="V1020">
    <cfRule type="cellIs" dxfId="5589" priority="1688" operator="equal">
      <formula>"No aplica por no esperar o arrojar resultados"</formula>
    </cfRule>
    <cfRule type="cellIs" dxfId="5588" priority="1689" operator="equal">
      <formula>"No aplica por no definirse un riesgo al activo de información"</formula>
    </cfRule>
    <cfRule type="cellIs" dxfId="5587" priority="1690" operator="equal">
      <formula>"0. No Aplica"</formula>
    </cfRule>
    <cfRule type="cellIs" dxfId="5586" priority="1691" operator="equal">
      <formula>"No Aplica-Cuando la línea de activo de información corresponde al agrupamiento de activos de información, ejemplo: Etapas, Grupos."</formula>
    </cfRule>
    <cfRule type="cellIs" dxfId="5585" priority="1692" operator="equal">
      <formula>"No Aplica - N/A"</formula>
    </cfRule>
    <cfRule type="cellIs" dxfId="5584" priority="1693" operator="equal">
      <formula>"Generar plan de tratamiento para controlar, mitigar y/o eliminar el riesgo"</formula>
    </cfRule>
    <cfRule type="cellIs" dxfId="5583" priority="1694" operator="equal">
      <formula>"Generar controles al Activo de Información para proteger su Confidencialidad, Integridad y Disponibilidad del Riesgo"</formula>
    </cfRule>
    <cfRule type="cellIs" dxfId="5582" priority="1695" operator="equal">
      <formula>"Realizar una revisión anual de los controles definidos"</formula>
    </cfRule>
    <cfRule type="cellIs" dxfId="5581" priority="1696" operator="equal">
      <formula>"No se esperan Resultados"</formula>
    </cfRule>
    <cfRule type="cellIs" dxfId="5580" priority="1697" operator="equal">
      <formula>"Positivos"</formula>
    </cfRule>
    <cfRule type="cellIs" dxfId="5579" priority="1698" operator="equal">
      <formula>"Negativos"</formula>
    </cfRule>
    <cfRule type="cellIs" dxfId="5578" priority="1699" operator="equal">
      <formula>"Sin Resultados"</formula>
    </cfRule>
    <cfRule type="cellIs" dxfId="5577" priority="1700" operator="equal">
      <formula>"No"</formula>
    </cfRule>
    <cfRule type="cellIs" dxfId="5576" priority="1701" operator="equal">
      <formula>"No Aplica"</formula>
    </cfRule>
    <cfRule type="cellIs" dxfId="5575" priority="1702" operator="equal">
      <formula>"Si"</formula>
    </cfRule>
    <cfRule type="cellIs" dxfId="5574" priority="1703" operator="equal">
      <formula>"5. Catastrófico"</formula>
    </cfRule>
    <cfRule type="cellIs" dxfId="5573" priority="1704" operator="equal">
      <formula>"5. Casi Seguro"</formula>
    </cfRule>
    <cfRule type="cellIs" dxfId="5572" priority="1705" operator="equal">
      <formula>"4. Mayor"</formula>
    </cfRule>
    <cfRule type="cellIs" dxfId="5571" priority="1706" operator="equal">
      <formula>"4. Probable"</formula>
    </cfRule>
    <cfRule type="cellIs" dxfId="5570" priority="1707" operator="equal">
      <formula>"3. Moderado"</formula>
    </cfRule>
    <cfRule type="cellIs" dxfId="5569" priority="1708" operator="equal">
      <formula>"3. Posible"</formula>
    </cfRule>
    <cfRule type="cellIs" dxfId="5568" priority="1709" operator="equal">
      <formula>"2. Menor"</formula>
    </cfRule>
    <cfRule type="cellIs" dxfId="5567" priority="1710" operator="equal">
      <formula>"2. Rara Vez"</formula>
    </cfRule>
    <cfRule type="cellIs" dxfId="5566" priority="1711" operator="equal">
      <formula>"1. Insignificante"</formula>
    </cfRule>
    <cfRule type="cellIs" dxfId="5565" priority="1712" operator="equal">
      <formula>"1. Improbable"</formula>
    </cfRule>
    <cfRule type="cellIs" dxfId="5564" priority="1713" operator="equal">
      <formula>"0. No Aplica"</formula>
    </cfRule>
  </conditionalFormatting>
  <conditionalFormatting sqref="V1023">
    <cfRule type="cellIs" dxfId="5563" priority="1535" operator="equal">
      <formula>"No aplica por no esperar o arrojar resultados"</formula>
    </cfRule>
    <cfRule type="cellIs" dxfId="5562" priority="1536" operator="equal">
      <formula>"No aplica por no definirse un riesgo al activo de información"</formula>
    </cfRule>
    <cfRule type="cellIs" dxfId="5561" priority="1537" operator="equal">
      <formula>"0. No Aplica"</formula>
    </cfRule>
    <cfRule type="cellIs" dxfId="5560" priority="1538" operator="equal">
      <formula>"No Aplica-Cuando la línea de activo de información corresponde al agrupamiento de activos de información, ejemplo: Etapas, Grupos."</formula>
    </cfRule>
    <cfRule type="cellIs" dxfId="5559" priority="1539" operator="equal">
      <formula>"No Aplica - N/A"</formula>
    </cfRule>
    <cfRule type="cellIs" dxfId="5558" priority="1540" operator="equal">
      <formula>"Generar plan de tratamiento para controlar, mitigar y/o eliminar el riesgo"</formula>
    </cfRule>
    <cfRule type="cellIs" dxfId="5557" priority="1541" operator="equal">
      <formula>"Generar controles al Activo de Información para proteger su Confidencialidad, Integridad y Disponibilidad del Riesgo"</formula>
    </cfRule>
    <cfRule type="cellIs" dxfId="5556" priority="1542" operator="equal">
      <formula>"Realizar una revisión anual de los controles definidos"</formula>
    </cfRule>
    <cfRule type="cellIs" dxfId="5555" priority="1543" operator="equal">
      <formula>"No se esperan Resultados"</formula>
    </cfRule>
    <cfRule type="cellIs" dxfId="5554" priority="1544" operator="equal">
      <formula>"Positivos"</formula>
    </cfRule>
    <cfRule type="cellIs" dxfId="5553" priority="1545" operator="equal">
      <formula>"Negativos"</formula>
    </cfRule>
    <cfRule type="cellIs" dxfId="5552" priority="1546" operator="equal">
      <formula>"Sin Resultados"</formula>
    </cfRule>
    <cfRule type="cellIs" dxfId="5551" priority="1547" operator="equal">
      <formula>"No"</formula>
    </cfRule>
    <cfRule type="cellIs" dxfId="5550" priority="1548" operator="equal">
      <formula>"No Aplica"</formula>
    </cfRule>
    <cfRule type="cellIs" dxfId="5549" priority="1549" operator="equal">
      <formula>"Si"</formula>
    </cfRule>
    <cfRule type="cellIs" dxfId="5548" priority="1550" operator="equal">
      <formula>"5. Catastrófico"</formula>
    </cfRule>
    <cfRule type="cellIs" dxfId="5547" priority="1551" operator="equal">
      <formula>"5. Casi Seguro"</formula>
    </cfRule>
    <cfRule type="cellIs" dxfId="5546" priority="1552" operator="equal">
      <formula>"4. Mayor"</formula>
    </cfRule>
    <cfRule type="cellIs" dxfId="5545" priority="1553" operator="equal">
      <formula>"4. Probable"</formula>
    </cfRule>
    <cfRule type="cellIs" dxfId="5544" priority="1554" operator="equal">
      <formula>"3. Moderado"</formula>
    </cfRule>
    <cfRule type="cellIs" dxfId="5543" priority="1555" operator="equal">
      <formula>"3. Posible"</formula>
    </cfRule>
    <cfRule type="cellIs" dxfId="5542" priority="1556" operator="equal">
      <formula>"2. Menor"</formula>
    </cfRule>
    <cfRule type="cellIs" dxfId="5541" priority="1557" operator="equal">
      <formula>"2. Rara Vez"</formula>
    </cfRule>
    <cfRule type="cellIs" dxfId="5540" priority="1558" operator="equal">
      <formula>"1. Insignificante"</formula>
    </cfRule>
    <cfRule type="cellIs" dxfId="5539" priority="1559" operator="equal">
      <formula>"1. Improbable"</formula>
    </cfRule>
    <cfRule type="cellIs" dxfId="5538" priority="1560" operator="equal">
      <formula>"0. No Aplica"</formula>
    </cfRule>
  </conditionalFormatting>
  <conditionalFormatting sqref="AA9:AA113">
    <cfRule type="cellIs" dxfId="5537" priority="7066" operator="equal">
      <formula>"NO"</formula>
    </cfRule>
    <cfRule type="cellIs" dxfId="5536" priority="7067" operator="equal">
      <formula>"SI"</formula>
    </cfRule>
    <cfRule type="cellIs" dxfId="5535" priority="7068" operator="equal">
      <formula>"No"</formula>
    </cfRule>
    <cfRule type="cellIs" dxfId="5534" priority="7069" operator="equal">
      <formula>"Si"</formula>
    </cfRule>
    <cfRule type="containsText" dxfId="5533" priority="7070" operator="containsText" text="Riesgo Bajo">
      <formula>NOT(ISERROR(SEARCH("Riesgo Bajo",AA9)))</formula>
    </cfRule>
    <cfRule type="containsText" dxfId="5532" priority="7071" operator="containsText" text="Riesgo Menor">
      <formula>NOT(ISERROR(SEARCH("Riesgo Menor",AA9)))</formula>
    </cfRule>
    <cfRule type="containsText" dxfId="5531" priority="7072" operator="containsText" text="Riesgo Moderado">
      <formula>NOT(ISERROR(SEARCH("Riesgo Moderado",AA9)))</formula>
    </cfRule>
    <cfRule type="containsText" dxfId="5530" priority="7073" operator="containsText" text="Riesgo Alto">
      <formula>NOT(ISERROR(SEARCH("Riesgo Alto",AA9)))</formula>
    </cfRule>
    <cfRule type="containsText" dxfId="5529" priority="7074" operator="containsText" text="Riesgo Extremo">
      <formula>NOT(ISERROR(SEARCH("Riesgo Extremo",AA9)))</formula>
    </cfRule>
  </conditionalFormatting>
  <conditionalFormatting sqref="AA114:AA155">
    <cfRule type="cellIs" dxfId="5528" priority="6675" operator="equal">
      <formula>"NO"</formula>
    </cfRule>
    <cfRule type="cellIs" dxfId="5527" priority="6676" operator="equal">
      <formula>"SI"</formula>
    </cfRule>
    <cfRule type="cellIs" dxfId="5526" priority="6677" operator="equal">
      <formula>"No"</formula>
    </cfRule>
    <cfRule type="cellIs" dxfId="5525" priority="6678" operator="equal">
      <formula>"Si"</formula>
    </cfRule>
    <cfRule type="containsText" dxfId="5524" priority="6679" operator="containsText" text="Riesgo Bajo">
      <formula>NOT(ISERROR(SEARCH("Riesgo Bajo",AA114)))</formula>
    </cfRule>
    <cfRule type="containsText" dxfId="5523" priority="6680" operator="containsText" text="Riesgo Menor">
      <formula>NOT(ISERROR(SEARCH("Riesgo Menor",AA114)))</formula>
    </cfRule>
    <cfRule type="containsText" dxfId="5522" priority="6681" operator="containsText" text="Riesgo Moderado">
      <formula>NOT(ISERROR(SEARCH("Riesgo Moderado",AA114)))</formula>
    </cfRule>
    <cfRule type="containsText" dxfId="5521" priority="6682" operator="containsText" text="Riesgo Alto">
      <formula>NOT(ISERROR(SEARCH("Riesgo Alto",AA114)))</formula>
    </cfRule>
    <cfRule type="containsText" dxfId="5520" priority="6683" operator="containsText" text="Riesgo Extremo">
      <formula>NOT(ISERROR(SEARCH("Riesgo Extremo",AA114)))</formula>
    </cfRule>
  </conditionalFormatting>
  <conditionalFormatting sqref="AA156:AA185">
    <cfRule type="cellIs" dxfId="5519" priority="6435" operator="equal">
      <formula>"NO"</formula>
    </cfRule>
    <cfRule type="cellIs" dxfId="5518" priority="6436" operator="equal">
      <formula>"SI"</formula>
    </cfRule>
    <cfRule type="cellIs" dxfId="5517" priority="6437" operator="equal">
      <formula>"No"</formula>
    </cfRule>
    <cfRule type="cellIs" dxfId="5516" priority="6438" operator="equal">
      <formula>"Si"</formula>
    </cfRule>
    <cfRule type="containsText" dxfId="5515" priority="6439" operator="containsText" text="Riesgo Bajo">
      <formula>NOT(ISERROR(SEARCH("Riesgo Bajo",AA156)))</formula>
    </cfRule>
    <cfRule type="containsText" dxfId="5514" priority="6440" operator="containsText" text="Riesgo Menor">
      <formula>NOT(ISERROR(SEARCH("Riesgo Menor",AA156)))</formula>
    </cfRule>
    <cfRule type="containsText" dxfId="5513" priority="6441" operator="containsText" text="Riesgo Moderado">
      <formula>NOT(ISERROR(SEARCH("Riesgo Moderado",AA156)))</formula>
    </cfRule>
    <cfRule type="containsText" dxfId="5512" priority="6442" operator="containsText" text="Riesgo Alto">
      <formula>NOT(ISERROR(SEARCH("Riesgo Alto",AA156)))</formula>
    </cfRule>
    <cfRule type="containsText" dxfId="5511" priority="6443" operator="containsText" text="Riesgo Extremo">
      <formula>NOT(ISERROR(SEARCH("Riesgo Extremo",AA156)))</formula>
    </cfRule>
  </conditionalFormatting>
  <conditionalFormatting sqref="AA186:AA209">
    <cfRule type="cellIs" dxfId="5510" priority="6260" operator="equal">
      <formula>"NO"</formula>
    </cfRule>
    <cfRule type="cellIs" dxfId="5509" priority="6261" operator="equal">
      <formula>"SI"</formula>
    </cfRule>
    <cfRule type="cellIs" dxfId="5508" priority="6262" operator="equal">
      <formula>"No"</formula>
    </cfRule>
    <cfRule type="cellIs" dxfId="5507" priority="6263" operator="equal">
      <formula>"Si"</formula>
    </cfRule>
    <cfRule type="containsText" dxfId="5506" priority="6264" operator="containsText" text="Riesgo Bajo">
      <formula>NOT(ISERROR(SEARCH("Riesgo Bajo",AA186)))</formula>
    </cfRule>
    <cfRule type="containsText" dxfId="5505" priority="6265" operator="containsText" text="Riesgo Menor">
      <formula>NOT(ISERROR(SEARCH("Riesgo Menor",AA186)))</formula>
    </cfRule>
    <cfRule type="containsText" dxfId="5504" priority="6266" operator="containsText" text="Riesgo Moderado">
      <formula>NOT(ISERROR(SEARCH("Riesgo Moderado",AA186)))</formula>
    </cfRule>
    <cfRule type="containsText" dxfId="5503" priority="6267" operator="containsText" text="Riesgo Alto">
      <formula>NOT(ISERROR(SEARCH("Riesgo Alto",AA186)))</formula>
    </cfRule>
    <cfRule type="containsText" dxfId="5502" priority="6268" operator="containsText" text="Riesgo Extremo">
      <formula>NOT(ISERROR(SEARCH("Riesgo Extremo",AA186)))</formula>
    </cfRule>
  </conditionalFormatting>
  <conditionalFormatting sqref="AA210:AA233">
    <cfRule type="cellIs" dxfId="5501" priority="6050" operator="equal">
      <formula>"NO"</formula>
    </cfRule>
    <cfRule type="cellIs" dxfId="5500" priority="6051" operator="equal">
      <formula>"SI"</formula>
    </cfRule>
    <cfRule type="cellIs" dxfId="5499" priority="6052" operator="equal">
      <formula>"No"</formula>
    </cfRule>
    <cfRule type="cellIs" dxfId="5498" priority="6053" operator="equal">
      <formula>"Si"</formula>
    </cfRule>
    <cfRule type="containsText" dxfId="5497" priority="6054" operator="containsText" text="Riesgo Bajo">
      <formula>NOT(ISERROR(SEARCH("Riesgo Bajo",AA210)))</formula>
    </cfRule>
    <cfRule type="containsText" dxfId="5496" priority="6055" operator="containsText" text="Riesgo Menor">
      <formula>NOT(ISERROR(SEARCH("Riesgo Menor",AA210)))</formula>
    </cfRule>
    <cfRule type="containsText" dxfId="5495" priority="6056" operator="containsText" text="Riesgo Moderado">
      <formula>NOT(ISERROR(SEARCH("Riesgo Moderado",AA210)))</formula>
    </cfRule>
    <cfRule type="containsText" dxfId="5494" priority="6057" operator="containsText" text="Riesgo Alto">
      <formula>NOT(ISERROR(SEARCH("Riesgo Alto",AA210)))</formula>
    </cfRule>
    <cfRule type="containsText" dxfId="5493" priority="6058" operator="containsText" text="Riesgo Extremo">
      <formula>NOT(ISERROR(SEARCH("Riesgo Extremo",AA210)))</formula>
    </cfRule>
  </conditionalFormatting>
  <conditionalFormatting sqref="AA234:AA269">
    <cfRule type="cellIs" dxfId="5492" priority="5886" operator="equal">
      <formula>"NO"</formula>
    </cfRule>
    <cfRule type="cellIs" dxfId="5491" priority="5887" operator="equal">
      <formula>"SI"</formula>
    </cfRule>
    <cfRule type="cellIs" dxfId="5490" priority="5888" operator="equal">
      <formula>"No"</formula>
    </cfRule>
    <cfRule type="cellIs" dxfId="5489" priority="5889" operator="equal">
      <formula>"Si"</formula>
    </cfRule>
    <cfRule type="containsText" dxfId="5488" priority="5890" operator="containsText" text="Riesgo Bajo">
      <formula>NOT(ISERROR(SEARCH("Riesgo Bajo",AA234)))</formula>
    </cfRule>
    <cfRule type="containsText" dxfId="5487" priority="5891" operator="containsText" text="Riesgo Menor">
      <formula>NOT(ISERROR(SEARCH("Riesgo Menor",AA234)))</formula>
    </cfRule>
    <cfRule type="containsText" dxfId="5486" priority="5892" operator="containsText" text="Riesgo Moderado">
      <formula>NOT(ISERROR(SEARCH("Riesgo Moderado",AA234)))</formula>
    </cfRule>
    <cfRule type="containsText" dxfId="5485" priority="5893" operator="containsText" text="Riesgo Alto">
      <formula>NOT(ISERROR(SEARCH("Riesgo Alto",AA234)))</formula>
    </cfRule>
    <cfRule type="containsText" dxfId="5484" priority="5894" operator="containsText" text="Riesgo Extremo">
      <formula>NOT(ISERROR(SEARCH("Riesgo Extremo",AA234)))</formula>
    </cfRule>
  </conditionalFormatting>
  <conditionalFormatting sqref="AA270:AA317">
    <cfRule type="cellIs" dxfId="5483" priority="5823" operator="equal">
      <formula>"NO"</formula>
    </cfRule>
    <cfRule type="cellIs" dxfId="5482" priority="5824" operator="equal">
      <formula>"SI"</formula>
    </cfRule>
    <cfRule type="cellIs" dxfId="5481" priority="5825" operator="equal">
      <formula>"No"</formula>
    </cfRule>
    <cfRule type="cellIs" dxfId="5480" priority="5826" operator="equal">
      <formula>"Si"</formula>
    </cfRule>
    <cfRule type="containsText" dxfId="5479" priority="5827" operator="containsText" text="Riesgo Bajo">
      <formula>NOT(ISERROR(SEARCH("Riesgo Bajo",AA270)))</formula>
    </cfRule>
    <cfRule type="containsText" dxfId="5478" priority="5828" operator="containsText" text="Riesgo Menor">
      <formula>NOT(ISERROR(SEARCH("Riesgo Menor",AA270)))</formula>
    </cfRule>
    <cfRule type="containsText" dxfId="5477" priority="5829" operator="containsText" text="Riesgo Moderado">
      <formula>NOT(ISERROR(SEARCH("Riesgo Moderado",AA270)))</formula>
    </cfRule>
    <cfRule type="containsText" dxfId="5476" priority="5830" operator="containsText" text="Riesgo Alto">
      <formula>NOT(ISERROR(SEARCH("Riesgo Alto",AA270)))</formula>
    </cfRule>
    <cfRule type="containsText" dxfId="5475" priority="5831" operator="containsText" text="Riesgo Extremo">
      <formula>NOT(ISERROR(SEARCH("Riesgo Extremo",AA270)))</formula>
    </cfRule>
  </conditionalFormatting>
  <conditionalFormatting sqref="AA318:AA371">
    <cfRule type="cellIs" dxfId="5474" priority="5129" operator="equal">
      <formula>"NO"</formula>
    </cfRule>
    <cfRule type="cellIs" dxfId="5473" priority="5130" operator="equal">
      <formula>"SI"</formula>
    </cfRule>
    <cfRule type="cellIs" dxfId="5472" priority="5131" operator="equal">
      <formula>"No"</formula>
    </cfRule>
    <cfRule type="cellIs" dxfId="5471" priority="5132" operator="equal">
      <formula>"Si"</formula>
    </cfRule>
    <cfRule type="containsText" dxfId="5470" priority="5133" operator="containsText" text="Riesgo Bajo">
      <formula>NOT(ISERROR(SEARCH("Riesgo Bajo",AA318)))</formula>
    </cfRule>
    <cfRule type="containsText" dxfId="5469" priority="5134" operator="containsText" text="Riesgo Menor">
      <formula>NOT(ISERROR(SEARCH("Riesgo Menor",AA318)))</formula>
    </cfRule>
    <cfRule type="containsText" dxfId="5468" priority="5135" operator="containsText" text="Riesgo Moderado">
      <formula>NOT(ISERROR(SEARCH("Riesgo Moderado",AA318)))</formula>
    </cfRule>
    <cfRule type="containsText" dxfId="5467" priority="5136" operator="containsText" text="Riesgo Alto">
      <formula>NOT(ISERROR(SEARCH("Riesgo Alto",AA318)))</formula>
    </cfRule>
    <cfRule type="containsText" dxfId="5466" priority="5137" operator="containsText" text="Riesgo Extremo">
      <formula>NOT(ISERROR(SEARCH("Riesgo Extremo",AA318)))</formula>
    </cfRule>
  </conditionalFormatting>
  <conditionalFormatting sqref="AA372:AA413">
    <cfRule type="cellIs" dxfId="5465" priority="4961" operator="equal">
      <formula>"NO"</formula>
    </cfRule>
    <cfRule type="cellIs" dxfId="5464" priority="4962" operator="equal">
      <formula>"SI"</formula>
    </cfRule>
    <cfRule type="cellIs" dxfId="5463" priority="4963" operator="equal">
      <formula>"No"</formula>
    </cfRule>
    <cfRule type="cellIs" dxfId="5462" priority="4964" operator="equal">
      <formula>"Si"</formula>
    </cfRule>
    <cfRule type="containsText" dxfId="5461" priority="4965" operator="containsText" text="Riesgo Bajo">
      <formula>NOT(ISERROR(SEARCH("Riesgo Bajo",AA372)))</formula>
    </cfRule>
    <cfRule type="containsText" dxfId="5460" priority="4966" operator="containsText" text="Riesgo Menor">
      <formula>NOT(ISERROR(SEARCH("Riesgo Menor",AA372)))</formula>
    </cfRule>
    <cfRule type="containsText" dxfId="5459" priority="4967" operator="containsText" text="Riesgo Moderado">
      <formula>NOT(ISERROR(SEARCH("Riesgo Moderado",AA372)))</formula>
    </cfRule>
    <cfRule type="containsText" dxfId="5458" priority="4968" operator="containsText" text="Riesgo Alto">
      <formula>NOT(ISERROR(SEARCH("Riesgo Alto",AA372)))</formula>
    </cfRule>
    <cfRule type="containsText" dxfId="5457" priority="4969" operator="containsText" text="Riesgo Extremo">
      <formula>NOT(ISERROR(SEARCH("Riesgo Extremo",AA372)))</formula>
    </cfRule>
  </conditionalFormatting>
  <conditionalFormatting sqref="AA414:AA437">
    <cfRule type="cellIs" dxfId="5456" priority="4886" operator="equal">
      <formula>"NO"</formula>
    </cfRule>
    <cfRule type="cellIs" dxfId="5455" priority="4887" operator="equal">
      <formula>"SI"</formula>
    </cfRule>
    <cfRule type="cellIs" dxfId="5454" priority="4888" operator="equal">
      <formula>"No"</formula>
    </cfRule>
    <cfRule type="cellIs" dxfId="5453" priority="4889" operator="equal">
      <formula>"Si"</formula>
    </cfRule>
    <cfRule type="containsText" dxfId="5452" priority="4890" operator="containsText" text="Riesgo Bajo">
      <formula>NOT(ISERROR(SEARCH("Riesgo Bajo",AA414)))</formula>
    </cfRule>
    <cfRule type="containsText" dxfId="5451" priority="4891" operator="containsText" text="Riesgo Menor">
      <formula>NOT(ISERROR(SEARCH("Riesgo Menor",AA414)))</formula>
    </cfRule>
    <cfRule type="containsText" dxfId="5450" priority="4892" operator="containsText" text="Riesgo Moderado">
      <formula>NOT(ISERROR(SEARCH("Riesgo Moderado",AA414)))</formula>
    </cfRule>
    <cfRule type="containsText" dxfId="5449" priority="4893" operator="containsText" text="Riesgo Alto">
      <formula>NOT(ISERROR(SEARCH("Riesgo Alto",AA414)))</formula>
    </cfRule>
    <cfRule type="containsText" dxfId="5448" priority="4894" operator="containsText" text="Riesgo Extremo">
      <formula>NOT(ISERROR(SEARCH("Riesgo Extremo",AA414)))</formula>
    </cfRule>
  </conditionalFormatting>
  <conditionalFormatting sqref="AA438:AA467">
    <cfRule type="cellIs" dxfId="5447" priority="4764" operator="equal">
      <formula>"NO"</formula>
    </cfRule>
    <cfRule type="cellIs" dxfId="5446" priority="4765" operator="equal">
      <formula>"SI"</formula>
    </cfRule>
    <cfRule type="cellIs" dxfId="5445" priority="4766" operator="equal">
      <formula>"No"</formula>
    </cfRule>
    <cfRule type="cellIs" dxfId="5444" priority="4767" operator="equal">
      <formula>"Si"</formula>
    </cfRule>
    <cfRule type="containsText" dxfId="5443" priority="4768" operator="containsText" text="Riesgo Bajo">
      <formula>NOT(ISERROR(SEARCH("Riesgo Bajo",AA438)))</formula>
    </cfRule>
    <cfRule type="containsText" dxfId="5442" priority="4769" operator="containsText" text="Riesgo Menor">
      <formula>NOT(ISERROR(SEARCH("Riesgo Menor",AA438)))</formula>
    </cfRule>
    <cfRule type="containsText" dxfId="5441" priority="4770" operator="containsText" text="Riesgo Moderado">
      <formula>NOT(ISERROR(SEARCH("Riesgo Moderado",AA438)))</formula>
    </cfRule>
    <cfRule type="containsText" dxfId="5440" priority="4771" operator="containsText" text="Riesgo Alto">
      <formula>NOT(ISERROR(SEARCH("Riesgo Alto",AA438)))</formula>
    </cfRule>
    <cfRule type="containsText" dxfId="5439" priority="4772" operator="containsText" text="Riesgo Extremo">
      <formula>NOT(ISERROR(SEARCH("Riesgo Extremo",AA438)))</formula>
    </cfRule>
  </conditionalFormatting>
  <conditionalFormatting sqref="AA468:AA503">
    <cfRule type="cellIs" dxfId="5438" priority="4705" operator="equal">
      <formula>"NO"</formula>
    </cfRule>
    <cfRule type="cellIs" dxfId="5437" priority="4706" operator="equal">
      <formula>"SI"</formula>
    </cfRule>
    <cfRule type="cellIs" dxfId="5436" priority="4707" operator="equal">
      <formula>"No"</formula>
    </cfRule>
    <cfRule type="cellIs" dxfId="5435" priority="4708" operator="equal">
      <formula>"Si"</formula>
    </cfRule>
    <cfRule type="containsText" dxfId="5434" priority="4709" operator="containsText" text="Riesgo Bajo">
      <formula>NOT(ISERROR(SEARCH("Riesgo Bajo",AA468)))</formula>
    </cfRule>
    <cfRule type="containsText" dxfId="5433" priority="4710" operator="containsText" text="Riesgo Menor">
      <formula>NOT(ISERROR(SEARCH("Riesgo Menor",AA468)))</formula>
    </cfRule>
    <cfRule type="containsText" dxfId="5432" priority="4711" operator="containsText" text="Riesgo Moderado">
      <formula>NOT(ISERROR(SEARCH("Riesgo Moderado",AA468)))</formula>
    </cfRule>
    <cfRule type="containsText" dxfId="5431" priority="4712" operator="containsText" text="Riesgo Alto">
      <formula>NOT(ISERROR(SEARCH("Riesgo Alto",AA468)))</formula>
    </cfRule>
    <cfRule type="containsText" dxfId="5430" priority="4713" operator="containsText" text="Riesgo Extremo">
      <formula>NOT(ISERROR(SEARCH("Riesgo Extremo",AA468)))</formula>
    </cfRule>
  </conditionalFormatting>
  <conditionalFormatting sqref="AA504:AA533">
    <cfRule type="cellIs" dxfId="5429" priority="4322" operator="equal">
      <formula>"NO"</formula>
    </cfRule>
    <cfRule type="cellIs" dxfId="5428" priority="4323" operator="equal">
      <formula>"SI"</formula>
    </cfRule>
    <cfRule type="cellIs" dxfId="5427" priority="4324" operator="equal">
      <formula>"No"</formula>
    </cfRule>
    <cfRule type="cellIs" dxfId="5426" priority="4325" operator="equal">
      <formula>"Si"</formula>
    </cfRule>
    <cfRule type="containsText" dxfId="5425" priority="4326" operator="containsText" text="Riesgo Bajo">
      <formula>NOT(ISERROR(SEARCH("Riesgo Bajo",AA504)))</formula>
    </cfRule>
    <cfRule type="containsText" dxfId="5424" priority="4327" operator="containsText" text="Riesgo Menor">
      <formula>NOT(ISERROR(SEARCH("Riesgo Menor",AA504)))</formula>
    </cfRule>
    <cfRule type="containsText" dxfId="5423" priority="4328" operator="containsText" text="Riesgo Moderado">
      <formula>NOT(ISERROR(SEARCH("Riesgo Moderado",AA504)))</formula>
    </cfRule>
    <cfRule type="containsText" dxfId="5422" priority="4329" operator="containsText" text="Riesgo Alto">
      <formula>NOT(ISERROR(SEARCH("Riesgo Alto",AA504)))</formula>
    </cfRule>
    <cfRule type="containsText" dxfId="5421" priority="4330" operator="containsText" text="Riesgo Extremo">
      <formula>NOT(ISERROR(SEARCH("Riesgo Extremo",AA504)))</formula>
    </cfRule>
  </conditionalFormatting>
  <conditionalFormatting sqref="AA534:AA563">
    <cfRule type="cellIs" dxfId="5420" priority="4233" operator="equal">
      <formula>"NO"</formula>
    </cfRule>
    <cfRule type="cellIs" dxfId="5419" priority="4234" operator="equal">
      <formula>"SI"</formula>
    </cfRule>
    <cfRule type="cellIs" dxfId="5418" priority="4235" operator="equal">
      <formula>"No"</formula>
    </cfRule>
    <cfRule type="cellIs" dxfId="5417" priority="4236" operator="equal">
      <formula>"Si"</formula>
    </cfRule>
    <cfRule type="containsText" dxfId="5416" priority="4237" operator="containsText" text="Riesgo Bajo">
      <formula>NOT(ISERROR(SEARCH("Riesgo Bajo",AA534)))</formula>
    </cfRule>
    <cfRule type="containsText" dxfId="5415" priority="4238" operator="containsText" text="Riesgo Menor">
      <formula>NOT(ISERROR(SEARCH("Riesgo Menor",AA534)))</formula>
    </cfRule>
    <cfRule type="containsText" dxfId="5414" priority="4239" operator="containsText" text="Riesgo Moderado">
      <formula>NOT(ISERROR(SEARCH("Riesgo Moderado",AA534)))</formula>
    </cfRule>
    <cfRule type="containsText" dxfId="5413" priority="4240" operator="containsText" text="Riesgo Alto">
      <formula>NOT(ISERROR(SEARCH("Riesgo Alto",AA534)))</formula>
    </cfRule>
    <cfRule type="containsText" dxfId="5412" priority="4241" operator="containsText" text="Riesgo Extremo">
      <formula>NOT(ISERROR(SEARCH("Riesgo Extremo",AA534)))</formula>
    </cfRule>
  </conditionalFormatting>
  <conditionalFormatting sqref="AA564:AA605">
    <cfRule type="cellIs" dxfId="5411" priority="4111" operator="equal">
      <formula>"NO"</formula>
    </cfRule>
    <cfRule type="cellIs" dxfId="5410" priority="4112" operator="equal">
      <formula>"SI"</formula>
    </cfRule>
    <cfRule type="cellIs" dxfId="5409" priority="4113" operator="equal">
      <formula>"No"</formula>
    </cfRule>
    <cfRule type="cellIs" dxfId="5408" priority="4114" operator="equal">
      <formula>"Si"</formula>
    </cfRule>
    <cfRule type="containsText" dxfId="5407" priority="4115" operator="containsText" text="Riesgo Bajo">
      <formula>NOT(ISERROR(SEARCH("Riesgo Bajo",AA564)))</formula>
    </cfRule>
    <cfRule type="containsText" dxfId="5406" priority="4116" operator="containsText" text="Riesgo Menor">
      <formula>NOT(ISERROR(SEARCH("Riesgo Menor",AA564)))</formula>
    </cfRule>
    <cfRule type="containsText" dxfId="5405" priority="4117" operator="containsText" text="Riesgo Moderado">
      <formula>NOT(ISERROR(SEARCH("Riesgo Moderado",AA564)))</formula>
    </cfRule>
    <cfRule type="containsText" dxfId="5404" priority="4118" operator="containsText" text="Riesgo Alto">
      <formula>NOT(ISERROR(SEARCH("Riesgo Alto",AA564)))</formula>
    </cfRule>
    <cfRule type="containsText" dxfId="5403" priority="4119" operator="containsText" text="Riesgo Extremo">
      <formula>NOT(ISERROR(SEARCH("Riesgo Extremo",AA564)))</formula>
    </cfRule>
  </conditionalFormatting>
  <conditionalFormatting sqref="AA606:AA677">
    <cfRule type="cellIs" dxfId="5402" priority="3243" operator="equal">
      <formula>"NO"</formula>
    </cfRule>
    <cfRule type="cellIs" dxfId="5401" priority="3244" operator="equal">
      <formula>"SI"</formula>
    </cfRule>
    <cfRule type="cellIs" dxfId="5400" priority="3245" operator="equal">
      <formula>"No"</formula>
    </cfRule>
    <cfRule type="cellIs" dxfId="5399" priority="3246" operator="equal">
      <formula>"Si"</formula>
    </cfRule>
    <cfRule type="containsText" dxfId="5398" priority="3247" operator="containsText" text="Riesgo Bajo">
      <formula>NOT(ISERROR(SEARCH("Riesgo Bajo",AA606)))</formula>
    </cfRule>
    <cfRule type="containsText" dxfId="5397" priority="3248" operator="containsText" text="Riesgo Menor">
      <formula>NOT(ISERROR(SEARCH("Riesgo Menor",AA606)))</formula>
    </cfRule>
    <cfRule type="containsText" dxfId="5396" priority="3249" operator="containsText" text="Riesgo Moderado">
      <formula>NOT(ISERROR(SEARCH("Riesgo Moderado",AA606)))</formula>
    </cfRule>
    <cfRule type="containsText" dxfId="5395" priority="3250" operator="containsText" text="Riesgo Alto">
      <formula>NOT(ISERROR(SEARCH("Riesgo Alto",AA606)))</formula>
    </cfRule>
    <cfRule type="containsText" dxfId="5394" priority="3251" operator="containsText" text="Riesgo Extremo">
      <formula>NOT(ISERROR(SEARCH("Riesgo Extremo",AA606)))</formula>
    </cfRule>
  </conditionalFormatting>
  <conditionalFormatting sqref="AA678:AA695">
    <cfRule type="cellIs" dxfId="5393" priority="3007" operator="equal">
      <formula>"NO"</formula>
    </cfRule>
    <cfRule type="cellIs" dxfId="5392" priority="3008" operator="equal">
      <formula>"SI"</formula>
    </cfRule>
    <cfRule type="cellIs" dxfId="5391" priority="3009" operator="equal">
      <formula>"No"</formula>
    </cfRule>
    <cfRule type="cellIs" dxfId="5390" priority="3010" operator="equal">
      <formula>"Si"</formula>
    </cfRule>
    <cfRule type="containsText" dxfId="5389" priority="3011" operator="containsText" text="Riesgo Bajo">
      <formula>NOT(ISERROR(SEARCH("Riesgo Bajo",AA678)))</formula>
    </cfRule>
    <cfRule type="containsText" dxfId="5388" priority="3012" operator="containsText" text="Riesgo Menor">
      <formula>NOT(ISERROR(SEARCH("Riesgo Menor",AA678)))</formula>
    </cfRule>
    <cfRule type="containsText" dxfId="5387" priority="3013" operator="containsText" text="Riesgo Moderado">
      <formula>NOT(ISERROR(SEARCH("Riesgo Moderado",AA678)))</formula>
    </cfRule>
    <cfRule type="containsText" dxfId="5386" priority="3014" operator="containsText" text="Riesgo Alto">
      <formula>NOT(ISERROR(SEARCH("Riesgo Alto",AA678)))</formula>
    </cfRule>
    <cfRule type="containsText" dxfId="5385" priority="3015" operator="containsText" text="Riesgo Extremo">
      <formula>NOT(ISERROR(SEARCH("Riesgo Extremo",AA678)))</formula>
    </cfRule>
  </conditionalFormatting>
  <conditionalFormatting sqref="AA696:AA731">
    <cfRule type="cellIs" dxfId="5384" priority="2812" operator="equal">
      <formula>"NO"</formula>
    </cfRule>
    <cfRule type="cellIs" dxfId="5383" priority="2813" operator="equal">
      <formula>"SI"</formula>
    </cfRule>
    <cfRule type="cellIs" dxfId="5382" priority="2814" operator="equal">
      <formula>"No"</formula>
    </cfRule>
    <cfRule type="cellIs" dxfId="5381" priority="2815" operator="equal">
      <formula>"Si"</formula>
    </cfRule>
    <cfRule type="containsText" dxfId="5380" priority="2816" operator="containsText" text="Riesgo Bajo">
      <formula>NOT(ISERROR(SEARCH("Riesgo Bajo",AA696)))</formula>
    </cfRule>
    <cfRule type="containsText" dxfId="5379" priority="2817" operator="containsText" text="Riesgo Menor">
      <formula>NOT(ISERROR(SEARCH("Riesgo Menor",AA696)))</formula>
    </cfRule>
    <cfRule type="containsText" dxfId="5378" priority="2818" operator="containsText" text="Riesgo Moderado">
      <formula>NOT(ISERROR(SEARCH("Riesgo Moderado",AA696)))</formula>
    </cfRule>
    <cfRule type="containsText" dxfId="5377" priority="2819" operator="containsText" text="Riesgo Alto">
      <formula>NOT(ISERROR(SEARCH("Riesgo Alto",AA696)))</formula>
    </cfRule>
    <cfRule type="containsText" dxfId="5376" priority="2820" operator="containsText" text="Riesgo Extremo">
      <formula>NOT(ISERROR(SEARCH("Riesgo Extremo",AA696)))</formula>
    </cfRule>
  </conditionalFormatting>
  <conditionalFormatting sqref="AA732:AA761">
    <cfRule type="cellIs" dxfId="5375" priority="2686" operator="equal">
      <formula>"NO"</formula>
    </cfRule>
    <cfRule type="cellIs" dxfId="5374" priority="2687" operator="equal">
      <formula>"SI"</formula>
    </cfRule>
    <cfRule type="cellIs" dxfId="5373" priority="2688" operator="equal">
      <formula>"No"</formula>
    </cfRule>
    <cfRule type="cellIs" dxfId="5372" priority="2689" operator="equal">
      <formula>"Si"</formula>
    </cfRule>
    <cfRule type="containsText" dxfId="5371" priority="2690" operator="containsText" text="Riesgo Bajo">
      <formula>NOT(ISERROR(SEARCH("Riesgo Bajo",AA732)))</formula>
    </cfRule>
    <cfRule type="containsText" dxfId="5370" priority="2691" operator="containsText" text="Riesgo Menor">
      <formula>NOT(ISERROR(SEARCH("Riesgo Menor",AA732)))</formula>
    </cfRule>
    <cfRule type="containsText" dxfId="5369" priority="2692" operator="containsText" text="Riesgo Moderado">
      <formula>NOT(ISERROR(SEARCH("Riesgo Moderado",AA732)))</formula>
    </cfRule>
    <cfRule type="containsText" dxfId="5368" priority="2693" operator="containsText" text="Riesgo Alto">
      <formula>NOT(ISERROR(SEARCH("Riesgo Alto",AA732)))</formula>
    </cfRule>
    <cfRule type="containsText" dxfId="5367" priority="2694" operator="containsText" text="Riesgo Extremo">
      <formula>NOT(ISERROR(SEARCH("Riesgo Extremo",AA732)))</formula>
    </cfRule>
  </conditionalFormatting>
  <conditionalFormatting sqref="AA762:AA815">
    <cfRule type="cellIs" dxfId="5366" priority="2627" operator="equal">
      <formula>"NO"</formula>
    </cfRule>
    <cfRule type="cellIs" dxfId="5365" priority="2628" operator="equal">
      <formula>"SI"</formula>
    </cfRule>
    <cfRule type="cellIs" dxfId="5364" priority="2629" operator="equal">
      <formula>"No"</formula>
    </cfRule>
    <cfRule type="cellIs" dxfId="5363" priority="2630" operator="equal">
      <formula>"Si"</formula>
    </cfRule>
    <cfRule type="containsText" dxfId="5362" priority="2631" operator="containsText" text="Riesgo Bajo">
      <formula>NOT(ISERROR(SEARCH("Riesgo Bajo",AA762)))</formula>
    </cfRule>
    <cfRule type="containsText" dxfId="5361" priority="2632" operator="containsText" text="Riesgo Menor">
      <formula>NOT(ISERROR(SEARCH("Riesgo Menor",AA762)))</formula>
    </cfRule>
    <cfRule type="containsText" dxfId="5360" priority="2633" operator="containsText" text="Riesgo Moderado">
      <formula>NOT(ISERROR(SEARCH("Riesgo Moderado",AA762)))</formula>
    </cfRule>
    <cfRule type="containsText" dxfId="5359" priority="2634" operator="containsText" text="Riesgo Alto">
      <formula>NOT(ISERROR(SEARCH("Riesgo Alto",AA762)))</formula>
    </cfRule>
    <cfRule type="containsText" dxfId="5358" priority="2635" operator="containsText" text="Riesgo Extremo">
      <formula>NOT(ISERROR(SEARCH("Riesgo Extremo",AA762)))</formula>
    </cfRule>
  </conditionalFormatting>
  <conditionalFormatting sqref="AA816:AA845">
    <cfRule type="cellIs" dxfId="5357" priority="2336" operator="equal">
      <formula>"NO"</formula>
    </cfRule>
    <cfRule type="cellIs" dxfId="5356" priority="2337" operator="equal">
      <formula>"SI"</formula>
    </cfRule>
    <cfRule type="cellIs" dxfId="5355" priority="2338" operator="equal">
      <formula>"No"</formula>
    </cfRule>
    <cfRule type="cellIs" dxfId="5354" priority="2339" operator="equal">
      <formula>"Si"</formula>
    </cfRule>
    <cfRule type="containsText" dxfId="5353" priority="2340" operator="containsText" text="Riesgo Bajo">
      <formula>NOT(ISERROR(SEARCH("Riesgo Bajo",AA816)))</formula>
    </cfRule>
    <cfRule type="containsText" dxfId="5352" priority="2341" operator="containsText" text="Riesgo Menor">
      <formula>NOT(ISERROR(SEARCH("Riesgo Menor",AA816)))</formula>
    </cfRule>
    <cfRule type="containsText" dxfId="5351" priority="2342" operator="containsText" text="Riesgo Moderado">
      <formula>NOT(ISERROR(SEARCH("Riesgo Moderado",AA816)))</formula>
    </cfRule>
    <cfRule type="containsText" dxfId="5350" priority="2343" operator="containsText" text="Riesgo Alto">
      <formula>NOT(ISERROR(SEARCH("Riesgo Alto",AA816)))</formula>
    </cfRule>
    <cfRule type="containsText" dxfId="5349" priority="2344" operator="containsText" text="Riesgo Extremo">
      <formula>NOT(ISERROR(SEARCH("Riesgo Extremo",AA816)))</formula>
    </cfRule>
  </conditionalFormatting>
  <conditionalFormatting sqref="AA846:AA905">
    <cfRule type="cellIs" dxfId="5348" priority="2070" operator="equal">
      <formula>"NO"</formula>
    </cfRule>
    <cfRule type="cellIs" dxfId="5347" priority="2071" operator="equal">
      <formula>"SI"</formula>
    </cfRule>
    <cfRule type="cellIs" dxfId="5346" priority="2072" operator="equal">
      <formula>"No"</formula>
    </cfRule>
    <cfRule type="cellIs" dxfId="5345" priority="2073" operator="equal">
      <formula>"Si"</formula>
    </cfRule>
    <cfRule type="containsText" dxfId="5344" priority="2074" operator="containsText" text="Riesgo Bajo">
      <formula>NOT(ISERROR(SEARCH("Riesgo Bajo",AA846)))</formula>
    </cfRule>
    <cfRule type="containsText" dxfId="5343" priority="2075" operator="containsText" text="Riesgo Menor">
      <formula>NOT(ISERROR(SEARCH("Riesgo Menor",AA846)))</formula>
    </cfRule>
    <cfRule type="containsText" dxfId="5342" priority="2076" operator="containsText" text="Riesgo Moderado">
      <formula>NOT(ISERROR(SEARCH("Riesgo Moderado",AA846)))</formula>
    </cfRule>
    <cfRule type="containsText" dxfId="5341" priority="2077" operator="containsText" text="Riesgo Alto">
      <formula>NOT(ISERROR(SEARCH("Riesgo Alto",AA846)))</formula>
    </cfRule>
    <cfRule type="containsText" dxfId="5340" priority="2078" operator="containsText" text="Riesgo Extremo">
      <formula>NOT(ISERROR(SEARCH("Riesgo Extremo",AA846)))</formula>
    </cfRule>
  </conditionalFormatting>
  <conditionalFormatting sqref="AA906:AA935">
    <cfRule type="cellIs" dxfId="5339" priority="91" operator="equal">
      <formula>"NO"</formula>
    </cfRule>
    <cfRule type="cellIs" dxfId="5338" priority="92" operator="equal">
      <formula>"SI"</formula>
    </cfRule>
    <cfRule type="cellIs" dxfId="5337" priority="93" operator="equal">
      <formula>"No"</formula>
    </cfRule>
    <cfRule type="cellIs" dxfId="5336" priority="94" operator="equal">
      <formula>"Si"</formula>
    </cfRule>
    <cfRule type="containsText" dxfId="5335" priority="95" operator="containsText" text="Riesgo Bajo">
      <formula>NOT(ISERROR(SEARCH("Riesgo Bajo",AA906)))</formula>
    </cfRule>
    <cfRule type="containsText" dxfId="5334" priority="96" operator="containsText" text="Riesgo Menor">
      <formula>NOT(ISERROR(SEARCH("Riesgo Menor",AA906)))</formula>
    </cfRule>
    <cfRule type="containsText" dxfId="5333" priority="97" operator="containsText" text="Riesgo Moderado">
      <formula>NOT(ISERROR(SEARCH("Riesgo Moderado",AA906)))</formula>
    </cfRule>
    <cfRule type="containsText" dxfId="5332" priority="98" operator="containsText" text="Riesgo Alto">
      <formula>NOT(ISERROR(SEARCH("Riesgo Alto",AA906)))</formula>
    </cfRule>
    <cfRule type="containsText" dxfId="5331" priority="99" operator="containsText" text="Riesgo Extremo">
      <formula>NOT(ISERROR(SEARCH("Riesgo Extremo",AA906)))</formula>
    </cfRule>
  </conditionalFormatting>
  <conditionalFormatting sqref="AA936:AA977">
    <cfRule type="cellIs" dxfId="5330" priority="1997" operator="equal">
      <formula>"NO"</formula>
    </cfRule>
    <cfRule type="cellIs" dxfId="5329" priority="1998" operator="equal">
      <formula>"SI"</formula>
    </cfRule>
    <cfRule type="cellIs" dxfId="5328" priority="1999" operator="equal">
      <formula>"No"</formula>
    </cfRule>
    <cfRule type="cellIs" dxfId="5327" priority="2000" operator="equal">
      <formula>"Si"</formula>
    </cfRule>
    <cfRule type="containsText" dxfId="5326" priority="2001" operator="containsText" text="Riesgo Bajo">
      <formula>NOT(ISERROR(SEARCH("Riesgo Bajo",AA936)))</formula>
    </cfRule>
    <cfRule type="containsText" dxfId="5325" priority="2002" operator="containsText" text="Riesgo Menor">
      <formula>NOT(ISERROR(SEARCH("Riesgo Menor",AA936)))</formula>
    </cfRule>
    <cfRule type="containsText" dxfId="5324" priority="2003" operator="containsText" text="Riesgo Moderado">
      <formula>NOT(ISERROR(SEARCH("Riesgo Moderado",AA936)))</formula>
    </cfRule>
    <cfRule type="containsText" dxfId="5323" priority="2004" operator="containsText" text="Riesgo Alto">
      <formula>NOT(ISERROR(SEARCH("Riesgo Alto",AA936)))</formula>
    </cfRule>
    <cfRule type="containsText" dxfId="5322" priority="2005" operator="containsText" text="Riesgo Extremo">
      <formula>NOT(ISERROR(SEARCH("Riesgo Extremo",AA936)))</formula>
    </cfRule>
  </conditionalFormatting>
  <conditionalFormatting sqref="AA978:AA1025">
    <cfRule type="cellIs" dxfId="5321" priority="1588" operator="equal">
      <formula>"NO"</formula>
    </cfRule>
    <cfRule type="cellIs" dxfId="5320" priority="1589" operator="equal">
      <formula>"SI"</formula>
    </cfRule>
    <cfRule type="cellIs" dxfId="5319" priority="1590" operator="equal">
      <formula>"No"</formula>
    </cfRule>
    <cfRule type="cellIs" dxfId="5318" priority="1591" operator="equal">
      <formula>"Si"</formula>
    </cfRule>
    <cfRule type="containsText" dxfId="5317" priority="1592" operator="containsText" text="Riesgo Bajo">
      <formula>NOT(ISERROR(SEARCH("Riesgo Bajo",AA978)))</formula>
    </cfRule>
    <cfRule type="containsText" dxfId="5316" priority="1593" operator="containsText" text="Riesgo Menor">
      <formula>NOT(ISERROR(SEARCH("Riesgo Menor",AA978)))</formula>
    </cfRule>
    <cfRule type="containsText" dxfId="5315" priority="1594" operator="containsText" text="Riesgo Moderado">
      <formula>NOT(ISERROR(SEARCH("Riesgo Moderado",AA978)))</formula>
    </cfRule>
    <cfRule type="containsText" dxfId="5314" priority="1595" operator="containsText" text="Riesgo Alto">
      <formula>NOT(ISERROR(SEARCH("Riesgo Alto",AA978)))</formula>
    </cfRule>
    <cfRule type="containsText" dxfId="5313" priority="1596" operator="containsText" text="Riesgo Extremo">
      <formula>NOT(ISERROR(SEARCH("Riesgo Extremo",AA978)))</formula>
    </cfRule>
  </conditionalFormatting>
  <conditionalFormatting sqref="AA1026:AA1067">
    <cfRule type="cellIs" dxfId="5312" priority="1333" operator="equal">
      <formula>"NO"</formula>
    </cfRule>
    <cfRule type="cellIs" dxfId="5311" priority="1334" operator="equal">
      <formula>"SI"</formula>
    </cfRule>
    <cfRule type="cellIs" dxfId="5310" priority="1335" operator="equal">
      <formula>"No"</formula>
    </cfRule>
    <cfRule type="cellIs" dxfId="5309" priority="1336" operator="equal">
      <formula>"Si"</formula>
    </cfRule>
    <cfRule type="containsText" dxfId="5308" priority="1337" operator="containsText" text="Riesgo Bajo">
      <formula>NOT(ISERROR(SEARCH("Riesgo Bajo",AA1026)))</formula>
    </cfRule>
    <cfRule type="containsText" dxfId="5307" priority="1338" operator="containsText" text="Riesgo Menor">
      <formula>NOT(ISERROR(SEARCH("Riesgo Menor",AA1026)))</formula>
    </cfRule>
    <cfRule type="containsText" dxfId="5306" priority="1339" operator="containsText" text="Riesgo Moderado">
      <formula>NOT(ISERROR(SEARCH("Riesgo Moderado",AA1026)))</formula>
    </cfRule>
    <cfRule type="containsText" dxfId="5305" priority="1340" operator="containsText" text="Riesgo Alto">
      <formula>NOT(ISERROR(SEARCH("Riesgo Alto",AA1026)))</formula>
    </cfRule>
    <cfRule type="containsText" dxfId="5304" priority="1341" operator="containsText" text="Riesgo Extremo">
      <formula>NOT(ISERROR(SEARCH("Riesgo Extremo",AA1026)))</formula>
    </cfRule>
  </conditionalFormatting>
  <conditionalFormatting sqref="AA1068:AA1109">
    <cfRule type="cellIs" dxfId="5303" priority="1274" operator="equal">
      <formula>"NO"</formula>
    </cfRule>
    <cfRule type="cellIs" dxfId="5302" priority="1275" operator="equal">
      <formula>"SI"</formula>
    </cfRule>
    <cfRule type="cellIs" dxfId="5301" priority="1276" operator="equal">
      <formula>"No"</formula>
    </cfRule>
    <cfRule type="cellIs" dxfId="5300" priority="1277" operator="equal">
      <formula>"Si"</formula>
    </cfRule>
    <cfRule type="containsText" dxfId="5299" priority="1278" operator="containsText" text="Riesgo Bajo">
      <formula>NOT(ISERROR(SEARCH("Riesgo Bajo",AA1068)))</formula>
    </cfRule>
    <cfRule type="containsText" dxfId="5298" priority="1279" operator="containsText" text="Riesgo Menor">
      <formula>NOT(ISERROR(SEARCH("Riesgo Menor",AA1068)))</formula>
    </cfRule>
    <cfRule type="containsText" dxfId="5297" priority="1280" operator="containsText" text="Riesgo Moderado">
      <formula>NOT(ISERROR(SEARCH("Riesgo Moderado",AA1068)))</formula>
    </cfRule>
    <cfRule type="containsText" dxfId="5296" priority="1281" operator="containsText" text="Riesgo Alto">
      <formula>NOT(ISERROR(SEARCH("Riesgo Alto",AA1068)))</formula>
    </cfRule>
    <cfRule type="containsText" dxfId="5295" priority="1282" operator="containsText" text="Riesgo Extremo">
      <formula>NOT(ISERROR(SEARCH("Riesgo Extremo",AA1068)))</formula>
    </cfRule>
  </conditionalFormatting>
  <conditionalFormatting sqref="AA1110:AA1151">
    <cfRule type="cellIs" dxfId="5294" priority="989" operator="equal">
      <formula>"NO"</formula>
    </cfRule>
    <cfRule type="cellIs" dxfId="5293" priority="990" operator="equal">
      <formula>"SI"</formula>
    </cfRule>
    <cfRule type="cellIs" dxfId="5292" priority="991" operator="equal">
      <formula>"No"</formula>
    </cfRule>
    <cfRule type="cellIs" dxfId="5291" priority="992" operator="equal">
      <formula>"Si"</formula>
    </cfRule>
    <cfRule type="containsText" dxfId="5290" priority="993" operator="containsText" text="Riesgo Bajo">
      <formula>NOT(ISERROR(SEARCH("Riesgo Bajo",AA1110)))</formula>
    </cfRule>
    <cfRule type="containsText" dxfId="5289" priority="994" operator="containsText" text="Riesgo Menor">
      <formula>NOT(ISERROR(SEARCH("Riesgo Menor",AA1110)))</formula>
    </cfRule>
    <cfRule type="containsText" dxfId="5288" priority="995" operator="containsText" text="Riesgo Moderado">
      <formula>NOT(ISERROR(SEARCH("Riesgo Moderado",AA1110)))</formula>
    </cfRule>
    <cfRule type="containsText" dxfId="5287" priority="996" operator="containsText" text="Riesgo Alto">
      <formula>NOT(ISERROR(SEARCH("Riesgo Alto",AA1110)))</formula>
    </cfRule>
    <cfRule type="containsText" dxfId="5286" priority="997" operator="containsText" text="Riesgo Extremo">
      <formula>NOT(ISERROR(SEARCH("Riesgo Extremo",AA1110)))</formula>
    </cfRule>
  </conditionalFormatting>
  <conditionalFormatting sqref="AA1152:AA1181">
    <cfRule type="cellIs" dxfId="5285" priority="930" operator="equal">
      <formula>"NO"</formula>
    </cfRule>
    <cfRule type="cellIs" dxfId="5284" priority="931" operator="equal">
      <formula>"SI"</formula>
    </cfRule>
    <cfRule type="cellIs" dxfId="5283" priority="932" operator="equal">
      <formula>"No"</formula>
    </cfRule>
    <cfRule type="cellIs" dxfId="5282" priority="933" operator="equal">
      <formula>"Si"</formula>
    </cfRule>
    <cfRule type="containsText" dxfId="5281" priority="934" operator="containsText" text="Riesgo Bajo">
      <formula>NOT(ISERROR(SEARCH("Riesgo Bajo",AA1152)))</formula>
    </cfRule>
    <cfRule type="containsText" dxfId="5280" priority="935" operator="containsText" text="Riesgo Menor">
      <formula>NOT(ISERROR(SEARCH("Riesgo Menor",AA1152)))</formula>
    </cfRule>
    <cfRule type="containsText" dxfId="5279" priority="936" operator="containsText" text="Riesgo Moderado">
      <formula>NOT(ISERROR(SEARCH("Riesgo Moderado",AA1152)))</formula>
    </cfRule>
    <cfRule type="containsText" dxfId="5278" priority="937" operator="containsText" text="Riesgo Alto">
      <formula>NOT(ISERROR(SEARCH("Riesgo Alto",AA1152)))</formula>
    </cfRule>
    <cfRule type="containsText" dxfId="5277" priority="938" operator="containsText" text="Riesgo Extremo">
      <formula>NOT(ISERROR(SEARCH("Riesgo Extremo",AA1152)))</formula>
    </cfRule>
  </conditionalFormatting>
  <conditionalFormatting sqref="AA1182:AA1199">
    <cfRule type="cellIs" dxfId="5276" priority="813" operator="equal">
      <formula>"NO"</formula>
    </cfRule>
    <cfRule type="cellIs" dxfId="5275" priority="814" operator="equal">
      <formula>"SI"</formula>
    </cfRule>
    <cfRule type="cellIs" dxfId="5274" priority="815" operator="equal">
      <formula>"No"</formula>
    </cfRule>
    <cfRule type="cellIs" dxfId="5273" priority="816" operator="equal">
      <formula>"Si"</formula>
    </cfRule>
    <cfRule type="containsText" dxfId="5272" priority="817" operator="containsText" text="Riesgo Bajo">
      <formula>NOT(ISERROR(SEARCH("Riesgo Bajo",AA1182)))</formula>
    </cfRule>
    <cfRule type="containsText" dxfId="5271" priority="818" operator="containsText" text="Riesgo Menor">
      <formula>NOT(ISERROR(SEARCH("Riesgo Menor",AA1182)))</formula>
    </cfRule>
    <cfRule type="containsText" dxfId="5270" priority="819" operator="containsText" text="Riesgo Moderado">
      <formula>NOT(ISERROR(SEARCH("Riesgo Moderado",AA1182)))</formula>
    </cfRule>
    <cfRule type="containsText" dxfId="5269" priority="820" operator="containsText" text="Riesgo Alto">
      <formula>NOT(ISERROR(SEARCH("Riesgo Alto",AA1182)))</formula>
    </cfRule>
    <cfRule type="containsText" dxfId="5268" priority="821" operator="containsText" text="Riesgo Extremo">
      <formula>NOT(ISERROR(SEARCH("Riesgo Extremo",AA1182)))</formula>
    </cfRule>
  </conditionalFormatting>
  <conditionalFormatting sqref="AA1200:AA1217">
    <cfRule type="cellIs" dxfId="5267" priority="720" operator="equal">
      <formula>"NO"</formula>
    </cfRule>
    <cfRule type="cellIs" dxfId="5266" priority="721" operator="equal">
      <formula>"SI"</formula>
    </cfRule>
    <cfRule type="cellIs" dxfId="5265" priority="722" operator="equal">
      <formula>"No"</formula>
    </cfRule>
    <cfRule type="cellIs" dxfId="5264" priority="723" operator="equal">
      <formula>"Si"</formula>
    </cfRule>
    <cfRule type="containsText" dxfId="5263" priority="724" operator="containsText" text="Riesgo Bajo">
      <formula>NOT(ISERROR(SEARCH("Riesgo Bajo",AA1200)))</formula>
    </cfRule>
    <cfRule type="containsText" dxfId="5262" priority="725" operator="containsText" text="Riesgo Menor">
      <formula>NOT(ISERROR(SEARCH("Riesgo Menor",AA1200)))</formula>
    </cfRule>
    <cfRule type="containsText" dxfId="5261" priority="726" operator="containsText" text="Riesgo Moderado">
      <formula>NOT(ISERROR(SEARCH("Riesgo Moderado",AA1200)))</formula>
    </cfRule>
    <cfRule type="containsText" dxfId="5260" priority="727" operator="containsText" text="Riesgo Alto">
      <formula>NOT(ISERROR(SEARCH("Riesgo Alto",AA1200)))</formula>
    </cfRule>
    <cfRule type="containsText" dxfId="5259" priority="728" operator="containsText" text="Riesgo Extremo">
      <formula>NOT(ISERROR(SEARCH("Riesgo Extremo",AA1200)))</formula>
    </cfRule>
  </conditionalFormatting>
  <conditionalFormatting sqref="AA1218:AA1247">
    <cfRule type="cellIs" dxfId="5258" priority="496" operator="equal">
      <formula>"NO"</formula>
    </cfRule>
    <cfRule type="cellIs" dxfId="5257" priority="497" operator="equal">
      <formula>"SI"</formula>
    </cfRule>
    <cfRule type="cellIs" dxfId="5256" priority="498" operator="equal">
      <formula>"No"</formula>
    </cfRule>
    <cfRule type="cellIs" dxfId="5255" priority="499" operator="equal">
      <formula>"Si"</formula>
    </cfRule>
    <cfRule type="containsText" dxfId="5254" priority="500" operator="containsText" text="Riesgo Bajo">
      <formula>NOT(ISERROR(SEARCH("Riesgo Bajo",AA1218)))</formula>
    </cfRule>
    <cfRule type="containsText" dxfId="5253" priority="501" operator="containsText" text="Riesgo Menor">
      <formula>NOT(ISERROR(SEARCH("Riesgo Menor",AA1218)))</formula>
    </cfRule>
    <cfRule type="containsText" dxfId="5252" priority="502" operator="containsText" text="Riesgo Moderado">
      <formula>NOT(ISERROR(SEARCH("Riesgo Moderado",AA1218)))</formula>
    </cfRule>
    <cfRule type="containsText" dxfId="5251" priority="503" operator="containsText" text="Riesgo Alto">
      <formula>NOT(ISERROR(SEARCH("Riesgo Alto",AA1218)))</formula>
    </cfRule>
    <cfRule type="containsText" dxfId="5250" priority="504" operator="containsText" text="Riesgo Extremo">
      <formula>NOT(ISERROR(SEARCH("Riesgo Extremo",AA1218)))</formula>
    </cfRule>
  </conditionalFormatting>
  <conditionalFormatting sqref="AA1248:AA1289">
    <cfRule type="cellIs" dxfId="5249" priority="272" operator="equal">
      <formula>"NO"</formula>
    </cfRule>
    <cfRule type="cellIs" dxfId="5248" priority="273" operator="equal">
      <formula>"SI"</formula>
    </cfRule>
    <cfRule type="cellIs" dxfId="5247" priority="274" operator="equal">
      <formula>"No"</formula>
    </cfRule>
    <cfRule type="cellIs" dxfId="5246" priority="275" operator="equal">
      <formula>"Si"</formula>
    </cfRule>
    <cfRule type="containsText" dxfId="5245" priority="276" operator="containsText" text="Riesgo Bajo">
      <formula>NOT(ISERROR(SEARCH("Riesgo Bajo",AA1248)))</formula>
    </cfRule>
    <cfRule type="containsText" dxfId="5244" priority="277" operator="containsText" text="Riesgo Menor">
      <formula>NOT(ISERROR(SEARCH("Riesgo Menor",AA1248)))</formula>
    </cfRule>
    <cfRule type="containsText" dxfId="5243" priority="278" operator="containsText" text="Riesgo Moderado">
      <formula>NOT(ISERROR(SEARCH("Riesgo Moderado",AA1248)))</formula>
    </cfRule>
    <cfRule type="containsText" dxfId="5242" priority="279" operator="containsText" text="Riesgo Alto">
      <formula>NOT(ISERROR(SEARCH("Riesgo Alto",AA1248)))</formula>
    </cfRule>
    <cfRule type="containsText" dxfId="5241" priority="280" operator="containsText" text="Riesgo Extremo">
      <formula>NOT(ISERROR(SEARCH("Riesgo Extremo",AA1248)))</formula>
    </cfRule>
  </conditionalFormatting>
  <conditionalFormatting sqref="AA1290:AA1319">
    <cfRule type="cellIs" dxfId="5240" priority="150" operator="equal">
      <formula>"NO"</formula>
    </cfRule>
    <cfRule type="cellIs" dxfId="5239" priority="151" operator="equal">
      <formula>"SI"</formula>
    </cfRule>
    <cfRule type="cellIs" dxfId="5238" priority="152" operator="equal">
      <formula>"No"</formula>
    </cfRule>
    <cfRule type="cellIs" dxfId="5237" priority="153" operator="equal">
      <formula>"Si"</formula>
    </cfRule>
    <cfRule type="containsText" dxfId="5236" priority="154" operator="containsText" text="Riesgo Bajo">
      <formula>NOT(ISERROR(SEARCH("Riesgo Bajo",AA1290)))</formula>
    </cfRule>
    <cfRule type="containsText" dxfId="5235" priority="155" operator="containsText" text="Riesgo Menor">
      <formula>NOT(ISERROR(SEARCH("Riesgo Menor",AA1290)))</formula>
    </cfRule>
    <cfRule type="containsText" dxfId="5234" priority="156" operator="containsText" text="Riesgo Moderado">
      <formula>NOT(ISERROR(SEARCH("Riesgo Moderado",AA1290)))</formula>
    </cfRule>
    <cfRule type="containsText" dxfId="5233" priority="157" operator="containsText" text="Riesgo Alto">
      <formula>NOT(ISERROR(SEARCH("Riesgo Alto",AA1290)))</formula>
    </cfRule>
    <cfRule type="containsText" dxfId="5232" priority="158" operator="containsText" text="Riesgo Extremo">
      <formula>NOT(ISERROR(SEARCH("Riesgo Extremo",AA1290)))</formula>
    </cfRule>
  </conditionalFormatting>
  <conditionalFormatting sqref="AB9">
    <cfRule type="cellIs" dxfId="5231" priority="7352" operator="equal">
      <formula>"No aplica por no esperar o arrojar resultados"</formula>
    </cfRule>
    <cfRule type="cellIs" dxfId="5230" priority="7353" operator="equal">
      <formula>"No aplica por no definirse un riesgo al activo de información"</formula>
    </cfRule>
    <cfRule type="cellIs" dxfId="5229" priority="7354" operator="equal">
      <formula>"0. No Aplica"</formula>
    </cfRule>
    <cfRule type="cellIs" dxfId="5228" priority="7355" operator="equal">
      <formula>"No Aplica-Cuando la línea de activo de información corresponde al agrupamiento de activos de información, ejemplo: Etapas, Grupos."</formula>
    </cfRule>
    <cfRule type="cellIs" dxfId="5227" priority="7356" operator="equal">
      <formula>"No Aplica - N/A"</formula>
    </cfRule>
    <cfRule type="cellIs" dxfId="5226" priority="7357" operator="equal">
      <formula>"Generar plan de tratamiento para controlar, mitigar y/o eliminar el riesgo"</formula>
    </cfRule>
    <cfRule type="cellIs" dxfId="5225" priority="7358" operator="equal">
      <formula>"Generar controles al Activo de Información para proteger su Confidencialidad, Integridad y Disponibilidad del Riesgo"</formula>
    </cfRule>
    <cfRule type="cellIs" dxfId="5224" priority="7359" operator="equal">
      <formula>"Realizar una revisión anual de los controles definidos"</formula>
    </cfRule>
    <cfRule type="cellIs" dxfId="5223" priority="7360" operator="equal">
      <formula>"No se esperan Resultados"</formula>
    </cfRule>
    <cfRule type="cellIs" dxfId="5222" priority="7361" operator="equal">
      <formula>"Positivos"</formula>
    </cfRule>
    <cfRule type="cellIs" dxfId="5221" priority="7362" operator="equal">
      <formula>"Negativos"</formula>
    </cfRule>
    <cfRule type="cellIs" dxfId="5220" priority="7363" operator="equal">
      <formula>"Sin Resultados"</formula>
    </cfRule>
    <cfRule type="cellIs" dxfId="5219" priority="7364" operator="equal">
      <formula>"No"</formula>
    </cfRule>
    <cfRule type="cellIs" dxfId="5218" priority="7365" operator="equal">
      <formula>"No Aplica"</formula>
    </cfRule>
    <cfRule type="cellIs" dxfId="5217" priority="7366" operator="equal">
      <formula>"Si"</formula>
    </cfRule>
    <cfRule type="cellIs" dxfId="5216" priority="7367" operator="equal">
      <formula>"5. Catastrófico"</formula>
    </cfRule>
    <cfRule type="cellIs" dxfId="5215" priority="7368" operator="equal">
      <formula>"5. Casi Seguro"</formula>
    </cfRule>
    <cfRule type="cellIs" dxfId="5214" priority="7369" operator="equal">
      <formula>"4. Mayor"</formula>
    </cfRule>
    <cfRule type="cellIs" dxfId="5213" priority="7370" operator="equal">
      <formula>"4. Probable"</formula>
    </cfRule>
    <cfRule type="cellIs" dxfId="5212" priority="7371" operator="equal">
      <formula>"3. Moderado"</formula>
    </cfRule>
    <cfRule type="cellIs" dxfId="5211" priority="7372" operator="equal">
      <formula>"3. Posible"</formula>
    </cfRule>
    <cfRule type="cellIs" dxfId="5210" priority="7373" operator="equal">
      <formula>"2. Menor"</formula>
    </cfRule>
    <cfRule type="cellIs" dxfId="5209" priority="7374" operator="equal">
      <formula>"2. Rara Vez"</formula>
    </cfRule>
    <cfRule type="cellIs" dxfId="5208" priority="7375" operator="equal">
      <formula>"1. Insignificante"</formula>
    </cfRule>
    <cfRule type="cellIs" dxfId="5207" priority="7376" operator="equal">
      <formula>"1. Improbable"</formula>
    </cfRule>
    <cfRule type="cellIs" dxfId="5206" priority="7377" operator="equal">
      <formula>"0. No Aplica"</formula>
    </cfRule>
  </conditionalFormatting>
  <conditionalFormatting sqref="AB12">
    <cfRule type="cellIs" dxfId="5205" priority="6961" operator="equal">
      <formula>"No aplica por no esperar o arrojar resultados"</formula>
    </cfRule>
    <cfRule type="cellIs" dxfId="5204" priority="6962" operator="equal">
      <formula>"No aplica por no definirse un riesgo al activo de información"</formula>
    </cfRule>
    <cfRule type="cellIs" dxfId="5203" priority="6963" operator="equal">
      <formula>"0. No Aplica"</formula>
    </cfRule>
    <cfRule type="cellIs" dxfId="5202" priority="6964" operator="equal">
      <formula>"No Aplica-Cuando la línea de activo de información corresponde al agrupamiento de activos de información, ejemplo: Etapas, Grupos."</formula>
    </cfRule>
    <cfRule type="cellIs" dxfId="5201" priority="6965" operator="equal">
      <formula>"No Aplica - N/A"</formula>
    </cfRule>
    <cfRule type="cellIs" dxfId="5200" priority="6966" operator="equal">
      <formula>"Generar plan de tratamiento para controlar, mitigar y/o eliminar el riesgo"</formula>
    </cfRule>
    <cfRule type="cellIs" dxfId="5199" priority="6967" operator="equal">
      <formula>"Generar controles al Activo de Información para proteger su Confidencialidad, Integridad y Disponibilidad del Riesgo"</formula>
    </cfRule>
    <cfRule type="cellIs" dxfId="5198" priority="6968" operator="equal">
      <formula>"Realizar una revisión anual de los controles definidos"</formula>
    </cfRule>
    <cfRule type="cellIs" dxfId="5197" priority="6969" operator="equal">
      <formula>"No se esperan Resultados"</formula>
    </cfRule>
    <cfRule type="cellIs" dxfId="5196" priority="6970" operator="equal">
      <formula>"Positivos"</formula>
    </cfRule>
    <cfRule type="cellIs" dxfId="5195" priority="6971" operator="equal">
      <formula>"Negativos"</formula>
    </cfRule>
    <cfRule type="cellIs" dxfId="5194" priority="6972" operator="equal">
      <formula>"Sin Resultados"</formula>
    </cfRule>
    <cfRule type="cellIs" dxfId="5193" priority="6973" operator="equal">
      <formula>"No"</formula>
    </cfRule>
    <cfRule type="cellIs" dxfId="5192" priority="6974" operator="equal">
      <formula>"No Aplica"</formula>
    </cfRule>
    <cfRule type="cellIs" dxfId="5191" priority="6975" operator="equal">
      <formula>"Si"</formula>
    </cfRule>
    <cfRule type="cellIs" dxfId="5190" priority="6976" operator="equal">
      <formula>"5. Catastrófico"</formula>
    </cfRule>
    <cfRule type="cellIs" dxfId="5189" priority="6977" operator="equal">
      <formula>"5. Casi Seguro"</formula>
    </cfRule>
    <cfRule type="cellIs" dxfId="5188" priority="6978" operator="equal">
      <formula>"4. Mayor"</formula>
    </cfRule>
    <cfRule type="cellIs" dxfId="5187" priority="6979" operator="equal">
      <formula>"4. Probable"</formula>
    </cfRule>
    <cfRule type="cellIs" dxfId="5186" priority="6980" operator="equal">
      <formula>"3. Moderado"</formula>
    </cfRule>
    <cfRule type="cellIs" dxfId="5185" priority="6981" operator="equal">
      <formula>"3. Posible"</formula>
    </cfRule>
    <cfRule type="cellIs" dxfId="5184" priority="6982" operator="equal">
      <formula>"2. Menor"</formula>
    </cfRule>
    <cfRule type="cellIs" dxfId="5183" priority="6983" operator="equal">
      <formula>"2. Rara Vez"</formula>
    </cfRule>
    <cfRule type="cellIs" dxfId="5182" priority="6984" operator="equal">
      <formula>"1. Insignificante"</formula>
    </cfRule>
    <cfRule type="cellIs" dxfId="5181" priority="6985" operator="equal">
      <formula>"1. Improbable"</formula>
    </cfRule>
    <cfRule type="cellIs" dxfId="5180" priority="6986" operator="equal">
      <formula>"0. No Aplica"</formula>
    </cfRule>
  </conditionalFormatting>
  <conditionalFormatting sqref="AB318">
    <cfRule type="cellIs" dxfId="5179" priority="5363" operator="equal">
      <formula>"No aplica por no esperar o arrojar resultados"</formula>
    </cfRule>
    <cfRule type="cellIs" dxfId="5178" priority="5364" operator="equal">
      <formula>"No aplica por no definirse un riesgo al activo de información"</formula>
    </cfRule>
    <cfRule type="cellIs" dxfId="5177" priority="5365" operator="equal">
      <formula>"0. No Aplica"</formula>
    </cfRule>
    <cfRule type="cellIs" dxfId="5176" priority="5366" operator="equal">
      <formula>"No Aplica-Cuando la línea de activo de información corresponde al agrupamiento de activos de información, ejemplo: Etapas, Grupos."</formula>
    </cfRule>
    <cfRule type="cellIs" dxfId="5175" priority="5367" operator="equal">
      <formula>"No Aplica - N/A"</formula>
    </cfRule>
    <cfRule type="cellIs" dxfId="5174" priority="5368" operator="equal">
      <formula>"Generar plan de tratamiento para controlar, mitigar y/o eliminar el riesgo"</formula>
    </cfRule>
    <cfRule type="cellIs" dxfId="5173" priority="5369" operator="equal">
      <formula>"Generar controles al Activo de Información para proteger su Confidencialidad, Integridad y Disponibilidad del Riesgo"</formula>
    </cfRule>
    <cfRule type="cellIs" dxfId="5172" priority="5370" operator="equal">
      <formula>"Realizar una revisión anual de los controles definidos"</formula>
    </cfRule>
    <cfRule type="cellIs" dxfId="5171" priority="5371" operator="equal">
      <formula>"No se esperan Resultados"</formula>
    </cfRule>
    <cfRule type="cellIs" dxfId="5170" priority="5372" operator="equal">
      <formula>"Positivos"</formula>
    </cfRule>
    <cfRule type="cellIs" dxfId="5169" priority="5373" operator="equal">
      <formula>"Negativos"</formula>
    </cfRule>
    <cfRule type="cellIs" dxfId="5168" priority="5374" operator="equal">
      <formula>"Sin Resultados"</formula>
    </cfRule>
    <cfRule type="cellIs" dxfId="5167" priority="5375" operator="equal">
      <formula>"No"</formula>
    </cfRule>
    <cfRule type="cellIs" dxfId="5166" priority="5376" operator="equal">
      <formula>"No Aplica"</formula>
    </cfRule>
    <cfRule type="cellIs" dxfId="5165" priority="5377" operator="equal">
      <formula>"Si"</formula>
    </cfRule>
    <cfRule type="cellIs" dxfId="5164" priority="5378" operator="equal">
      <formula>"5. Catastrófico"</formula>
    </cfRule>
    <cfRule type="cellIs" dxfId="5163" priority="5379" operator="equal">
      <formula>"5. Casi Seguro"</formula>
    </cfRule>
    <cfRule type="cellIs" dxfId="5162" priority="5380" operator="equal">
      <formula>"4. Mayor"</formula>
    </cfRule>
    <cfRule type="cellIs" dxfId="5161" priority="5381" operator="equal">
      <formula>"4. Probable"</formula>
    </cfRule>
    <cfRule type="cellIs" dxfId="5160" priority="5382" operator="equal">
      <formula>"3. Moderado"</formula>
    </cfRule>
    <cfRule type="cellIs" dxfId="5159" priority="5383" operator="equal">
      <formula>"3. Posible"</formula>
    </cfRule>
    <cfRule type="cellIs" dxfId="5158" priority="5384" operator="equal">
      <formula>"2. Menor"</formula>
    </cfRule>
    <cfRule type="cellIs" dxfId="5157" priority="5385" operator="equal">
      <formula>"2. Rara Vez"</formula>
    </cfRule>
    <cfRule type="cellIs" dxfId="5156" priority="5386" operator="equal">
      <formula>"1. Insignificante"</formula>
    </cfRule>
    <cfRule type="cellIs" dxfId="5155" priority="5387" operator="equal">
      <formula>"1. Improbable"</formula>
    </cfRule>
    <cfRule type="cellIs" dxfId="5154" priority="5388" operator="equal">
      <formula>"0. No Aplica"</formula>
    </cfRule>
  </conditionalFormatting>
  <conditionalFormatting sqref="AB321">
    <cfRule type="cellIs" dxfId="5153" priority="5235" operator="equal">
      <formula>"No aplica por no esperar o arrojar resultados"</formula>
    </cfRule>
    <cfRule type="cellIs" dxfId="5152" priority="5236" operator="equal">
      <formula>"No aplica por no definirse un riesgo al activo de información"</formula>
    </cfRule>
    <cfRule type="cellIs" dxfId="5151" priority="5237" operator="equal">
      <formula>"0. No Aplica"</formula>
    </cfRule>
    <cfRule type="cellIs" dxfId="5150" priority="5238" operator="equal">
      <formula>"No Aplica-Cuando la línea de activo de información corresponde al agrupamiento de activos de información, ejemplo: Etapas, Grupos."</formula>
    </cfRule>
    <cfRule type="cellIs" dxfId="5149" priority="5239" operator="equal">
      <formula>"No Aplica - N/A"</formula>
    </cfRule>
    <cfRule type="cellIs" dxfId="5148" priority="5240" operator="equal">
      <formula>"Generar plan de tratamiento para controlar, mitigar y/o eliminar el riesgo"</formula>
    </cfRule>
    <cfRule type="cellIs" dxfId="5147" priority="5241" operator="equal">
      <formula>"Generar controles al Activo de Información para proteger su Confidencialidad, Integridad y Disponibilidad del Riesgo"</formula>
    </cfRule>
    <cfRule type="cellIs" dxfId="5146" priority="5242" operator="equal">
      <formula>"Realizar una revisión anual de los controles definidos"</formula>
    </cfRule>
    <cfRule type="cellIs" dxfId="5145" priority="5243" operator="equal">
      <formula>"No se esperan Resultados"</formula>
    </cfRule>
    <cfRule type="cellIs" dxfId="5144" priority="5244" operator="equal">
      <formula>"Positivos"</formula>
    </cfRule>
    <cfRule type="cellIs" dxfId="5143" priority="5245" operator="equal">
      <formula>"Negativos"</formula>
    </cfRule>
    <cfRule type="cellIs" dxfId="5142" priority="5246" operator="equal">
      <formula>"Sin Resultados"</formula>
    </cfRule>
    <cfRule type="cellIs" dxfId="5141" priority="5247" operator="equal">
      <formula>"No"</formula>
    </cfRule>
    <cfRule type="cellIs" dxfId="5140" priority="5248" operator="equal">
      <formula>"No Aplica"</formula>
    </cfRule>
    <cfRule type="cellIs" dxfId="5139" priority="5249" operator="equal">
      <formula>"Si"</formula>
    </cfRule>
    <cfRule type="cellIs" dxfId="5138" priority="5250" operator="equal">
      <formula>"5. Catastrófico"</formula>
    </cfRule>
    <cfRule type="cellIs" dxfId="5137" priority="5251" operator="equal">
      <formula>"5. Casi Seguro"</formula>
    </cfRule>
    <cfRule type="cellIs" dxfId="5136" priority="5252" operator="equal">
      <formula>"4. Mayor"</formula>
    </cfRule>
    <cfRule type="cellIs" dxfId="5135" priority="5253" operator="equal">
      <formula>"4. Probable"</formula>
    </cfRule>
    <cfRule type="cellIs" dxfId="5134" priority="5254" operator="equal">
      <formula>"3. Moderado"</formula>
    </cfRule>
    <cfRule type="cellIs" dxfId="5133" priority="5255" operator="equal">
      <formula>"3. Posible"</formula>
    </cfRule>
    <cfRule type="cellIs" dxfId="5132" priority="5256" operator="equal">
      <formula>"2. Menor"</formula>
    </cfRule>
    <cfRule type="cellIs" dxfId="5131" priority="5257" operator="equal">
      <formula>"2. Rara Vez"</formula>
    </cfRule>
    <cfRule type="cellIs" dxfId="5130" priority="5258" operator="equal">
      <formula>"1. Insignificante"</formula>
    </cfRule>
    <cfRule type="cellIs" dxfId="5129" priority="5259" operator="equal">
      <formula>"1. Improbable"</formula>
    </cfRule>
    <cfRule type="cellIs" dxfId="5128" priority="5260" operator="equal">
      <formula>"0. No Aplica"</formula>
    </cfRule>
  </conditionalFormatting>
  <conditionalFormatting sqref="AB654">
    <cfRule type="cellIs" dxfId="5127" priority="3651" operator="equal">
      <formula>"No aplica por no esperar o arrojar resultados"</formula>
    </cfRule>
    <cfRule type="cellIs" dxfId="5126" priority="3652" operator="equal">
      <formula>"No aplica por no definirse un riesgo al activo de información"</formula>
    </cfRule>
    <cfRule type="cellIs" dxfId="5125" priority="3653" operator="equal">
      <formula>"0. No Aplica"</formula>
    </cfRule>
    <cfRule type="cellIs" dxfId="5124" priority="3654" operator="equal">
      <formula>"No Aplica-Cuando la línea de activo de información corresponde al agrupamiento de activos de información, ejemplo: Etapas, Grupos."</formula>
    </cfRule>
    <cfRule type="cellIs" dxfId="5123" priority="3655" operator="equal">
      <formula>"No Aplica - N/A"</formula>
    </cfRule>
    <cfRule type="cellIs" dxfId="5122" priority="3656" operator="equal">
      <formula>"Generar plan de tratamiento para controlar, mitigar y/o eliminar el riesgo"</formula>
    </cfRule>
    <cfRule type="cellIs" dxfId="5121" priority="3657" operator="equal">
      <formula>"Generar controles al Activo de Información para proteger su Confidencialidad, Integridad y Disponibilidad del Riesgo"</formula>
    </cfRule>
    <cfRule type="cellIs" dxfId="5120" priority="3658" operator="equal">
      <formula>"Realizar una revisión anual de los controles definidos"</formula>
    </cfRule>
    <cfRule type="cellIs" dxfId="5119" priority="3659" operator="equal">
      <formula>"No se esperan Resultados"</formula>
    </cfRule>
    <cfRule type="cellIs" dxfId="5118" priority="3660" operator="equal">
      <formula>"Positivos"</formula>
    </cfRule>
    <cfRule type="cellIs" dxfId="5117" priority="3661" operator="equal">
      <formula>"Negativos"</formula>
    </cfRule>
    <cfRule type="cellIs" dxfId="5116" priority="3662" operator="equal">
      <formula>"Sin Resultados"</formula>
    </cfRule>
    <cfRule type="cellIs" dxfId="5115" priority="3663" operator="equal">
      <formula>"No"</formula>
    </cfRule>
    <cfRule type="cellIs" dxfId="5114" priority="3664" operator="equal">
      <formula>"No Aplica"</formula>
    </cfRule>
    <cfRule type="cellIs" dxfId="5113" priority="3665" operator="equal">
      <formula>"Si"</formula>
    </cfRule>
    <cfRule type="cellIs" dxfId="5112" priority="3666" operator="equal">
      <formula>"5. Catastrófico"</formula>
    </cfRule>
    <cfRule type="cellIs" dxfId="5111" priority="3667" operator="equal">
      <formula>"5. Casi Seguro"</formula>
    </cfRule>
    <cfRule type="cellIs" dxfId="5110" priority="3668" operator="equal">
      <formula>"4. Mayor"</formula>
    </cfRule>
    <cfRule type="cellIs" dxfId="5109" priority="3669" operator="equal">
      <formula>"4. Probable"</formula>
    </cfRule>
    <cfRule type="cellIs" dxfId="5108" priority="3670" operator="equal">
      <formula>"3. Moderado"</formula>
    </cfRule>
    <cfRule type="cellIs" dxfId="5107" priority="3671" operator="equal">
      <formula>"3. Posible"</formula>
    </cfRule>
    <cfRule type="cellIs" dxfId="5106" priority="3672" operator="equal">
      <formula>"2. Menor"</formula>
    </cfRule>
    <cfRule type="cellIs" dxfId="5105" priority="3673" operator="equal">
      <formula>"2. Rara Vez"</formula>
    </cfRule>
    <cfRule type="cellIs" dxfId="5104" priority="3674" operator="equal">
      <formula>"1. Insignificante"</formula>
    </cfRule>
    <cfRule type="cellIs" dxfId="5103" priority="3675" operator="equal">
      <formula>"1. Improbable"</formula>
    </cfRule>
    <cfRule type="cellIs" dxfId="5102" priority="3676" operator="equal">
      <formula>"0. No Aplica"</formula>
    </cfRule>
  </conditionalFormatting>
  <conditionalFormatting sqref="AB657">
    <cfRule type="cellIs" dxfId="5101" priority="3547" operator="equal">
      <formula>"No aplica por no esperar o arrojar resultados"</formula>
    </cfRule>
    <cfRule type="cellIs" dxfId="5100" priority="3548" operator="equal">
      <formula>"No aplica por no definirse un riesgo al activo de información"</formula>
    </cfRule>
    <cfRule type="cellIs" dxfId="5099" priority="3549" operator="equal">
      <formula>"0. No Aplica"</formula>
    </cfRule>
    <cfRule type="cellIs" dxfId="5098" priority="3550" operator="equal">
      <formula>"No Aplica-Cuando la línea de activo de información corresponde al agrupamiento de activos de información, ejemplo: Etapas, Grupos."</formula>
    </cfRule>
    <cfRule type="cellIs" dxfId="5097" priority="3551" operator="equal">
      <formula>"No Aplica - N/A"</formula>
    </cfRule>
    <cfRule type="cellIs" dxfId="5096" priority="3552" operator="equal">
      <formula>"Generar plan de tratamiento para controlar, mitigar y/o eliminar el riesgo"</formula>
    </cfRule>
    <cfRule type="cellIs" dxfId="5095" priority="3553" operator="equal">
      <formula>"Generar controles al Activo de Información para proteger su Confidencialidad, Integridad y Disponibilidad del Riesgo"</formula>
    </cfRule>
    <cfRule type="cellIs" dxfId="5094" priority="3554" operator="equal">
      <formula>"Realizar una revisión anual de los controles definidos"</formula>
    </cfRule>
    <cfRule type="cellIs" dxfId="5093" priority="3555" operator="equal">
      <formula>"No se esperan Resultados"</formula>
    </cfRule>
    <cfRule type="cellIs" dxfId="5092" priority="3556" operator="equal">
      <formula>"Positivos"</formula>
    </cfRule>
    <cfRule type="cellIs" dxfId="5091" priority="3557" operator="equal">
      <formula>"Negativos"</formula>
    </cfRule>
    <cfRule type="cellIs" dxfId="5090" priority="3558" operator="equal">
      <formula>"Sin Resultados"</formula>
    </cfRule>
    <cfRule type="cellIs" dxfId="5089" priority="3559" operator="equal">
      <formula>"No"</formula>
    </cfRule>
    <cfRule type="cellIs" dxfId="5088" priority="3560" operator="equal">
      <formula>"No Aplica"</formula>
    </cfRule>
    <cfRule type="cellIs" dxfId="5087" priority="3561" operator="equal">
      <formula>"Si"</formula>
    </cfRule>
    <cfRule type="cellIs" dxfId="5086" priority="3562" operator="equal">
      <formula>"5. Catastrófico"</formula>
    </cfRule>
    <cfRule type="cellIs" dxfId="5085" priority="3563" operator="equal">
      <formula>"5. Casi Seguro"</formula>
    </cfRule>
    <cfRule type="cellIs" dxfId="5084" priority="3564" operator="equal">
      <formula>"4. Mayor"</formula>
    </cfRule>
    <cfRule type="cellIs" dxfId="5083" priority="3565" operator="equal">
      <formula>"4. Probable"</formula>
    </cfRule>
    <cfRule type="cellIs" dxfId="5082" priority="3566" operator="equal">
      <formula>"3. Moderado"</formula>
    </cfRule>
    <cfRule type="cellIs" dxfId="5081" priority="3567" operator="equal">
      <formula>"3. Posible"</formula>
    </cfRule>
    <cfRule type="cellIs" dxfId="5080" priority="3568" operator="equal">
      <formula>"2. Menor"</formula>
    </cfRule>
    <cfRule type="cellIs" dxfId="5079" priority="3569" operator="equal">
      <formula>"2. Rara Vez"</formula>
    </cfRule>
    <cfRule type="cellIs" dxfId="5078" priority="3570" operator="equal">
      <formula>"1. Insignificante"</formula>
    </cfRule>
    <cfRule type="cellIs" dxfId="5077" priority="3571" operator="equal">
      <formula>"1. Improbable"</formula>
    </cfRule>
    <cfRule type="cellIs" dxfId="5076" priority="3572" operator="equal">
      <formula>"0. No Aplica"</formula>
    </cfRule>
  </conditionalFormatting>
  <conditionalFormatting sqref="AB660">
    <cfRule type="cellIs" dxfId="5075" priority="3469" operator="equal">
      <formula>"No aplica por no esperar o arrojar resultados"</formula>
    </cfRule>
    <cfRule type="cellIs" dxfId="5074" priority="3470" operator="equal">
      <formula>"No aplica por no definirse un riesgo al activo de información"</formula>
    </cfRule>
    <cfRule type="cellIs" dxfId="5073" priority="3471" operator="equal">
      <formula>"0. No Aplica"</formula>
    </cfRule>
    <cfRule type="cellIs" dxfId="5072" priority="3472" operator="equal">
      <formula>"No Aplica-Cuando la línea de activo de información corresponde al agrupamiento de activos de información, ejemplo: Etapas, Grupos."</formula>
    </cfRule>
    <cfRule type="cellIs" dxfId="5071" priority="3473" operator="equal">
      <formula>"No Aplica - N/A"</formula>
    </cfRule>
    <cfRule type="cellIs" dxfId="5070" priority="3474" operator="equal">
      <formula>"Generar plan de tratamiento para controlar, mitigar y/o eliminar el riesgo"</formula>
    </cfRule>
    <cfRule type="cellIs" dxfId="5069" priority="3475" operator="equal">
      <formula>"Generar controles al Activo de Información para proteger su Confidencialidad, Integridad y Disponibilidad del Riesgo"</formula>
    </cfRule>
    <cfRule type="cellIs" dxfId="5068" priority="3476" operator="equal">
      <formula>"Realizar una revisión anual de los controles definidos"</formula>
    </cfRule>
    <cfRule type="cellIs" dxfId="5067" priority="3477" operator="equal">
      <formula>"No se esperan Resultados"</formula>
    </cfRule>
    <cfRule type="cellIs" dxfId="5066" priority="3478" operator="equal">
      <formula>"Positivos"</formula>
    </cfRule>
    <cfRule type="cellIs" dxfId="5065" priority="3479" operator="equal">
      <formula>"Negativos"</formula>
    </cfRule>
    <cfRule type="cellIs" dxfId="5064" priority="3480" operator="equal">
      <formula>"Sin Resultados"</formula>
    </cfRule>
    <cfRule type="cellIs" dxfId="5063" priority="3481" operator="equal">
      <formula>"No"</formula>
    </cfRule>
    <cfRule type="cellIs" dxfId="5062" priority="3482" operator="equal">
      <formula>"No Aplica"</formula>
    </cfRule>
    <cfRule type="cellIs" dxfId="5061" priority="3483" operator="equal">
      <formula>"Si"</formula>
    </cfRule>
    <cfRule type="cellIs" dxfId="5060" priority="3484" operator="equal">
      <formula>"5. Catastrófico"</formula>
    </cfRule>
    <cfRule type="cellIs" dxfId="5059" priority="3485" operator="equal">
      <formula>"5. Casi Seguro"</formula>
    </cfRule>
    <cfRule type="cellIs" dxfId="5058" priority="3486" operator="equal">
      <formula>"4. Mayor"</formula>
    </cfRule>
    <cfRule type="cellIs" dxfId="5057" priority="3487" operator="equal">
      <formula>"4. Probable"</formula>
    </cfRule>
    <cfRule type="cellIs" dxfId="5056" priority="3488" operator="equal">
      <formula>"3. Moderado"</formula>
    </cfRule>
    <cfRule type="cellIs" dxfId="5055" priority="3489" operator="equal">
      <formula>"3. Posible"</formula>
    </cfRule>
    <cfRule type="cellIs" dxfId="5054" priority="3490" operator="equal">
      <formula>"2. Menor"</formula>
    </cfRule>
    <cfRule type="cellIs" dxfId="5053" priority="3491" operator="equal">
      <formula>"2. Rara Vez"</formula>
    </cfRule>
    <cfRule type="cellIs" dxfId="5052" priority="3492" operator="equal">
      <formula>"1. Insignificante"</formula>
    </cfRule>
    <cfRule type="cellIs" dxfId="5051" priority="3493" operator="equal">
      <formula>"1. Improbable"</formula>
    </cfRule>
    <cfRule type="cellIs" dxfId="5050" priority="3494" operator="equal">
      <formula>"0. No Aplica"</formula>
    </cfRule>
  </conditionalFormatting>
  <conditionalFormatting sqref="AB663">
    <cfRule type="cellIs" dxfId="5049" priority="3108" operator="equal">
      <formula>"No aplica por no esperar o arrojar resultados"</formula>
    </cfRule>
    <cfRule type="cellIs" dxfId="5048" priority="3109" operator="equal">
      <formula>"No aplica por no definirse un riesgo al activo de información"</formula>
    </cfRule>
    <cfRule type="cellIs" dxfId="5047" priority="3110" operator="equal">
      <formula>"0. No Aplica"</formula>
    </cfRule>
    <cfRule type="cellIs" dxfId="5046" priority="3111" operator="equal">
      <formula>"No Aplica-Cuando la línea de activo de información corresponde al agrupamiento de activos de información, ejemplo: Etapas, Grupos."</formula>
    </cfRule>
    <cfRule type="cellIs" dxfId="5045" priority="3112" operator="equal">
      <formula>"No Aplica - N/A"</formula>
    </cfRule>
    <cfRule type="cellIs" dxfId="5044" priority="3113" operator="equal">
      <formula>"Generar plan de tratamiento para controlar, mitigar y/o eliminar el riesgo"</formula>
    </cfRule>
    <cfRule type="cellIs" dxfId="5043" priority="3114" operator="equal">
      <formula>"Generar controles al Activo de Información para proteger su Confidencialidad, Integridad y Disponibilidad del Riesgo"</formula>
    </cfRule>
    <cfRule type="cellIs" dxfId="5042" priority="3115" operator="equal">
      <formula>"Realizar una revisión anual de los controles definidos"</formula>
    </cfRule>
    <cfRule type="cellIs" dxfId="5041" priority="3116" operator="equal">
      <formula>"No se esperan Resultados"</formula>
    </cfRule>
    <cfRule type="cellIs" dxfId="5040" priority="3117" operator="equal">
      <formula>"Positivos"</formula>
    </cfRule>
    <cfRule type="cellIs" dxfId="5039" priority="3118" operator="equal">
      <formula>"Negativos"</formula>
    </cfRule>
    <cfRule type="cellIs" dxfId="5038" priority="3119" operator="equal">
      <formula>"Sin Resultados"</formula>
    </cfRule>
    <cfRule type="cellIs" dxfId="5037" priority="3120" operator="equal">
      <formula>"No"</formula>
    </cfRule>
    <cfRule type="cellIs" dxfId="5036" priority="3121" operator="equal">
      <formula>"No Aplica"</formula>
    </cfRule>
    <cfRule type="cellIs" dxfId="5035" priority="3122" operator="equal">
      <formula>"Si"</formula>
    </cfRule>
    <cfRule type="cellIs" dxfId="5034" priority="3123" operator="equal">
      <formula>"5. Catastrófico"</formula>
    </cfRule>
    <cfRule type="cellIs" dxfId="5033" priority="3124" operator="equal">
      <formula>"5. Casi Seguro"</formula>
    </cfRule>
    <cfRule type="cellIs" dxfId="5032" priority="3125" operator="equal">
      <formula>"4. Mayor"</formula>
    </cfRule>
    <cfRule type="cellIs" dxfId="5031" priority="3126" operator="equal">
      <formula>"4. Probable"</formula>
    </cfRule>
    <cfRule type="cellIs" dxfId="5030" priority="3127" operator="equal">
      <formula>"3. Moderado"</formula>
    </cfRule>
    <cfRule type="cellIs" dxfId="5029" priority="3128" operator="equal">
      <formula>"3. Posible"</formula>
    </cfRule>
    <cfRule type="cellIs" dxfId="5028" priority="3129" operator="equal">
      <formula>"2. Menor"</formula>
    </cfRule>
    <cfRule type="cellIs" dxfId="5027" priority="3130" operator="equal">
      <formula>"2. Rara Vez"</formula>
    </cfRule>
    <cfRule type="cellIs" dxfId="5026" priority="3131" operator="equal">
      <formula>"1. Insignificante"</formula>
    </cfRule>
    <cfRule type="cellIs" dxfId="5025" priority="3132" operator="equal">
      <formula>"1. Improbable"</formula>
    </cfRule>
    <cfRule type="cellIs" dxfId="5024" priority="3133" operator="equal">
      <formula>"0. No Aplica"</formula>
    </cfRule>
  </conditionalFormatting>
  <conditionalFormatting sqref="AB1020">
    <cfRule type="cellIs" dxfId="5023" priority="1662" operator="equal">
      <formula>"No aplica por no esperar o arrojar resultados"</formula>
    </cfRule>
    <cfRule type="cellIs" dxfId="5022" priority="1663" operator="equal">
      <formula>"No aplica por no definirse un riesgo al activo de información"</formula>
    </cfRule>
    <cfRule type="cellIs" dxfId="5021" priority="1664" operator="equal">
      <formula>"0. No Aplica"</formula>
    </cfRule>
    <cfRule type="cellIs" dxfId="5020" priority="1665" operator="equal">
      <formula>"No Aplica-Cuando la línea de activo de información corresponde al agrupamiento de activos de información, ejemplo: Etapas, Grupos."</formula>
    </cfRule>
    <cfRule type="cellIs" dxfId="5019" priority="1666" operator="equal">
      <formula>"No Aplica - N/A"</formula>
    </cfRule>
    <cfRule type="cellIs" dxfId="5018" priority="1667" operator="equal">
      <formula>"Generar plan de tratamiento para controlar, mitigar y/o eliminar el riesgo"</formula>
    </cfRule>
    <cfRule type="cellIs" dxfId="5017" priority="1668" operator="equal">
      <formula>"Generar controles al Activo de Información para proteger su Confidencialidad, Integridad y Disponibilidad del Riesgo"</formula>
    </cfRule>
    <cfRule type="cellIs" dxfId="5016" priority="1669" operator="equal">
      <formula>"Realizar una revisión anual de los controles definidos"</formula>
    </cfRule>
    <cfRule type="cellIs" dxfId="5015" priority="1670" operator="equal">
      <formula>"No se esperan Resultados"</formula>
    </cfRule>
    <cfRule type="cellIs" dxfId="5014" priority="1671" operator="equal">
      <formula>"Positivos"</formula>
    </cfRule>
    <cfRule type="cellIs" dxfId="5013" priority="1672" operator="equal">
      <formula>"Negativos"</formula>
    </cfRule>
    <cfRule type="cellIs" dxfId="5012" priority="1673" operator="equal">
      <formula>"Sin Resultados"</formula>
    </cfRule>
    <cfRule type="cellIs" dxfId="5011" priority="1674" operator="equal">
      <formula>"No"</formula>
    </cfRule>
    <cfRule type="cellIs" dxfId="5010" priority="1675" operator="equal">
      <formula>"No Aplica"</formula>
    </cfRule>
    <cfRule type="cellIs" dxfId="5009" priority="1676" operator="equal">
      <formula>"Si"</formula>
    </cfRule>
    <cfRule type="cellIs" dxfId="5008" priority="1677" operator="equal">
      <formula>"5. Catastrófico"</formula>
    </cfRule>
    <cfRule type="cellIs" dxfId="5007" priority="1678" operator="equal">
      <formula>"5. Casi Seguro"</formula>
    </cfRule>
    <cfRule type="cellIs" dxfId="5006" priority="1679" operator="equal">
      <formula>"4. Mayor"</formula>
    </cfRule>
    <cfRule type="cellIs" dxfId="5005" priority="1680" operator="equal">
      <formula>"4. Probable"</formula>
    </cfRule>
    <cfRule type="cellIs" dxfId="5004" priority="1681" operator="equal">
      <formula>"3. Moderado"</formula>
    </cfRule>
    <cfRule type="cellIs" dxfId="5003" priority="1682" operator="equal">
      <formula>"3. Posible"</formula>
    </cfRule>
    <cfRule type="cellIs" dxfId="5002" priority="1683" operator="equal">
      <formula>"2. Menor"</formula>
    </cfRule>
    <cfRule type="cellIs" dxfId="5001" priority="1684" operator="equal">
      <formula>"2. Rara Vez"</formula>
    </cfRule>
    <cfRule type="cellIs" dxfId="5000" priority="1685" operator="equal">
      <formula>"1. Insignificante"</formula>
    </cfRule>
    <cfRule type="cellIs" dxfId="4999" priority="1686" operator="equal">
      <formula>"1. Improbable"</formula>
    </cfRule>
    <cfRule type="cellIs" dxfId="4998" priority="1687" operator="equal">
      <formula>"0. No Aplica"</formula>
    </cfRule>
  </conditionalFormatting>
  <conditionalFormatting sqref="AB1023">
    <cfRule type="cellIs" dxfId="4997" priority="1509" operator="equal">
      <formula>"No aplica por no esperar o arrojar resultados"</formula>
    </cfRule>
    <cfRule type="cellIs" dxfId="4996" priority="1510" operator="equal">
      <formula>"No aplica por no definirse un riesgo al activo de información"</formula>
    </cfRule>
    <cfRule type="cellIs" dxfId="4995" priority="1511" operator="equal">
      <formula>"0. No Aplica"</formula>
    </cfRule>
    <cfRule type="cellIs" dxfId="4994" priority="1512" operator="equal">
      <formula>"No Aplica-Cuando la línea de activo de información corresponde al agrupamiento de activos de información, ejemplo: Etapas, Grupos."</formula>
    </cfRule>
    <cfRule type="cellIs" dxfId="4993" priority="1513" operator="equal">
      <formula>"No Aplica - N/A"</formula>
    </cfRule>
    <cfRule type="cellIs" dxfId="4992" priority="1514" operator="equal">
      <formula>"Generar plan de tratamiento para controlar, mitigar y/o eliminar el riesgo"</formula>
    </cfRule>
    <cfRule type="cellIs" dxfId="4991" priority="1515" operator="equal">
      <formula>"Generar controles al Activo de Información para proteger su Confidencialidad, Integridad y Disponibilidad del Riesgo"</formula>
    </cfRule>
    <cfRule type="cellIs" dxfId="4990" priority="1516" operator="equal">
      <formula>"Realizar una revisión anual de los controles definidos"</formula>
    </cfRule>
    <cfRule type="cellIs" dxfId="4989" priority="1517" operator="equal">
      <formula>"No se esperan Resultados"</formula>
    </cfRule>
    <cfRule type="cellIs" dxfId="4988" priority="1518" operator="equal">
      <formula>"Positivos"</formula>
    </cfRule>
    <cfRule type="cellIs" dxfId="4987" priority="1519" operator="equal">
      <formula>"Negativos"</formula>
    </cfRule>
    <cfRule type="cellIs" dxfId="4986" priority="1520" operator="equal">
      <formula>"Sin Resultados"</formula>
    </cfRule>
    <cfRule type="cellIs" dxfId="4985" priority="1521" operator="equal">
      <formula>"No"</formula>
    </cfRule>
    <cfRule type="cellIs" dxfId="4984" priority="1522" operator="equal">
      <formula>"No Aplica"</formula>
    </cfRule>
    <cfRule type="cellIs" dxfId="4983" priority="1523" operator="equal">
      <formula>"Si"</formula>
    </cfRule>
    <cfRule type="cellIs" dxfId="4982" priority="1524" operator="equal">
      <formula>"5. Catastrófico"</formula>
    </cfRule>
    <cfRule type="cellIs" dxfId="4981" priority="1525" operator="equal">
      <formula>"5. Casi Seguro"</formula>
    </cfRule>
    <cfRule type="cellIs" dxfId="4980" priority="1526" operator="equal">
      <formula>"4. Mayor"</formula>
    </cfRule>
    <cfRule type="cellIs" dxfId="4979" priority="1527" operator="equal">
      <formula>"4. Probable"</formula>
    </cfRule>
    <cfRule type="cellIs" dxfId="4978" priority="1528" operator="equal">
      <formula>"3. Moderado"</formula>
    </cfRule>
    <cfRule type="cellIs" dxfId="4977" priority="1529" operator="equal">
      <formula>"3. Posible"</formula>
    </cfRule>
    <cfRule type="cellIs" dxfId="4976" priority="1530" operator="equal">
      <formula>"2. Menor"</formula>
    </cfRule>
    <cfRule type="cellIs" dxfId="4975" priority="1531" operator="equal">
      <formula>"2. Rara Vez"</formula>
    </cfRule>
    <cfRule type="cellIs" dxfId="4974" priority="1532" operator="equal">
      <formula>"1. Insignificante"</formula>
    </cfRule>
    <cfRule type="cellIs" dxfId="4973" priority="1533" operator="equal">
      <formula>"1. Improbable"</formula>
    </cfRule>
    <cfRule type="cellIs" dxfId="4972" priority="1534" operator="equal">
      <formula>"0. No Aplica"</formula>
    </cfRule>
  </conditionalFormatting>
  <conditionalFormatting sqref="AD9:AD113">
    <cfRule type="cellIs" dxfId="4971" priority="7057" operator="equal">
      <formula>"NO"</formula>
    </cfRule>
    <cfRule type="cellIs" dxfId="4970" priority="7058" operator="equal">
      <formula>"SI"</formula>
    </cfRule>
    <cfRule type="cellIs" dxfId="4969" priority="7059" operator="equal">
      <formula>"No"</formula>
    </cfRule>
    <cfRule type="cellIs" dxfId="4968" priority="7060" operator="equal">
      <formula>"Si"</formula>
    </cfRule>
    <cfRule type="containsText" dxfId="4967" priority="7061" operator="containsText" text="Riesgo Bajo">
      <formula>NOT(ISERROR(SEARCH("Riesgo Bajo",AD9)))</formula>
    </cfRule>
    <cfRule type="containsText" dxfId="4966" priority="7062" operator="containsText" text="Riesgo Menor">
      <formula>NOT(ISERROR(SEARCH("Riesgo Menor",AD9)))</formula>
    </cfRule>
    <cfRule type="containsText" dxfId="4965" priority="7063" operator="containsText" text="Riesgo Moderado">
      <formula>NOT(ISERROR(SEARCH("Riesgo Moderado",AD9)))</formula>
    </cfRule>
    <cfRule type="containsText" dxfId="4964" priority="7064" operator="containsText" text="Riesgo Alto">
      <formula>NOT(ISERROR(SEARCH("Riesgo Alto",AD9)))</formula>
    </cfRule>
    <cfRule type="containsText" dxfId="4963" priority="7065" operator="containsText" text="Riesgo Extremo">
      <formula>NOT(ISERROR(SEARCH("Riesgo Extremo",AD9)))</formula>
    </cfRule>
  </conditionalFormatting>
  <conditionalFormatting sqref="AD156:AD185">
    <cfRule type="cellIs" dxfId="4962" priority="6426" operator="equal">
      <formula>"NO"</formula>
    </cfRule>
    <cfRule type="cellIs" dxfId="4961" priority="6427" operator="equal">
      <formula>"SI"</formula>
    </cfRule>
    <cfRule type="cellIs" dxfId="4960" priority="6428" operator="equal">
      <formula>"No"</formula>
    </cfRule>
    <cfRule type="cellIs" dxfId="4959" priority="6429" operator="equal">
      <formula>"Si"</formula>
    </cfRule>
    <cfRule type="containsText" dxfId="4958" priority="6430" operator="containsText" text="Riesgo Bajo">
      <formula>NOT(ISERROR(SEARCH("Riesgo Bajo",AD156)))</formula>
    </cfRule>
    <cfRule type="containsText" dxfId="4957" priority="6431" operator="containsText" text="Riesgo Menor">
      <formula>NOT(ISERROR(SEARCH("Riesgo Menor",AD156)))</formula>
    </cfRule>
    <cfRule type="containsText" dxfId="4956" priority="6432" operator="containsText" text="Riesgo Moderado">
      <formula>NOT(ISERROR(SEARCH("Riesgo Moderado",AD156)))</formula>
    </cfRule>
    <cfRule type="containsText" dxfId="4955" priority="6433" operator="containsText" text="Riesgo Alto">
      <formula>NOT(ISERROR(SEARCH("Riesgo Alto",AD156)))</formula>
    </cfRule>
    <cfRule type="containsText" dxfId="4954" priority="6434" operator="containsText" text="Riesgo Extremo">
      <formula>NOT(ISERROR(SEARCH("Riesgo Extremo",AD156)))</formula>
    </cfRule>
  </conditionalFormatting>
  <conditionalFormatting sqref="AD186:AD209">
    <cfRule type="cellIs" dxfId="4953" priority="6251" operator="equal">
      <formula>"NO"</formula>
    </cfRule>
    <cfRule type="cellIs" dxfId="4952" priority="6252" operator="equal">
      <formula>"SI"</formula>
    </cfRule>
    <cfRule type="cellIs" dxfId="4951" priority="6253" operator="equal">
      <formula>"No"</formula>
    </cfRule>
    <cfRule type="cellIs" dxfId="4950" priority="6254" operator="equal">
      <formula>"Si"</formula>
    </cfRule>
    <cfRule type="containsText" dxfId="4949" priority="6255" operator="containsText" text="Riesgo Bajo">
      <formula>NOT(ISERROR(SEARCH("Riesgo Bajo",AD186)))</formula>
    </cfRule>
    <cfRule type="containsText" dxfId="4948" priority="6256" operator="containsText" text="Riesgo Menor">
      <formula>NOT(ISERROR(SEARCH("Riesgo Menor",AD186)))</formula>
    </cfRule>
    <cfRule type="containsText" dxfId="4947" priority="6257" operator="containsText" text="Riesgo Moderado">
      <formula>NOT(ISERROR(SEARCH("Riesgo Moderado",AD186)))</formula>
    </cfRule>
    <cfRule type="containsText" dxfId="4946" priority="6258" operator="containsText" text="Riesgo Alto">
      <formula>NOT(ISERROR(SEARCH("Riesgo Alto",AD186)))</formula>
    </cfRule>
    <cfRule type="containsText" dxfId="4945" priority="6259" operator="containsText" text="Riesgo Extremo">
      <formula>NOT(ISERROR(SEARCH("Riesgo Extremo",AD186)))</formula>
    </cfRule>
  </conditionalFormatting>
  <conditionalFormatting sqref="AD210:AD233">
    <cfRule type="cellIs" dxfId="4944" priority="6041" operator="equal">
      <formula>"NO"</formula>
    </cfRule>
    <cfRule type="cellIs" dxfId="4943" priority="6042" operator="equal">
      <formula>"SI"</formula>
    </cfRule>
    <cfRule type="cellIs" dxfId="4942" priority="6043" operator="equal">
      <formula>"No"</formula>
    </cfRule>
    <cfRule type="cellIs" dxfId="4941" priority="6044" operator="equal">
      <formula>"Si"</formula>
    </cfRule>
    <cfRule type="containsText" dxfId="4940" priority="6045" operator="containsText" text="Riesgo Bajo">
      <formula>NOT(ISERROR(SEARCH("Riesgo Bajo",AD210)))</formula>
    </cfRule>
    <cfRule type="containsText" dxfId="4939" priority="6046" operator="containsText" text="Riesgo Menor">
      <formula>NOT(ISERROR(SEARCH("Riesgo Menor",AD210)))</formula>
    </cfRule>
    <cfRule type="containsText" dxfId="4938" priority="6047" operator="containsText" text="Riesgo Moderado">
      <formula>NOT(ISERROR(SEARCH("Riesgo Moderado",AD210)))</formula>
    </cfRule>
    <cfRule type="containsText" dxfId="4937" priority="6048" operator="containsText" text="Riesgo Alto">
      <formula>NOT(ISERROR(SEARCH("Riesgo Alto",AD210)))</formula>
    </cfRule>
    <cfRule type="containsText" dxfId="4936" priority="6049" operator="containsText" text="Riesgo Extremo">
      <formula>NOT(ISERROR(SEARCH("Riesgo Extremo",AD210)))</formula>
    </cfRule>
  </conditionalFormatting>
  <conditionalFormatting sqref="AD234:AD269">
    <cfRule type="cellIs" dxfId="4935" priority="5877" operator="equal">
      <formula>"NO"</formula>
    </cfRule>
    <cfRule type="cellIs" dxfId="4934" priority="5878" operator="equal">
      <formula>"SI"</formula>
    </cfRule>
    <cfRule type="cellIs" dxfId="4933" priority="5879" operator="equal">
      <formula>"No"</formula>
    </cfRule>
    <cfRule type="cellIs" dxfId="4932" priority="5880" operator="equal">
      <formula>"Si"</formula>
    </cfRule>
    <cfRule type="containsText" dxfId="4931" priority="5881" operator="containsText" text="Riesgo Bajo">
      <formula>NOT(ISERROR(SEARCH("Riesgo Bajo",AD234)))</formula>
    </cfRule>
    <cfRule type="containsText" dxfId="4930" priority="5882" operator="containsText" text="Riesgo Menor">
      <formula>NOT(ISERROR(SEARCH("Riesgo Menor",AD234)))</formula>
    </cfRule>
    <cfRule type="containsText" dxfId="4929" priority="5883" operator="containsText" text="Riesgo Moderado">
      <formula>NOT(ISERROR(SEARCH("Riesgo Moderado",AD234)))</formula>
    </cfRule>
    <cfRule type="containsText" dxfId="4928" priority="5884" operator="containsText" text="Riesgo Alto">
      <formula>NOT(ISERROR(SEARCH("Riesgo Alto",AD234)))</formula>
    </cfRule>
    <cfRule type="containsText" dxfId="4927" priority="5885" operator="containsText" text="Riesgo Extremo">
      <formula>NOT(ISERROR(SEARCH("Riesgo Extremo",AD234)))</formula>
    </cfRule>
  </conditionalFormatting>
  <conditionalFormatting sqref="AD270:AD317">
    <cfRule type="cellIs" dxfId="4926" priority="5814" operator="equal">
      <formula>"NO"</formula>
    </cfRule>
    <cfRule type="cellIs" dxfId="4925" priority="5815" operator="equal">
      <formula>"SI"</formula>
    </cfRule>
    <cfRule type="cellIs" dxfId="4924" priority="5816" operator="equal">
      <formula>"No"</formula>
    </cfRule>
    <cfRule type="cellIs" dxfId="4923" priority="5817" operator="equal">
      <formula>"Si"</formula>
    </cfRule>
    <cfRule type="containsText" dxfId="4922" priority="5818" operator="containsText" text="Riesgo Bajo">
      <formula>NOT(ISERROR(SEARCH("Riesgo Bajo",AD270)))</formula>
    </cfRule>
    <cfRule type="containsText" dxfId="4921" priority="5819" operator="containsText" text="Riesgo Menor">
      <formula>NOT(ISERROR(SEARCH("Riesgo Menor",AD270)))</formula>
    </cfRule>
    <cfRule type="containsText" dxfId="4920" priority="5820" operator="containsText" text="Riesgo Moderado">
      <formula>NOT(ISERROR(SEARCH("Riesgo Moderado",AD270)))</formula>
    </cfRule>
    <cfRule type="containsText" dxfId="4919" priority="5821" operator="containsText" text="Riesgo Alto">
      <formula>NOT(ISERROR(SEARCH("Riesgo Alto",AD270)))</formula>
    </cfRule>
    <cfRule type="containsText" dxfId="4918" priority="5822" operator="containsText" text="Riesgo Extremo">
      <formula>NOT(ISERROR(SEARCH("Riesgo Extremo",AD270)))</formula>
    </cfRule>
  </conditionalFormatting>
  <conditionalFormatting sqref="AD318:AD371">
    <cfRule type="cellIs" dxfId="4917" priority="5138" operator="equal">
      <formula>"NO"</formula>
    </cfRule>
    <cfRule type="cellIs" dxfId="4916" priority="5139" operator="equal">
      <formula>"SI"</formula>
    </cfRule>
    <cfRule type="cellIs" dxfId="4915" priority="5140" operator="equal">
      <formula>"No"</formula>
    </cfRule>
    <cfRule type="cellIs" dxfId="4914" priority="5141" operator="equal">
      <formula>"Si"</formula>
    </cfRule>
    <cfRule type="containsText" dxfId="4913" priority="5142" operator="containsText" text="Riesgo Bajo">
      <formula>NOT(ISERROR(SEARCH("Riesgo Bajo",AD318)))</formula>
    </cfRule>
    <cfRule type="containsText" dxfId="4912" priority="5143" operator="containsText" text="Riesgo Menor">
      <formula>NOT(ISERROR(SEARCH("Riesgo Menor",AD318)))</formula>
    </cfRule>
    <cfRule type="containsText" dxfId="4911" priority="5144" operator="containsText" text="Riesgo Moderado">
      <formula>NOT(ISERROR(SEARCH("Riesgo Moderado",AD318)))</formula>
    </cfRule>
    <cfRule type="containsText" dxfId="4910" priority="5145" operator="containsText" text="Riesgo Alto">
      <formula>NOT(ISERROR(SEARCH("Riesgo Alto",AD318)))</formula>
    </cfRule>
    <cfRule type="containsText" dxfId="4909" priority="5146" operator="containsText" text="Riesgo Extremo">
      <formula>NOT(ISERROR(SEARCH("Riesgo Extremo",AD318)))</formula>
    </cfRule>
  </conditionalFormatting>
  <conditionalFormatting sqref="AD414:AD437">
    <cfRule type="cellIs" dxfId="4908" priority="4877" operator="equal">
      <formula>"NO"</formula>
    </cfRule>
    <cfRule type="cellIs" dxfId="4907" priority="4878" operator="equal">
      <formula>"SI"</formula>
    </cfRule>
    <cfRule type="cellIs" dxfId="4906" priority="4879" operator="equal">
      <formula>"No"</formula>
    </cfRule>
    <cfRule type="cellIs" dxfId="4905" priority="4880" operator="equal">
      <formula>"Si"</formula>
    </cfRule>
    <cfRule type="containsText" dxfId="4904" priority="4881" operator="containsText" text="Riesgo Bajo">
      <formula>NOT(ISERROR(SEARCH("Riesgo Bajo",AD414)))</formula>
    </cfRule>
    <cfRule type="containsText" dxfId="4903" priority="4882" operator="containsText" text="Riesgo Menor">
      <formula>NOT(ISERROR(SEARCH("Riesgo Menor",AD414)))</formula>
    </cfRule>
    <cfRule type="containsText" dxfId="4902" priority="4883" operator="containsText" text="Riesgo Moderado">
      <formula>NOT(ISERROR(SEARCH("Riesgo Moderado",AD414)))</formula>
    </cfRule>
    <cfRule type="containsText" dxfId="4901" priority="4884" operator="containsText" text="Riesgo Alto">
      <formula>NOT(ISERROR(SEARCH("Riesgo Alto",AD414)))</formula>
    </cfRule>
    <cfRule type="containsText" dxfId="4900" priority="4885" operator="containsText" text="Riesgo Extremo">
      <formula>NOT(ISERROR(SEARCH("Riesgo Extremo",AD414)))</formula>
    </cfRule>
  </conditionalFormatting>
  <conditionalFormatting sqref="AD438:AD467">
    <cfRule type="cellIs" dxfId="4899" priority="4755" operator="equal">
      <formula>"NO"</formula>
    </cfRule>
    <cfRule type="cellIs" dxfId="4898" priority="4756" operator="equal">
      <formula>"SI"</formula>
    </cfRule>
    <cfRule type="cellIs" dxfId="4897" priority="4757" operator="equal">
      <formula>"No"</formula>
    </cfRule>
    <cfRule type="cellIs" dxfId="4896" priority="4758" operator="equal">
      <formula>"Si"</formula>
    </cfRule>
    <cfRule type="containsText" dxfId="4895" priority="4759" operator="containsText" text="Riesgo Bajo">
      <formula>NOT(ISERROR(SEARCH("Riesgo Bajo",AD438)))</formula>
    </cfRule>
    <cfRule type="containsText" dxfId="4894" priority="4760" operator="containsText" text="Riesgo Menor">
      <formula>NOT(ISERROR(SEARCH("Riesgo Menor",AD438)))</formula>
    </cfRule>
    <cfRule type="containsText" dxfId="4893" priority="4761" operator="containsText" text="Riesgo Moderado">
      <formula>NOT(ISERROR(SEARCH("Riesgo Moderado",AD438)))</formula>
    </cfRule>
    <cfRule type="containsText" dxfId="4892" priority="4762" operator="containsText" text="Riesgo Alto">
      <formula>NOT(ISERROR(SEARCH("Riesgo Alto",AD438)))</formula>
    </cfRule>
    <cfRule type="containsText" dxfId="4891" priority="4763" operator="containsText" text="Riesgo Extremo">
      <formula>NOT(ISERROR(SEARCH("Riesgo Extremo",AD438)))</formula>
    </cfRule>
  </conditionalFormatting>
  <conditionalFormatting sqref="AD468:AD503">
    <cfRule type="cellIs" dxfId="4890" priority="4696" operator="equal">
      <formula>"NO"</formula>
    </cfRule>
    <cfRule type="cellIs" dxfId="4889" priority="4697" operator="equal">
      <formula>"SI"</formula>
    </cfRule>
    <cfRule type="cellIs" dxfId="4888" priority="4698" operator="equal">
      <formula>"No"</formula>
    </cfRule>
    <cfRule type="cellIs" dxfId="4887" priority="4699" operator="equal">
      <formula>"Si"</formula>
    </cfRule>
    <cfRule type="containsText" dxfId="4886" priority="4700" operator="containsText" text="Riesgo Bajo">
      <formula>NOT(ISERROR(SEARCH("Riesgo Bajo",AD468)))</formula>
    </cfRule>
    <cfRule type="containsText" dxfId="4885" priority="4701" operator="containsText" text="Riesgo Menor">
      <formula>NOT(ISERROR(SEARCH("Riesgo Menor",AD468)))</formula>
    </cfRule>
    <cfRule type="containsText" dxfId="4884" priority="4702" operator="containsText" text="Riesgo Moderado">
      <formula>NOT(ISERROR(SEARCH("Riesgo Moderado",AD468)))</formula>
    </cfRule>
    <cfRule type="containsText" dxfId="4883" priority="4703" operator="containsText" text="Riesgo Alto">
      <formula>NOT(ISERROR(SEARCH("Riesgo Alto",AD468)))</formula>
    </cfRule>
    <cfRule type="containsText" dxfId="4882" priority="4704" operator="containsText" text="Riesgo Extremo">
      <formula>NOT(ISERROR(SEARCH("Riesgo Extremo",AD468)))</formula>
    </cfRule>
  </conditionalFormatting>
  <conditionalFormatting sqref="AD504:AD533">
    <cfRule type="cellIs" dxfId="4881" priority="4309" operator="equal">
      <formula>"NO"</formula>
    </cfRule>
    <cfRule type="cellIs" dxfId="4880" priority="4310" operator="equal">
      <formula>"SI"</formula>
    </cfRule>
    <cfRule type="cellIs" dxfId="4879" priority="4311" operator="equal">
      <formula>"No"</formula>
    </cfRule>
    <cfRule type="cellIs" dxfId="4878" priority="4312" operator="equal">
      <formula>"Si"</formula>
    </cfRule>
    <cfRule type="containsText" dxfId="4877" priority="4313" operator="containsText" text="Riesgo Bajo">
      <formula>NOT(ISERROR(SEARCH("Riesgo Bajo",AD504)))</formula>
    </cfRule>
    <cfRule type="containsText" dxfId="4876" priority="4314" operator="containsText" text="Riesgo Menor">
      <formula>NOT(ISERROR(SEARCH("Riesgo Menor",AD504)))</formula>
    </cfRule>
    <cfRule type="containsText" dxfId="4875" priority="4315" operator="containsText" text="Riesgo Moderado">
      <formula>NOT(ISERROR(SEARCH("Riesgo Moderado",AD504)))</formula>
    </cfRule>
    <cfRule type="containsText" dxfId="4874" priority="4316" operator="containsText" text="Riesgo Alto">
      <formula>NOT(ISERROR(SEARCH("Riesgo Alto",AD504)))</formula>
    </cfRule>
    <cfRule type="containsText" dxfId="4873" priority="4317" operator="containsText" text="Riesgo Extremo">
      <formula>NOT(ISERROR(SEARCH("Riesgo Extremo",AD504)))</formula>
    </cfRule>
  </conditionalFormatting>
  <conditionalFormatting sqref="AD534:AD563">
    <cfRule type="cellIs" dxfId="4872" priority="4224" operator="equal">
      <formula>"NO"</formula>
    </cfRule>
    <cfRule type="cellIs" dxfId="4871" priority="4225" operator="equal">
      <formula>"SI"</formula>
    </cfRule>
    <cfRule type="cellIs" dxfId="4870" priority="4226" operator="equal">
      <formula>"No"</formula>
    </cfRule>
    <cfRule type="cellIs" dxfId="4869" priority="4227" operator="equal">
      <formula>"Si"</formula>
    </cfRule>
    <cfRule type="containsText" dxfId="4868" priority="4228" operator="containsText" text="Riesgo Bajo">
      <formula>NOT(ISERROR(SEARCH("Riesgo Bajo",AD534)))</formula>
    </cfRule>
    <cfRule type="containsText" dxfId="4867" priority="4229" operator="containsText" text="Riesgo Menor">
      <formula>NOT(ISERROR(SEARCH("Riesgo Menor",AD534)))</formula>
    </cfRule>
    <cfRule type="containsText" dxfId="4866" priority="4230" operator="containsText" text="Riesgo Moderado">
      <formula>NOT(ISERROR(SEARCH("Riesgo Moderado",AD534)))</formula>
    </cfRule>
    <cfRule type="containsText" dxfId="4865" priority="4231" operator="containsText" text="Riesgo Alto">
      <formula>NOT(ISERROR(SEARCH("Riesgo Alto",AD534)))</formula>
    </cfRule>
    <cfRule type="containsText" dxfId="4864" priority="4232" operator="containsText" text="Riesgo Extremo">
      <formula>NOT(ISERROR(SEARCH("Riesgo Extremo",AD534)))</formula>
    </cfRule>
  </conditionalFormatting>
  <conditionalFormatting sqref="AD564:AD605">
    <cfRule type="cellIs" dxfId="4863" priority="4102" operator="equal">
      <formula>"NO"</formula>
    </cfRule>
    <cfRule type="cellIs" dxfId="4862" priority="4103" operator="equal">
      <formula>"SI"</formula>
    </cfRule>
    <cfRule type="cellIs" dxfId="4861" priority="4104" operator="equal">
      <formula>"No"</formula>
    </cfRule>
    <cfRule type="cellIs" dxfId="4860" priority="4105" operator="equal">
      <formula>"Si"</formula>
    </cfRule>
    <cfRule type="containsText" dxfId="4859" priority="4106" operator="containsText" text="Riesgo Bajo">
      <formula>NOT(ISERROR(SEARCH("Riesgo Bajo",AD564)))</formula>
    </cfRule>
    <cfRule type="containsText" dxfId="4858" priority="4107" operator="containsText" text="Riesgo Menor">
      <formula>NOT(ISERROR(SEARCH("Riesgo Menor",AD564)))</formula>
    </cfRule>
    <cfRule type="containsText" dxfId="4857" priority="4108" operator="containsText" text="Riesgo Moderado">
      <formula>NOT(ISERROR(SEARCH("Riesgo Moderado",AD564)))</formula>
    </cfRule>
    <cfRule type="containsText" dxfId="4856" priority="4109" operator="containsText" text="Riesgo Alto">
      <formula>NOT(ISERROR(SEARCH("Riesgo Alto",AD564)))</formula>
    </cfRule>
    <cfRule type="containsText" dxfId="4855" priority="4110" operator="containsText" text="Riesgo Extremo">
      <formula>NOT(ISERROR(SEARCH("Riesgo Extremo",AD564)))</formula>
    </cfRule>
  </conditionalFormatting>
  <conditionalFormatting sqref="AD606:AD677">
    <cfRule type="cellIs" dxfId="4854" priority="3234" operator="equal">
      <formula>"NO"</formula>
    </cfRule>
    <cfRule type="cellIs" dxfId="4853" priority="3235" operator="equal">
      <formula>"SI"</formula>
    </cfRule>
    <cfRule type="cellIs" dxfId="4852" priority="3236" operator="equal">
      <formula>"No"</formula>
    </cfRule>
    <cfRule type="cellIs" dxfId="4851" priority="3237" operator="equal">
      <formula>"Si"</formula>
    </cfRule>
    <cfRule type="containsText" dxfId="4850" priority="3238" operator="containsText" text="Riesgo Bajo">
      <formula>NOT(ISERROR(SEARCH("Riesgo Bajo",AD606)))</formula>
    </cfRule>
    <cfRule type="containsText" dxfId="4849" priority="3239" operator="containsText" text="Riesgo Menor">
      <formula>NOT(ISERROR(SEARCH("Riesgo Menor",AD606)))</formula>
    </cfRule>
    <cfRule type="containsText" dxfId="4848" priority="3240" operator="containsText" text="Riesgo Moderado">
      <formula>NOT(ISERROR(SEARCH("Riesgo Moderado",AD606)))</formula>
    </cfRule>
    <cfRule type="containsText" dxfId="4847" priority="3241" operator="containsText" text="Riesgo Alto">
      <formula>NOT(ISERROR(SEARCH("Riesgo Alto",AD606)))</formula>
    </cfRule>
    <cfRule type="containsText" dxfId="4846" priority="3242" operator="containsText" text="Riesgo Extremo">
      <formula>NOT(ISERROR(SEARCH("Riesgo Extremo",AD606)))</formula>
    </cfRule>
  </conditionalFormatting>
  <conditionalFormatting sqref="AD678:AD695">
    <cfRule type="cellIs" dxfId="4845" priority="2998" operator="equal">
      <formula>"NO"</formula>
    </cfRule>
    <cfRule type="cellIs" dxfId="4844" priority="2999" operator="equal">
      <formula>"SI"</formula>
    </cfRule>
    <cfRule type="cellIs" dxfId="4843" priority="3000" operator="equal">
      <formula>"No"</formula>
    </cfRule>
    <cfRule type="cellIs" dxfId="4842" priority="3001" operator="equal">
      <formula>"Si"</formula>
    </cfRule>
    <cfRule type="containsText" dxfId="4841" priority="3002" operator="containsText" text="Riesgo Bajo">
      <formula>NOT(ISERROR(SEARCH("Riesgo Bajo",AD678)))</formula>
    </cfRule>
    <cfRule type="containsText" dxfId="4840" priority="3003" operator="containsText" text="Riesgo Menor">
      <formula>NOT(ISERROR(SEARCH("Riesgo Menor",AD678)))</formula>
    </cfRule>
    <cfRule type="containsText" dxfId="4839" priority="3004" operator="containsText" text="Riesgo Moderado">
      <formula>NOT(ISERROR(SEARCH("Riesgo Moderado",AD678)))</formula>
    </cfRule>
    <cfRule type="containsText" dxfId="4838" priority="3005" operator="containsText" text="Riesgo Alto">
      <formula>NOT(ISERROR(SEARCH("Riesgo Alto",AD678)))</formula>
    </cfRule>
    <cfRule type="containsText" dxfId="4837" priority="3006" operator="containsText" text="Riesgo Extremo">
      <formula>NOT(ISERROR(SEARCH("Riesgo Extremo",AD678)))</formula>
    </cfRule>
  </conditionalFormatting>
  <conditionalFormatting sqref="AD696:AD731">
    <cfRule type="cellIs" dxfId="4836" priority="2799" operator="equal">
      <formula>"NO"</formula>
    </cfRule>
    <cfRule type="cellIs" dxfId="4835" priority="2800" operator="equal">
      <formula>"SI"</formula>
    </cfRule>
    <cfRule type="cellIs" dxfId="4834" priority="2801" operator="equal">
      <formula>"No"</formula>
    </cfRule>
    <cfRule type="cellIs" dxfId="4833" priority="2802" operator="equal">
      <formula>"Si"</formula>
    </cfRule>
    <cfRule type="containsText" dxfId="4832" priority="2803" operator="containsText" text="Riesgo Bajo">
      <formula>NOT(ISERROR(SEARCH("Riesgo Bajo",AD696)))</formula>
    </cfRule>
    <cfRule type="containsText" dxfId="4831" priority="2804" operator="containsText" text="Riesgo Menor">
      <formula>NOT(ISERROR(SEARCH("Riesgo Menor",AD696)))</formula>
    </cfRule>
    <cfRule type="containsText" dxfId="4830" priority="2805" operator="containsText" text="Riesgo Moderado">
      <formula>NOT(ISERROR(SEARCH("Riesgo Moderado",AD696)))</formula>
    </cfRule>
    <cfRule type="containsText" dxfId="4829" priority="2806" operator="containsText" text="Riesgo Alto">
      <formula>NOT(ISERROR(SEARCH("Riesgo Alto",AD696)))</formula>
    </cfRule>
    <cfRule type="containsText" dxfId="4828" priority="2807" operator="containsText" text="Riesgo Extremo">
      <formula>NOT(ISERROR(SEARCH("Riesgo Extremo",AD696)))</formula>
    </cfRule>
  </conditionalFormatting>
  <conditionalFormatting sqref="AD732:AD761">
    <cfRule type="cellIs" dxfId="4827" priority="2677" operator="equal">
      <formula>"NO"</formula>
    </cfRule>
    <cfRule type="cellIs" dxfId="4826" priority="2678" operator="equal">
      <formula>"SI"</formula>
    </cfRule>
    <cfRule type="cellIs" dxfId="4825" priority="2679" operator="equal">
      <formula>"No"</formula>
    </cfRule>
    <cfRule type="cellIs" dxfId="4824" priority="2680" operator="equal">
      <formula>"Si"</formula>
    </cfRule>
    <cfRule type="containsText" dxfId="4823" priority="2681" operator="containsText" text="Riesgo Bajo">
      <formula>NOT(ISERROR(SEARCH("Riesgo Bajo",AD732)))</formula>
    </cfRule>
    <cfRule type="containsText" dxfId="4822" priority="2682" operator="containsText" text="Riesgo Menor">
      <formula>NOT(ISERROR(SEARCH("Riesgo Menor",AD732)))</formula>
    </cfRule>
    <cfRule type="containsText" dxfId="4821" priority="2683" operator="containsText" text="Riesgo Moderado">
      <formula>NOT(ISERROR(SEARCH("Riesgo Moderado",AD732)))</formula>
    </cfRule>
    <cfRule type="containsText" dxfId="4820" priority="2684" operator="containsText" text="Riesgo Alto">
      <formula>NOT(ISERROR(SEARCH("Riesgo Alto",AD732)))</formula>
    </cfRule>
    <cfRule type="containsText" dxfId="4819" priority="2685" operator="containsText" text="Riesgo Extremo">
      <formula>NOT(ISERROR(SEARCH("Riesgo Extremo",AD732)))</formula>
    </cfRule>
  </conditionalFormatting>
  <conditionalFormatting sqref="AD762:AD815">
    <cfRule type="cellIs" dxfId="4818" priority="2618" operator="equal">
      <formula>"NO"</formula>
    </cfRule>
    <cfRule type="cellIs" dxfId="4817" priority="2619" operator="equal">
      <formula>"SI"</formula>
    </cfRule>
    <cfRule type="cellIs" dxfId="4816" priority="2620" operator="equal">
      <formula>"No"</formula>
    </cfRule>
    <cfRule type="cellIs" dxfId="4815" priority="2621" operator="equal">
      <formula>"Si"</formula>
    </cfRule>
    <cfRule type="containsText" dxfId="4814" priority="2622" operator="containsText" text="Riesgo Bajo">
      <formula>NOT(ISERROR(SEARCH("Riesgo Bajo",AD762)))</formula>
    </cfRule>
    <cfRule type="containsText" dxfId="4813" priority="2623" operator="containsText" text="Riesgo Menor">
      <formula>NOT(ISERROR(SEARCH("Riesgo Menor",AD762)))</formula>
    </cfRule>
    <cfRule type="containsText" dxfId="4812" priority="2624" operator="containsText" text="Riesgo Moderado">
      <formula>NOT(ISERROR(SEARCH("Riesgo Moderado",AD762)))</formula>
    </cfRule>
    <cfRule type="containsText" dxfId="4811" priority="2625" operator="containsText" text="Riesgo Alto">
      <formula>NOT(ISERROR(SEARCH("Riesgo Alto",AD762)))</formula>
    </cfRule>
    <cfRule type="containsText" dxfId="4810" priority="2626" operator="containsText" text="Riesgo Extremo">
      <formula>NOT(ISERROR(SEARCH("Riesgo Extremo",AD762)))</formula>
    </cfRule>
  </conditionalFormatting>
  <conditionalFormatting sqref="AD816:AD845">
    <cfRule type="cellIs" dxfId="4809" priority="2323" operator="equal">
      <formula>"NO"</formula>
    </cfRule>
    <cfRule type="cellIs" dxfId="4808" priority="2324" operator="equal">
      <formula>"SI"</formula>
    </cfRule>
    <cfRule type="cellIs" dxfId="4807" priority="2325" operator="equal">
      <formula>"No"</formula>
    </cfRule>
    <cfRule type="cellIs" dxfId="4806" priority="2326" operator="equal">
      <formula>"Si"</formula>
    </cfRule>
    <cfRule type="containsText" dxfId="4805" priority="2327" operator="containsText" text="Riesgo Bajo">
      <formula>NOT(ISERROR(SEARCH("Riesgo Bajo",AD816)))</formula>
    </cfRule>
    <cfRule type="containsText" dxfId="4804" priority="2328" operator="containsText" text="Riesgo Menor">
      <formula>NOT(ISERROR(SEARCH("Riesgo Menor",AD816)))</formula>
    </cfRule>
    <cfRule type="containsText" dxfId="4803" priority="2329" operator="containsText" text="Riesgo Moderado">
      <formula>NOT(ISERROR(SEARCH("Riesgo Moderado",AD816)))</formula>
    </cfRule>
    <cfRule type="containsText" dxfId="4802" priority="2330" operator="containsText" text="Riesgo Alto">
      <formula>NOT(ISERROR(SEARCH("Riesgo Alto",AD816)))</formula>
    </cfRule>
    <cfRule type="containsText" dxfId="4801" priority="2331" operator="containsText" text="Riesgo Extremo">
      <formula>NOT(ISERROR(SEARCH("Riesgo Extremo",AD816)))</formula>
    </cfRule>
  </conditionalFormatting>
  <conditionalFormatting sqref="AD846:AD905">
    <cfRule type="cellIs" dxfId="4800" priority="2061" operator="equal">
      <formula>"NO"</formula>
    </cfRule>
    <cfRule type="cellIs" dxfId="4799" priority="2062" operator="equal">
      <formula>"SI"</formula>
    </cfRule>
    <cfRule type="cellIs" dxfId="4798" priority="2063" operator="equal">
      <formula>"No"</formula>
    </cfRule>
    <cfRule type="cellIs" dxfId="4797" priority="2064" operator="equal">
      <formula>"Si"</formula>
    </cfRule>
    <cfRule type="containsText" dxfId="4796" priority="2065" operator="containsText" text="Riesgo Bajo">
      <formula>NOT(ISERROR(SEARCH("Riesgo Bajo",AD846)))</formula>
    </cfRule>
    <cfRule type="containsText" dxfId="4795" priority="2066" operator="containsText" text="Riesgo Menor">
      <formula>NOT(ISERROR(SEARCH("Riesgo Menor",AD846)))</formula>
    </cfRule>
    <cfRule type="containsText" dxfId="4794" priority="2067" operator="containsText" text="Riesgo Moderado">
      <formula>NOT(ISERROR(SEARCH("Riesgo Moderado",AD846)))</formula>
    </cfRule>
    <cfRule type="containsText" dxfId="4793" priority="2068" operator="containsText" text="Riesgo Alto">
      <formula>NOT(ISERROR(SEARCH("Riesgo Alto",AD846)))</formula>
    </cfRule>
    <cfRule type="containsText" dxfId="4792" priority="2069" operator="containsText" text="Riesgo Extremo">
      <formula>NOT(ISERROR(SEARCH("Riesgo Extremo",AD846)))</formula>
    </cfRule>
  </conditionalFormatting>
  <conditionalFormatting sqref="AD906:AD935">
    <cfRule type="cellIs" dxfId="4791" priority="82" operator="equal">
      <formula>"NO"</formula>
    </cfRule>
    <cfRule type="cellIs" dxfId="4790" priority="83" operator="equal">
      <formula>"SI"</formula>
    </cfRule>
    <cfRule type="cellIs" dxfId="4789" priority="84" operator="equal">
      <formula>"No"</formula>
    </cfRule>
    <cfRule type="cellIs" dxfId="4788" priority="85" operator="equal">
      <formula>"Si"</formula>
    </cfRule>
    <cfRule type="containsText" dxfId="4787" priority="86" operator="containsText" text="Riesgo Bajo">
      <formula>NOT(ISERROR(SEARCH("Riesgo Bajo",AD906)))</formula>
    </cfRule>
    <cfRule type="containsText" dxfId="4786" priority="87" operator="containsText" text="Riesgo Menor">
      <formula>NOT(ISERROR(SEARCH("Riesgo Menor",AD906)))</formula>
    </cfRule>
    <cfRule type="containsText" dxfId="4785" priority="88" operator="containsText" text="Riesgo Moderado">
      <formula>NOT(ISERROR(SEARCH("Riesgo Moderado",AD906)))</formula>
    </cfRule>
    <cfRule type="containsText" dxfId="4784" priority="89" operator="containsText" text="Riesgo Alto">
      <formula>NOT(ISERROR(SEARCH("Riesgo Alto",AD906)))</formula>
    </cfRule>
    <cfRule type="containsText" dxfId="4783" priority="90" operator="containsText" text="Riesgo Extremo">
      <formula>NOT(ISERROR(SEARCH("Riesgo Extremo",AD906)))</formula>
    </cfRule>
  </conditionalFormatting>
  <conditionalFormatting sqref="AD936:AD977">
    <cfRule type="cellIs" dxfId="4782" priority="1988" operator="equal">
      <formula>"NO"</formula>
    </cfRule>
    <cfRule type="cellIs" dxfId="4781" priority="1989" operator="equal">
      <formula>"SI"</formula>
    </cfRule>
    <cfRule type="cellIs" dxfId="4780" priority="1990" operator="equal">
      <formula>"No"</formula>
    </cfRule>
    <cfRule type="cellIs" dxfId="4779" priority="1991" operator="equal">
      <formula>"Si"</formula>
    </cfRule>
    <cfRule type="containsText" dxfId="4778" priority="1992" operator="containsText" text="Riesgo Bajo">
      <formula>NOT(ISERROR(SEARCH("Riesgo Bajo",AD936)))</formula>
    </cfRule>
    <cfRule type="containsText" dxfId="4777" priority="1993" operator="containsText" text="Riesgo Menor">
      <formula>NOT(ISERROR(SEARCH("Riesgo Menor",AD936)))</formula>
    </cfRule>
    <cfRule type="containsText" dxfId="4776" priority="1994" operator="containsText" text="Riesgo Moderado">
      <formula>NOT(ISERROR(SEARCH("Riesgo Moderado",AD936)))</formula>
    </cfRule>
    <cfRule type="containsText" dxfId="4775" priority="1995" operator="containsText" text="Riesgo Alto">
      <formula>NOT(ISERROR(SEARCH("Riesgo Alto",AD936)))</formula>
    </cfRule>
    <cfRule type="containsText" dxfId="4774" priority="1996" operator="containsText" text="Riesgo Extremo">
      <formula>NOT(ISERROR(SEARCH("Riesgo Extremo",AD936)))</formula>
    </cfRule>
  </conditionalFormatting>
  <conditionalFormatting sqref="AD978:AD1025">
    <cfRule type="cellIs" dxfId="4773" priority="1579" operator="equal">
      <formula>"NO"</formula>
    </cfRule>
    <cfRule type="cellIs" dxfId="4772" priority="1580" operator="equal">
      <formula>"SI"</formula>
    </cfRule>
    <cfRule type="cellIs" dxfId="4771" priority="1581" operator="equal">
      <formula>"No"</formula>
    </cfRule>
    <cfRule type="cellIs" dxfId="4770" priority="1582" operator="equal">
      <formula>"Si"</formula>
    </cfRule>
    <cfRule type="containsText" dxfId="4769" priority="1583" operator="containsText" text="Riesgo Bajo">
      <formula>NOT(ISERROR(SEARCH("Riesgo Bajo",AD978)))</formula>
    </cfRule>
    <cfRule type="containsText" dxfId="4768" priority="1584" operator="containsText" text="Riesgo Menor">
      <formula>NOT(ISERROR(SEARCH("Riesgo Menor",AD978)))</formula>
    </cfRule>
    <cfRule type="containsText" dxfId="4767" priority="1585" operator="containsText" text="Riesgo Moderado">
      <formula>NOT(ISERROR(SEARCH("Riesgo Moderado",AD978)))</formula>
    </cfRule>
    <cfRule type="containsText" dxfId="4766" priority="1586" operator="containsText" text="Riesgo Alto">
      <formula>NOT(ISERROR(SEARCH("Riesgo Alto",AD978)))</formula>
    </cfRule>
    <cfRule type="containsText" dxfId="4765" priority="1587" operator="containsText" text="Riesgo Extremo">
      <formula>NOT(ISERROR(SEARCH("Riesgo Extremo",AD978)))</formula>
    </cfRule>
  </conditionalFormatting>
  <conditionalFormatting sqref="AD1026:AD1067">
    <cfRule type="cellIs" dxfId="4764" priority="1324" operator="equal">
      <formula>"NO"</formula>
    </cfRule>
    <cfRule type="cellIs" dxfId="4763" priority="1325" operator="equal">
      <formula>"SI"</formula>
    </cfRule>
    <cfRule type="cellIs" dxfId="4762" priority="1326" operator="equal">
      <formula>"No"</formula>
    </cfRule>
    <cfRule type="cellIs" dxfId="4761" priority="1327" operator="equal">
      <formula>"Si"</formula>
    </cfRule>
    <cfRule type="containsText" dxfId="4760" priority="1328" operator="containsText" text="Riesgo Bajo">
      <formula>NOT(ISERROR(SEARCH("Riesgo Bajo",AD1026)))</formula>
    </cfRule>
    <cfRule type="containsText" dxfId="4759" priority="1329" operator="containsText" text="Riesgo Menor">
      <formula>NOT(ISERROR(SEARCH("Riesgo Menor",AD1026)))</formula>
    </cfRule>
    <cfRule type="containsText" dxfId="4758" priority="1330" operator="containsText" text="Riesgo Moderado">
      <formula>NOT(ISERROR(SEARCH("Riesgo Moderado",AD1026)))</formula>
    </cfRule>
    <cfRule type="containsText" dxfId="4757" priority="1331" operator="containsText" text="Riesgo Alto">
      <formula>NOT(ISERROR(SEARCH("Riesgo Alto",AD1026)))</formula>
    </cfRule>
    <cfRule type="containsText" dxfId="4756" priority="1332" operator="containsText" text="Riesgo Extremo">
      <formula>NOT(ISERROR(SEARCH("Riesgo Extremo",AD1026)))</formula>
    </cfRule>
  </conditionalFormatting>
  <conditionalFormatting sqref="AD1068:AD1109">
    <cfRule type="cellIs" dxfId="4755" priority="1265" operator="equal">
      <formula>"NO"</formula>
    </cfRule>
    <cfRule type="cellIs" dxfId="4754" priority="1266" operator="equal">
      <formula>"SI"</formula>
    </cfRule>
    <cfRule type="cellIs" dxfId="4753" priority="1267" operator="equal">
      <formula>"No"</formula>
    </cfRule>
    <cfRule type="cellIs" dxfId="4752" priority="1268" operator="equal">
      <formula>"Si"</formula>
    </cfRule>
    <cfRule type="containsText" dxfId="4751" priority="1269" operator="containsText" text="Riesgo Bajo">
      <formula>NOT(ISERROR(SEARCH("Riesgo Bajo",AD1068)))</formula>
    </cfRule>
    <cfRule type="containsText" dxfId="4750" priority="1270" operator="containsText" text="Riesgo Menor">
      <formula>NOT(ISERROR(SEARCH("Riesgo Menor",AD1068)))</formula>
    </cfRule>
    <cfRule type="containsText" dxfId="4749" priority="1271" operator="containsText" text="Riesgo Moderado">
      <formula>NOT(ISERROR(SEARCH("Riesgo Moderado",AD1068)))</formula>
    </cfRule>
    <cfRule type="containsText" dxfId="4748" priority="1272" operator="containsText" text="Riesgo Alto">
      <formula>NOT(ISERROR(SEARCH("Riesgo Alto",AD1068)))</formula>
    </cfRule>
    <cfRule type="containsText" dxfId="4747" priority="1273" operator="containsText" text="Riesgo Extremo">
      <formula>NOT(ISERROR(SEARCH("Riesgo Extremo",AD1068)))</formula>
    </cfRule>
  </conditionalFormatting>
  <conditionalFormatting sqref="AD1110:AD1151">
    <cfRule type="cellIs" dxfId="4746" priority="980" operator="equal">
      <formula>"NO"</formula>
    </cfRule>
    <cfRule type="cellIs" dxfId="4745" priority="981" operator="equal">
      <formula>"SI"</formula>
    </cfRule>
    <cfRule type="cellIs" dxfId="4744" priority="982" operator="equal">
      <formula>"No"</formula>
    </cfRule>
    <cfRule type="cellIs" dxfId="4743" priority="983" operator="equal">
      <formula>"Si"</formula>
    </cfRule>
    <cfRule type="containsText" dxfId="4742" priority="984" operator="containsText" text="Riesgo Bajo">
      <formula>NOT(ISERROR(SEARCH("Riesgo Bajo",AD1110)))</formula>
    </cfRule>
    <cfRule type="containsText" dxfId="4741" priority="985" operator="containsText" text="Riesgo Menor">
      <formula>NOT(ISERROR(SEARCH("Riesgo Menor",AD1110)))</formula>
    </cfRule>
    <cfRule type="containsText" dxfId="4740" priority="986" operator="containsText" text="Riesgo Moderado">
      <formula>NOT(ISERROR(SEARCH("Riesgo Moderado",AD1110)))</formula>
    </cfRule>
    <cfRule type="containsText" dxfId="4739" priority="987" operator="containsText" text="Riesgo Alto">
      <formula>NOT(ISERROR(SEARCH("Riesgo Alto",AD1110)))</formula>
    </cfRule>
    <cfRule type="containsText" dxfId="4738" priority="988" operator="containsText" text="Riesgo Extremo">
      <formula>NOT(ISERROR(SEARCH("Riesgo Extremo",AD1110)))</formula>
    </cfRule>
  </conditionalFormatting>
  <conditionalFormatting sqref="AD1152:AD1181">
    <cfRule type="cellIs" dxfId="4737" priority="921" operator="equal">
      <formula>"NO"</formula>
    </cfRule>
    <cfRule type="cellIs" dxfId="4736" priority="922" operator="equal">
      <formula>"SI"</formula>
    </cfRule>
    <cfRule type="cellIs" dxfId="4735" priority="923" operator="equal">
      <formula>"No"</formula>
    </cfRule>
    <cfRule type="cellIs" dxfId="4734" priority="924" operator="equal">
      <formula>"Si"</formula>
    </cfRule>
    <cfRule type="containsText" dxfId="4733" priority="925" operator="containsText" text="Riesgo Bajo">
      <formula>NOT(ISERROR(SEARCH("Riesgo Bajo",AD1152)))</formula>
    </cfRule>
    <cfRule type="containsText" dxfId="4732" priority="926" operator="containsText" text="Riesgo Menor">
      <formula>NOT(ISERROR(SEARCH("Riesgo Menor",AD1152)))</formula>
    </cfRule>
    <cfRule type="containsText" dxfId="4731" priority="927" operator="containsText" text="Riesgo Moderado">
      <formula>NOT(ISERROR(SEARCH("Riesgo Moderado",AD1152)))</formula>
    </cfRule>
    <cfRule type="containsText" dxfId="4730" priority="928" operator="containsText" text="Riesgo Alto">
      <formula>NOT(ISERROR(SEARCH("Riesgo Alto",AD1152)))</formula>
    </cfRule>
    <cfRule type="containsText" dxfId="4729" priority="929" operator="containsText" text="Riesgo Extremo">
      <formula>NOT(ISERROR(SEARCH("Riesgo Extremo",AD1152)))</formula>
    </cfRule>
  </conditionalFormatting>
  <conditionalFormatting sqref="AD1200:AD1217">
    <cfRule type="cellIs" dxfId="4728" priority="711" operator="equal">
      <formula>"NO"</formula>
    </cfRule>
    <cfRule type="cellIs" dxfId="4727" priority="712" operator="equal">
      <formula>"SI"</formula>
    </cfRule>
    <cfRule type="cellIs" dxfId="4726" priority="713" operator="equal">
      <formula>"No"</formula>
    </cfRule>
    <cfRule type="cellIs" dxfId="4725" priority="714" operator="equal">
      <formula>"Si"</formula>
    </cfRule>
    <cfRule type="containsText" dxfId="4724" priority="715" operator="containsText" text="Riesgo Bajo">
      <formula>NOT(ISERROR(SEARCH("Riesgo Bajo",AD1200)))</formula>
    </cfRule>
    <cfRule type="containsText" dxfId="4723" priority="716" operator="containsText" text="Riesgo Menor">
      <formula>NOT(ISERROR(SEARCH("Riesgo Menor",AD1200)))</formula>
    </cfRule>
    <cfRule type="containsText" dxfId="4722" priority="717" operator="containsText" text="Riesgo Moderado">
      <formula>NOT(ISERROR(SEARCH("Riesgo Moderado",AD1200)))</formula>
    </cfRule>
    <cfRule type="containsText" dxfId="4721" priority="718" operator="containsText" text="Riesgo Alto">
      <formula>NOT(ISERROR(SEARCH("Riesgo Alto",AD1200)))</formula>
    </cfRule>
    <cfRule type="containsText" dxfId="4720" priority="719" operator="containsText" text="Riesgo Extremo">
      <formula>NOT(ISERROR(SEARCH("Riesgo Extremo",AD1200)))</formula>
    </cfRule>
  </conditionalFormatting>
  <conditionalFormatting sqref="AD1218:AD1247">
    <cfRule type="cellIs" dxfId="4719" priority="487" operator="equal">
      <formula>"NO"</formula>
    </cfRule>
    <cfRule type="cellIs" dxfId="4718" priority="488" operator="equal">
      <formula>"SI"</formula>
    </cfRule>
    <cfRule type="cellIs" dxfId="4717" priority="489" operator="equal">
      <formula>"No"</formula>
    </cfRule>
    <cfRule type="cellIs" dxfId="4716" priority="490" operator="equal">
      <formula>"Si"</formula>
    </cfRule>
    <cfRule type="containsText" dxfId="4715" priority="491" operator="containsText" text="Riesgo Bajo">
      <formula>NOT(ISERROR(SEARCH("Riesgo Bajo",AD1218)))</formula>
    </cfRule>
    <cfRule type="containsText" dxfId="4714" priority="492" operator="containsText" text="Riesgo Menor">
      <formula>NOT(ISERROR(SEARCH("Riesgo Menor",AD1218)))</formula>
    </cfRule>
    <cfRule type="containsText" dxfId="4713" priority="493" operator="containsText" text="Riesgo Moderado">
      <formula>NOT(ISERROR(SEARCH("Riesgo Moderado",AD1218)))</formula>
    </cfRule>
    <cfRule type="containsText" dxfId="4712" priority="494" operator="containsText" text="Riesgo Alto">
      <formula>NOT(ISERROR(SEARCH("Riesgo Alto",AD1218)))</formula>
    </cfRule>
    <cfRule type="containsText" dxfId="4711" priority="495" operator="containsText" text="Riesgo Extremo">
      <formula>NOT(ISERROR(SEARCH("Riesgo Extremo",AD1218)))</formula>
    </cfRule>
  </conditionalFormatting>
  <conditionalFormatting sqref="AD1248:AD1289">
    <cfRule type="cellIs" dxfId="4710" priority="263" operator="equal">
      <formula>"NO"</formula>
    </cfRule>
    <cfRule type="cellIs" dxfId="4709" priority="264" operator="equal">
      <formula>"SI"</formula>
    </cfRule>
    <cfRule type="cellIs" dxfId="4708" priority="265" operator="equal">
      <formula>"No"</formula>
    </cfRule>
    <cfRule type="cellIs" dxfId="4707" priority="266" operator="equal">
      <formula>"Si"</formula>
    </cfRule>
    <cfRule type="containsText" dxfId="4706" priority="267" operator="containsText" text="Riesgo Bajo">
      <formula>NOT(ISERROR(SEARCH("Riesgo Bajo",AD1248)))</formula>
    </cfRule>
    <cfRule type="containsText" dxfId="4705" priority="268" operator="containsText" text="Riesgo Menor">
      <formula>NOT(ISERROR(SEARCH("Riesgo Menor",AD1248)))</formula>
    </cfRule>
    <cfRule type="containsText" dxfId="4704" priority="269" operator="containsText" text="Riesgo Moderado">
      <formula>NOT(ISERROR(SEARCH("Riesgo Moderado",AD1248)))</formula>
    </cfRule>
    <cfRule type="containsText" dxfId="4703" priority="270" operator="containsText" text="Riesgo Alto">
      <formula>NOT(ISERROR(SEARCH("Riesgo Alto",AD1248)))</formula>
    </cfRule>
    <cfRule type="containsText" dxfId="4702" priority="271" operator="containsText" text="Riesgo Extremo">
      <formula>NOT(ISERROR(SEARCH("Riesgo Extremo",AD1248)))</formula>
    </cfRule>
  </conditionalFormatting>
  <conditionalFormatting sqref="AD1290:AD1319">
    <cfRule type="cellIs" dxfId="4701" priority="141" operator="equal">
      <formula>"NO"</formula>
    </cfRule>
    <cfRule type="cellIs" dxfId="4700" priority="142" operator="equal">
      <formula>"SI"</formula>
    </cfRule>
    <cfRule type="cellIs" dxfId="4699" priority="143" operator="equal">
      <formula>"No"</formula>
    </cfRule>
    <cfRule type="cellIs" dxfId="4698" priority="144" operator="equal">
      <formula>"Si"</formula>
    </cfRule>
    <cfRule type="containsText" dxfId="4697" priority="145" operator="containsText" text="Riesgo Bajo">
      <formula>NOT(ISERROR(SEARCH("Riesgo Bajo",AD1290)))</formula>
    </cfRule>
    <cfRule type="containsText" dxfId="4696" priority="146" operator="containsText" text="Riesgo Menor">
      <formula>NOT(ISERROR(SEARCH("Riesgo Menor",AD1290)))</formula>
    </cfRule>
    <cfRule type="containsText" dxfId="4695" priority="147" operator="containsText" text="Riesgo Moderado">
      <formula>NOT(ISERROR(SEARCH("Riesgo Moderado",AD1290)))</formula>
    </cfRule>
    <cfRule type="containsText" dxfId="4694" priority="148" operator="containsText" text="Riesgo Alto">
      <formula>NOT(ISERROR(SEARCH("Riesgo Alto",AD1290)))</formula>
    </cfRule>
    <cfRule type="containsText" dxfId="4693" priority="149" operator="containsText" text="Riesgo Extremo">
      <formula>NOT(ISERROR(SEARCH("Riesgo Extremo",AD1290)))</formula>
    </cfRule>
  </conditionalFormatting>
  <conditionalFormatting sqref="AE186">
    <cfRule type="cellIs" dxfId="4692" priority="6185" operator="equal">
      <formula>"No Aplica-Cuando la línea de activo de información corresponde al agrupamiento de activos de información, ejemplo: Etapas, Grupos."</formula>
    </cfRule>
    <cfRule type="cellIs" dxfId="4691" priority="6186" operator="equal">
      <formula>"No Aplica - N/A"</formula>
    </cfRule>
    <cfRule type="cellIs" dxfId="4690" priority="6187" operator="equal">
      <formula>"0. No Aplica"</formula>
    </cfRule>
    <cfRule type="cellIs" dxfId="4689" priority="6188" operator="equal">
      <formula>"1. Improbable"</formula>
    </cfRule>
    <cfRule type="cellIs" dxfId="4688" priority="6189" operator="equal">
      <formula>"1. Insignificante"</formula>
    </cfRule>
    <cfRule type="cellIs" dxfId="4687" priority="6190" operator="equal">
      <formula>"2. Rara Vez"</formula>
    </cfRule>
    <cfRule type="cellIs" dxfId="4686" priority="6191" operator="equal">
      <formula>"2. Menor"</formula>
    </cfRule>
    <cfRule type="cellIs" dxfId="4685" priority="6192" operator="equal">
      <formula>"3. Posible"</formula>
    </cfRule>
    <cfRule type="cellIs" dxfId="4684" priority="6193" operator="equal">
      <formula>"3. Moderado"</formula>
    </cfRule>
    <cfRule type="cellIs" dxfId="4683" priority="6194" operator="equal">
      <formula>"4. Probable"</formula>
    </cfRule>
    <cfRule type="cellIs" dxfId="4682" priority="6195" operator="equal">
      <formula>"4. Mayor"</formula>
    </cfRule>
    <cfRule type="cellIs" dxfId="4681" priority="6196" operator="equal">
      <formula>"5. Casi Seguro"</formula>
    </cfRule>
    <cfRule type="cellIs" dxfId="4680" priority="6197" operator="equal">
      <formula>"5. Catastrófico"</formula>
    </cfRule>
    <cfRule type="cellIs" dxfId="4679" priority="6198" operator="equal">
      <formula>"Si"</formula>
    </cfRule>
    <cfRule type="cellIs" dxfId="4678" priority="6199" operator="equal">
      <formula>"No Aplica"</formula>
    </cfRule>
    <cfRule type="cellIs" dxfId="4677" priority="6200" operator="equal">
      <formula>"No"</formula>
    </cfRule>
    <cfRule type="cellIs" dxfId="4676" priority="6201" operator="equal">
      <formula>"Sin Resultados"</formula>
    </cfRule>
    <cfRule type="cellIs" dxfId="4675" priority="6202" operator="equal">
      <formula>"Negativos"</formula>
    </cfRule>
    <cfRule type="cellIs" dxfId="4674" priority="6203" operator="equal">
      <formula>"Positivos"</formula>
    </cfRule>
    <cfRule type="cellIs" dxfId="4673" priority="6204" operator="equal">
      <formula>"No se esperan resultados"</formula>
    </cfRule>
    <cfRule type="cellIs" dxfId="4672" priority="6205" operator="equal">
      <formula>"Realizar una revisión anual de los controles definidos"</formula>
    </cfRule>
    <cfRule type="cellIs" dxfId="4671" priority="6206" operator="equal">
      <formula>"Generar controles al Activo de Información para proteger su Confidencialidad, Integridad y Disponibilidad del Riesgo"</formula>
    </cfRule>
    <cfRule type="cellIs" dxfId="4670" priority="6207" operator="equal">
      <formula>"Generar plan de tratamiento para controlar, mitigar y/o eliminar el riesgo"</formula>
    </cfRule>
    <cfRule type="cellIs" dxfId="4669" priority="6208" operator="equal">
      <formula>"NO APLICA-Cuando no Existe Riesgo que aplique"</formula>
    </cfRule>
  </conditionalFormatting>
  <conditionalFormatting sqref="AE192">
    <cfRule type="cellIs" dxfId="4668" priority="6209" operator="equal">
      <formula>"No Aplica-Cuando la línea de activo de información corresponde al agrupamiento de activos de información, ejemplo: Etapas, Grupos."</formula>
    </cfRule>
    <cfRule type="cellIs" dxfId="4667" priority="6210" operator="equal">
      <formula>"No Aplica - N/A"</formula>
    </cfRule>
    <cfRule type="cellIs" dxfId="4666" priority="6211" operator="equal">
      <formula>"0. No Aplica"</formula>
    </cfRule>
    <cfRule type="cellIs" dxfId="4665" priority="6212" operator="equal">
      <formula>"1. Improbable"</formula>
    </cfRule>
    <cfRule type="cellIs" dxfId="4664" priority="6213" operator="equal">
      <formula>"1. Insignificante"</formula>
    </cfRule>
    <cfRule type="cellIs" dxfId="4663" priority="6214" operator="equal">
      <formula>"2. Rara Vez"</formula>
    </cfRule>
    <cfRule type="cellIs" dxfId="4662" priority="6215" operator="equal">
      <formula>"2. Menor"</formula>
    </cfRule>
    <cfRule type="cellIs" dxfId="4661" priority="6216" operator="equal">
      <formula>"3. Posible"</formula>
    </cfRule>
    <cfRule type="cellIs" dxfId="4660" priority="6217" operator="equal">
      <formula>"3. Moderado"</formula>
    </cfRule>
    <cfRule type="cellIs" dxfId="4659" priority="6218" operator="equal">
      <formula>"4. Probable"</formula>
    </cfRule>
    <cfRule type="cellIs" dxfId="4658" priority="6219" operator="equal">
      <formula>"4. Mayor"</formula>
    </cfRule>
    <cfRule type="cellIs" dxfId="4657" priority="6220" operator="equal">
      <formula>"5. Casi Seguro"</formula>
    </cfRule>
    <cfRule type="cellIs" dxfId="4656" priority="6221" operator="equal">
      <formula>"5. Catastrófico"</formula>
    </cfRule>
    <cfRule type="cellIs" dxfId="4655" priority="6222" operator="equal">
      <formula>"Si"</formula>
    </cfRule>
    <cfRule type="cellIs" dxfId="4654" priority="6223" operator="equal">
      <formula>"No Aplica"</formula>
    </cfRule>
    <cfRule type="cellIs" dxfId="4653" priority="6224" operator="equal">
      <formula>"No"</formula>
    </cfRule>
    <cfRule type="cellIs" dxfId="4652" priority="6225" operator="equal">
      <formula>"Sin Resultados"</formula>
    </cfRule>
    <cfRule type="cellIs" dxfId="4651" priority="6226" operator="equal">
      <formula>"Negativos"</formula>
    </cfRule>
    <cfRule type="cellIs" dxfId="4650" priority="6227" operator="equal">
      <formula>"Positivos"</formula>
    </cfRule>
    <cfRule type="cellIs" dxfId="4649" priority="6228" operator="equal">
      <formula>"No se esperan resultados"</formula>
    </cfRule>
    <cfRule type="cellIs" dxfId="4648" priority="6229" operator="equal">
      <formula>"Realizar una revisión anual de los controles definidos"</formula>
    </cfRule>
    <cfRule type="cellIs" dxfId="4647" priority="6230" operator="equal">
      <formula>"Generar controles al Activo de Información para proteger su Confidencialidad, Integridad y Disponibilidad del Riesgo"</formula>
    </cfRule>
    <cfRule type="cellIs" dxfId="4646" priority="6231" operator="equal">
      <formula>"Generar plan de tratamiento para controlar, mitigar y/o eliminar el riesgo"</formula>
    </cfRule>
    <cfRule type="cellIs" dxfId="4645" priority="6232" operator="equal">
      <formula>"NO APLICA-Cuando no Existe Riesgo que aplique"</formula>
    </cfRule>
  </conditionalFormatting>
  <conditionalFormatting sqref="AE205:AE206">
    <cfRule type="cellIs" dxfId="4644" priority="6161" operator="equal">
      <formula>"No Aplica-Cuando la línea de activo de información corresponde al agrupamiento de activos de información, ejemplo: Etapas, Grupos."</formula>
    </cfRule>
    <cfRule type="cellIs" dxfId="4643" priority="6162" operator="equal">
      <formula>"No Aplica - N/A"</formula>
    </cfRule>
    <cfRule type="cellIs" dxfId="4642" priority="6163" operator="equal">
      <formula>"0. No Aplica"</formula>
    </cfRule>
    <cfRule type="cellIs" dxfId="4641" priority="6164" operator="equal">
      <formula>"1. Improbable"</formula>
    </cfRule>
    <cfRule type="cellIs" dxfId="4640" priority="6165" operator="equal">
      <formula>"1. Insignificante"</formula>
    </cfRule>
    <cfRule type="cellIs" dxfId="4639" priority="6166" operator="equal">
      <formula>"2. Rara Vez"</formula>
    </cfRule>
    <cfRule type="cellIs" dxfId="4638" priority="6167" operator="equal">
      <formula>"2. Menor"</formula>
    </cfRule>
    <cfRule type="cellIs" dxfId="4637" priority="6168" operator="equal">
      <formula>"3. Posible"</formula>
    </cfRule>
    <cfRule type="cellIs" dxfId="4636" priority="6169" operator="equal">
      <formula>"3. Moderado"</formula>
    </cfRule>
    <cfRule type="cellIs" dxfId="4635" priority="6170" operator="equal">
      <formula>"4. Probable"</formula>
    </cfRule>
    <cfRule type="cellIs" dxfId="4634" priority="6171" operator="equal">
      <formula>"4. Mayor"</formula>
    </cfRule>
    <cfRule type="cellIs" dxfId="4633" priority="6172" operator="equal">
      <formula>"5. Casi Seguro"</formula>
    </cfRule>
    <cfRule type="cellIs" dxfId="4632" priority="6173" operator="equal">
      <formula>"5. Catastrófico"</formula>
    </cfRule>
    <cfRule type="cellIs" dxfId="4631" priority="6174" operator="equal">
      <formula>"Si"</formula>
    </cfRule>
    <cfRule type="cellIs" dxfId="4630" priority="6175" operator="equal">
      <formula>"No Aplica"</formula>
    </cfRule>
    <cfRule type="cellIs" dxfId="4629" priority="6176" operator="equal">
      <formula>"No"</formula>
    </cfRule>
    <cfRule type="cellIs" dxfId="4628" priority="6177" operator="equal">
      <formula>"Sin Resultados"</formula>
    </cfRule>
    <cfRule type="cellIs" dxfId="4627" priority="6178" operator="equal">
      <formula>"Negativos"</formula>
    </cfRule>
    <cfRule type="cellIs" dxfId="4626" priority="6179" operator="equal">
      <formula>"Positivos"</formula>
    </cfRule>
    <cfRule type="cellIs" dxfId="4625" priority="6180" operator="equal">
      <formula>"No se esperan resultados"</formula>
    </cfRule>
    <cfRule type="cellIs" dxfId="4624" priority="6181" operator="equal">
      <formula>"Realizar una revisión anual de los controles definidos"</formula>
    </cfRule>
    <cfRule type="cellIs" dxfId="4623" priority="6182" operator="equal">
      <formula>"Generar controles al Activo de Información para proteger su Confidencialidad, Integridad y Disponibilidad del Riesgo"</formula>
    </cfRule>
    <cfRule type="cellIs" dxfId="4622" priority="6183" operator="equal">
      <formula>"Generar plan de tratamiento para controlar, mitigar y/o eliminar el riesgo"</formula>
    </cfRule>
    <cfRule type="cellIs" dxfId="4621" priority="6184" operator="equal">
      <formula>"NO APLICA-Cuando no Existe Riesgo que aplique"</formula>
    </cfRule>
  </conditionalFormatting>
  <conditionalFormatting sqref="AH9:AH113">
    <cfRule type="cellIs" dxfId="4620" priority="7048" operator="equal">
      <formula>"NO"</formula>
    </cfRule>
    <cfRule type="cellIs" dxfId="4619" priority="7049" operator="equal">
      <formula>"SI"</formula>
    </cfRule>
    <cfRule type="cellIs" dxfId="4618" priority="7050" operator="equal">
      <formula>"No"</formula>
    </cfRule>
    <cfRule type="cellIs" dxfId="4617" priority="7051" operator="equal">
      <formula>"Si"</formula>
    </cfRule>
    <cfRule type="containsText" dxfId="4616" priority="7052" operator="containsText" text="Riesgo Bajo">
      <formula>NOT(ISERROR(SEARCH("Riesgo Bajo",AH9)))</formula>
    </cfRule>
    <cfRule type="containsText" dxfId="4615" priority="7053" operator="containsText" text="Riesgo Menor">
      <formula>NOT(ISERROR(SEARCH("Riesgo Menor",AH9)))</formula>
    </cfRule>
    <cfRule type="containsText" dxfId="4614" priority="7054" operator="containsText" text="Riesgo Moderado">
      <formula>NOT(ISERROR(SEARCH("Riesgo Moderado",AH9)))</formula>
    </cfRule>
    <cfRule type="containsText" dxfId="4613" priority="7055" operator="containsText" text="Riesgo Alto">
      <formula>NOT(ISERROR(SEARCH("Riesgo Alto",AH9)))</formula>
    </cfRule>
    <cfRule type="containsText" dxfId="4612" priority="7056" operator="containsText" text="Riesgo Extremo">
      <formula>NOT(ISERROR(SEARCH("Riesgo Extremo",AH9)))</formula>
    </cfRule>
  </conditionalFormatting>
  <conditionalFormatting sqref="AH156:AH185">
    <cfRule type="cellIs" dxfId="4611" priority="6417" operator="equal">
      <formula>"NO"</formula>
    </cfRule>
    <cfRule type="cellIs" dxfId="4610" priority="6418" operator="equal">
      <formula>"SI"</formula>
    </cfRule>
    <cfRule type="cellIs" dxfId="4609" priority="6419" operator="equal">
      <formula>"No"</formula>
    </cfRule>
    <cfRule type="cellIs" dxfId="4608" priority="6420" operator="equal">
      <formula>"Si"</formula>
    </cfRule>
    <cfRule type="containsText" dxfId="4607" priority="6421" operator="containsText" text="Riesgo Bajo">
      <formula>NOT(ISERROR(SEARCH("Riesgo Bajo",AH156)))</formula>
    </cfRule>
    <cfRule type="containsText" dxfId="4606" priority="6422" operator="containsText" text="Riesgo Menor">
      <formula>NOT(ISERROR(SEARCH("Riesgo Menor",AH156)))</formula>
    </cfRule>
    <cfRule type="containsText" dxfId="4605" priority="6423" operator="containsText" text="Riesgo Moderado">
      <formula>NOT(ISERROR(SEARCH("Riesgo Moderado",AH156)))</formula>
    </cfRule>
    <cfRule type="containsText" dxfId="4604" priority="6424" operator="containsText" text="Riesgo Alto">
      <formula>NOT(ISERROR(SEARCH("Riesgo Alto",AH156)))</formula>
    </cfRule>
    <cfRule type="containsText" dxfId="4603" priority="6425" operator="containsText" text="Riesgo Extremo">
      <formula>NOT(ISERROR(SEARCH("Riesgo Extremo",AH156)))</formula>
    </cfRule>
  </conditionalFormatting>
  <conditionalFormatting sqref="AH186:AH209">
    <cfRule type="cellIs" dxfId="4602" priority="6242" operator="equal">
      <formula>"NO"</formula>
    </cfRule>
    <cfRule type="cellIs" dxfId="4601" priority="6243" operator="equal">
      <formula>"SI"</formula>
    </cfRule>
    <cfRule type="cellIs" dxfId="4600" priority="6244" operator="equal">
      <formula>"No"</formula>
    </cfRule>
    <cfRule type="cellIs" dxfId="4599" priority="6245" operator="equal">
      <formula>"Si"</formula>
    </cfRule>
    <cfRule type="containsText" dxfId="4598" priority="6246" operator="containsText" text="Riesgo Bajo">
      <formula>NOT(ISERROR(SEARCH("Riesgo Bajo",AH186)))</formula>
    </cfRule>
    <cfRule type="containsText" dxfId="4597" priority="6247" operator="containsText" text="Riesgo Menor">
      <formula>NOT(ISERROR(SEARCH("Riesgo Menor",AH186)))</formula>
    </cfRule>
    <cfRule type="containsText" dxfId="4596" priority="6248" operator="containsText" text="Riesgo Moderado">
      <formula>NOT(ISERROR(SEARCH("Riesgo Moderado",AH186)))</formula>
    </cfRule>
    <cfRule type="containsText" dxfId="4595" priority="6249" operator="containsText" text="Riesgo Alto">
      <formula>NOT(ISERROR(SEARCH("Riesgo Alto",AH186)))</formula>
    </cfRule>
    <cfRule type="containsText" dxfId="4594" priority="6250" operator="containsText" text="Riesgo Extremo">
      <formula>NOT(ISERROR(SEARCH("Riesgo Extremo",AH186)))</formula>
    </cfRule>
  </conditionalFormatting>
  <conditionalFormatting sqref="AH210:AH233">
    <cfRule type="cellIs" dxfId="4593" priority="6032" operator="equal">
      <formula>"NO"</formula>
    </cfRule>
    <cfRule type="cellIs" dxfId="4592" priority="6033" operator="equal">
      <formula>"SI"</formula>
    </cfRule>
    <cfRule type="cellIs" dxfId="4591" priority="6034" operator="equal">
      <formula>"No"</formula>
    </cfRule>
    <cfRule type="cellIs" dxfId="4590" priority="6035" operator="equal">
      <formula>"Si"</formula>
    </cfRule>
    <cfRule type="containsText" dxfId="4589" priority="6036" operator="containsText" text="Riesgo Bajo">
      <formula>NOT(ISERROR(SEARCH("Riesgo Bajo",AH210)))</formula>
    </cfRule>
    <cfRule type="containsText" dxfId="4588" priority="6037" operator="containsText" text="Riesgo Menor">
      <formula>NOT(ISERROR(SEARCH("Riesgo Menor",AH210)))</formula>
    </cfRule>
    <cfRule type="containsText" dxfId="4587" priority="6038" operator="containsText" text="Riesgo Moderado">
      <formula>NOT(ISERROR(SEARCH("Riesgo Moderado",AH210)))</formula>
    </cfRule>
    <cfRule type="containsText" dxfId="4586" priority="6039" operator="containsText" text="Riesgo Alto">
      <formula>NOT(ISERROR(SEARCH("Riesgo Alto",AH210)))</formula>
    </cfRule>
    <cfRule type="containsText" dxfId="4585" priority="6040" operator="containsText" text="Riesgo Extremo">
      <formula>NOT(ISERROR(SEARCH("Riesgo Extremo",AH210)))</formula>
    </cfRule>
  </conditionalFormatting>
  <conditionalFormatting sqref="AH234:AH269">
    <cfRule type="cellIs" dxfId="4584" priority="5868" operator="equal">
      <formula>"NO"</formula>
    </cfRule>
    <cfRule type="cellIs" dxfId="4583" priority="5869" operator="equal">
      <formula>"SI"</formula>
    </cfRule>
    <cfRule type="cellIs" dxfId="4582" priority="5870" operator="equal">
      <formula>"No"</formula>
    </cfRule>
    <cfRule type="cellIs" dxfId="4581" priority="5871" operator="equal">
      <formula>"Si"</formula>
    </cfRule>
    <cfRule type="containsText" dxfId="4580" priority="5872" operator="containsText" text="Riesgo Bajo">
      <formula>NOT(ISERROR(SEARCH("Riesgo Bajo",AH234)))</formula>
    </cfRule>
    <cfRule type="containsText" dxfId="4579" priority="5873" operator="containsText" text="Riesgo Menor">
      <formula>NOT(ISERROR(SEARCH("Riesgo Menor",AH234)))</formula>
    </cfRule>
    <cfRule type="containsText" dxfId="4578" priority="5874" operator="containsText" text="Riesgo Moderado">
      <formula>NOT(ISERROR(SEARCH("Riesgo Moderado",AH234)))</formula>
    </cfRule>
    <cfRule type="containsText" dxfId="4577" priority="5875" operator="containsText" text="Riesgo Alto">
      <formula>NOT(ISERROR(SEARCH("Riesgo Alto",AH234)))</formula>
    </cfRule>
    <cfRule type="containsText" dxfId="4576" priority="5876" operator="containsText" text="Riesgo Extremo">
      <formula>NOT(ISERROR(SEARCH("Riesgo Extremo",AH234)))</formula>
    </cfRule>
  </conditionalFormatting>
  <conditionalFormatting sqref="AH270:AH317">
    <cfRule type="cellIs" dxfId="4575" priority="5805" operator="equal">
      <formula>"NO"</formula>
    </cfRule>
    <cfRule type="cellIs" dxfId="4574" priority="5806" operator="equal">
      <formula>"SI"</formula>
    </cfRule>
    <cfRule type="cellIs" dxfId="4573" priority="5807" operator="equal">
      <formula>"No"</formula>
    </cfRule>
    <cfRule type="cellIs" dxfId="4572" priority="5808" operator="equal">
      <formula>"Si"</formula>
    </cfRule>
    <cfRule type="containsText" dxfId="4571" priority="5809" operator="containsText" text="Riesgo Bajo">
      <formula>NOT(ISERROR(SEARCH("Riesgo Bajo",AH270)))</formula>
    </cfRule>
    <cfRule type="containsText" dxfId="4570" priority="5810" operator="containsText" text="Riesgo Menor">
      <formula>NOT(ISERROR(SEARCH("Riesgo Menor",AH270)))</formula>
    </cfRule>
    <cfRule type="containsText" dxfId="4569" priority="5811" operator="containsText" text="Riesgo Moderado">
      <formula>NOT(ISERROR(SEARCH("Riesgo Moderado",AH270)))</formula>
    </cfRule>
    <cfRule type="containsText" dxfId="4568" priority="5812" operator="containsText" text="Riesgo Alto">
      <formula>NOT(ISERROR(SEARCH("Riesgo Alto",AH270)))</formula>
    </cfRule>
    <cfRule type="containsText" dxfId="4567" priority="5813" operator="containsText" text="Riesgo Extremo">
      <formula>NOT(ISERROR(SEARCH("Riesgo Extremo",AH270)))</formula>
    </cfRule>
  </conditionalFormatting>
  <conditionalFormatting sqref="AH318:AH371">
    <cfRule type="cellIs" dxfId="4566" priority="5120" operator="equal">
      <formula>"NO"</formula>
    </cfRule>
    <cfRule type="cellIs" dxfId="4565" priority="5121" operator="equal">
      <formula>"SI"</formula>
    </cfRule>
    <cfRule type="cellIs" dxfId="4564" priority="5122" operator="equal">
      <formula>"No"</formula>
    </cfRule>
    <cfRule type="cellIs" dxfId="4563" priority="5123" operator="equal">
      <formula>"Si"</formula>
    </cfRule>
    <cfRule type="containsText" dxfId="4562" priority="5124" operator="containsText" text="Riesgo Bajo">
      <formula>NOT(ISERROR(SEARCH("Riesgo Bajo",AH318)))</formula>
    </cfRule>
    <cfRule type="containsText" dxfId="4561" priority="5125" operator="containsText" text="Riesgo Menor">
      <formula>NOT(ISERROR(SEARCH("Riesgo Menor",AH318)))</formula>
    </cfRule>
    <cfRule type="containsText" dxfId="4560" priority="5126" operator="containsText" text="Riesgo Moderado">
      <formula>NOT(ISERROR(SEARCH("Riesgo Moderado",AH318)))</formula>
    </cfRule>
    <cfRule type="containsText" dxfId="4559" priority="5127" operator="containsText" text="Riesgo Alto">
      <formula>NOT(ISERROR(SEARCH("Riesgo Alto",AH318)))</formula>
    </cfRule>
    <cfRule type="containsText" dxfId="4558" priority="5128" operator="containsText" text="Riesgo Extremo">
      <formula>NOT(ISERROR(SEARCH("Riesgo Extremo",AH318)))</formula>
    </cfRule>
  </conditionalFormatting>
  <conditionalFormatting sqref="AH414:AH437">
    <cfRule type="cellIs" dxfId="4557" priority="4868" operator="equal">
      <formula>"NO"</formula>
    </cfRule>
    <cfRule type="cellIs" dxfId="4556" priority="4869" operator="equal">
      <formula>"SI"</formula>
    </cfRule>
    <cfRule type="cellIs" dxfId="4555" priority="4870" operator="equal">
      <formula>"No"</formula>
    </cfRule>
    <cfRule type="cellIs" dxfId="4554" priority="4871" operator="equal">
      <formula>"Si"</formula>
    </cfRule>
    <cfRule type="containsText" dxfId="4553" priority="4872" operator="containsText" text="Riesgo Bajo">
      <formula>NOT(ISERROR(SEARCH("Riesgo Bajo",AH414)))</formula>
    </cfRule>
    <cfRule type="containsText" dxfId="4552" priority="4873" operator="containsText" text="Riesgo Menor">
      <formula>NOT(ISERROR(SEARCH("Riesgo Menor",AH414)))</formula>
    </cfRule>
    <cfRule type="containsText" dxfId="4551" priority="4874" operator="containsText" text="Riesgo Moderado">
      <formula>NOT(ISERROR(SEARCH("Riesgo Moderado",AH414)))</formula>
    </cfRule>
    <cfRule type="containsText" dxfId="4550" priority="4875" operator="containsText" text="Riesgo Alto">
      <formula>NOT(ISERROR(SEARCH("Riesgo Alto",AH414)))</formula>
    </cfRule>
    <cfRule type="containsText" dxfId="4549" priority="4876" operator="containsText" text="Riesgo Extremo">
      <formula>NOT(ISERROR(SEARCH("Riesgo Extremo",AH414)))</formula>
    </cfRule>
  </conditionalFormatting>
  <conditionalFormatting sqref="AH438:AH467">
    <cfRule type="cellIs" dxfId="4548" priority="4746" operator="equal">
      <formula>"NO"</formula>
    </cfRule>
    <cfRule type="cellIs" dxfId="4547" priority="4747" operator="equal">
      <formula>"SI"</formula>
    </cfRule>
    <cfRule type="cellIs" dxfId="4546" priority="4748" operator="equal">
      <formula>"No"</formula>
    </cfRule>
    <cfRule type="cellIs" dxfId="4545" priority="4749" operator="equal">
      <formula>"Si"</formula>
    </cfRule>
    <cfRule type="containsText" dxfId="4544" priority="4750" operator="containsText" text="Riesgo Bajo">
      <formula>NOT(ISERROR(SEARCH("Riesgo Bajo",AH438)))</formula>
    </cfRule>
    <cfRule type="containsText" dxfId="4543" priority="4751" operator="containsText" text="Riesgo Menor">
      <formula>NOT(ISERROR(SEARCH("Riesgo Menor",AH438)))</formula>
    </cfRule>
    <cfRule type="containsText" dxfId="4542" priority="4752" operator="containsText" text="Riesgo Moderado">
      <formula>NOT(ISERROR(SEARCH("Riesgo Moderado",AH438)))</formula>
    </cfRule>
    <cfRule type="containsText" dxfId="4541" priority="4753" operator="containsText" text="Riesgo Alto">
      <formula>NOT(ISERROR(SEARCH("Riesgo Alto",AH438)))</formula>
    </cfRule>
    <cfRule type="containsText" dxfId="4540" priority="4754" operator="containsText" text="Riesgo Extremo">
      <formula>NOT(ISERROR(SEARCH("Riesgo Extremo",AH438)))</formula>
    </cfRule>
  </conditionalFormatting>
  <conditionalFormatting sqref="AH468:AH503">
    <cfRule type="cellIs" dxfId="4539" priority="4687" operator="equal">
      <formula>"NO"</formula>
    </cfRule>
    <cfRule type="cellIs" dxfId="4538" priority="4688" operator="equal">
      <formula>"SI"</formula>
    </cfRule>
    <cfRule type="cellIs" dxfId="4537" priority="4689" operator="equal">
      <formula>"No"</formula>
    </cfRule>
    <cfRule type="cellIs" dxfId="4536" priority="4690" operator="equal">
      <formula>"Si"</formula>
    </cfRule>
    <cfRule type="containsText" dxfId="4535" priority="4691" operator="containsText" text="Riesgo Bajo">
      <formula>NOT(ISERROR(SEARCH("Riesgo Bajo",AH468)))</formula>
    </cfRule>
    <cfRule type="containsText" dxfId="4534" priority="4692" operator="containsText" text="Riesgo Menor">
      <formula>NOT(ISERROR(SEARCH("Riesgo Menor",AH468)))</formula>
    </cfRule>
    <cfRule type="containsText" dxfId="4533" priority="4693" operator="containsText" text="Riesgo Moderado">
      <formula>NOT(ISERROR(SEARCH("Riesgo Moderado",AH468)))</formula>
    </cfRule>
    <cfRule type="containsText" dxfId="4532" priority="4694" operator="containsText" text="Riesgo Alto">
      <formula>NOT(ISERROR(SEARCH("Riesgo Alto",AH468)))</formula>
    </cfRule>
    <cfRule type="containsText" dxfId="4531" priority="4695" operator="containsText" text="Riesgo Extremo">
      <formula>NOT(ISERROR(SEARCH("Riesgo Extremo",AH468)))</formula>
    </cfRule>
  </conditionalFormatting>
  <conditionalFormatting sqref="AH504:AH533">
    <cfRule type="cellIs" dxfId="4530" priority="4300" operator="equal">
      <formula>"NO"</formula>
    </cfRule>
    <cfRule type="cellIs" dxfId="4529" priority="4301" operator="equal">
      <formula>"SI"</formula>
    </cfRule>
    <cfRule type="cellIs" dxfId="4528" priority="4302" operator="equal">
      <formula>"No"</formula>
    </cfRule>
    <cfRule type="cellIs" dxfId="4527" priority="4303" operator="equal">
      <formula>"Si"</formula>
    </cfRule>
    <cfRule type="containsText" dxfId="4526" priority="4304" operator="containsText" text="Riesgo Bajo">
      <formula>NOT(ISERROR(SEARCH("Riesgo Bajo",AH504)))</formula>
    </cfRule>
    <cfRule type="containsText" dxfId="4525" priority="4305" operator="containsText" text="Riesgo Menor">
      <formula>NOT(ISERROR(SEARCH("Riesgo Menor",AH504)))</formula>
    </cfRule>
    <cfRule type="containsText" dxfId="4524" priority="4306" operator="containsText" text="Riesgo Moderado">
      <formula>NOT(ISERROR(SEARCH("Riesgo Moderado",AH504)))</formula>
    </cfRule>
    <cfRule type="containsText" dxfId="4523" priority="4307" operator="containsText" text="Riesgo Alto">
      <formula>NOT(ISERROR(SEARCH("Riesgo Alto",AH504)))</formula>
    </cfRule>
    <cfRule type="containsText" dxfId="4522" priority="4308" operator="containsText" text="Riesgo Extremo">
      <formula>NOT(ISERROR(SEARCH("Riesgo Extremo",AH504)))</formula>
    </cfRule>
  </conditionalFormatting>
  <conditionalFormatting sqref="AH534:AH563">
    <cfRule type="cellIs" dxfId="4521" priority="4215" operator="equal">
      <formula>"NO"</formula>
    </cfRule>
    <cfRule type="cellIs" dxfId="4520" priority="4216" operator="equal">
      <formula>"SI"</formula>
    </cfRule>
    <cfRule type="cellIs" dxfId="4519" priority="4217" operator="equal">
      <formula>"No"</formula>
    </cfRule>
    <cfRule type="cellIs" dxfId="4518" priority="4218" operator="equal">
      <formula>"Si"</formula>
    </cfRule>
    <cfRule type="containsText" dxfId="4517" priority="4219" operator="containsText" text="Riesgo Bajo">
      <formula>NOT(ISERROR(SEARCH("Riesgo Bajo",AH534)))</formula>
    </cfRule>
    <cfRule type="containsText" dxfId="4516" priority="4220" operator="containsText" text="Riesgo Menor">
      <formula>NOT(ISERROR(SEARCH("Riesgo Menor",AH534)))</formula>
    </cfRule>
    <cfRule type="containsText" dxfId="4515" priority="4221" operator="containsText" text="Riesgo Moderado">
      <formula>NOT(ISERROR(SEARCH("Riesgo Moderado",AH534)))</formula>
    </cfRule>
    <cfRule type="containsText" dxfId="4514" priority="4222" operator="containsText" text="Riesgo Alto">
      <formula>NOT(ISERROR(SEARCH("Riesgo Alto",AH534)))</formula>
    </cfRule>
    <cfRule type="containsText" dxfId="4513" priority="4223" operator="containsText" text="Riesgo Extremo">
      <formula>NOT(ISERROR(SEARCH("Riesgo Extremo",AH534)))</formula>
    </cfRule>
  </conditionalFormatting>
  <conditionalFormatting sqref="AH564:AH605">
    <cfRule type="cellIs" dxfId="4512" priority="4093" operator="equal">
      <formula>"NO"</formula>
    </cfRule>
    <cfRule type="cellIs" dxfId="4511" priority="4094" operator="equal">
      <formula>"SI"</formula>
    </cfRule>
    <cfRule type="cellIs" dxfId="4510" priority="4095" operator="equal">
      <formula>"No"</formula>
    </cfRule>
    <cfRule type="cellIs" dxfId="4509" priority="4096" operator="equal">
      <formula>"Si"</formula>
    </cfRule>
    <cfRule type="containsText" dxfId="4508" priority="4097" operator="containsText" text="Riesgo Bajo">
      <formula>NOT(ISERROR(SEARCH("Riesgo Bajo",AH564)))</formula>
    </cfRule>
    <cfRule type="containsText" dxfId="4507" priority="4098" operator="containsText" text="Riesgo Menor">
      <formula>NOT(ISERROR(SEARCH("Riesgo Menor",AH564)))</formula>
    </cfRule>
    <cfRule type="containsText" dxfId="4506" priority="4099" operator="containsText" text="Riesgo Moderado">
      <formula>NOT(ISERROR(SEARCH("Riesgo Moderado",AH564)))</formula>
    </cfRule>
    <cfRule type="containsText" dxfId="4505" priority="4100" operator="containsText" text="Riesgo Alto">
      <formula>NOT(ISERROR(SEARCH("Riesgo Alto",AH564)))</formula>
    </cfRule>
    <cfRule type="containsText" dxfId="4504" priority="4101" operator="containsText" text="Riesgo Extremo">
      <formula>NOT(ISERROR(SEARCH("Riesgo Extremo",AH564)))</formula>
    </cfRule>
  </conditionalFormatting>
  <conditionalFormatting sqref="AH606:AH677">
    <cfRule type="cellIs" dxfId="4503" priority="3169" operator="equal">
      <formula>"NO"</formula>
    </cfRule>
    <cfRule type="cellIs" dxfId="4502" priority="3170" operator="equal">
      <formula>"SI"</formula>
    </cfRule>
    <cfRule type="cellIs" dxfId="4501" priority="3171" operator="equal">
      <formula>"No"</formula>
    </cfRule>
    <cfRule type="cellIs" dxfId="4500" priority="3172" operator="equal">
      <formula>"Si"</formula>
    </cfRule>
    <cfRule type="containsText" dxfId="4499" priority="3173" operator="containsText" text="Riesgo Bajo">
      <formula>NOT(ISERROR(SEARCH("Riesgo Bajo",AH606)))</formula>
    </cfRule>
    <cfRule type="containsText" dxfId="4498" priority="3174" operator="containsText" text="Riesgo Menor">
      <formula>NOT(ISERROR(SEARCH("Riesgo Menor",AH606)))</formula>
    </cfRule>
    <cfRule type="containsText" dxfId="4497" priority="3175" operator="containsText" text="Riesgo Moderado">
      <formula>NOT(ISERROR(SEARCH("Riesgo Moderado",AH606)))</formula>
    </cfRule>
    <cfRule type="containsText" dxfId="4496" priority="3176" operator="containsText" text="Riesgo Alto">
      <formula>NOT(ISERROR(SEARCH("Riesgo Alto",AH606)))</formula>
    </cfRule>
    <cfRule type="containsText" dxfId="4495" priority="3177" operator="containsText" text="Riesgo Extremo">
      <formula>NOT(ISERROR(SEARCH("Riesgo Extremo",AH606)))</formula>
    </cfRule>
  </conditionalFormatting>
  <conditionalFormatting sqref="AH678:AH695">
    <cfRule type="cellIs" dxfId="4494" priority="2989" operator="equal">
      <formula>"NO"</formula>
    </cfRule>
    <cfRule type="cellIs" dxfId="4493" priority="2990" operator="equal">
      <formula>"SI"</formula>
    </cfRule>
    <cfRule type="cellIs" dxfId="4492" priority="2991" operator="equal">
      <formula>"No"</formula>
    </cfRule>
    <cfRule type="cellIs" dxfId="4491" priority="2992" operator="equal">
      <formula>"Si"</formula>
    </cfRule>
    <cfRule type="containsText" dxfId="4490" priority="2993" operator="containsText" text="Riesgo Bajo">
      <formula>NOT(ISERROR(SEARCH("Riesgo Bajo",AH678)))</formula>
    </cfRule>
    <cfRule type="containsText" dxfId="4489" priority="2994" operator="containsText" text="Riesgo Menor">
      <formula>NOT(ISERROR(SEARCH("Riesgo Menor",AH678)))</formula>
    </cfRule>
    <cfRule type="containsText" dxfId="4488" priority="2995" operator="containsText" text="Riesgo Moderado">
      <formula>NOT(ISERROR(SEARCH("Riesgo Moderado",AH678)))</formula>
    </cfRule>
    <cfRule type="containsText" dxfId="4487" priority="2996" operator="containsText" text="Riesgo Alto">
      <formula>NOT(ISERROR(SEARCH("Riesgo Alto",AH678)))</formula>
    </cfRule>
    <cfRule type="containsText" dxfId="4486" priority="2997" operator="containsText" text="Riesgo Extremo">
      <formula>NOT(ISERROR(SEARCH("Riesgo Extremo",AH678)))</formula>
    </cfRule>
  </conditionalFormatting>
  <conditionalFormatting sqref="AH696:AH731">
    <cfRule type="cellIs" dxfId="4485" priority="2790" operator="equal">
      <formula>"NO"</formula>
    </cfRule>
    <cfRule type="cellIs" dxfId="4484" priority="2791" operator="equal">
      <formula>"SI"</formula>
    </cfRule>
    <cfRule type="cellIs" dxfId="4483" priority="2792" operator="equal">
      <formula>"No"</formula>
    </cfRule>
    <cfRule type="cellIs" dxfId="4482" priority="2793" operator="equal">
      <formula>"Si"</formula>
    </cfRule>
    <cfRule type="containsText" dxfId="4481" priority="2794" operator="containsText" text="Riesgo Bajo">
      <formula>NOT(ISERROR(SEARCH("Riesgo Bajo",AH696)))</formula>
    </cfRule>
    <cfRule type="containsText" dxfId="4480" priority="2795" operator="containsText" text="Riesgo Menor">
      <formula>NOT(ISERROR(SEARCH("Riesgo Menor",AH696)))</formula>
    </cfRule>
    <cfRule type="containsText" dxfId="4479" priority="2796" operator="containsText" text="Riesgo Moderado">
      <formula>NOT(ISERROR(SEARCH("Riesgo Moderado",AH696)))</formula>
    </cfRule>
    <cfRule type="containsText" dxfId="4478" priority="2797" operator="containsText" text="Riesgo Alto">
      <formula>NOT(ISERROR(SEARCH("Riesgo Alto",AH696)))</formula>
    </cfRule>
    <cfRule type="containsText" dxfId="4477" priority="2798" operator="containsText" text="Riesgo Extremo">
      <formula>NOT(ISERROR(SEARCH("Riesgo Extremo",AH696)))</formula>
    </cfRule>
  </conditionalFormatting>
  <conditionalFormatting sqref="AH732:AH761">
    <cfRule type="cellIs" dxfId="4476" priority="2668" operator="equal">
      <formula>"NO"</formula>
    </cfRule>
    <cfRule type="cellIs" dxfId="4475" priority="2669" operator="equal">
      <formula>"SI"</formula>
    </cfRule>
    <cfRule type="cellIs" dxfId="4474" priority="2670" operator="equal">
      <formula>"No"</formula>
    </cfRule>
    <cfRule type="cellIs" dxfId="4473" priority="2671" operator="equal">
      <formula>"Si"</formula>
    </cfRule>
    <cfRule type="containsText" dxfId="4472" priority="2672" operator="containsText" text="Riesgo Bajo">
      <formula>NOT(ISERROR(SEARCH("Riesgo Bajo",AH732)))</formula>
    </cfRule>
    <cfRule type="containsText" dxfId="4471" priority="2673" operator="containsText" text="Riesgo Menor">
      <formula>NOT(ISERROR(SEARCH("Riesgo Menor",AH732)))</formula>
    </cfRule>
    <cfRule type="containsText" dxfId="4470" priority="2674" operator="containsText" text="Riesgo Moderado">
      <formula>NOT(ISERROR(SEARCH("Riesgo Moderado",AH732)))</formula>
    </cfRule>
    <cfRule type="containsText" dxfId="4469" priority="2675" operator="containsText" text="Riesgo Alto">
      <formula>NOT(ISERROR(SEARCH("Riesgo Alto",AH732)))</formula>
    </cfRule>
    <cfRule type="containsText" dxfId="4468" priority="2676" operator="containsText" text="Riesgo Extremo">
      <formula>NOT(ISERROR(SEARCH("Riesgo Extremo",AH732)))</formula>
    </cfRule>
  </conditionalFormatting>
  <conditionalFormatting sqref="AH762:AH815">
    <cfRule type="cellIs" dxfId="4467" priority="2609" operator="equal">
      <formula>"NO"</formula>
    </cfRule>
    <cfRule type="cellIs" dxfId="4466" priority="2610" operator="equal">
      <formula>"SI"</formula>
    </cfRule>
    <cfRule type="cellIs" dxfId="4465" priority="2611" operator="equal">
      <formula>"No"</formula>
    </cfRule>
    <cfRule type="cellIs" dxfId="4464" priority="2612" operator="equal">
      <formula>"Si"</formula>
    </cfRule>
    <cfRule type="containsText" dxfId="4463" priority="2613" operator="containsText" text="Riesgo Bajo">
      <formula>NOT(ISERROR(SEARCH("Riesgo Bajo",AH762)))</formula>
    </cfRule>
    <cfRule type="containsText" dxfId="4462" priority="2614" operator="containsText" text="Riesgo Menor">
      <formula>NOT(ISERROR(SEARCH("Riesgo Menor",AH762)))</formula>
    </cfRule>
    <cfRule type="containsText" dxfId="4461" priority="2615" operator="containsText" text="Riesgo Moderado">
      <formula>NOT(ISERROR(SEARCH("Riesgo Moderado",AH762)))</formula>
    </cfRule>
    <cfRule type="containsText" dxfId="4460" priority="2616" operator="containsText" text="Riesgo Alto">
      <formula>NOT(ISERROR(SEARCH("Riesgo Alto",AH762)))</formula>
    </cfRule>
    <cfRule type="containsText" dxfId="4459" priority="2617" operator="containsText" text="Riesgo Extremo">
      <formula>NOT(ISERROR(SEARCH("Riesgo Extremo",AH762)))</formula>
    </cfRule>
  </conditionalFormatting>
  <conditionalFormatting sqref="AH816:AH845">
    <cfRule type="cellIs" dxfId="4458" priority="2314" operator="equal">
      <formula>"NO"</formula>
    </cfRule>
    <cfRule type="cellIs" dxfId="4457" priority="2315" operator="equal">
      <formula>"SI"</formula>
    </cfRule>
    <cfRule type="cellIs" dxfId="4456" priority="2316" operator="equal">
      <formula>"No"</formula>
    </cfRule>
    <cfRule type="cellIs" dxfId="4455" priority="2317" operator="equal">
      <formula>"Si"</formula>
    </cfRule>
    <cfRule type="containsText" dxfId="4454" priority="2318" operator="containsText" text="Riesgo Bajo">
      <formula>NOT(ISERROR(SEARCH("Riesgo Bajo",AH816)))</formula>
    </cfRule>
    <cfRule type="containsText" dxfId="4453" priority="2319" operator="containsText" text="Riesgo Menor">
      <formula>NOT(ISERROR(SEARCH("Riesgo Menor",AH816)))</formula>
    </cfRule>
    <cfRule type="containsText" dxfId="4452" priority="2320" operator="containsText" text="Riesgo Moderado">
      <formula>NOT(ISERROR(SEARCH("Riesgo Moderado",AH816)))</formula>
    </cfRule>
    <cfRule type="containsText" dxfId="4451" priority="2321" operator="containsText" text="Riesgo Alto">
      <formula>NOT(ISERROR(SEARCH("Riesgo Alto",AH816)))</formula>
    </cfRule>
    <cfRule type="containsText" dxfId="4450" priority="2322" operator="containsText" text="Riesgo Extremo">
      <formula>NOT(ISERROR(SEARCH("Riesgo Extremo",AH816)))</formula>
    </cfRule>
  </conditionalFormatting>
  <conditionalFormatting sqref="AH846:AH905">
    <cfRule type="cellIs" dxfId="4449" priority="2052" operator="equal">
      <formula>"NO"</formula>
    </cfRule>
    <cfRule type="cellIs" dxfId="4448" priority="2053" operator="equal">
      <formula>"SI"</formula>
    </cfRule>
    <cfRule type="cellIs" dxfId="4447" priority="2054" operator="equal">
      <formula>"No"</formula>
    </cfRule>
    <cfRule type="cellIs" dxfId="4446" priority="2055" operator="equal">
      <formula>"Si"</formula>
    </cfRule>
    <cfRule type="containsText" dxfId="4445" priority="2056" operator="containsText" text="Riesgo Bajo">
      <formula>NOT(ISERROR(SEARCH("Riesgo Bajo",AH846)))</formula>
    </cfRule>
    <cfRule type="containsText" dxfId="4444" priority="2057" operator="containsText" text="Riesgo Menor">
      <formula>NOT(ISERROR(SEARCH("Riesgo Menor",AH846)))</formula>
    </cfRule>
    <cfRule type="containsText" dxfId="4443" priority="2058" operator="containsText" text="Riesgo Moderado">
      <formula>NOT(ISERROR(SEARCH("Riesgo Moderado",AH846)))</formula>
    </cfRule>
    <cfRule type="containsText" dxfId="4442" priority="2059" operator="containsText" text="Riesgo Alto">
      <formula>NOT(ISERROR(SEARCH("Riesgo Alto",AH846)))</formula>
    </cfRule>
    <cfRule type="containsText" dxfId="4441" priority="2060" operator="containsText" text="Riesgo Extremo">
      <formula>NOT(ISERROR(SEARCH("Riesgo Extremo",AH846)))</formula>
    </cfRule>
  </conditionalFormatting>
  <conditionalFormatting sqref="AH906:AH935">
    <cfRule type="cellIs" dxfId="4440" priority="73" operator="equal">
      <formula>"NO"</formula>
    </cfRule>
    <cfRule type="cellIs" dxfId="4439" priority="74" operator="equal">
      <formula>"SI"</formula>
    </cfRule>
    <cfRule type="cellIs" dxfId="4438" priority="75" operator="equal">
      <formula>"No"</formula>
    </cfRule>
    <cfRule type="cellIs" dxfId="4437" priority="76" operator="equal">
      <formula>"Si"</formula>
    </cfRule>
    <cfRule type="containsText" dxfId="4436" priority="77" operator="containsText" text="Riesgo Bajo">
      <formula>NOT(ISERROR(SEARCH("Riesgo Bajo",AH906)))</formula>
    </cfRule>
    <cfRule type="containsText" dxfId="4435" priority="78" operator="containsText" text="Riesgo Menor">
      <formula>NOT(ISERROR(SEARCH("Riesgo Menor",AH906)))</formula>
    </cfRule>
    <cfRule type="containsText" dxfId="4434" priority="79" operator="containsText" text="Riesgo Moderado">
      <formula>NOT(ISERROR(SEARCH("Riesgo Moderado",AH906)))</formula>
    </cfRule>
    <cfRule type="containsText" dxfId="4433" priority="80" operator="containsText" text="Riesgo Alto">
      <formula>NOT(ISERROR(SEARCH("Riesgo Alto",AH906)))</formula>
    </cfRule>
    <cfRule type="containsText" dxfId="4432" priority="81" operator="containsText" text="Riesgo Extremo">
      <formula>NOT(ISERROR(SEARCH("Riesgo Extremo",AH906)))</formula>
    </cfRule>
  </conditionalFormatting>
  <conditionalFormatting sqref="AH936:AH977">
    <cfRule type="cellIs" dxfId="4431" priority="1979" operator="equal">
      <formula>"NO"</formula>
    </cfRule>
    <cfRule type="cellIs" dxfId="4430" priority="1980" operator="equal">
      <formula>"SI"</formula>
    </cfRule>
    <cfRule type="cellIs" dxfId="4429" priority="1981" operator="equal">
      <formula>"No"</formula>
    </cfRule>
    <cfRule type="cellIs" dxfId="4428" priority="1982" operator="equal">
      <formula>"Si"</formula>
    </cfRule>
    <cfRule type="containsText" dxfId="4427" priority="1983" operator="containsText" text="Riesgo Bajo">
      <formula>NOT(ISERROR(SEARCH("Riesgo Bajo",AH936)))</formula>
    </cfRule>
    <cfRule type="containsText" dxfId="4426" priority="1984" operator="containsText" text="Riesgo Menor">
      <formula>NOT(ISERROR(SEARCH("Riesgo Menor",AH936)))</formula>
    </cfRule>
    <cfRule type="containsText" dxfId="4425" priority="1985" operator="containsText" text="Riesgo Moderado">
      <formula>NOT(ISERROR(SEARCH("Riesgo Moderado",AH936)))</formula>
    </cfRule>
    <cfRule type="containsText" dxfId="4424" priority="1986" operator="containsText" text="Riesgo Alto">
      <formula>NOT(ISERROR(SEARCH("Riesgo Alto",AH936)))</formula>
    </cfRule>
    <cfRule type="containsText" dxfId="4423" priority="1987" operator="containsText" text="Riesgo Extremo">
      <formula>NOT(ISERROR(SEARCH("Riesgo Extremo",AH936)))</formula>
    </cfRule>
  </conditionalFormatting>
  <conditionalFormatting sqref="AH978:AH1025">
    <cfRule type="cellIs" dxfId="4422" priority="1570" operator="equal">
      <formula>"NO"</formula>
    </cfRule>
    <cfRule type="cellIs" dxfId="4421" priority="1571" operator="equal">
      <formula>"SI"</formula>
    </cfRule>
    <cfRule type="cellIs" dxfId="4420" priority="1572" operator="equal">
      <formula>"No"</formula>
    </cfRule>
    <cfRule type="cellIs" dxfId="4419" priority="1573" operator="equal">
      <formula>"Si"</formula>
    </cfRule>
    <cfRule type="containsText" dxfId="4418" priority="1574" operator="containsText" text="Riesgo Bajo">
      <formula>NOT(ISERROR(SEARCH("Riesgo Bajo",AH978)))</formula>
    </cfRule>
    <cfRule type="containsText" dxfId="4417" priority="1575" operator="containsText" text="Riesgo Menor">
      <formula>NOT(ISERROR(SEARCH("Riesgo Menor",AH978)))</formula>
    </cfRule>
    <cfRule type="containsText" dxfId="4416" priority="1576" operator="containsText" text="Riesgo Moderado">
      <formula>NOT(ISERROR(SEARCH("Riesgo Moderado",AH978)))</formula>
    </cfRule>
    <cfRule type="containsText" dxfId="4415" priority="1577" operator="containsText" text="Riesgo Alto">
      <formula>NOT(ISERROR(SEARCH("Riesgo Alto",AH978)))</formula>
    </cfRule>
    <cfRule type="containsText" dxfId="4414" priority="1578" operator="containsText" text="Riesgo Extremo">
      <formula>NOT(ISERROR(SEARCH("Riesgo Extremo",AH978)))</formula>
    </cfRule>
  </conditionalFormatting>
  <conditionalFormatting sqref="AH1026:AH1067">
    <cfRule type="cellIs" dxfId="4413" priority="1315" operator="equal">
      <formula>"NO"</formula>
    </cfRule>
    <cfRule type="cellIs" dxfId="4412" priority="1316" operator="equal">
      <formula>"SI"</formula>
    </cfRule>
    <cfRule type="cellIs" dxfId="4411" priority="1317" operator="equal">
      <formula>"No"</formula>
    </cfRule>
    <cfRule type="cellIs" dxfId="4410" priority="1318" operator="equal">
      <formula>"Si"</formula>
    </cfRule>
    <cfRule type="containsText" dxfId="4409" priority="1319" operator="containsText" text="Riesgo Bajo">
      <formula>NOT(ISERROR(SEARCH("Riesgo Bajo",AH1026)))</formula>
    </cfRule>
    <cfRule type="containsText" dxfId="4408" priority="1320" operator="containsText" text="Riesgo Menor">
      <formula>NOT(ISERROR(SEARCH("Riesgo Menor",AH1026)))</formula>
    </cfRule>
    <cfRule type="containsText" dxfId="4407" priority="1321" operator="containsText" text="Riesgo Moderado">
      <formula>NOT(ISERROR(SEARCH("Riesgo Moderado",AH1026)))</formula>
    </cfRule>
    <cfRule type="containsText" dxfId="4406" priority="1322" operator="containsText" text="Riesgo Alto">
      <formula>NOT(ISERROR(SEARCH("Riesgo Alto",AH1026)))</formula>
    </cfRule>
    <cfRule type="containsText" dxfId="4405" priority="1323" operator="containsText" text="Riesgo Extremo">
      <formula>NOT(ISERROR(SEARCH("Riesgo Extremo",AH1026)))</formula>
    </cfRule>
  </conditionalFormatting>
  <conditionalFormatting sqref="AH1068:AH1109">
    <cfRule type="cellIs" dxfId="4404" priority="1256" operator="equal">
      <formula>"NO"</formula>
    </cfRule>
    <cfRule type="cellIs" dxfId="4403" priority="1257" operator="equal">
      <formula>"SI"</formula>
    </cfRule>
    <cfRule type="cellIs" dxfId="4402" priority="1258" operator="equal">
      <formula>"No"</formula>
    </cfRule>
    <cfRule type="cellIs" dxfId="4401" priority="1259" operator="equal">
      <formula>"Si"</formula>
    </cfRule>
    <cfRule type="containsText" dxfId="4400" priority="1260" operator="containsText" text="Riesgo Bajo">
      <formula>NOT(ISERROR(SEARCH("Riesgo Bajo",AH1068)))</formula>
    </cfRule>
    <cfRule type="containsText" dxfId="4399" priority="1261" operator="containsText" text="Riesgo Menor">
      <formula>NOT(ISERROR(SEARCH("Riesgo Menor",AH1068)))</formula>
    </cfRule>
    <cfRule type="containsText" dxfId="4398" priority="1262" operator="containsText" text="Riesgo Moderado">
      <formula>NOT(ISERROR(SEARCH("Riesgo Moderado",AH1068)))</formula>
    </cfRule>
    <cfRule type="containsText" dxfId="4397" priority="1263" operator="containsText" text="Riesgo Alto">
      <formula>NOT(ISERROR(SEARCH("Riesgo Alto",AH1068)))</formula>
    </cfRule>
    <cfRule type="containsText" dxfId="4396" priority="1264" operator="containsText" text="Riesgo Extremo">
      <formula>NOT(ISERROR(SEARCH("Riesgo Extremo",AH1068)))</formula>
    </cfRule>
  </conditionalFormatting>
  <conditionalFormatting sqref="AH1110:AH1151">
    <cfRule type="cellIs" dxfId="4395" priority="971" operator="equal">
      <formula>"NO"</formula>
    </cfRule>
    <cfRule type="cellIs" dxfId="4394" priority="972" operator="equal">
      <formula>"SI"</formula>
    </cfRule>
    <cfRule type="cellIs" dxfId="4393" priority="973" operator="equal">
      <formula>"No"</formula>
    </cfRule>
    <cfRule type="cellIs" dxfId="4392" priority="974" operator="equal">
      <formula>"Si"</formula>
    </cfRule>
    <cfRule type="containsText" dxfId="4391" priority="975" operator="containsText" text="Riesgo Bajo">
      <formula>NOT(ISERROR(SEARCH("Riesgo Bajo",AH1110)))</formula>
    </cfRule>
    <cfRule type="containsText" dxfId="4390" priority="976" operator="containsText" text="Riesgo Menor">
      <formula>NOT(ISERROR(SEARCH("Riesgo Menor",AH1110)))</formula>
    </cfRule>
    <cfRule type="containsText" dxfId="4389" priority="977" operator="containsText" text="Riesgo Moderado">
      <formula>NOT(ISERROR(SEARCH("Riesgo Moderado",AH1110)))</formula>
    </cfRule>
    <cfRule type="containsText" dxfId="4388" priority="978" operator="containsText" text="Riesgo Alto">
      <formula>NOT(ISERROR(SEARCH("Riesgo Alto",AH1110)))</formula>
    </cfRule>
    <cfRule type="containsText" dxfId="4387" priority="979" operator="containsText" text="Riesgo Extremo">
      <formula>NOT(ISERROR(SEARCH("Riesgo Extremo",AH1110)))</formula>
    </cfRule>
  </conditionalFormatting>
  <conditionalFormatting sqref="AH1152:AH1181">
    <cfRule type="cellIs" dxfId="4386" priority="912" operator="equal">
      <formula>"NO"</formula>
    </cfRule>
    <cfRule type="cellIs" dxfId="4385" priority="913" operator="equal">
      <formula>"SI"</formula>
    </cfRule>
    <cfRule type="cellIs" dxfId="4384" priority="914" operator="equal">
      <formula>"No"</formula>
    </cfRule>
    <cfRule type="cellIs" dxfId="4383" priority="915" operator="equal">
      <formula>"Si"</formula>
    </cfRule>
    <cfRule type="containsText" dxfId="4382" priority="916" operator="containsText" text="Riesgo Bajo">
      <formula>NOT(ISERROR(SEARCH("Riesgo Bajo",AH1152)))</formula>
    </cfRule>
    <cfRule type="containsText" dxfId="4381" priority="917" operator="containsText" text="Riesgo Menor">
      <formula>NOT(ISERROR(SEARCH("Riesgo Menor",AH1152)))</formula>
    </cfRule>
    <cfRule type="containsText" dxfId="4380" priority="918" operator="containsText" text="Riesgo Moderado">
      <formula>NOT(ISERROR(SEARCH("Riesgo Moderado",AH1152)))</formula>
    </cfRule>
    <cfRule type="containsText" dxfId="4379" priority="919" operator="containsText" text="Riesgo Alto">
      <formula>NOT(ISERROR(SEARCH("Riesgo Alto",AH1152)))</formula>
    </cfRule>
    <cfRule type="containsText" dxfId="4378" priority="920" operator="containsText" text="Riesgo Extremo">
      <formula>NOT(ISERROR(SEARCH("Riesgo Extremo",AH1152)))</formula>
    </cfRule>
  </conditionalFormatting>
  <conditionalFormatting sqref="AH1200:AH1217">
    <cfRule type="cellIs" dxfId="4377" priority="702" operator="equal">
      <formula>"NO"</formula>
    </cfRule>
    <cfRule type="cellIs" dxfId="4376" priority="703" operator="equal">
      <formula>"SI"</formula>
    </cfRule>
    <cfRule type="cellIs" dxfId="4375" priority="704" operator="equal">
      <formula>"No"</formula>
    </cfRule>
    <cfRule type="cellIs" dxfId="4374" priority="705" operator="equal">
      <formula>"Si"</formula>
    </cfRule>
    <cfRule type="containsText" dxfId="4373" priority="706" operator="containsText" text="Riesgo Bajo">
      <formula>NOT(ISERROR(SEARCH("Riesgo Bajo",AH1200)))</formula>
    </cfRule>
    <cfRule type="containsText" dxfId="4372" priority="707" operator="containsText" text="Riesgo Menor">
      <formula>NOT(ISERROR(SEARCH("Riesgo Menor",AH1200)))</formula>
    </cfRule>
    <cfRule type="containsText" dxfId="4371" priority="708" operator="containsText" text="Riesgo Moderado">
      <formula>NOT(ISERROR(SEARCH("Riesgo Moderado",AH1200)))</formula>
    </cfRule>
    <cfRule type="containsText" dxfId="4370" priority="709" operator="containsText" text="Riesgo Alto">
      <formula>NOT(ISERROR(SEARCH("Riesgo Alto",AH1200)))</formula>
    </cfRule>
    <cfRule type="containsText" dxfId="4369" priority="710" operator="containsText" text="Riesgo Extremo">
      <formula>NOT(ISERROR(SEARCH("Riesgo Extremo",AH1200)))</formula>
    </cfRule>
  </conditionalFormatting>
  <conditionalFormatting sqref="AH1218:AH1247">
    <cfRule type="cellIs" dxfId="4368" priority="478" operator="equal">
      <formula>"NO"</formula>
    </cfRule>
    <cfRule type="cellIs" dxfId="4367" priority="479" operator="equal">
      <formula>"SI"</formula>
    </cfRule>
    <cfRule type="cellIs" dxfId="4366" priority="480" operator="equal">
      <formula>"No"</formula>
    </cfRule>
    <cfRule type="cellIs" dxfId="4365" priority="481" operator="equal">
      <formula>"Si"</formula>
    </cfRule>
    <cfRule type="containsText" dxfId="4364" priority="482" operator="containsText" text="Riesgo Bajo">
      <formula>NOT(ISERROR(SEARCH("Riesgo Bajo",AH1218)))</formula>
    </cfRule>
    <cfRule type="containsText" dxfId="4363" priority="483" operator="containsText" text="Riesgo Menor">
      <formula>NOT(ISERROR(SEARCH("Riesgo Menor",AH1218)))</formula>
    </cfRule>
    <cfRule type="containsText" dxfId="4362" priority="484" operator="containsText" text="Riesgo Moderado">
      <formula>NOT(ISERROR(SEARCH("Riesgo Moderado",AH1218)))</formula>
    </cfRule>
    <cfRule type="containsText" dxfId="4361" priority="485" operator="containsText" text="Riesgo Alto">
      <formula>NOT(ISERROR(SEARCH("Riesgo Alto",AH1218)))</formula>
    </cfRule>
    <cfRule type="containsText" dxfId="4360" priority="486" operator="containsText" text="Riesgo Extremo">
      <formula>NOT(ISERROR(SEARCH("Riesgo Extremo",AH1218)))</formula>
    </cfRule>
  </conditionalFormatting>
  <conditionalFormatting sqref="AH1248:AH1289">
    <cfRule type="cellIs" dxfId="4359" priority="254" operator="equal">
      <formula>"NO"</formula>
    </cfRule>
    <cfRule type="cellIs" dxfId="4358" priority="255" operator="equal">
      <formula>"SI"</formula>
    </cfRule>
    <cfRule type="cellIs" dxfId="4357" priority="256" operator="equal">
      <formula>"No"</formula>
    </cfRule>
    <cfRule type="cellIs" dxfId="4356" priority="257" operator="equal">
      <formula>"Si"</formula>
    </cfRule>
    <cfRule type="containsText" dxfId="4355" priority="258" operator="containsText" text="Riesgo Bajo">
      <formula>NOT(ISERROR(SEARCH("Riesgo Bajo",AH1248)))</formula>
    </cfRule>
    <cfRule type="containsText" dxfId="4354" priority="259" operator="containsText" text="Riesgo Menor">
      <formula>NOT(ISERROR(SEARCH("Riesgo Menor",AH1248)))</formula>
    </cfRule>
    <cfRule type="containsText" dxfId="4353" priority="260" operator="containsText" text="Riesgo Moderado">
      <formula>NOT(ISERROR(SEARCH("Riesgo Moderado",AH1248)))</formula>
    </cfRule>
    <cfRule type="containsText" dxfId="4352" priority="261" operator="containsText" text="Riesgo Alto">
      <formula>NOT(ISERROR(SEARCH("Riesgo Alto",AH1248)))</formula>
    </cfRule>
    <cfRule type="containsText" dxfId="4351" priority="262" operator="containsText" text="Riesgo Extremo">
      <formula>NOT(ISERROR(SEARCH("Riesgo Extremo",AH1248)))</formula>
    </cfRule>
  </conditionalFormatting>
  <conditionalFormatting sqref="AH1290:AH1319">
    <cfRule type="cellIs" dxfId="4350" priority="132" operator="equal">
      <formula>"NO"</formula>
    </cfRule>
    <cfRule type="cellIs" dxfId="4349" priority="133" operator="equal">
      <formula>"SI"</formula>
    </cfRule>
    <cfRule type="cellIs" dxfId="4348" priority="134" operator="equal">
      <formula>"No"</formula>
    </cfRule>
    <cfRule type="cellIs" dxfId="4347" priority="135" operator="equal">
      <formula>"Si"</formula>
    </cfRule>
    <cfRule type="containsText" dxfId="4346" priority="136" operator="containsText" text="Riesgo Bajo">
      <formula>NOT(ISERROR(SEARCH("Riesgo Bajo",AH1290)))</formula>
    </cfRule>
    <cfRule type="containsText" dxfId="4345" priority="137" operator="containsText" text="Riesgo Menor">
      <formula>NOT(ISERROR(SEARCH("Riesgo Menor",AH1290)))</formula>
    </cfRule>
    <cfRule type="containsText" dxfId="4344" priority="138" operator="containsText" text="Riesgo Moderado">
      <formula>NOT(ISERROR(SEARCH("Riesgo Moderado",AH1290)))</formula>
    </cfRule>
    <cfRule type="containsText" dxfId="4343" priority="139" operator="containsText" text="Riesgo Alto">
      <formula>NOT(ISERROR(SEARCH("Riesgo Alto",AH1290)))</formula>
    </cfRule>
    <cfRule type="containsText" dxfId="4342" priority="140" operator="containsText" text="Riesgo Extremo">
      <formula>NOT(ISERROR(SEARCH("Riesgo Extremo",AH1290)))</formula>
    </cfRule>
  </conditionalFormatting>
  <conditionalFormatting sqref="AI9">
    <cfRule type="cellIs" dxfId="4341" priority="7326" operator="equal">
      <formula>"No aplica por no esperar o arrojar resultados"</formula>
    </cfRule>
    <cfRule type="cellIs" dxfId="4340" priority="7327" operator="equal">
      <formula>"No aplica por no definirse un riesgo al activo de información"</formula>
    </cfRule>
    <cfRule type="cellIs" dxfId="4339" priority="7328" operator="equal">
      <formula>"0. No Aplica"</formula>
    </cfRule>
    <cfRule type="cellIs" dxfId="4338" priority="7329" operator="equal">
      <formula>"No Aplica-Cuando la línea de activo de información corresponde al agrupamiento de activos de información, ejemplo: Etapas, Grupos."</formula>
    </cfRule>
    <cfRule type="cellIs" dxfId="4337" priority="7330" operator="equal">
      <formula>"No Aplica - N/A"</formula>
    </cfRule>
    <cfRule type="cellIs" dxfId="4336" priority="7331" operator="equal">
      <formula>"Generar plan de tratamiento para controlar, mitigar y/o eliminar el riesgo"</formula>
    </cfRule>
    <cfRule type="cellIs" dxfId="4335" priority="7332" operator="equal">
      <formula>"Generar controles al Activo de Información para proteger su Confidencialidad, Integridad y Disponibilidad del Riesgo"</formula>
    </cfRule>
    <cfRule type="cellIs" dxfId="4334" priority="7333" operator="equal">
      <formula>"Realizar una revisión anual de los controles definidos"</formula>
    </cfRule>
    <cfRule type="cellIs" dxfId="4333" priority="7334" operator="equal">
      <formula>"No se esperan Resultados"</formula>
    </cfRule>
    <cfRule type="cellIs" dxfId="4332" priority="7335" operator="equal">
      <formula>"Positivos"</formula>
    </cfRule>
    <cfRule type="cellIs" dxfId="4331" priority="7336" operator="equal">
      <formula>"Negativos"</formula>
    </cfRule>
    <cfRule type="cellIs" dxfId="4330" priority="7337" operator="equal">
      <formula>"Sin Resultados"</formula>
    </cfRule>
    <cfRule type="cellIs" dxfId="4329" priority="7338" operator="equal">
      <formula>"No"</formula>
    </cfRule>
    <cfRule type="cellIs" dxfId="4328" priority="7339" operator="equal">
      <formula>"No Aplica"</formula>
    </cfRule>
    <cfRule type="cellIs" dxfId="4327" priority="7340" operator="equal">
      <formula>"Si"</formula>
    </cfRule>
    <cfRule type="cellIs" dxfId="4326" priority="7341" operator="equal">
      <formula>"5. Catastrófico"</formula>
    </cfRule>
    <cfRule type="cellIs" dxfId="4325" priority="7342" operator="equal">
      <formula>"5. Casi Seguro"</formula>
    </cfRule>
    <cfRule type="cellIs" dxfId="4324" priority="7343" operator="equal">
      <formula>"4. Mayor"</formula>
    </cfRule>
    <cfRule type="cellIs" dxfId="4323" priority="7344" operator="equal">
      <formula>"4. Probable"</formula>
    </cfRule>
    <cfRule type="cellIs" dxfId="4322" priority="7345" operator="equal">
      <formula>"3. Moderado"</formula>
    </cfRule>
    <cfRule type="cellIs" dxfId="4321" priority="7346" operator="equal">
      <formula>"3. Posible"</formula>
    </cfRule>
    <cfRule type="cellIs" dxfId="4320" priority="7347" operator="equal">
      <formula>"2. Menor"</formula>
    </cfRule>
    <cfRule type="cellIs" dxfId="4319" priority="7348" operator="equal">
      <formula>"2. Rara Vez"</formula>
    </cfRule>
    <cfRule type="cellIs" dxfId="4318" priority="7349" operator="equal">
      <formula>"1. Insignificante"</formula>
    </cfRule>
    <cfRule type="cellIs" dxfId="4317" priority="7350" operator="equal">
      <formula>"1. Improbable"</formula>
    </cfRule>
    <cfRule type="cellIs" dxfId="4316" priority="7351" operator="equal">
      <formula>"0. No Aplica"</formula>
    </cfRule>
  </conditionalFormatting>
  <conditionalFormatting sqref="AI11:AI12">
    <cfRule type="cellIs" dxfId="4315" priority="6935" operator="equal">
      <formula>"No aplica por no esperar o arrojar resultados"</formula>
    </cfRule>
    <cfRule type="cellIs" dxfId="4314" priority="6936" operator="equal">
      <formula>"No aplica por no definirse un riesgo al activo de información"</formula>
    </cfRule>
    <cfRule type="cellIs" dxfId="4313" priority="6937" operator="equal">
      <formula>"0. No Aplica"</formula>
    </cfRule>
    <cfRule type="cellIs" dxfId="4312" priority="6938" operator="equal">
      <formula>"No Aplica-Cuando la línea de activo de información corresponde al agrupamiento de activos de información, ejemplo: Etapas, Grupos."</formula>
    </cfRule>
    <cfRule type="cellIs" dxfId="4311" priority="6939" operator="equal">
      <formula>"No Aplica - N/A"</formula>
    </cfRule>
    <cfRule type="cellIs" dxfId="4310" priority="6940" operator="equal">
      <formula>"Generar plan de tratamiento para controlar, mitigar y/o eliminar el riesgo"</formula>
    </cfRule>
    <cfRule type="cellIs" dxfId="4309" priority="6941" operator="equal">
      <formula>"Generar controles al Activo de Información para proteger su Confidencialidad, Integridad y Disponibilidad del Riesgo"</formula>
    </cfRule>
    <cfRule type="cellIs" dxfId="4308" priority="6942" operator="equal">
      <formula>"Realizar una revisión anual de los controles definidos"</formula>
    </cfRule>
    <cfRule type="cellIs" dxfId="4307" priority="6943" operator="equal">
      <formula>"No se esperan Resultados"</formula>
    </cfRule>
    <cfRule type="cellIs" dxfId="4306" priority="6944" operator="equal">
      <formula>"Positivos"</formula>
    </cfRule>
    <cfRule type="cellIs" dxfId="4305" priority="6945" operator="equal">
      <formula>"Negativos"</formula>
    </cfRule>
    <cfRule type="cellIs" dxfId="4304" priority="6946" operator="equal">
      <formula>"Sin Resultados"</formula>
    </cfRule>
    <cfRule type="cellIs" dxfId="4303" priority="6947" operator="equal">
      <formula>"No"</formula>
    </cfRule>
    <cfRule type="cellIs" dxfId="4302" priority="6948" operator="equal">
      <formula>"No Aplica"</formula>
    </cfRule>
    <cfRule type="cellIs" dxfId="4301" priority="6949" operator="equal">
      <formula>"Si"</formula>
    </cfRule>
    <cfRule type="cellIs" dxfId="4300" priority="6950" operator="equal">
      <formula>"5. Catastrófico"</formula>
    </cfRule>
    <cfRule type="cellIs" dxfId="4299" priority="6951" operator="equal">
      <formula>"5. Casi Seguro"</formula>
    </cfRule>
    <cfRule type="cellIs" dxfId="4298" priority="6952" operator="equal">
      <formula>"4. Mayor"</formula>
    </cfRule>
    <cfRule type="cellIs" dxfId="4297" priority="6953" operator="equal">
      <formula>"4. Probable"</formula>
    </cfRule>
    <cfRule type="cellIs" dxfId="4296" priority="6954" operator="equal">
      <formula>"3. Moderado"</formula>
    </cfRule>
    <cfRule type="cellIs" dxfId="4295" priority="6955" operator="equal">
      <formula>"3. Posible"</formula>
    </cfRule>
    <cfRule type="cellIs" dxfId="4294" priority="6956" operator="equal">
      <formula>"2. Menor"</formula>
    </cfRule>
    <cfRule type="cellIs" dxfId="4293" priority="6957" operator="equal">
      <formula>"2. Rara Vez"</formula>
    </cfRule>
    <cfRule type="cellIs" dxfId="4292" priority="6958" operator="equal">
      <formula>"1. Insignificante"</formula>
    </cfRule>
    <cfRule type="cellIs" dxfId="4291" priority="6959" operator="equal">
      <formula>"1. Improbable"</formula>
    </cfRule>
    <cfRule type="cellIs" dxfId="4290" priority="6960" operator="equal">
      <formula>"0. No Aplica"</formula>
    </cfRule>
  </conditionalFormatting>
  <conditionalFormatting sqref="AI15:AI16">
    <cfRule type="cellIs" dxfId="4289" priority="7013" operator="equal">
      <formula>"No aplica por no esperar o arrojar resultados"</formula>
    </cfRule>
    <cfRule type="cellIs" dxfId="4288" priority="7014" operator="equal">
      <formula>"No aplica por no definirse un riesgo al activo de información"</formula>
    </cfRule>
    <cfRule type="cellIs" dxfId="4287" priority="7015" operator="equal">
      <formula>"0. No Aplica"</formula>
    </cfRule>
    <cfRule type="cellIs" dxfId="4286" priority="7016" operator="equal">
      <formula>"No Aplica-Cuando la línea de activo de información corresponde al agrupamiento de activos de información, ejemplo: Etapas, Grupos."</formula>
    </cfRule>
    <cfRule type="cellIs" dxfId="4285" priority="7017" operator="equal">
      <formula>"No Aplica - N/A"</formula>
    </cfRule>
    <cfRule type="cellIs" dxfId="4284" priority="7018" operator="equal">
      <formula>"Generar plan de tratamiento para controlar, mitigar y/o eliminar el riesgo"</formula>
    </cfRule>
    <cfRule type="cellIs" dxfId="4283" priority="7019" operator="equal">
      <formula>"Generar controles al Activo de Información para proteger su Confidencialidad, Integridad y Disponibilidad del Riesgo"</formula>
    </cfRule>
    <cfRule type="cellIs" dxfId="4282" priority="7020" operator="equal">
      <formula>"Realizar una revisión anual de los controles definidos"</formula>
    </cfRule>
    <cfRule type="cellIs" dxfId="4281" priority="7021" operator="equal">
      <formula>"No se esperan Resultados"</formula>
    </cfRule>
    <cfRule type="cellIs" dxfId="4280" priority="7022" operator="equal">
      <formula>"Positivos"</formula>
    </cfRule>
    <cfRule type="cellIs" dxfId="4279" priority="7023" operator="equal">
      <formula>"Negativos"</formula>
    </cfRule>
    <cfRule type="cellIs" dxfId="4278" priority="7024" operator="equal">
      <formula>"Sin Resultados"</formula>
    </cfRule>
    <cfRule type="cellIs" dxfId="4277" priority="7025" operator="equal">
      <formula>"No"</formula>
    </cfRule>
    <cfRule type="cellIs" dxfId="4276" priority="7026" operator="equal">
      <formula>"No Aplica"</formula>
    </cfRule>
    <cfRule type="cellIs" dxfId="4275" priority="7027" operator="equal">
      <formula>"Si"</formula>
    </cfRule>
    <cfRule type="cellIs" dxfId="4274" priority="7028" operator="equal">
      <formula>"5. Catastrófico"</formula>
    </cfRule>
    <cfRule type="cellIs" dxfId="4273" priority="7029" operator="equal">
      <formula>"5. Casi Seguro"</formula>
    </cfRule>
    <cfRule type="cellIs" dxfId="4272" priority="7030" operator="equal">
      <formula>"4. Mayor"</formula>
    </cfRule>
    <cfRule type="cellIs" dxfId="4271" priority="7031" operator="equal">
      <formula>"4. Probable"</formula>
    </cfRule>
    <cfRule type="cellIs" dxfId="4270" priority="7032" operator="equal">
      <formula>"3. Moderado"</formula>
    </cfRule>
    <cfRule type="cellIs" dxfId="4269" priority="7033" operator="equal">
      <formula>"3. Posible"</formula>
    </cfRule>
    <cfRule type="cellIs" dxfId="4268" priority="7034" operator="equal">
      <formula>"2. Menor"</formula>
    </cfRule>
    <cfRule type="cellIs" dxfId="4267" priority="7035" operator="equal">
      <formula>"2. Rara Vez"</formula>
    </cfRule>
    <cfRule type="cellIs" dxfId="4266" priority="7036" operator="equal">
      <formula>"1. Insignificante"</formula>
    </cfRule>
    <cfRule type="cellIs" dxfId="4265" priority="7037" operator="equal">
      <formula>"1. Improbable"</formula>
    </cfRule>
    <cfRule type="cellIs" dxfId="4264" priority="7038" operator="equal">
      <formula>"0. No Aplica"</formula>
    </cfRule>
  </conditionalFormatting>
  <conditionalFormatting sqref="AI18:AI19">
    <cfRule type="cellIs" dxfId="4263" priority="7249" operator="equal">
      <formula>"No aplica por no esperar o arrojar resultados"</formula>
    </cfRule>
    <cfRule type="cellIs" dxfId="4262" priority="7250" operator="equal">
      <formula>"No aplica por no definirse un riesgo al activo de información"</formula>
    </cfRule>
    <cfRule type="cellIs" dxfId="4261" priority="7251" operator="equal">
      <formula>"0. No Aplica"</formula>
    </cfRule>
    <cfRule type="cellIs" dxfId="4260" priority="7252" operator="equal">
      <formula>"No Aplica-Cuando la línea de activo de información corresponde al agrupamiento de activos de información, ejemplo: Etapas, Grupos."</formula>
    </cfRule>
    <cfRule type="cellIs" dxfId="4259" priority="7253" operator="equal">
      <formula>"No Aplica - N/A"</formula>
    </cfRule>
    <cfRule type="cellIs" dxfId="4258" priority="7254" operator="equal">
      <formula>"Generar plan de tratamiento para controlar, mitigar y/o eliminar el riesgo"</formula>
    </cfRule>
    <cfRule type="cellIs" dxfId="4257" priority="7255" operator="equal">
      <formula>"Generar controles al Activo de Información para proteger su Confidencialidad, Integridad y Disponibilidad del Riesgo"</formula>
    </cfRule>
    <cfRule type="cellIs" dxfId="4256" priority="7256" operator="equal">
      <formula>"Realizar una revisión anual de los controles definidos"</formula>
    </cfRule>
    <cfRule type="cellIs" dxfId="4255" priority="7257" operator="equal">
      <formula>"No se esperan Resultados"</formula>
    </cfRule>
    <cfRule type="cellIs" dxfId="4254" priority="7258" operator="equal">
      <formula>"Positivos"</formula>
    </cfRule>
    <cfRule type="cellIs" dxfId="4253" priority="7259" operator="equal">
      <formula>"Negativos"</formula>
    </cfRule>
    <cfRule type="cellIs" dxfId="4252" priority="7260" operator="equal">
      <formula>"Sin Resultados"</formula>
    </cfRule>
    <cfRule type="cellIs" dxfId="4251" priority="7261" operator="equal">
      <formula>"No"</formula>
    </cfRule>
    <cfRule type="cellIs" dxfId="4250" priority="7262" operator="equal">
      <formula>"No Aplica"</formula>
    </cfRule>
    <cfRule type="cellIs" dxfId="4249" priority="7263" operator="equal">
      <formula>"Si"</formula>
    </cfRule>
    <cfRule type="cellIs" dxfId="4248" priority="7264" operator="equal">
      <formula>"5. Catastrófico"</formula>
    </cfRule>
    <cfRule type="cellIs" dxfId="4247" priority="7265" operator="equal">
      <formula>"5. Casi Seguro"</formula>
    </cfRule>
    <cfRule type="cellIs" dxfId="4246" priority="7266" operator="equal">
      <formula>"4. Mayor"</formula>
    </cfRule>
    <cfRule type="cellIs" dxfId="4245" priority="7267" operator="equal">
      <formula>"4. Probable"</formula>
    </cfRule>
    <cfRule type="cellIs" dxfId="4244" priority="7268" operator="equal">
      <formula>"3. Moderado"</formula>
    </cfRule>
    <cfRule type="cellIs" dxfId="4243" priority="7269" operator="equal">
      <formula>"3. Posible"</formula>
    </cfRule>
    <cfRule type="cellIs" dxfId="4242" priority="7270" operator="equal">
      <formula>"2. Menor"</formula>
    </cfRule>
    <cfRule type="cellIs" dxfId="4241" priority="7271" operator="equal">
      <formula>"2. Rara Vez"</formula>
    </cfRule>
    <cfRule type="cellIs" dxfId="4240" priority="7272" operator="equal">
      <formula>"1. Insignificante"</formula>
    </cfRule>
    <cfRule type="cellIs" dxfId="4239" priority="7273" operator="equal">
      <formula>"1. Improbable"</formula>
    </cfRule>
    <cfRule type="cellIs" dxfId="4238" priority="7274" operator="equal">
      <formula>"0. No Aplica"</formula>
    </cfRule>
  </conditionalFormatting>
  <conditionalFormatting sqref="AI27:AI28">
    <cfRule type="cellIs" dxfId="4237" priority="7192" operator="equal">
      <formula>"No aplica por no esperar o arrojar resultados"</formula>
    </cfRule>
    <cfRule type="cellIs" dxfId="4236" priority="7193" operator="equal">
      <formula>"No aplica por no definirse un riesgo al activo de información"</formula>
    </cfRule>
    <cfRule type="cellIs" dxfId="4235" priority="7194" operator="equal">
      <formula>"0. No Aplica"</formula>
    </cfRule>
    <cfRule type="cellIs" dxfId="4234" priority="7195" operator="equal">
      <formula>"No Aplica-Cuando la línea de activo de información corresponde al agrupamiento de activos de información, ejemplo: Etapas, Grupos."</formula>
    </cfRule>
    <cfRule type="cellIs" dxfId="4233" priority="7196" operator="equal">
      <formula>"No Aplica - N/A"</formula>
    </cfRule>
    <cfRule type="cellIs" dxfId="4232" priority="7197" operator="equal">
      <formula>"Generar plan de tratamiento para controlar, mitigar y/o eliminar el riesgo"</formula>
    </cfRule>
    <cfRule type="cellIs" dxfId="4231" priority="7198" operator="equal">
      <formula>"Generar controles al Activo de Información para proteger su Confidencialidad, Integridad y Disponibilidad del Riesgo"</formula>
    </cfRule>
    <cfRule type="cellIs" dxfId="4230" priority="7199" operator="equal">
      <formula>"Realizar una revisión anual de los controles definidos"</formula>
    </cfRule>
    <cfRule type="cellIs" dxfId="4229" priority="7200" operator="equal">
      <formula>"No se esperan Resultados"</formula>
    </cfRule>
    <cfRule type="cellIs" dxfId="4228" priority="7201" operator="equal">
      <formula>"Positivos"</formula>
    </cfRule>
    <cfRule type="cellIs" dxfId="4227" priority="7202" operator="equal">
      <formula>"Negativos"</formula>
    </cfRule>
    <cfRule type="cellIs" dxfId="4226" priority="7203" operator="equal">
      <formula>"Sin Resultados"</formula>
    </cfRule>
    <cfRule type="cellIs" dxfId="4225" priority="7204" operator="equal">
      <formula>"No"</formula>
    </cfRule>
    <cfRule type="cellIs" dxfId="4224" priority="7205" operator="equal">
      <formula>"No Aplica"</formula>
    </cfRule>
    <cfRule type="cellIs" dxfId="4223" priority="7206" operator="equal">
      <formula>"Si"</formula>
    </cfRule>
    <cfRule type="cellIs" dxfId="4222" priority="7207" operator="equal">
      <formula>"5. Catastrófico"</formula>
    </cfRule>
    <cfRule type="cellIs" dxfId="4221" priority="7208" operator="equal">
      <formula>"5. Casi Seguro"</formula>
    </cfRule>
    <cfRule type="cellIs" dxfId="4220" priority="7209" operator="equal">
      <formula>"4. Mayor"</formula>
    </cfRule>
    <cfRule type="cellIs" dxfId="4219" priority="7210" operator="equal">
      <formula>"4. Probable"</formula>
    </cfRule>
    <cfRule type="cellIs" dxfId="4218" priority="7211" operator="equal">
      <formula>"3. Moderado"</formula>
    </cfRule>
    <cfRule type="cellIs" dxfId="4217" priority="7212" operator="equal">
      <formula>"3. Posible"</formula>
    </cfRule>
    <cfRule type="cellIs" dxfId="4216" priority="7213" operator="equal">
      <formula>"2. Menor"</formula>
    </cfRule>
    <cfRule type="cellIs" dxfId="4215" priority="7214" operator="equal">
      <formula>"2. Rara Vez"</formula>
    </cfRule>
    <cfRule type="cellIs" dxfId="4214" priority="7215" operator="equal">
      <formula>"1. Insignificante"</formula>
    </cfRule>
    <cfRule type="cellIs" dxfId="4213" priority="7216" operator="equal">
      <formula>"1. Improbable"</formula>
    </cfRule>
    <cfRule type="cellIs" dxfId="4212" priority="7217" operator="equal">
      <formula>"0. No Aplica"</formula>
    </cfRule>
  </conditionalFormatting>
  <conditionalFormatting sqref="AI30:AI33">
    <cfRule type="cellIs" dxfId="4211" priority="7166" operator="equal">
      <formula>"No aplica por no esperar o arrojar resultados"</formula>
    </cfRule>
    <cfRule type="cellIs" dxfId="4210" priority="7167" operator="equal">
      <formula>"No aplica por no definirse un riesgo al activo de información"</formula>
    </cfRule>
    <cfRule type="cellIs" dxfId="4209" priority="7168" operator="equal">
      <formula>"0. No Aplica"</formula>
    </cfRule>
    <cfRule type="cellIs" dxfId="4208" priority="7169" operator="equal">
      <formula>"No Aplica-Cuando la línea de activo de información corresponde al agrupamiento de activos de información, ejemplo: Etapas, Grupos."</formula>
    </cfRule>
    <cfRule type="cellIs" dxfId="4207" priority="7170" operator="equal">
      <formula>"No Aplica - N/A"</formula>
    </cfRule>
    <cfRule type="cellIs" dxfId="4206" priority="7171" operator="equal">
      <formula>"Generar plan de tratamiento para controlar, mitigar y/o eliminar el riesgo"</formula>
    </cfRule>
    <cfRule type="cellIs" dxfId="4205" priority="7172" operator="equal">
      <formula>"Generar controles al Activo de Información para proteger su Confidencialidad, Integridad y Disponibilidad del Riesgo"</formula>
    </cfRule>
    <cfRule type="cellIs" dxfId="4204" priority="7173" operator="equal">
      <formula>"Realizar una revisión anual de los controles definidos"</formula>
    </cfRule>
    <cfRule type="cellIs" dxfId="4203" priority="7174" operator="equal">
      <formula>"No se esperan Resultados"</formula>
    </cfRule>
    <cfRule type="cellIs" dxfId="4202" priority="7175" operator="equal">
      <formula>"Positivos"</formula>
    </cfRule>
    <cfRule type="cellIs" dxfId="4201" priority="7176" operator="equal">
      <formula>"Negativos"</formula>
    </cfRule>
    <cfRule type="cellIs" dxfId="4200" priority="7177" operator="equal">
      <formula>"Sin Resultados"</formula>
    </cfRule>
    <cfRule type="cellIs" dxfId="4199" priority="7178" operator="equal">
      <formula>"No"</formula>
    </cfRule>
    <cfRule type="cellIs" dxfId="4198" priority="7179" operator="equal">
      <formula>"No Aplica"</formula>
    </cfRule>
    <cfRule type="cellIs" dxfId="4197" priority="7180" operator="equal">
      <formula>"Si"</formula>
    </cfRule>
    <cfRule type="cellIs" dxfId="4196" priority="7181" operator="equal">
      <formula>"5. Catastrófico"</formula>
    </cfRule>
    <cfRule type="cellIs" dxfId="4195" priority="7182" operator="equal">
      <formula>"5. Casi Seguro"</formula>
    </cfRule>
    <cfRule type="cellIs" dxfId="4194" priority="7183" operator="equal">
      <formula>"4. Mayor"</formula>
    </cfRule>
    <cfRule type="cellIs" dxfId="4193" priority="7184" operator="equal">
      <formula>"4. Probable"</formula>
    </cfRule>
    <cfRule type="cellIs" dxfId="4192" priority="7185" operator="equal">
      <formula>"3. Moderado"</formula>
    </cfRule>
    <cfRule type="cellIs" dxfId="4191" priority="7186" operator="equal">
      <formula>"3. Posible"</formula>
    </cfRule>
    <cfRule type="cellIs" dxfId="4190" priority="7187" operator="equal">
      <formula>"2. Menor"</formula>
    </cfRule>
    <cfRule type="cellIs" dxfId="4189" priority="7188" operator="equal">
      <formula>"2. Rara Vez"</formula>
    </cfRule>
    <cfRule type="cellIs" dxfId="4188" priority="7189" operator="equal">
      <formula>"1. Insignificante"</formula>
    </cfRule>
    <cfRule type="cellIs" dxfId="4187" priority="7190" operator="equal">
      <formula>"1. Improbable"</formula>
    </cfRule>
    <cfRule type="cellIs" dxfId="4186" priority="7191" operator="equal">
      <formula>"0. No Aplica"</formula>
    </cfRule>
  </conditionalFormatting>
  <conditionalFormatting sqref="AI36">
    <cfRule type="cellIs" dxfId="4185" priority="7140" operator="equal">
      <formula>"No aplica por no esperar o arrojar resultados"</formula>
    </cfRule>
    <cfRule type="cellIs" dxfId="4184" priority="7141" operator="equal">
      <formula>"No aplica por no definirse un riesgo al activo de información"</formula>
    </cfRule>
    <cfRule type="cellIs" dxfId="4183" priority="7142" operator="equal">
      <formula>"0. No Aplica"</formula>
    </cfRule>
    <cfRule type="cellIs" dxfId="4182" priority="7143" operator="equal">
      <formula>"No Aplica-Cuando la línea de activo de información corresponde al agrupamiento de activos de información, ejemplo: Etapas, Grupos."</formula>
    </cfRule>
    <cfRule type="cellIs" dxfId="4181" priority="7144" operator="equal">
      <formula>"No Aplica - N/A"</formula>
    </cfRule>
    <cfRule type="cellIs" dxfId="4180" priority="7145" operator="equal">
      <formula>"Generar plan de tratamiento para controlar, mitigar y/o eliminar el riesgo"</formula>
    </cfRule>
    <cfRule type="cellIs" dxfId="4179" priority="7146" operator="equal">
      <formula>"Generar controles al Activo de Información para proteger su Confidencialidad, Integridad y Disponibilidad del Riesgo"</formula>
    </cfRule>
    <cfRule type="cellIs" dxfId="4178" priority="7147" operator="equal">
      <formula>"Realizar una revisión anual de los controles definidos"</formula>
    </cfRule>
    <cfRule type="cellIs" dxfId="4177" priority="7148" operator="equal">
      <formula>"No se esperan Resultados"</formula>
    </cfRule>
    <cfRule type="cellIs" dxfId="4176" priority="7149" operator="equal">
      <formula>"Positivos"</formula>
    </cfRule>
    <cfRule type="cellIs" dxfId="4175" priority="7150" operator="equal">
      <formula>"Negativos"</formula>
    </cfRule>
    <cfRule type="cellIs" dxfId="4174" priority="7151" operator="equal">
      <formula>"Sin Resultados"</formula>
    </cfRule>
    <cfRule type="cellIs" dxfId="4173" priority="7152" operator="equal">
      <formula>"No"</formula>
    </cfRule>
    <cfRule type="cellIs" dxfId="4172" priority="7153" operator="equal">
      <formula>"No Aplica"</formula>
    </cfRule>
    <cfRule type="cellIs" dxfId="4171" priority="7154" operator="equal">
      <formula>"Si"</formula>
    </cfRule>
    <cfRule type="cellIs" dxfId="4170" priority="7155" operator="equal">
      <formula>"5. Catastrófico"</formula>
    </cfRule>
    <cfRule type="cellIs" dxfId="4169" priority="7156" operator="equal">
      <formula>"5. Casi Seguro"</formula>
    </cfRule>
    <cfRule type="cellIs" dxfId="4168" priority="7157" operator="equal">
      <formula>"4. Mayor"</formula>
    </cfRule>
    <cfRule type="cellIs" dxfId="4167" priority="7158" operator="equal">
      <formula>"4. Probable"</formula>
    </cfRule>
    <cfRule type="cellIs" dxfId="4166" priority="7159" operator="equal">
      <formula>"3. Moderado"</formula>
    </cfRule>
    <cfRule type="cellIs" dxfId="4165" priority="7160" operator="equal">
      <formula>"3. Posible"</formula>
    </cfRule>
    <cfRule type="cellIs" dxfId="4164" priority="7161" operator="equal">
      <formula>"2. Menor"</formula>
    </cfRule>
    <cfRule type="cellIs" dxfId="4163" priority="7162" operator="equal">
      <formula>"2. Rara Vez"</formula>
    </cfRule>
    <cfRule type="cellIs" dxfId="4162" priority="7163" operator="equal">
      <formula>"1. Insignificante"</formula>
    </cfRule>
    <cfRule type="cellIs" dxfId="4161" priority="7164" operator="equal">
      <formula>"1. Improbable"</formula>
    </cfRule>
    <cfRule type="cellIs" dxfId="4160" priority="7165" operator="equal">
      <formula>"0. No Aplica"</formula>
    </cfRule>
  </conditionalFormatting>
  <conditionalFormatting sqref="AI42">
    <cfRule type="cellIs" dxfId="4159" priority="6727" operator="equal">
      <formula>"No aplica por no esperar o arrojar resultados"</formula>
    </cfRule>
    <cfRule type="cellIs" dxfId="4158" priority="6728" operator="equal">
      <formula>"No aplica por no definirse un riesgo al activo de información"</formula>
    </cfRule>
    <cfRule type="cellIs" dxfId="4157" priority="6729" operator="equal">
      <formula>"0. No Aplica"</formula>
    </cfRule>
    <cfRule type="cellIs" dxfId="4156" priority="6730" operator="equal">
      <formula>"No Aplica-Cuando la línea de activo de información corresponde al agrupamiento de activos de información, ejemplo: Etapas, Grupos."</formula>
    </cfRule>
    <cfRule type="cellIs" dxfId="4155" priority="6731" operator="equal">
      <formula>"No Aplica - N/A"</formula>
    </cfRule>
    <cfRule type="cellIs" dxfId="4154" priority="6732" operator="equal">
      <formula>"Generar plan de tratamiento para controlar, mitigar y/o eliminar el riesgo"</formula>
    </cfRule>
    <cfRule type="cellIs" dxfId="4153" priority="6733" operator="equal">
      <formula>"Generar controles al Activo de Información para proteger su Confidencialidad, Integridad y Disponibilidad del Riesgo"</formula>
    </cfRule>
    <cfRule type="cellIs" dxfId="4152" priority="6734" operator="equal">
      <formula>"Realizar una revisión anual de los controles definidos"</formula>
    </cfRule>
    <cfRule type="cellIs" dxfId="4151" priority="6735" operator="equal">
      <formula>"No se esperan Resultados"</formula>
    </cfRule>
    <cfRule type="cellIs" dxfId="4150" priority="6736" operator="equal">
      <formula>"Positivos"</formula>
    </cfRule>
    <cfRule type="cellIs" dxfId="4149" priority="6737" operator="equal">
      <formula>"Negativos"</formula>
    </cfRule>
    <cfRule type="cellIs" dxfId="4148" priority="6738" operator="equal">
      <formula>"Sin Resultados"</formula>
    </cfRule>
    <cfRule type="cellIs" dxfId="4147" priority="6739" operator="equal">
      <formula>"No"</formula>
    </cfRule>
    <cfRule type="cellIs" dxfId="4146" priority="6740" operator="equal">
      <formula>"No Aplica"</formula>
    </cfRule>
    <cfRule type="cellIs" dxfId="4145" priority="6741" operator="equal">
      <formula>"Si"</formula>
    </cfRule>
    <cfRule type="cellIs" dxfId="4144" priority="6742" operator="equal">
      <formula>"5. Catastrófico"</formula>
    </cfRule>
    <cfRule type="cellIs" dxfId="4143" priority="6743" operator="equal">
      <formula>"5. Casi Seguro"</formula>
    </cfRule>
    <cfRule type="cellIs" dxfId="4142" priority="6744" operator="equal">
      <formula>"4. Mayor"</formula>
    </cfRule>
    <cfRule type="cellIs" dxfId="4141" priority="6745" operator="equal">
      <formula>"4. Probable"</formula>
    </cfRule>
    <cfRule type="cellIs" dxfId="4140" priority="6746" operator="equal">
      <formula>"3. Moderado"</formula>
    </cfRule>
    <cfRule type="cellIs" dxfId="4139" priority="6747" operator="equal">
      <formula>"3. Posible"</formula>
    </cfRule>
    <cfRule type="cellIs" dxfId="4138" priority="6748" operator="equal">
      <formula>"2. Menor"</formula>
    </cfRule>
    <cfRule type="cellIs" dxfId="4137" priority="6749" operator="equal">
      <formula>"2. Rara Vez"</formula>
    </cfRule>
    <cfRule type="cellIs" dxfId="4136" priority="6750" operator="equal">
      <formula>"1. Insignificante"</formula>
    </cfRule>
    <cfRule type="cellIs" dxfId="4135" priority="6751" operator="equal">
      <formula>"1. Improbable"</formula>
    </cfRule>
    <cfRule type="cellIs" dxfId="4134" priority="6752" operator="equal">
      <formula>"0. No Aplica"</formula>
    </cfRule>
  </conditionalFormatting>
  <conditionalFormatting sqref="AI46">
    <cfRule type="cellIs" dxfId="4133" priority="6909" operator="equal">
      <formula>"No aplica por no esperar o arrojar resultados"</formula>
    </cfRule>
    <cfRule type="cellIs" dxfId="4132" priority="6910" operator="equal">
      <formula>"No aplica por no definirse un riesgo al activo de información"</formula>
    </cfRule>
    <cfRule type="cellIs" dxfId="4131" priority="6911" operator="equal">
      <formula>"0. No Aplica"</formula>
    </cfRule>
    <cfRule type="cellIs" dxfId="4130" priority="6912" operator="equal">
      <formula>"No Aplica-Cuando la línea de activo de información corresponde al agrupamiento de activos de información, ejemplo: Etapas, Grupos."</formula>
    </cfRule>
    <cfRule type="cellIs" dxfId="4129" priority="6913" operator="equal">
      <formula>"No Aplica - N/A"</formula>
    </cfRule>
    <cfRule type="cellIs" dxfId="4128" priority="6914" operator="equal">
      <formula>"Generar plan de tratamiento para controlar, mitigar y/o eliminar el riesgo"</formula>
    </cfRule>
    <cfRule type="cellIs" dxfId="4127" priority="6915" operator="equal">
      <formula>"Generar controles al Activo de Información para proteger su Confidencialidad, Integridad y Disponibilidad del Riesgo"</formula>
    </cfRule>
    <cfRule type="cellIs" dxfId="4126" priority="6916" operator="equal">
      <formula>"Realizar una revisión anual de los controles definidos"</formula>
    </cfRule>
    <cfRule type="cellIs" dxfId="4125" priority="6917" operator="equal">
      <formula>"No se esperan Resultados"</formula>
    </cfRule>
    <cfRule type="cellIs" dxfId="4124" priority="6918" operator="equal">
      <formula>"Positivos"</formula>
    </cfRule>
    <cfRule type="cellIs" dxfId="4123" priority="6919" operator="equal">
      <formula>"Negativos"</formula>
    </cfRule>
    <cfRule type="cellIs" dxfId="4122" priority="6920" operator="equal">
      <formula>"Sin Resultados"</formula>
    </cfRule>
    <cfRule type="cellIs" dxfId="4121" priority="6921" operator="equal">
      <formula>"No"</formula>
    </cfRule>
    <cfRule type="cellIs" dxfId="4120" priority="6922" operator="equal">
      <formula>"No Aplica"</formula>
    </cfRule>
    <cfRule type="cellIs" dxfId="4119" priority="6923" operator="equal">
      <formula>"Si"</formula>
    </cfRule>
    <cfRule type="cellIs" dxfId="4118" priority="6924" operator="equal">
      <formula>"5. Catastrófico"</formula>
    </cfRule>
    <cfRule type="cellIs" dxfId="4117" priority="6925" operator="equal">
      <formula>"5. Casi Seguro"</formula>
    </cfRule>
    <cfRule type="cellIs" dxfId="4116" priority="6926" operator="equal">
      <formula>"4. Mayor"</formula>
    </cfRule>
    <cfRule type="cellIs" dxfId="4115" priority="6927" operator="equal">
      <formula>"4. Probable"</formula>
    </cfRule>
    <cfRule type="cellIs" dxfId="4114" priority="6928" operator="equal">
      <formula>"3. Moderado"</formula>
    </cfRule>
    <cfRule type="cellIs" dxfId="4113" priority="6929" operator="equal">
      <formula>"3. Posible"</formula>
    </cfRule>
    <cfRule type="cellIs" dxfId="4112" priority="6930" operator="equal">
      <formula>"2. Menor"</formula>
    </cfRule>
    <cfRule type="cellIs" dxfId="4111" priority="6931" operator="equal">
      <formula>"2. Rara Vez"</formula>
    </cfRule>
    <cfRule type="cellIs" dxfId="4110" priority="6932" operator="equal">
      <formula>"1. Insignificante"</formula>
    </cfRule>
    <cfRule type="cellIs" dxfId="4109" priority="6933" operator="equal">
      <formula>"1. Improbable"</formula>
    </cfRule>
    <cfRule type="cellIs" dxfId="4108" priority="6934" operator="equal">
      <formula>"0. No Aplica"</formula>
    </cfRule>
  </conditionalFormatting>
  <conditionalFormatting sqref="AI48">
    <cfRule type="cellIs" dxfId="4107" priority="6857" operator="equal">
      <formula>"No aplica por no esperar o arrojar resultados"</formula>
    </cfRule>
    <cfRule type="cellIs" dxfId="4106" priority="6858" operator="equal">
      <formula>"No aplica por no definirse un riesgo al activo de información"</formula>
    </cfRule>
    <cfRule type="cellIs" dxfId="4105" priority="6859" operator="equal">
      <formula>"0. No Aplica"</formula>
    </cfRule>
    <cfRule type="cellIs" dxfId="4104" priority="6860" operator="equal">
      <formula>"No Aplica-Cuando la línea de activo de información corresponde al agrupamiento de activos de información, ejemplo: Etapas, Grupos."</formula>
    </cfRule>
    <cfRule type="cellIs" dxfId="4103" priority="6861" operator="equal">
      <formula>"No Aplica - N/A"</formula>
    </cfRule>
    <cfRule type="cellIs" dxfId="4102" priority="6862" operator="equal">
      <formula>"Generar plan de tratamiento para controlar, mitigar y/o eliminar el riesgo"</formula>
    </cfRule>
    <cfRule type="cellIs" dxfId="4101" priority="6863" operator="equal">
      <formula>"Generar controles al Activo de Información para proteger su Confidencialidad, Integridad y Disponibilidad del Riesgo"</formula>
    </cfRule>
    <cfRule type="cellIs" dxfId="4100" priority="6864" operator="equal">
      <formula>"Realizar una revisión anual de los controles definidos"</formula>
    </cfRule>
    <cfRule type="cellIs" dxfId="4099" priority="6865" operator="equal">
      <formula>"No se esperan Resultados"</formula>
    </cfRule>
    <cfRule type="cellIs" dxfId="4098" priority="6866" operator="equal">
      <formula>"Positivos"</formula>
    </cfRule>
    <cfRule type="cellIs" dxfId="4097" priority="6867" operator="equal">
      <formula>"Negativos"</formula>
    </cfRule>
    <cfRule type="cellIs" dxfId="4096" priority="6868" operator="equal">
      <formula>"Sin Resultados"</formula>
    </cfRule>
    <cfRule type="cellIs" dxfId="4095" priority="6869" operator="equal">
      <formula>"No"</formula>
    </cfRule>
    <cfRule type="cellIs" dxfId="4094" priority="6870" operator="equal">
      <formula>"No Aplica"</formula>
    </cfRule>
    <cfRule type="cellIs" dxfId="4093" priority="6871" operator="equal">
      <formula>"Si"</formula>
    </cfRule>
    <cfRule type="cellIs" dxfId="4092" priority="6872" operator="equal">
      <formula>"5. Catastrófico"</formula>
    </cfRule>
    <cfRule type="cellIs" dxfId="4091" priority="6873" operator="equal">
      <formula>"5. Casi Seguro"</formula>
    </cfRule>
    <cfRule type="cellIs" dxfId="4090" priority="6874" operator="equal">
      <formula>"4. Mayor"</formula>
    </cfRule>
    <cfRule type="cellIs" dxfId="4089" priority="6875" operator="equal">
      <formula>"4. Probable"</formula>
    </cfRule>
    <cfRule type="cellIs" dxfId="4088" priority="6876" operator="equal">
      <formula>"3. Moderado"</formula>
    </cfRule>
    <cfRule type="cellIs" dxfId="4087" priority="6877" operator="equal">
      <formula>"3. Posible"</formula>
    </cfRule>
    <cfRule type="cellIs" dxfId="4086" priority="6878" operator="equal">
      <formula>"2. Menor"</formula>
    </cfRule>
    <cfRule type="cellIs" dxfId="4085" priority="6879" operator="equal">
      <formula>"2. Rara Vez"</formula>
    </cfRule>
    <cfRule type="cellIs" dxfId="4084" priority="6880" operator="equal">
      <formula>"1. Insignificante"</formula>
    </cfRule>
    <cfRule type="cellIs" dxfId="4083" priority="6881" operator="equal">
      <formula>"1. Improbable"</formula>
    </cfRule>
    <cfRule type="cellIs" dxfId="4082" priority="6882" operator="equal">
      <formula>"0. No Aplica"</formula>
    </cfRule>
  </conditionalFormatting>
  <conditionalFormatting sqref="AI50">
    <cfRule type="cellIs" dxfId="4081" priority="6831" operator="equal">
      <formula>"No aplica por no esperar o arrojar resultados"</formula>
    </cfRule>
    <cfRule type="cellIs" dxfId="4080" priority="6832" operator="equal">
      <formula>"No aplica por no definirse un riesgo al activo de información"</formula>
    </cfRule>
    <cfRule type="cellIs" dxfId="4079" priority="6833" operator="equal">
      <formula>"0. No Aplica"</formula>
    </cfRule>
    <cfRule type="cellIs" dxfId="4078" priority="6834" operator="equal">
      <formula>"No Aplica-Cuando la línea de activo de información corresponde al agrupamiento de activos de información, ejemplo: Etapas, Grupos."</formula>
    </cfRule>
    <cfRule type="cellIs" dxfId="4077" priority="6835" operator="equal">
      <formula>"No Aplica - N/A"</formula>
    </cfRule>
    <cfRule type="cellIs" dxfId="4076" priority="6836" operator="equal">
      <formula>"Generar plan de tratamiento para controlar, mitigar y/o eliminar el riesgo"</formula>
    </cfRule>
    <cfRule type="cellIs" dxfId="4075" priority="6837" operator="equal">
      <formula>"Generar controles al Activo de Información para proteger su Confidencialidad, Integridad y Disponibilidad del Riesgo"</formula>
    </cfRule>
    <cfRule type="cellIs" dxfId="4074" priority="6838" operator="equal">
      <formula>"Realizar una revisión anual de los controles definidos"</formula>
    </cfRule>
    <cfRule type="cellIs" dxfId="4073" priority="6839" operator="equal">
      <formula>"No se esperan Resultados"</formula>
    </cfRule>
    <cfRule type="cellIs" dxfId="4072" priority="6840" operator="equal">
      <formula>"Positivos"</formula>
    </cfRule>
    <cfRule type="cellIs" dxfId="4071" priority="6841" operator="equal">
      <formula>"Negativos"</formula>
    </cfRule>
    <cfRule type="cellIs" dxfId="4070" priority="6842" operator="equal">
      <formula>"Sin Resultados"</formula>
    </cfRule>
    <cfRule type="cellIs" dxfId="4069" priority="6843" operator="equal">
      <formula>"No"</formula>
    </cfRule>
    <cfRule type="cellIs" dxfId="4068" priority="6844" operator="equal">
      <formula>"No Aplica"</formula>
    </cfRule>
    <cfRule type="cellIs" dxfId="4067" priority="6845" operator="equal">
      <formula>"Si"</formula>
    </cfRule>
    <cfRule type="cellIs" dxfId="4066" priority="6846" operator="equal">
      <formula>"5. Catastrófico"</formula>
    </cfRule>
    <cfRule type="cellIs" dxfId="4065" priority="6847" operator="equal">
      <formula>"5. Casi Seguro"</formula>
    </cfRule>
    <cfRule type="cellIs" dxfId="4064" priority="6848" operator="equal">
      <formula>"4. Mayor"</formula>
    </cfRule>
    <cfRule type="cellIs" dxfId="4063" priority="6849" operator="equal">
      <formula>"4. Probable"</formula>
    </cfRule>
    <cfRule type="cellIs" dxfId="4062" priority="6850" operator="equal">
      <formula>"3. Moderado"</formula>
    </cfRule>
    <cfRule type="cellIs" dxfId="4061" priority="6851" operator="equal">
      <formula>"3. Posible"</formula>
    </cfRule>
    <cfRule type="cellIs" dxfId="4060" priority="6852" operator="equal">
      <formula>"2. Menor"</formula>
    </cfRule>
    <cfRule type="cellIs" dxfId="4059" priority="6853" operator="equal">
      <formula>"2. Rara Vez"</formula>
    </cfRule>
    <cfRule type="cellIs" dxfId="4058" priority="6854" operator="equal">
      <formula>"1. Insignificante"</formula>
    </cfRule>
    <cfRule type="cellIs" dxfId="4057" priority="6855" operator="equal">
      <formula>"1. Improbable"</formula>
    </cfRule>
    <cfRule type="cellIs" dxfId="4056" priority="6856" operator="equal">
      <formula>"0. No Aplica"</formula>
    </cfRule>
  </conditionalFormatting>
  <conditionalFormatting sqref="AI76:AI77">
    <cfRule type="cellIs" dxfId="4055" priority="6805" operator="equal">
      <formula>"No aplica por no esperar o arrojar resultados"</formula>
    </cfRule>
    <cfRule type="cellIs" dxfId="4054" priority="6806" operator="equal">
      <formula>"No aplica por no definirse un riesgo al activo de información"</formula>
    </cfRule>
    <cfRule type="cellIs" dxfId="4053" priority="6807" operator="equal">
      <formula>"0. No Aplica"</formula>
    </cfRule>
    <cfRule type="cellIs" dxfId="4052" priority="6808" operator="equal">
      <formula>"No Aplica-Cuando la línea de activo de información corresponde al agrupamiento de activos de información, ejemplo: Etapas, Grupos."</formula>
    </cfRule>
    <cfRule type="cellIs" dxfId="4051" priority="6809" operator="equal">
      <formula>"No Aplica - N/A"</formula>
    </cfRule>
    <cfRule type="cellIs" dxfId="4050" priority="6810" operator="equal">
      <formula>"Generar plan de tratamiento para controlar, mitigar y/o eliminar el riesgo"</formula>
    </cfRule>
    <cfRule type="cellIs" dxfId="4049" priority="6811" operator="equal">
      <formula>"Generar controles al Activo de Información para proteger su Confidencialidad, Integridad y Disponibilidad del Riesgo"</formula>
    </cfRule>
    <cfRule type="cellIs" dxfId="4048" priority="6812" operator="equal">
      <formula>"Realizar una revisión anual de los controles definidos"</formula>
    </cfRule>
    <cfRule type="cellIs" dxfId="4047" priority="6813" operator="equal">
      <formula>"No se esperan Resultados"</formula>
    </cfRule>
    <cfRule type="cellIs" dxfId="4046" priority="6814" operator="equal">
      <formula>"Positivos"</formula>
    </cfRule>
    <cfRule type="cellIs" dxfId="4045" priority="6815" operator="equal">
      <formula>"Negativos"</formula>
    </cfRule>
    <cfRule type="cellIs" dxfId="4044" priority="6816" operator="equal">
      <formula>"Sin Resultados"</formula>
    </cfRule>
    <cfRule type="cellIs" dxfId="4043" priority="6817" operator="equal">
      <formula>"No"</formula>
    </cfRule>
    <cfRule type="cellIs" dxfId="4042" priority="6818" operator="equal">
      <formula>"No Aplica"</formula>
    </cfRule>
    <cfRule type="cellIs" dxfId="4041" priority="6819" operator="equal">
      <formula>"Si"</formula>
    </cfRule>
    <cfRule type="cellIs" dxfId="4040" priority="6820" operator="equal">
      <formula>"5. Catastrófico"</formula>
    </cfRule>
    <cfRule type="cellIs" dxfId="4039" priority="6821" operator="equal">
      <formula>"5. Casi Seguro"</formula>
    </cfRule>
    <cfRule type="cellIs" dxfId="4038" priority="6822" operator="equal">
      <formula>"4. Mayor"</formula>
    </cfRule>
    <cfRule type="cellIs" dxfId="4037" priority="6823" operator="equal">
      <formula>"4. Probable"</formula>
    </cfRule>
    <cfRule type="cellIs" dxfId="4036" priority="6824" operator="equal">
      <formula>"3. Moderado"</formula>
    </cfRule>
    <cfRule type="cellIs" dxfId="4035" priority="6825" operator="equal">
      <formula>"3. Posible"</formula>
    </cfRule>
    <cfRule type="cellIs" dxfId="4034" priority="6826" operator="equal">
      <formula>"2. Menor"</formula>
    </cfRule>
    <cfRule type="cellIs" dxfId="4033" priority="6827" operator="equal">
      <formula>"2. Rara Vez"</formula>
    </cfRule>
    <cfRule type="cellIs" dxfId="4032" priority="6828" operator="equal">
      <formula>"1. Insignificante"</formula>
    </cfRule>
    <cfRule type="cellIs" dxfId="4031" priority="6829" operator="equal">
      <formula>"1. Improbable"</formula>
    </cfRule>
    <cfRule type="cellIs" dxfId="4030" priority="6830" operator="equal">
      <formula>"0. No Aplica"</formula>
    </cfRule>
  </conditionalFormatting>
  <conditionalFormatting sqref="AI79">
    <cfRule type="cellIs" dxfId="4029" priority="6779" operator="equal">
      <formula>"No aplica por no esperar o arrojar resultados"</formula>
    </cfRule>
    <cfRule type="cellIs" dxfId="4028" priority="6780" operator="equal">
      <formula>"No aplica por no definirse un riesgo al activo de información"</formula>
    </cfRule>
    <cfRule type="cellIs" dxfId="4027" priority="6781" operator="equal">
      <formula>"0. No Aplica"</formula>
    </cfRule>
    <cfRule type="cellIs" dxfId="4026" priority="6782" operator="equal">
      <formula>"No Aplica-Cuando la línea de activo de información corresponde al agrupamiento de activos de información, ejemplo: Etapas, Grupos."</formula>
    </cfRule>
    <cfRule type="cellIs" dxfId="4025" priority="6783" operator="equal">
      <formula>"No Aplica - N/A"</formula>
    </cfRule>
    <cfRule type="cellIs" dxfId="4024" priority="6784" operator="equal">
      <formula>"Generar plan de tratamiento para controlar, mitigar y/o eliminar el riesgo"</formula>
    </cfRule>
    <cfRule type="cellIs" dxfId="4023" priority="6785" operator="equal">
      <formula>"Generar controles al Activo de Información para proteger su Confidencialidad, Integridad y Disponibilidad del Riesgo"</formula>
    </cfRule>
    <cfRule type="cellIs" dxfId="4022" priority="6786" operator="equal">
      <formula>"Realizar una revisión anual de los controles definidos"</formula>
    </cfRule>
    <cfRule type="cellIs" dxfId="4021" priority="6787" operator="equal">
      <formula>"No se esperan Resultados"</formula>
    </cfRule>
    <cfRule type="cellIs" dxfId="4020" priority="6788" operator="equal">
      <formula>"Positivos"</formula>
    </cfRule>
    <cfRule type="cellIs" dxfId="4019" priority="6789" operator="equal">
      <formula>"Negativos"</formula>
    </cfRule>
    <cfRule type="cellIs" dxfId="4018" priority="6790" operator="equal">
      <formula>"Sin Resultados"</formula>
    </cfRule>
    <cfRule type="cellIs" dxfId="4017" priority="6791" operator="equal">
      <formula>"No"</formula>
    </cfRule>
    <cfRule type="cellIs" dxfId="4016" priority="6792" operator="equal">
      <formula>"No Aplica"</formula>
    </cfRule>
    <cfRule type="cellIs" dxfId="4015" priority="6793" operator="equal">
      <formula>"Si"</formula>
    </cfRule>
    <cfRule type="cellIs" dxfId="4014" priority="6794" operator="equal">
      <formula>"5. Catastrófico"</formula>
    </cfRule>
    <cfRule type="cellIs" dxfId="4013" priority="6795" operator="equal">
      <formula>"5. Casi Seguro"</formula>
    </cfRule>
    <cfRule type="cellIs" dxfId="4012" priority="6796" operator="equal">
      <formula>"4. Mayor"</formula>
    </cfRule>
    <cfRule type="cellIs" dxfId="4011" priority="6797" operator="equal">
      <formula>"4. Probable"</formula>
    </cfRule>
    <cfRule type="cellIs" dxfId="4010" priority="6798" operator="equal">
      <formula>"3. Moderado"</formula>
    </cfRule>
    <cfRule type="cellIs" dxfId="4009" priority="6799" operator="equal">
      <formula>"3. Posible"</formula>
    </cfRule>
    <cfRule type="cellIs" dxfId="4008" priority="6800" operator="equal">
      <formula>"2. Menor"</formula>
    </cfRule>
    <cfRule type="cellIs" dxfId="4007" priority="6801" operator="equal">
      <formula>"2. Rara Vez"</formula>
    </cfRule>
    <cfRule type="cellIs" dxfId="4006" priority="6802" operator="equal">
      <formula>"1. Insignificante"</formula>
    </cfRule>
    <cfRule type="cellIs" dxfId="4005" priority="6803" operator="equal">
      <formula>"1. Improbable"</formula>
    </cfRule>
    <cfRule type="cellIs" dxfId="4004" priority="6804" operator="equal">
      <formula>"0. No Aplica"</formula>
    </cfRule>
  </conditionalFormatting>
  <conditionalFormatting sqref="AI107">
    <cfRule type="cellIs" dxfId="4003" priority="7114" operator="equal">
      <formula>"No aplica por no esperar o arrojar resultados"</formula>
    </cfRule>
    <cfRule type="cellIs" dxfId="4002" priority="7115" operator="equal">
      <formula>"No aplica por no definirse un riesgo al activo de información"</formula>
    </cfRule>
    <cfRule type="cellIs" dxfId="4001" priority="7116" operator="equal">
      <formula>"0. No Aplica"</formula>
    </cfRule>
    <cfRule type="cellIs" dxfId="4000" priority="7117" operator="equal">
      <formula>"No Aplica-Cuando la línea de activo de información corresponde al agrupamiento de activos de información, ejemplo: Etapas, Grupos."</formula>
    </cfRule>
    <cfRule type="cellIs" dxfId="3999" priority="7118" operator="equal">
      <formula>"No Aplica - N/A"</formula>
    </cfRule>
    <cfRule type="cellIs" dxfId="3998" priority="7119" operator="equal">
      <formula>"Generar plan de tratamiento para controlar, mitigar y/o eliminar el riesgo"</formula>
    </cfRule>
    <cfRule type="cellIs" dxfId="3997" priority="7120" operator="equal">
      <formula>"Generar controles al Activo de Información para proteger su Confidencialidad, Integridad y Disponibilidad del Riesgo"</formula>
    </cfRule>
    <cfRule type="cellIs" dxfId="3996" priority="7121" operator="equal">
      <formula>"Realizar una revisión anual de los controles definidos"</formula>
    </cfRule>
    <cfRule type="cellIs" dxfId="3995" priority="7122" operator="equal">
      <formula>"No se esperan Resultados"</formula>
    </cfRule>
    <cfRule type="cellIs" dxfId="3994" priority="7123" operator="equal">
      <formula>"Positivos"</formula>
    </cfRule>
    <cfRule type="cellIs" dxfId="3993" priority="7124" operator="equal">
      <formula>"Negativos"</formula>
    </cfRule>
    <cfRule type="cellIs" dxfId="3992" priority="7125" operator="equal">
      <formula>"Sin Resultados"</formula>
    </cfRule>
    <cfRule type="cellIs" dxfId="3991" priority="7126" operator="equal">
      <formula>"No"</formula>
    </cfRule>
    <cfRule type="cellIs" dxfId="3990" priority="7127" operator="equal">
      <formula>"No Aplica"</formula>
    </cfRule>
    <cfRule type="cellIs" dxfId="3989" priority="7128" operator="equal">
      <formula>"Si"</formula>
    </cfRule>
    <cfRule type="cellIs" dxfId="3988" priority="7129" operator="equal">
      <formula>"5. Catastrófico"</formula>
    </cfRule>
    <cfRule type="cellIs" dxfId="3987" priority="7130" operator="equal">
      <formula>"5. Casi Seguro"</formula>
    </cfRule>
    <cfRule type="cellIs" dxfId="3986" priority="7131" operator="equal">
      <formula>"4. Mayor"</formula>
    </cfRule>
    <cfRule type="cellIs" dxfId="3985" priority="7132" operator="equal">
      <formula>"4. Probable"</formula>
    </cfRule>
    <cfRule type="cellIs" dxfId="3984" priority="7133" operator="equal">
      <formula>"3. Moderado"</formula>
    </cfRule>
    <cfRule type="cellIs" dxfId="3983" priority="7134" operator="equal">
      <formula>"3. Posible"</formula>
    </cfRule>
    <cfRule type="cellIs" dxfId="3982" priority="7135" operator="equal">
      <formula>"2. Menor"</formula>
    </cfRule>
    <cfRule type="cellIs" dxfId="3981" priority="7136" operator="equal">
      <formula>"2. Rara Vez"</formula>
    </cfRule>
    <cfRule type="cellIs" dxfId="3980" priority="7137" operator="equal">
      <formula>"1. Insignificante"</formula>
    </cfRule>
    <cfRule type="cellIs" dxfId="3979" priority="7138" operator="equal">
      <formula>"1. Improbable"</formula>
    </cfRule>
    <cfRule type="cellIs" dxfId="3978" priority="7139" operator="equal">
      <formula>"0. No Aplica"</formula>
    </cfRule>
  </conditionalFormatting>
  <conditionalFormatting sqref="AI110 AI112:AI113">
    <cfRule type="cellIs" dxfId="3977" priority="7088" operator="equal">
      <formula>"No aplica por no esperar o arrojar resultados"</formula>
    </cfRule>
    <cfRule type="cellIs" dxfId="3976" priority="7089" operator="equal">
      <formula>"No aplica por no definirse un riesgo al activo de información"</formula>
    </cfRule>
    <cfRule type="cellIs" dxfId="3975" priority="7090" operator="equal">
      <formula>"0. No Aplica"</formula>
    </cfRule>
    <cfRule type="cellIs" dxfId="3974" priority="7091" operator="equal">
      <formula>"No Aplica-Cuando la línea de activo de información corresponde al agrupamiento de activos de información, ejemplo: Etapas, Grupos."</formula>
    </cfRule>
    <cfRule type="cellIs" dxfId="3973" priority="7092" operator="equal">
      <formula>"No Aplica - N/A"</formula>
    </cfRule>
    <cfRule type="cellIs" dxfId="3972" priority="7093" operator="equal">
      <formula>"Generar plan de tratamiento para controlar, mitigar y/o eliminar el riesgo"</formula>
    </cfRule>
    <cfRule type="cellIs" dxfId="3971" priority="7094" operator="equal">
      <formula>"Generar controles al Activo de Información para proteger su Confidencialidad, Integridad y Disponibilidad del Riesgo"</formula>
    </cfRule>
    <cfRule type="cellIs" dxfId="3970" priority="7095" operator="equal">
      <formula>"Realizar una revisión anual de los controles definidos"</formula>
    </cfRule>
    <cfRule type="cellIs" dxfId="3969" priority="7096" operator="equal">
      <formula>"No se esperan Resultados"</formula>
    </cfRule>
    <cfRule type="cellIs" dxfId="3968" priority="7097" operator="equal">
      <formula>"Positivos"</formula>
    </cfRule>
    <cfRule type="cellIs" dxfId="3967" priority="7098" operator="equal">
      <formula>"Negativos"</formula>
    </cfRule>
    <cfRule type="cellIs" dxfId="3966" priority="7099" operator="equal">
      <formula>"Sin Resultados"</formula>
    </cfRule>
    <cfRule type="cellIs" dxfId="3965" priority="7100" operator="equal">
      <formula>"No"</formula>
    </cfRule>
    <cfRule type="cellIs" dxfId="3964" priority="7101" operator="equal">
      <formula>"No Aplica"</formula>
    </cfRule>
    <cfRule type="cellIs" dxfId="3963" priority="7102" operator="equal">
      <formula>"Si"</formula>
    </cfRule>
    <cfRule type="cellIs" dxfId="3962" priority="7103" operator="equal">
      <formula>"5. Catastrófico"</formula>
    </cfRule>
    <cfRule type="cellIs" dxfId="3961" priority="7104" operator="equal">
      <formula>"5. Casi Seguro"</formula>
    </cfRule>
    <cfRule type="cellIs" dxfId="3960" priority="7105" operator="equal">
      <formula>"4. Mayor"</formula>
    </cfRule>
    <cfRule type="cellIs" dxfId="3959" priority="7106" operator="equal">
      <formula>"4. Probable"</formula>
    </cfRule>
    <cfRule type="cellIs" dxfId="3958" priority="7107" operator="equal">
      <formula>"3. Moderado"</formula>
    </cfRule>
    <cfRule type="cellIs" dxfId="3957" priority="7108" operator="equal">
      <formula>"3. Posible"</formula>
    </cfRule>
    <cfRule type="cellIs" dxfId="3956" priority="7109" operator="equal">
      <formula>"2. Menor"</formula>
    </cfRule>
    <cfRule type="cellIs" dxfId="3955" priority="7110" operator="equal">
      <formula>"2. Rara Vez"</formula>
    </cfRule>
    <cfRule type="cellIs" dxfId="3954" priority="7111" operator="equal">
      <formula>"1. Insignificante"</formula>
    </cfRule>
    <cfRule type="cellIs" dxfId="3953" priority="7112" operator="equal">
      <formula>"1. Improbable"</formula>
    </cfRule>
    <cfRule type="cellIs" dxfId="3952" priority="7113" operator="equal">
      <formula>"0. No Aplica"</formula>
    </cfRule>
  </conditionalFormatting>
  <conditionalFormatting sqref="AI223">
    <cfRule type="cellIs" dxfId="3951" priority="6072" operator="equal">
      <formula>"No aplica por no esperar o arrojar resultados"</formula>
    </cfRule>
    <cfRule type="cellIs" dxfId="3950" priority="6073" operator="equal">
      <formula>"No aplica por no definirse un riesgo al activo de información"</formula>
    </cfRule>
    <cfRule type="cellIs" dxfId="3949" priority="6074" operator="equal">
      <formula>"0. No Aplica"</formula>
    </cfRule>
    <cfRule type="cellIs" dxfId="3948" priority="6075" operator="equal">
      <formula>"No Aplica-Cuando la línea de activo de información corresponde al agrupamiento de activos de información, ejemplo: Etapas, Grupos."</formula>
    </cfRule>
    <cfRule type="cellIs" dxfId="3947" priority="6076" operator="equal">
      <formula>"No Aplica - N/A"</formula>
    </cfRule>
    <cfRule type="cellIs" dxfId="3946" priority="6077" operator="equal">
      <formula>"Generar plan de tratamiento para controlar, mitigar y/o eliminar el riesgo"</formula>
    </cfRule>
    <cfRule type="cellIs" dxfId="3945" priority="6078" operator="equal">
      <formula>"Generar controles al Activo de Información para proteger su Confidencialidad, Integridad y Disponibilidad del Riesgo"</formula>
    </cfRule>
    <cfRule type="cellIs" dxfId="3944" priority="6079" operator="equal">
      <formula>"Realizar una revisión anual de los controles definidos"</formula>
    </cfRule>
    <cfRule type="cellIs" dxfId="3943" priority="6080" operator="equal">
      <formula>"No se esperan Resultados"</formula>
    </cfRule>
    <cfRule type="cellIs" dxfId="3942" priority="6081" operator="equal">
      <formula>"Positivos"</formula>
    </cfRule>
    <cfRule type="cellIs" dxfId="3941" priority="6082" operator="equal">
      <formula>"Negativos"</formula>
    </cfRule>
    <cfRule type="cellIs" dxfId="3940" priority="6083" operator="equal">
      <formula>"Sin Resultados"</formula>
    </cfRule>
    <cfRule type="cellIs" dxfId="3939" priority="6084" operator="equal">
      <formula>"No"</formula>
    </cfRule>
    <cfRule type="cellIs" dxfId="3938" priority="6085" operator="equal">
      <formula>"No Aplica"</formula>
    </cfRule>
    <cfRule type="cellIs" dxfId="3937" priority="6086" operator="equal">
      <formula>"Si"</formula>
    </cfRule>
    <cfRule type="cellIs" dxfId="3936" priority="6087" operator="equal">
      <formula>"5. Catastrófico"</formula>
    </cfRule>
    <cfRule type="cellIs" dxfId="3935" priority="6088" operator="equal">
      <formula>"5. Casi Seguro"</formula>
    </cfRule>
    <cfRule type="cellIs" dxfId="3934" priority="6089" operator="equal">
      <formula>"4. Mayor"</formula>
    </cfRule>
    <cfRule type="cellIs" dxfId="3933" priority="6090" operator="equal">
      <formula>"4. Probable"</formula>
    </cfRule>
    <cfRule type="cellIs" dxfId="3932" priority="6091" operator="equal">
      <formula>"3. Moderado"</formula>
    </cfRule>
    <cfRule type="cellIs" dxfId="3931" priority="6092" operator="equal">
      <formula>"3. Posible"</formula>
    </cfRule>
    <cfRule type="cellIs" dxfId="3930" priority="6093" operator="equal">
      <formula>"2. Menor"</formula>
    </cfRule>
    <cfRule type="cellIs" dxfId="3929" priority="6094" operator="equal">
      <formula>"2. Rara Vez"</formula>
    </cfRule>
    <cfRule type="cellIs" dxfId="3928" priority="6095" operator="equal">
      <formula>"1. Insignificante"</formula>
    </cfRule>
    <cfRule type="cellIs" dxfId="3927" priority="6096" operator="equal">
      <formula>"1. Improbable"</formula>
    </cfRule>
    <cfRule type="cellIs" dxfId="3926" priority="6097" operator="equal">
      <formula>"0. No Aplica"</formula>
    </cfRule>
  </conditionalFormatting>
  <conditionalFormatting sqref="AI247">
    <cfRule type="cellIs" dxfId="3925" priority="5904" operator="equal">
      <formula>"No aplica por no esperar o arrojar resultados"</formula>
    </cfRule>
    <cfRule type="cellIs" dxfId="3924" priority="5905" operator="equal">
      <formula>"No aplica por no definirse un riesgo al activo de información"</formula>
    </cfRule>
    <cfRule type="cellIs" dxfId="3923" priority="5906" operator="equal">
      <formula>"0. No Aplica"</formula>
    </cfRule>
    <cfRule type="cellIs" dxfId="3922" priority="5907" operator="equal">
      <formula>"No Aplica-Cuando la línea de activo de información corresponde al agrupamiento de activos de información, ejemplo: Etapas, Grupos."</formula>
    </cfRule>
    <cfRule type="cellIs" dxfId="3921" priority="5908" operator="equal">
      <formula>"No Aplica - N/A"</formula>
    </cfRule>
    <cfRule type="cellIs" dxfId="3920" priority="5909" operator="equal">
      <formula>"Generar plan de tratamiento para controlar, mitigar y/o eliminar el riesgo"</formula>
    </cfRule>
    <cfRule type="cellIs" dxfId="3919" priority="5910" operator="equal">
      <formula>"Generar controles al Activo de Información para proteger su Confidencialidad, Integridad y Disponibilidad del Riesgo"</formula>
    </cfRule>
    <cfRule type="cellIs" dxfId="3918" priority="5911" operator="equal">
      <formula>"Realizar una revisión anual de los controles definidos"</formula>
    </cfRule>
    <cfRule type="cellIs" dxfId="3917" priority="5912" operator="equal">
      <formula>"No se esperan Resultados"</formula>
    </cfRule>
    <cfRule type="cellIs" dxfId="3916" priority="5913" operator="equal">
      <formula>"Positivos"</formula>
    </cfRule>
    <cfRule type="cellIs" dxfId="3915" priority="5914" operator="equal">
      <formula>"Negativos"</formula>
    </cfRule>
    <cfRule type="cellIs" dxfId="3914" priority="5915" operator="equal">
      <formula>"Sin Resultados"</formula>
    </cfRule>
    <cfRule type="cellIs" dxfId="3913" priority="5916" operator="equal">
      <formula>"No"</formula>
    </cfRule>
    <cfRule type="cellIs" dxfId="3912" priority="5917" operator="equal">
      <formula>"No Aplica"</formula>
    </cfRule>
    <cfRule type="cellIs" dxfId="3911" priority="5918" operator="equal">
      <formula>"Si"</formula>
    </cfRule>
    <cfRule type="cellIs" dxfId="3910" priority="5919" operator="equal">
      <formula>"5. Catastrófico"</formula>
    </cfRule>
    <cfRule type="cellIs" dxfId="3909" priority="5920" operator="equal">
      <formula>"5. Casi Seguro"</formula>
    </cfRule>
    <cfRule type="cellIs" dxfId="3908" priority="5921" operator="equal">
      <formula>"4. Mayor"</formula>
    </cfRule>
    <cfRule type="cellIs" dxfId="3907" priority="5922" operator="equal">
      <formula>"4. Probable"</formula>
    </cfRule>
    <cfRule type="cellIs" dxfId="3906" priority="5923" operator="equal">
      <formula>"3. Moderado"</formula>
    </cfRule>
    <cfRule type="cellIs" dxfId="3905" priority="5924" operator="equal">
      <formula>"3. Posible"</formula>
    </cfRule>
    <cfRule type="cellIs" dxfId="3904" priority="5925" operator="equal">
      <formula>"2. Menor"</formula>
    </cfRule>
    <cfRule type="cellIs" dxfId="3903" priority="5926" operator="equal">
      <formula>"2. Rara Vez"</formula>
    </cfRule>
    <cfRule type="cellIs" dxfId="3902" priority="5927" operator="equal">
      <formula>"1. Insignificante"</formula>
    </cfRule>
    <cfRule type="cellIs" dxfId="3901" priority="5928" operator="equal">
      <formula>"1. Improbable"</formula>
    </cfRule>
    <cfRule type="cellIs" dxfId="3900" priority="5929" operator="equal">
      <formula>"0. No Aplica"</formula>
    </cfRule>
  </conditionalFormatting>
  <conditionalFormatting sqref="AI318">
    <cfRule type="cellIs" dxfId="3899" priority="5337" operator="equal">
      <formula>"No aplica por no esperar o arrojar resultados"</formula>
    </cfRule>
    <cfRule type="cellIs" dxfId="3898" priority="5338" operator="equal">
      <formula>"No aplica por no definirse un riesgo al activo de información"</formula>
    </cfRule>
    <cfRule type="cellIs" dxfId="3897" priority="5339" operator="equal">
      <formula>"0. No Aplica"</formula>
    </cfRule>
    <cfRule type="cellIs" dxfId="3896" priority="5340" operator="equal">
      <formula>"No Aplica-Cuando la línea de activo de información corresponde al agrupamiento de activos de información, ejemplo: Etapas, Grupos."</formula>
    </cfRule>
    <cfRule type="cellIs" dxfId="3895" priority="5341" operator="equal">
      <formula>"No Aplica - N/A"</formula>
    </cfRule>
    <cfRule type="cellIs" dxfId="3894" priority="5342" operator="equal">
      <formula>"Generar plan de tratamiento para controlar, mitigar y/o eliminar el riesgo"</formula>
    </cfRule>
    <cfRule type="cellIs" dxfId="3893" priority="5343" operator="equal">
      <formula>"Generar controles al Activo de Información para proteger su Confidencialidad, Integridad y Disponibilidad del Riesgo"</formula>
    </cfRule>
    <cfRule type="cellIs" dxfId="3892" priority="5344" operator="equal">
      <formula>"Realizar una revisión anual de los controles definidos"</formula>
    </cfRule>
    <cfRule type="cellIs" dxfId="3891" priority="5345" operator="equal">
      <formula>"No se esperan Resultados"</formula>
    </cfRule>
    <cfRule type="cellIs" dxfId="3890" priority="5346" operator="equal">
      <formula>"Positivos"</formula>
    </cfRule>
    <cfRule type="cellIs" dxfId="3889" priority="5347" operator="equal">
      <formula>"Negativos"</formula>
    </cfRule>
    <cfRule type="cellIs" dxfId="3888" priority="5348" operator="equal">
      <formula>"Sin Resultados"</formula>
    </cfRule>
    <cfRule type="cellIs" dxfId="3887" priority="5349" operator="equal">
      <formula>"No"</formula>
    </cfRule>
    <cfRule type="cellIs" dxfId="3886" priority="5350" operator="equal">
      <formula>"No Aplica"</formula>
    </cfRule>
    <cfRule type="cellIs" dxfId="3885" priority="5351" operator="equal">
      <formula>"Si"</formula>
    </cfRule>
    <cfRule type="cellIs" dxfId="3884" priority="5352" operator="equal">
      <formula>"5. Catastrófico"</formula>
    </cfRule>
    <cfRule type="cellIs" dxfId="3883" priority="5353" operator="equal">
      <formula>"5. Casi Seguro"</formula>
    </cfRule>
    <cfRule type="cellIs" dxfId="3882" priority="5354" operator="equal">
      <formula>"4. Mayor"</formula>
    </cfRule>
    <cfRule type="cellIs" dxfId="3881" priority="5355" operator="equal">
      <formula>"4. Probable"</formula>
    </cfRule>
    <cfRule type="cellIs" dxfId="3880" priority="5356" operator="equal">
      <formula>"3. Moderado"</formula>
    </cfRule>
    <cfRule type="cellIs" dxfId="3879" priority="5357" operator="equal">
      <formula>"3. Posible"</formula>
    </cfRule>
    <cfRule type="cellIs" dxfId="3878" priority="5358" operator="equal">
      <formula>"2. Menor"</formula>
    </cfRule>
    <cfRule type="cellIs" dxfId="3877" priority="5359" operator="equal">
      <formula>"2. Rara Vez"</formula>
    </cfRule>
    <cfRule type="cellIs" dxfId="3876" priority="5360" operator="equal">
      <formula>"1. Insignificante"</formula>
    </cfRule>
    <cfRule type="cellIs" dxfId="3875" priority="5361" operator="equal">
      <formula>"1. Improbable"</formula>
    </cfRule>
    <cfRule type="cellIs" dxfId="3874" priority="5362" operator="equal">
      <formula>"0. No Aplica"</formula>
    </cfRule>
  </conditionalFormatting>
  <conditionalFormatting sqref="AI320:AI321">
    <cfRule type="cellIs" dxfId="3873" priority="5209" operator="equal">
      <formula>"No aplica por no esperar o arrojar resultados"</formula>
    </cfRule>
    <cfRule type="cellIs" dxfId="3872" priority="5210" operator="equal">
      <formula>"No aplica por no definirse un riesgo al activo de información"</formula>
    </cfRule>
    <cfRule type="cellIs" dxfId="3871" priority="5211" operator="equal">
      <formula>"0. No Aplica"</formula>
    </cfRule>
    <cfRule type="cellIs" dxfId="3870" priority="5212" operator="equal">
      <formula>"No Aplica-Cuando la línea de activo de información corresponde al agrupamiento de activos de información, ejemplo: Etapas, Grupos."</formula>
    </cfRule>
    <cfRule type="cellIs" dxfId="3869" priority="5213" operator="equal">
      <formula>"No Aplica - N/A"</formula>
    </cfRule>
    <cfRule type="cellIs" dxfId="3868" priority="5214" operator="equal">
      <formula>"Generar plan de tratamiento para controlar, mitigar y/o eliminar el riesgo"</formula>
    </cfRule>
    <cfRule type="cellIs" dxfId="3867" priority="5215" operator="equal">
      <formula>"Generar controles al Activo de Información para proteger su Confidencialidad, Integridad y Disponibilidad del Riesgo"</formula>
    </cfRule>
    <cfRule type="cellIs" dxfId="3866" priority="5216" operator="equal">
      <formula>"Realizar una revisión anual de los controles definidos"</formula>
    </cfRule>
    <cfRule type="cellIs" dxfId="3865" priority="5217" operator="equal">
      <formula>"No se esperan Resultados"</formula>
    </cfRule>
    <cfRule type="cellIs" dxfId="3864" priority="5218" operator="equal">
      <formula>"Positivos"</formula>
    </cfRule>
    <cfRule type="cellIs" dxfId="3863" priority="5219" operator="equal">
      <formula>"Negativos"</formula>
    </cfRule>
    <cfRule type="cellIs" dxfId="3862" priority="5220" operator="equal">
      <formula>"Sin Resultados"</formula>
    </cfRule>
    <cfRule type="cellIs" dxfId="3861" priority="5221" operator="equal">
      <formula>"No"</formula>
    </cfRule>
    <cfRule type="cellIs" dxfId="3860" priority="5222" operator="equal">
      <formula>"No Aplica"</formula>
    </cfRule>
    <cfRule type="cellIs" dxfId="3859" priority="5223" operator="equal">
      <formula>"Si"</formula>
    </cfRule>
    <cfRule type="cellIs" dxfId="3858" priority="5224" operator="equal">
      <formula>"5. Catastrófico"</formula>
    </cfRule>
    <cfRule type="cellIs" dxfId="3857" priority="5225" operator="equal">
      <formula>"5. Casi Seguro"</formula>
    </cfRule>
    <cfRule type="cellIs" dxfId="3856" priority="5226" operator="equal">
      <formula>"4. Mayor"</formula>
    </cfRule>
    <cfRule type="cellIs" dxfId="3855" priority="5227" operator="equal">
      <formula>"4. Probable"</formula>
    </cfRule>
    <cfRule type="cellIs" dxfId="3854" priority="5228" operator="equal">
      <formula>"3. Moderado"</formula>
    </cfRule>
    <cfRule type="cellIs" dxfId="3853" priority="5229" operator="equal">
      <formula>"3. Posible"</formula>
    </cfRule>
    <cfRule type="cellIs" dxfId="3852" priority="5230" operator="equal">
      <formula>"2. Menor"</formula>
    </cfRule>
    <cfRule type="cellIs" dxfId="3851" priority="5231" operator="equal">
      <formula>"2. Rara Vez"</formula>
    </cfRule>
    <cfRule type="cellIs" dxfId="3850" priority="5232" operator="equal">
      <formula>"1. Insignificante"</formula>
    </cfRule>
    <cfRule type="cellIs" dxfId="3849" priority="5233" operator="equal">
      <formula>"1. Improbable"</formula>
    </cfRule>
    <cfRule type="cellIs" dxfId="3848" priority="5234" operator="equal">
      <formula>"0. No Aplica"</formula>
    </cfRule>
  </conditionalFormatting>
  <conditionalFormatting sqref="AI344">
    <cfRule type="cellIs" dxfId="3847" priority="5456" operator="equal">
      <formula>"No aplica por no esperar o arrojar resultados"</formula>
    </cfRule>
    <cfRule type="cellIs" dxfId="3846" priority="5457" operator="equal">
      <formula>"No aplica por no definirse un riesgo al activo de información"</formula>
    </cfRule>
    <cfRule type="cellIs" dxfId="3845" priority="5458" operator="equal">
      <formula>"0. No Aplica"</formula>
    </cfRule>
    <cfRule type="cellIs" dxfId="3844" priority="5459" operator="equal">
      <formula>"No Aplica-Cuando la línea de activo de información corresponde al agrupamiento de activos de información, ejemplo: Etapas, Grupos."</formula>
    </cfRule>
    <cfRule type="cellIs" dxfId="3843" priority="5460" operator="equal">
      <formula>"No Aplica - N/A"</formula>
    </cfRule>
    <cfRule type="cellIs" dxfId="3842" priority="5461" operator="equal">
      <formula>"Generar plan de tratamiento para controlar, mitigar y/o eliminar el riesgo"</formula>
    </cfRule>
    <cfRule type="cellIs" dxfId="3841" priority="5462" operator="equal">
      <formula>"Generar controles al Activo de Información para proteger su Confidencialidad, Integridad y Disponibilidad del Riesgo"</formula>
    </cfRule>
    <cfRule type="cellIs" dxfId="3840" priority="5463" operator="equal">
      <formula>"Realizar una revisión anual de los controles definidos"</formula>
    </cfRule>
    <cfRule type="cellIs" dxfId="3839" priority="5464" operator="equal">
      <formula>"No se esperan Resultados"</formula>
    </cfRule>
    <cfRule type="cellIs" dxfId="3838" priority="5465" operator="equal">
      <formula>"Positivos"</formula>
    </cfRule>
    <cfRule type="cellIs" dxfId="3837" priority="5466" operator="equal">
      <formula>"Negativos"</formula>
    </cfRule>
    <cfRule type="cellIs" dxfId="3836" priority="5467" operator="equal">
      <formula>"Sin Resultados"</formula>
    </cfRule>
    <cfRule type="cellIs" dxfId="3835" priority="5468" operator="equal">
      <formula>"No"</formula>
    </cfRule>
    <cfRule type="cellIs" dxfId="3834" priority="5469" operator="equal">
      <formula>"No Aplica"</formula>
    </cfRule>
    <cfRule type="cellIs" dxfId="3833" priority="5470" operator="equal">
      <formula>"Si"</formula>
    </cfRule>
    <cfRule type="cellIs" dxfId="3832" priority="5471" operator="equal">
      <formula>"5. Catastrófico"</formula>
    </cfRule>
    <cfRule type="cellIs" dxfId="3831" priority="5472" operator="equal">
      <formula>"5. Casi Seguro"</formula>
    </cfRule>
    <cfRule type="cellIs" dxfId="3830" priority="5473" operator="equal">
      <formula>"4. Mayor"</formula>
    </cfRule>
    <cfRule type="cellIs" dxfId="3829" priority="5474" operator="equal">
      <formula>"4. Probable"</formula>
    </cfRule>
    <cfRule type="cellIs" dxfId="3828" priority="5475" operator="equal">
      <formula>"3. Moderado"</formula>
    </cfRule>
    <cfRule type="cellIs" dxfId="3827" priority="5476" operator="equal">
      <formula>"3. Posible"</formula>
    </cfRule>
    <cfRule type="cellIs" dxfId="3826" priority="5477" operator="equal">
      <formula>"2. Menor"</formula>
    </cfRule>
    <cfRule type="cellIs" dxfId="3825" priority="5478" operator="equal">
      <formula>"2. Rara Vez"</formula>
    </cfRule>
    <cfRule type="cellIs" dxfId="3824" priority="5479" operator="equal">
      <formula>"1. Insignificante"</formula>
    </cfRule>
    <cfRule type="cellIs" dxfId="3823" priority="5480" operator="equal">
      <formula>"1. Improbable"</formula>
    </cfRule>
    <cfRule type="cellIs" dxfId="3822" priority="5481" operator="equal">
      <formula>"0. No Aplica"</formula>
    </cfRule>
  </conditionalFormatting>
  <conditionalFormatting sqref="AI347:AI348">
    <cfRule type="cellIs" dxfId="3821" priority="5482" operator="equal">
      <formula>"No aplica por no esperar o arrojar resultados"</formula>
    </cfRule>
    <cfRule type="cellIs" dxfId="3820" priority="5483" operator="equal">
      <formula>"No aplica por no definirse un riesgo al activo de información"</formula>
    </cfRule>
    <cfRule type="cellIs" dxfId="3819" priority="5484" operator="equal">
      <formula>"0. No Aplica"</formula>
    </cfRule>
    <cfRule type="cellIs" dxfId="3818" priority="5485" operator="equal">
      <formula>"No Aplica-Cuando la línea de activo de información corresponde al agrupamiento de activos de información, ejemplo: Etapas, Grupos."</formula>
    </cfRule>
    <cfRule type="cellIs" dxfId="3817" priority="5486" operator="equal">
      <formula>"No Aplica - N/A"</formula>
    </cfRule>
    <cfRule type="cellIs" dxfId="3816" priority="5487" operator="equal">
      <formula>"Generar plan de tratamiento para controlar, mitigar y/o eliminar el riesgo"</formula>
    </cfRule>
    <cfRule type="cellIs" dxfId="3815" priority="5488" operator="equal">
      <formula>"Generar controles al Activo de Información para proteger su Confidencialidad, Integridad y Disponibilidad del Riesgo"</formula>
    </cfRule>
    <cfRule type="cellIs" dxfId="3814" priority="5489" operator="equal">
      <formula>"Realizar una revisión anual de los controles definidos"</formula>
    </cfRule>
    <cfRule type="cellIs" dxfId="3813" priority="5490" operator="equal">
      <formula>"No se esperan Resultados"</formula>
    </cfRule>
    <cfRule type="cellIs" dxfId="3812" priority="5491" operator="equal">
      <formula>"Positivos"</formula>
    </cfRule>
    <cfRule type="cellIs" dxfId="3811" priority="5492" operator="equal">
      <formula>"Negativos"</formula>
    </cfRule>
    <cfRule type="cellIs" dxfId="3810" priority="5493" operator="equal">
      <formula>"Sin Resultados"</formula>
    </cfRule>
    <cfRule type="cellIs" dxfId="3809" priority="5494" operator="equal">
      <formula>"No"</formula>
    </cfRule>
    <cfRule type="cellIs" dxfId="3808" priority="5495" operator="equal">
      <formula>"No Aplica"</formula>
    </cfRule>
    <cfRule type="cellIs" dxfId="3807" priority="5496" operator="equal">
      <formula>"Si"</formula>
    </cfRule>
    <cfRule type="cellIs" dxfId="3806" priority="5497" operator="equal">
      <formula>"5. Catastrófico"</formula>
    </cfRule>
    <cfRule type="cellIs" dxfId="3805" priority="5498" operator="equal">
      <formula>"5. Casi Seguro"</formula>
    </cfRule>
    <cfRule type="cellIs" dxfId="3804" priority="5499" operator="equal">
      <formula>"4. Mayor"</formula>
    </cfRule>
    <cfRule type="cellIs" dxfId="3803" priority="5500" operator="equal">
      <formula>"4. Probable"</formula>
    </cfRule>
    <cfRule type="cellIs" dxfId="3802" priority="5501" operator="equal">
      <formula>"3. Moderado"</formula>
    </cfRule>
    <cfRule type="cellIs" dxfId="3801" priority="5502" operator="equal">
      <formula>"3. Posible"</formula>
    </cfRule>
    <cfRule type="cellIs" dxfId="3800" priority="5503" operator="equal">
      <formula>"2. Menor"</formula>
    </cfRule>
    <cfRule type="cellIs" dxfId="3799" priority="5504" operator="equal">
      <formula>"2. Rara Vez"</formula>
    </cfRule>
    <cfRule type="cellIs" dxfId="3798" priority="5505" operator="equal">
      <formula>"1. Insignificante"</formula>
    </cfRule>
    <cfRule type="cellIs" dxfId="3797" priority="5506" operator="equal">
      <formula>"1. Improbable"</formula>
    </cfRule>
    <cfRule type="cellIs" dxfId="3796" priority="5507" operator="equal">
      <formula>"0. No Aplica"</formula>
    </cfRule>
  </conditionalFormatting>
  <conditionalFormatting sqref="AI504:AI509">
    <cfRule type="cellIs" dxfId="3795" priority="4418" operator="equal">
      <formula>"No aplica por no esperar o arrojar resultados"</formula>
    </cfRule>
    <cfRule type="cellIs" dxfId="3794" priority="4419" operator="equal">
      <formula>"No aplica por no definirse un riesgo al activo de información"</formula>
    </cfRule>
    <cfRule type="cellIs" dxfId="3793" priority="4420" operator="equal">
      <formula>"0. No Aplica"</formula>
    </cfRule>
    <cfRule type="cellIs" dxfId="3792" priority="4421" operator="equal">
      <formula>"No Aplica-Cuando la línea de activo de información corresponde al agrupamiento de activos de información, ejemplo: Etapas, Grupos."</formula>
    </cfRule>
    <cfRule type="cellIs" dxfId="3791" priority="4422" operator="equal">
      <formula>"No Aplica - N/A"</formula>
    </cfRule>
    <cfRule type="cellIs" dxfId="3790" priority="4423" operator="equal">
      <formula>"Generar plan de tratamiento para controlar, mitigar y/o eliminar el riesgo"</formula>
    </cfRule>
    <cfRule type="cellIs" dxfId="3789" priority="4424" operator="equal">
      <formula>"Generar controles al Activo de Información para proteger su Confidencialidad, Integridad y Disponibilidad del Riesgo"</formula>
    </cfRule>
    <cfRule type="cellIs" dxfId="3788" priority="4425" operator="equal">
      <formula>"Realizar una revisión anual de los controles definidos"</formula>
    </cfRule>
    <cfRule type="cellIs" dxfId="3787" priority="4426" operator="equal">
      <formula>"No se esperan Resultados"</formula>
    </cfRule>
    <cfRule type="cellIs" dxfId="3786" priority="4427" operator="equal">
      <formula>"Positivos"</formula>
    </cfRule>
    <cfRule type="cellIs" dxfId="3785" priority="4428" operator="equal">
      <formula>"Negativos"</formula>
    </cfRule>
    <cfRule type="cellIs" dxfId="3784" priority="4429" operator="equal">
      <formula>"Sin Resultados"</formula>
    </cfRule>
    <cfRule type="cellIs" dxfId="3783" priority="4430" operator="equal">
      <formula>"No"</formula>
    </cfRule>
    <cfRule type="cellIs" dxfId="3782" priority="4431" operator="equal">
      <formula>"No Aplica"</formula>
    </cfRule>
    <cfRule type="cellIs" dxfId="3781" priority="4432" operator="equal">
      <formula>"Si"</formula>
    </cfRule>
    <cfRule type="cellIs" dxfId="3780" priority="4433" operator="equal">
      <formula>"5. Catastrófico"</formula>
    </cfRule>
    <cfRule type="cellIs" dxfId="3779" priority="4434" operator="equal">
      <formula>"5. Casi Seguro"</formula>
    </cfRule>
    <cfRule type="cellIs" dxfId="3778" priority="4435" operator="equal">
      <formula>"4. Mayor"</formula>
    </cfRule>
    <cfRule type="cellIs" dxfId="3777" priority="4436" operator="equal">
      <formula>"4. Probable"</formula>
    </cfRule>
    <cfRule type="cellIs" dxfId="3776" priority="4437" operator="equal">
      <formula>"3. Moderado"</formula>
    </cfRule>
    <cfRule type="cellIs" dxfId="3775" priority="4438" operator="equal">
      <formula>"3. Posible"</formula>
    </cfRule>
    <cfRule type="cellIs" dxfId="3774" priority="4439" operator="equal">
      <formula>"2. Menor"</formula>
    </cfRule>
    <cfRule type="cellIs" dxfId="3773" priority="4440" operator="equal">
      <formula>"2. Rara Vez"</formula>
    </cfRule>
    <cfRule type="cellIs" dxfId="3772" priority="4441" operator="equal">
      <formula>"1. Insignificante"</formula>
    </cfRule>
    <cfRule type="cellIs" dxfId="3771" priority="4442" operator="equal">
      <formula>"1. Improbable"</formula>
    </cfRule>
    <cfRule type="cellIs" dxfId="3770" priority="4443" operator="equal">
      <formula>"0. No Aplica"</formula>
    </cfRule>
  </conditionalFormatting>
  <conditionalFormatting sqref="AI511">
    <cfRule type="cellIs" dxfId="3769" priority="4392" operator="equal">
      <formula>"No aplica por no esperar o arrojar resultados"</formula>
    </cfRule>
    <cfRule type="cellIs" dxfId="3768" priority="4393" operator="equal">
      <formula>"No aplica por no definirse un riesgo al activo de información"</formula>
    </cfRule>
    <cfRule type="cellIs" dxfId="3767" priority="4394" operator="equal">
      <formula>"0. No Aplica"</formula>
    </cfRule>
    <cfRule type="cellIs" dxfId="3766" priority="4395" operator="equal">
      <formula>"No Aplica-Cuando la línea de activo de información corresponde al agrupamiento de activos de información, ejemplo: Etapas, Grupos."</formula>
    </cfRule>
    <cfRule type="cellIs" dxfId="3765" priority="4396" operator="equal">
      <formula>"No Aplica - N/A"</formula>
    </cfRule>
    <cfRule type="cellIs" dxfId="3764" priority="4397" operator="equal">
      <formula>"Generar plan de tratamiento para controlar, mitigar y/o eliminar el riesgo"</formula>
    </cfRule>
    <cfRule type="cellIs" dxfId="3763" priority="4398" operator="equal">
      <formula>"Generar controles al Activo de Información para proteger su Confidencialidad, Integridad y Disponibilidad del Riesgo"</formula>
    </cfRule>
    <cfRule type="cellIs" dxfId="3762" priority="4399" operator="equal">
      <formula>"Realizar una revisión anual de los controles definidos"</formula>
    </cfRule>
    <cfRule type="cellIs" dxfId="3761" priority="4400" operator="equal">
      <formula>"No se esperan Resultados"</formula>
    </cfRule>
    <cfRule type="cellIs" dxfId="3760" priority="4401" operator="equal">
      <formula>"Positivos"</formula>
    </cfRule>
    <cfRule type="cellIs" dxfId="3759" priority="4402" operator="equal">
      <formula>"Negativos"</formula>
    </cfRule>
    <cfRule type="cellIs" dxfId="3758" priority="4403" operator="equal">
      <formula>"Sin Resultados"</formula>
    </cfRule>
    <cfRule type="cellIs" dxfId="3757" priority="4404" operator="equal">
      <formula>"No"</formula>
    </cfRule>
    <cfRule type="cellIs" dxfId="3756" priority="4405" operator="equal">
      <formula>"No Aplica"</formula>
    </cfRule>
    <cfRule type="cellIs" dxfId="3755" priority="4406" operator="equal">
      <formula>"Si"</formula>
    </cfRule>
    <cfRule type="cellIs" dxfId="3754" priority="4407" operator="equal">
      <formula>"5. Catastrófico"</formula>
    </cfRule>
    <cfRule type="cellIs" dxfId="3753" priority="4408" operator="equal">
      <formula>"5. Casi Seguro"</formula>
    </cfRule>
    <cfRule type="cellIs" dxfId="3752" priority="4409" operator="equal">
      <formula>"4. Mayor"</formula>
    </cfRule>
    <cfRule type="cellIs" dxfId="3751" priority="4410" operator="equal">
      <formula>"4. Probable"</formula>
    </cfRule>
    <cfRule type="cellIs" dxfId="3750" priority="4411" operator="equal">
      <formula>"3. Moderado"</formula>
    </cfRule>
    <cfRule type="cellIs" dxfId="3749" priority="4412" operator="equal">
      <formula>"3. Posible"</formula>
    </cfRule>
    <cfRule type="cellIs" dxfId="3748" priority="4413" operator="equal">
      <formula>"2. Menor"</formula>
    </cfRule>
    <cfRule type="cellIs" dxfId="3747" priority="4414" operator="equal">
      <formula>"2. Rara Vez"</formula>
    </cfRule>
    <cfRule type="cellIs" dxfId="3746" priority="4415" operator="equal">
      <formula>"1. Insignificante"</formula>
    </cfRule>
    <cfRule type="cellIs" dxfId="3745" priority="4416" operator="equal">
      <formula>"1. Improbable"</formula>
    </cfRule>
    <cfRule type="cellIs" dxfId="3744" priority="4417" operator="equal">
      <formula>"0. No Aplica"</formula>
    </cfRule>
  </conditionalFormatting>
  <conditionalFormatting sqref="AI514">
    <cfRule type="cellIs" dxfId="3743" priority="4366" operator="equal">
      <formula>"No aplica por no esperar o arrojar resultados"</formula>
    </cfRule>
    <cfRule type="cellIs" dxfId="3742" priority="4367" operator="equal">
      <formula>"No aplica por no definirse un riesgo al activo de información"</formula>
    </cfRule>
    <cfRule type="cellIs" dxfId="3741" priority="4368" operator="equal">
      <formula>"0. No Aplica"</formula>
    </cfRule>
    <cfRule type="cellIs" dxfId="3740" priority="4369" operator="equal">
      <formula>"No Aplica-Cuando la línea de activo de información corresponde al agrupamiento de activos de información, ejemplo: Etapas, Grupos."</formula>
    </cfRule>
    <cfRule type="cellIs" dxfId="3739" priority="4370" operator="equal">
      <formula>"No Aplica - N/A"</formula>
    </cfRule>
    <cfRule type="cellIs" dxfId="3738" priority="4371" operator="equal">
      <formula>"Generar plan de tratamiento para controlar, mitigar y/o eliminar el riesgo"</formula>
    </cfRule>
    <cfRule type="cellIs" dxfId="3737" priority="4372" operator="equal">
      <formula>"Generar controles al Activo de Información para proteger su Confidencialidad, Integridad y Disponibilidad del Riesgo"</formula>
    </cfRule>
    <cfRule type="cellIs" dxfId="3736" priority="4373" operator="equal">
      <formula>"Realizar una revisión anual de los controles definidos"</formula>
    </cfRule>
    <cfRule type="cellIs" dxfId="3735" priority="4374" operator="equal">
      <formula>"No se esperan Resultados"</formula>
    </cfRule>
    <cfRule type="cellIs" dxfId="3734" priority="4375" operator="equal">
      <formula>"Positivos"</formula>
    </cfRule>
    <cfRule type="cellIs" dxfId="3733" priority="4376" operator="equal">
      <formula>"Negativos"</formula>
    </cfRule>
    <cfRule type="cellIs" dxfId="3732" priority="4377" operator="equal">
      <formula>"Sin Resultados"</formula>
    </cfRule>
    <cfRule type="cellIs" dxfId="3731" priority="4378" operator="equal">
      <formula>"No"</formula>
    </cfRule>
    <cfRule type="cellIs" dxfId="3730" priority="4379" operator="equal">
      <formula>"No Aplica"</formula>
    </cfRule>
    <cfRule type="cellIs" dxfId="3729" priority="4380" operator="equal">
      <formula>"Si"</formula>
    </cfRule>
    <cfRule type="cellIs" dxfId="3728" priority="4381" operator="equal">
      <formula>"5. Catastrófico"</formula>
    </cfRule>
    <cfRule type="cellIs" dxfId="3727" priority="4382" operator="equal">
      <formula>"5. Casi Seguro"</formula>
    </cfRule>
    <cfRule type="cellIs" dxfId="3726" priority="4383" operator="equal">
      <formula>"4. Mayor"</formula>
    </cfRule>
    <cfRule type="cellIs" dxfId="3725" priority="4384" operator="equal">
      <formula>"4. Probable"</formula>
    </cfRule>
    <cfRule type="cellIs" dxfId="3724" priority="4385" operator="equal">
      <formula>"3. Moderado"</formula>
    </cfRule>
    <cfRule type="cellIs" dxfId="3723" priority="4386" operator="equal">
      <formula>"3. Posible"</formula>
    </cfRule>
    <cfRule type="cellIs" dxfId="3722" priority="4387" operator="equal">
      <formula>"2. Menor"</formula>
    </cfRule>
    <cfRule type="cellIs" dxfId="3721" priority="4388" operator="equal">
      <formula>"2. Rara Vez"</formula>
    </cfRule>
    <cfRule type="cellIs" dxfId="3720" priority="4389" operator="equal">
      <formula>"1. Insignificante"</formula>
    </cfRule>
    <cfRule type="cellIs" dxfId="3719" priority="4390" operator="equal">
      <formula>"1. Improbable"</formula>
    </cfRule>
    <cfRule type="cellIs" dxfId="3718" priority="4391" operator="equal">
      <formula>"0. No Aplica"</formula>
    </cfRule>
  </conditionalFormatting>
  <conditionalFormatting sqref="AI522:AI527">
    <cfRule type="cellIs" dxfId="3717" priority="4265" operator="equal">
      <formula>"No aplica por no esperar o arrojar resultados"</formula>
    </cfRule>
    <cfRule type="cellIs" dxfId="3716" priority="4266" operator="equal">
      <formula>"No aplica por no definirse un riesgo al activo de información"</formula>
    </cfRule>
    <cfRule type="cellIs" dxfId="3715" priority="4267" operator="equal">
      <formula>"0. No Aplica"</formula>
    </cfRule>
    <cfRule type="cellIs" dxfId="3714" priority="4268" operator="equal">
      <formula>"No Aplica-Cuando la línea de activo de información corresponde al agrupamiento de activos de información, ejemplo: Etapas, Grupos."</formula>
    </cfRule>
    <cfRule type="cellIs" dxfId="3713" priority="4269" operator="equal">
      <formula>"No Aplica - N/A"</formula>
    </cfRule>
    <cfRule type="cellIs" dxfId="3712" priority="4270" operator="equal">
      <formula>"Generar plan de tratamiento para controlar, mitigar y/o eliminar el riesgo"</formula>
    </cfRule>
    <cfRule type="cellIs" dxfId="3711" priority="4271" operator="equal">
      <formula>"Generar controles al Activo de Información para proteger su Confidencialidad, Integridad y Disponibilidad del Riesgo"</formula>
    </cfRule>
    <cfRule type="cellIs" dxfId="3710" priority="4272" operator="equal">
      <formula>"Realizar una revisión anual de los controles definidos"</formula>
    </cfRule>
    <cfRule type="cellIs" dxfId="3709" priority="4273" operator="equal">
      <formula>"No se esperan Resultados"</formula>
    </cfRule>
    <cfRule type="cellIs" dxfId="3708" priority="4274" operator="equal">
      <formula>"Positivos"</formula>
    </cfRule>
    <cfRule type="cellIs" dxfId="3707" priority="4275" operator="equal">
      <formula>"Negativos"</formula>
    </cfRule>
    <cfRule type="cellIs" dxfId="3706" priority="4276" operator="equal">
      <formula>"Sin Resultados"</formula>
    </cfRule>
    <cfRule type="cellIs" dxfId="3705" priority="4277" operator="equal">
      <formula>"No"</formula>
    </cfRule>
    <cfRule type="cellIs" dxfId="3704" priority="4278" operator="equal">
      <formula>"No Aplica"</formula>
    </cfRule>
    <cfRule type="cellIs" dxfId="3703" priority="4279" operator="equal">
      <formula>"Si"</formula>
    </cfRule>
    <cfRule type="cellIs" dxfId="3702" priority="4280" operator="equal">
      <formula>"5. Catastrófico"</formula>
    </cfRule>
    <cfRule type="cellIs" dxfId="3701" priority="4281" operator="equal">
      <formula>"5. Casi Seguro"</formula>
    </cfRule>
    <cfRule type="cellIs" dxfId="3700" priority="4282" operator="equal">
      <formula>"4. Mayor"</formula>
    </cfRule>
    <cfRule type="cellIs" dxfId="3699" priority="4283" operator="equal">
      <formula>"4. Probable"</formula>
    </cfRule>
    <cfRule type="cellIs" dxfId="3698" priority="4284" operator="equal">
      <formula>"3. Moderado"</formula>
    </cfRule>
    <cfRule type="cellIs" dxfId="3697" priority="4285" operator="equal">
      <formula>"3. Posible"</formula>
    </cfRule>
    <cfRule type="cellIs" dxfId="3696" priority="4286" operator="equal">
      <formula>"2. Menor"</formula>
    </cfRule>
    <cfRule type="cellIs" dxfId="3695" priority="4287" operator="equal">
      <formula>"2. Rara Vez"</formula>
    </cfRule>
    <cfRule type="cellIs" dxfId="3694" priority="4288" operator="equal">
      <formula>"1. Insignificante"</formula>
    </cfRule>
    <cfRule type="cellIs" dxfId="3693" priority="4289" operator="equal">
      <formula>"1. Improbable"</formula>
    </cfRule>
    <cfRule type="cellIs" dxfId="3692" priority="4290" operator="equal">
      <formula>"0. No Aplica"</formula>
    </cfRule>
  </conditionalFormatting>
  <conditionalFormatting sqref="AI654">
    <cfRule type="cellIs" dxfId="3691" priority="3625" operator="equal">
      <formula>"No aplica por no esperar o arrojar resultados"</formula>
    </cfRule>
    <cfRule type="cellIs" dxfId="3690" priority="3626" operator="equal">
      <formula>"No aplica por no definirse un riesgo al activo de información"</formula>
    </cfRule>
    <cfRule type="cellIs" dxfId="3689" priority="3627" operator="equal">
      <formula>"0. No Aplica"</formula>
    </cfRule>
    <cfRule type="cellIs" dxfId="3688" priority="3628" operator="equal">
      <formula>"No Aplica-Cuando la línea de activo de información corresponde al agrupamiento de activos de información, ejemplo: Etapas, Grupos."</formula>
    </cfRule>
    <cfRule type="cellIs" dxfId="3687" priority="3629" operator="equal">
      <formula>"No Aplica - N/A"</formula>
    </cfRule>
    <cfRule type="cellIs" dxfId="3686" priority="3630" operator="equal">
      <formula>"Generar plan de tratamiento para controlar, mitigar y/o eliminar el riesgo"</formula>
    </cfRule>
    <cfRule type="cellIs" dxfId="3685" priority="3631" operator="equal">
      <formula>"Generar controles al Activo de Información para proteger su Confidencialidad, Integridad y Disponibilidad del Riesgo"</formula>
    </cfRule>
    <cfRule type="cellIs" dxfId="3684" priority="3632" operator="equal">
      <formula>"Realizar una revisión anual de los controles definidos"</formula>
    </cfRule>
    <cfRule type="cellIs" dxfId="3683" priority="3633" operator="equal">
      <formula>"No se esperan Resultados"</formula>
    </cfRule>
    <cfRule type="cellIs" dxfId="3682" priority="3634" operator="equal">
      <formula>"Positivos"</formula>
    </cfRule>
    <cfRule type="cellIs" dxfId="3681" priority="3635" operator="equal">
      <formula>"Negativos"</formula>
    </cfRule>
    <cfRule type="cellIs" dxfId="3680" priority="3636" operator="equal">
      <formula>"Sin Resultados"</formula>
    </cfRule>
    <cfRule type="cellIs" dxfId="3679" priority="3637" operator="equal">
      <formula>"No"</formula>
    </cfRule>
    <cfRule type="cellIs" dxfId="3678" priority="3638" operator="equal">
      <formula>"No Aplica"</formula>
    </cfRule>
    <cfRule type="cellIs" dxfId="3677" priority="3639" operator="equal">
      <formula>"Si"</formula>
    </cfRule>
    <cfRule type="cellIs" dxfId="3676" priority="3640" operator="equal">
      <formula>"5. Catastrófico"</formula>
    </cfRule>
    <cfRule type="cellIs" dxfId="3675" priority="3641" operator="equal">
      <formula>"5. Casi Seguro"</formula>
    </cfRule>
    <cfRule type="cellIs" dxfId="3674" priority="3642" operator="equal">
      <formula>"4. Mayor"</formula>
    </cfRule>
    <cfRule type="cellIs" dxfId="3673" priority="3643" operator="equal">
      <formula>"4. Probable"</formula>
    </cfRule>
    <cfRule type="cellIs" dxfId="3672" priority="3644" operator="equal">
      <formula>"3. Moderado"</formula>
    </cfRule>
    <cfRule type="cellIs" dxfId="3671" priority="3645" operator="equal">
      <formula>"3. Posible"</formula>
    </cfRule>
    <cfRule type="cellIs" dxfId="3670" priority="3646" operator="equal">
      <formula>"2. Menor"</formula>
    </cfRule>
    <cfRule type="cellIs" dxfId="3669" priority="3647" operator="equal">
      <formula>"2. Rara Vez"</formula>
    </cfRule>
    <cfRule type="cellIs" dxfId="3668" priority="3648" operator="equal">
      <formula>"1. Insignificante"</formula>
    </cfRule>
    <cfRule type="cellIs" dxfId="3667" priority="3649" operator="equal">
      <formula>"1. Improbable"</formula>
    </cfRule>
    <cfRule type="cellIs" dxfId="3666" priority="3650" operator="equal">
      <formula>"0. No Aplica"</formula>
    </cfRule>
  </conditionalFormatting>
  <conditionalFormatting sqref="AI656:AI657">
    <cfRule type="cellIs" dxfId="3665" priority="3521" operator="equal">
      <formula>"No aplica por no esperar o arrojar resultados"</formula>
    </cfRule>
    <cfRule type="cellIs" dxfId="3664" priority="3522" operator="equal">
      <formula>"No aplica por no definirse un riesgo al activo de información"</formula>
    </cfRule>
    <cfRule type="cellIs" dxfId="3663" priority="3523" operator="equal">
      <formula>"0. No Aplica"</formula>
    </cfRule>
    <cfRule type="cellIs" dxfId="3662" priority="3524" operator="equal">
      <formula>"No Aplica-Cuando la línea de activo de información corresponde al agrupamiento de activos de información, ejemplo: Etapas, Grupos."</formula>
    </cfRule>
    <cfRule type="cellIs" dxfId="3661" priority="3525" operator="equal">
      <formula>"No Aplica - N/A"</formula>
    </cfRule>
    <cfRule type="cellIs" dxfId="3660" priority="3526" operator="equal">
      <formula>"Generar plan de tratamiento para controlar, mitigar y/o eliminar el riesgo"</formula>
    </cfRule>
    <cfRule type="cellIs" dxfId="3659" priority="3527" operator="equal">
      <formula>"Generar controles al Activo de Información para proteger su Confidencialidad, Integridad y Disponibilidad del Riesgo"</formula>
    </cfRule>
    <cfRule type="cellIs" dxfId="3658" priority="3528" operator="equal">
      <formula>"Realizar una revisión anual de los controles definidos"</formula>
    </cfRule>
    <cfRule type="cellIs" dxfId="3657" priority="3529" operator="equal">
      <formula>"No se esperan Resultados"</formula>
    </cfRule>
    <cfRule type="cellIs" dxfId="3656" priority="3530" operator="equal">
      <formula>"Positivos"</formula>
    </cfRule>
    <cfRule type="cellIs" dxfId="3655" priority="3531" operator="equal">
      <formula>"Negativos"</formula>
    </cfRule>
    <cfRule type="cellIs" dxfId="3654" priority="3532" operator="equal">
      <formula>"Sin Resultados"</formula>
    </cfRule>
    <cfRule type="cellIs" dxfId="3653" priority="3533" operator="equal">
      <formula>"No"</formula>
    </cfRule>
    <cfRule type="cellIs" dxfId="3652" priority="3534" operator="equal">
      <formula>"No Aplica"</formula>
    </cfRule>
    <cfRule type="cellIs" dxfId="3651" priority="3535" operator="equal">
      <formula>"Si"</formula>
    </cfRule>
    <cfRule type="cellIs" dxfId="3650" priority="3536" operator="equal">
      <formula>"5. Catastrófico"</formula>
    </cfRule>
    <cfRule type="cellIs" dxfId="3649" priority="3537" operator="equal">
      <formula>"5. Casi Seguro"</formula>
    </cfRule>
    <cfRule type="cellIs" dxfId="3648" priority="3538" operator="equal">
      <formula>"4. Mayor"</formula>
    </cfRule>
    <cfRule type="cellIs" dxfId="3647" priority="3539" operator="equal">
      <formula>"4. Probable"</formula>
    </cfRule>
    <cfRule type="cellIs" dxfId="3646" priority="3540" operator="equal">
      <formula>"3. Moderado"</formula>
    </cfRule>
    <cfRule type="cellIs" dxfId="3645" priority="3541" operator="equal">
      <formula>"3. Posible"</formula>
    </cfRule>
    <cfRule type="cellIs" dxfId="3644" priority="3542" operator="equal">
      <formula>"2. Menor"</formula>
    </cfRule>
    <cfRule type="cellIs" dxfId="3643" priority="3543" operator="equal">
      <formula>"2. Rara Vez"</formula>
    </cfRule>
    <cfRule type="cellIs" dxfId="3642" priority="3544" operator="equal">
      <formula>"1. Insignificante"</formula>
    </cfRule>
    <cfRule type="cellIs" dxfId="3641" priority="3545" operator="equal">
      <formula>"1. Improbable"</formula>
    </cfRule>
    <cfRule type="cellIs" dxfId="3640" priority="3546" operator="equal">
      <formula>"0. No Aplica"</formula>
    </cfRule>
  </conditionalFormatting>
  <conditionalFormatting sqref="AI660:AI663">
    <cfRule type="cellIs" dxfId="3639" priority="3082" operator="equal">
      <formula>"No aplica por no esperar o arrojar resultados"</formula>
    </cfRule>
    <cfRule type="cellIs" dxfId="3638" priority="3083" operator="equal">
      <formula>"No aplica por no definirse un riesgo al activo de información"</formula>
    </cfRule>
    <cfRule type="cellIs" dxfId="3637" priority="3084" operator="equal">
      <formula>"0. No Aplica"</formula>
    </cfRule>
    <cfRule type="cellIs" dxfId="3636" priority="3085" operator="equal">
      <formula>"No Aplica-Cuando la línea de activo de información corresponde al agrupamiento de activos de información, ejemplo: Etapas, Grupos."</formula>
    </cfRule>
    <cfRule type="cellIs" dxfId="3635" priority="3086" operator="equal">
      <formula>"No Aplica - N/A"</formula>
    </cfRule>
    <cfRule type="cellIs" dxfId="3634" priority="3087" operator="equal">
      <formula>"Generar plan de tratamiento para controlar, mitigar y/o eliminar el riesgo"</formula>
    </cfRule>
    <cfRule type="cellIs" dxfId="3633" priority="3088" operator="equal">
      <formula>"Generar controles al Activo de Información para proteger su Confidencialidad, Integridad y Disponibilidad del Riesgo"</formula>
    </cfRule>
    <cfRule type="cellIs" dxfId="3632" priority="3089" operator="equal">
      <formula>"Realizar una revisión anual de los controles definidos"</formula>
    </cfRule>
    <cfRule type="cellIs" dxfId="3631" priority="3090" operator="equal">
      <formula>"No se esperan Resultados"</formula>
    </cfRule>
    <cfRule type="cellIs" dxfId="3630" priority="3091" operator="equal">
      <formula>"Positivos"</formula>
    </cfRule>
    <cfRule type="cellIs" dxfId="3629" priority="3092" operator="equal">
      <formula>"Negativos"</formula>
    </cfRule>
    <cfRule type="cellIs" dxfId="3628" priority="3093" operator="equal">
      <formula>"Sin Resultados"</formula>
    </cfRule>
    <cfRule type="cellIs" dxfId="3627" priority="3094" operator="equal">
      <formula>"No"</formula>
    </cfRule>
    <cfRule type="cellIs" dxfId="3626" priority="3095" operator="equal">
      <formula>"No Aplica"</formula>
    </cfRule>
    <cfRule type="cellIs" dxfId="3625" priority="3096" operator="equal">
      <formula>"Si"</formula>
    </cfRule>
    <cfRule type="cellIs" dxfId="3624" priority="3097" operator="equal">
      <formula>"5. Catastrófico"</formula>
    </cfRule>
    <cfRule type="cellIs" dxfId="3623" priority="3098" operator="equal">
      <formula>"5. Casi Seguro"</formula>
    </cfRule>
    <cfRule type="cellIs" dxfId="3622" priority="3099" operator="equal">
      <formula>"4. Mayor"</formula>
    </cfRule>
    <cfRule type="cellIs" dxfId="3621" priority="3100" operator="equal">
      <formula>"4. Probable"</formula>
    </cfRule>
    <cfRule type="cellIs" dxfId="3620" priority="3101" operator="equal">
      <formula>"3. Moderado"</formula>
    </cfRule>
    <cfRule type="cellIs" dxfId="3619" priority="3102" operator="equal">
      <formula>"3. Posible"</formula>
    </cfRule>
    <cfRule type="cellIs" dxfId="3618" priority="3103" operator="equal">
      <formula>"2. Menor"</formula>
    </cfRule>
    <cfRule type="cellIs" dxfId="3617" priority="3104" operator="equal">
      <formula>"2. Rara Vez"</formula>
    </cfRule>
    <cfRule type="cellIs" dxfId="3616" priority="3105" operator="equal">
      <formula>"1. Insignificante"</formula>
    </cfRule>
    <cfRule type="cellIs" dxfId="3615" priority="3106" operator="equal">
      <formula>"1. Improbable"</formula>
    </cfRule>
    <cfRule type="cellIs" dxfId="3614" priority="3107" operator="equal">
      <formula>"0. No Aplica"</formula>
    </cfRule>
  </conditionalFormatting>
  <conditionalFormatting sqref="AI666">
    <cfRule type="cellIs" dxfId="3613" priority="3417" operator="equal">
      <formula>"No aplica por no esperar o arrojar resultados"</formula>
    </cfRule>
    <cfRule type="cellIs" dxfId="3612" priority="3418" operator="equal">
      <formula>"No aplica por no definirse un riesgo al activo de información"</formula>
    </cfRule>
    <cfRule type="cellIs" dxfId="3611" priority="3419" operator="equal">
      <formula>"0. No Aplica"</formula>
    </cfRule>
    <cfRule type="cellIs" dxfId="3610" priority="3420" operator="equal">
      <formula>"No Aplica-Cuando la línea de activo de información corresponde al agrupamiento de activos de información, ejemplo: Etapas, Grupos."</formula>
    </cfRule>
    <cfRule type="cellIs" dxfId="3609" priority="3421" operator="equal">
      <formula>"No Aplica - N/A"</formula>
    </cfRule>
    <cfRule type="cellIs" dxfId="3608" priority="3422" operator="equal">
      <formula>"Generar plan de tratamiento para controlar, mitigar y/o eliminar el riesgo"</formula>
    </cfRule>
    <cfRule type="cellIs" dxfId="3607" priority="3423" operator="equal">
      <formula>"Generar controles al Activo de Información para proteger su Confidencialidad, Integridad y Disponibilidad del Riesgo"</formula>
    </cfRule>
    <cfRule type="cellIs" dxfId="3606" priority="3424" operator="equal">
      <formula>"Realizar una revisión anual de los controles definidos"</formula>
    </cfRule>
    <cfRule type="cellIs" dxfId="3605" priority="3425" operator="equal">
      <formula>"No se esperan Resultados"</formula>
    </cfRule>
    <cfRule type="cellIs" dxfId="3604" priority="3426" operator="equal">
      <formula>"Positivos"</formula>
    </cfRule>
    <cfRule type="cellIs" dxfId="3603" priority="3427" operator="equal">
      <formula>"Negativos"</formula>
    </cfRule>
    <cfRule type="cellIs" dxfId="3602" priority="3428" operator="equal">
      <formula>"Sin Resultados"</formula>
    </cfRule>
    <cfRule type="cellIs" dxfId="3601" priority="3429" operator="equal">
      <formula>"No"</formula>
    </cfRule>
    <cfRule type="cellIs" dxfId="3600" priority="3430" operator="equal">
      <formula>"No Aplica"</formula>
    </cfRule>
    <cfRule type="cellIs" dxfId="3599" priority="3431" operator="equal">
      <formula>"Si"</formula>
    </cfRule>
    <cfRule type="cellIs" dxfId="3598" priority="3432" operator="equal">
      <formula>"5. Catastrófico"</formula>
    </cfRule>
    <cfRule type="cellIs" dxfId="3597" priority="3433" operator="equal">
      <formula>"5. Casi Seguro"</formula>
    </cfRule>
    <cfRule type="cellIs" dxfId="3596" priority="3434" operator="equal">
      <formula>"4. Mayor"</formula>
    </cfRule>
    <cfRule type="cellIs" dxfId="3595" priority="3435" operator="equal">
      <formula>"4. Probable"</formula>
    </cfRule>
    <cfRule type="cellIs" dxfId="3594" priority="3436" operator="equal">
      <formula>"3. Moderado"</formula>
    </cfRule>
    <cfRule type="cellIs" dxfId="3593" priority="3437" operator="equal">
      <formula>"3. Posible"</formula>
    </cfRule>
    <cfRule type="cellIs" dxfId="3592" priority="3438" operator="equal">
      <formula>"2. Menor"</formula>
    </cfRule>
    <cfRule type="cellIs" dxfId="3591" priority="3439" operator="equal">
      <formula>"2. Rara Vez"</formula>
    </cfRule>
    <cfRule type="cellIs" dxfId="3590" priority="3440" operator="equal">
      <formula>"1. Insignificante"</formula>
    </cfRule>
    <cfRule type="cellIs" dxfId="3589" priority="3441" operator="equal">
      <formula>"1. Improbable"</formula>
    </cfRule>
    <cfRule type="cellIs" dxfId="3588" priority="3442" operator="equal">
      <formula>"0. No Aplica"</formula>
    </cfRule>
  </conditionalFormatting>
  <conditionalFormatting sqref="AI668:AI669">
    <cfRule type="cellIs" dxfId="3587" priority="3339" operator="equal">
      <formula>"No aplica por no esperar o arrojar resultados"</formula>
    </cfRule>
    <cfRule type="cellIs" dxfId="3586" priority="3340" operator="equal">
      <formula>"No aplica por no definirse un riesgo al activo de información"</formula>
    </cfRule>
    <cfRule type="cellIs" dxfId="3585" priority="3341" operator="equal">
      <formula>"0. No Aplica"</formula>
    </cfRule>
    <cfRule type="cellIs" dxfId="3584" priority="3342" operator="equal">
      <formula>"No Aplica-Cuando la línea de activo de información corresponde al agrupamiento de activos de información, ejemplo: Etapas, Grupos."</formula>
    </cfRule>
    <cfRule type="cellIs" dxfId="3583" priority="3343" operator="equal">
      <formula>"No Aplica - N/A"</formula>
    </cfRule>
    <cfRule type="cellIs" dxfId="3582" priority="3344" operator="equal">
      <formula>"Generar plan de tratamiento para controlar, mitigar y/o eliminar el riesgo"</formula>
    </cfRule>
    <cfRule type="cellIs" dxfId="3581" priority="3345" operator="equal">
      <formula>"Generar controles al Activo de Información para proteger su Confidencialidad, Integridad y Disponibilidad del Riesgo"</formula>
    </cfRule>
    <cfRule type="cellIs" dxfId="3580" priority="3346" operator="equal">
      <formula>"Realizar una revisión anual de los controles definidos"</formula>
    </cfRule>
    <cfRule type="cellIs" dxfId="3579" priority="3347" operator="equal">
      <formula>"No se esperan Resultados"</formula>
    </cfRule>
    <cfRule type="cellIs" dxfId="3578" priority="3348" operator="equal">
      <formula>"Positivos"</formula>
    </cfRule>
    <cfRule type="cellIs" dxfId="3577" priority="3349" operator="equal">
      <formula>"Negativos"</formula>
    </cfRule>
    <cfRule type="cellIs" dxfId="3576" priority="3350" operator="equal">
      <formula>"Sin Resultados"</formula>
    </cfRule>
    <cfRule type="cellIs" dxfId="3575" priority="3351" operator="equal">
      <formula>"No"</formula>
    </cfRule>
    <cfRule type="cellIs" dxfId="3574" priority="3352" operator="equal">
      <formula>"No Aplica"</formula>
    </cfRule>
    <cfRule type="cellIs" dxfId="3573" priority="3353" operator="equal">
      <formula>"Si"</formula>
    </cfRule>
    <cfRule type="cellIs" dxfId="3572" priority="3354" operator="equal">
      <formula>"5. Catastrófico"</formula>
    </cfRule>
    <cfRule type="cellIs" dxfId="3571" priority="3355" operator="equal">
      <formula>"5. Casi Seguro"</formula>
    </cfRule>
    <cfRule type="cellIs" dxfId="3570" priority="3356" operator="equal">
      <formula>"4. Mayor"</formula>
    </cfRule>
    <cfRule type="cellIs" dxfId="3569" priority="3357" operator="equal">
      <formula>"4. Probable"</formula>
    </cfRule>
    <cfRule type="cellIs" dxfId="3568" priority="3358" operator="equal">
      <formula>"3. Moderado"</formula>
    </cfRule>
    <cfRule type="cellIs" dxfId="3567" priority="3359" operator="equal">
      <formula>"3. Posible"</formula>
    </cfRule>
    <cfRule type="cellIs" dxfId="3566" priority="3360" operator="equal">
      <formula>"2. Menor"</formula>
    </cfRule>
    <cfRule type="cellIs" dxfId="3565" priority="3361" operator="equal">
      <formula>"2. Rara Vez"</formula>
    </cfRule>
    <cfRule type="cellIs" dxfId="3564" priority="3362" operator="equal">
      <formula>"1. Insignificante"</formula>
    </cfRule>
    <cfRule type="cellIs" dxfId="3563" priority="3363" operator="equal">
      <formula>"1. Improbable"</formula>
    </cfRule>
    <cfRule type="cellIs" dxfId="3562" priority="3364" operator="equal">
      <formula>"0. No Aplica"</formula>
    </cfRule>
  </conditionalFormatting>
  <conditionalFormatting sqref="AI671:AI672">
    <cfRule type="cellIs" dxfId="3561" priority="3313" operator="equal">
      <formula>"No aplica por no esperar o arrojar resultados"</formula>
    </cfRule>
    <cfRule type="cellIs" dxfId="3560" priority="3314" operator="equal">
      <formula>"No aplica por no definirse un riesgo al activo de información"</formula>
    </cfRule>
    <cfRule type="cellIs" dxfId="3559" priority="3315" operator="equal">
      <formula>"0. No Aplica"</formula>
    </cfRule>
    <cfRule type="cellIs" dxfId="3558" priority="3316" operator="equal">
      <formula>"No Aplica-Cuando la línea de activo de información corresponde al agrupamiento de activos de información, ejemplo: Etapas, Grupos."</formula>
    </cfRule>
    <cfRule type="cellIs" dxfId="3557" priority="3317" operator="equal">
      <formula>"No Aplica - N/A"</formula>
    </cfRule>
    <cfRule type="cellIs" dxfId="3556" priority="3318" operator="equal">
      <formula>"Generar plan de tratamiento para controlar, mitigar y/o eliminar el riesgo"</formula>
    </cfRule>
    <cfRule type="cellIs" dxfId="3555" priority="3319" operator="equal">
      <formula>"Generar controles al Activo de Información para proteger su Confidencialidad, Integridad y Disponibilidad del Riesgo"</formula>
    </cfRule>
    <cfRule type="cellIs" dxfId="3554" priority="3320" operator="equal">
      <formula>"Realizar una revisión anual de los controles definidos"</formula>
    </cfRule>
    <cfRule type="cellIs" dxfId="3553" priority="3321" operator="equal">
      <formula>"No se esperan Resultados"</formula>
    </cfRule>
    <cfRule type="cellIs" dxfId="3552" priority="3322" operator="equal">
      <formula>"Positivos"</formula>
    </cfRule>
    <cfRule type="cellIs" dxfId="3551" priority="3323" operator="equal">
      <formula>"Negativos"</formula>
    </cfRule>
    <cfRule type="cellIs" dxfId="3550" priority="3324" operator="equal">
      <formula>"Sin Resultados"</formula>
    </cfRule>
    <cfRule type="cellIs" dxfId="3549" priority="3325" operator="equal">
      <formula>"No"</formula>
    </cfRule>
    <cfRule type="cellIs" dxfId="3548" priority="3326" operator="equal">
      <formula>"No Aplica"</formula>
    </cfRule>
    <cfRule type="cellIs" dxfId="3547" priority="3327" operator="equal">
      <formula>"Si"</formula>
    </cfRule>
    <cfRule type="cellIs" dxfId="3546" priority="3328" operator="equal">
      <formula>"5. Catastrófico"</formula>
    </cfRule>
    <cfRule type="cellIs" dxfId="3545" priority="3329" operator="equal">
      <formula>"5. Casi Seguro"</formula>
    </cfRule>
    <cfRule type="cellIs" dxfId="3544" priority="3330" operator="equal">
      <formula>"4. Mayor"</formula>
    </cfRule>
    <cfRule type="cellIs" dxfId="3543" priority="3331" operator="equal">
      <formula>"4. Probable"</formula>
    </cfRule>
    <cfRule type="cellIs" dxfId="3542" priority="3332" operator="equal">
      <formula>"3. Moderado"</formula>
    </cfRule>
    <cfRule type="cellIs" dxfId="3541" priority="3333" operator="equal">
      <formula>"3. Posible"</formula>
    </cfRule>
    <cfRule type="cellIs" dxfId="3540" priority="3334" operator="equal">
      <formula>"2. Menor"</formula>
    </cfRule>
    <cfRule type="cellIs" dxfId="3539" priority="3335" operator="equal">
      <formula>"2. Rara Vez"</formula>
    </cfRule>
    <cfRule type="cellIs" dxfId="3538" priority="3336" operator="equal">
      <formula>"1. Insignificante"</formula>
    </cfRule>
    <cfRule type="cellIs" dxfId="3537" priority="3337" operator="equal">
      <formula>"1. Improbable"</formula>
    </cfRule>
    <cfRule type="cellIs" dxfId="3536" priority="3338" operator="equal">
      <formula>"0. No Aplica"</formula>
    </cfRule>
  </conditionalFormatting>
  <conditionalFormatting sqref="AI674:AI675">
    <cfRule type="cellIs" dxfId="3535" priority="3208" operator="equal">
      <formula>"No aplica por no esperar o arrojar resultados"</formula>
    </cfRule>
    <cfRule type="cellIs" dxfId="3534" priority="3209" operator="equal">
      <formula>"No aplica por no definirse un riesgo al activo de información"</formula>
    </cfRule>
    <cfRule type="cellIs" dxfId="3533" priority="3210" operator="equal">
      <formula>"0. No Aplica"</formula>
    </cfRule>
    <cfRule type="cellIs" dxfId="3532" priority="3211" operator="equal">
      <formula>"No Aplica-Cuando la línea de activo de información corresponde al agrupamiento de activos de información, ejemplo: Etapas, Grupos."</formula>
    </cfRule>
    <cfRule type="cellIs" dxfId="3531" priority="3212" operator="equal">
      <formula>"No Aplica - N/A"</formula>
    </cfRule>
    <cfRule type="cellIs" dxfId="3530" priority="3213" operator="equal">
      <formula>"Generar plan de tratamiento para controlar, mitigar y/o eliminar el riesgo"</formula>
    </cfRule>
    <cfRule type="cellIs" dxfId="3529" priority="3214" operator="equal">
      <formula>"Generar controles al Activo de Información para proteger su Confidencialidad, Integridad y Disponibilidad del Riesgo"</formula>
    </cfRule>
    <cfRule type="cellIs" dxfId="3528" priority="3215" operator="equal">
      <formula>"Realizar una revisión anual de los controles definidos"</formula>
    </cfRule>
    <cfRule type="cellIs" dxfId="3527" priority="3216" operator="equal">
      <formula>"No se esperan Resultados"</formula>
    </cfRule>
    <cfRule type="cellIs" dxfId="3526" priority="3217" operator="equal">
      <formula>"Positivos"</formula>
    </cfRule>
    <cfRule type="cellIs" dxfId="3525" priority="3218" operator="equal">
      <formula>"Negativos"</formula>
    </cfRule>
    <cfRule type="cellIs" dxfId="3524" priority="3219" operator="equal">
      <formula>"Sin Resultados"</formula>
    </cfRule>
    <cfRule type="cellIs" dxfId="3523" priority="3220" operator="equal">
      <formula>"No"</formula>
    </cfRule>
    <cfRule type="cellIs" dxfId="3522" priority="3221" operator="equal">
      <formula>"No Aplica"</formula>
    </cfRule>
    <cfRule type="cellIs" dxfId="3521" priority="3222" operator="equal">
      <formula>"Si"</formula>
    </cfRule>
    <cfRule type="cellIs" dxfId="3520" priority="3223" operator="equal">
      <formula>"5. Catastrófico"</formula>
    </cfRule>
    <cfRule type="cellIs" dxfId="3519" priority="3224" operator="equal">
      <formula>"5. Casi Seguro"</formula>
    </cfRule>
    <cfRule type="cellIs" dxfId="3518" priority="3225" operator="equal">
      <formula>"4. Mayor"</formula>
    </cfRule>
    <cfRule type="cellIs" dxfId="3517" priority="3226" operator="equal">
      <formula>"4. Probable"</formula>
    </cfRule>
    <cfRule type="cellIs" dxfId="3516" priority="3227" operator="equal">
      <formula>"3. Moderado"</formula>
    </cfRule>
    <cfRule type="cellIs" dxfId="3515" priority="3228" operator="equal">
      <formula>"3. Posible"</formula>
    </cfRule>
    <cfRule type="cellIs" dxfId="3514" priority="3229" operator="equal">
      <formula>"2. Menor"</formula>
    </cfRule>
    <cfRule type="cellIs" dxfId="3513" priority="3230" operator="equal">
      <formula>"2. Rara Vez"</formula>
    </cfRule>
    <cfRule type="cellIs" dxfId="3512" priority="3231" operator="equal">
      <formula>"1. Insignificante"</formula>
    </cfRule>
    <cfRule type="cellIs" dxfId="3511" priority="3232" operator="equal">
      <formula>"1. Improbable"</formula>
    </cfRule>
    <cfRule type="cellIs" dxfId="3510" priority="3233" operator="equal">
      <formula>"0. No Aplica"</formula>
    </cfRule>
  </conditionalFormatting>
  <conditionalFormatting sqref="AI677">
    <cfRule type="cellIs" dxfId="3509" priority="3182" operator="equal">
      <formula>"No aplica por no esperar o arrojar resultados"</formula>
    </cfRule>
    <cfRule type="cellIs" dxfId="3508" priority="3183" operator="equal">
      <formula>"No aplica por no definirse un riesgo al activo de información"</formula>
    </cfRule>
    <cfRule type="cellIs" dxfId="3507" priority="3184" operator="equal">
      <formula>"0. No Aplica"</formula>
    </cfRule>
    <cfRule type="cellIs" dxfId="3506" priority="3185" operator="equal">
      <formula>"No Aplica-Cuando la línea de activo de información corresponde al agrupamiento de activos de información, ejemplo: Etapas, Grupos."</formula>
    </cfRule>
    <cfRule type="cellIs" dxfId="3505" priority="3186" operator="equal">
      <formula>"No Aplica - N/A"</formula>
    </cfRule>
    <cfRule type="cellIs" dxfId="3504" priority="3187" operator="equal">
      <formula>"Generar plan de tratamiento para controlar, mitigar y/o eliminar el riesgo"</formula>
    </cfRule>
    <cfRule type="cellIs" dxfId="3503" priority="3188" operator="equal">
      <formula>"Generar controles al Activo de Información para proteger su Confidencialidad, Integridad y Disponibilidad del Riesgo"</formula>
    </cfRule>
    <cfRule type="cellIs" dxfId="3502" priority="3189" operator="equal">
      <formula>"Realizar una revisión anual de los controles definidos"</formula>
    </cfRule>
    <cfRule type="cellIs" dxfId="3501" priority="3190" operator="equal">
      <formula>"No se esperan Resultados"</formula>
    </cfRule>
    <cfRule type="cellIs" dxfId="3500" priority="3191" operator="equal">
      <formula>"Positivos"</formula>
    </cfRule>
    <cfRule type="cellIs" dxfId="3499" priority="3192" operator="equal">
      <formula>"Negativos"</formula>
    </cfRule>
    <cfRule type="cellIs" dxfId="3498" priority="3193" operator="equal">
      <formula>"Sin Resultados"</formula>
    </cfRule>
    <cfRule type="cellIs" dxfId="3497" priority="3194" operator="equal">
      <formula>"No"</formula>
    </cfRule>
    <cfRule type="cellIs" dxfId="3496" priority="3195" operator="equal">
      <formula>"No Aplica"</formula>
    </cfRule>
    <cfRule type="cellIs" dxfId="3495" priority="3196" operator="equal">
      <formula>"Si"</formula>
    </cfRule>
    <cfRule type="cellIs" dxfId="3494" priority="3197" operator="equal">
      <formula>"5. Catastrófico"</formula>
    </cfRule>
    <cfRule type="cellIs" dxfId="3493" priority="3198" operator="equal">
      <formula>"5. Casi Seguro"</formula>
    </cfRule>
    <cfRule type="cellIs" dxfId="3492" priority="3199" operator="equal">
      <formula>"4. Mayor"</formula>
    </cfRule>
    <cfRule type="cellIs" dxfId="3491" priority="3200" operator="equal">
      <formula>"4. Probable"</formula>
    </cfRule>
    <cfRule type="cellIs" dxfId="3490" priority="3201" operator="equal">
      <formula>"3. Moderado"</formula>
    </cfRule>
    <cfRule type="cellIs" dxfId="3489" priority="3202" operator="equal">
      <formula>"3. Posible"</formula>
    </cfRule>
    <cfRule type="cellIs" dxfId="3488" priority="3203" operator="equal">
      <formula>"2. Menor"</formula>
    </cfRule>
    <cfRule type="cellIs" dxfId="3487" priority="3204" operator="equal">
      <formula>"2. Rara Vez"</formula>
    </cfRule>
    <cfRule type="cellIs" dxfId="3486" priority="3205" operator="equal">
      <formula>"1. Insignificante"</formula>
    </cfRule>
    <cfRule type="cellIs" dxfId="3485" priority="3206" operator="equal">
      <formula>"1. Improbable"</formula>
    </cfRule>
    <cfRule type="cellIs" dxfId="3484" priority="3207" operator="equal">
      <formula>"0. No Aplica"</formula>
    </cfRule>
  </conditionalFormatting>
  <conditionalFormatting sqref="AI704">
    <cfRule type="cellIs" dxfId="3483" priority="2856" operator="equal">
      <formula>"No aplica por no esperar o arrojar resultados"</formula>
    </cfRule>
    <cfRule type="cellIs" dxfId="3482" priority="2857" operator="equal">
      <formula>"No aplica por no definirse un riesgo al activo de información"</formula>
    </cfRule>
    <cfRule type="cellIs" dxfId="3481" priority="2858" operator="equal">
      <formula>"0. No Aplica"</formula>
    </cfRule>
    <cfRule type="cellIs" dxfId="3480" priority="2859" operator="equal">
      <formula>"No Aplica-Cuando la línea de activo de información corresponde al agrupamiento de activos de información, ejemplo: Etapas, Grupos."</formula>
    </cfRule>
    <cfRule type="cellIs" dxfId="3479" priority="2860" operator="equal">
      <formula>"No Aplica - N/A"</formula>
    </cfRule>
    <cfRule type="cellIs" dxfId="3478" priority="2861" operator="equal">
      <formula>"Generar plan de tratamiento para controlar, mitigar y/o eliminar el riesgo"</formula>
    </cfRule>
    <cfRule type="cellIs" dxfId="3477" priority="2862" operator="equal">
      <formula>"Generar controles al Activo de Información para proteger su Confidencialidad, Integridad y Disponibilidad del Riesgo"</formula>
    </cfRule>
    <cfRule type="cellIs" dxfId="3476" priority="2863" operator="equal">
      <formula>"Realizar una revisión anual de los controles definidos"</formula>
    </cfRule>
    <cfRule type="cellIs" dxfId="3475" priority="2864" operator="equal">
      <formula>"No se esperan Resultados"</formula>
    </cfRule>
    <cfRule type="cellIs" dxfId="3474" priority="2865" operator="equal">
      <formula>"Positivos"</formula>
    </cfRule>
    <cfRule type="cellIs" dxfId="3473" priority="2866" operator="equal">
      <formula>"Negativos"</formula>
    </cfRule>
    <cfRule type="cellIs" dxfId="3472" priority="2867" operator="equal">
      <formula>"Sin Resultados"</formula>
    </cfRule>
    <cfRule type="cellIs" dxfId="3471" priority="2868" operator="equal">
      <formula>"No"</formula>
    </cfRule>
    <cfRule type="cellIs" dxfId="3470" priority="2869" operator="equal">
      <formula>"No Aplica"</formula>
    </cfRule>
    <cfRule type="cellIs" dxfId="3469" priority="2870" operator="equal">
      <formula>"Si"</formula>
    </cfRule>
    <cfRule type="cellIs" dxfId="3468" priority="2871" operator="equal">
      <formula>"5. Catastrófico"</formula>
    </cfRule>
    <cfRule type="cellIs" dxfId="3467" priority="2872" operator="equal">
      <formula>"5. Casi Seguro"</formula>
    </cfRule>
    <cfRule type="cellIs" dxfId="3466" priority="2873" operator="equal">
      <formula>"4. Mayor"</formula>
    </cfRule>
    <cfRule type="cellIs" dxfId="3465" priority="2874" operator="equal">
      <formula>"4. Probable"</formula>
    </cfRule>
    <cfRule type="cellIs" dxfId="3464" priority="2875" operator="equal">
      <formula>"3. Moderado"</formula>
    </cfRule>
    <cfRule type="cellIs" dxfId="3463" priority="2876" operator="equal">
      <formula>"3. Posible"</formula>
    </cfRule>
    <cfRule type="cellIs" dxfId="3462" priority="2877" operator="equal">
      <formula>"2. Menor"</formula>
    </cfRule>
    <cfRule type="cellIs" dxfId="3461" priority="2878" operator="equal">
      <formula>"2. Rara Vez"</formula>
    </cfRule>
    <cfRule type="cellIs" dxfId="3460" priority="2879" operator="equal">
      <formula>"1. Insignificante"</formula>
    </cfRule>
    <cfRule type="cellIs" dxfId="3459" priority="2880" operator="equal">
      <formula>"1. Improbable"</formula>
    </cfRule>
    <cfRule type="cellIs" dxfId="3458" priority="2881" operator="equal">
      <formula>"0. No Aplica"</formula>
    </cfRule>
  </conditionalFormatting>
  <conditionalFormatting sqref="AI707">
    <cfRule type="cellIs" dxfId="3457" priority="2830" operator="equal">
      <formula>"No aplica por no esperar o arrojar resultados"</formula>
    </cfRule>
    <cfRule type="cellIs" dxfId="3456" priority="2831" operator="equal">
      <formula>"No aplica por no definirse un riesgo al activo de información"</formula>
    </cfRule>
    <cfRule type="cellIs" dxfId="3455" priority="2832" operator="equal">
      <formula>"0. No Aplica"</formula>
    </cfRule>
    <cfRule type="cellIs" dxfId="3454" priority="2833" operator="equal">
      <formula>"No Aplica-Cuando la línea de activo de información corresponde al agrupamiento de activos de información, ejemplo: Etapas, Grupos."</formula>
    </cfRule>
    <cfRule type="cellIs" dxfId="3453" priority="2834" operator="equal">
      <formula>"No Aplica - N/A"</formula>
    </cfRule>
    <cfRule type="cellIs" dxfId="3452" priority="2835" operator="equal">
      <formula>"Generar plan de tratamiento para controlar, mitigar y/o eliminar el riesgo"</formula>
    </cfRule>
    <cfRule type="cellIs" dxfId="3451" priority="2836" operator="equal">
      <formula>"Generar controles al Activo de Información para proteger su Confidencialidad, Integridad y Disponibilidad del Riesgo"</formula>
    </cfRule>
    <cfRule type="cellIs" dxfId="3450" priority="2837" operator="equal">
      <formula>"Realizar una revisión anual de los controles definidos"</formula>
    </cfRule>
    <cfRule type="cellIs" dxfId="3449" priority="2838" operator="equal">
      <formula>"No se esperan Resultados"</formula>
    </cfRule>
    <cfRule type="cellIs" dxfId="3448" priority="2839" operator="equal">
      <formula>"Positivos"</formula>
    </cfRule>
    <cfRule type="cellIs" dxfId="3447" priority="2840" operator="equal">
      <formula>"Negativos"</formula>
    </cfRule>
    <cfRule type="cellIs" dxfId="3446" priority="2841" operator="equal">
      <formula>"Sin Resultados"</formula>
    </cfRule>
    <cfRule type="cellIs" dxfId="3445" priority="2842" operator="equal">
      <formula>"No"</formula>
    </cfRule>
    <cfRule type="cellIs" dxfId="3444" priority="2843" operator="equal">
      <formula>"No Aplica"</formula>
    </cfRule>
    <cfRule type="cellIs" dxfId="3443" priority="2844" operator="equal">
      <formula>"Si"</formula>
    </cfRule>
    <cfRule type="cellIs" dxfId="3442" priority="2845" operator="equal">
      <formula>"5. Catastrófico"</formula>
    </cfRule>
    <cfRule type="cellIs" dxfId="3441" priority="2846" operator="equal">
      <formula>"5. Casi Seguro"</formula>
    </cfRule>
    <cfRule type="cellIs" dxfId="3440" priority="2847" operator="equal">
      <formula>"4. Mayor"</formula>
    </cfRule>
    <cfRule type="cellIs" dxfId="3439" priority="2848" operator="equal">
      <formula>"4. Probable"</formula>
    </cfRule>
    <cfRule type="cellIs" dxfId="3438" priority="2849" operator="equal">
      <formula>"3. Moderado"</formula>
    </cfRule>
    <cfRule type="cellIs" dxfId="3437" priority="2850" operator="equal">
      <formula>"3. Posible"</formula>
    </cfRule>
    <cfRule type="cellIs" dxfId="3436" priority="2851" operator="equal">
      <formula>"2. Menor"</formula>
    </cfRule>
    <cfRule type="cellIs" dxfId="3435" priority="2852" operator="equal">
      <formula>"2. Rara Vez"</formula>
    </cfRule>
    <cfRule type="cellIs" dxfId="3434" priority="2853" operator="equal">
      <formula>"1. Insignificante"</formula>
    </cfRule>
    <cfRule type="cellIs" dxfId="3433" priority="2854" operator="equal">
      <formula>"1. Improbable"</formula>
    </cfRule>
    <cfRule type="cellIs" dxfId="3432" priority="2855" operator="equal">
      <formula>"0. No Aplica"</formula>
    </cfRule>
  </conditionalFormatting>
  <conditionalFormatting sqref="AI1020">
    <cfRule type="cellIs" dxfId="3431" priority="1636" operator="equal">
      <formula>"No aplica por no esperar o arrojar resultados"</formula>
    </cfRule>
    <cfRule type="cellIs" dxfId="3430" priority="1637" operator="equal">
      <formula>"No aplica por no definirse un riesgo al activo de información"</formula>
    </cfRule>
    <cfRule type="cellIs" dxfId="3429" priority="1638" operator="equal">
      <formula>"0. No Aplica"</formula>
    </cfRule>
    <cfRule type="cellIs" dxfId="3428" priority="1639" operator="equal">
      <formula>"No Aplica-Cuando la línea de activo de información corresponde al agrupamiento de activos de información, ejemplo: Etapas, Grupos."</formula>
    </cfRule>
    <cfRule type="cellIs" dxfId="3427" priority="1640" operator="equal">
      <formula>"No Aplica - N/A"</formula>
    </cfRule>
    <cfRule type="cellIs" dxfId="3426" priority="1641" operator="equal">
      <formula>"Generar plan de tratamiento para controlar, mitigar y/o eliminar el riesgo"</formula>
    </cfRule>
    <cfRule type="cellIs" dxfId="3425" priority="1642" operator="equal">
      <formula>"Generar controles al Activo de Información para proteger su Confidencialidad, Integridad y Disponibilidad del Riesgo"</formula>
    </cfRule>
    <cfRule type="cellIs" dxfId="3424" priority="1643" operator="equal">
      <formula>"Realizar una revisión anual de los controles definidos"</formula>
    </cfRule>
    <cfRule type="cellIs" dxfId="3423" priority="1644" operator="equal">
      <formula>"No se esperan Resultados"</formula>
    </cfRule>
    <cfRule type="cellIs" dxfId="3422" priority="1645" operator="equal">
      <formula>"Positivos"</formula>
    </cfRule>
    <cfRule type="cellIs" dxfId="3421" priority="1646" operator="equal">
      <formula>"Negativos"</formula>
    </cfRule>
    <cfRule type="cellIs" dxfId="3420" priority="1647" operator="equal">
      <formula>"Sin Resultados"</formula>
    </cfRule>
    <cfRule type="cellIs" dxfId="3419" priority="1648" operator="equal">
      <formula>"No"</formula>
    </cfRule>
    <cfRule type="cellIs" dxfId="3418" priority="1649" operator="equal">
      <formula>"No Aplica"</formula>
    </cfRule>
    <cfRule type="cellIs" dxfId="3417" priority="1650" operator="equal">
      <formula>"Si"</formula>
    </cfRule>
    <cfRule type="cellIs" dxfId="3416" priority="1651" operator="equal">
      <formula>"5. Catastrófico"</formula>
    </cfRule>
    <cfRule type="cellIs" dxfId="3415" priority="1652" operator="equal">
      <formula>"5. Casi Seguro"</formula>
    </cfRule>
    <cfRule type="cellIs" dxfId="3414" priority="1653" operator="equal">
      <formula>"4. Mayor"</formula>
    </cfRule>
    <cfRule type="cellIs" dxfId="3413" priority="1654" operator="equal">
      <formula>"4. Probable"</formula>
    </cfRule>
    <cfRule type="cellIs" dxfId="3412" priority="1655" operator="equal">
      <formula>"3. Moderado"</formula>
    </cfRule>
    <cfRule type="cellIs" dxfId="3411" priority="1656" operator="equal">
      <formula>"3. Posible"</formula>
    </cfRule>
    <cfRule type="cellIs" dxfId="3410" priority="1657" operator="equal">
      <formula>"2. Menor"</formula>
    </cfRule>
    <cfRule type="cellIs" dxfId="3409" priority="1658" operator="equal">
      <formula>"2. Rara Vez"</formula>
    </cfRule>
    <cfRule type="cellIs" dxfId="3408" priority="1659" operator="equal">
      <formula>"1. Insignificante"</formula>
    </cfRule>
    <cfRule type="cellIs" dxfId="3407" priority="1660" operator="equal">
      <formula>"1. Improbable"</formula>
    </cfRule>
    <cfRule type="cellIs" dxfId="3406" priority="1661" operator="equal">
      <formula>"0. No Aplica"</formula>
    </cfRule>
  </conditionalFormatting>
  <conditionalFormatting sqref="AI1022:AI1023">
    <cfRule type="cellIs" dxfId="3405" priority="1483" operator="equal">
      <formula>"No aplica por no esperar o arrojar resultados"</formula>
    </cfRule>
    <cfRule type="cellIs" dxfId="3404" priority="1484" operator="equal">
      <formula>"No aplica por no definirse un riesgo al activo de información"</formula>
    </cfRule>
    <cfRule type="cellIs" dxfId="3403" priority="1485" operator="equal">
      <formula>"0. No Aplica"</formula>
    </cfRule>
    <cfRule type="cellIs" dxfId="3402" priority="1486" operator="equal">
      <formula>"No Aplica-Cuando la línea de activo de información corresponde al agrupamiento de activos de información, ejemplo: Etapas, Grupos."</formula>
    </cfRule>
    <cfRule type="cellIs" dxfId="3401" priority="1487" operator="equal">
      <formula>"No Aplica - N/A"</formula>
    </cfRule>
    <cfRule type="cellIs" dxfId="3400" priority="1488" operator="equal">
      <formula>"Generar plan de tratamiento para controlar, mitigar y/o eliminar el riesgo"</formula>
    </cfRule>
    <cfRule type="cellIs" dxfId="3399" priority="1489" operator="equal">
      <formula>"Generar controles al Activo de Información para proteger su Confidencialidad, Integridad y Disponibilidad del Riesgo"</formula>
    </cfRule>
    <cfRule type="cellIs" dxfId="3398" priority="1490" operator="equal">
      <formula>"Realizar una revisión anual de los controles definidos"</formula>
    </cfRule>
    <cfRule type="cellIs" dxfId="3397" priority="1491" operator="equal">
      <formula>"No se esperan Resultados"</formula>
    </cfRule>
    <cfRule type="cellIs" dxfId="3396" priority="1492" operator="equal">
      <formula>"Positivos"</formula>
    </cfRule>
    <cfRule type="cellIs" dxfId="3395" priority="1493" operator="equal">
      <formula>"Negativos"</formula>
    </cfRule>
    <cfRule type="cellIs" dxfId="3394" priority="1494" operator="equal">
      <formula>"Sin Resultados"</formula>
    </cfRule>
    <cfRule type="cellIs" dxfId="3393" priority="1495" operator="equal">
      <formula>"No"</formula>
    </cfRule>
    <cfRule type="cellIs" dxfId="3392" priority="1496" operator="equal">
      <formula>"No Aplica"</formula>
    </cfRule>
    <cfRule type="cellIs" dxfId="3391" priority="1497" operator="equal">
      <formula>"Si"</formula>
    </cfRule>
    <cfRule type="cellIs" dxfId="3390" priority="1498" operator="equal">
      <formula>"5. Catastrófico"</formula>
    </cfRule>
    <cfRule type="cellIs" dxfId="3389" priority="1499" operator="equal">
      <formula>"5. Casi Seguro"</formula>
    </cfRule>
    <cfRule type="cellIs" dxfId="3388" priority="1500" operator="equal">
      <formula>"4. Mayor"</formula>
    </cfRule>
    <cfRule type="cellIs" dxfId="3387" priority="1501" operator="equal">
      <formula>"4. Probable"</formula>
    </cfRule>
    <cfRule type="cellIs" dxfId="3386" priority="1502" operator="equal">
      <formula>"3. Moderado"</formula>
    </cfRule>
    <cfRule type="cellIs" dxfId="3385" priority="1503" operator="equal">
      <formula>"3. Posible"</formula>
    </cfRule>
    <cfRule type="cellIs" dxfId="3384" priority="1504" operator="equal">
      <formula>"2. Menor"</formula>
    </cfRule>
    <cfRule type="cellIs" dxfId="3383" priority="1505" operator="equal">
      <formula>"2. Rara Vez"</formula>
    </cfRule>
    <cfRule type="cellIs" dxfId="3382" priority="1506" operator="equal">
      <formula>"1. Insignificante"</formula>
    </cfRule>
    <cfRule type="cellIs" dxfId="3381" priority="1507" operator="equal">
      <formula>"1. Improbable"</formula>
    </cfRule>
    <cfRule type="cellIs" dxfId="3380" priority="1508" operator="equal">
      <formula>"0. No Aplica"</formula>
    </cfRule>
  </conditionalFormatting>
  <conditionalFormatting sqref="AI1286">
    <cfRule type="cellIs" dxfId="3379" priority="320" operator="equal">
      <formula>"No aplica por no esperar o arrojar resultados"</formula>
    </cfRule>
    <cfRule type="cellIs" dxfId="3378" priority="321" operator="equal">
      <formula>"No aplica por no definirse un riesgo al activo de información"</formula>
    </cfRule>
    <cfRule type="cellIs" dxfId="3377" priority="322" operator="equal">
      <formula>"0. No Aplica"</formula>
    </cfRule>
    <cfRule type="cellIs" dxfId="3376" priority="323" operator="equal">
      <formula>"No Aplica-Cuando la línea de activo de información corresponde al agrupamiento de activos de información, ejemplo: Etapas, Grupos."</formula>
    </cfRule>
    <cfRule type="cellIs" dxfId="3375" priority="324" operator="equal">
      <formula>"No Aplica - N/A"</formula>
    </cfRule>
    <cfRule type="cellIs" dxfId="3374" priority="325" operator="equal">
      <formula>"Generar plan de tratamiento para controlar, mitigar y/o eliminar el riesgo"</formula>
    </cfRule>
    <cfRule type="cellIs" dxfId="3373" priority="326" operator="equal">
      <formula>"Generar controles al Activo de Información para proteger su Confidencialidad, Integridad y Disponibilidad del Riesgo"</formula>
    </cfRule>
    <cfRule type="cellIs" dxfId="3372" priority="327" operator="equal">
      <formula>"Realizar una revisión anual de los controles definidos"</formula>
    </cfRule>
    <cfRule type="cellIs" dxfId="3371" priority="328" operator="equal">
      <formula>"No se esperan Resultados"</formula>
    </cfRule>
    <cfRule type="cellIs" dxfId="3370" priority="329" operator="equal">
      <formula>"Positivos"</formula>
    </cfRule>
    <cfRule type="cellIs" dxfId="3369" priority="330" operator="equal">
      <formula>"Negativos"</formula>
    </cfRule>
    <cfRule type="cellIs" dxfId="3368" priority="331" operator="equal">
      <formula>"Sin Resultados"</formula>
    </cfRule>
    <cfRule type="cellIs" dxfId="3367" priority="332" operator="equal">
      <formula>"No"</formula>
    </cfRule>
    <cfRule type="cellIs" dxfId="3366" priority="333" operator="equal">
      <formula>"No Aplica"</formula>
    </cfRule>
    <cfRule type="cellIs" dxfId="3365" priority="334" operator="equal">
      <formula>"Si"</formula>
    </cfRule>
    <cfRule type="cellIs" dxfId="3364" priority="335" operator="equal">
      <formula>"5. Catastrófico"</formula>
    </cfRule>
    <cfRule type="cellIs" dxfId="3363" priority="336" operator="equal">
      <formula>"5. Casi Seguro"</formula>
    </cfRule>
    <cfRule type="cellIs" dxfId="3362" priority="337" operator="equal">
      <formula>"4. Mayor"</formula>
    </cfRule>
    <cfRule type="cellIs" dxfId="3361" priority="338" operator="equal">
      <formula>"4. Probable"</formula>
    </cfRule>
    <cfRule type="cellIs" dxfId="3360" priority="339" operator="equal">
      <formula>"3. Moderado"</formula>
    </cfRule>
    <cfRule type="cellIs" dxfId="3359" priority="340" operator="equal">
      <formula>"3. Posible"</formula>
    </cfRule>
    <cfRule type="cellIs" dxfId="3358" priority="341" operator="equal">
      <formula>"2. Menor"</formula>
    </cfRule>
    <cfRule type="cellIs" dxfId="3357" priority="342" operator="equal">
      <formula>"2. Rara Vez"</formula>
    </cfRule>
    <cfRule type="cellIs" dxfId="3356" priority="343" operator="equal">
      <formula>"1. Insignificante"</formula>
    </cfRule>
    <cfRule type="cellIs" dxfId="3355" priority="344" operator="equal">
      <formula>"1. Improbable"</formula>
    </cfRule>
    <cfRule type="cellIs" dxfId="3354" priority="345" operator="equal">
      <formula>"0. No Aplica"</formula>
    </cfRule>
  </conditionalFormatting>
  <conditionalFormatting sqref="AI1289">
    <cfRule type="cellIs" dxfId="3353" priority="294" operator="equal">
      <formula>"No aplica por no esperar o arrojar resultados"</formula>
    </cfRule>
    <cfRule type="cellIs" dxfId="3352" priority="295" operator="equal">
      <formula>"No aplica por no definirse un riesgo al activo de información"</formula>
    </cfRule>
    <cfRule type="cellIs" dxfId="3351" priority="296" operator="equal">
      <formula>"0. No Aplica"</formula>
    </cfRule>
    <cfRule type="cellIs" dxfId="3350" priority="297" operator="equal">
      <formula>"No Aplica-Cuando la línea de activo de información corresponde al agrupamiento de activos de información, ejemplo: Etapas, Grupos."</formula>
    </cfRule>
    <cfRule type="cellIs" dxfId="3349" priority="298" operator="equal">
      <formula>"No Aplica - N/A"</formula>
    </cfRule>
    <cfRule type="cellIs" dxfId="3348" priority="299" operator="equal">
      <formula>"Generar plan de tratamiento para controlar, mitigar y/o eliminar el riesgo"</formula>
    </cfRule>
    <cfRule type="cellIs" dxfId="3347" priority="300" operator="equal">
      <formula>"Generar controles al Activo de Información para proteger su Confidencialidad, Integridad y Disponibilidad del Riesgo"</formula>
    </cfRule>
    <cfRule type="cellIs" dxfId="3346" priority="301" operator="equal">
      <formula>"Realizar una revisión anual de los controles definidos"</formula>
    </cfRule>
    <cfRule type="cellIs" dxfId="3345" priority="302" operator="equal">
      <formula>"No se esperan Resultados"</formula>
    </cfRule>
    <cfRule type="cellIs" dxfId="3344" priority="303" operator="equal">
      <formula>"Positivos"</formula>
    </cfRule>
    <cfRule type="cellIs" dxfId="3343" priority="304" operator="equal">
      <formula>"Negativos"</formula>
    </cfRule>
    <cfRule type="cellIs" dxfId="3342" priority="305" operator="equal">
      <formula>"Sin Resultados"</formula>
    </cfRule>
    <cfRule type="cellIs" dxfId="3341" priority="306" operator="equal">
      <formula>"No"</formula>
    </cfRule>
    <cfRule type="cellIs" dxfId="3340" priority="307" operator="equal">
      <formula>"No Aplica"</formula>
    </cfRule>
    <cfRule type="cellIs" dxfId="3339" priority="308" operator="equal">
      <formula>"Si"</formula>
    </cfRule>
    <cfRule type="cellIs" dxfId="3338" priority="309" operator="equal">
      <formula>"5. Catastrófico"</formula>
    </cfRule>
    <cfRule type="cellIs" dxfId="3337" priority="310" operator="equal">
      <formula>"5. Casi Seguro"</formula>
    </cfRule>
    <cfRule type="cellIs" dxfId="3336" priority="311" operator="equal">
      <formula>"4. Mayor"</formula>
    </cfRule>
    <cfRule type="cellIs" dxfId="3335" priority="312" operator="equal">
      <formula>"4. Probable"</formula>
    </cfRule>
    <cfRule type="cellIs" dxfId="3334" priority="313" operator="equal">
      <formula>"3. Moderado"</formula>
    </cfRule>
    <cfRule type="cellIs" dxfId="3333" priority="314" operator="equal">
      <formula>"3. Posible"</formula>
    </cfRule>
    <cfRule type="cellIs" dxfId="3332" priority="315" operator="equal">
      <formula>"2. Menor"</formula>
    </cfRule>
    <cfRule type="cellIs" dxfId="3331" priority="316" operator="equal">
      <formula>"2. Rara Vez"</formula>
    </cfRule>
    <cfRule type="cellIs" dxfId="3330" priority="317" operator="equal">
      <formula>"1. Insignificante"</formula>
    </cfRule>
    <cfRule type="cellIs" dxfId="3329" priority="318" operator="equal">
      <formula>"1. Improbable"</formula>
    </cfRule>
    <cfRule type="cellIs" dxfId="3328" priority="319" operator="equal">
      <formula>"0. No Aplica"</formula>
    </cfRule>
  </conditionalFormatting>
  <conditionalFormatting sqref="AK9:AK113">
    <cfRule type="cellIs" dxfId="3327" priority="7039" operator="equal">
      <formula>"NO"</formula>
    </cfRule>
    <cfRule type="cellIs" dxfId="3326" priority="7040" operator="equal">
      <formula>"SI"</formula>
    </cfRule>
    <cfRule type="cellIs" dxfId="3325" priority="7041" operator="equal">
      <formula>"No"</formula>
    </cfRule>
    <cfRule type="cellIs" dxfId="3324" priority="7042" operator="equal">
      <formula>"Si"</formula>
    </cfRule>
    <cfRule type="containsText" dxfId="3323" priority="7043" operator="containsText" text="Riesgo Bajo">
      <formula>NOT(ISERROR(SEARCH("Riesgo Bajo",AK9)))</formula>
    </cfRule>
    <cfRule type="containsText" dxfId="3322" priority="7044" operator="containsText" text="Riesgo Menor">
      <formula>NOT(ISERROR(SEARCH("Riesgo Menor",AK9)))</formula>
    </cfRule>
    <cfRule type="containsText" dxfId="3321" priority="7045" operator="containsText" text="Riesgo Moderado">
      <formula>NOT(ISERROR(SEARCH("Riesgo Moderado",AK9)))</formula>
    </cfRule>
    <cfRule type="containsText" dxfId="3320" priority="7046" operator="containsText" text="Riesgo Alto">
      <formula>NOT(ISERROR(SEARCH("Riesgo Alto",AK9)))</formula>
    </cfRule>
    <cfRule type="containsText" dxfId="3319" priority="7047" operator="containsText" text="Riesgo Extremo">
      <formula>NOT(ISERROR(SEARCH("Riesgo Extremo",AK9)))</formula>
    </cfRule>
  </conditionalFormatting>
  <conditionalFormatting sqref="AK156:AK185">
    <cfRule type="cellIs" dxfId="3318" priority="6408" operator="equal">
      <formula>"NO"</formula>
    </cfRule>
    <cfRule type="cellIs" dxfId="3317" priority="6409" operator="equal">
      <formula>"SI"</formula>
    </cfRule>
    <cfRule type="cellIs" dxfId="3316" priority="6410" operator="equal">
      <formula>"No"</formula>
    </cfRule>
    <cfRule type="cellIs" dxfId="3315" priority="6411" operator="equal">
      <formula>"Si"</formula>
    </cfRule>
    <cfRule type="containsText" dxfId="3314" priority="6412" operator="containsText" text="Riesgo Bajo">
      <formula>NOT(ISERROR(SEARCH("Riesgo Bajo",AK156)))</formula>
    </cfRule>
    <cfRule type="containsText" dxfId="3313" priority="6413" operator="containsText" text="Riesgo Menor">
      <formula>NOT(ISERROR(SEARCH("Riesgo Menor",AK156)))</formula>
    </cfRule>
    <cfRule type="containsText" dxfId="3312" priority="6414" operator="containsText" text="Riesgo Moderado">
      <formula>NOT(ISERROR(SEARCH("Riesgo Moderado",AK156)))</formula>
    </cfRule>
    <cfRule type="containsText" dxfId="3311" priority="6415" operator="containsText" text="Riesgo Alto">
      <formula>NOT(ISERROR(SEARCH("Riesgo Alto",AK156)))</formula>
    </cfRule>
    <cfRule type="containsText" dxfId="3310" priority="6416" operator="containsText" text="Riesgo Extremo">
      <formula>NOT(ISERROR(SEARCH("Riesgo Extremo",AK156)))</formula>
    </cfRule>
  </conditionalFormatting>
  <conditionalFormatting sqref="AK186:AK209">
    <cfRule type="cellIs" dxfId="3309" priority="6233" operator="equal">
      <formula>"NO"</formula>
    </cfRule>
    <cfRule type="cellIs" dxfId="3308" priority="6234" operator="equal">
      <formula>"SI"</formula>
    </cfRule>
    <cfRule type="cellIs" dxfId="3307" priority="6235" operator="equal">
      <formula>"No"</formula>
    </cfRule>
    <cfRule type="cellIs" dxfId="3306" priority="6236" operator="equal">
      <formula>"Si"</formula>
    </cfRule>
    <cfRule type="containsText" dxfId="3305" priority="6237" operator="containsText" text="Riesgo Bajo">
      <formula>NOT(ISERROR(SEARCH("Riesgo Bajo",AK186)))</formula>
    </cfRule>
    <cfRule type="containsText" dxfId="3304" priority="6238" operator="containsText" text="Riesgo Menor">
      <formula>NOT(ISERROR(SEARCH("Riesgo Menor",AK186)))</formula>
    </cfRule>
    <cfRule type="containsText" dxfId="3303" priority="6239" operator="containsText" text="Riesgo Moderado">
      <formula>NOT(ISERROR(SEARCH("Riesgo Moderado",AK186)))</formula>
    </cfRule>
    <cfRule type="containsText" dxfId="3302" priority="6240" operator="containsText" text="Riesgo Alto">
      <formula>NOT(ISERROR(SEARCH("Riesgo Alto",AK186)))</formula>
    </cfRule>
    <cfRule type="containsText" dxfId="3301" priority="6241" operator="containsText" text="Riesgo Extremo">
      <formula>NOT(ISERROR(SEARCH("Riesgo Extremo",AK186)))</formula>
    </cfRule>
  </conditionalFormatting>
  <conditionalFormatting sqref="AK210:AK233">
    <cfRule type="cellIs" dxfId="3300" priority="6023" operator="equal">
      <formula>"NO"</formula>
    </cfRule>
    <cfRule type="cellIs" dxfId="3299" priority="6024" operator="equal">
      <formula>"SI"</formula>
    </cfRule>
    <cfRule type="cellIs" dxfId="3298" priority="6025" operator="equal">
      <formula>"No"</formula>
    </cfRule>
    <cfRule type="cellIs" dxfId="3297" priority="6026" operator="equal">
      <formula>"Si"</formula>
    </cfRule>
    <cfRule type="containsText" dxfId="3296" priority="6027" operator="containsText" text="Riesgo Bajo">
      <formula>NOT(ISERROR(SEARCH("Riesgo Bajo",AK210)))</formula>
    </cfRule>
    <cfRule type="containsText" dxfId="3295" priority="6028" operator="containsText" text="Riesgo Menor">
      <formula>NOT(ISERROR(SEARCH("Riesgo Menor",AK210)))</formula>
    </cfRule>
    <cfRule type="containsText" dxfId="3294" priority="6029" operator="containsText" text="Riesgo Moderado">
      <formula>NOT(ISERROR(SEARCH("Riesgo Moderado",AK210)))</formula>
    </cfRule>
    <cfRule type="containsText" dxfId="3293" priority="6030" operator="containsText" text="Riesgo Alto">
      <formula>NOT(ISERROR(SEARCH("Riesgo Alto",AK210)))</formula>
    </cfRule>
    <cfRule type="containsText" dxfId="3292" priority="6031" operator="containsText" text="Riesgo Extremo">
      <formula>NOT(ISERROR(SEARCH("Riesgo Extremo",AK210)))</formula>
    </cfRule>
  </conditionalFormatting>
  <conditionalFormatting sqref="AK234:AK269">
    <cfRule type="cellIs" dxfId="3291" priority="5859" operator="equal">
      <formula>"NO"</formula>
    </cfRule>
    <cfRule type="cellIs" dxfId="3290" priority="5860" operator="equal">
      <formula>"SI"</formula>
    </cfRule>
    <cfRule type="cellIs" dxfId="3289" priority="5861" operator="equal">
      <formula>"No"</formula>
    </cfRule>
    <cfRule type="cellIs" dxfId="3288" priority="5862" operator="equal">
      <formula>"Si"</formula>
    </cfRule>
    <cfRule type="containsText" dxfId="3287" priority="5863" operator="containsText" text="Riesgo Bajo">
      <formula>NOT(ISERROR(SEARCH("Riesgo Bajo",AK234)))</formula>
    </cfRule>
    <cfRule type="containsText" dxfId="3286" priority="5864" operator="containsText" text="Riesgo Menor">
      <formula>NOT(ISERROR(SEARCH("Riesgo Menor",AK234)))</formula>
    </cfRule>
    <cfRule type="containsText" dxfId="3285" priority="5865" operator="containsText" text="Riesgo Moderado">
      <formula>NOT(ISERROR(SEARCH("Riesgo Moderado",AK234)))</formula>
    </cfRule>
    <cfRule type="containsText" dxfId="3284" priority="5866" operator="containsText" text="Riesgo Alto">
      <formula>NOT(ISERROR(SEARCH("Riesgo Alto",AK234)))</formula>
    </cfRule>
    <cfRule type="containsText" dxfId="3283" priority="5867" operator="containsText" text="Riesgo Extremo">
      <formula>NOT(ISERROR(SEARCH("Riesgo Extremo",AK234)))</formula>
    </cfRule>
  </conditionalFormatting>
  <conditionalFormatting sqref="AK270:AK317">
    <cfRule type="cellIs" dxfId="3282" priority="5796" operator="equal">
      <formula>"NO"</formula>
    </cfRule>
    <cfRule type="cellIs" dxfId="3281" priority="5797" operator="equal">
      <formula>"SI"</formula>
    </cfRule>
    <cfRule type="cellIs" dxfId="3280" priority="5798" operator="equal">
      <formula>"No"</formula>
    </cfRule>
    <cfRule type="cellIs" dxfId="3279" priority="5799" operator="equal">
      <formula>"Si"</formula>
    </cfRule>
    <cfRule type="containsText" dxfId="3278" priority="5800" operator="containsText" text="Riesgo Bajo">
      <formula>NOT(ISERROR(SEARCH("Riesgo Bajo",AK270)))</formula>
    </cfRule>
    <cfRule type="containsText" dxfId="3277" priority="5801" operator="containsText" text="Riesgo Menor">
      <formula>NOT(ISERROR(SEARCH("Riesgo Menor",AK270)))</formula>
    </cfRule>
    <cfRule type="containsText" dxfId="3276" priority="5802" operator="containsText" text="Riesgo Moderado">
      <formula>NOT(ISERROR(SEARCH("Riesgo Moderado",AK270)))</formula>
    </cfRule>
    <cfRule type="containsText" dxfId="3275" priority="5803" operator="containsText" text="Riesgo Alto">
      <formula>NOT(ISERROR(SEARCH("Riesgo Alto",AK270)))</formula>
    </cfRule>
    <cfRule type="containsText" dxfId="3274" priority="5804" operator="containsText" text="Riesgo Extremo">
      <formula>NOT(ISERROR(SEARCH("Riesgo Extremo",AK270)))</formula>
    </cfRule>
  </conditionalFormatting>
  <conditionalFormatting sqref="AK318:AK371">
    <cfRule type="cellIs" dxfId="3273" priority="5111" operator="equal">
      <formula>"NO"</formula>
    </cfRule>
    <cfRule type="cellIs" dxfId="3272" priority="5112" operator="equal">
      <formula>"SI"</formula>
    </cfRule>
    <cfRule type="cellIs" dxfId="3271" priority="5113" operator="equal">
      <formula>"No"</formula>
    </cfRule>
    <cfRule type="cellIs" dxfId="3270" priority="5114" operator="equal">
      <formula>"Si"</formula>
    </cfRule>
    <cfRule type="containsText" dxfId="3269" priority="5115" operator="containsText" text="Riesgo Bajo">
      <formula>NOT(ISERROR(SEARCH("Riesgo Bajo",AK318)))</formula>
    </cfRule>
    <cfRule type="containsText" dxfId="3268" priority="5116" operator="containsText" text="Riesgo Menor">
      <formula>NOT(ISERROR(SEARCH("Riesgo Menor",AK318)))</formula>
    </cfRule>
    <cfRule type="containsText" dxfId="3267" priority="5117" operator="containsText" text="Riesgo Moderado">
      <formula>NOT(ISERROR(SEARCH("Riesgo Moderado",AK318)))</formula>
    </cfRule>
    <cfRule type="containsText" dxfId="3266" priority="5118" operator="containsText" text="Riesgo Alto">
      <formula>NOT(ISERROR(SEARCH("Riesgo Alto",AK318)))</formula>
    </cfRule>
    <cfRule type="containsText" dxfId="3265" priority="5119" operator="containsText" text="Riesgo Extremo">
      <formula>NOT(ISERROR(SEARCH("Riesgo Extremo",AK318)))</formula>
    </cfRule>
  </conditionalFormatting>
  <conditionalFormatting sqref="AK414:AK437">
    <cfRule type="cellIs" dxfId="3264" priority="4859" operator="equal">
      <formula>"NO"</formula>
    </cfRule>
    <cfRule type="cellIs" dxfId="3263" priority="4860" operator="equal">
      <formula>"SI"</formula>
    </cfRule>
    <cfRule type="cellIs" dxfId="3262" priority="4861" operator="equal">
      <formula>"No"</formula>
    </cfRule>
    <cfRule type="cellIs" dxfId="3261" priority="4862" operator="equal">
      <formula>"Si"</formula>
    </cfRule>
    <cfRule type="containsText" dxfId="3260" priority="4863" operator="containsText" text="Riesgo Bajo">
      <formula>NOT(ISERROR(SEARCH("Riesgo Bajo",AK414)))</formula>
    </cfRule>
    <cfRule type="containsText" dxfId="3259" priority="4864" operator="containsText" text="Riesgo Menor">
      <formula>NOT(ISERROR(SEARCH("Riesgo Menor",AK414)))</formula>
    </cfRule>
    <cfRule type="containsText" dxfId="3258" priority="4865" operator="containsText" text="Riesgo Moderado">
      <formula>NOT(ISERROR(SEARCH("Riesgo Moderado",AK414)))</formula>
    </cfRule>
    <cfRule type="containsText" dxfId="3257" priority="4866" operator="containsText" text="Riesgo Alto">
      <formula>NOT(ISERROR(SEARCH("Riesgo Alto",AK414)))</formula>
    </cfRule>
    <cfRule type="containsText" dxfId="3256" priority="4867" operator="containsText" text="Riesgo Extremo">
      <formula>NOT(ISERROR(SEARCH("Riesgo Extremo",AK414)))</formula>
    </cfRule>
  </conditionalFormatting>
  <conditionalFormatting sqref="AK438:AK467">
    <cfRule type="cellIs" dxfId="3255" priority="4737" operator="equal">
      <formula>"NO"</formula>
    </cfRule>
    <cfRule type="cellIs" dxfId="3254" priority="4738" operator="equal">
      <formula>"SI"</formula>
    </cfRule>
    <cfRule type="cellIs" dxfId="3253" priority="4739" operator="equal">
      <formula>"No"</formula>
    </cfRule>
    <cfRule type="cellIs" dxfId="3252" priority="4740" operator="equal">
      <formula>"Si"</formula>
    </cfRule>
    <cfRule type="containsText" dxfId="3251" priority="4741" operator="containsText" text="Riesgo Bajo">
      <formula>NOT(ISERROR(SEARCH("Riesgo Bajo",AK438)))</formula>
    </cfRule>
    <cfRule type="containsText" dxfId="3250" priority="4742" operator="containsText" text="Riesgo Menor">
      <formula>NOT(ISERROR(SEARCH("Riesgo Menor",AK438)))</formula>
    </cfRule>
    <cfRule type="containsText" dxfId="3249" priority="4743" operator="containsText" text="Riesgo Moderado">
      <formula>NOT(ISERROR(SEARCH("Riesgo Moderado",AK438)))</formula>
    </cfRule>
    <cfRule type="containsText" dxfId="3248" priority="4744" operator="containsText" text="Riesgo Alto">
      <formula>NOT(ISERROR(SEARCH("Riesgo Alto",AK438)))</formula>
    </cfRule>
    <cfRule type="containsText" dxfId="3247" priority="4745" operator="containsText" text="Riesgo Extremo">
      <formula>NOT(ISERROR(SEARCH("Riesgo Extremo",AK438)))</formula>
    </cfRule>
  </conditionalFormatting>
  <conditionalFormatting sqref="AK468:AK503">
    <cfRule type="cellIs" dxfId="3246" priority="4678" operator="equal">
      <formula>"NO"</formula>
    </cfRule>
    <cfRule type="cellIs" dxfId="3245" priority="4679" operator="equal">
      <formula>"SI"</formula>
    </cfRule>
    <cfRule type="cellIs" dxfId="3244" priority="4680" operator="equal">
      <formula>"No"</formula>
    </cfRule>
    <cfRule type="cellIs" dxfId="3243" priority="4681" operator="equal">
      <formula>"Si"</formula>
    </cfRule>
    <cfRule type="containsText" dxfId="3242" priority="4682" operator="containsText" text="Riesgo Bajo">
      <formula>NOT(ISERROR(SEARCH("Riesgo Bajo",AK468)))</formula>
    </cfRule>
    <cfRule type="containsText" dxfId="3241" priority="4683" operator="containsText" text="Riesgo Menor">
      <formula>NOT(ISERROR(SEARCH("Riesgo Menor",AK468)))</formula>
    </cfRule>
    <cfRule type="containsText" dxfId="3240" priority="4684" operator="containsText" text="Riesgo Moderado">
      <formula>NOT(ISERROR(SEARCH("Riesgo Moderado",AK468)))</formula>
    </cfRule>
    <cfRule type="containsText" dxfId="3239" priority="4685" operator="containsText" text="Riesgo Alto">
      <formula>NOT(ISERROR(SEARCH("Riesgo Alto",AK468)))</formula>
    </cfRule>
    <cfRule type="containsText" dxfId="3238" priority="4686" operator="containsText" text="Riesgo Extremo">
      <formula>NOT(ISERROR(SEARCH("Riesgo Extremo",AK468)))</formula>
    </cfRule>
  </conditionalFormatting>
  <conditionalFormatting sqref="AK504:AK533">
    <cfRule type="cellIs" dxfId="3237" priority="4291" operator="equal">
      <formula>"NO"</formula>
    </cfRule>
    <cfRule type="cellIs" dxfId="3236" priority="4292" operator="equal">
      <formula>"SI"</formula>
    </cfRule>
    <cfRule type="cellIs" dxfId="3235" priority="4293" operator="equal">
      <formula>"No"</formula>
    </cfRule>
    <cfRule type="cellIs" dxfId="3234" priority="4294" operator="equal">
      <formula>"Si"</formula>
    </cfRule>
    <cfRule type="containsText" dxfId="3233" priority="4295" operator="containsText" text="Riesgo Bajo">
      <formula>NOT(ISERROR(SEARCH("Riesgo Bajo",AK504)))</formula>
    </cfRule>
    <cfRule type="containsText" dxfId="3232" priority="4296" operator="containsText" text="Riesgo Menor">
      <formula>NOT(ISERROR(SEARCH("Riesgo Menor",AK504)))</formula>
    </cfRule>
    <cfRule type="containsText" dxfId="3231" priority="4297" operator="containsText" text="Riesgo Moderado">
      <formula>NOT(ISERROR(SEARCH("Riesgo Moderado",AK504)))</formula>
    </cfRule>
    <cfRule type="containsText" dxfId="3230" priority="4298" operator="containsText" text="Riesgo Alto">
      <formula>NOT(ISERROR(SEARCH("Riesgo Alto",AK504)))</formula>
    </cfRule>
    <cfRule type="containsText" dxfId="3229" priority="4299" operator="containsText" text="Riesgo Extremo">
      <formula>NOT(ISERROR(SEARCH("Riesgo Extremo",AK504)))</formula>
    </cfRule>
  </conditionalFormatting>
  <conditionalFormatting sqref="AK534:AK563">
    <cfRule type="cellIs" dxfId="3228" priority="4206" operator="equal">
      <formula>"NO"</formula>
    </cfRule>
    <cfRule type="cellIs" dxfId="3227" priority="4207" operator="equal">
      <formula>"SI"</formula>
    </cfRule>
    <cfRule type="cellIs" dxfId="3226" priority="4208" operator="equal">
      <formula>"No"</formula>
    </cfRule>
    <cfRule type="cellIs" dxfId="3225" priority="4209" operator="equal">
      <formula>"Si"</formula>
    </cfRule>
    <cfRule type="containsText" dxfId="3224" priority="4210" operator="containsText" text="Riesgo Bajo">
      <formula>NOT(ISERROR(SEARCH("Riesgo Bajo",AK534)))</formula>
    </cfRule>
    <cfRule type="containsText" dxfId="3223" priority="4211" operator="containsText" text="Riesgo Menor">
      <formula>NOT(ISERROR(SEARCH("Riesgo Menor",AK534)))</formula>
    </cfRule>
    <cfRule type="containsText" dxfId="3222" priority="4212" operator="containsText" text="Riesgo Moderado">
      <formula>NOT(ISERROR(SEARCH("Riesgo Moderado",AK534)))</formula>
    </cfRule>
    <cfRule type="containsText" dxfId="3221" priority="4213" operator="containsText" text="Riesgo Alto">
      <formula>NOT(ISERROR(SEARCH("Riesgo Alto",AK534)))</formula>
    </cfRule>
    <cfRule type="containsText" dxfId="3220" priority="4214" operator="containsText" text="Riesgo Extremo">
      <formula>NOT(ISERROR(SEARCH("Riesgo Extremo",AK534)))</formula>
    </cfRule>
  </conditionalFormatting>
  <conditionalFormatting sqref="AK564:AK605">
    <cfRule type="cellIs" dxfId="3219" priority="4084" operator="equal">
      <formula>"NO"</formula>
    </cfRule>
    <cfRule type="cellIs" dxfId="3218" priority="4085" operator="equal">
      <formula>"SI"</formula>
    </cfRule>
    <cfRule type="cellIs" dxfId="3217" priority="4086" operator="equal">
      <formula>"No"</formula>
    </cfRule>
    <cfRule type="cellIs" dxfId="3216" priority="4087" operator="equal">
      <formula>"Si"</formula>
    </cfRule>
    <cfRule type="containsText" dxfId="3215" priority="4088" operator="containsText" text="Riesgo Bajo">
      <formula>NOT(ISERROR(SEARCH("Riesgo Bajo",AK564)))</formula>
    </cfRule>
    <cfRule type="containsText" dxfId="3214" priority="4089" operator="containsText" text="Riesgo Menor">
      <formula>NOT(ISERROR(SEARCH("Riesgo Menor",AK564)))</formula>
    </cfRule>
    <cfRule type="containsText" dxfId="3213" priority="4090" operator="containsText" text="Riesgo Moderado">
      <formula>NOT(ISERROR(SEARCH("Riesgo Moderado",AK564)))</formula>
    </cfRule>
    <cfRule type="containsText" dxfId="3212" priority="4091" operator="containsText" text="Riesgo Alto">
      <formula>NOT(ISERROR(SEARCH("Riesgo Alto",AK564)))</formula>
    </cfRule>
    <cfRule type="containsText" dxfId="3211" priority="4092" operator="containsText" text="Riesgo Extremo">
      <formula>NOT(ISERROR(SEARCH("Riesgo Extremo",AK564)))</formula>
    </cfRule>
  </conditionalFormatting>
  <conditionalFormatting sqref="AK606:AK677">
    <cfRule type="cellIs" dxfId="3210" priority="3160" operator="equal">
      <formula>"NO"</formula>
    </cfRule>
    <cfRule type="cellIs" dxfId="3209" priority="3161" operator="equal">
      <formula>"SI"</formula>
    </cfRule>
    <cfRule type="cellIs" dxfId="3208" priority="3162" operator="equal">
      <formula>"No"</formula>
    </cfRule>
    <cfRule type="cellIs" dxfId="3207" priority="3163" operator="equal">
      <formula>"Si"</formula>
    </cfRule>
    <cfRule type="containsText" dxfId="3206" priority="3164" operator="containsText" text="Riesgo Bajo">
      <formula>NOT(ISERROR(SEARCH("Riesgo Bajo",AK606)))</formula>
    </cfRule>
    <cfRule type="containsText" dxfId="3205" priority="3165" operator="containsText" text="Riesgo Menor">
      <formula>NOT(ISERROR(SEARCH("Riesgo Menor",AK606)))</formula>
    </cfRule>
    <cfRule type="containsText" dxfId="3204" priority="3166" operator="containsText" text="Riesgo Moderado">
      <formula>NOT(ISERROR(SEARCH("Riesgo Moderado",AK606)))</formula>
    </cfRule>
    <cfRule type="containsText" dxfId="3203" priority="3167" operator="containsText" text="Riesgo Alto">
      <formula>NOT(ISERROR(SEARCH("Riesgo Alto",AK606)))</formula>
    </cfRule>
    <cfRule type="containsText" dxfId="3202" priority="3168" operator="containsText" text="Riesgo Extremo">
      <formula>NOT(ISERROR(SEARCH("Riesgo Extremo",AK606)))</formula>
    </cfRule>
  </conditionalFormatting>
  <conditionalFormatting sqref="AK678:AK695">
    <cfRule type="cellIs" dxfId="3201" priority="2980" operator="equal">
      <formula>"NO"</formula>
    </cfRule>
    <cfRule type="cellIs" dxfId="3200" priority="2981" operator="equal">
      <formula>"SI"</formula>
    </cfRule>
    <cfRule type="cellIs" dxfId="3199" priority="2982" operator="equal">
      <formula>"No"</formula>
    </cfRule>
    <cfRule type="cellIs" dxfId="3198" priority="2983" operator="equal">
      <formula>"Si"</formula>
    </cfRule>
    <cfRule type="containsText" dxfId="3197" priority="2984" operator="containsText" text="Riesgo Bajo">
      <formula>NOT(ISERROR(SEARCH("Riesgo Bajo",AK678)))</formula>
    </cfRule>
    <cfRule type="containsText" dxfId="3196" priority="2985" operator="containsText" text="Riesgo Menor">
      <formula>NOT(ISERROR(SEARCH("Riesgo Menor",AK678)))</formula>
    </cfRule>
    <cfRule type="containsText" dxfId="3195" priority="2986" operator="containsText" text="Riesgo Moderado">
      <formula>NOT(ISERROR(SEARCH("Riesgo Moderado",AK678)))</formula>
    </cfRule>
    <cfRule type="containsText" dxfId="3194" priority="2987" operator="containsText" text="Riesgo Alto">
      <formula>NOT(ISERROR(SEARCH("Riesgo Alto",AK678)))</formula>
    </cfRule>
    <cfRule type="containsText" dxfId="3193" priority="2988" operator="containsText" text="Riesgo Extremo">
      <formula>NOT(ISERROR(SEARCH("Riesgo Extremo",AK678)))</formula>
    </cfRule>
  </conditionalFormatting>
  <conditionalFormatting sqref="AK696:AK731">
    <cfRule type="cellIs" dxfId="3192" priority="2781" operator="equal">
      <formula>"NO"</formula>
    </cfRule>
    <cfRule type="cellIs" dxfId="3191" priority="2782" operator="equal">
      <formula>"SI"</formula>
    </cfRule>
    <cfRule type="cellIs" dxfId="3190" priority="2783" operator="equal">
      <formula>"No"</formula>
    </cfRule>
    <cfRule type="cellIs" dxfId="3189" priority="2784" operator="equal">
      <formula>"Si"</formula>
    </cfRule>
    <cfRule type="containsText" dxfId="3188" priority="2785" operator="containsText" text="Riesgo Bajo">
      <formula>NOT(ISERROR(SEARCH("Riesgo Bajo",AK696)))</formula>
    </cfRule>
    <cfRule type="containsText" dxfId="3187" priority="2786" operator="containsText" text="Riesgo Menor">
      <formula>NOT(ISERROR(SEARCH("Riesgo Menor",AK696)))</formula>
    </cfRule>
    <cfRule type="containsText" dxfId="3186" priority="2787" operator="containsText" text="Riesgo Moderado">
      <formula>NOT(ISERROR(SEARCH("Riesgo Moderado",AK696)))</formula>
    </cfRule>
    <cfRule type="containsText" dxfId="3185" priority="2788" operator="containsText" text="Riesgo Alto">
      <formula>NOT(ISERROR(SEARCH("Riesgo Alto",AK696)))</formula>
    </cfRule>
    <cfRule type="containsText" dxfId="3184" priority="2789" operator="containsText" text="Riesgo Extremo">
      <formula>NOT(ISERROR(SEARCH("Riesgo Extremo",AK696)))</formula>
    </cfRule>
  </conditionalFormatting>
  <conditionalFormatting sqref="AK732:AK761">
    <cfRule type="cellIs" dxfId="3183" priority="2659" operator="equal">
      <formula>"NO"</formula>
    </cfRule>
    <cfRule type="cellIs" dxfId="3182" priority="2660" operator="equal">
      <formula>"SI"</formula>
    </cfRule>
    <cfRule type="cellIs" dxfId="3181" priority="2661" operator="equal">
      <formula>"No"</formula>
    </cfRule>
    <cfRule type="cellIs" dxfId="3180" priority="2662" operator="equal">
      <formula>"Si"</formula>
    </cfRule>
    <cfRule type="containsText" dxfId="3179" priority="2663" operator="containsText" text="Riesgo Bajo">
      <formula>NOT(ISERROR(SEARCH("Riesgo Bajo",AK732)))</formula>
    </cfRule>
    <cfRule type="containsText" dxfId="3178" priority="2664" operator="containsText" text="Riesgo Menor">
      <formula>NOT(ISERROR(SEARCH("Riesgo Menor",AK732)))</formula>
    </cfRule>
    <cfRule type="containsText" dxfId="3177" priority="2665" operator="containsText" text="Riesgo Moderado">
      <formula>NOT(ISERROR(SEARCH("Riesgo Moderado",AK732)))</formula>
    </cfRule>
    <cfRule type="containsText" dxfId="3176" priority="2666" operator="containsText" text="Riesgo Alto">
      <formula>NOT(ISERROR(SEARCH("Riesgo Alto",AK732)))</formula>
    </cfRule>
    <cfRule type="containsText" dxfId="3175" priority="2667" operator="containsText" text="Riesgo Extremo">
      <formula>NOT(ISERROR(SEARCH("Riesgo Extremo",AK732)))</formula>
    </cfRule>
  </conditionalFormatting>
  <conditionalFormatting sqref="AK762:AK815">
    <cfRule type="cellIs" dxfId="3174" priority="2600" operator="equal">
      <formula>"NO"</formula>
    </cfRule>
    <cfRule type="cellIs" dxfId="3173" priority="2601" operator="equal">
      <formula>"SI"</formula>
    </cfRule>
    <cfRule type="cellIs" dxfId="3172" priority="2602" operator="equal">
      <formula>"No"</formula>
    </cfRule>
    <cfRule type="cellIs" dxfId="3171" priority="2603" operator="equal">
      <formula>"Si"</formula>
    </cfRule>
    <cfRule type="containsText" dxfId="3170" priority="2604" operator="containsText" text="Riesgo Bajo">
      <formula>NOT(ISERROR(SEARCH("Riesgo Bajo",AK762)))</formula>
    </cfRule>
    <cfRule type="containsText" dxfId="3169" priority="2605" operator="containsText" text="Riesgo Menor">
      <formula>NOT(ISERROR(SEARCH("Riesgo Menor",AK762)))</formula>
    </cfRule>
    <cfRule type="containsText" dxfId="3168" priority="2606" operator="containsText" text="Riesgo Moderado">
      <formula>NOT(ISERROR(SEARCH("Riesgo Moderado",AK762)))</formula>
    </cfRule>
    <cfRule type="containsText" dxfId="3167" priority="2607" operator="containsText" text="Riesgo Alto">
      <formula>NOT(ISERROR(SEARCH("Riesgo Alto",AK762)))</formula>
    </cfRule>
    <cfRule type="containsText" dxfId="3166" priority="2608" operator="containsText" text="Riesgo Extremo">
      <formula>NOT(ISERROR(SEARCH("Riesgo Extremo",AK762)))</formula>
    </cfRule>
  </conditionalFormatting>
  <conditionalFormatting sqref="AK816:AK845">
    <cfRule type="cellIs" dxfId="3165" priority="2305" operator="equal">
      <formula>"NO"</formula>
    </cfRule>
    <cfRule type="cellIs" dxfId="3164" priority="2306" operator="equal">
      <formula>"SI"</formula>
    </cfRule>
    <cfRule type="cellIs" dxfId="3163" priority="2307" operator="equal">
      <formula>"No"</formula>
    </cfRule>
    <cfRule type="cellIs" dxfId="3162" priority="2308" operator="equal">
      <formula>"Si"</formula>
    </cfRule>
    <cfRule type="containsText" dxfId="3161" priority="2309" operator="containsText" text="Riesgo Bajo">
      <formula>NOT(ISERROR(SEARCH("Riesgo Bajo",AK816)))</formula>
    </cfRule>
    <cfRule type="containsText" dxfId="3160" priority="2310" operator="containsText" text="Riesgo Menor">
      <formula>NOT(ISERROR(SEARCH("Riesgo Menor",AK816)))</formula>
    </cfRule>
    <cfRule type="containsText" dxfId="3159" priority="2311" operator="containsText" text="Riesgo Moderado">
      <formula>NOT(ISERROR(SEARCH("Riesgo Moderado",AK816)))</formula>
    </cfRule>
    <cfRule type="containsText" dxfId="3158" priority="2312" operator="containsText" text="Riesgo Alto">
      <formula>NOT(ISERROR(SEARCH("Riesgo Alto",AK816)))</formula>
    </cfRule>
    <cfRule type="containsText" dxfId="3157" priority="2313" operator="containsText" text="Riesgo Extremo">
      <formula>NOT(ISERROR(SEARCH("Riesgo Extremo",AK816)))</formula>
    </cfRule>
  </conditionalFormatting>
  <conditionalFormatting sqref="AK846:AK905">
    <cfRule type="cellIs" dxfId="3156" priority="2043" operator="equal">
      <formula>"NO"</formula>
    </cfRule>
    <cfRule type="cellIs" dxfId="3155" priority="2044" operator="equal">
      <formula>"SI"</formula>
    </cfRule>
    <cfRule type="cellIs" dxfId="3154" priority="2045" operator="equal">
      <formula>"No"</formula>
    </cfRule>
    <cfRule type="cellIs" dxfId="3153" priority="2046" operator="equal">
      <formula>"Si"</formula>
    </cfRule>
    <cfRule type="containsText" dxfId="3152" priority="2047" operator="containsText" text="Riesgo Bajo">
      <formula>NOT(ISERROR(SEARCH("Riesgo Bajo",AK846)))</formula>
    </cfRule>
    <cfRule type="containsText" dxfId="3151" priority="2048" operator="containsText" text="Riesgo Menor">
      <formula>NOT(ISERROR(SEARCH("Riesgo Menor",AK846)))</formula>
    </cfRule>
    <cfRule type="containsText" dxfId="3150" priority="2049" operator="containsText" text="Riesgo Moderado">
      <formula>NOT(ISERROR(SEARCH("Riesgo Moderado",AK846)))</formula>
    </cfRule>
    <cfRule type="containsText" dxfId="3149" priority="2050" operator="containsText" text="Riesgo Alto">
      <formula>NOT(ISERROR(SEARCH("Riesgo Alto",AK846)))</formula>
    </cfRule>
    <cfRule type="containsText" dxfId="3148" priority="2051" operator="containsText" text="Riesgo Extremo">
      <formula>NOT(ISERROR(SEARCH("Riesgo Extremo",AK846)))</formula>
    </cfRule>
  </conditionalFormatting>
  <conditionalFormatting sqref="AK906:AK935">
    <cfRule type="cellIs" dxfId="3147" priority="64" operator="equal">
      <formula>"NO"</formula>
    </cfRule>
    <cfRule type="cellIs" dxfId="3146" priority="65" operator="equal">
      <formula>"SI"</formula>
    </cfRule>
    <cfRule type="cellIs" dxfId="3145" priority="66" operator="equal">
      <formula>"No"</formula>
    </cfRule>
    <cfRule type="cellIs" dxfId="3144" priority="67" operator="equal">
      <formula>"Si"</formula>
    </cfRule>
    <cfRule type="containsText" dxfId="3143" priority="68" operator="containsText" text="Riesgo Bajo">
      <formula>NOT(ISERROR(SEARCH("Riesgo Bajo",AK906)))</formula>
    </cfRule>
    <cfRule type="containsText" dxfId="3142" priority="69" operator="containsText" text="Riesgo Menor">
      <formula>NOT(ISERROR(SEARCH("Riesgo Menor",AK906)))</formula>
    </cfRule>
    <cfRule type="containsText" dxfId="3141" priority="70" operator="containsText" text="Riesgo Moderado">
      <formula>NOT(ISERROR(SEARCH("Riesgo Moderado",AK906)))</formula>
    </cfRule>
    <cfRule type="containsText" dxfId="3140" priority="71" operator="containsText" text="Riesgo Alto">
      <formula>NOT(ISERROR(SEARCH("Riesgo Alto",AK906)))</formula>
    </cfRule>
    <cfRule type="containsText" dxfId="3139" priority="72" operator="containsText" text="Riesgo Extremo">
      <formula>NOT(ISERROR(SEARCH("Riesgo Extremo",AK906)))</formula>
    </cfRule>
  </conditionalFormatting>
  <conditionalFormatting sqref="AK936:AK977">
    <cfRule type="cellIs" dxfId="3138" priority="1970" operator="equal">
      <formula>"NO"</formula>
    </cfRule>
    <cfRule type="cellIs" dxfId="3137" priority="1971" operator="equal">
      <formula>"SI"</formula>
    </cfRule>
    <cfRule type="cellIs" dxfId="3136" priority="1972" operator="equal">
      <formula>"No"</formula>
    </cfRule>
    <cfRule type="cellIs" dxfId="3135" priority="1973" operator="equal">
      <formula>"Si"</formula>
    </cfRule>
    <cfRule type="containsText" dxfId="3134" priority="1974" operator="containsText" text="Riesgo Bajo">
      <formula>NOT(ISERROR(SEARCH("Riesgo Bajo",AK936)))</formula>
    </cfRule>
    <cfRule type="containsText" dxfId="3133" priority="1975" operator="containsText" text="Riesgo Menor">
      <formula>NOT(ISERROR(SEARCH("Riesgo Menor",AK936)))</formula>
    </cfRule>
    <cfRule type="containsText" dxfId="3132" priority="1976" operator="containsText" text="Riesgo Moderado">
      <formula>NOT(ISERROR(SEARCH("Riesgo Moderado",AK936)))</formula>
    </cfRule>
    <cfRule type="containsText" dxfId="3131" priority="1977" operator="containsText" text="Riesgo Alto">
      <formula>NOT(ISERROR(SEARCH("Riesgo Alto",AK936)))</formula>
    </cfRule>
    <cfRule type="containsText" dxfId="3130" priority="1978" operator="containsText" text="Riesgo Extremo">
      <formula>NOT(ISERROR(SEARCH("Riesgo Extremo",AK936)))</formula>
    </cfRule>
  </conditionalFormatting>
  <conditionalFormatting sqref="AK978:AK1025">
    <cfRule type="cellIs" dxfId="3129" priority="1561" operator="equal">
      <formula>"NO"</formula>
    </cfRule>
    <cfRule type="cellIs" dxfId="3128" priority="1562" operator="equal">
      <formula>"SI"</formula>
    </cfRule>
    <cfRule type="cellIs" dxfId="3127" priority="1563" operator="equal">
      <formula>"No"</formula>
    </cfRule>
    <cfRule type="cellIs" dxfId="3126" priority="1564" operator="equal">
      <formula>"Si"</formula>
    </cfRule>
    <cfRule type="containsText" dxfId="3125" priority="1565" operator="containsText" text="Riesgo Bajo">
      <formula>NOT(ISERROR(SEARCH("Riesgo Bajo",AK978)))</formula>
    </cfRule>
    <cfRule type="containsText" dxfId="3124" priority="1566" operator="containsText" text="Riesgo Menor">
      <formula>NOT(ISERROR(SEARCH("Riesgo Menor",AK978)))</formula>
    </cfRule>
    <cfRule type="containsText" dxfId="3123" priority="1567" operator="containsText" text="Riesgo Moderado">
      <formula>NOT(ISERROR(SEARCH("Riesgo Moderado",AK978)))</formula>
    </cfRule>
    <cfRule type="containsText" dxfId="3122" priority="1568" operator="containsText" text="Riesgo Alto">
      <formula>NOT(ISERROR(SEARCH("Riesgo Alto",AK978)))</formula>
    </cfRule>
    <cfRule type="containsText" dxfId="3121" priority="1569" operator="containsText" text="Riesgo Extremo">
      <formula>NOT(ISERROR(SEARCH("Riesgo Extremo",AK978)))</formula>
    </cfRule>
  </conditionalFormatting>
  <conditionalFormatting sqref="AK1026:AK1067">
    <cfRule type="cellIs" dxfId="3120" priority="1306" operator="equal">
      <formula>"NO"</formula>
    </cfRule>
    <cfRule type="cellIs" dxfId="3119" priority="1307" operator="equal">
      <formula>"SI"</formula>
    </cfRule>
    <cfRule type="cellIs" dxfId="3118" priority="1308" operator="equal">
      <formula>"No"</formula>
    </cfRule>
    <cfRule type="cellIs" dxfId="3117" priority="1309" operator="equal">
      <formula>"Si"</formula>
    </cfRule>
    <cfRule type="containsText" dxfId="3116" priority="1310" operator="containsText" text="Riesgo Bajo">
      <formula>NOT(ISERROR(SEARCH("Riesgo Bajo",AK1026)))</formula>
    </cfRule>
    <cfRule type="containsText" dxfId="3115" priority="1311" operator="containsText" text="Riesgo Menor">
      <formula>NOT(ISERROR(SEARCH("Riesgo Menor",AK1026)))</formula>
    </cfRule>
    <cfRule type="containsText" dxfId="3114" priority="1312" operator="containsText" text="Riesgo Moderado">
      <formula>NOT(ISERROR(SEARCH("Riesgo Moderado",AK1026)))</formula>
    </cfRule>
    <cfRule type="containsText" dxfId="3113" priority="1313" operator="containsText" text="Riesgo Alto">
      <formula>NOT(ISERROR(SEARCH("Riesgo Alto",AK1026)))</formula>
    </cfRule>
    <cfRule type="containsText" dxfId="3112" priority="1314" operator="containsText" text="Riesgo Extremo">
      <formula>NOT(ISERROR(SEARCH("Riesgo Extremo",AK1026)))</formula>
    </cfRule>
  </conditionalFormatting>
  <conditionalFormatting sqref="AK1068:AK1109">
    <cfRule type="cellIs" dxfId="3111" priority="1247" operator="equal">
      <formula>"NO"</formula>
    </cfRule>
    <cfRule type="cellIs" dxfId="3110" priority="1248" operator="equal">
      <formula>"SI"</formula>
    </cfRule>
    <cfRule type="cellIs" dxfId="3109" priority="1249" operator="equal">
      <formula>"No"</formula>
    </cfRule>
    <cfRule type="cellIs" dxfId="3108" priority="1250" operator="equal">
      <formula>"Si"</formula>
    </cfRule>
    <cfRule type="containsText" dxfId="3107" priority="1251" operator="containsText" text="Riesgo Bajo">
      <formula>NOT(ISERROR(SEARCH("Riesgo Bajo",AK1068)))</formula>
    </cfRule>
    <cfRule type="containsText" dxfId="3106" priority="1252" operator="containsText" text="Riesgo Menor">
      <formula>NOT(ISERROR(SEARCH("Riesgo Menor",AK1068)))</formula>
    </cfRule>
    <cfRule type="containsText" dxfId="3105" priority="1253" operator="containsText" text="Riesgo Moderado">
      <formula>NOT(ISERROR(SEARCH("Riesgo Moderado",AK1068)))</formula>
    </cfRule>
    <cfRule type="containsText" dxfId="3104" priority="1254" operator="containsText" text="Riesgo Alto">
      <formula>NOT(ISERROR(SEARCH("Riesgo Alto",AK1068)))</formula>
    </cfRule>
    <cfRule type="containsText" dxfId="3103" priority="1255" operator="containsText" text="Riesgo Extremo">
      <formula>NOT(ISERROR(SEARCH("Riesgo Extremo",AK1068)))</formula>
    </cfRule>
  </conditionalFormatting>
  <conditionalFormatting sqref="AK1110:AK1151">
    <cfRule type="cellIs" dxfId="3102" priority="962" operator="equal">
      <formula>"NO"</formula>
    </cfRule>
    <cfRule type="cellIs" dxfId="3101" priority="963" operator="equal">
      <formula>"SI"</formula>
    </cfRule>
    <cfRule type="cellIs" dxfId="3100" priority="964" operator="equal">
      <formula>"No"</formula>
    </cfRule>
    <cfRule type="cellIs" dxfId="3099" priority="965" operator="equal">
      <formula>"Si"</formula>
    </cfRule>
    <cfRule type="containsText" dxfId="3098" priority="966" operator="containsText" text="Riesgo Bajo">
      <formula>NOT(ISERROR(SEARCH("Riesgo Bajo",AK1110)))</formula>
    </cfRule>
    <cfRule type="containsText" dxfId="3097" priority="967" operator="containsText" text="Riesgo Menor">
      <formula>NOT(ISERROR(SEARCH("Riesgo Menor",AK1110)))</formula>
    </cfRule>
    <cfRule type="containsText" dxfId="3096" priority="968" operator="containsText" text="Riesgo Moderado">
      <formula>NOT(ISERROR(SEARCH("Riesgo Moderado",AK1110)))</formula>
    </cfRule>
    <cfRule type="containsText" dxfId="3095" priority="969" operator="containsText" text="Riesgo Alto">
      <formula>NOT(ISERROR(SEARCH("Riesgo Alto",AK1110)))</formula>
    </cfRule>
    <cfRule type="containsText" dxfId="3094" priority="970" operator="containsText" text="Riesgo Extremo">
      <formula>NOT(ISERROR(SEARCH("Riesgo Extremo",AK1110)))</formula>
    </cfRule>
  </conditionalFormatting>
  <conditionalFormatting sqref="AK1152:AK1181">
    <cfRule type="cellIs" dxfId="3093" priority="903" operator="equal">
      <formula>"NO"</formula>
    </cfRule>
    <cfRule type="cellIs" dxfId="3092" priority="904" operator="equal">
      <formula>"SI"</formula>
    </cfRule>
    <cfRule type="cellIs" dxfId="3091" priority="905" operator="equal">
      <formula>"No"</formula>
    </cfRule>
    <cfRule type="cellIs" dxfId="3090" priority="906" operator="equal">
      <formula>"Si"</formula>
    </cfRule>
    <cfRule type="containsText" dxfId="3089" priority="907" operator="containsText" text="Riesgo Bajo">
      <formula>NOT(ISERROR(SEARCH("Riesgo Bajo",AK1152)))</formula>
    </cfRule>
    <cfRule type="containsText" dxfId="3088" priority="908" operator="containsText" text="Riesgo Menor">
      <formula>NOT(ISERROR(SEARCH("Riesgo Menor",AK1152)))</formula>
    </cfRule>
    <cfRule type="containsText" dxfId="3087" priority="909" operator="containsText" text="Riesgo Moderado">
      <formula>NOT(ISERROR(SEARCH("Riesgo Moderado",AK1152)))</formula>
    </cfRule>
    <cfRule type="containsText" dxfId="3086" priority="910" operator="containsText" text="Riesgo Alto">
      <formula>NOT(ISERROR(SEARCH("Riesgo Alto",AK1152)))</formula>
    </cfRule>
    <cfRule type="containsText" dxfId="3085" priority="911" operator="containsText" text="Riesgo Extremo">
      <formula>NOT(ISERROR(SEARCH("Riesgo Extremo",AK1152)))</formula>
    </cfRule>
  </conditionalFormatting>
  <conditionalFormatting sqref="AK1200:AK1217">
    <cfRule type="cellIs" dxfId="3084" priority="693" operator="equal">
      <formula>"NO"</formula>
    </cfRule>
    <cfRule type="cellIs" dxfId="3083" priority="694" operator="equal">
      <formula>"SI"</formula>
    </cfRule>
    <cfRule type="cellIs" dxfId="3082" priority="695" operator="equal">
      <formula>"No"</formula>
    </cfRule>
    <cfRule type="cellIs" dxfId="3081" priority="696" operator="equal">
      <formula>"Si"</formula>
    </cfRule>
    <cfRule type="containsText" dxfId="3080" priority="697" operator="containsText" text="Riesgo Bajo">
      <formula>NOT(ISERROR(SEARCH("Riesgo Bajo",AK1200)))</formula>
    </cfRule>
    <cfRule type="containsText" dxfId="3079" priority="698" operator="containsText" text="Riesgo Menor">
      <formula>NOT(ISERROR(SEARCH("Riesgo Menor",AK1200)))</formula>
    </cfRule>
    <cfRule type="containsText" dxfId="3078" priority="699" operator="containsText" text="Riesgo Moderado">
      <formula>NOT(ISERROR(SEARCH("Riesgo Moderado",AK1200)))</formula>
    </cfRule>
    <cfRule type="containsText" dxfId="3077" priority="700" operator="containsText" text="Riesgo Alto">
      <formula>NOT(ISERROR(SEARCH("Riesgo Alto",AK1200)))</formula>
    </cfRule>
    <cfRule type="containsText" dxfId="3076" priority="701" operator="containsText" text="Riesgo Extremo">
      <formula>NOT(ISERROR(SEARCH("Riesgo Extremo",AK1200)))</formula>
    </cfRule>
  </conditionalFormatting>
  <conditionalFormatting sqref="AK1218:AK1247">
    <cfRule type="cellIs" dxfId="3075" priority="469" operator="equal">
      <formula>"NO"</formula>
    </cfRule>
    <cfRule type="cellIs" dxfId="3074" priority="470" operator="equal">
      <formula>"SI"</formula>
    </cfRule>
    <cfRule type="cellIs" dxfId="3073" priority="471" operator="equal">
      <formula>"No"</formula>
    </cfRule>
    <cfRule type="cellIs" dxfId="3072" priority="472" operator="equal">
      <formula>"Si"</formula>
    </cfRule>
    <cfRule type="containsText" dxfId="3071" priority="473" operator="containsText" text="Riesgo Bajo">
      <formula>NOT(ISERROR(SEARCH("Riesgo Bajo",AK1218)))</formula>
    </cfRule>
    <cfRule type="containsText" dxfId="3070" priority="474" operator="containsText" text="Riesgo Menor">
      <formula>NOT(ISERROR(SEARCH("Riesgo Menor",AK1218)))</formula>
    </cfRule>
    <cfRule type="containsText" dxfId="3069" priority="475" operator="containsText" text="Riesgo Moderado">
      <formula>NOT(ISERROR(SEARCH("Riesgo Moderado",AK1218)))</formula>
    </cfRule>
    <cfRule type="containsText" dxfId="3068" priority="476" operator="containsText" text="Riesgo Alto">
      <formula>NOT(ISERROR(SEARCH("Riesgo Alto",AK1218)))</formula>
    </cfRule>
    <cfRule type="containsText" dxfId="3067" priority="477" operator="containsText" text="Riesgo Extremo">
      <formula>NOT(ISERROR(SEARCH("Riesgo Extremo",AK1218)))</formula>
    </cfRule>
  </conditionalFormatting>
  <conditionalFormatting sqref="AK1248:AK1289">
    <cfRule type="cellIs" dxfId="3066" priority="245" operator="equal">
      <formula>"NO"</formula>
    </cfRule>
    <cfRule type="cellIs" dxfId="3065" priority="246" operator="equal">
      <formula>"SI"</formula>
    </cfRule>
    <cfRule type="cellIs" dxfId="3064" priority="247" operator="equal">
      <formula>"No"</formula>
    </cfRule>
    <cfRule type="cellIs" dxfId="3063" priority="248" operator="equal">
      <formula>"Si"</formula>
    </cfRule>
    <cfRule type="containsText" dxfId="3062" priority="249" operator="containsText" text="Riesgo Bajo">
      <formula>NOT(ISERROR(SEARCH("Riesgo Bajo",AK1248)))</formula>
    </cfRule>
    <cfRule type="containsText" dxfId="3061" priority="250" operator="containsText" text="Riesgo Menor">
      <formula>NOT(ISERROR(SEARCH("Riesgo Menor",AK1248)))</formula>
    </cfRule>
    <cfRule type="containsText" dxfId="3060" priority="251" operator="containsText" text="Riesgo Moderado">
      <formula>NOT(ISERROR(SEARCH("Riesgo Moderado",AK1248)))</formula>
    </cfRule>
    <cfRule type="containsText" dxfId="3059" priority="252" operator="containsText" text="Riesgo Alto">
      <formula>NOT(ISERROR(SEARCH("Riesgo Alto",AK1248)))</formula>
    </cfRule>
    <cfRule type="containsText" dxfId="3058" priority="253" operator="containsText" text="Riesgo Extremo">
      <formula>NOT(ISERROR(SEARCH("Riesgo Extremo",AK1248)))</formula>
    </cfRule>
  </conditionalFormatting>
  <conditionalFormatting sqref="AK1290:AK1319">
    <cfRule type="cellIs" dxfId="3057" priority="123" operator="equal">
      <formula>"NO"</formula>
    </cfRule>
    <cfRule type="cellIs" dxfId="3056" priority="124" operator="equal">
      <formula>"SI"</formula>
    </cfRule>
    <cfRule type="cellIs" dxfId="3055" priority="125" operator="equal">
      <formula>"No"</formula>
    </cfRule>
    <cfRule type="cellIs" dxfId="3054" priority="126" operator="equal">
      <formula>"Si"</formula>
    </cfRule>
    <cfRule type="containsText" dxfId="3053" priority="127" operator="containsText" text="Riesgo Bajo">
      <formula>NOT(ISERROR(SEARCH("Riesgo Bajo",AK1290)))</formula>
    </cfRule>
    <cfRule type="containsText" dxfId="3052" priority="128" operator="containsText" text="Riesgo Menor">
      <formula>NOT(ISERROR(SEARCH("Riesgo Menor",AK1290)))</formula>
    </cfRule>
    <cfRule type="containsText" dxfId="3051" priority="129" operator="containsText" text="Riesgo Moderado">
      <formula>NOT(ISERROR(SEARCH("Riesgo Moderado",AK1290)))</formula>
    </cfRule>
    <cfRule type="containsText" dxfId="3050" priority="130" operator="containsText" text="Riesgo Alto">
      <formula>NOT(ISERROR(SEARCH("Riesgo Alto",AK1290)))</formula>
    </cfRule>
    <cfRule type="containsText" dxfId="3049" priority="131" operator="containsText" text="Riesgo Extremo">
      <formula>NOT(ISERROR(SEARCH("Riesgo Extremo",AK1290)))</formula>
    </cfRule>
  </conditionalFormatting>
  <conditionalFormatting sqref="AL13:AL15">
    <cfRule type="cellIs" dxfId="3048" priority="7275" operator="equal">
      <formula>"No aplica por no esperar o arrojar resultados"</formula>
    </cfRule>
    <cfRule type="cellIs" dxfId="3047" priority="7276" operator="equal">
      <formula>"No aplica por no definirse un riesgo al activo de información"</formula>
    </cfRule>
    <cfRule type="cellIs" dxfId="3046" priority="7277" operator="equal">
      <formula>"0. No Aplica"</formula>
    </cfRule>
    <cfRule type="cellIs" dxfId="3045" priority="7278" operator="equal">
      <formula>"No Aplica-Cuando la línea de activo de información corresponde al agrupamiento de activos de información, ejemplo: Etapas, Grupos."</formula>
    </cfRule>
    <cfRule type="cellIs" dxfId="3044" priority="7279" operator="equal">
      <formula>"No Aplica - N/A"</formula>
    </cfRule>
    <cfRule type="cellIs" dxfId="3043" priority="7280" operator="equal">
      <formula>"Generar plan de tratamiento para controlar, mitigar y/o eliminar el riesgo"</formula>
    </cfRule>
    <cfRule type="cellIs" dxfId="3042" priority="7281" operator="equal">
      <formula>"Generar controles al Activo de Información para proteger su Confidencialidad, Integridad y Disponibilidad del Riesgo"</formula>
    </cfRule>
    <cfRule type="cellIs" dxfId="3041" priority="7282" operator="equal">
      <formula>"Realizar una revisión anual de los controles definidos"</formula>
    </cfRule>
    <cfRule type="cellIs" dxfId="3040" priority="7283" operator="equal">
      <formula>"No se esperan Resultados"</formula>
    </cfRule>
    <cfRule type="cellIs" dxfId="3039" priority="7284" operator="equal">
      <formula>"Positivos"</formula>
    </cfRule>
    <cfRule type="cellIs" dxfId="3038" priority="7285" operator="equal">
      <formula>"Negativos"</formula>
    </cfRule>
    <cfRule type="cellIs" dxfId="3037" priority="7286" operator="equal">
      <formula>"Sin Resultados"</formula>
    </cfRule>
    <cfRule type="cellIs" dxfId="3036" priority="7287" operator="equal">
      <formula>"No"</formula>
    </cfRule>
    <cfRule type="cellIs" dxfId="3035" priority="7288" operator="equal">
      <formula>"No Aplica"</formula>
    </cfRule>
    <cfRule type="cellIs" dxfId="3034" priority="7289" operator="equal">
      <formula>"Si"</formula>
    </cfRule>
    <cfRule type="cellIs" dxfId="3033" priority="7290" operator="equal">
      <formula>"5. Catastrófico"</formula>
    </cfRule>
    <cfRule type="cellIs" dxfId="3032" priority="7291" operator="equal">
      <formula>"5. Casi Seguro"</formula>
    </cfRule>
    <cfRule type="cellIs" dxfId="3031" priority="7292" operator="equal">
      <formula>"4. Mayor"</formula>
    </cfRule>
    <cfRule type="cellIs" dxfId="3030" priority="7293" operator="equal">
      <formula>"4. Probable"</formula>
    </cfRule>
    <cfRule type="cellIs" dxfId="3029" priority="7294" operator="equal">
      <formula>"3. Moderado"</formula>
    </cfRule>
    <cfRule type="cellIs" dxfId="3028" priority="7295" operator="equal">
      <formula>"3. Posible"</formula>
    </cfRule>
    <cfRule type="cellIs" dxfId="3027" priority="7296" operator="equal">
      <formula>"2. Menor"</formula>
    </cfRule>
    <cfRule type="cellIs" dxfId="3026" priority="7297" operator="equal">
      <formula>"2. Rara Vez"</formula>
    </cfRule>
    <cfRule type="cellIs" dxfId="3025" priority="7298" operator="equal">
      <formula>"1. Insignificante"</formula>
    </cfRule>
    <cfRule type="cellIs" dxfId="3024" priority="7299" operator="equal">
      <formula>"1. Improbable"</formula>
    </cfRule>
    <cfRule type="cellIs" dxfId="3023" priority="7300" operator="equal">
      <formula>"0. No Aplica"</formula>
    </cfRule>
  </conditionalFormatting>
  <conditionalFormatting sqref="AL18">
    <cfRule type="cellIs" dxfId="3022" priority="7223" operator="equal">
      <formula>"No aplica por no esperar o arrojar resultados"</formula>
    </cfRule>
    <cfRule type="cellIs" dxfId="3021" priority="7224" operator="equal">
      <formula>"No aplica por no definirse un riesgo al activo de información"</formula>
    </cfRule>
    <cfRule type="cellIs" dxfId="3020" priority="7225" operator="equal">
      <formula>"0. No Aplica"</formula>
    </cfRule>
    <cfRule type="cellIs" dxfId="3019" priority="7226" operator="equal">
      <formula>"No Aplica-Cuando la línea de activo de información corresponde al agrupamiento de activos de información, ejemplo: Etapas, Grupos."</formula>
    </cfRule>
    <cfRule type="cellIs" dxfId="3018" priority="7227" operator="equal">
      <formula>"No Aplica - N/A"</formula>
    </cfRule>
    <cfRule type="cellIs" dxfId="3017" priority="7228" operator="equal">
      <formula>"Generar plan de tratamiento para controlar, mitigar y/o eliminar el riesgo"</formula>
    </cfRule>
    <cfRule type="cellIs" dxfId="3016" priority="7229" operator="equal">
      <formula>"Generar controles al Activo de Información para proteger su Confidencialidad, Integridad y Disponibilidad del Riesgo"</formula>
    </cfRule>
    <cfRule type="cellIs" dxfId="3015" priority="7230" operator="equal">
      <formula>"Realizar una revisión anual de los controles definidos"</formula>
    </cfRule>
    <cfRule type="cellIs" dxfId="3014" priority="7231" operator="equal">
      <formula>"No se esperan Resultados"</formula>
    </cfRule>
    <cfRule type="cellIs" dxfId="3013" priority="7232" operator="equal">
      <formula>"Positivos"</formula>
    </cfRule>
    <cfRule type="cellIs" dxfId="3012" priority="7233" operator="equal">
      <formula>"Negativos"</formula>
    </cfRule>
    <cfRule type="cellIs" dxfId="3011" priority="7234" operator="equal">
      <formula>"Sin Resultados"</formula>
    </cfRule>
    <cfRule type="cellIs" dxfId="3010" priority="7235" operator="equal">
      <formula>"No"</formula>
    </cfRule>
    <cfRule type="cellIs" dxfId="3009" priority="7236" operator="equal">
      <formula>"No Aplica"</formula>
    </cfRule>
    <cfRule type="cellIs" dxfId="3008" priority="7237" operator="equal">
      <formula>"Si"</formula>
    </cfRule>
    <cfRule type="cellIs" dxfId="3007" priority="7238" operator="equal">
      <formula>"5. Catastrófico"</formula>
    </cfRule>
    <cfRule type="cellIs" dxfId="3006" priority="7239" operator="equal">
      <formula>"5. Casi Seguro"</formula>
    </cfRule>
    <cfRule type="cellIs" dxfId="3005" priority="7240" operator="equal">
      <formula>"4. Mayor"</formula>
    </cfRule>
    <cfRule type="cellIs" dxfId="3004" priority="7241" operator="equal">
      <formula>"4. Probable"</formula>
    </cfRule>
    <cfRule type="cellIs" dxfId="3003" priority="7242" operator="equal">
      <formula>"3. Moderado"</formula>
    </cfRule>
    <cfRule type="cellIs" dxfId="3002" priority="7243" operator="equal">
      <formula>"3. Posible"</formula>
    </cfRule>
    <cfRule type="cellIs" dxfId="3001" priority="7244" operator="equal">
      <formula>"2. Menor"</formula>
    </cfRule>
    <cfRule type="cellIs" dxfId="3000" priority="7245" operator="equal">
      <formula>"2. Rara Vez"</formula>
    </cfRule>
    <cfRule type="cellIs" dxfId="2999" priority="7246" operator="equal">
      <formula>"1. Insignificante"</formula>
    </cfRule>
    <cfRule type="cellIs" dxfId="2998" priority="7247" operator="equal">
      <formula>"1. Improbable"</formula>
    </cfRule>
    <cfRule type="cellIs" dxfId="2997" priority="7248" operator="equal">
      <formula>"0. No Aplica"</formula>
    </cfRule>
  </conditionalFormatting>
  <conditionalFormatting sqref="AL42">
    <cfRule type="cellIs" dxfId="2996" priority="6753" operator="equal">
      <formula>"No aplica por no esperar o arrojar resultados"</formula>
    </cfRule>
    <cfRule type="cellIs" dxfId="2995" priority="6754" operator="equal">
      <formula>"No aplica por no definirse un riesgo al activo de información"</formula>
    </cfRule>
    <cfRule type="cellIs" dxfId="2994" priority="6755" operator="equal">
      <formula>"0. No Aplica"</formula>
    </cfRule>
    <cfRule type="cellIs" dxfId="2993" priority="6756" operator="equal">
      <formula>"No Aplica-Cuando la línea de activo de información corresponde al agrupamiento de activos de información, ejemplo: Etapas, Grupos."</formula>
    </cfRule>
    <cfRule type="cellIs" dxfId="2992" priority="6757" operator="equal">
      <formula>"No Aplica - N/A"</formula>
    </cfRule>
    <cfRule type="cellIs" dxfId="2991" priority="6758" operator="equal">
      <formula>"Generar plan de tratamiento para controlar, mitigar y/o eliminar el riesgo"</formula>
    </cfRule>
    <cfRule type="cellIs" dxfId="2990" priority="6759" operator="equal">
      <formula>"Generar controles al Activo de Información para proteger su Confidencialidad, Integridad y Disponibilidad del Riesgo"</formula>
    </cfRule>
    <cfRule type="cellIs" dxfId="2989" priority="6760" operator="equal">
      <formula>"Realizar una revisión anual de los controles definidos"</formula>
    </cfRule>
    <cfRule type="cellIs" dxfId="2988" priority="6761" operator="equal">
      <formula>"No se esperan Resultados"</formula>
    </cfRule>
    <cfRule type="cellIs" dxfId="2987" priority="6762" operator="equal">
      <formula>"Positivos"</formula>
    </cfRule>
    <cfRule type="cellIs" dxfId="2986" priority="6763" operator="equal">
      <formula>"Negativos"</formula>
    </cfRule>
    <cfRule type="cellIs" dxfId="2985" priority="6764" operator="equal">
      <formula>"Sin Resultados"</formula>
    </cfRule>
    <cfRule type="cellIs" dxfId="2984" priority="6765" operator="equal">
      <formula>"No"</formula>
    </cfRule>
    <cfRule type="cellIs" dxfId="2983" priority="6766" operator="equal">
      <formula>"No Aplica"</formula>
    </cfRule>
    <cfRule type="cellIs" dxfId="2982" priority="6767" operator="equal">
      <formula>"Si"</formula>
    </cfRule>
    <cfRule type="cellIs" dxfId="2981" priority="6768" operator="equal">
      <formula>"5. Catastrófico"</formula>
    </cfRule>
    <cfRule type="cellIs" dxfId="2980" priority="6769" operator="equal">
      <formula>"5. Casi Seguro"</formula>
    </cfRule>
    <cfRule type="cellIs" dxfId="2979" priority="6770" operator="equal">
      <formula>"4. Mayor"</formula>
    </cfRule>
    <cfRule type="cellIs" dxfId="2978" priority="6771" operator="equal">
      <formula>"4. Probable"</formula>
    </cfRule>
    <cfRule type="cellIs" dxfId="2977" priority="6772" operator="equal">
      <formula>"3. Moderado"</formula>
    </cfRule>
    <cfRule type="cellIs" dxfId="2976" priority="6773" operator="equal">
      <formula>"3. Posible"</formula>
    </cfRule>
    <cfRule type="cellIs" dxfId="2975" priority="6774" operator="equal">
      <formula>"2. Menor"</formula>
    </cfRule>
    <cfRule type="cellIs" dxfId="2974" priority="6775" operator="equal">
      <formula>"2. Rara Vez"</formula>
    </cfRule>
    <cfRule type="cellIs" dxfId="2973" priority="6776" operator="equal">
      <formula>"1. Insignificante"</formula>
    </cfRule>
    <cfRule type="cellIs" dxfId="2972" priority="6777" operator="equal">
      <formula>"1. Improbable"</formula>
    </cfRule>
    <cfRule type="cellIs" dxfId="2971" priority="6778" operator="equal">
      <formula>"0. No Aplica"</formula>
    </cfRule>
  </conditionalFormatting>
  <conditionalFormatting sqref="AL48">
    <cfRule type="cellIs" dxfId="2970" priority="6883" operator="equal">
      <formula>"No aplica por no esperar o arrojar resultados"</formula>
    </cfRule>
    <cfRule type="cellIs" dxfId="2969" priority="6884" operator="equal">
      <formula>"No aplica por no definirse un riesgo al activo de información"</formula>
    </cfRule>
    <cfRule type="cellIs" dxfId="2968" priority="6885" operator="equal">
      <formula>"0. No Aplica"</formula>
    </cfRule>
    <cfRule type="cellIs" dxfId="2967" priority="6886" operator="equal">
      <formula>"No Aplica-Cuando la línea de activo de información corresponde al agrupamiento de activos de información, ejemplo: Etapas, Grupos."</formula>
    </cfRule>
    <cfRule type="cellIs" dxfId="2966" priority="6887" operator="equal">
      <formula>"No Aplica - N/A"</formula>
    </cfRule>
    <cfRule type="cellIs" dxfId="2965" priority="6888" operator="equal">
      <formula>"Generar plan de tratamiento para controlar, mitigar y/o eliminar el riesgo"</formula>
    </cfRule>
    <cfRule type="cellIs" dxfId="2964" priority="6889" operator="equal">
      <formula>"Generar controles al Activo de Información para proteger su Confidencialidad, Integridad y Disponibilidad del Riesgo"</formula>
    </cfRule>
    <cfRule type="cellIs" dxfId="2963" priority="6890" operator="equal">
      <formula>"Realizar una revisión anual de los controles definidos"</formula>
    </cfRule>
    <cfRule type="cellIs" dxfId="2962" priority="6891" operator="equal">
      <formula>"No se esperan Resultados"</formula>
    </cfRule>
    <cfRule type="cellIs" dxfId="2961" priority="6892" operator="equal">
      <formula>"Positivos"</formula>
    </cfRule>
    <cfRule type="cellIs" dxfId="2960" priority="6893" operator="equal">
      <formula>"Negativos"</formula>
    </cfRule>
    <cfRule type="cellIs" dxfId="2959" priority="6894" operator="equal">
      <formula>"Sin Resultados"</formula>
    </cfRule>
    <cfRule type="cellIs" dxfId="2958" priority="6895" operator="equal">
      <formula>"No"</formula>
    </cfRule>
    <cfRule type="cellIs" dxfId="2957" priority="6896" operator="equal">
      <formula>"No Aplica"</formula>
    </cfRule>
    <cfRule type="cellIs" dxfId="2956" priority="6897" operator="equal">
      <formula>"Si"</formula>
    </cfRule>
    <cfRule type="cellIs" dxfId="2955" priority="6898" operator="equal">
      <formula>"5. Catastrófico"</formula>
    </cfRule>
    <cfRule type="cellIs" dxfId="2954" priority="6899" operator="equal">
      <formula>"5. Casi Seguro"</formula>
    </cfRule>
    <cfRule type="cellIs" dxfId="2953" priority="6900" operator="equal">
      <formula>"4. Mayor"</formula>
    </cfRule>
    <cfRule type="cellIs" dxfId="2952" priority="6901" operator="equal">
      <formula>"4. Probable"</formula>
    </cfRule>
    <cfRule type="cellIs" dxfId="2951" priority="6902" operator="equal">
      <formula>"3. Moderado"</formula>
    </cfRule>
    <cfRule type="cellIs" dxfId="2950" priority="6903" operator="equal">
      <formula>"3. Posible"</formula>
    </cfRule>
    <cfRule type="cellIs" dxfId="2949" priority="6904" operator="equal">
      <formula>"2. Menor"</formula>
    </cfRule>
    <cfRule type="cellIs" dxfId="2948" priority="6905" operator="equal">
      <formula>"2. Rara Vez"</formula>
    </cfRule>
    <cfRule type="cellIs" dxfId="2947" priority="6906" operator="equal">
      <formula>"1. Insignificante"</formula>
    </cfRule>
    <cfRule type="cellIs" dxfId="2946" priority="6907" operator="equal">
      <formula>"1. Improbable"</formula>
    </cfRule>
    <cfRule type="cellIs" dxfId="2945" priority="6908" operator="equal">
      <formula>"0. No Aplica"</formula>
    </cfRule>
  </conditionalFormatting>
  <conditionalFormatting sqref="AL322:AL323">
    <cfRule type="cellIs" dxfId="2944" priority="5296" operator="equal">
      <formula>"No aplica por no esperar o arrojar resultados"</formula>
    </cfRule>
    <cfRule type="cellIs" dxfId="2943" priority="5297" operator="equal">
      <formula>"No aplica por no definirse un riesgo al activo de información"</formula>
    </cfRule>
    <cfRule type="cellIs" dxfId="2942" priority="5298" operator="equal">
      <formula>"0. No Aplica"</formula>
    </cfRule>
    <cfRule type="cellIs" dxfId="2941" priority="5299" operator="equal">
      <formula>"No Aplica-Cuando la línea de activo de información corresponde al agrupamiento de activos de información, ejemplo: Etapas, Grupos."</formula>
    </cfRule>
    <cfRule type="cellIs" dxfId="2940" priority="5300" operator="equal">
      <formula>"No Aplica - N/A"</formula>
    </cfRule>
    <cfRule type="cellIs" dxfId="2939" priority="5301" operator="equal">
      <formula>"Generar plan de tratamiento para controlar, mitigar y/o eliminar el riesgo"</formula>
    </cfRule>
    <cfRule type="cellIs" dxfId="2938" priority="5302" operator="equal">
      <formula>"Generar controles al Activo de Información para proteger su Confidencialidad, Integridad y Disponibilidad del Riesgo"</formula>
    </cfRule>
    <cfRule type="cellIs" dxfId="2937" priority="5303" operator="equal">
      <formula>"Realizar una revisión anual de los controles definidos"</formula>
    </cfRule>
    <cfRule type="cellIs" dxfId="2936" priority="5304" operator="equal">
      <formula>"No se esperan Resultados"</formula>
    </cfRule>
    <cfRule type="cellIs" dxfId="2935" priority="5305" operator="equal">
      <formula>"Positivos"</formula>
    </cfRule>
    <cfRule type="cellIs" dxfId="2934" priority="5306" operator="equal">
      <formula>"Negativos"</formula>
    </cfRule>
    <cfRule type="cellIs" dxfId="2933" priority="5307" operator="equal">
      <formula>"Sin Resultados"</formula>
    </cfRule>
    <cfRule type="cellIs" dxfId="2932" priority="5308" operator="equal">
      <formula>"No"</formula>
    </cfRule>
    <cfRule type="cellIs" dxfId="2931" priority="5309" operator="equal">
      <formula>"No Aplica"</formula>
    </cfRule>
    <cfRule type="cellIs" dxfId="2930" priority="5310" operator="equal">
      <formula>"Si"</formula>
    </cfRule>
    <cfRule type="cellIs" dxfId="2929" priority="5311" operator="equal">
      <formula>"5. Catastrófico"</formula>
    </cfRule>
    <cfRule type="cellIs" dxfId="2928" priority="5312" operator="equal">
      <formula>"5. Casi Seguro"</formula>
    </cfRule>
    <cfRule type="cellIs" dxfId="2927" priority="5313" operator="equal">
      <formula>"4. Mayor"</formula>
    </cfRule>
    <cfRule type="cellIs" dxfId="2926" priority="5314" operator="equal">
      <formula>"4. Probable"</formula>
    </cfRule>
    <cfRule type="cellIs" dxfId="2925" priority="5315" operator="equal">
      <formula>"3. Moderado"</formula>
    </cfRule>
    <cfRule type="cellIs" dxfId="2924" priority="5316" operator="equal">
      <formula>"3. Posible"</formula>
    </cfRule>
    <cfRule type="cellIs" dxfId="2923" priority="5317" operator="equal">
      <formula>"2. Menor"</formula>
    </cfRule>
    <cfRule type="cellIs" dxfId="2922" priority="5318" operator="equal">
      <formula>"2. Rara Vez"</formula>
    </cfRule>
    <cfRule type="cellIs" dxfId="2921" priority="5319" operator="equal">
      <formula>"1. Insignificante"</formula>
    </cfRule>
    <cfRule type="cellIs" dxfId="2920" priority="5320" operator="equal">
      <formula>"1. Improbable"</formula>
    </cfRule>
    <cfRule type="cellIs" dxfId="2919" priority="5321" operator="equal">
      <formula>"0. No Aplica"</formula>
    </cfRule>
  </conditionalFormatting>
  <conditionalFormatting sqref="AL504">
    <cfRule type="cellIs" dxfId="2918" priority="4496" operator="equal">
      <formula>"No aplica por no esperar o arrojar resultados"</formula>
    </cfRule>
    <cfRule type="cellIs" dxfId="2917" priority="4497" operator="equal">
      <formula>"No aplica por no definirse un riesgo al activo de información"</formula>
    </cfRule>
    <cfRule type="cellIs" dxfId="2916" priority="4498" operator="equal">
      <formula>"0. No Aplica"</formula>
    </cfRule>
    <cfRule type="cellIs" dxfId="2915" priority="4499" operator="equal">
      <formula>"No Aplica-Cuando la línea de activo de información corresponde al agrupamiento de activos de información, ejemplo: Etapas, Grupos."</formula>
    </cfRule>
    <cfRule type="cellIs" dxfId="2914" priority="4500" operator="equal">
      <formula>"No Aplica - N/A"</formula>
    </cfRule>
    <cfRule type="cellIs" dxfId="2913" priority="4501" operator="equal">
      <formula>"Generar plan de tratamiento para controlar, mitigar y/o eliminar el riesgo"</formula>
    </cfRule>
    <cfRule type="cellIs" dxfId="2912" priority="4502" operator="equal">
      <formula>"Generar controles al Activo de Información para proteger su Confidencialidad, Integridad y Disponibilidad del Riesgo"</formula>
    </cfRule>
    <cfRule type="cellIs" dxfId="2911" priority="4503" operator="equal">
      <formula>"Realizar una revisión anual de los controles definidos"</formula>
    </cfRule>
    <cfRule type="cellIs" dxfId="2910" priority="4504" operator="equal">
      <formula>"No se esperan Resultados"</formula>
    </cfRule>
    <cfRule type="cellIs" dxfId="2909" priority="4505" operator="equal">
      <formula>"Positivos"</formula>
    </cfRule>
    <cfRule type="cellIs" dxfId="2908" priority="4506" operator="equal">
      <formula>"Negativos"</formula>
    </cfRule>
    <cfRule type="cellIs" dxfId="2907" priority="4507" operator="equal">
      <formula>"Sin Resultados"</formula>
    </cfRule>
    <cfRule type="cellIs" dxfId="2906" priority="4508" operator="equal">
      <formula>"No"</formula>
    </cfRule>
    <cfRule type="cellIs" dxfId="2905" priority="4509" operator="equal">
      <formula>"No Aplica"</formula>
    </cfRule>
    <cfRule type="cellIs" dxfId="2904" priority="4510" operator="equal">
      <formula>"Si"</formula>
    </cfRule>
    <cfRule type="cellIs" dxfId="2903" priority="4511" operator="equal">
      <formula>"5. Catastrófico"</formula>
    </cfRule>
    <cfRule type="cellIs" dxfId="2902" priority="4512" operator="equal">
      <formula>"5. Casi Seguro"</formula>
    </cfRule>
    <cfRule type="cellIs" dxfId="2901" priority="4513" operator="equal">
      <formula>"4. Mayor"</formula>
    </cfRule>
    <cfRule type="cellIs" dxfId="2900" priority="4514" operator="equal">
      <formula>"4. Probable"</formula>
    </cfRule>
    <cfRule type="cellIs" dxfId="2899" priority="4515" operator="equal">
      <formula>"3. Moderado"</formula>
    </cfRule>
    <cfRule type="cellIs" dxfId="2898" priority="4516" operator="equal">
      <formula>"3. Posible"</formula>
    </cfRule>
    <cfRule type="cellIs" dxfId="2897" priority="4517" operator="equal">
      <formula>"2. Menor"</formula>
    </cfRule>
    <cfRule type="cellIs" dxfId="2896" priority="4518" operator="equal">
      <formula>"2. Rara Vez"</formula>
    </cfRule>
    <cfRule type="cellIs" dxfId="2895" priority="4519" operator="equal">
      <formula>"1. Insignificante"</formula>
    </cfRule>
    <cfRule type="cellIs" dxfId="2894" priority="4520" operator="equal">
      <formula>"1. Improbable"</formula>
    </cfRule>
    <cfRule type="cellIs" dxfId="2893" priority="4521" operator="equal">
      <formula>"0. No Aplica"</formula>
    </cfRule>
  </conditionalFormatting>
  <conditionalFormatting sqref="AL507">
    <cfRule type="cellIs" dxfId="2892" priority="4470" operator="equal">
      <formula>"No aplica por no esperar o arrojar resultados"</formula>
    </cfRule>
    <cfRule type="cellIs" dxfId="2891" priority="4471" operator="equal">
      <formula>"No aplica por no definirse un riesgo al activo de información"</formula>
    </cfRule>
    <cfRule type="cellIs" dxfId="2890" priority="4472" operator="equal">
      <formula>"0. No Aplica"</formula>
    </cfRule>
    <cfRule type="cellIs" dxfId="2889" priority="4473" operator="equal">
      <formula>"No Aplica-Cuando la línea de activo de información corresponde al agrupamiento de activos de información, ejemplo: Etapas, Grupos."</formula>
    </cfRule>
    <cfRule type="cellIs" dxfId="2888" priority="4474" operator="equal">
      <formula>"No Aplica - N/A"</formula>
    </cfRule>
    <cfRule type="cellIs" dxfId="2887" priority="4475" operator="equal">
      <formula>"Generar plan de tratamiento para controlar, mitigar y/o eliminar el riesgo"</formula>
    </cfRule>
    <cfRule type="cellIs" dxfId="2886" priority="4476" operator="equal">
      <formula>"Generar controles al Activo de Información para proteger su Confidencialidad, Integridad y Disponibilidad del Riesgo"</formula>
    </cfRule>
    <cfRule type="cellIs" dxfId="2885" priority="4477" operator="equal">
      <formula>"Realizar una revisión anual de los controles definidos"</formula>
    </cfRule>
    <cfRule type="cellIs" dxfId="2884" priority="4478" operator="equal">
      <formula>"No se esperan Resultados"</formula>
    </cfRule>
    <cfRule type="cellIs" dxfId="2883" priority="4479" operator="equal">
      <formula>"Positivos"</formula>
    </cfRule>
    <cfRule type="cellIs" dxfId="2882" priority="4480" operator="equal">
      <formula>"Negativos"</formula>
    </cfRule>
    <cfRule type="cellIs" dxfId="2881" priority="4481" operator="equal">
      <formula>"Sin Resultados"</formula>
    </cfRule>
    <cfRule type="cellIs" dxfId="2880" priority="4482" operator="equal">
      <formula>"No"</formula>
    </cfRule>
    <cfRule type="cellIs" dxfId="2879" priority="4483" operator="equal">
      <formula>"No Aplica"</formula>
    </cfRule>
    <cfRule type="cellIs" dxfId="2878" priority="4484" operator="equal">
      <formula>"Si"</formula>
    </cfRule>
    <cfRule type="cellIs" dxfId="2877" priority="4485" operator="equal">
      <formula>"5. Catastrófico"</formula>
    </cfRule>
    <cfRule type="cellIs" dxfId="2876" priority="4486" operator="equal">
      <formula>"5. Casi Seguro"</formula>
    </cfRule>
    <cfRule type="cellIs" dxfId="2875" priority="4487" operator="equal">
      <formula>"4. Mayor"</formula>
    </cfRule>
    <cfRule type="cellIs" dxfId="2874" priority="4488" operator="equal">
      <formula>"4. Probable"</formula>
    </cfRule>
    <cfRule type="cellIs" dxfId="2873" priority="4489" operator="equal">
      <formula>"3. Moderado"</formula>
    </cfRule>
    <cfRule type="cellIs" dxfId="2872" priority="4490" operator="equal">
      <formula>"3. Posible"</formula>
    </cfRule>
    <cfRule type="cellIs" dxfId="2871" priority="4491" operator="equal">
      <formula>"2. Menor"</formula>
    </cfRule>
    <cfRule type="cellIs" dxfId="2870" priority="4492" operator="equal">
      <formula>"2. Rara Vez"</formula>
    </cfRule>
    <cfRule type="cellIs" dxfId="2869" priority="4493" operator="equal">
      <formula>"1. Insignificante"</formula>
    </cfRule>
    <cfRule type="cellIs" dxfId="2868" priority="4494" operator="equal">
      <formula>"1. Improbable"</formula>
    </cfRule>
    <cfRule type="cellIs" dxfId="2867" priority="4495" operator="equal">
      <formula>"0. No Aplica"</formula>
    </cfRule>
  </conditionalFormatting>
  <conditionalFormatting sqref="AL522">
    <cfRule type="cellIs" dxfId="2866" priority="4444" operator="equal">
      <formula>"No aplica por no esperar o arrojar resultados"</formula>
    </cfRule>
    <cfRule type="cellIs" dxfId="2865" priority="4445" operator="equal">
      <formula>"No aplica por no definirse un riesgo al activo de información"</formula>
    </cfRule>
    <cfRule type="cellIs" dxfId="2864" priority="4446" operator="equal">
      <formula>"0. No Aplica"</formula>
    </cfRule>
    <cfRule type="cellIs" dxfId="2863" priority="4447" operator="equal">
      <formula>"No Aplica-Cuando la línea de activo de información corresponde al agrupamiento de activos de información, ejemplo: Etapas, Grupos."</formula>
    </cfRule>
    <cfRule type="cellIs" dxfId="2862" priority="4448" operator="equal">
      <formula>"No Aplica - N/A"</formula>
    </cfRule>
    <cfRule type="cellIs" dxfId="2861" priority="4449" operator="equal">
      <formula>"Generar plan de tratamiento para controlar, mitigar y/o eliminar el riesgo"</formula>
    </cfRule>
    <cfRule type="cellIs" dxfId="2860" priority="4450" operator="equal">
      <formula>"Generar controles al Activo de Información para proteger su Confidencialidad, Integridad y Disponibilidad del Riesgo"</formula>
    </cfRule>
    <cfRule type="cellIs" dxfId="2859" priority="4451" operator="equal">
      <formula>"Realizar una revisión anual de los controles definidos"</formula>
    </cfRule>
    <cfRule type="cellIs" dxfId="2858" priority="4452" operator="equal">
      <formula>"No se esperan Resultados"</formula>
    </cfRule>
    <cfRule type="cellIs" dxfId="2857" priority="4453" operator="equal">
      <formula>"Positivos"</formula>
    </cfRule>
    <cfRule type="cellIs" dxfId="2856" priority="4454" operator="equal">
      <formula>"Negativos"</formula>
    </cfRule>
    <cfRule type="cellIs" dxfId="2855" priority="4455" operator="equal">
      <formula>"Sin Resultados"</formula>
    </cfRule>
    <cfRule type="cellIs" dxfId="2854" priority="4456" operator="equal">
      <formula>"No"</formula>
    </cfRule>
    <cfRule type="cellIs" dxfId="2853" priority="4457" operator="equal">
      <formula>"No Aplica"</formula>
    </cfRule>
    <cfRule type="cellIs" dxfId="2852" priority="4458" operator="equal">
      <formula>"Si"</formula>
    </cfRule>
    <cfRule type="cellIs" dxfId="2851" priority="4459" operator="equal">
      <formula>"5. Catastrófico"</formula>
    </cfRule>
    <cfRule type="cellIs" dxfId="2850" priority="4460" operator="equal">
      <formula>"5. Casi Seguro"</formula>
    </cfRule>
    <cfRule type="cellIs" dxfId="2849" priority="4461" operator="equal">
      <formula>"4. Mayor"</formula>
    </cfRule>
    <cfRule type="cellIs" dxfId="2848" priority="4462" operator="equal">
      <formula>"4. Probable"</formula>
    </cfRule>
    <cfRule type="cellIs" dxfId="2847" priority="4463" operator="equal">
      <formula>"3. Moderado"</formula>
    </cfRule>
    <cfRule type="cellIs" dxfId="2846" priority="4464" operator="equal">
      <formula>"3. Posible"</formula>
    </cfRule>
    <cfRule type="cellIs" dxfId="2845" priority="4465" operator="equal">
      <formula>"2. Menor"</formula>
    </cfRule>
    <cfRule type="cellIs" dxfId="2844" priority="4466" operator="equal">
      <formula>"2. Rara Vez"</formula>
    </cfRule>
    <cfRule type="cellIs" dxfId="2843" priority="4467" operator="equal">
      <formula>"1. Insignificante"</formula>
    </cfRule>
    <cfRule type="cellIs" dxfId="2842" priority="4468" operator="equal">
      <formula>"1. Improbable"</formula>
    </cfRule>
    <cfRule type="cellIs" dxfId="2841" priority="4469" operator="equal">
      <formula>"0. No Aplica"</formula>
    </cfRule>
  </conditionalFormatting>
  <conditionalFormatting sqref="AL525">
    <cfRule type="cellIs" dxfId="2840" priority="4340" operator="equal">
      <formula>"No aplica por no esperar o arrojar resultados"</formula>
    </cfRule>
    <cfRule type="cellIs" dxfId="2839" priority="4341" operator="equal">
      <formula>"No aplica por no definirse un riesgo al activo de información"</formula>
    </cfRule>
    <cfRule type="cellIs" dxfId="2838" priority="4342" operator="equal">
      <formula>"0. No Aplica"</formula>
    </cfRule>
    <cfRule type="cellIs" dxfId="2837" priority="4343" operator="equal">
      <formula>"No Aplica-Cuando la línea de activo de información corresponde al agrupamiento de activos de información, ejemplo: Etapas, Grupos."</formula>
    </cfRule>
    <cfRule type="cellIs" dxfId="2836" priority="4344" operator="equal">
      <formula>"No Aplica - N/A"</formula>
    </cfRule>
    <cfRule type="cellIs" dxfId="2835" priority="4345" operator="equal">
      <formula>"Generar plan de tratamiento para controlar, mitigar y/o eliminar el riesgo"</formula>
    </cfRule>
    <cfRule type="cellIs" dxfId="2834" priority="4346" operator="equal">
      <formula>"Generar controles al Activo de Información para proteger su Confidencialidad, Integridad y Disponibilidad del Riesgo"</formula>
    </cfRule>
    <cfRule type="cellIs" dxfId="2833" priority="4347" operator="equal">
      <formula>"Realizar una revisión anual de los controles definidos"</formula>
    </cfRule>
    <cfRule type="cellIs" dxfId="2832" priority="4348" operator="equal">
      <formula>"No se esperan Resultados"</formula>
    </cfRule>
    <cfRule type="cellIs" dxfId="2831" priority="4349" operator="equal">
      <formula>"Positivos"</formula>
    </cfRule>
    <cfRule type="cellIs" dxfId="2830" priority="4350" operator="equal">
      <formula>"Negativos"</formula>
    </cfRule>
    <cfRule type="cellIs" dxfId="2829" priority="4351" operator="equal">
      <formula>"Sin Resultados"</formula>
    </cfRule>
    <cfRule type="cellIs" dxfId="2828" priority="4352" operator="equal">
      <formula>"No"</formula>
    </cfRule>
    <cfRule type="cellIs" dxfId="2827" priority="4353" operator="equal">
      <formula>"No Aplica"</formula>
    </cfRule>
    <cfRule type="cellIs" dxfId="2826" priority="4354" operator="equal">
      <formula>"Si"</formula>
    </cfRule>
    <cfRule type="cellIs" dxfId="2825" priority="4355" operator="equal">
      <formula>"5. Catastrófico"</formula>
    </cfRule>
    <cfRule type="cellIs" dxfId="2824" priority="4356" operator="equal">
      <formula>"5. Casi Seguro"</formula>
    </cfRule>
    <cfRule type="cellIs" dxfId="2823" priority="4357" operator="equal">
      <formula>"4. Mayor"</formula>
    </cfRule>
    <cfRule type="cellIs" dxfId="2822" priority="4358" operator="equal">
      <formula>"4. Probable"</formula>
    </cfRule>
    <cfRule type="cellIs" dxfId="2821" priority="4359" operator="equal">
      <formula>"3. Moderado"</formula>
    </cfRule>
    <cfRule type="cellIs" dxfId="2820" priority="4360" operator="equal">
      <formula>"3. Posible"</formula>
    </cfRule>
    <cfRule type="cellIs" dxfId="2819" priority="4361" operator="equal">
      <formula>"2. Menor"</formula>
    </cfRule>
    <cfRule type="cellIs" dxfId="2818" priority="4362" operator="equal">
      <formula>"2. Rara Vez"</formula>
    </cfRule>
    <cfRule type="cellIs" dxfId="2817" priority="4363" operator="equal">
      <formula>"1. Insignificante"</formula>
    </cfRule>
    <cfRule type="cellIs" dxfId="2816" priority="4364" operator="equal">
      <formula>"1. Improbable"</formula>
    </cfRule>
    <cfRule type="cellIs" dxfId="2815" priority="4365" operator="equal">
      <formula>"0. No Aplica"</formula>
    </cfRule>
  </conditionalFormatting>
  <conditionalFormatting sqref="AL658:AL659">
    <cfRule type="cellIs" dxfId="2814" priority="3599" operator="equal">
      <formula>"No aplica por no esperar o arrojar resultados"</formula>
    </cfRule>
    <cfRule type="cellIs" dxfId="2813" priority="3600" operator="equal">
      <formula>"No aplica por no definirse un riesgo al activo de información"</formula>
    </cfRule>
    <cfRule type="cellIs" dxfId="2812" priority="3601" operator="equal">
      <formula>"0. No Aplica"</formula>
    </cfRule>
    <cfRule type="cellIs" dxfId="2811" priority="3602" operator="equal">
      <formula>"No Aplica-Cuando la línea de activo de información corresponde al agrupamiento de activos de información, ejemplo: Etapas, Grupos."</formula>
    </cfRule>
    <cfRule type="cellIs" dxfId="2810" priority="3603" operator="equal">
      <formula>"No Aplica - N/A"</formula>
    </cfRule>
    <cfRule type="cellIs" dxfId="2809" priority="3604" operator="equal">
      <formula>"Generar plan de tratamiento para controlar, mitigar y/o eliminar el riesgo"</formula>
    </cfRule>
    <cfRule type="cellIs" dxfId="2808" priority="3605" operator="equal">
      <formula>"Generar controles al Activo de Información para proteger su Confidencialidad, Integridad y Disponibilidad del Riesgo"</formula>
    </cfRule>
    <cfRule type="cellIs" dxfId="2807" priority="3606" operator="equal">
      <formula>"Realizar una revisión anual de los controles definidos"</formula>
    </cfRule>
    <cfRule type="cellIs" dxfId="2806" priority="3607" operator="equal">
      <formula>"No se esperan Resultados"</formula>
    </cfRule>
    <cfRule type="cellIs" dxfId="2805" priority="3608" operator="equal">
      <formula>"Positivos"</formula>
    </cfRule>
    <cfRule type="cellIs" dxfId="2804" priority="3609" operator="equal">
      <formula>"Negativos"</formula>
    </cfRule>
    <cfRule type="cellIs" dxfId="2803" priority="3610" operator="equal">
      <formula>"Sin Resultados"</formula>
    </cfRule>
    <cfRule type="cellIs" dxfId="2802" priority="3611" operator="equal">
      <formula>"No"</formula>
    </cfRule>
    <cfRule type="cellIs" dxfId="2801" priority="3612" operator="equal">
      <formula>"No Aplica"</formula>
    </cfRule>
    <cfRule type="cellIs" dxfId="2800" priority="3613" operator="equal">
      <formula>"Si"</formula>
    </cfRule>
    <cfRule type="cellIs" dxfId="2799" priority="3614" operator="equal">
      <formula>"5. Catastrófico"</formula>
    </cfRule>
    <cfRule type="cellIs" dxfId="2798" priority="3615" operator="equal">
      <formula>"5. Casi Seguro"</formula>
    </cfRule>
    <cfRule type="cellIs" dxfId="2797" priority="3616" operator="equal">
      <formula>"4. Mayor"</formula>
    </cfRule>
    <cfRule type="cellIs" dxfId="2796" priority="3617" operator="equal">
      <formula>"4. Probable"</formula>
    </cfRule>
    <cfRule type="cellIs" dxfId="2795" priority="3618" operator="equal">
      <formula>"3. Moderado"</formula>
    </cfRule>
    <cfRule type="cellIs" dxfId="2794" priority="3619" operator="equal">
      <formula>"3. Posible"</formula>
    </cfRule>
    <cfRule type="cellIs" dxfId="2793" priority="3620" operator="equal">
      <formula>"2. Menor"</formula>
    </cfRule>
    <cfRule type="cellIs" dxfId="2792" priority="3621" operator="equal">
      <formula>"2. Rara Vez"</formula>
    </cfRule>
    <cfRule type="cellIs" dxfId="2791" priority="3622" operator="equal">
      <formula>"1. Insignificante"</formula>
    </cfRule>
    <cfRule type="cellIs" dxfId="2790" priority="3623" operator="equal">
      <formula>"1. Improbable"</formula>
    </cfRule>
    <cfRule type="cellIs" dxfId="2789" priority="3624" operator="equal">
      <formula>"0. No Aplica"</formula>
    </cfRule>
  </conditionalFormatting>
  <conditionalFormatting sqref="AL664:AL665">
    <cfRule type="cellIs" dxfId="2788" priority="3443" operator="equal">
      <formula>"No aplica por no esperar o arrojar resultados"</formula>
    </cfRule>
    <cfRule type="cellIs" dxfId="2787" priority="3444" operator="equal">
      <formula>"No aplica por no definirse un riesgo al activo de información"</formula>
    </cfRule>
    <cfRule type="cellIs" dxfId="2786" priority="3445" operator="equal">
      <formula>"0. No Aplica"</formula>
    </cfRule>
    <cfRule type="cellIs" dxfId="2785" priority="3446" operator="equal">
      <formula>"No Aplica-Cuando la línea de activo de información corresponde al agrupamiento de activos de información, ejemplo: Etapas, Grupos."</formula>
    </cfRule>
    <cfRule type="cellIs" dxfId="2784" priority="3447" operator="equal">
      <formula>"No Aplica - N/A"</formula>
    </cfRule>
    <cfRule type="cellIs" dxfId="2783" priority="3448" operator="equal">
      <formula>"Generar plan de tratamiento para controlar, mitigar y/o eliminar el riesgo"</formula>
    </cfRule>
    <cfRule type="cellIs" dxfId="2782" priority="3449" operator="equal">
      <formula>"Generar controles al Activo de Información para proteger su Confidencialidad, Integridad y Disponibilidad del Riesgo"</formula>
    </cfRule>
    <cfRule type="cellIs" dxfId="2781" priority="3450" operator="equal">
      <formula>"Realizar una revisión anual de los controles definidos"</formula>
    </cfRule>
    <cfRule type="cellIs" dxfId="2780" priority="3451" operator="equal">
      <formula>"No se esperan Resultados"</formula>
    </cfRule>
    <cfRule type="cellIs" dxfId="2779" priority="3452" operator="equal">
      <formula>"Positivos"</formula>
    </cfRule>
    <cfRule type="cellIs" dxfId="2778" priority="3453" operator="equal">
      <formula>"Negativos"</formula>
    </cfRule>
    <cfRule type="cellIs" dxfId="2777" priority="3454" operator="equal">
      <formula>"Sin Resultados"</formula>
    </cfRule>
    <cfRule type="cellIs" dxfId="2776" priority="3455" operator="equal">
      <formula>"No"</formula>
    </cfRule>
    <cfRule type="cellIs" dxfId="2775" priority="3456" operator="equal">
      <formula>"No Aplica"</formula>
    </cfRule>
    <cfRule type="cellIs" dxfId="2774" priority="3457" operator="equal">
      <formula>"Si"</formula>
    </cfRule>
    <cfRule type="cellIs" dxfId="2773" priority="3458" operator="equal">
      <formula>"5. Catastrófico"</formula>
    </cfRule>
    <cfRule type="cellIs" dxfId="2772" priority="3459" operator="equal">
      <formula>"5. Casi Seguro"</formula>
    </cfRule>
    <cfRule type="cellIs" dxfId="2771" priority="3460" operator="equal">
      <formula>"4. Mayor"</formula>
    </cfRule>
    <cfRule type="cellIs" dxfId="2770" priority="3461" operator="equal">
      <formula>"4. Probable"</formula>
    </cfRule>
    <cfRule type="cellIs" dxfId="2769" priority="3462" operator="equal">
      <formula>"3. Moderado"</formula>
    </cfRule>
    <cfRule type="cellIs" dxfId="2768" priority="3463" operator="equal">
      <formula>"3. Posible"</formula>
    </cfRule>
    <cfRule type="cellIs" dxfId="2767" priority="3464" operator="equal">
      <formula>"2. Menor"</formula>
    </cfRule>
    <cfRule type="cellIs" dxfId="2766" priority="3465" operator="equal">
      <formula>"2. Rara Vez"</formula>
    </cfRule>
    <cfRule type="cellIs" dxfId="2765" priority="3466" operator="equal">
      <formula>"1. Insignificante"</formula>
    </cfRule>
    <cfRule type="cellIs" dxfId="2764" priority="3467" operator="equal">
      <formula>"1. Improbable"</formula>
    </cfRule>
    <cfRule type="cellIs" dxfId="2763" priority="3468" operator="equal">
      <formula>"0. No Aplica"</formula>
    </cfRule>
  </conditionalFormatting>
  <conditionalFormatting sqref="AL667">
    <cfRule type="cellIs" dxfId="2762" priority="3391" operator="equal">
      <formula>"No aplica por no esperar o arrojar resultados"</formula>
    </cfRule>
    <cfRule type="cellIs" dxfId="2761" priority="3392" operator="equal">
      <formula>"No aplica por no definirse un riesgo al activo de información"</formula>
    </cfRule>
    <cfRule type="cellIs" dxfId="2760" priority="3393" operator="equal">
      <formula>"0. No Aplica"</formula>
    </cfRule>
    <cfRule type="cellIs" dxfId="2759" priority="3394" operator="equal">
      <formula>"No Aplica-Cuando la línea de activo de información corresponde al agrupamiento de activos de información, ejemplo: Etapas, Grupos."</formula>
    </cfRule>
    <cfRule type="cellIs" dxfId="2758" priority="3395" operator="equal">
      <formula>"No Aplica - N/A"</formula>
    </cfRule>
    <cfRule type="cellIs" dxfId="2757" priority="3396" operator="equal">
      <formula>"Generar plan de tratamiento para controlar, mitigar y/o eliminar el riesgo"</formula>
    </cfRule>
    <cfRule type="cellIs" dxfId="2756" priority="3397" operator="equal">
      <formula>"Generar controles al Activo de Información para proteger su Confidencialidad, Integridad y Disponibilidad del Riesgo"</formula>
    </cfRule>
    <cfRule type="cellIs" dxfId="2755" priority="3398" operator="equal">
      <formula>"Realizar una revisión anual de los controles definidos"</formula>
    </cfRule>
    <cfRule type="cellIs" dxfId="2754" priority="3399" operator="equal">
      <formula>"No se esperan Resultados"</formula>
    </cfRule>
    <cfRule type="cellIs" dxfId="2753" priority="3400" operator="equal">
      <formula>"Positivos"</formula>
    </cfRule>
    <cfRule type="cellIs" dxfId="2752" priority="3401" operator="equal">
      <formula>"Negativos"</formula>
    </cfRule>
    <cfRule type="cellIs" dxfId="2751" priority="3402" operator="equal">
      <formula>"Sin Resultados"</formula>
    </cfRule>
    <cfRule type="cellIs" dxfId="2750" priority="3403" operator="equal">
      <formula>"No"</formula>
    </cfRule>
    <cfRule type="cellIs" dxfId="2749" priority="3404" operator="equal">
      <formula>"No Aplica"</formula>
    </cfRule>
    <cfRule type="cellIs" dxfId="2748" priority="3405" operator="equal">
      <formula>"Si"</formula>
    </cfRule>
    <cfRule type="cellIs" dxfId="2747" priority="3406" operator="equal">
      <formula>"5. Catastrófico"</formula>
    </cfRule>
    <cfRule type="cellIs" dxfId="2746" priority="3407" operator="equal">
      <formula>"5. Casi Seguro"</formula>
    </cfRule>
    <cfRule type="cellIs" dxfId="2745" priority="3408" operator="equal">
      <formula>"4. Mayor"</formula>
    </cfRule>
    <cfRule type="cellIs" dxfId="2744" priority="3409" operator="equal">
      <formula>"4. Probable"</formula>
    </cfRule>
    <cfRule type="cellIs" dxfId="2743" priority="3410" operator="equal">
      <formula>"3. Moderado"</formula>
    </cfRule>
    <cfRule type="cellIs" dxfId="2742" priority="3411" operator="equal">
      <formula>"3. Posible"</formula>
    </cfRule>
    <cfRule type="cellIs" dxfId="2741" priority="3412" operator="equal">
      <formula>"2. Menor"</formula>
    </cfRule>
    <cfRule type="cellIs" dxfId="2740" priority="3413" operator="equal">
      <formula>"2. Rara Vez"</formula>
    </cfRule>
    <cfRule type="cellIs" dxfId="2739" priority="3414" operator="equal">
      <formula>"1. Insignificante"</formula>
    </cfRule>
    <cfRule type="cellIs" dxfId="2738" priority="3415" operator="equal">
      <formula>"1. Improbable"</formula>
    </cfRule>
    <cfRule type="cellIs" dxfId="2737" priority="3416" operator="equal">
      <formula>"0. No Aplica"</formula>
    </cfRule>
  </conditionalFormatting>
  <conditionalFormatting sqref="AL670">
    <cfRule type="cellIs" dxfId="2736" priority="3365" operator="equal">
      <formula>"No aplica por no esperar o arrojar resultados"</formula>
    </cfRule>
    <cfRule type="cellIs" dxfId="2735" priority="3366" operator="equal">
      <formula>"No aplica por no definirse un riesgo al activo de información"</formula>
    </cfRule>
    <cfRule type="cellIs" dxfId="2734" priority="3367" operator="equal">
      <formula>"0. No Aplica"</formula>
    </cfRule>
    <cfRule type="cellIs" dxfId="2733" priority="3368" operator="equal">
      <formula>"No Aplica-Cuando la línea de activo de información corresponde al agrupamiento de activos de información, ejemplo: Etapas, Grupos."</formula>
    </cfRule>
    <cfRule type="cellIs" dxfId="2732" priority="3369" operator="equal">
      <formula>"No Aplica - N/A"</formula>
    </cfRule>
    <cfRule type="cellIs" dxfId="2731" priority="3370" operator="equal">
      <formula>"Generar plan de tratamiento para controlar, mitigar y/o eliminar el riesgo"</formula>
    </cfRule>
    <cfRule type="cellIs" dxfId="2730" priority="3371" operator="equal">
      <formula>"Generar controles al Activo de Información para proteger su Confidencialidad, Integridad y Disponibilidad del Riesgo"</formula>
    </cfRule>
    <cfRule type="cellIs" dxfId="2729" priority="3372" operator="equal">
      <formula>"Realizar una revisión anual de los controles definidos"</formula>
    </cfRule>
    <cfRule type="cellIs" dxfId="2728" priority="3373" operator="equal">
      <formula>"No se esperan Resultados"</formula>
    </cfRule>
    <cfRule type="cellIs" dxfId="2727" priority="3374" operator="equal">
      <formula>"Positivos"</formula>
    </cfRule>
    <cfRule type="cellIs" dxfId="2726" priority="3375" operator="equal">
      <formula>"Negativos"</formula>
    </cfRule>
    <cfRule type="cellIs" dxfId="2725" priority="3376" operator="equal">
      <formula>"Sin Resultados"</formula>
    </cfRule>
    <cfRule type="cellIs" dxfId="2724" priority="3377" operator="equal">
      <formula>"No"</formula>
    </cfRule>
    <cfRule type="cellIs" dxfId="2723" priority="3378" operator="equal">
      <formula>"No Aplica"</formula>
    </cfRule>
    <cfRule type="cellIs" dxfId="2722" priority="3379" operator="equal">
      <formula>"Si"</formula>
    </cfRule>
    <cfRule type="cellIs" dxfId="2721" priority="3380" operator="equal">
      <formula>"5. Catastrófico"</formula>
    </cfRule>
    <cfRule type="cellIs" dxfId="2720" priority="3381" operator="equal">
      <formula>"5. Casi Seguro"</formula>
    </cfRule>
    <cfRule type="cellIs" dxfId="2719" priority="3382" operator="equal">
      <formula>"4. Mayor"</formula>
    </cfRule>
    <cfRule type="cellIs" dxfId="2718" priority="3383" operator="equal">
      <formula>"4. Probable"</formula>
    </cfRule>
    <cfRule type="cellIs" dxfId="2717" priority="3384" operator="equal">
      <formula>"3. Moderado"</formula>
    </cfRule>
    <cfRule type="cellIs" dxfId="2716" priority="3385" operator="equal">
      <formula>"3. Posible"</formula>
    </cfRule>
    <cfRule type="cellIs" dxfId="2715" priority="3386" operator="equal">
      <formula>"2. Menor"</formula>
    </cfRule>
    <cfRule type="cellIs" dxfId="2714" priority="3387" operator="equal">
      <formula>"2. Rara Vez"</formula>
    </cfRule>
    <cfRule type="cellIs" dxfId="2713" priority="3388" operator="equal">
      <formula>"1. Insignificante"</formula>
    </cfRule>
    <cfRule type="cellIs" dxfId="2712" priority="3389" operator="equal">
      <formula>"1. Improbable"</formula>
    </cfRule>
    <cfRule type="cellIs" dxfId="2711" priority="3390" operator="equal">
      <formula>"0. No Aplica"</formula>
    </cfRule>
  </conditionalFormatting>
  <conditionalFormatting sqref="AL673">
    <cfRule type="cellIs" dxfId="2710" priority="3287" operator="equal">
      <formula>"No aplica por no esperar o arrojar resultados"</formula>
    </cfRule>
    <cfRule type="cellIs" dxfId="2709" priority="3288" operator="equal">
      <formula>"No aplica por no definirse un riesgo al activo de información"</formula>
    </cfRule>
    <cfRule type="cellIs" dxfId="2708" priority="3289" operator="equal">
      <formula>"0. No Aplica"</formula>
    </cfRule>
    <cfRule type="cellIs" dxfId="2707" priority="3290" operator="equal">
      <formula>"No Aplica-Cuando la línea de activo de información corresponde al agrupamiento de activos de información, ejemplo: Etapas, Grupos."</formula>
    </cfRule>
    <cfRule type="cellIs" dxfId="2706" priority="3291" operator="equal">
      <formula>"No Aplica - N/A"</formula>
    </cfRule>
    <cfRule type="cellIs" dxfId="2705" priority="3292" operator="equal">
      <formula>"Generar plan de tratamiento para controlar, mitigar y/o eliminar el riesgo"</formula>
    </cfRule>
    <cfRule type="cellIs" dxfId="2704" priority="3293" operator="equal">
      <formula>"Generar controles al Activo de Información para proteger su Confidencialidad, Integridad y Disponibilidad del Riesgo"</formula>
    </cfRule>
    <cfRule type="cellIs" dxfId="2703" priority="3294" operator="equal">
      <formula>"Realizar una revisión anual de los controles definidos"</formula>
    </cfRule>
    <cfRule type="cellIs" dxfId="2702" priority="3295" operator="equal">
      <formula>"No se esperan Resultados"</formula>
    </cfRule>
    <cfRule type="cellIs" dxfId="2701" priority="3296" operator="equal">
      <formula>"Positivos"</formula>
    </cfRule>
    <cfRule type="cellIs" dxfId="2700" priority="3297" operator="equal">
      <formula>"Negativos"</formula>
    </cfRule>
    <cfRule type="cellIs" dxfId="2699" priority="3298" operator="equal">
      <formula>"Sin Resultados"</formula>
    </cfRule>
    <cfRule type="cellIs" dxfId="2698" priority="3299" operator="equal">
      <formula>"No"</formula>
    </cfRule>
    <cfRule type="cellIs" dxfId="2697" priority="3300" operator="equal">
      <formula>"No Aplica"</formula>
    </cfRule>
    <cfRule type="cellIs" dxfId="2696" priority="3301" operator="equal">
      <formula>"Si"</formula>
    </cfRule>
    <cfRule type="cellIs" dxfId="2695" priority="3302" operator="equal">
      <formula>"5. Catastrófico"</formula>
    </cfRule>
    <cfRule type="cellIs" dxfId="2694" priority="3303" operator="equal">
      <formula>"5. Casi Seguro"</formula>
    </cfRule>
    <cfRule type="cellIs" dxfId="2693" priority="3304" operator="equal">
      <formula>"4. Mayor"</formula>
    </cfRule>
    <cfRule type="cellIs" dxfId="2692" priority="3305" operator="equal">
      <formula>"4. Probable"</formula>
    </cfRule>
    <cfRule type="cellIs" dxfId="2691" priority="3306" operator="equal">
      <formula>"3. Moderado"</formula>
    </cfRule>
    <cfRule type="cellIs" dxfId="2690" priority="3307" operator="equal">
      <formula>"3. Posible"</formula>
    </cfRule>
    <cfRule type="cellIs" dxfId="2689" priority="3308" operator="equal">
      <formula>"2. Menor"</formula>
    </cfRule>
    <cfRule type="cellIs" dxfId="2688" priority="3309" operator="equal">
      <formula>"2. Rara Vez"</formula>
    </cfRule>
    <cfRule type="cellIs" dxfId="2687" priority="3310" operator="equal">
      <formula>"1. Insignificante"</formula>
    </cfRule>
    <cfRule type="cellIs" dxfId="2686" priority="3311" operator="equal">
      <formula>"1. Improbable"</formula>
    </cfRule>
    <cfRule type="cellIs" dxfId="2685" priority="3312" operator="equal">
      <formula>"0. No Aplica"</formula>
    </cfRule>
  </conditionalFormatting>
  <conditionalFormatting sqref="AL676">
    <cfRule type="cellIs" dxfId="2684" priority="3261" operator="equal">
      <formula>"No aplica por no esperar o arrojar resultados"</formula>
    </cfRule>
    <cfRule type="cellIs" dxfId="2683" priority="3262" operator="equal">
      <formula>"No aplica por no definirse un riesgo al activo de información"</formula>
    </cfRule>
    <cfRule type="cellIs" dxfId="2682" priority="3263" operator="equal">
      <formula>"0. No Aplica"</formula>
    </cfRule>
    <cfRule type="cellIs" dxfId="2681" priority="3264" operator="equal">
      <formula>"No Aplica-Cuando la línea de activo de información corresponde al agrupamiento de activos de información, ejemplo: Etapas, Grupos."</formula>
    </cfRule>
    <cfRule type="cellIs" dxfId="2680" priority="3265" operator="equal">
      <formula>"No Aplica - N/A"</formula>
    </cfRule>
    <cfRule type="cellIs" dxfId="2679" priority="3266" operator="equal">
      <formula>"Generar plan de tratamiento para controlar, mitigar y/o eliminar el riesgo"</formula>
    </cfRule>
    <cfRule type="cellIs" dxfId="2678" priority="3267" operator="equal">
      <formula>"Generar controles al Activo de Información para proteger su Confidencialidad, Integridad y Disponibilidad del Riesgo"</formula>
    </cfRule>
    <cfRule type="cellIs" dxfId="2677" priority="3268" operator="equal">
      <formula>"Realizar una revisión anual de los controles definidos"</formula>
    </cfRule>
    <cfRule type="cellIs" dxfId="2676" priority="3269" operator="equal">
      <formula>"No se esperan Resultados"</formula>
    </cfRule>
    <cfRule type="cellIs" dxfId="2675" priority="3270" operator="equal">
      <formula>"Positivos"</formula>
    </cfRule>
    <cfRule type="cellIs" dxfId="2674" priority="3271" operator="equal">
      <formula>"Negativos"</formula>
    </cfRule>
    <cfRule type="cellIs" dxfId="2673" priority="3272" operator="equal">
      <formula>"Sin Resultados"</formula>
    </cfRule>
    <cfRule type="cellIs" dxfId="2672" priority="3273" operator="equal">
      <formula>"No"</formula>
    </cfRule>
    <cfRule type="cellIs" dxfId="2671" priority="3274" operator="equal">
      <formula>"No Aplica"</formula>
    </cfRule>
    <cfRule type="cellIs" dxfId="2670" priority="3275" operator="equal">
      <formula>"Si"</formula>
    </cfRule>
    <cfRule type="cellIs" dxfId="2669" priority="3276" operator="equal">
      <formula>"5. Catastrófico"</formula>
    </cfRule>
    <cfRule type="cellIs" dxfId="2668" priority="3277" operator="equal">
      <formula>"5. Casi Seguro"</formula>
    </cfRule>
    <cfRule type="cellIs" dxfId="2667" priority="3278" operator="equal">
      <formula>"4. Mayor"</formula>
    </cfRule>
    <cfRule type="cellIs" dxfId="2666" priority="3279" operator="equal">
      <formula>"4. Probable"</formula>
    </cfRule>
    <cfRule type="cellIs" dxfId="2665" priority="3280" operator="equal">
      <formula>"3. Moderado"</formula>
    </cfRule>
    <cfRule type="cellIs" dxfId="2664" priority="3281" operator="equal">
      <formula>"3. Posible"</formula>
    </cfRule>
    <cfRule type="cellIs" dxfId="2663" priority="3282" operator="equal">
      <formula>"2. Menor"</formula>
    </cfRule>
    <cfRule type="cellIs" dxfId="2662" priority="3283" operator="equal">
      <formula>"2. Rara Vez"</formula>
    </cfRule>
    <cfRule type="cellIs" dxfId="2661" priority="3284" operator="equal">
      <formula>"1. Insignificante"</formula>
    </cfRule>
    <cfRule type="cellIs" dxfId="2660" priority="3285" operator="equal">
      <formula>"1. Improbable"</formula>
    </cfRule>
    <cfRule type="cellIs" dxfId="2659" priority="3286" operator="equal">
      <formula>"0. No Aplica"</formula>
    </cfRule>
  </conditionalFormatting>
  <conditionalFormatting sqref="AL1024:AL1025">
    <cfRule type="cellIs" dxfId="2658" priority="1610" operator="equal">
      <formula>"No aplica por no esperar o arrojar resultados"</formula>
    </cfRule>
    <cfRule type="cellIs" dxfId="2657" priority="1611" operator="equal">
      <formula>"No aplica por no definirse un riesgo al activo de información"</formula>
    </cfRule>
    <cfRule type="cellIs" dxfId="2656" priority="1612" operator="equal">
      <formula>"0. No Aplica"</formula>
    </cfRule>
    <cfRule type="cellIs" dxfId="2655" priority="1613" operator="equal">
      <formula>"No Aplica-Cuando la línea de activo de información corresponde al agrupamiento de activos de información, ejemplo: Etapas, Grupos."</formula>
    </cfRule>
    <cfRule type="cellIs" dxfId="2654" priority="1614" operator="equal">
      <formula>"No Aplica - N/A"</formula>
    </cfRule>
    <cfRule type="cellIs" dxfId="2653" priority="1615" operator="equal">
      <formula>"Generar plan de tratamiento para controlar, mitigar y/o eliminar el riesgo"</formula>
    </cfRule>
    <cfRule type="cellIs" dxfId="2652" priority="1616" operator="equal">
      <formula>"Generar controles al Activo de Información para proteger su Confidencialidad, Integridad y Disponibilidad del Riesgo"</formula>
    </cfRule>
    <cfRule type="cellIs" dxfId="2651" priority="1617" operator="equal">
      <formula>"Realizar una revisión anual de los controles definidos"</formula>
    </cfRule>
    <cfRule type="cellIs" dxfId="2650" priority="1618" operator="equal">
      <formula>"No se esperan Resultados"</formula>
    </cfRule>
    <cfRule type="cellIs" dxfId="2649" priority="1619" operator="equal">
      <formula>"Positivos"</formula>
    </cfRule>
    <cfRule type="cellIs" dxfId="2648" priority="1620" operator="equal">
      <formula>"Negativos"</formula>
    </cfRule>
    <cfRule type="cellIs" dxfId="2647" priority="1621" operator="equal">
      <formula>"Sin Resultados"</formula>
    </cfRule>
    <cfRule type="cellIs" dxfId="2646" priority="1622" operator="equal">
      <formula>"No"</formula>
    </cfRule>
    <cfRule type="cellIs" dxfId="2645" priority="1623" operator="equal">
      <formula>"No Aplica"</formula>
    </cfRule>
    <cfRule type="cellIs" dxfId="2644" priority="1624" operator="equal">
      <formula>"Si"</formula>
    </cfRule>
    <cfRule type="cellIs" dxfId="2643" priority="1625" operator="equal">
      <formula>"5. Catastrófico"</formula>
    </cfRule>
    <cfRule type="cellIs" dxfId="2642" priority="1626" operator="equal">
      <formula>"5. Casi Seguro"</formula>
    </cfRule>
    <cfRule type="cellIs" dxfId="2641" priority="1627" operator="equal">
      <formula>"4. Mayor"</formula>
    </cfRule>
    <cfRule type="cellIs" dxfId="2640" priority="1628" operator="equal">
      <formula>"4. Probable"</formula>
    </cfRule>
    <cfRule type="cellIs" dxfId="2639" priority="1629" operator="equal">
      <formula>"3. Moderado"</formula>
    </cfRule>
    <cfRule type="cellIs" dxfId="2638" priority="1630" operator="equal">
      <formula>"3. Posible"</formula>
    </cfRule>
    <cfRule type="cellIs" dxfId="2637" priority="1631" operator="equal">
      <formula>"2. Menor"</formula>
    </cfRule>
    <cfRule type="cellIs" dxfId="2636" priority="1632" operator="equal">
      <formula>"2. Rara Vez"</formula>
    </cfRule>
    <cfRule type="cellIs" dxfId="2635" priority="1633" operator="equal">
      <formula>"1. Insignificante"</formula>
    </cfRule>
    <cfRule type="cellIs" dxfId="2634" priority="1634" operator="equal">
      <formula>"1. Improbable"</formula>
    </cfRule>
    <cfRule type="cellIs" dxfId="2633" priority="1635" operator="equal">
      <formula>"0. No Aplica"</formula>
    </cfRule>
  </conditionalFormatting>
  <conditionalFormatting sqref="AN9:AN113">
    <cfRule type="cellIs" dxfId="2632" priority="7084" operator="equal">
      <formula>"No se esperan Resultados"</formula>
    </cfRule>
    <cfRule type="cellIs" dxfId="2631" priority="7085" operator="equal">
      <formula>"Sin Resultados"</formula>
    </cfRule>
    <cfRule type="cellIs" dxfId="2630" priority="7086" operator="equal">
      <formula>"Negativos"</formula>
    </cfRule>
    <cfRule type="cellIs" dxfId="2629" priority="7087" operator="equal">
      <formula>"Positivos"</formula>
    </cfRule>
  </conditionalFormatting>
  <conditionalFormatting sqref="AN114:AN155">
    <cfRule type="cellIs" dxfId="2628" priority="6693" operator="equal">
      <formula>"No se esperan Resultados"</formula>
    </cfRule>
    <cfRule type="cellIs" dxfId="2627" priority="6694" operator="equal">
      <formula>"Sin Resultados"</formula>
    </cfRule>
    <cfRule type="cellIs" dxfId="2626" priority="6695" operator="equal">
      <formula>"Negativos"</formula>
    </cfRule>
    <cfRule type="cellIs" dxfId="2625" priority="6696" operator="equal">
      <formula>"Positivos"</formula>
    </cfRule>
  </conditionalFormatting>
  <conditionalFormatting sqref="AN156:AN185">
    <cfRule type="cellIs" dxfId="2624" priority="6453" operator="equal">
      <formula>"No se esperan Resultados"</formula>
    </cfRule>
    <cfRule type="cellIs" dxfId="2623" priority="6454" operator="equal">
      <formula>"Sin Resultados"</formula>
    </cfRule>
    <cfRule type="cellIs" dxfId="2622" priority="6455" operator="equal">
      <formula>"Negativos"</formula>
    </cfRule>
    <cfRule type="cellIs" dxfId="2621" priority="6456" operator="equal">
      <formula>"Positivos"</formula>
    </cfRule>
  </conditionalFormatting>
  <conditionalFormatting sqref="AN186:AN209">
    <cfRule type="cellIs" dxfId="2620" priority="6278" operator="equal">
      <formula>"No se esperan Resultados"</formula>
    </cfRule>
    <cfRule type="cellIs" dxfId="2619" priority="6279" operator="equal">
      <formula>"Sin Resultados"</formula>
    </cfRule>
    <cfRule type="cellIs" dxfId="2618" priority="6280" operator="equal">
      <formula>"Negativos"</formula>
    </cfRule>
    <cfRule type="cellIs" dxfId="2617" priority="6281" operator="equal">
      <formula>"Positivos"</formula>
    </cfRule>
  </conditionalFormatting>
  <conditionalFormatting sqref="AN210:AN233">
    <cfRule type="cellIs" dxfId="2616" priority="6068" operator="equal">
      <formula>"No se esperan Resultados"</formula>
    </cfRule>
    <cfRule type="cellIs" dxfId="2615" priority="6069" operator="equal">
      <formula>"Sin Resultados"</formula>
    </cfRule>
    <cfRule type="cellIs" dxfId="2614" priority="6070" operator="equal">
      <formula>"Negativos"</formula>
    </cfRule>
    <cfRule type="cellIs" dxfId="2613" priority="6071" operator="equal">
      <formula>"Positivos"</formula>
    </cfRule>
  </conditionalFormatting>
  <conditionalFormatting sqref="AN234:AN269">
    <cfRule type="cellIs" dxfId="2612" priority="5855" operator="equal">
      <formula>"No se esperan Resultados"</formula>
    </cfRule>
    <cfRule type="cellIs" dxfId="2611" priority="5856" operator="equal">
      <formula>"Sin Resultados"</formula>
    </cfRule>
    <cfRule type="cellIs" dxfId="2610" priority="5857" operator="equal">
      <formula>"Negativos"</formula>
    </cfRule>
    <cfRule type="cellIs" dxfId="2609" priority="5858" operator="equal">
      <formula>"Positivos"</formula>
    </cfRule>
  </conditionalFormatting>
  <conditionalFormatting sqref="AN270:AN317">
    <cfRule type="cellIs" dxfId="2608" priority="5841" operator="equal">
      <formula>"No se esperan Resultados"</formula>
    </cfRule>
    <cfRule type="cellIs" dxfId="2607" priority="5842" operator="equal">
      <formula>"Sin Resultados"</formula>
    </cfRule>
    <cfRule type="cellIs" dxfId="2606" priority="5843" operator="equal">
      <formula>"Negativos"</formula>
    </cfRule>
    <cfRule type="cellIs" dxfId="2605" priority="5844" operator="equal">
      <formula>"Positivos"</formula>
    </cfRule>
  </conditionalFormatting>
  <conditionalFormatting sqref="AN318:AN371">
    <cfRule type="cellIs" dxfId="2604" priority="5147" operator="equal">
      <formula>"No se esperan Resultados"</formula>
    </cfRule>
    <cfRule type="cellIs" dxfId="2603" priority="5148" operator="equal">
      <formula>"Sin Resultados"</formula>
    </cfRule>
    <cfRule type="cellIs" dxfId="2602" priority="5149" operator="equal">
      <formula>"Negativos"</formula>
    </cfRule>
    <cfRule type="cellIs" dxfId="2601" priority="5150" operator="equal">
      <formula>"Positivos"</formula>
    </cfRule>
  </conditionalFormatting>
  <conditionalFormatting sqref="AN372:AN413">
    <cfRule type="cellIs" dxfId="2600" priority="4979" operator="equal">
      <formula>"No se esperan Resultados"</formula>
    </cfRule>
    <cfRule type="cellIs" dxfId="2599" priority="4980" operator="equal">
      <formula>"Sin Resultados"</formula>
    </cfRule>
    <cfRule type="cellIs" dxfId="2598" priority="4981" operator="equal">
      <formula>"Negativos"</formula>
    </cfRule>
    <cfRule type="cellIs" dxfId="2597" priority="4982" operator="equal">
      <formula>"Positivos"</formula>
    </cfRule>
  </conditionalFormatting>
  <conditionalFormatting sqref="AN414:AN437">
    <cfRule type="cellIs" dxfId="2596" priority="4904" operator="equal">
      <formula>"No se esperan Resultados"</formula>
    </cfRule>
    <cfRule type="cellIs" dxfId="2595" priority="4905" operator="equal">
      <formula>"Sin Resultados"</formula>
    </cfRule>
    <cfRule type="cellIs" dxfId="2594" priority="4906" operator="equal">
      <formula>"Negativos"</formula>
    </cfRule>
    <cfRule type="cellIs" dxfId="2593" priority="4907" operator="equal">
      <formula>"Positivos"</formula>
    </cfRule>
  </conditionalFormatting>
  <conditionalFormatting sqref="AN438:AN467">
    <cfRule type="cellIs" dxfId="2592" priority="4782" operator="equal">
      <formula>"No se esperan Resultados"</formula>
    </cfRule>
    <cfRule type="cellIs" dxfId="2591" priority="4783" operator="equal">
      <formula>"Sin Resultados"</formula>
    </cfRule>
    <cfRule type="cellIs" dxfId="2590" priority="4784" operator="equal">
      <formula>"Negativos"</formula>
    </cfRule>
    <cfRule type="cellIs" dxfId="2589" priority="4785" operator="equal">
      <formula>"Positivos"</formula>
    </cfRule>
  </conditionalFormatting>
  <conditionalFormatting sqref="AN468:AN503">
    <cfRule type="cellIs" dxfId="2588" priority="4723" operator="equal">
      <formula>"No se esperan Resultados"</formula>
    </cfRule>
    <cfRule type="cellIs" dxfId="2587" priority="4724" operator="equal">
      <formula>"Sin Resultados"</formula>
    </cfRule>
    <cfRule type="cellIs" dxfId="2586" priority="4725" operator="equal">
      <formula>"Negativos"</formula>
    </cfRule>
    <cfRule type="cellIs" dxfId="2585" priority="4726" operator="equal">
      <formula>"Positivos"</formula>
    </cfRule>
  </conditionalFormatting>
  <conditionalFormatting sqref="AN504:AN533">
    <cfRule type="cellIs" dxfId="2584" priority="4318" operator="equal">
      <formula>"No se esperan Resultados"</formula>
    </cfRule>
    <cfRule type="cellIs" dxfId="2583" priority="4319" operator="equal">
      <formula>"Sin Resultados"</formula>
    </cfRule>
    <cfRule type="cellIs" dxfId="2582" priority="4320" operator="equal">
      <formula>"Negativos"</formula>
    </cfRule>
    <cfRule type="cellIs" dxfId="2581" priority="4321" operator="equal">
      <formula>"Positivos"</formula>
    </cfRule>
  </conditionalFormatting>
  <conditionalFormatting sqref="AN534:AN563">
    <cfRule type="cellIs" dxfId="2580" priority="4251" operator="equal">
      <formula>"No se esperan Resultados"</formula>
    </cfRule>
    <cfRule type="cellIs" dxfId="2579" priority="4252" operator="equal">
      <formula>"Sin Resultados"</formula>
    </cfRule>
    <cfRule type="cellIs" dxfId="2578" priority="4253" operator="equal">
      <formula>"Negativos"</formula>
    </cfRule>
    <cfRule type="cellIs" dxfId="2577" priority="4254" operator="equal">
      <formula>"Positivos"</formula>
    </cfRule>
  </conditionalFormatting>
  <conditionalFormatting sqref="AN564:AN605">
    <cfRule type="cellIs" dxfId="2576" priority="4129" operator="equal">
      <formula>"No se esperan Resultados"</formula>
    </cfRule>
    <cfRule type="cellIs" dxfId="2575" priority="4130" operator="equal">
      <formula>"Sin Resultados"</formula>
    </cfRule>
    <cfRule type="cellIs" dxfId="2574" priority="4131" operator="equal">
      <formula>"Negativos"</formula>
    </cfRule>
    <cfRule type="cellIs" dxfId="2573" priority="4132" operator="equal">
      <formula>"Positivos"</formula>
    </cfRule>
  </conditionalFormatting>
  <conditionalFormatting sqref="AN606:AN677">
    <cfRule type="cellIs" dxfId="2572" priority="3178" operator="equal">
      <formula>"No se esperan Resultados"</formula>
    </cfRule>
    <cfRule type="cellIs" dxfId="2571" priority="3179" operator="equal">
      <formula>"Sin Resultados"</formula>
    </cfRule>
    <cfRule type="cellIs" dxfId="2570" priority="3180" operator="equal">
      <formula>"Negativos"</formula>
    </cfRule>
    <cfRule type="cellIs" dxfId="2569" priority="3181" operator="equal">
      <formula>"Positivos"</formula>
    </cfRule>
  </conditionalFormatting>
  <conditionalFormatting sqref="AN678:AN695">
    <cfRule type="cellIs" dxfId="2568" priority="3025" operator="equal">
      <formula>"No se esperan Resultados"</formula>
    </cfRule>
    <cfRule type="cellIs" dxfId="2567" priority="3026" operator="equal">
      <formula>"Sin Resultados"</formula>
    </cfRule>
    <cfRule type="cellIs" dxfId="2566" priority="3027" operator="equal">
      <formula>"Negativos"</formula>
    </cfRule>
    <cfRule type="cellIs" dxfId="2565" priority="3028" operator="equal">
      <formula>"Positivos"</formula>
    </cfRule>
  </conditionalFormatting>
  <conditionalFormatting sqref="AN696:AN731">
    <cfRule type="cellIs" dxfId="2564" priority="2808" operator="equal">
      <formula>"No se esperan Resultados"</formula>
    </cfRule>
    <cfRule type="cellIs" dxfId="2563" priority="2809" operator="equal">
      <formula>"Sin Resultados"</formula>
    </cfRule>
    <cfRule type="cellIs" dxfId="2562" priority="2810" operator="equal">
      <formula>"Negativos"</formula>
    </cfRule>
    <cfRule type="cellIs" dxfId="2561" priority="2811" operator="equal">
      <formula>"Positivos"</formula>
    </cfRule>
  </conditionalFormatting>
  <conditionalFormatting sqref="AN732:AN761">
    <cfRule type="cellIs" dxfId="2560" priority="2704" operator="equal">
      <formula>"No se esperan Resultados"</formula>
    </cfRule>
    <cfRule type="cellIs" dxfId="2559" priority="2705" operator="equal">
      <formula>"Sin Resultados"</formula>
    </cfRule>
    <cfRule type="cellIs" dxfId="2558" priority="2706" operator="equal">
      <formula>"Negativos"</formula>
    </cfRule>
    <cfRule type="cellIs" dxfId="2557" priority="2707" operator="equal">
      <formula>"Positivos"</formula>
    </cfRule>
  </conditionalFormatting>
  <conditionalFormatting sqref="AN762:AN815">
    <cfRule type="cellIs" dxfId="2556" priority="2645" operator="equal">
      <formula>"No se esperan Resultados"</formula>
    </cfRule>
    <cfRule type="cellIs" dxfId="2555" priority="2646" operator="equal">
      <formula>"Sin Resultados"</formula>
    </cfRule>
    <cfRule type="cellIs" dxfId="2554" priority="2647" operator="equal">
      <formula>"Negativos"</formula>
    </cfRule>
    <cfRule type="cellIs" dxfId="2553" priority="2648" operator="equal">
      <formula>"Positivos"</formula>
    </cfRule>
  </conditionalFormatting>
  <conditionalFormatting sqref="AN816:AN845">
    <cfRule type="cellIs" dxfId="2552" priority="2332" operator="equal">
      <formula>"No se esperan Resultados"</formula>
    </cfRule>
    <cfRule type="cellIs" dxfId="2551" priority="2333" operator="equal">
      <formula>"Sin Resultados"</formula>
    </cfRule>
    <cfRule type="cellIs" dxfId="2550" priority="2334" operator="equal">
      <formula>"Negativos"</formula>
    </cfRule>
    <cfRule type="cellIs" dxfId="2549" priority="2335" operator="equal">
      <formula>"Positivos"</formula>
    </cfRule>
  </conditionalFormatting>
  <conditionalFormatting sqref="AN846:AN905">
    <cfRule type="cellIs" dxfId="2548" priority="2088" operator="equal">
      <formula>"No se esperan Resultados"</formula>
    </cfRule>
    <cfRule type="cellIs" dxfId="2547" priority="2089" operator="equal">
      <formula>"Sin Resultados"</formula>
    </cfRule>
    <cfRule type="cellIs" dxfId="2546" priority="2090" operator="equal">
      <formula>"Negativos"</formula>
    </cfRule>
    <cfRule type="cellIs" dxfId="2545" priority="2091" operator="equal">
      <formula>"Positivos"</formula>
    </cfRule>
  </conditionalFormatting>
  <conditionalFormatting sqref="AN906:AN935">
    <cfRule type="cellIs" dxfId="2544" priority="109" operator="equal">
      <formula>"No se esperan Resultados"</formula>
    </cfRule>
    <cfRule type="cellIs" dxfId="2543" priority="110" operator="equal">
      <formula>"Sin Resultados"</formula>
    </cfRule>
    <cfRule type="cellIs" dxfId="2542" priority="111" operator="equal">
      <formula>"Negativos"</formula>
    </cfRule>
    <cfRule type="cellIs" dxfId="2541" priority="112" operator="equal">
      <formula>"Positivos"</formula>
    </cfRule>
  </conditionalFormatting>
  <conditionalFormatting sqref="AN936:AN977">
    <cfRule type="cellIs" dxfId="2540" priority="2015" operator="equal">
      <formula>"No se esperan Resultados"</formula>
    </cfRule>
    <cfRule type="cellIs" dxfId="2539" priority="2016" operator="equal">
      <formula>"Sin Resultados"</formula>
    </cfRule>
    <cfRule type="cellIs" dxfId="2538" priority="2017" operator="equal">
      <formula>"Negativos"</formula>
    </cfRule>
    <cfRule type="cellIs" dxfId="2537" priority="2018" operator="equal">
      <formula>"Positivos"</formula>
    </cfRule>
  </conditionalFormatting>
  <conditionalFormatting sqref="AN978:AN1025">
    <cfRule type="cellIs" dxfId="2536" priority="1606" operator="equal">
      <formula>"No se esperan Resultados"</formula>
    </cfRule>
    <cfRule type="cellIs" dxfId="2535" priority="1607" operator="equal">
      <formula>"Sin Resultados"</formula>
    </cfRule>
    <cfRule type="cellIs" dxfId="2534" priority="1608" operator="equal">
      <formula>"Negativos"</formula>
    </cfRule>
    <cfRule type="cellIs" dxfId="2533" priority="1609" operator="equal">
      <formula>"Positivos"</formula>
    </cfRule>
  </conditionalFormatting>
  <conditionalFormatting sqref="AN1026:AN1067">
    <cfRule type="cellIs" dxfId="2532" priority="1351" operator="equal">
      <formula>"No se esperan Resultados"</formula>
    </cfRule>
    <cfRule type="cellIs" dxfId="2531" priority="1352" operator="equal">
      <formula>"Sin Resultados"</formula>
    </cfRule>
    <cfRule type="cellIs" dxfId="2530" priority="1353" operator="equal">
      <formula>"Negativos"</formula>
    </cfRule>
    <cfRule type="cellIs" dxfId="2529" priority="1354" operator="equal">
      <formula>"Positivos"</formula>
    </cfRule>
  </conditionalFormatting>
  <conditionalFormatting sqref="AN1068:AN1109">
    <cfRule type="cellIs" dxfId="2528" priority="1292" operator="equal">
      <formula>"No se esperan Resultados"</formula>
    </cfRule>
    <cfRule type="cellIs" dxfId="2527" priority="1293" operator="equal">
      <formula>"Sin Resultados"</formula>
    </cfRule>
    <cfRule type="cellIs" dxfId="2526" priority="1294" operator="equal">
      <formula>"Negativos"</formula>
    </cfRule>
    <cfRule type="cellIs" dxfId="2525" priority="1295" operator="equal">
      <formula>"Positivos"</formula>
    </cfRule>
  </conditionalFormatting>
  <conditionalFormatting sqref="AN1110:AN1151">
    <cfRule type="cellIs" dxfId="2524" priority="998" operator="equal">
      <formula>"No se esperan Resultados"</formula>
    </cfRule>
    <cfRule type="cellIs" dxfId="2523" priority="999" operator="equal">
      <formula>"Sin Resultados"</formula>
    </cfRule>
    <cfRule type="cellIs" dxfId="2522" priority="1000" operator="equal">
      <formula>"Negativos"</formula>
    </cfRule>
    <cfRule type="cellIs" dxfId="2521" priority="1001" operator="equal">
      <formula>"Positivos"</formula>
    </cfRule>
  </conditionalFormatting>
  <conditionalFormatting sqref="AN1152:AN1181">
    <cfRule type="cellIs" dxfId="2520" priority="948" operator="equal">
      <formula>"No se esperan Resultados"</formula>
    </cfRule>
    <cfRule type="cellIs" dxfId="2519" priority="949" operator="equal">
      <formula>"Sin Resultados"</formula>
    </cfRule>
    <cfRule type="cellIs" dxfId="2518" priority="950" operator="equal">
      <formula>"Negativos"</formula>
    </cfRule>
    <cfRule type="cellIs" dxfId="2517" priority="951" operator="equal">
      <formula>"Positivos"</formula>
    </cfRule>
  </conditionalFormatting>
  <conditionalFormatting sqref="AN1182:AN1199">
    <cfRule type="cellIs" dxfId="2516" priority="831" operator="equal">
      <formula>"No se esperan Resultados"</formula>
    </cfRule>
    <cfRule type="cellIs" dxfId="2515" priority="832" operator="equal">
      <formula>"Sin Resultados"</formula>
    </cfRule>
    <cfRule type="cellIs" dxfId="2514" priority="833" operator="equal">
      <formula>"Negativos"</formula>
    </cfRule>
    <cfRule type="cellIs" dxfId="2513" priority="834" operator="equal">
      <formula>"Positivos"</formula>
    </cfRule>
  </conditionalFormatting>
  <conditionalFormatting sqref="AN1200:AN1217">
    <cfRule type="cellIs" dxfId="2512" priority="738" operator="equal">
      <formula>"No se esperan Resultados"</formula>
    </cfRule>
    <cfRule type="cellIs" dxfId="2511" priority="739" operator="equal">
      <formula>"Sin Resultados"</formula>
    </cfRule>
    <cfRule type="cellIs" dxfId="2510" priority="740" operator="equal">
      <formula>"Negativos"</formula>
    </cfRule>
    <cfRule type="cellIs" dxfId="2509" priority="741" operator="equal">
      <formula>"Positivos"</formula>
    </cfRule>
  </conditionalFormatting>
  <conditionalFormatting sqref="AN1218:AN1247">
    <cfRule type="cellIs" dxfId="2508" priority="514" operator="equal">
      <formula>"No se esperan Resultados"</formula>
    </cfRule>
    <cfRule type="cellIs" dxfId="2507" priority="515" operator="equal">
      <formula>"Sin Resultados"</formula>
    </cfRule>
    <cfRule type="cellIs" dxfId="2506" priority="516" operator="equal">
      <formula>"Negativos"</formula>
    </cfRule>
    <cfRule type="cellIs" dxfId="2505" priority="517" operator="equal">
      <formula>"Positivos"</formula>
    </cfRule>
  </conditionalFormatting>
  <conditionalFormatting sqref="AN1248:AN1289">
    <cfRule type="cellIs" dxfId="2504" priority="290" operator="equal">
      <formula>"No se esperan Resultados"</formula>
    </cfRule>
    <cfRule type="cellIs" dxfId="2503" priority="291" operator="equal">
      <formula>"Sin Resultados"</formula>
    </cfRule>
    <cfRule type="cellIs" dxfId="2502" priority="292" operator="equal">
      <formula>"Negativos"</formula>
    </cfRule>
    <cfRule type="cellIs" dxfId="2501" priority="293" operator="equal">
      <formula>"Positivos"</formula>
    </cfRule>
  </conditionalFormatting>
  <conditionalFormatting sqref="AN1290:AN1319">
    <cfRule type="cellIs" dxfId="2500" priority="168" operator="equal">
      <formula>"No se esperan Resultados"</formula>
    </cfRule>
    <cfRule type="cellIs" dxfId="2499" priority="169" operator="equal">
      <formula>"Sin Resultados"</formula>
    </cfRule>
    <cfRule type="cellIs" dxfId="2498" priority="170" operator="equal">
      <formula>"Negativos"</formula>
    </cfRule>
    <cfRule type="cellIs" dxfId="2497" priority="171" operator="equal">
      <formula>"Positivos"</formula>
    </cfRule>
  </conditionalFormatting>
  <conditionalFormatting sqref="AO120:AO122">
    <cfRule type="cellIs" dxfId="2496" priority="6618" operator="equal">
      <formula>"No Aplica-Cuando la línea de activo de información corresponde al agrupamiento de activos de información, ejemplo: Etapas, Grupos."</formula>
    </cfRule>
    <cfRule type="cellIs" dxfId="2495" priority="6619" operator="equal">
      <formula>"No Aplica - N/A"</formula>
    </cfRule>
    <cfRule type="cellIs" dxfId="2494" priority="6620" operator="equal">
      <formula>"0. No Aplica"</formula>
    </cfRule>
    <cfRule type="cellIs" dxfId="2493" priority="6621" operator="equal">
      <formula>"1. Improbable"</formula>
    </cfRule>
    <cfRule type="cellIs" dxfId="2492" priority="6622" operator="equal">
      <formula>"1. Insignificante"</formula>
    </cfRule>
    <cfRule type="cellIs" dxfId="2491" priority="6623" operator="equal">
      <formula>"2. Rara Vez"</formula>
    </cfRule>
    <cfRule type="cellIs" dxfId="2490" priority="6624" operator="equal">
      <formula>"2. Menor"</formula>
    </cfRule>
    <cfRule type="cellIs" dxfId="2489" priority="6625" operator="equal">
      <formula>"3. Posible"</formula>
    </cfRule>
    <cfRule type="cellIs" dxfId="2488" priority="6626" operator="equal">
      <formula>"3. Moderado"</formula>
    </cfRule>
    <cfRule type="cellIs" dxfId="2487" priority="6627" operator="equal">
      <formula>"4. Probable"</formula>
    </cfRule>
    <cfRule type="cellIs" dxfId="2486" priority="6628" operator="equal">
      <formula>"4. Mayor"</formula>
    </cfRule>
    <cfRule type="cellIs" dxfId="2485" priority="6629" operator="equal">
      <formula>"5. Casi Seguro"</formula>
    </cfRule>
    <cfRule type="cellIs" dxfId="2484" priority="6630" operator="equal">
      <formula>"5. Catastrófico"</formula>
    </cfRule>
    <cfRule type="cellIs" dxfId="2483" priority="6631" operator="equal">
      <formula>"Si"</formula>
    </cfRule>
    <cfRule type="cellIs" dxfId="2482" priority="6632" operator="equal">
      <formula>"No Aplica"</formula>
    </cfRule>
    <cfRule type="cellIs" dxfId="2481" priority="6633" operator="equal">
      <formula>"No"</formula>
    </cfRule>
    <cfRule type="cellIs" dxfId="2480" priority="6634" operator="equal">
      <formula>"Sin Resultados"</formula>
    </cfRule>
    <cfRule type="cellIs" dxfId="2479" priority="6635" operator="equal">
      <formula>"Negativos"</formula>
    </cfRule>
    <cfRule type="cellIs" dxfId="2478" priority="6636" operator="equal">
      <formula>"Positivos"</formula>
    </cfRule>
    <cfRule type="cellIs" dxfId="2477" priority="6637" operator="equal">
      <formula>"No se esperan resultados"</formula>
    </cfRule>
    <cfRule type="cellIs" dxfId="2476" priority="6638" operator="equal">
      <formula>"Realizar una revisión anual de los controles definidos"</formula>
    </cfRule>
    <cfRule type="cellIs" dxfId="2475" priority="6639" operator="equal">
      <formula>"Generar controles al Activo de Información para proteger su Confidencialidad, Integridad y Disponibilidad del Riesgo"</formula>
    </cfRule>
    <cfRule type="cellIs" dxfId="2474" priority="6640" operator="equal">
      <formula>"Generar plan de tratamiento para controlar, mitigar y/o eliminar el riesgo"</formula>
    </cfRule>
    <cfRule type="cellIs" dxfId="2473" priority="6641" operator="equal">
      <formula>"NO APLICA-Cuando no Existe Riesgo que aplique"</formula>
    </cfRule>
  </conditionalFormatting>
  <conditionalFormatting sqref="AS9:AS113">
    <cfRule type="containsText" dxfId="2472" priority="7783" operator="containsText" text="5. Muy alta">
      <formula>NOT(ISERROR(SEARCH("5. Muy alta",AS9)))</formula>
    </cfRule>
    <cfRule type="containsText" dxfId="2471" priority="7784" operator="containsText" text="4. Alta">
      <formula>NOT(ISERROR(SEARCH("4. Alta",AS9)))</formula>
    </cfRule>
    <cfRule type="containsText" dxfId="2470" priority="7785" operator="containsText" text="3. Media">
      <formula>NOT(ISERROR(SEARCH("3. Media",AS9)))</formula>
    </cfRule>
    <cfRule type="containsText" dxfId="2469" priority="7786" operator="containsText" text="2. Baja">
      <formula>NOT(ISERROR(SEARCH("2. Baja",AS9)))</formula>
    </cfRule>
    <cfRule type="containsText" dxfId="2468" priority="7787" operator="containsText" text="1. Muy baja">
      <formula>NOT(ISERROR(SEARCH("1. Muy baja",AS9)))</formula>
    </cfRule>
  </conditionalFormatting>
  <conditionalFormatting sqref="AS12">
    <cfRule type="containsText" dxfId="2467" priority="7774" operator="containsText" text="Casi Seguro">
      <formula>NOT(ISERROR(SEARCH("Casi Seguro",AS12)))</formula>
    </cfRule>
    <cfRule type="containsText" dxfId="2466" priority="7775" operator="containsText" text="4. Probable">
      <formula>NOT(ISERROR(SEARCH("4. Probable",AS12)))</formula>
    </cfRule>
    <cfRule type="containsText" dxfId="2465" priority="7776" operator="containsText" text="Posible">
      <formula>NOT(ISERROR(SEARCH("Posible",AS12)))</formula>
    </cfRule>
    <cfRule type="containsText" dxfId="2464" priority="7777" operator="containsText" text="Rara Vez">
      <formula>NOT(ISERROR(SEARCH("Rara Vez",AS12)))</formula>
    </cfRule>
    <cfRule type="containsText" dxfId="2463" priority="7778" operator="containsText" text="1. Improbable">
      <formula>NOT(ISERROR(SEARCH("1. Improbable",AS12)))</formula>
    </cfRule>
  </conditionalFormatting>
  <conditionalFormatting sqref="AS15">
    <cfRule type="containsText" dxfId="2462" priority="7769" operator="containsText" text="Casi Seguro">
      <formula>NOT(ISERROR(SEARCH("Casi Seguro",AS15)))</formula>
    </cfRule>
    <cfRule type="containsText" dxfId="2461" priority="7770" operator="containsText" text="4. Probable">
      <formula>NOT(ISERROR(SEARCH("4. Probable",AS15)))</formula>
    </cfRule>
    <cfRule type="containsText" dxfId="2460" priority="7771" operator="containsText" text="Posible">
      <formula>NOT(ISERROR(SEARCH("Posible",AS15)))</formula>
    </cfRule>
    <cfRule type="containsText" dxfId="2459" priority="7772" operator="containsText" text="Rara Vez">
      <formula>NOT(ISERROR(SEARCH("Rara Vez",AS15)))</formula>
    </cfRule>
    <cfRule type="containsText" dxfId="2458" priority="7773" operator="containsText" text="1. Improbable">
      <formula>NOT(ISERROR(SEARCH("1. Improbable",AS15)))</formula>
    </cfRule>
  </conditionalFormatting>
  <conditionalFormatting sqref="AS18">
    <cfRule type="containsText" dxfId="2457" priority="7218" operator="containsText" text="Casi Seguro">
      <formula>NOT(ISERROR(SEARCH("Casi Seguro",AS18)))</formula>
    </cfRule>
    <cfRule type="containsText" dxfId="2456" priority="7219" operator="containsText" text="4. Probable">
      <formula>NOT(ISERROR(SEARCH("4. Probable",AS18)))</formula>
    </cfRule>
    <cfRule type="containsText" dxfId="2455" priority="7220" operator="containsText" text="Posible">
      <formula>NOT(ISERROR(SEARCH("Posible",AS18)))</formula>
    </cfRule>
    <cfRule type="containsText" dxfId="2454" priority="7221" operator="containsText" text="Rara Vez">
      <formula>NOT(ISERROR(SEARCH("Rara Vez",AS18)))</formula>
    </cfRule>
    <cfRule type="containsText" dxfId="2453" priority="7222" operator="containsText" text="1. Improbable">
      <formula>NOT(ISERROR(SEARCH("1. Improbable",AS18)))</formula>
    </cfRule>
  </conditionalFormatting>
  <conditionalFormatting sqref="AS21">
    <cfRule type="containsText" dxfId="2452" priority="7764" operator="containsText" text="Casi Seguro">
      <formula>NOT(ISERROR(SEARCH("Casi Seguro",AS21)))</formula>
    </cfRule>
    <cfRule type="containsText" dxfId="2451" priority="7765" operator="containsText" text="4. Probable">
      <formula>NOT(ISERROR(SEARCH("4. Probable",AS21)))</formula>
    </cfRule>
    <cfRule type="containsText" dxfId="2450" priority="7766" operator="containsText" text="Posible">
      <formula>NOT(ISERROR(SEARCH("Posible",AS21)))</formula>
    </cfRule>
    <cfRule type="containsText" dxfId="2449" priority="7767" operator="containsText" text="Rara Vez">
      <formula>NOT(ISERROR(SEARCH("Rara Vez",AS21)))</formula>
    </cfRule>
    <cfRule type="containsText" dxfId="2448" priority="7768" operator="containsText" text="1. Improbable">
      <formula>NOT(ISERROR(SEARCH("1. Improbable",AS21)))</formula>
    </cfRule>
  </conditionalFormatting>
  <conditionalFormatting sqref="AS24">
    <cfRule type="containsText" dxfId="2447" priority="7759" operator="containsText" text="Casi Seguro">
      <formula>NOT(ISERROR(SEARCH("Casi Seguro",AS24)))</formula>
    </cfRule>
    <cfRule type="containsText" dxfId="2446" priority="7760" operator="containsText" text="4. Probable">
      <formula>NOT(ISERROR(SEARCH("4. Probable",AS24)))</formula>
    </cfRule>
    <cfRule type="containsText" dxfId="2445" priority="7761" operator="containsText" text="Posible">
      <formula>NOT(ISERROR(SEARCH("Posible",AS24)))</formula>
    </cfRule>
    <cfRule type="containsText" dxfId="2444" priority="7762" operator="containsText" text="Rara Vez">
      <formula>NOT(ISERROR(SEARCH("Rara Vez",AS24)))</formula>
    </cfRule>
    <cfRule type="containsText" dxfId="2443" priority="7763" operator="containsText" text="1. Improbable">
      <formula>NOT(ISERROR(SEARCH("1. Improbable",AS24)))</formula>
    </cfRule>
  </conditionalFormatting>
  <conditionalFormatting sqref="AS27">
    <cfRule type="containsText" dxfId="2442" priority="7754" operator="containsText" text="Casi Seguro">
      <formula>NOT(ISERROR(SEARCH("Casi Seguro",AS27)))</formula>
    </cfRule>
    <cfRule type="containsText" dxfId="2441" priority="7755" operator="containsText" text="4. Probable">
      <formula>NOT(ISERROR(SEARCH("4. Probable",AS27)))</formula>
    </cfRule>
    <cfRule type="containsText" dxfId="2440" priority="7756" operator="containsText" text="Posible">
      <formula>NOT(ISERROR(SEARCH("Posible",AS27)))</formula>
    </cfRule>
    <cfRule type="containsText" dxfId="2439" priority="7757" operator="containsText" text="Rara Vez">
      <formula>NOT(ISERROR(SEARCH("Rara Vez",AS27)))</formula>
    </cfRule>
    <cfRule type="containsText" dxfId="2438" priority="7758" operator="containsText" text="1. Improbable">
      <formula>NOT(ISERROR(SEARCH("1. Improbable",AS27)))</formula>
    </cfRule>
  </conditionalFormatting>
  <conditionalFormatting sqref="AS30">
    <cfRule type="containsText" dxfId="2437" priority="7749" operator="containsText" text="Casi Seguro">
      <formula>NOT(ISERROR(SEARCH("Casi Seguro",AS30)))</formula>
    </cfRule>
    <cfRule type="containsText" dxfId="2436" priority="7750" operator="containsText" text="4. Probable">
      <formula>NOT(ISERROR(SEARCH("4. Probable",AS30)))</formula>
    </cfRule>
    <cfRule type="containsText" dxfId="2435" priority="7751" operator="containsText" text="Posible">
      <formula>NOT(ISERROR(SEARCH("Posible",AS30)))</formula>
    </cfRule>
    <cfRule type="containsText" dxfId="2434" priority="7752" operator="containsText" text="Rara Vez">
      <formula>NOT(ISERROR(SEARCH("Rara Vez",AS30)))</formula>
    </cfRule>
    <cfRule type="containsText" dxfId="2433" priority="7753" operator="containsText" text="1. Improbable">
      <formula>NOT(ISERROR(SEARCH("1. Improbable",AS30)))</formula>
    </cfRule>
  </conditionalFormatting>
  <conditionalFormatting sqref="AS33">
    <cfRule type="containsText" dxfId="2432" priority="7744" operator="containsText" text="Casi Seguro">
      <formula>NOT(ISERROR(SEARCH("Casi Seguro",AS33)))</formula>
    </cfRule>
    <cfRule type="containsText" dxfId="2431" priority="7745" operator="containsText" text="4. Probable">
      <formula>NOT(ISERROR(SEARCH("4. Probable",AS33)))</formula>
    </cfRule>
    <cfRule type="containsText" dxfId="2430" priority="7746" operator="containsText" text="Posible">
      <formula>NOT(ISERROR(SEARCH("Posible",AS33)))</formula>
    </cfRule>
    <cfRule type="containsText" dxfId="2429" priority="7747" operator="containsText" text="Rara Vez">
      <formula>NOT(ISERROR(SEARCH("Rara Vez",AS33)))</formula>
    </cfRule>
    <cfRule type="containsText" dxfId="2428" priority="7748" operator="containsText" text="1. Improbable">
      <formula>NOT(ISERROR(SEARCH("1. Improbable",AS33)))</formula>
    </cfRule>
  </conditionalFormatting>
  <conditionalFormatting sqref="AS36">
    <cfRule type="containsText" dxfId="2427" priority="7739" operator="containsText" text="Casi Seguro">
      <formula>NOT(ISERROR(SEARCH("Casi Seguro",AS36)))</formula>
    </cfRule>
    <cfRule type="containsText" dxfId="2426" priority="7740" operator="containsText" text="4. Probable">
      <formula>NOT(ISERROR(SEARCH("4. Probable",AS36)))</formula>
    </cfRule>
    <cfRule type="containsText" dxfId="2425" priority="7741" operator="containsText" text="Posible">
      <formula>NOT(ISERROR(SEARCH("Posible",AS36)))</formula>
    </cfRule>
    <cfRule type="containsText" dxfId="2424" priority="7742" operator="containsText" text="Rara Vez">
      <formula>NOT(ISERROR(SEARCH("Rara Vez",AS36)))</formula>
    </cfRule>
    <cfRule type="containsText" dxfId="2423" priority="7743" operator="containsText" text="1. Improbable">
      <formula>NOT(ISERROR(SEARCH("1. Improbable",AS36)))</formula>
    </cfRule>
  </conditionalFormatting>
  <conditionalFormatting sqref="AS39">
    <cfRule type="containsText" dxfId="2422" priority="7734" operator="containsText" text="Casi Seguro">
      <formula>NOT(ISERROR(SEARCH("Casi Seguro",AS39)))</formula>
    </cfRule>
    <cfRule type="containsText" dxfId="2421" priority="7735" operator="containsText" text="4. Probable">
      <formula>NOT(ISERROR(SEARCH("4. Probable",AS39)))</formula>
    </cfRule>
    <cfRule type="containsText" dxfId="2420" priority="7736" operator="containsText" text="Posible">
      <formula>NOT(ISERROR(SEARCH("Posible",AS39)))</formula>
    </cfRule>
    <cfRule type="containsText" dxfId="2419" priority="7737" operator="containsText" text="Rara Vez">
      <formula>NOT(ISERROR(SEARCH("Rara Vez",AS39)))</formula>
    </cfRule>
    <cfRule type="containsText" dxfId="2418" priority="7738" operator="containsText" text="1. Improbable">
      <formula>NOT(ISERROR(SEARCH("1. Improbable",AS39)))</formula>
    </cfRule>
  </conditionalFormatting>
  <conditionalFormatting sqref="AS42">
    <cfRule type="containsText" dxfId="2417" priority="7719" operator="containsText" text="Casi Seguro">
      <formula>NOT(ISERROR(SEARCH("Casi Seguro",AS42)))</formula>
    </cfRule>
    <cfRule type="containsText" dxfId="2416" priority="7720" operator="containsText" text="4. Probable">
      <formula>NOT(ISERROR(SEARCH("4. Probable",AS42)))</formula>
    </cfRule>
    <cfRule type="containsText" dxfId="2415" priority="7721" operator="containsText" text="Posible">
      <formula>NOT(ISERROR(SEARCH("Posible",AS42)))</formula>
    </cfRule>
    <cfRule type="containsText" dxfId="2414" priority="7722" operator="containsText" text="Rara Vez">
      <formula>NOT(ISERROR(SEARCH("Rara Vez",AS42)))</formula>
    </cfRule>
    <cfRule type="containsText" dxfId="2413" priority="7723" operator="containsText" text="1. Improbable">
      <formula>NOT(ISERROR(SEARCH("1. Improbable",AS42)))</formula>
    </cfRule>
  </conditionalFormatting>
  <conditionalFormatting sqref="AS45">
    <cfRule type="containsText" dxfId="2412" priority="7704" operator="containsText" text="Casi Seguro">
      <formula>NOT(ISERROR(SEARCH("Casi Seguro",AS45)))</formula>
    </cfRule>
    <cfRule type="containsText" dxfId="2411" priority="7705" operator="containsText" text="4. Probable">
      <formula>NOT(ISERROR(SEARCH("4. Probable",AS45)))</formula>
    </cfRule>
    <cfRule type="containsText" dxfId="2410" priority="7706" operator="containsText" text="Posible">
      <formula>NOT(ISERROR(SEARCH("Posible",AS45)))</formula>
    </cfRule>
    <cfRule type="containsText" dxfId="2409" priority="7707" operator="containsText" text="Rara Vez">
      <formula>NOT(ISERROR(SEARCH("Rara Vez",AS45)))</formula>
    </cfRule>
    <cfRule type="containsText" dxfId="2408" priority="7708" operator="containsText" text="1. Improbable">
      <formula>NOT(ISERROR(SEARCH("1. Improbable",AS45)))</formula>
    </cfRule>
  </conditionalFormatting>
  <conditionalFormatting sqref="AS48">
    <cfRule type="containsText" dxfId="2407" priority="7689" operator="containsText" text="Casi Seguro">
      <formula>NOT(ISERROR(SEARCH("Casi Seguro",AS48)))</formula>
    </cfRule>
    <cfRule type="containsText" dxfId="2406" priority="7690" operator="containsText" text="4. Probable">
      <formula>NOT(ISERROR(SEARCH("4. Probable",AS48)))</formula>
    </cfRule>
    <cfRule type="containsText" dxfId="2405" priority="7691" operator="containsText" text="Posible">
      <formula>NOT(ISERROR(SEARCH("Posible",AS48)))</formula>
    </cfRule>
    <cfRule type="containsText" dxfId="2404" priority="7692" operator="containsText" text="Rara Vez">
      <formula>NOT(ISERROR(SEARCH("Rara Vez",AS48)))</formula>
    </cfRule>
    <cfRule type="containsText" dxfId="2403" priority="7693" operator="containsText" text="1. Improbable">
      <formula>NOT(ISERROR(SEARCH("1. Improbable",AS48)))</formula>
    </cfRule>
  </conditionalFormatting>
  <conditionalFormatting sqref="AS51">
    <cfRule type="containsText" dxfId="2402" priority="7674" operator="containsText" text="Casi Seguro">
      <formula>NOT(ISERROR(SEARCH("Casi Seguro",AS51)))</formula>
    </cfRule>
    <cfRule type="containsText" dxfId="2401" priority="7675" operator="containsText" text="4. Probable">
      <formula>NOT(ISERROR(SEARCH("4. Probable",AS51)))</formula>
    </cfRule>
    <cfRule type="containsText" dxfId="2400" priority="7676" operator="containsText" text="Posible">
      <formula>NOT(ISERROR(SEARCH("Posible",AS51)))</formula>
    </cfRule>
    <cfRule type="containsText" dxfId="2399" priority="7677" operator="containsText" text="Rara Vez">
      <formula>NOT(ISERROR(SEARCH("Rara Vez",AS51)))</formula>
    </cfRule>
    <cfRule type="containsText" dxfId="2398" priority="7678" operator="containsText" text="1. Improbable">
      <formula>NOT(ISERROR(SEARCH("1. Improbable",AS51)))</formula>
    </cfRule>
  </conditionalFormatting>
  <conditionalFormatting sqref="AS54">
    <cfRule type="containsText" dxfId="2397" priority="7659" operator="containsText" text="Casi Seguro">
      <formula>NOT(ISERROR(SEARCH("Casi Seguro",AS54)))</formula>
    </cfRule>
    <cfRule type="containsText" dxfId="2396" priority="7660" operator="containsText" text="4. Probable">
      <formula>NOT(ISERROR(SEARCH("4. Probable",AS54)))</formula>
    </cfRule>
    <cfRule type="containsText" dxfId="2395" priority="7661" operator="containsText" text="Posible">
      <formula>NOT(ISERROR(SEARCH("Posible",AS54)))</formula>
    </cfRule>
    <cfRule type="containsText" dxfId="2394" priority="7662" operator="containsText" text="Rara Vez">
      <formula>NOT(ISERROR(SEARCH("Rara Vez",AS54)))</formula>
    </cfRule>
    <cfRule type="containsText" dxfId="2393" priority="7663" operator="containsText" text="1. Improbable">
      <formula>NOT(ISERROR(SEARCH("1. Improbable",AS54)))</formula>
    </cfRule>
  </conditionalFormatting>
  <conditionalFormatting sqref="AS57">
    <cfRule type="containsText" dxfId="2392" priority="7644" operator="containsText" text="Casi Seguro">
      <formula>NOT(ISERROR(SEARCH("Casi Seguro",AS57)))</formula>
    </cfRule>
    <cfRule type="containsText" dxfId="2391" priority="7645" operator="containsText" text="4. Probable">
      <formula>NOT(ISERROR(SEARCH("4. Probable",AS57)))</formula>
    </cfRule>
    <cfRule type="containsText" dxfId="2390" priority="7646" operator="containsText" text="Posible">
      <formula>NOT(ISERROR(SEARCH("Posible",AS57)))</formula>
    </cfRule>
    <cfRule type="containsText" dxfId="2389" priority="7647" operator="containsText" text="Rara Vez">
      <formula>NOT(ISERROR(SEARCH("Rara Vez",AS57)))</formula>
    </cfRule>
    <cfRule type="containsText" dxfId="2388" priority="7648" operator="containsText" text="1. Improbable">
      <formula>NOT(ISERROR(SEARCH("1. Improbable",AS57)))</formula>
    </cfRule>
  </conditionalFormatting>
  <conditionalFormatting sqref="AS60">
    <cfRule type="containsText" dxfId="2387" priority="7629" operator="containsText" text="Casi Seguro">
      <formula>NOT(ISERROR(SEARCH("Casi Seguro",AS60)))</formula>
    </cfRule>
    <cfRule type="containsText" dxfId="2386" priority="7630" operator="containsText" text="4. Probable">
      <formula>NOT(ISERROR(SEARCH("4. Probable",AS60)))</formula>
    </cfRule>
    <cfRule type="containsText" dxfId="2385" priority="7631" operator="containsText" text="Posible">
      <formula>NOT(ISERROR(SEARCH("Posible",AS60)))</formula>
    </cfRule>
    <cfRule type="containsText" dxfId="2384" priority="7632" operator="containsText" text="Rara Vez">
      <formula>NOT(ISERROR(SEARCH("Rara Vez",AS60)))</formula>
    </cfRule>
    <cfRule type="containsText" dxfId="2383" priority="7633" operator="containsText" text="1. Improbable">
      <formula>NOT(ISERROR(SEARCH("1. Improbable",AS60)))</formula>
    </cfRule>
  </conditionalFormatting>
  <conditionalFormatting sqref="AS63">
    <cfRule type="containsText" dxfId="2382" priority="7614" operator="containsText" text="Casi Seguro">
      <formula>NOT(ISERROR(SEARCH("Casi Seguro",AS63)))</formula>
    </cfRule>
    <cfRule type="containsText" dxfId="2381" priority="7615" operator="containsText" text="4. Probable">
      <formula>NOT(ISERROR(SEARCH("4. Probable",AS63)))</formula>
    </cfRule>
    <cfRule type="containsText" dxfId="2380" priority="7616" operator="containsText" text="Posible">
      <formula>NOT(ISERROR(SEARCH("Posible",AS63)))</formula>
    </cfRule>
    <cfRule type="containsText" dxfId="2379" priority="7617" operator="containsText" text="Rara Vez">
      <formula>NOT(ISERROR(SEARCH("Rara Vez",AS63)))</formula>
    </cfRule>
    <cfRule type="containsText" dxfId="2378" priority="7618" operator="containsText" text="1. Improbable">
      <formula>NOT(ISERROR(SEARCH("1. Improbable",AS63)))</formula>
    </cfRule>
  </conditionalFormatting>
  <conditionalFormatting sqref="AS66">
    <cfRule type="containsText" dxfId="2377" priority="7599" operator="containsText" text="Casi Seguro">
      <formula>NOT(ISERROR(SEARCH("Casi Seguro",AS66)))</formula>
    </cfRule>
    <cfRule type="containsText" dxfId="2376" priority="7600" operator="containsText" text="4. Probable">
      <formula>NOT(ISERROR(SEARCH("4. Probable",AS66)))</formula>
    </cfRule>
    <cfRule type="containsText" dxfId="2375" priority="7601" operator="containsText" text="Posible">
      <formula>NOT(ISERROR(SEARCH("Posible",AS66)))</formula>
    </cfRule>
    <cfRule type="containsText" dxfId="2374" priority="7602" operator="containsText" text="Rara Vez">
      <formula>NOT(ISERROR(SEARCH("Rara Vez",AS66)))</formula>
    </cfRule>
    <cfRule type="containsText" dxfId="2373" priority="7603" operator="containsText" text="1. Improbable">
      <formula>NOT(ISERROR(SEARCH("1. Improbable",AS66)))</formula>
    </cfRule>
  </conditionalFormatting>
  <conditionalFormatting sqref="AS69">
    <cfRule type="containsText" dxfId="2372" priority="7584" operator="containsText" text="Casi Seguro">
      <formula>NOT(ISERROR(SEARCH("Casi Seguro",AS69)))</formula>
    </cfRule>
    <cfRule type="containsText" dxfId="2371" priority="7585" operator="containsText" text="4. Probable">
      <formula>NOT(ISERROR(SEARCH("4. Probable",AS69)))</formula>
    </cfRule>
    <cfRule type="containsText" dxfId="2370" priority="7586" operator="containsText" text="Posible">
      <formula>NOT(ISERROR(SEARCH("Posible",AS69)))</formula>
    </cfRule>
    <cfRule type="containsText" dxfId="2369" priority="7587" operator="containsText" text="Rara Vez">
      <formula>NOT(ISERROR(SEARCH("Rara Vez",AS69)))</formula>
    </cfRule>
    <cfRule type="containsText" dxfId="2368" priority="7588" operator="containsText" text="1. Improbable">
      <formula>NOT(ISERROR(SEARCH("1. Improbable",AS69)))</formula>
    </cfRule>
  </conditionalFormatting>
  <conditionalFormatting sqref="AS72">
    <cfRule type="containsText" dxfId="2367" priority="7569" operator="containsText" text="Casi Seguro">
      <formula>NOT(ISERROR(SEARCH("Casi Seguro",AS72)))</formula>
    </cfRule>
    <cfRule type="containsText" dxfId="2366" priority="7570" operator="containsText" text="4. Probable">
      <formula>NOT(ISERROR(SEARCH("4. Probable",AS72)))</formula>
    </cfRule>
    <cfRule type="containsText" dxfId="2365" priority="7571" operator="containsText" text="Posible">
      <formula>NOT(ISERROR(SEARCH("Posible",AS72)))</formula>
    </cfRule>
    <cfRule type="containsText" dxfId="2364" priority="7572" operator="containsText" text="Rara Vez">
      <formula>NOT(ISERROR(SEARCH("Rara Vez",AS72)))</formula>
    </cfRule>
    <cfRule type="containsText" dxfId="2363" priority="7573" operator="containsText" text="1. Improbable">
      <formula>NOT(ISERROR(SEARCH("1. Improbable",AS72)))</formula>
    </cfRule>
  </conditionalFormatting>
  <conditionalFormatting sqref="AS75">
    <cfRule type="containsText" dxfId="2362" priority="7554" operator="containsText" text="Casi Seguro">
      <formula>NOT(ISERROR(SEARCH("Casi Seguro",AS75)))</formula>
    </cfRule>
    <cfRule type="containsText" dxfId="2361" priority="7555" operator="containsText" text="4. Probable">
      <formula>NOT(ISERROR(SEARCH("4. Probable",AS75)))</formula>
    </cfRule>
    <cfRule type="containsText" dxfId="2360" priority="7556" operator="containsText" text="Posible">
      <formula>NOT(ISERROR(SEARCH("Posible",AS75)))</formula>
    </cfRule>
    <cfRule type="containsText" dxfId="2359" priority="7557" operator="containsText" text="Rara Vez">
      <formula>NOT(ISERROR(SEARCH("Rara Vez",AS75)))</formula>
    </cfRule>
    <cfRule type="containsText" dxfId="2358" priority="7558" operator="containsText" text="1. Improbable">
      <formula>NOT(ISERROR(SEARCH("1. Improbable",AS75)))</formula>
    </cfRule>
  </conditionalFormatting>
  <conditionalFormatting sqref="AS78">
    <cfRule type="containsText" dxfId="2357" priority="7539" operator="containsText" text="Casi Seguro">
      <formula>NOT(ISERROR(SEARCH("Casi Seguro",AS78)))</formula>
    </cfRule>
    <cfRule type="containsText" dxfId="2356" priority="7540" operator="containsText" text="4. Probable">
      <formula>NOT(ISERROR(SEARCH("4. Probable",AS78)))</formula>
    </cfRule>
    <cfRule type="containsText" dxfId="2355" priority="7541" operator="containsText" text="Posible">
      <formula>NOT(ISERROR(SEARCH("Posible",AS78)))</formula>
    </cfRule>
    <cfRule type="containsText" dxfId="2354" priority="7542" operator="containsText" text="Rara Vez">
      <formula>NOT(ISERROR(SEARCH("Rara Vez",AS78)))</formula>
    </cfRule>
    <cfRule type="containsText" dxfId="2353" priority="7543" operator="containsText" text="1. Improbable">
      <formula>NOT(ISERROR(SEARCH("1. Improbable",AS78)))</formula>
    </cfRule>
  </conditionalFormatting>
  <conditionalFormatting sqref="AS81">
    <cfRule type="containsText" dxfId="2352" priority="7524" operator="containsText" text="Casi Seguro">
      <formula>NOT(ISERROR(SEARCH("Casi Seguro",AS81)))</formula>
    </cfRule>
    <cfRule type="containsText" dxfId="2351" priority="7525" operator="containsText" text="4. Probable">
      <formula>NOT(ISERROR(SEARCH("4. Probable",AS81)))</formula>
    </cfRule>
    <cfRule type="containsText" dxfId="2350" priority="7526" operator="containsText" text="Posible">
      <formula>NOT(ISERROR(SEARCH("Posible",AS81)))</formula>
    </cfRule>
    <cfRule type="containsText" dxfId="2349" priority="7527" operator="containsText" text="Rara Vez">
      <formula>NOT(ISERROR(SEARCH("Rara Vez",AS81)))</formula>
    </cfRule>
    <cfRule type="containsText" dxfId="2348" priority="7528" operator="containsText" text="1. Improbable">
      <formula>NOT(ISERROR(SEARCH("1. Improbable",AS81)))</formula>
    </cfRule>
  </conditionalFormatting>
  <conditionalFormatting sqref="AS84">
    <cfRule type="containsText" dxfId="2347" priority="7509" operator="containsText" text="Casi Seguro">
      <formula>NOT(ISERROR(SEARCH("Casi Seguro",AS84)))</formula>
    </cfRule>
    <cfRule type="containsText" dxfId="2346" priority="7510" operator="containsText" text="4. Probable">
      <formula>NOT(ISERROR(SEARCH("4. Probable",AS84)))</formula>
    </cfRule>
    <cfRule type="containsText" dxfId="2345" priority="7511" operator="containsText" text="Posible">
      <formula>NOT(ISERROR(SEARCH("Posible",AS84)))</formula>
    </cfRule>
    <cfRule type="containsText" dxfId="2344" priority="7512" operator="containsText" text="Rara Vez">
      <formula>NOT(ISERROR(SEARCH("Rara Vez",AS84)))</formula>
    </cfRule>
    <cfRule type="containsText" dxfId="2343" priority="7513" operator="containsText" text="1. Improbable">
      <formula>NOT(ISERROR(SEARCH("1. Improbable",AS84)))</formula>
    </cfRule>
  </conditionalFormatting>
  <conditionalFormatting sqref="AS87">
    <cfRule type="containsText" dxfId="2342" priority="7494" operator="containsText" text="Casi Seguro">
      <formula>NOT(ISERROR(SEARCH("Casi Seguro",AS87)))</formula>
    </cfRule>
    <cfRule type="containsText" dxfId="2341" priority="7495" operator="containsText" text="4. Probable">
      <formula>NOT(ISERROR(SEARCH("4. Probable",AS87)))</formula>
    </cfRule>
    <cfRule type="containsText" dxfId="2340" priority="7496" operator="containsText" text="Posible">
      <formula>NOT(ISERROR(SEARCH("Posible",AS87)))</formula>
    </cfRule>
    <cfRule type="containsText" dxfId="2339" priority="7497" operator="containsText" text="Rara Vez">
      <formula>NOT(ISERROR(SEARCH("Rara Vez",AS87)))</formula>
    </cfRule>
    <cfRule type="containsText" dxfId="2338" priority="7498" operator="containsText" text="1. Improbable">
      <formula>NOT(ISERROR(SEARCH("1. Improbable",AS87)))</formula>
    </cfRule>
  </conditionalFormatting>
  <conditionalFormatting sqref="AS90">
    <cfRule type="containsText" dxfId="2337" priority="7479" operator="containsText" text="Casi Seguro">
      <formula>NOT(ISERROR(SEARCH("Casi Seguro",AS90)))</formula>
    </cfRule>
    <cfRule type="containsText" dxfId="2336" priority="7480" operator="containsText" text="4. Probable">
      <formula>NOT(ISERROR(SEARCH("4. Probable",AS90)))</formula>
    </cfRule>
    <cfRule type="containsText" dxfId="2335" priority="7481" operator="containsText" text="Posible">
      <formula>NOT(ISERROR(SEARCH("Posible",AS90)))</formula>
    </cfRule>
    <cfRule type="containsText" dxfId="2334" priority="7482" operator="containsText" text="Rara Vez">
      <formula>NOT(ISERROR(SEARCH("Rara Vez",AS90)))</formula>
    </cfRule>
    <cfRule type="containsText" dxfId="2333" priority="7483" operator="containsText" text="1. Improbable">
      <formula>NOT(ISERROR(SEARCH("1. Improbable",AS90)))</formula>
    </cfRule>
  </conditionalFormatting>
  <conditionalFormatting sqref="AS93">
    <cfRule type="containsText" dxfId="2332" priority="7464" operator="containsText" text="Casi Seguro">
      <formula>NOT(ISERROR(SEARCH("Casi Seguro",AS93)))</formula>
    </cfRule>
    <cfRule type="containsText" dxfId="2331" priority="7465" operator="containsText" text="4. Probable">
      <formula>NOT(ISERROR(SEARCH("4. Probable",AS93)))</formula>
    </cfRule>
    <cfRule type="containsText" dxfId="2330" priority="7466" operator="containsText" text="Posible">
      <formula>NOT(ISERROR(SEARCH("Posible",AS93)))</formula>
    </cfRule>
    <cfRule type="containsText" dxfId="2329" priority="7467" operator="containsText" text="Rara Vez">
      <formula>NOT(ISERROR(SEARCH("Rara Vez",AS93)))</formula>
    </cfRule>
    <cfRule type="containsText" dxfId="2328" priority="7468" operator="containsText" text="1. Improbable">
      <formula>NOT(ISERROR(SEARCH("1. Improbable",AS93)))</formula>
    </cfRule>
  </conditionalFormatting>
  <conditionalFormatting sqref="AS96">
    <cfRule type="containsText" dxfId="2327" priority="7449" operator="containsText" text="Casi Seguro">
      <formula>NOT(ISERROR(SEARCH("Casi Seguro",AS96)))</formula>
    </cfRule>
    <cfRule type="containsText" dxfId="2326" priority="7450" operator="containsText" text="4. Probable">
      <formula>NOT(ISERROR(SEARCH("4. Probable",AS96)))</formula>
    </cfRule>
    <cfRule type="containsText" dxfId="2325" priority="7451" operator="containsText" text="Posible">
      <formula>NOT(ISERROR(SEARCH("Posible",AS96)))</formula>
    </cfRule>
    <cfRule type="containsText" dxfId="2324" priority="7452" operator="containsText" text="Rara Vez">
      <formula>NOT(ISERROR(SEARCH("Rara Vez",AS96)))</formula>
    </cfRule>
    <cfRule type="containsText" dxfId="2323" priority="7453" operator="containsText" text="1. Improbable">
      <formula>NOT(ISERROR(SEARCH("1. Improbable",AS96)))</formula>
    </cfRule>
  </conditionalFormatting>
  <conditionalFormatting sqref="AS99">
    <cfRule type="containsText" dxfId="2322" priority="7434" operator="containsText" text="Casi Seguro">
      <formula>NOT(ISERROR(SEARCH("Casi Seguro",AS99)))</formula>
    </cfRule>
    <cfRule type="containsText" dxfId="2321" priority="7435" operator="containsText" text="4. Probable">
      <formula>NOT(ISERROR(SEARCH("4. Probable",AS99)))</formula>
    </cfRule>
    <cfRule type="containsText" dxfId="2320" priority="7436" operator="containsText" text="Posible">
      <formula>NOT(ISERROR(SEARCH("Posible",AS99)))</formula>
    </cfRule>
    <cfRule type="containsText" dxfId="2319" priority="7437" operator="containsText" text="Rara Vez">
      <formula>NOT(ISERROR(SEARCH("Rara Vez",AS99)))</formula>
    </cfRule>
    <cfRule type="containsText" dxfId="2318" priority="7438" operator="containsText" text="1. Improbable">
      <formula>NOT(ISERROR(SEARCH("1. Improbable",AS99)))</formula>
    </cfRule>
  </conditionalFormatting>
  <conditionalFormatting sqref="AS102">
    <cfRule type="containsText" dxfId="2317" priority="7316" operator="containsText" text="Casi Seguro">
      <formula>NOT(ISERROR(SEARCH("Casi Seguro",AS102)))</formula>
    </cfRule>
    <cfRule type="containsText" dxfId="2316" priority="7317" operator="containsText" text="4. Probable">
      <formula>NOT(ISERROR(SEARCH("4. Probable",AS102)))</formula>
    </cfRule>
    <cfRule type="containsText" dxfId="2315" priority="7318" operator="containsText" text="Posible">
      <formula>NOT(ISERROR(SEARCH("Posible",AS102)))</formula>
    </cfRule>
    <cfRule type="containsText" dxfId="2314" priority="7319" operator="containsText" text="Rara Vez">
      <formula>NOT(ISERROR(SEARCH("Rara Vez",AS102)))</formula>
    </cfRule>
    <cfRule type="containsText" dxfId="2313" priority="7320" operator="containsText" text="1. Improbable">
      <formula>NOT(ISERROR(SEARCH("1. Improbable",AS102)))</formula>
    </cfRule>
  </conditionalFormatting>
  <conditionalFormatting sqref="AS105">
    <cfRule type="containsText" dxfId="2312" priority="7301" operator="containsText" text="Casi Seguro">
      <formula>NOT(ISERROR(SEARCH("Casi Seguro",AS105)))</formula>
    </cfRule>
    <cfRule type="containsText" dxfId="2311" priority="7302" operator="containsText" text="4. Probable">
      <formula>NOT(ISERROR(SEARCH("4. Probable",AS105)))</formula>
    </cfRule>
    <cfRule type="containsText" dxfId="2310" priority="7303" operator="containsText" text="Posible">
      <formula>NOT(ISERROR(SEARCH("Posible",AS105)))</formula>
    </cfRule>
    <cfRule type="containsText" dxfId="2309" priority="7304" operator="containsText" text="Rara Vez">
      <formula>NOT(ISERROR(SEARCH("Rara Vez",AS105)))</formula>
    </cfRule>
    <cfRule type="containsText" dxfId="2308" priority="7305" operator="containsText" text="1. Improbable">
      <formula>NOT(ISERROR(SEARCH("1. Improbable",AS105)))</formula>
    </cfRule>
  </conditionalFormatting>
  <conditionalFormatting sqref="AS108">
    <cfRule type="containsText" dxfId="2307" priority="7409" operator="containsText" text="Casi Seguro">
      <formula>NOT(ISERROR(SEARCH("Casi Seguro",AS108)))</formula>
    </cfRule>
    <cfRule type="containsText" dxfId="2306" priority="7410" operator="containsText" text="4. Probable">
      <formula>NOT(ISERROR(SEARCH("4. Probable",AS108)))</formula>
    </cfRule>
    <cfRule type="containsText" dxfId="2305" priority="7411" operator="containsText" text="Posible">
      <formula>NOT(ISERROR(SEARCH("Posible",AS108)))</formula>
    </cfRule>
    <cfRule type="containsText" dxfId="2304" priority="7412" operator="containsText" text="Rara Vez">
      <formula>NOT(ISERROR(SEARCH("Rara Vez",AS108)))</formula>
    </cfRule>
    <cfRule type="containsText" dxfId="2303" priority="7413" operator="containsText" text="1. Improbable">
      <formula>NOT(ISERROR(SEARCH("1. Improbable",AS108)))</formula>
    </cfRule>
  </conditionalFormatting>
  <conditionalFormatting sqref="AS111">
    <cfRule type="containsText" dxfId="2302" priority="6707" operator="containsText" text="Casi Seguro">
      <formula>NOT(ISERROR(SEARCH("Casi Seguro",AS111)))</formula>
    </cfRule>
    <cfRule type="containsText" dxfId="2301" priority="6708" operator="containsText" text="4. Probable">
      <formula>NOT(ISERROR(SEARCH("4. Probable",AS111)))</formula>
    </cfRule>
    <cfRule type="containsText" dxfId="2300" priority="6709" operator="containsText" text="Posible">
      <formula>NOT(ISERROR(SEARCH("Posible",AS111)))</formula>
    </cfRule>
    <cfRule type="containsText" dxfId="2299" priority="6710" operator="containsText" text="Rara Vez">
      <formula>NOT(ISERROR(SEARCH("Rara Vez",AS111)))</formula>
    </cfRule>
    <cfRule type="containsText" dxfId="2298" priority="6711" operator="containsText" text="1. Improbable">
      <formula>NOT(ISERROR(SEARCH("1. Improbable",AS111)))</formula>
    </cfRule>
  </conditionalFormatting>
  <conditionalFormatting sqref="AS114:AS155 M114:M155">
    <cfRule type="containsText" dxfId="2297" priority="6702" operator="containsText" text="5. Muy alta">
      <formula>NOT(ISERROR(SEARCH("5. Muy alta",M114)))</formula>
    </cfRule>
  </conditionalFormatting>
  <conditionalFormatting sqref="AS132">
    <cfRule type="containsText" dxfId="2296" priority="6613" operator="containsText" text="Casi Seguro">
      <formula>NOT(ISERROR(SEARCH("Casi Seguro",AS132)))</formula>
    </cfRule>
    <cfRule type="containsText" dxfId="2295" priority="6614" operator="containsText" text="4. Probable">
      <formula>NOT(ISERROR(SEARCH("4. Probable",AS132)))</formula>
    </cfRule>
    <cfRule type="containsText" dxfId="2294" priority="6615" operator="containsText" text="Posible">
      <formula>NOT(ISERROR(SEARCH("Posible",AS132)))</formula>
    </cfRule>
    <cfRule type="containsText" dxfId="2293" priority="6616" operator="containsText" text="Rara Vez">
      <formula>NOT(ISERROR(SEARCH("Rara Vez",AS132)))</formula>
    </cfRule>
    <cfRule type="containsText" dxfId="2292" priority="6617" operator="containsText" text="1. Improbable">
      <formula>NOT(ISERROR(SEARCH("1. Improbable",AS132)))</formula>
    </cfRule>
  </conditionalFormatting>
  <conditionalFormatting sqref="AS135">
    <cfRule type="containsText" dxfId="2291" priority="6608" operator="containsText" text="Casi Seguro">
      <formula>NOT(ISERROR(SEARCH("Casi Seguro",AS135)))</formula>
    </cfRule>
    <cfRule type="containsText" dxfId="2290" priority="6609" operator="containsText" text="4. Probable">
      <formula>NOT(ISERROR(SEARCH("4. Probable",AS135)))</formula>
    </cfRule>
    <cfRule type="containsText" dxfId="2289" priority="6610" operator="containsText" text="Posible">
      <formula>NOT(ISERROR(SEARCH("Posible",AS135)))</formula>
    </cfRule>
    <cfRule type="containsText" dxfId="2288" priority="6611" operator="containsText" text="Rara Vez">
      <formula>NOT(ISERROR(SEARCH("Rara Vez",AS135)))</formula>
    </cfRule>
    <cfRule type="containsText" dxfId="2287" priority="6612" operator="containsText" text="1. Improbable">
      <formula>NOT(ISERROR(SEARCH("1. Improbable",AS135)))</formula>
    </cfRule>
  </conditionalFormatting>
  <conditionalFormatting sqref="AS138">
    <cfRule type="containsText" dxfId="2286" priority="6603" operator="containsText" text="Casi Seguro">
      <formula>NOT(ISERROR(SEARCH("Casi Seguro",AS138)))</formula>
    </cfRule>
    <cfRule type="containsText" dxfId="2285" priority="6604" operator="containsText" text="4. Probable">
      <formula>NOT(ISERROR(SEARCH("4. Probable",AS138)))</formula>
    </cfRule>
    <cfRule type="containsText" dxfId="2284" priority="6605" operator="containsText" text="Posible">
      <formula>NOT(ISERROR(SEARCH("Posible",AS138)))</formula>
    </cfRule>
    <cfRule type="containsText" dxfId="2283" priority="6606" operator="containsText" text="Rara Vez">
      <formula>NOT(ISERROR(SEARCH("Rara Vez",AS138)))</formula>
    </cfRule>
    <cfRule type="containsText" dxfId="2282" priority="6607" operator="containsText" text="1. Improbable">
      <formula>NOT(ISERROR(SEARCH("1. Improbable",AS138)))</formula>
    </cfRule>
  </conditionalFormatting>
  <conditionalFormatting sqref="AS141">
    <cfRule type="containsText" dxfId="2281" priority="6598" operator="containsText" text="Casi Seguro">
      <formula>NOT(ISERROR(SEARCH("Casi Seguro",AS141)))</formula>
    </cfRule>
    <cfRule type="containsText" dxfId="2280" priority="6599" operator="containsText" text="4. Probable">
      <formula>NOT(ISERROR(SEARCH("4. Probable",AS141)))</formula>
    </cfRule>
    <cfRule type="containsText" dxfId="2279" priority="6600" operator="containsText" text="Posible">
      <formula>NOT(ISERROR(SEARCH("Posible",AS141)))</formula>
    </cfRule>
    <cfRule type="containsText" dxfId="2278" priority="6601" operator="containsText" text="Rara Vez">
      <formula>NOT(ISERROR(SEARCH("Rara Vez",AS141)))</formula>
    </cfRule>
    <cfRule type="containsText" dxfId="2277" priority="6602" operator="containsText" text="1. Improbable">
      <formula>NOT(ISERROR(SEARCH("1. Improbable",AS141)))</formula>
    </cfRule>
  </conditionalFormatting>
  <conditionalFormatting sqref="AS144">
    <cfRule type="containsText" dxfId="2276" priority="6662" operator="containsText" text="Casi Seguro">
      <formula>NOT(ISERROR(SEARCH("Casi Seguro",AS144)))</formula>
    </cfRule>
    <cfRule type="containsText" dxfId="2275" priority="6663" operator="containsText" text="4. Probable">
      <formula>NOT(ISERROR(SEARCH("4. Probable",AS144)))</formula>
    </cfRule>
    <cfRule type="containsText" dxfId="2274" priority="6664" operator="containsText" text="Posible">
      <formula>NOT(ISERROR(SEARCH("Posible",AS144)))</formula>
    </cfRule>
    <cfRule type="containsText" dxfId="2273" priority="6665" operator="containsText" text="Rara Vez">
      <formula>NOT(ISERROR(SEARCH("Rara Vez",AS144)))</formula>
    </cfRule>
    <cfRule type="containsText" dxfId="2272" priority="6666" operator="containsText" text="1. Improbable">
      <formula>NOT(ISERROR(SEARCH("1. Improbable",AS144)))</formula>
    </cfRule>
  </conditionalFormatting>
  <conditionalFormatting sqref="AS150">
    <cfRule type="containsText" dxfId="2271" priority="6657" operator="containsText" text="Casi Seguro">
      <formula>NOT(ISERROR(SEARCH("Casi Seguro",AS150)))</formula>
    </cfRule>
    <cfRule type="containsText" dxfId="2270" priority="6658" operator="containsText" text="4. Probable">
      <formula>NOT(ISERROR(SEARCH("4. Probable",AS150)))</formula>
    </cfRule>
    <cfRule type="containsText" dxfId="2269" priority="6659" operator="containsText" text="Posible">
      <formula>NOT(ISERROR(SEARCH("Posible",AS150)))</formula>
    </cfRule>
    <cfRule type="containsText" dxfId="2268" priority="6660" operator="containsText" text="Rara Vez">
      <formula>NOT(ISERROR(SEARCH("Rara Vez",AS150)))</formula>
    </cfRule>
    <cfRule type="containsText" dxfId="2267" priority="6661" operator="containsText" text="1. Improbable">
      <formula>NOT(ISERROR(SEARCH("1. Improbable",AS150)))</formula>
    </cfRule>
  </conditionalFormatting>
  <conditionalFormatting sqref="AS153">
    <cfRule type="containsText" dxfId="2266" priority="6593" operator="containsText" text="Casi Seguro">
      <formula>NOT(ISERROR(SEARCH("Casi Seguro",AS153)))</formula>
    </cfRule>
    <cfRule type="containsText" dxfId="2265" priority="6594" operator="containsText" text="4. Probable">
      <formula>NOT(ISERROR(SEARCH("4. Probable",AS153)))</formula>
    </cfRule>
    <cfRule type="containsText" dxfId="2264" priority="6595" operator="containsText" text="Posible">
      <formula>NOT(ISERROR(SEARCH("Posible",AS153)))</formula>
    </cfRule>
    <cfRule type="containsText" dxfId="2263" priority="6596" operator="containsText" text="Rara Vez">
      <formula>NOT(ISERROR(SEARCH("Rara Vez",AS153)))</formula>
    </cfRule>
    <cfRule type="containsText" dxfId="2262" priority="6597" operator="containsText" text="1. Improbable">
      <formula>NOT(ISERROR(SEARCH("1. Improbable",AS153)))</formula>
    </cfRule>
  </conditionalFormatting>
  <conditionalFormatting sqref="AS156:AS185">
    <cfRule type="containsText" dxfId="2261" priority="6399" operator="containsText" text="5. Muy alta">
      <formula>NOT(ISERROR(SEARCH("5. Muy alta",AS156)))</formula>
    </cfRule>
    <cfRule type="containsText" dxfId="2260" priority="6400" operator="containsText" text="4. Alta">
      <formula>NOT(ISERROR(SEARCH("4. Alta",AS156)))</formula>
    </cfRule>
    <cfRule type="containsText" dxfId="2259" priority="6401" operator="containsText" text="3. Media">
      <formula>NOT(ISERROR(SEARCH("3. Media",AS156)))</formula>
    </cfRule>
    <cfRule type="containsText" dxfId="2258" priority="6402" operator="containsText" text="2. Baja">
      <formula>NOT(ISERROR(SEARCH("2. Baja",AS156)))</formula>
    </cfRule>
    <cfRule type="containsText" dxfId="2257" priority="6403" operator="containsText" text="1. Muy baja">
      <formula>NOT(ISERROR(SEARCH("1. Muy baja",AS156)))</formula>
    </cfRule>
  </conditionalFormatting>
  <conditionalFormatting sqref="AS159">
    <cfRule type="containsText" dxfId="2256" priority="6390" operator="containsText" text="Casi Seguro">
      <formula>NOT(ISERROR(SEARCH("Casi Seguro",AS159)))</formula>
    </cfRule>
    <cfRule type="containsText" dxfId="2255" priority="6391" operator="containsText" text="4. Probable">
      <formula>NOT(ISERROR(SEARCH("4. Probable",AS159)))</formula>
    </cfRule>
    <cfRule type="containsText" dxfId="2254" priority="6392" operator="containsText" text="Posible">
      <formula>NOT(ISERROR(SEARCH("Posible",AS159)))</formula>
    </cfRule>
    <cfRule type="containsText" dxfId="2253" priority="6393" operator="containsText" text="Rara Vez">
      <formula>NOT(ISERROR(SEARCH("Rara Vez",AS159)))</formula>
    </cfRule>
    <cfRule type="containsText" dxfId="2252" priority="6394" operator="containsText" text="1. Improbable">
      <formula>NOT(ISERROR(SEARCH("1. Improbable",AS159)))</formula>
    </cfRule>
  </conditionalFormatting>
  <conditionalFormatting sqref="AS162">
    <cfRule type="containsText" dxfId="2251" priority="6385" operator="containsText" text="Casi Seguro">
      <formula>NOT(ISERROR(SEARCH("Casi Seguro",AS162)))</formula>
    </cfRule>
    <cfRule type="containsText" dxfId="2250" priority="6386" operator="containsText" text="4. Probable">
      <formula>NOT(ISERROR(SEARCH("4. Probable",AS162)))</formula>
    </cfRule>
    <cfRule type="containsText" dxfId="2249" priority="6387" operator="containsText" text="Posible">
      <formula>NOT(ISERROR(SEARCH("Posible",AS162)))</formula>
    </cfRule>
    <cfRule type="containsText" dxfId="2248" priority="6388" operator="containsText" text="Rara Vez">
      <formula>NOT(ISERROR(SEARCH("Rara Vez",AS162)))</formula>
    </cfRule>
    <cfRule type="containsText" dxfId="2247" priority="6389" operator="containsText" text="1. Improbable">
      <formula>NOT(ISERROR(SEARCH("1. Improbable",AS162)))</formula>
    </cfRule>
  </conditionalFormatting>
  <conditionalFormatting sqref="AS165">
    <cfRule type="containsText" dxfId="2246" priority="6380" operator="containsText" text="Casi Seguro">
      <formula>NOT(ISERROR(SEARCH("Casi Seguro",AS165)))</formula>
    </cfRule>
    <cfRule type="containsText" dxfId="2245" priority="6381" operator="containsText" text="4. Probable">
      <formula>NOT(ISERROR(SEARCH("4. Probable",AS165)))</formula>
    </cfRule>
    <cfRule type="containsText" dxfId="2244" priority="6382" operator="containsText" text="Posible">
      <formula>NOT(ISERROR(SEARCH("Posible",AS165)))</formula>
    </cfRule>
    <cfRule type="containsText" dxfId="2243" priority="6383" operator="containsText" text="Rara Vez">
      <formula>NOT(ISERROR(SEARCH("Rara Vez",AS165)))</formula>
    </cfRule>
    <cfRule type="containsText" dxfId="2242" priority="6384" operator="containsText" text="1. Improbable">
      <formula>NOT(ISERROR(SEARCH("1. Improbable",AS165)))</formula>
    </cfRule>
  </conditionalFormatting>
  <conditionalFormatting sqref="AS168">
    <cfRule type="containsText" dxfId="2241" priority="6375" operator="containsText" text="Casi Seguro">
      <formula>NOT(ISERROR(SEARCH("Casi Seguro",AS168)))</formula>
    </cfRule>
    <cfRule type="containsText" dxfId="2240" priority="6376" operator="containsText" text="4. Probable">
      <formula>NOT(ISERROR(SEARCH("4. Probable",AS168)))</formula>
    </cfRule>
    <cfRule type="containsText" dxfId="2239" priority="6377" operator="containsText" text="Posible">
      <formula>NOT(ISERROR(SEARCH("Posible",AS168)))</formula>
    </cfRule>
    <cfRule type="containsText" dxfId="2238" priority="6378" operator="containsText" text="Rara Vez">
      <formula>NOT(ISERROR(SEARCH("Rara Vez",AS168)))</formula>
    </cfRule>
    <cfRule type="containsText" dxfId="2237" priority="6379" operator="containsText" text="1. Improbable">
      <formula>NOT(ISERROR(SEARCH("1. Improbable",AS168)))</formula>
    </cfRule>
  </conditionalFormatting>
  <conditionalFormatting sqref="AS171">
    <cfRule type="containsText" dxfId="2236" priority="6370" operator="containsText" text="Casi Seguro">
      <formula>NOT(ISERROR(SEARCH("Casi Seguro",AS171)))</formula>
    </cfRule>
    <cfRule type="containsText" dxfId="2235" priority="6371" operator="containsText" text="4. Probable">
      <formula>NOT(ISERROR(SEARCH("4. Probable",AS171)))</formula>
    </cfRule>
    <cfRule type="containsText" dxfId="2234" priority="6372" operator="containsText" text="Posible">
      <formula>NOT(ISERROR(SEARCH("Posible",AS171)))</formula>
    </cfRule>
    <cfRule type="containsText" dxfId="2233" priority="6373" operator="containsText" text="Rara Vez">
      <formula>NOT(ISERROR(SEARCH("Rara Vez",AS171)))</formula>
    </cfRule>
    <cfRule type="containsText" dxfId="2232" priority="6374" operator="containsText" text="1. Improbable">
      <formula>NOT(ISERROR(SEARCH("1. Improbable",AS171)))</formula>
    </cfRule>
  </conditionalFormatting>
  <conditionalFormatting sqref="AS174">
    <cfRule type="containsText" dxfId="2231" priority="6365" operator="containsText" text="Casi Seguro">
      <formula>NOT(ISERROR(SEARCH("Casi Seguro",AS174)))</formula>
    </cfRule>
    <cfRule type="containsText" dxfId="2230" priority="6366" operator="containsText" text="4. Probable">
      <formula>NOT(ISERROR(SEARCH("4. Probable",AS174)))</formula>
    </cfRule>
    <cfRule type="containsText" dxfId="2229" priority="6367" operator="containsText" text="Posible">
      <formula>NOT(ISERROR(SEARCH("Posible",AS174)))</formula>
    </cfRule>
    <cfRule type="containsText" dxfId="2228" priority="6368" operator="containsText" text="Rara Vez">
      <formula>NOT(ISERROR(SEARCH("Rara Vez",AS174)))</formula>
    </cfRule>
    <cfRule type="containsText" dxfId="2227" priority="6369" operator="containsText" text="1. Improbable">
      <formula>NOT(ISERROR(SEARCH("1. Improbable",AS174)))</formula>
    </cfRule>
  </conditionalFormatting>
  <conditionalFormatting sqref="AS177">
    <cfRule type="containsText" dxfId="2226" priority="6360" operator="containsText" text="Casi Seguro">
      <formula>NOT(ISERROR(SEARCH("Casi Seguro",AS177)))</formula>
    </cfRule>
    <cfRule type="containsText" dxfId="2225" priority="6361" operator="containsText" text="4. Probable">
      <formula>NOT(ISERROR(SEARCH("4. Probable",AS177)))</formula>
    </cfRule>
    <cfRule type="containsText" dxfId="2224" priority="6362" operator="containsText" text="Posible">
      <formula>NOT(ISERROR(SEARCH("Posible",AS177)))</formula>
    </cfRule>
    <cfRule type="containsText" dxfId="2223" priority="6363" operator="containsText" text="Rara Vez">
      <formula>NOT(ISERROR(SEARCH("Rara Vez",AS177)))</formula>
    </cfRule>
    <cfRule type="containsText" dxfId="2222" priority="6364" operator="containsText" text="1. Improbable">
      <formula>NOT(ISERROR(SEARCH("1. Improbable",AS177)))</formula>
    </cfRule>
  </conditionalFormatting>
  <conditionalFormatting sqref="AS180">
    <cfRule type="containsText" dxfId="2221" priority="6355" operator="containsText" text="Casi Seguro">
      <formula>NOT(ISERROR(SEARCH("Casi Seguro",AS180)))</formula>
    </cfRule>
    <cfRule type="containsText" dxfId="2220" priority="6356" operator="containsText" text="4. Probable">
      <formula>NOT(ISERROR(SEARCH("4. Probable",AS180)))</formula>
    </cfRule>
    <cfRule type="containsText" dxfId="2219" priority="6357" operator="containsText" text="Posible">
      <formula>NOT(ISERROR(SEARCH("Posible",AS180)))</formula>
    </cfRule>
    <cfRule type="containsText" dxfId="2218" priority="6358" operator="containsText" text="Rara Vez">
      <formula>NOT(ISERROR(SEARCH("Rara Vez",AS180)))</formula>
    </cfRule>
    <cfRule type="containsText" dxfId="2217" priority="6359" operator="containsText" text="1. Improbable">
      <formula>NOT(ISERROR(SEARCH("1. Improbable",AS180)))</formula>
    </cfRule>
  </conditionalFormatting>
  <conditionalFormatting sqref="AS183">
    <cfRule type="containsText" dxfId="2216" priority="6350" operator="containsText" text="Casi Seguro">
      <formula>NOT(ISERROR(SEARCH("Casi Seguro",AS183)))</formula>
    </cfRule>
    <cfRule type="containsText" dxfId="2215" priority="6351" operator="containsText" text="4. Probable">
      <formula>NOT(ISERROR(SEARCH("4. Probable",AS183)))</formula>
    </cfRule>
    <cfRule type="containsText" dxfId="2214" priority="6352" operator="containsText" text="Posible">
      <formula>NOT(ISERROR(SEARCH("Posible",AS183)))</formula>
    </cfRule>
    <cfRule type="containsText" dxfId="2213" priority="6353" operator="containsText" text="Rara Vez">
      <formula>NOT(ISERROR(SEARCH("Rara Vez",AS183)))</formula>
    </cfRule>
    <cfRule type="containsText" dxfId="2212" priority="6354" operator="containsText" text="1. Improbable">
      <formula>NOT(ISERROR(SEARCH("1. Improbable",AS183)))</formula>
    </cfRule>
  </conditionalFormatting>
  <conditionalFormatting sqref="AS186:AS209">
    <cfRule type="containsText" dxfId="2211" priority="6326" operator="containsText" text="5. Muy alta">
      <formula>NOT(ISERROR(SEARCH("5. Muy alta",AS186)))</formula>
    </cfRule>
    <cfRule type="containsText" dxfId="2210" priority="6327" operator="containsText" text="4. Alta">
      <formula>NOT(ISERROR(SEARCH("4. Alta",AS186)))</formula>
    </cfRule>
    <cfRule type="containsText" dxfId="2209" priority="6328" operator="containsText" text="3. Media">
      <formula>NOT(ISERROR(SEARCH("3. Media",AS186)))</formula>
    </cfRule>
    <cfRule type="containsText" dxfId="2208" priority="6329" operator="containsText" text="2. Baja">
      <formula>NOT(ISERROR(SEARCH("2. Baja",AS186)))</formula>
    </cfRule>
    <cfRule type="containsText" dxfId="2207" priority="6330" operator="containsText" text="1. Muy baja">
      <formula>NOT(ISERROR(SEARCH("1. Muy baja",AS186)))</formula>
    </cfRule>
  </conditionalFormatting>
  <conditionalFormatting sqref="AS189">
    <cfRule type="containsText" dxfId="2206" priority="6317" operator="containsText" text="Casi Seguro">
      <formula>NOT(ISERROR(SEARCH("Casi Seguro",AS189)))</formula>
    </cfRule>
    <cfRule type="containsText" dxfId="2205" priority="6318" operator="containsText" text="4. Probable">
      <formula>NOT(ISERROR(SEARCH("4. Probable",AS189)))</formula>
    </cfRule>
    <cfRule type="containsText" dxfId="2204" priority="6319" operator="containsText" text="Posible">
      <formula>NOT(ISERROR(SEARCH("Posible",AS189)))</formula>
    </cfRule>
    <cfRule type="containsText" dxfId="2203" priority="6320" operator="containsText" text="Rara Vez">
      <formula>NOT(ISERROR(SEARCH("Rara Vez",AS189)))</formula>
    </cfRule>
    <cfRule type="containsText" dxfId="2202" priority="6321" operator="containsText" text="1. Improbable">
      <formula>NOT(ISERROR(SEARCH("1. Improbable",AS189)))</formula>
    </cfRule>
  </conditionalFormatting>
  <conditionalFormatting sqref="AS192">
    <cfRule type="containsText" dxfId="2201" priority="6312" operator="containsText" text="Casi Seguro">
      <formula>NOT(ISERROR(SEARCH("Casi Seguro",AS192)))</formula>
    </cfRule>
    <cfRule type="containsText" dxfId="2200" priority="6313" operator="containsText" text="4. Probable">
      <formula>NOT(ISERROR(SEARCH("4. Probable",AS192)))</formula>
    </cfRule>
    <cfRule type="containsText" dxfId="2199" priority="6314" operator="containsText" text="Posible">
      <formula>NOT(ISERROR(SEARCH("Posible",AS192)))</formula>
    </cfRule>
    <cfRule type="containsText" dxfId="2198" priority="6315" operator="containsText" text="Rara Vez">
      <formula>NOT(ISERROR(SEARCH("Rara Vez",AS192)))</formula>
    </cfRule>
    <cfRule type="containsText" dxfId="2197" priority="6316" operator="containsText" text="1. Improbable">
      <formula>NOT(ISERROR(SEARCH("1. Improbable",AS192)))</formula>
    </cfRule>
  </conditionalFormatting>
  <conditionalFormatting sqref="AS195">
    <cfRule type="containsText" dxfId="2196" priority="6307" operator="containsText" text="Casi Seguro">
      <formula>NOT(ISERROR(SEARCH("Casi Seguro",AS195)))</formula>
    </cfRule>
    <cfRule type="containsText" dxfId="2195" priority="6308" operator="containsText" text="4. Probable">
      <formula>NOT(ISERROR(SEARCH("4. Probable",AS195)))</formula>
    </cfRule>
    <cfRule type="containsText" dxfId="2194" priority="6309" operator="containsText" text="Posible">
      <formula>NOT(ISERROR(SEARCH("Posible",AS195)))</formula>
    </cfRule>
    <cfRule type="containsText" dxfId="2193" priority="6310" operator="containsText" text="Rara Vez">
      <formula>NOT(ISERROR(SEARCH("Rara Vez",AS195)))</formula>
    </cfRule>
    <cfRule type="containsText" dxfId="2192" priority="6311" operator="containsText" text="1. Improbable">
      <formula>NOT(ISERROR(SEARCH("1. Improbable",AS195)))</formula>
    </cfRule>
  </conditionalFormatting>
  <conditionalFormatting sqref="AS198">
    <cfRule type="containsText" dxfId="2191" priority="6302" operator="containsText" text="Casi Seguro">
      <formula>NOT(ISERROR(SEARCH("Casi Seguro",AS198)))</formula>
    </cfRule>
    <cfRule type="containsText" dxfId="2190" priority="6303" operator="containsText" text="4. Probable">
      <formula>NOT(ISERROR(SEARCH("4. Probable",AS198)))</formula>
    </cfRule>
    <cfRule type="containsText" dxfId="2189" priority="6304" operator="containsText" text="Posible">
      <formula>NOT(ISERROR(SEARCH("Posible",AS198)))</formula>
    </cfRule>
    <cfRule type="containsText" dxfId="2188" priority="6305" operator="containsText" text="Rara Vez">
      <formula>NOT(ISERROR(SEARCH("Rara Vez",AS198)))</formula>
    </cfRule>
    <cfRule type="containsText" dxfId="2187" priority="6306" operator="containsText" text="1. Improbable">
      <formula>NOT(ISERROR(SEARCH("1. Improbable",AS198)))</formula>
    </cfRule>
  </conditionalFormatting>
  <conditionalFormatting sqref="AS201">
    <cfRule type="containsText" dxfId="2186" priority="6297" operator="containsText" text="Casi Seguro">
      <formula>NOT(ISERROR(SEARCH("Casi Seguro",AS201)))</formula>
    </cfRule>
    <cfRule type="containsText" dxfId="2185" priority="6298" operator="containsText" text="4. Probable">
      <formula>NOT(ISERROR(SEARCH("4. Probable",AS201)))</formula>
    </cfRule>
    <cfRule type="containsText" dxfId="2184" priority="6299" operator="containsText" text="Posible">
      <formula>NOT(ISERROR(SEARCH("Posible",AS201)))</formula>
    </cfRule>
    <cfRule type="containsText" dxfId="2183" priority="6300" operator="containsText" text="Rara Vez">
      <formula>NOT(ISERROR(SEARCH("Rara Vez",AS201)))</formula>
    </cfRule>
    <cfRule type="containsText" dxfId="2182" priority="6301" operator="containsText" text="1. Improbable">
      <formula>NOT(ISERROR(SEARCH("1. Improbable",AS201)))</formula>
    </cfRule>
  </conditionalFormatting>
  <conditionalFormatting sqref="AS204">
    <cfRule type="containsText" dxfId="2181" priority="6292" operator="containsText" text="Casi Seguro">
      <formula>NOT(ISERROR(SEARCH("Casi Seguro",AS204)))</formula>
    </cfRule>
    <cfRule type="containsText" dxfId="2180" priority="6293" operator="containsText" text="4. Probable">
      <formula>NOT(ISERROR(SEARCH("4. Probable",AS204)))</formula>
    </cfRule>
    <cfRule type="containsText" dxfId="2179" priority="6294" operator="containsText" text="Posible">
      <formula>NOT(ISERROR(SEARCH("Posible",AS204)))</formula>
    </cfRule>
    <cfRule type="containsText" dxfId="2178" priority="6295" operator="containsText" text="Rara Vez">
      <formula>NOT(ISERROR(SEARCH("Rara Vez",AS204)))</formula>
    </cfRule>
    <cfRule type="containsText" dxfId="2177" priority="6296" operator="containsText" text="1. Improbable">
      <formula>NOT(ISERROR(SEARCH("1. Improbable",AS204)))</formula>
    </cfRule>
  </conditionalFormatting>
  <conditionalFormatting sqref="AS207">
    <cfRule type="containsText" dxfId="2176" priority="6287" operator="containsText" text="Casi Seguro">
      <formula>NOT(ISERROR(SEARCH("Casi Seguro",AS207)))</formula>
    </cfRule>
    <cfRule type="containsText" dxfId="2175" priority="6288" operator="containsText" text="4. Probable">
      <formula>NOT(ISERROR(SEARCH("4. Probable",AS207)))</formula>
    </cfRule>
    <cfRule type="containsText" dxfId="2174" priority="6289" operator="containsText" text="Posible">
      <formula>NOT(ISERROR(SEARCH("Posible",AS207)))</formula>
    </cfRule>
    <cfRule type="containsText" dxfId="2173" priority="6290" operator="containsText" text="Rara Vez">
      <formula>NOT(ISERROR(SEARCH("Rara Vez",AS207)))</formula>
    </cfRule>
    <cfRule type="containsText" dxfId="2172" priority="6291" operator="containsText" text="1. Improbable">
      <formula>NOT(ISERROR(SEARCH("1. Improbable",AS207)))</formula>
    </cfRule>
  </conditionalFormatting>
  <conditionalFormatting sqref="AS210:AS233">
    <cfRule type="containsText" dxfId="2171" priority="6142" operator="containsText" text="5. Muy alta">
      <formula>NOT(ISERROR(SEARCH("5. Muy alta",AS210)))</formula>
    </cfRule>
    <cfRule type="containsText" dxfId="2170" priority="6143" operator="containsText" text="4. Alta">
      <formula>NOT(ISERROR(SEARCH("4. Alta",AS210)))</formula>
    </cfRule>
    <cfRule type="containsText" dxfId="2169" priority="6144" operator="containsText" text="3. Media">
      <formula>NOT(ISERROR(SEARCH("3. Media",AS210)))</formula>
    </cfRule>
    <cfRule type="containsText" dxfId="2168" priority="6145" operator="containsText" text="2. Baja">
      <formula>NOT(ISERROR(SEARCH("2. Baja",AS210)))</formula>
    </cfRule>
    <cfRule type="containsText" dxfId="2167" priority="6146" operator="containsText" text="1. Muy baja">
      <formula>NOT(ISERROR(SEARCH("1. Muy baja",AS210)))</formula>
    </cfRule>
  </conditionalFormatting>
  <conditionalFormatting sqref="AS213">
    <cfRule type="containsText" dxfId="2166" priority="6133" operator="containsText" text="Casi Seguro">
      <formula>NOT(ISERROR(SEARCH("Casi Seguro",AS213)))</formula>
    </cfRule>
    <cfRule type="containsText" dxfId="2165" priority="6134" operator="containsText" text="4. Probable">
      <formula>NOT(ISERROR(SEARCH("4. Probable",AS213)))</formula>
    </cfRule>
    <cfRule type="containsText" dxfId="2164" priority="6135" operator="containsText" text="Posible">
      <formula>NOT(ISERROR(SEARCH("Posible",AS213)))</formula>
    </cfRule>
    <cfRule type="containsText" dxfId="2163" priority="6136" operator="containsText" text="Rara Vez">
      <formula>NOT(ISERROR(SEARCH("Rara Vez",AS213)))</formula>
    </cfRule>
    <cfRule type="containsText" dxfId="2162" priority="6137" operator="containsText" text="1. Improbable">
      <formula>NOT(ISERROR(SEARCH("1. Improbable",AS213)))</formula>
    </cfRule>
  </conditionalFormatting>
  <conditionalFormatting sqref="AS216">
    <cfRule type="containsText" dxfId="2161" priority="6128" operator="containsText" text="Casi Seguro">
      <formula>NOT(ISERROR(SEARCH("Casi Seguro",AS216)))</formula>
    </cfRule>
    <cfRule type="containsText" dxfId="2160" priority="6129" operator="containsText" text="4. Probable">
      <formula>NOT(ISERROR(SEARCH("4. Probable",AS216)))</formula>
    </cfRule>
    <cfRule type="containsText" dxfId="2159" priority="6130" operator="containsText" text="Posible">
      <formula>NOT(ISERROR(SEARCH("Posible",AS216)))</formula>
    </cfRule>
    <cfRule type="containsText" dxfId="2158" priority="6131" operator="containsText" text="Rara Vez">
      <formula>NOT(ISERROR(SEARCH("Rara Vez",AS216)))</formula>
    </cfRule>
    <cfRule type="containsText" dxfId="2157" priority="6132" operator="containsText" text="1. Improbable">
      <formula>NOT(ISERROR(SEARCH("1. Improbable",AS216)))</formula>
    </cfRule>
  </conditionalFormatting>
  <conditionalFormatting sqref="AS219">
    <cfRule type="containsText" dxfId="2156" priority="6123" operator="containsText" text="Casi Seguro">
      <formula>NOT(ISERROR(SEARCH("Casi Seguro",AS219)))</formula>
    </cfRule>
    <cfRule type="containsText" dxfId="2155" priority="6124" operator="containsText" text="4. Probable">
      <formula>NOT(ISERROR(SEARCH("4. Probable",AS219)))</formula>
    </cfRule>
    <cfRule type="containsText" dxfId="2154" priority="6125" operator="containsText" text="Posible">
      <formula>NOT(ISERROR(SEARCH("Posible",AS219)))</formula>
    </cfRule>
    <cfRule type="containsText" dxfId="2153" priority="6126" operator="containsText" text="Rara Vez">
      <formula>NOT(ISERROR(SEARCH("Rara Vez",AS219)))</formula>
    </cfRule>
    <cfRule type="containsText" dxfId="2152" priority="6127" operator="containsText" text="1. Improbable">
      <formula>NOT(ISERROR(SEARCH("1. Improbable",AS219)))</formula>
    </cfRule>
  </conditionalFormatting>
  <conditionalFormatting sqref="AS222">
    <cfRule type="containsText" dxfId="2151" priority="6118" operator="containsText" text="Casi Seguro">
      <formula>NOT(ISERROR(SEARCH("Casi Seguro",AS222)))</formula>
    </cfRule>
    <cfRule type="containsText" dxfId="2150" priority="6119" operator="containsText" text="4. Probable">
      <formula>NOT(ISERROR(SEARCH("4. Probable",AS222)))</formula>
    </cfRule>
    <cfRule type="containsText" dxfId="2149" priority="6120" operator="containsText" text="Posible">
      <formula>NOT(ISERROR(SEARCH("Posible",AS222)))</formula>
    </cfRule>
    <cfRule type="containsText" dxfId="2148" priority="6121" operator="containsText" text="Rara Vez">
      <formula>NOT(ISERROR(SEARCH("Rara Vez",AS222)))</formula>
    </cfRule>
    <cfRule type="containsText" dxfId="2147" priority="6122" operator="containsText" text="1. Improbable">
      <formula>NOT(ISERROR(SEARCH("1. Improbable",AS222)))</formula>
    </cfRule>
  </conditionalFormatting>
  <conditionalFormatting sqref="AS225">
    <cfRule type="containsText" dxfId="2146" priority="6113" operator="containsText" text="Casi Seguro">
      <formula>NOT(ISERROR(SEARCH("Casi Seguro",AS225)))</formula>
    </cfRule>
    <cfRule type="containsText" dxfId="2145" priority="6114" operator="containsText" text="4. Probable">
      <formula>NOT(ISERROR(SEARCH("4. Probable",AS225)))</formula>
    </cfRule>
    <cfRule type="containsText" dxfId="2144" priority="6115" operator="containsText" text="Posible">
      <formula>NOT(ISERROR(SEARCH("Posible",AS225)))</formula>
    </cfRule>
    <cfRule type="containsText" dxfId="2143" priority="6116" operator="containsText" text="Rara Vez">
      <formula>NOT(ISERROR(SEARCH("Rara Vez",AS225)))</formula>
    </cfRule>
    <cfRule type="containsText" dxfId="2142" priority="6117" operator="containsText" text="1. Improbable">
      <formula>NOT(ISERROR(SEARCH("1. Improbable",AS225)))</formula>
    </cfRule>
  </conditionalFormatting>
  <conditionalFormatting sqref="AS228">
    <cfRule type="containsText" dxfId="2141" priority="6108" operator="containsText" text="Casi Seguro">
      <formula>NOT(ISERROR(SEARCH("Casi Seguro",AS228)))</formula>
    </cfRule>
    <cfRule type="containsText" dxfId="2140" priority="6109" operator="containsText" text="4. Probable">
      <formula>NOT(ISERROR(SEARCH("4. Probable",AS228)))</formula>
    </cfRule>
    <cfRule type="containsText" dxfId="2139" priority="6110" operator="containsText" text="Posible">
      <formula>NOT(ISERROR(SEARCH("Posible",AS228)))</formula>
    </cfRule>
    <cfRule type="containsText" dxfId="2138" priority="6111" operator="containsText" text="Rara Vez">
      <formula>NOT(ISERROR(SEARCH("Rara Vez",AS228)))</formula>
    </cfRule>
    <cfRule type="containsText" dxfId="2137" priority="6112" operator="containsText" text="1. Improbable">
      <formula>NOT(ISERROR(SEARCH("1. Improbable",AS228)))</formula>
    </cfRule>
  </conditionalFormatting>
  <conditionalFormatting sqref="AS231">
    <cfRule type="containsText" dxfId="2136" priority="6103" operator="containsText" text="Casi Seguro">
      <formula>NOT(ISERROR(SEARCH("Casi Seguro",AS231)))</formula>
    </cfRule>
    <cfRule type="containsText" dxfId="2135" priority="6104" operator="containsText" text="4. Probable">
      <formula>NOT(ISERROR(SEARCH("4. Probable",AS231)))</formula>
    </cfRule>
    <cfRule type="containsText" dxfId="2134" priority="6105" operator="containsText" text="Posible">
      <formula>NOT(ISERROR(SEARCH("Posible",AS231)))</formula>
    </cfRule>
    <cfRule type="containsText" dxfId="2133" priority="6106" operator="containsText" text="Rara Vez">
      <formula>NOT(ISERROR(SEARCH("Rara Vez",AS231)))</formula>
    </cfRule>
    <cfRule type="containsText" dxfId="2132" priority="6107" operator="containsText" text="1. Improbable">
      <formula>NOT(ISERROR(SEARCH("1. Improbable",AS231)))</formula>
    </cfRule>
  </conditionalFormatting>
  <conditionalFormatting sqref="AS234:AS269">
    <cfRule type="containsText" dxfId="2131" priority="6004" operator="containsText" text="5. Muy alta">
      <formula>NOT(ISERROR(SEARCH("5. Muy alta",AS234)))</formula>
    </cfRule>
    <cfRule type="containsText" dxfId="2130" priority="6005" operator="containsText" text="4. Alta">
      <formula>NOT(ISERROR(SEARCH("4. Alta",AS234)))</formula>
    </cfRule>
    <cfRule type="containsText" dxfId="2129" priority="6006" operator="containsText" text="3. Media">
      <formula>NOT(ISERROR(SEARCH("3. Media",AS234)))</formula>
    </cfRule>
    <cfRule type="containsText" dxfId="2128" priority="6007" operator="containsText" text="2. Baja">
      <formula>NOT(ISERROR(SEARCH("2. Baja",AS234)))</formula>
    </cfRule>
    <cfRule type="containsText" dxfId="2127" priority="6008" operator="containsText" text="1. Muy baja">
      <formula>NOT(ISERROR(SEARCH("1. Muy baja",AS234)))</formula>
    </cfRule>
  </conditionalFormatting>
  <conditionalFormatting sqref="AS237">
    <cfRule type="containsText" dxfId="2126" priority="5995" operator="containsText" text="Casi Seguro">
      <formula>NOT(ISERROR(SEARCH("Casi Seguro",AS237)))</formula>
    </cfRule>
    <cfRule type="containsText" dxfId="2125" priority="5996" operator="containsText" text="4. Probable">
      <formula>NOT(ISERROR(SEARCH("4. Probable",AS237)))</formula>
    </cfRule>
    <cfRule type="containsText" dxfId="2124" priority="5997" operator="containsText" text="Posible">
      <formula>NOT(ISERROR(SEARCH("Posible",AS237)))</formula>
    </cfRule>
    <cfRule type="containsText" dxfId="2123" priority="5998" operator="containsText" text="Rara Vez">
      <formula>NOT(ISERROR(SEARCH("Rara Vez",AS237)))</formula>
    </cfRule>
    <cfRule type="containsText" dxfId="2122" priority="5999" operator="containsText" text="1. Improbable">
      <formula>NOT(ISERROR(SEARCH("1. Improbable",AS237)))</formula>
    </cfRule>
  </conditionalFormatting>
  <conditionalFormatting sqref="AS240">
    <cfRule type="containsText" dxfId="2121" priority="5990" operator="containsText" text="Casi Seguro">
      <formula>NOT(ISERROR(SEARCH("Casi Seguro",AS240)))</formula>
    </cfRule>
    <cfRule type="containsText" dxfId="2120" priority="5991" operator="containsText" text="4. Probable">
      <formula>NOT(ISERROR(SEARCH("4. Probable",AS240)))</formula>
    </cfRule>
    <cfRule type="containsText" dxfId="2119" priority="5992" operator="containsText" text="Posible">
      <formula>NOT(ISERROR(SEARCH("Posible",AS240)))</formula>
    </cfRule>
    <cfRule type="containsText" dxfId="2118" priority="5993" operator="containsText" text="Rara Vez">
      <formula>NOT(ISERROR(SEARCH("Rara Vez",AS240)))</formula>
    </cfRule>
    <cfRule type="containsText" dxfId="2117" priority="5994" operator="containsText" text="1. Improbable">
      <formula>NOT(ISERROR(SEARCH("1. Improbable",AS240)))</formula>
    </cfRule>
  </conditionalFormatting>
  <conditionalFormatting sqref="AS243">
    <cfRule type="containsText" dxfId="2116" priority="5985" operator="containsText" text="Casi Seguro">
      <formula>NOT(ISERROR(SEARCH("Casi Seguro",AS243)))</formula>
    </cfRule>
    <cfRule type="containsText" dxfId="2115" priority="5986" operator="containsText" text="4. Probable">
      <formula>NOT(ISERROR(SEARCH("4. Probable",AS243)))</formula>
    </cfRule>
    <cfRule type="containsText" dxfId="2114" priority="5987" operator="containsText" text="Posible">
      <formula>NOT(ISERROR(SEARCH("Posible",AS243)))</formula>
    </cfRule>
    <cfRule type="containsText" dxfId="2113" priority="5988" operator="containsText" text="Rara Vez">
      <formula>NOT(ISERROR(SEARCH("Rara Vez",AS243)))</formula>
    </cfRule>
    <cfRule type="containsText" dxfId="2112" priority="5989" operator="containsText" text="1. Improbable">
      <formula>NOT(ISERROR(SEARCH("1. Improbable",AS243)))</formula>
    </cfRule>
  </conditionalFormatting>
  <conditionalFormatting sqref="AS246">
    <cfRule type="containsText" dxfId="2111" priority="5980" operator="containsText" text="Casi Seguro">
      <formula>NOT(ISERROR(SEARCH("Casi Seguro",AS246)))</formula>
    </cfRule>
    <cfRule type="containsText" dxfId="2110" priority="5981" operator="containsText" text="4. Probable">
      <formula>NOT(ISERROR(SEARCH("4. Probable",AS246)))</formula>
    </cfRule>
    <cfRule type="containsText" dxfId="2109" priority="5982" operator="containsText" text="Posible">
      <formula>NOT(ISERROR(SEARCH("Posible",AS246)))</formula>
    </cfRule>
    <cfRule type="containsText" dxfId="2108" priority="5983" operator="containsText" text="Rara Vez">
      <formula>NOT(ISERROR(SEARCH("Rara Vez",AS246)))</formula>
    </cfRule>
    <cfRule type="containsText" dxfId="2107" priority="5984" operator="containsText" text="1. Improbable">
      <formula>NOT(ISERROR(SEARCH("1. Improbable",AS246)))</formula>
    </cfRule>
  </conditionalFormatting>
  <conditionalFormatting sqref="AS249">
    <cfRule type="containsText" dxfId="2106" priority="5975" operator="containsText" text="Casi Seguro">
      <formula>NOT(ISERROR(SEARCH("Casi Seguro",AS249)))</formula>
    </cfRule>
    <cfRule type="containsText" dxfId="2105" priority="5976" operator="containsText" text="4. Probable">
      <formula>NOT(ISERROR(SEARCH("4. Probable",AS249)))</formula>
    </cfRule>
    <cfRule type="containsText" dxfId="2104" priority="5977" operator="containsText" text="Posible">
      <formula>NOT(ISERROR(SEARCH("Posible",AS249)))</formula>
    </cfRule>
    <cfRule type="containsText" dxfId="2103" priority="5978" operator="containsText" text="Rara Vez">
      <formula>NOT(ISERROR(SEARCH("Rara Vez",AS249)))</formula>
    </cfRule>
    <cfRule type="containsText" dxfId="2102" priority="5979" operator="containsText" text="1. Improbable">
      <formula>NOT(ISERROR(SEARCH("1. Improbable",AS249)))</formula>
    </cfRule>
  </conditionalFormatting>
  <conditionalFormatting sqref="AS252">
    <cfRule type="containsText" dxfId="2101" priority="5970" operator="containsText" text="Casi Seguro">
      <formula>NOT(ISERROR(SEARCH("Casi Seguro",AS252)))</formula>
    </cfRule>
    <cfRule type="containsText" dxfId="2100" priority="5971" operator="containsText" text="4. Probable">
      <formula>NOT(ISERROR(SEARCH("4. Probable",AS252)))</formula>
    </cfRule>
    <cfRule type="containsText" dxfId="2099" priority="5972" operator="containsText" text="Posible">
      <formula>NOT(ISERROR(SEARCH("Posible",AS252)))</formula>
    </cfRule>
    <cfRule type="containsText" dxfId="2098" priority="5973" operator="containsText" text="Rara Vez">
      <formula>NOT(ISERROR(SEARCH("Rara Vez",AS252)))</formula>
    </cfRule>
    <cfRule type="containsText" dxfId="2097" priority="5974" operator="containsText" text="1. Improbable">
      <formula>NOT(ISERROR(SEARCH("1. Improbable",AS252)))</formula>
    </cfRule>
  </conditionalFormatting>
  <conditionalFormatting sqref="AS255">
    <cfRule type="containsText" dxfId="2096" priority="5965" operator="containsText" text="Casi Seguro">
      <formula>NOT(ISERROR(SEARCH("Casi Seguro",AS255)))</formula>
    </cfRule>
    <cfRule type="containsText" dxfId="2095" priority="5966" operator="containsText" text="4. Probable">
      <formula>NOT(ISERROR(SEARCH("4. Probable",AS255)))</formula>
    </cfRule>
    <cfRule type="containsText" dxfId="2094" priority="5967" operator="containsText" text="Posible">
      <formula>NOT(ISERROR(SEARCH("Posible",AS255)))</formula>
    </cfRule>
    <cfRule type="containsText" dxfId="2093" priority="5968" operator="containsText" text="Rara Vez">
      <formula>NOT(ISERROR(SEARCH("Rara Vez",AS255)))</formula>
    </cfRule>
    <cfRule type="containsText" dxfId="2092" priority="5969" operator="containsText" text="1. Improbable">
      <formula>NOT(ISERROR(SEARCH("1. Improbable",AS255)))</formula>
    </cfRule>
  </conditionalFormatting>
  <conditionalFormatting sqref="AS258">
    <cfRule type="containsText" dxfId="2091" priority="5960" operator="containsText" text="Casi Seguro">
      <formula>NOT(ISERROR(SEARCH("Casi Seguro",AS258)))</formula>
    </cfRule>
    <cfRule type="containsText" dxfId="2090" priority="5961" operator="containsText" text="4. Probable">
      <formula>NOT(ISERROR(SEARCH("4. Probable",AS258)))</formula>
    </cfRule>
    <cfRule type="containsText" dxfId="2089" priority="5962" operator="containsText" text="Posible">
      <formula>NOT(ISERROR(SEARCH("Posible",AS258)))</formula>
    </cfRule>
    <cfRule type="containsText" dxfId="2088" priority="5963" operator="containsText" text="Rara Vez">
      <formula>NOT(ISERROR(SEARCH("Rara Vez",AS258)))</formula>
    </cfRule>
    <cfRule type="containsText" dxfId="2087" priority="5964" operator="containsText" text="1. Improbable">
      <formula>NOT(ISERROR(SEARCH("1. Improbable",AS258)))</formula>
    </cfRule>
  </conditionalFormatting>
  <conditionalFormatting sqref="AS261">
    <cfRule type="containsText" dxfId="2086" priority="5955" operator="containsText" text="Casi Seguro">
      <formula>NOT(ISERROR(SEARCH("Casi Seguro",AS261)))</formula>
    </cfRule>
    <cfRule type="containsText" dxfId="2085" priority="5956" operator="containsText" text="4. Probable">
      <formula>NOT(ISERROR(SEARCH("4. Probable",AS261)))</formula>
    </cfRule>
    <cfRule type="containsText" dxfId="2084" priority="5957" operator="containsText" text="Posible">
      <formula>NOT(ISERROR(SEARCH("Posible",AS261)))</formula>
    </cfRule>
    <cfRule type="containsText" dxfId="2083" priority="5958" operator="containsText" text="Rara Vez">
      <formula>NOT(ISERROR(SEARCH("Rara Vez",AS261)))</formula>
    </cfRule>
    <cfRule type="containsText" dxfId="2082" priority="5959" operator="containsText" text="1. Improbable">
      <formula>NOT(ISERROR(SEARCH("1. Improbable",AS261)))</formula>
    </cfRule>
  </conditionalFormatting>
  <conditionalFormatting sqref="AS264">
    <cfRule type="containsText" dxfId="2081" priority="5950" operator="containsText" text="Casi Seguro">
      <formula>NOT(ISERROR(SEARCH("Casi Seguro",AS264)))</formula>
    </cfRule>
    <cfRule type="containsText" dxfId="2080" priority="5951" operator="containsText" text="4. Probable">
      <formula>NOT(ISERROR(SEARCH("4. Probable",AS264)))</formula>
    </cfRule>
    <cfRule type="containsText" dxfId="2079" priority="5952" operator="containsText" text="Posible">
      <formula>NOT(ISERROR(SEARCH("Posible",AS264)))</formula>
    </cfRule>
    <cfRule type="containsText" dxfId="2078" priority="5953" operator="containsText" text="Rara Vez">
      <formula>NOT(ISERROR(SEARCH("Rara Vez",AS264)))</formula>
    </cfRule>
    <cfRule type="containsText" dxfId="2077" priority="5954" operator="containsText" text="1. Improbable">
      <formula>NOT(ISERROR(SEARCH("1. Improbable",AS264)))</formula>
    </cfRule>
  </conditionalFormatting>
  <conditionalFormatting sqref="AS267">
    <cfRule type="containsText" dxfId="2076" priority="5935" operator="containsText" text="Casi Seguro">
      <formula>NOT(ISERROR(SEARCH("Casi Seguro",AS267)))</formula>
    </cfRule>
    <cfRule type="containsText" dxfId="2075" priority="5936" operator="containsText" text="4. Probable">
      <formula>NOT(ISERROR(SEARCH("4. Probable",AS267)))</formula>
    </cfRule>
    <cfRule type="containsText" dxfId="2074" priority="5937" operator="containsText" text="Posible">
      <formula>NOT(ISERROR(SEARCH("Posible",AS267)))</formula>
    </cfRule>
    <cfRule type="containsText" dxfId="2073" priority="5938" operator="containsText" text="Rara Vez">
      <formula>NOT(ISERROR(SEARCH("Rara Vez",AS267)))</formula>
    </cfRule>
    <cfRule type="containsText" dxfId="2072" priority="5939" operator="containsText" text="1. Improbable">
      <formula>NOT(ISERROR(SEARCH("1. Improbable",AS267)))</formula>
    </cfRule>
  </conditionalFormatting>
  <conditionalFormatting sqref="AS270:AS317">
    <cfRule type="containsText" dxfId="2071" priority="5787" operator="containsText" text="5. Muy alta">
      <formula>NOT(ISERROR(SEARCH("5. Muy alta",AS270)))</formula>
    </cfRule>
    <cfRule type="containsText" dxfId="2070" priority="5788" operator="containsText" text="4. Alta">
      <formula>NOT(ISERROR(SEARCH("4. Alta",AS270)))</formula>
    </cfRule>
    <cfRule type="containsText" dxfId="2069" priority="5789" operator="containsText" text="3. Media">
      <formula>NOT(ISERROR(SEARCH("3. Media",AS270)))</formula>
    </cfRule>
    <cfRule type="containsText" dxfId="2068" priority="5790" operator="containsText" text="2. Baja">
      <formula>NOT(ISERROR(SEARCH("2. Baja",AS270)))</formula>
    </cfRule>
    <cfRule type="containsText" dxfId="2067" priority="5791" operator="containsText" text="1. Muy baja">
      <formula>NOT(ISERROR(SEARCH("1. Muy baja",AS270)))</formula>
    </cfRule>
  </conditionalFormatting>
  <conditionalFormatting sqref="AS273">
    <cfRule type="containsText" dxfId="2066" priority="5778" operator="containsText" text="Casi Seguro">
      <formula>NOT(ISERROR(SEARCH("Casi Seguro",AS273)))</formula>
    </cfRule>
    <cfRule type="containsText" dxfId="2065" priority="5779" operator="containsText" text="4. Probable">
      <formula>NOT(ISERROR(SEARCH("4. Probable",AS273)))</formula>
    </cfRule>
    <cfRule type="containsText" dxfId="2064" priority="5780" operator="containsText" text="Posible">
      <formula>NOT(ISERROR(SEARCH("Posible",AS273)))</formula>
    </cfRule>
    <cfRule type="containsText" dxfId="2063" priority="5781" operator="containsText" text="Rara Vez">
      <formula>NOT(ISERROR(SEARCH("Rara Vez",AS273)))</formula>
    </cfRule>
    <cfRule type="containsText" dxfId="2062" priority="5782" operator="containsText" text="1. Improbable">
      <formula>NOT(ISERROR(SEARCH("1. Improbable",AS273)))</formula>
    </cfRule>
  </conditionalFormatting>
  <conditionalFormatting sqref="AS276">
    <cfRule type="containsText" dxfId="2061" priority="5773" operator="containsText" text="Casi Seguro">
      <formula>NOT(ISERROR(SEARCH("Casi Seguro",AS276)))</formula>
    </cfRule>
    <cfRule type="containsText" dxfId="2060" priority="5774" operator="containsText" text="4. Probable">
      <formula>NOT(ISERROR(SEARCH("4. Probable",AS276)))</formula>
    </cfRule>
    <cfRule type="containsText" dxfId="2059" priority="5775" operator="containsText" text="Posible">
      <formula>NOT(ISERROR(SEARCH("Posible",AS276)))</formula>
    </cfRule>
    <cfRule type="containsText" dxfId="2058" priority="5776" operator="containsText" text="Rara Vez">
      <formula>NOT(ISERROR(SEARCH("Rara Vez",AS276)))</formula>
    </cfRule>
    <cfRule type="containsText" dxfId="2057" priority="5777" operator="containsText" text="1. Improbable">
      <formula>NOT(ISERROR(SEARCH("1. Improbable",AS276)))</formula>
    </cfRule>
  </conditionalFormatting>
  <conditionalFormatting sqref="AS279">
    <cfRule type="containsText" dxfId="2056" priority="5768" operator="containsText" text="Casi Seguro">
      <formula>NOT(ISERROR(SEARCH("Casi Seguro",AS279)))</formula>
    </cfRule>
    <cfRule type="containsText" dxfId="2055" priority="5769" operator="containsText" text="4. Probable">
      <formula>NOT(ISERROR(SEARCH("4. Probable",AS279)))</formula>
    </cfRule>
    <cfRule type="containsText" dxfId="2054" priority="5770" operator="containsText" text="Posible">
      <formula>NOT(ISERROR(SEARCH("Posible",AS279)))</formula>
    </cfRule>
    <cfRule type="containsText" dxfId="2053" priority="5771" operator="containsText" text="Rara Vez">
      <formula>NOT(ISERROR(SEARCH("Rara Vez",AS279)))</formula>
    </cfRule>
    <cfRule type="containsText" dxfId="2052" priority="5772" operator="containsText" text="1. Improbable">
      <formula>NOT(ISERROR(SEARCH("1. Improbable",AS279)))</formula>
    </cfRule>
  </conditionalFormatting>
  <conditionalFormatting sqref="AS282">
    <cfRule type="containsText" dxfId="2051" priority="5763" operator="containsText" text="Casi Seguro">
      <formula>NOT(ISERROR(SEARCH("Casi Seguro",AS282)))</formula>
    </cfRule>
    <cfRule type="containsText" dxfId="2050" priority="5764" operator="containsText" text="4. Probable">
      <formula>NOT(ISERROR(SEARCH("4. Probable",AS282)))</formula>
    </cfRule>
    <cfRule type="containsText" dxfId="2049" priority="5765" operator="containsText" text="Posible">
      <formula>NOT(ISERROR(SEARCH("Posible",AS282)))</formula>
    </cfRule>
    <cfRule type="containsText" dxfId="2048" priority="5766" operator="containsText" text="Rara Vez">
      <formula>NOT(ISERROR(SEARCH("Rara Vez",AS282)))</formula>
    </cfRule>
    <cfRule type="containsText" dxfId="2047" priority="5767" operator="containsText" text="1. Improbable">
      <formula>NOT(ISERROR(SEARCH("1. Improbable",AS282)))</formula>
    </cfRule>
  </conditionalFormatting>
  <conditionalFormatting sqref="AS285">
    <cfRule type="containsText" dxfId="2046" priority="5758" operator="containsText" text="Casi Seguro">
      <formula>NOT(ISERROR(SEARCH("Casi Seguro",AS285)))</formula>
    </cfRule>
    <cfRule type="containsText" dxfId="2045" priority="5759" operator="containsText" text="4. Probable">
      <formula>NOT(ISERROR(SEARCH("4. Probable",AS285)))</formula>
    </cfRule>
    <cfRule type="containsText" dxfId="2044" priority="5760" operator="containsText" text="Posible">
      <formula>NOT(ISERROR(SEARCH("Posible",AS285)))</formula>
    </cfRule>
    <cfRule type="containsText" dxfId="2043" priority="5761" operator="containsText" text="Rara Vez">
      <formula>NOT(ISERROR(SEARCH("Rara Vez",AS285)))</formula>
    </cfRule>
    <cfRule type="containsText" dxfId="2042" priority="5762" operator="containsText" text="1. Improbable">
      <formula>NOT(ISERROR(SEARCH("1. Improbable",AS285)))</formula>
    </cfRule>
  </conditionalFormatting>
  <conditionalFormatting sqref="AS288">
    <cfRule type="containsText" dxfId="2041" priority="5753" operator="containsText" text="Casi Seguro">
      <formula>NOT(ISERROR(SEARCH("Casi Seguro",AS288)))</formula>
    </cfRule>
    <cfRule type="containsText" dxfId="2040" priority="5754" operator="containsText" text="4. Probable">
      <formula>NOT(ISERROR(SEARCH("4. Probable",AS288)))</formula>
    </cfRule>
    <cfRule type="containsText" dxfId="2039" priority="5755" operator="containsText" text="Posible">
      <formula>NOT(ISERROR(SEARCH("Posible",AS288)))</formula>
    </cfRule>
    <cfRule type="containsText" dxfId="2038" priority="5756" operator="containsText" text="Rara Vez">
      <formula>NOT(ISERROR(SEARCH("Rara Vez",AS288)))</formula>
    </cfRule>
    <cfRule type="containsText" dxfId="2037" priority="5757" operator="containsText" text="1. Improbable">
      <formula>NOT(ISERROR(SEARCH("1. Improbable",AS288)))</formula>
    </cfRule>
  </conditionalFormatting>
  <conditionalFormatting sqref="AS291">
    <cfRule type="containsText" dxfId="2036" priority="5748" operator="containsText" text="Casi Seguro">
      <formula>NOT(ISERROR(SEARCH("Casi Seguro",AS291)))</formula>
    </cfRule>
    <cfRule type="containsText" dxfId="2035" priority="5749" operator="containsText" text="4. Probable">
      <formula>NOT(ISERROR(SEARCH("4. Probable",AS291)))</formula>
    </cfRule>
    <cfRule type="containsText" dxfId="2034" priority="5750" operator="containsText" text="Posible">
      <formula>NOT(ISERROR(SEARCH("Posible",AS291)))</formula>
    </cfRule>
    <cfRule type="containsText" dxfId="2033" priority="5751" operator="containsText" text="Rara Vez">
      <formula>NOT(ISERROR(SEARCH("Rara Vez",AS291)))</formula>
    </cfRule>
    <cfRule type="containsText" dxfId="2032" priority="5752" operator="containsText" text="1. Improbable">
      <formula>NOT(ISERROR(SEARCH("1. Improbable",AS291)))</formula>
    </cfRule>
  </conditionalFormatting>
  <conditionalFormatting sqref="AS294">
    <cfRule type="containsText" dxfId="2031" priority="5743" operator="containsText" text="Casi Seguro">
      <formula>NOT(ISERROR(SEARCH("Casi Seguro",AS294)))</formula>
    </cfRule>
    <cfRule type="containsText" dxfId="2030" priority="5744" operator="containsText" text="4. Probable">
      <formula>NOT(ISERROR(SEARCH("4. Probable",AS294)))</formula>
    </cfRule>
    <cfRule type="containsText" dxfId="2029" priority="5745" operator="containsText" text="Posible">
      <formula>NOT(ISERROR(SEARCH("Posible",AS294)))</formula>
    </cfRule>
    <cfRule type="containsText" dxfId="2028" priority="5746" operator="containsText" text="Rara Vez">
      <formula>NOT(ISERROR(SEARCH("Rara Vez",AS294)))</formula>
    </cfRule>
    <cfRule type="containsText" dxfId="2027" priority="5747" operator="containsText" text="1. Improbable">
      <formula>NOT(ISERROR(SEARCH("1. Improbable",AS294)))</formula>
    </cfRule>
  </conditionalFormatting>
  <conditionalFormatting sqref="AS297">
    <cfRule type="containsText" dxfId="2026" priority="5738" operator="containsText" text="Casi Seguro">
      <formula>NOT(ISERROR(SEARCH("Casi Seguro",AS297)))</formula>
    </cfRule>
    <cfRule type="containsText" dxfId="2025" priority="5739" operator="containsText" text="4. Probable">
      <formula>NOT(ISERROR(SEARCH("4. Probable",AS297)))</formula>
    </cfRule>
    <cfRule type="containsText" dxfId="2024" priority="5740" operator="containsText" text="Posible">
      <formula>NOT(ISERROR(SEARCH("Posible",AS297)))</formula>
    </cfRule>
    <cfRule type="containsText" dxfId="2023" priority="5741" operator="containsText" text="Rara Vez">
      <formula>NOT(ISERROR(SEARCH("Rara Vez",AS297)))</formula>
    </cfRule>
    <cfRule type="containsText" dxfId="2022" priority="5742" operator="containsText" text="1. Improbable">
      <formula>NOT(ISERROR(SEARCH("1. Improbable",AS297)))</formula>
    </cfRule>
  </conditionalFormatting>
  <conditionalFormatting sqref="AS300">
    <cfRule type="containsText" dxfId="2021" priority="5733" operator="containsText" text="Casi Seguro">
      <formula>NOT(ISERROR(SEARCH("Casi Seguro",AS300)))</formula>
    </cfRule>
    <cfRule type="containsText" dxfId="2020" priority="5734" operator="containsText" text="4. Probable">
      <formula>NOT(ISERROR(SEARCH("4. Probable",AS300)))</formula>
    </cfRule>
    <cfRule type="containsText" dxfId="2019" priority="5735" operator="containsText" text="Posible">
      <formula>NOT(ISERROR(SEARCH("Posible",AS300)))</formula>
    </cfRule>
    <cfRule type="containsText" dxfId="2018" priority="5736" operator="containsText" text="Rara Vez">
      <formula>NOT(ISERROR(SEARCH("Rara Vez",AS300)))</formula>
    </cfRule>
    <cfRule type="containsText" dxfId="2017" priority="5737" operator="containsText" text="1. Improbable">
      <formula>NOT(ISERROR(SEARCH("1. Improbable",AS300)))</formula>
    </cfRule>
  </conditionalFormatting>
  <conditionalFormatting sqref="AS303">
    <cfRule type="containsText" dxfId="2016" priority="5718" operator="containsText" text="Casi Seguro">
      <formula>NOT(ISERROR(SEARCH("Casi Seguro",AS303)))</formula>
    </cfRule>
    <cfRule type="containsText" dxfId="2015" priority="5719" operator="containsText" text="4. Probable">
      <formula>NOT(ISERROR(SEARCH("4. Probable",AS303)))</formula>
    </cfRule>
    <cfRule type="containsText" dxfId="2014" priority="5720" operator="containsText" text="Posible">
      <formula>NOT(ISERROR(SEARCH("Posible",AS303)))</formula>
    </cfRule>
    <cfRule type="containsText" dxfId="2013" priority="5721" operator="containsText" text="Rara Vez">
      <formula>NOT(ISERROR(SEARCH("Rara Vez",AS303)))</formula>
    </cfRule>
    <cfRule type="containsText" dxfId="2012" priority="5722" operator="containsText" text="1. Improbable">
      <formula>NOT(ISERROR(SEARCH("1. Improbable",AS303)))</formula>
    </cfRule>
  </conditionalFormatting>
  <conditionalFormatting sqref="AS306">
    <cfRule type="containsText" dxfId="2011" priority="5703" operator="containsText" text="Casi Seguro">
      <formula>NOT(ISERROR(SEARCH("Casi Seguro",AS306)))</formula>
    </cfRule>
    <cfRule type="containsText" dxfId="2010" priority="5704" operator="containsText" text="4. Probable">
      <formula>NOT(ISERROR(SEARCH("4. Probable",AS306)))</formula>
    </cfRule>
    <cfRule type="containsText" dxfId="2009" priority="5705" operator="containsText" text="Posible">
      <formula>NOT(ISERROR(SEARCH("Posible",AS306)))</formula>
    </cfRule>
    <cfRule type="containsText" dxfId="2008" priority="5706" operator="containsText" text="Rara Vez">
      <formula>NOT(ISERROR(SEARCH("Rara Vez",AS306)))</formula>
    </cfRule>
    <cfRule type="containsText" dxfId="2007" priority="5707" operator="containsText" text="1. Improbable">
      <formula>NOT(ISERROR(SEARCH("1. Improbable",AS306)))</formula>
    </cfRule>
  </conditionalFormatting>
  <conditionalFormatting sqref="AS309">
    <cfRule type="containsText" dxfId="2006" priority="5688" operator="containsText" text="Casi Seguro">
      <formula>NOT(ISERROR(SEARCH("Casi Seguro",AS309)))</formula>
    </cfRule>
    <cfRule type="containsText" dxfId="2005" priority="5689" operator="containsText" text="4. Probable">
      <formula>NOT(ISERROR(SEARCH("4. Probable",AS309)))</formula>
    </cfRule>
    <cfRule type="containsText" dxfId="2004" priority="5690" operator="containsText" text="Posible">
      <formula>NOT(ISERROR(SEARCH("Posible",AS309)))</formula>
    </cfRule>
    <cfRule type="containsText" dxfId="2003" priority="5691" operator="containsText" text="Rara Vez">
      <formula>NOT(ISERROR(SEARCH("Rara Vez",AS309)))</formula>
    </cfRule>
    <cfRule type="containsText" dxfId="2002" priority="5692" operator="containsText" text="1. Improbable">
      <formula>NOT(ISERROR(SEARCH("1. Improbable",AS309)))</formula>
    </cfRule>
  </conditionalFormatting>
  <conditionalFormatting sqref="AS312">
    <cfRule type="containsText" dxfId="2001" priority="5673" operator="containsText" text="Casi Seguro">
      <formula>NOT(ISERROR(SEARCH("Casi Seguro",AS312)))</formula>
    </cfRule>
    <cfRule type="containsText" dxfId="2000" priority="5674" operator="containsText" text="4. Probable">
      <formula>NOT(ISERROR(SEARCH("4. Probable",AS312)))</formula>
    </cfRule>
    <cfRule type="containsText" dxfId="1999" priority="5675" operator="containsText" text="Posible">
      <formula>NOT(ISERROR(SEARCH("Posible",AS312)))</formula>
    </cfRule>
    <cfRule type="containsText" dxfId="1998" priority="5676" operator="containsText" text="Rara Vez">
      <formula>NOT(ISERROR(SEARCH("Rara Vez",AS312)))</formula>
    </cfRule>
    <cfRule type="containsText" dxfId="1997" priority="5677" operator="containsText" text="1. Improbable">
      <formula>NOT(ISERROR(SEARCH("1. Improbable",AS312)))</formula>
    </cfRule>
  </conditionalFormatting>
  <conditionalFormatting sqref="AS315">
    <cfRule type="containsText" dxfId="1996" priority="5658" operator="containsText" text="Casi Seguro">
      <formula>NOT(ISERROR(SEARCH("Casi Seguro",AS315)))</formula>
    </cfRule>
    <cfRule type="containsText" dxfId="1995" priority="5659" operator="containsText" text="4. Probable">
      <formula>NOT(ISERROR(SEARCH("4. Probable",AS315)))</formula>
    </cfRule>
    <cfRule type="containsText" dxfId="1994" priority="5660" operator="containsText" text="Posible">
      <formula>NOT(ISERROR(SEARCH("Posible",AS315)))</formula>
    </cfRule>
    <cfRule type="containsText" dxfId="1993" priority="5661" operator="containsText" text="Rara Vez">
      <formula>NOT(ISERROR(SEARCH("Rara Vez",AS315)))</formula>
    </cfRule>
    <cfRule type="containsText" dxfId="1992" priority="5662" operator="containsText" text="1. Improbable">
      <formula>NOT(ISERROR(SEARCH("1. Improbable",AS315)))</formula>
    </cfRule>
  </conditionalFormatting>
  <conditionalFormatting sqref="AS318:AS323">
    <cfRule type="containsText" dxfId="1991" priority="5328" operator="containsText" text="5. Muy alta">
      <formula>NOT(ISERROR(SEARCH("5. Muy alta",AS318)))</formula>
    </cfRule>
    <cfRule type="containsText" dxfId="1990" priority="5329" operator="containsText" text="4. Alta">
      <formula>NOT(ISERROR(SEARCH("4. Alta",AS318)))</formula>
    </cfRule>
    <cfRule type="containsText" dxfId="1989" priority="5330" operator="containsText" text="3. Media">
      <formula>NOT(ISERROR(SEARCH("3. Media",AS318)))</formula>
    </cfRule>
    <cfRule type="containsText" dxfId="1988" priority="5331" operator="containsText" text="2. Baja">
      <formula>NOT(ISERROR(SEARCH("2. Baja",AS318)))</formula>
    </cfRule>
    <cfRule type="containsText" dxfId="1987" priority="5332" operator="containsText" text="1. Muy baja">
      <formula>NOT(ISERROR(SEARCH("1. Muy baja",AS318)))</formula>
    </cfRule>
  </conditionalFormatting>
  <conditionalFormatting sqref="AS321">
    <cfRule type="containsText" dxfId="1986" priority="5323" operator="containsText" text="Casi Seguro">
      <formula>NOT(ISERROR(SEARCH("Casi Seguro",AS321)))</formula>
    </cfRule>
    <cfRule type="containsText" dxfId="1985" priority="5324" operator="containsText" text="4. Probable">
      <formula>NOT(ISERROR(SEARCH("4. Probable",AS321)))</formula>
    </cfRule>
    <cfRule type="containsText" dxfId="1984" priority="5325" operator="containsText" text="Posible">
      <formula>NOT(ISERROR(SEARCH("Posible",AS321)))</formula>
    </cfRule>
    <cfRule type="containsText" dxfId="1983" priority="5326" operator="containsText" text="Rara Vez">
      <formula>NOT(ISERROR(SEARCH("Rara Vez",AS321)))</formula>
    </cfRule>
    <cfRule type="containsText" dxfId="1982" priority="5327" operator="containsText" text="1. Improbable">
      <formula>NOT(ISERROR(SEARCH("1. Improbable",AS321)))</formula>
    </cfRule>
  </conditionalFormatting>
  <conditionalFormatting sqref="AS324 AS327">
    <cfRule type="containsText" dxfId="1981" priority="5634" operator="containsText" text="4. Probable">
      <formula>NOT(ISERROR(SEARCH("4. Probable",AS324)))</formula>
    </cfRule>
    <cfRule type="containsText" dxfId="1980" priority="5635" operator="containsText" text="Posible">
      <formula>NOT(ISERROR(SEARCH("Posible",AS324)))</formula>
    </cfRule>
    <cfRule type="containsText" dxfId="1979" priority="5636" operator="containsText" text="Rara Vez">
      <formula>NOT(ISERROR(SEARCH("Rara Vez",AS324)))</formula>
    </cfRule>
    <cfRule type="containsText" dxfId="1978" priority="5637" operator="containsText" text="1. Improbable">
      <formula>NOT(ISERROR(SEARCH("1. Improbable",AS324)))</formula>
    </cfRule>
  </conditionalFormatting>
  <conditionalFormatting sqref="AS324:AS344 AS348:AS362 AS366:AS371">
    <cfRule type="containsText" dxfId="1977" priority="5638" operator="containsText" text="5. Muy alta">
      <formula>NOT(ISERROR(SEARCH("5. Muy alta",AS324)))</formula>
    </cfRule>
    <cfRule type="containsText" dxfId="1976" priority="5639" operator="containsText" text="4. Alta">
      <formula>NOT(ISERROR(SEARCH("4. Alta",AS324)))</formula>
    </cfRule>
    <cfRule type="containsText" dxfId="1975" priority="5640" operator="containsText" text="3. Media">
      <formula>NOT(ISERROR(SEARCH("3. Media",AS324)))</formula>
    </cfRule>
    <cfRule type="containsText" dxfId="1974" priority="5641" operator="containsText" text="2. Baja">
      <formula>NOT(ISERROR(SEARCH("2. Baja",AS324)))</formula>
    </cfRule>
    <cfRule type="containsText" dxfId="1973" priority="5642" operator="containsText" text="1. Muy baja">
      <formula>NOT(ISERROR(SEARCH("1. Muy baja",AS324)))</formula>
    </cfRule>
  </conditionalFormatting>
  <conditionalFormatting sqref="AS327 AS324">
    <cfRule type="containsText" dxfId="1972" priority="5633" operator="containsText" text="Casi Seguro">
      <formula>NOT(ISERROR(SEARCH("Casi Seguro",AS324)))</formula>
    </cfRule>
  </conditionalFormatting>
  <conditionalFormatting sqref="AS327">
    <cfRule type="containsText" dxfId="1971" priority="5628" operator="containsText" text="Casi Seguro">
      <formula>NOT(ISERROR(SEARCH("Casi Seguro",AS327)))</formula>
    </cfRule>
    <cfRule type="containsText" dxfId="1970" priority="5629" operator="containsText" text="4. Probable">
      <formula>NOT(ISERROR(SEARCH("4. Probable",AS327)))</formula>
    </cfRule>
    <cfRule type="containsText" dxfId="1969" priority="5630" operator="containsText" text="Posible">
      <formula>NOT(ISERROR(SEARCH("Posible",AS327)))</formula>
    </cfRule>
    <cfRule type="containsText" dxfId="1968" priority="5631" operator="containsText" text="Rara Vez">
      <formula>NOT(ISERROR(SEARCH("Rara Vez",AS327)))</formula>
    </cfRule>
    <cfRule type="containsText" dxfId="1967" priority="5632" operator="containsText" text="1. Improbable">
      <formula>NOT(ISERROR(SEARCH("1. Improbable",AS327)))</formula>
    </cfRule>
  </conditionalFormatting>
  <conditionalFormatting sqref="AS330">
    <cfRule type="containsText" dxfId="1966" priority="5623" operator="containsText" text="Casi Seguro">
      <formula>NOT(ISERROR(SEARCH("Casi Seguro",AS330)))</formula>
    </cfRule>
    <cfRule type="containsText" dxfId="1965" priority="5624" operator="containsText" text="4. Probable">
      <formula>NOT(ISERROR(SEARCH("4. Probable",AS330)))</formula>
    </cfRule>
    <cfRule type="containsText" dxfId="1964" priority="5625" operator="containsText" text="Posible">
      <formula>NOT(ISERROR(SEARCH("Posible",AS330)))</formula>
    </cfRule>
    <cfRule type="containsText" dxfId="1963" priority="5626" operator="containsText" text="Rara Vez">
      <formula>NOT(ISERROR(SEARCH("Rara Vez",AS330)))</formula>
    </cfRule>
    <cfRule type="containsText" dxfId="1962" priority="5627" operator="containsText" text="1. Improbable">
      <formula>NOT(ISERROR(SEARCH("1. Improbable",AS330)))</formula>
    </cfRule>
  </conditionalFormatting>
  <conditionalFormatting sqref="AS333">
    <cfRule type="containsText" dxfId="1961" priority="5618" operator="containsText" text="Casi Seguro">
      <formula>NOT(ISERROR(SEARCH("Casi Seguro",AS333)))</formula>
    </cfRule>
    <cfRule type="containsText" dxfId="1960" priority="5619" operator="containsText" text="4. Probable">
      <formula>NOT(ISERROR(SEARCH("4. Probable",AS333)))</formula>
    </cfRule>
    <cfRule type="containsText" dxfId="1959" priority="5620" operator="containsText" text="Posible">
      <formula>NOT(ISERROR(SEARCH("Posible",AS333)))</formula>
    </cfRule>
    <cfRule type="containsText" dxfId="1958" priority="5621" operator="containsText" text="Rara Vez">
      <formula>NOT(ISERROR(SEARCH("Rara Vez",AS333)))</formula>
    </cfRule>
    <cfRule type="containsText" dxfId="1957" priority="5622" operator="containsText" text="1. Improbable">
      <formula>NOT(ISERROR(SEARCH("1. Improbable",AS333)))</formula>
    </cfRule>
  </conditionalFormatting>
  <conditionalFormatting sqref="AS336">
    <cfRule type="containsText" dxfId="1956" priority="5613" operator="containsText" text="Casi Seguro">
      <formula>NOT(ISERROR(SEARCH("Casi Seguro",AS336)))</formula>
    </cfRule>
    <cfRule type="containsText" dxfId="1955" priority="5614" operator="containsText" text="4. Probable">
      <formula>NOT(ISERROR(SEARCH("4. Probable",AS336)))</formula>
    </cfRule>
    <cfRule type="containsText" dxfId="1954" priority="5615" operator="containsText" text="Posible">
      <formula>NOT(ISERROR(SEARCH("Posible",AS336)))</formula>
    </cfRule>
    <cfRule type="containsText" dxfId="1953" priority="5616" operator="containsText" text="Rara Vez">
      <formula>NOT(ISERROR(SEARCH("Rara Vez",AS336)))</formula>
    </cfRule>
    <cfRule type="containsText" dxfId="1952" priority="5617" operator="containsText" text="1. Improbable">
      <formula>NOT(ISERROR(SEARCH("1. Improbable",AS336)))</formula>
    </cfRule>
  </conditionalFormatting>
  <conditionalFormatting sqref="AS339">
    <cfRule type="containsText" dxfId="1951" priority="5608" operator="containsText" text="Casi Seguro">
      <formula>NOT(ISERROR(SEARCH("Casi Seguro",AS339)))</formula>
    </cfRule>
    <cfRule type="containsText" dxfId="1950" priority="5609" operator="containsText" text="4. Probable">
      <formula>NOT(ISERROR(SEARCH("4. Probable",AS339)))</formula>
    </cfRule>
    <cfRule type="containsText" dxfId="1949" priority="5610" operator="containsText" text="Posible">
      <formula>NOT(ISERROR(SEARCH("Posible",AS339)))</formula>
    </cfRule>
    <cfRule type="containsText" dxfId="1948" priority="5611" operator="containsText" text="Rara Vez">
      <formula>NOT(ISERROR(SEARCH("Rara Vez",AS339)))</formula>
    </cfRule>
    <cfRule type="containsText" dxfId="1947" priority="5612" operator="containsText" text="1. Improbable">
      <formula>NOT(ISERROR(SEARCH("1. Improbable",AS339)))</formula>
    </cfRule>
  </conditionalFormatting>
  <conditionalFormatting sqref="AS342">
    <cfRule type="containsText" dxfId="1946" priority="5603" operator="containsText" text="Casi Seguro">
      <formula>NOT(ISERROR(SEARCH("Casi Seguro",AS342)))</formula>
    </cfRule>
    <cfRule type="containsText" dxfId="1945" priority="5604" operator="containsText" text="4. Probable">
      <formula>NOT(ISERROR(SEARCH("4. Probable",AS342)))</formula>
    </cfRule>
    <cfRule type="containsText" dxfId="1944" priority="5605" operator="containsText" text="Posible">
      <formula>NOT(ISERROR(SEARCH("Posible",AS342)))</formula>
    </cfRule>
    <cfRule type="containsText" dxfId="1943" priority="5606" operator="containsText" text="Rara Vez">
      <formula>NOT(ISERROR(SEARCH("Rara Vez",AS342)))</formula>
    </cfRule>
    <cfRule type="containsText" dxfId="1942" priority="5607" operator="containsText" text="1. Improbable">
      <formula>NOT(ISERROR(SEARCH("1. Improbable",AS342)))</formula>
    </cfRule>
  </conditionalFormatting>
  <conditionalFormatting sqref="AS345">
    <cfRule type="containsText" dxfId="1941" priority="5151" operator="containsText" text="Casi Seguro">
      <formula>NOT(ISERROR(SEARCH("Casi Seguro",AS345)))</formula>
    </cfRule>
    <cfRule type="containsText" dxfId="1940" priority="5152" operator="containsText" text="4. Probable">
      <formula>NOT(ISERROR(SEARCH("4. Probable",AS345)))</formula>
    </cfRule>
    <cfRule type="containsText" dxfId="1939" priority="5153" operator="containsText" text="Posible">
      <formula>NOT(ISERROR(SEARCH("Posible",AS345)))</formula>
    </cfRule>
    <cfRule type="containsText" dxfId="1938" priority="5154" operator="containsText" text="Rara Vez">
      <formula>NOT(ISERROR(SEARCH("Rara Vez",AS345)))</formula>
    </cfRule>
    <cfRule type="containsText" dxfId="1937" priority="5155" operator="containsText" text="1. Improbable">
      <formula>NOT(ISERROR(SEARCH("1. Improbable",AS345)))</formula>
    </cfRule>
  </conditionalFormatting>
  <conditionalFormatting sqref="AS345:AS347">
    <cfRule type="containsText" dxfId="1936" priority="5160" operator="containsText" text="5. Muy alta">
      <formula>NOT(ISERROR(SEARCH("5. Muy alta",AS345)))</formula>
    </cfRule>
    <cfRule type="containsText" dxfId="1935" priority="5161" operator="containsText" text="4. Alta">
      <formula>NOT(ISERROR(SEARCH("4. Alta",AS345)))</formula>
    </cfRule>
    <cfRule type="containsText" dxfId="1934" priority="5162" operator="containsText" text="3. Media">
      <formula>NOT(ISERROR(SEARCH("3. Media",AS345)))</formula>
    </cfRule>
    <cfRule type="containsText" dxfId="1933" priority="5163" operator="containsText" text="2. Baja">
      <formula>NOT(ISERROR(SEARCH("2. Baja",AS345)))</formula>
    </cfRule>
    <cfRule type="containsText" dxfId="1932" priority="5164" operator="containsText" text="1. Muy baja">
      <formula>NOT(ISERROR(SEARCH("1. Muy baja",AS345)))</formula>
    </cfRule>
  </conditionalFormatting>
  <conditionalFormatting sqref="AS348">
    <cfRule type="containsText" dxfId="1931" priority="5598" operator="containsText" text="Casi Seguro">
      <formula>NOT(ISERROR(SEARCH("Casi Seguro",AS348)))</formula>
    </cfRule>
    <cfRule type="containsText" dxfId="1930" priority="5599" operator="containsText" text="4. Probable">
      <formula>NOT(ISERROR(SEARCH("4. Probable",AS348)))</formula>
    </cfRule>
    <cfRule type="containsText" dxfId="1929" priority="5600" operator="containsText" text="Posible">
      <formula>NOT(ISERROR(SEARCH("Posible",AS348)))</formula>
    </cfRule>
    <cfRule type="containsText" dxfId="1928" priority="5601" operator="containsText" text="Rara Vez">
      <formula>NOT(ISERROR(SEARCH("Rara Vez",AS348)))</formula>
    </cfRule>
    <cfRule type="containsText" dxfId="1927" priority="5602" operator="containsText" text="1. Improbable">
      <formula>NOT(ISERROR(SEARCH("1. Improbable",AS348)))</formula>
    </cfRule>
  </conditionalFormatting>
  <conditionalFormatting sqref="AS351">
    <cfRule type="containsText" dxfId="1926" priority="5583" operator="containsText" text="Casi Seguro">
      <formula>NOT(ISERROR(SEARCH("Casi Seguro",AS351)))</formula>
    </cfRule>
    <cfRule type="containsText" dxfId="1925" priority="5584" operator="containsText" text="4. Probable">
      <formula>NOT(ISERROR(SEARCH("4. Probable",AS351)))</formula>
    </cfRule>
    <cfRule type="containsText" dxfId="1924" priority="5585" operator="containsText" text="Posible">
      <formula>NOT(ISERROR(SEARCH("Posible",AS351)))</formula>
    </cfRule>
    <cfRule type="containsText" dxfId="1923" priority="5586" operator="containsText" text="Rara Vez">
      <formula>NOT(ISERROR(SEARCH("Rara Vez",AS351)))</formula>
    </cfRule>
    <cfRule type="containsText" dxfId="1922" priority="5587" operator="containsText" text="1. Improbable">
      <formula>NOT(ISERROR(SEARCH("1. Improbable",AS351)))</formula>
    </cfRule>
  </conditionalFormatting>
  <conditionalFormatting sqref="AS354">
    <cfRule type="containsText" dxfId="1921" priority="5568" operator="containsText" text="Casi Seguro">
      <formula>NOT(ISERROR(SEARCH("Casi Seguro",AS354)))</formula>
    </cfRule>
    <cfRule type="containsText" dxfId="1920" priority="5569" operator="containsText" text="4. Probable">
      <formula>NOT(ISERROR(SEARCH("4. Probable",AS354)))</formula>
    </cfRule>
    <cfRule type="containsText" dxfId="1919" priority="5570" operator="containsText" text="Posible">
      <formula>NOT(ISERROR(SEARCH("Posible",AS354)))</formula>
    </cfRule>
    <cfRule type="containsText" dxfId="1918" priority="5571" operator="containsText" text="Rara Vez">
      <formula>NOT(ISERROR(SEARCH("Rara Vez",AS354)))</formula>
    </cfRule>
    <cfRule type="containsText" dxfId="1917" priority="5572" operator="containsText" text="1. Improbable">
      <formula>NOT(ISERROR(SEARCH("1. Improbable",AS354)))</formula>
    </cfRule>
  </conditionalFormatting>
  <conditionalFormatting sqref="AS357">
    <cfRule type="containsText" dxfId="1916" priority="5553" operator="containsText" text="Casi Seguro">
      <formula>NOT(ISERROR(SEARCH("Casi Seguro",AS357)))</formula>
    </cfRule>
    <cfRule type="containsText" dxfId="1915" priority="5554" operator="containsText" text="4. Probable">
      <formula>NOT(ISERROR(SEARCH("4. Probable",AS357)))</formula>
    </cfRule>
    <cfRule type="containsText" dxfId="1914" priority="5555" operator="containsText" text="Posible">
      <formula>NOT(ISERROR(SEARCH("Posible",AS357)))</formula>
    </cfRule>
    <cfRule type="containsText" dxfId="1913" priority="5556" operator="containsText" text="Rara Vez">
      <formula>NOT(ISERROR(SEARCH("Rara Vez",AS357)))</formula>
    </cfRule>
    <cfRule type="containsText" dxfId="1912" priority="5557" operator="containsText" text="1. Improbable">
      <formula>NOT(ISERROR(SEARCH("1. Improbable",AS357)))</formula>
    </cfRule>
  </conditionalFormatting>
  <conditionalFormatting sqref="AS360">
    <cfRule type="containsText" dxfId="1911" priority="5543" operator="containsText" text="Casi Seguro">
      <formula>NOT(ISERROR(SEARCH("Casi Seguro",AS360)))</formula>
    </cfRule>
    <cfRule type="containsText" dxfId="1910" priority="5544" operator="containsText" text="4. Probable">
      <formula>NOT(ISERROR(SEARCH("4. Probable",AS360)))</formula>
    </cfRule>
    <cfRule type="containsText" dxfId="1909" priority="5545" operator="containsText" text="Posible">
      <formula>NOT(ISERROR(SEARCH("Posible",AS360)))</formula>
    </cfRule>
    <cfRule type="containsText" dxfId="1908" priority="5546" operator="containsText" text="Rara Vez">
      <formula>NOT(ISERROR(SEARCH("Rara Vez",AS360)))</formula>
    </cfRule>
    <cfRule type="containsText" dxfId="1907" priority="5547" operator="containsText" text="1. Improbable">
      <formula>NOT(ISERROR(SEARCH("1. Improbable",AS360)))</formula>
    </cfRule>
  </conditionalFormatting>
  <conditionalFormatting sqref="AS363">
    <cfRule type="containsText" dxfId="1906" priority="5415" operator="containsText" text="Casi Seguro">
      <formula>NOT(ISERROR(SEARCH("Casi Seguro",AS363)))</formula>
    </cfRule>
    <cfRule type="containsText" dxfId="1905" priority="5416" operator="containsText" text="4. Probable">
      <formula>NOT(ISERROR(SEARCH("4. Probable",AS363)))</formula>
    </cfRule>
    <cfRule type="containsText" dxfId="1904" priority="5417" operator="containsText" text="Posible">
      <formula>NOT(ISERROR(SEARCH("Posible",AS363)))</formula>
    </cfRule>
    <cfRule type="containsText" dxfId="1903" priority="5418" operator="containsText" text="Rara Vez">
      <formula>NOT(ISERROR(SEARCH("Rara Vez",AS363)))</formula>
    </cfRule>
    <cfRule type="containsText" dxfId="1902" priority="5419" operator="containsText" text="1. Improbable">
      <formula>NOT(ISERROR(SEARCH("1. Improbable",AS363)))</formula>
    </cfRule>
  </conditionalFormatting>
  <conditionalFormatting sqref="AS363:AS365">
    <cfRule type="containsText" dxfId="1901" priority="5425" operator="containsText" text="5. Muy alta">
      <formula>NOT(ISERROR(SEARCH("5. Muy alta",AS363)))</formula>
    </cfRule>
    <cfRule type="containsText" dxfId="1900" priority="5426" operator="containsText" text="4. Alta">
      <formula>NOT(ISERROR(SEARCH("4. Alta",AS363)))</formula>
    </cfRule>
    <cfRule type="containsText" dxfId="1899" priority="5427" operator="containsText" text="3. Media">
      <formula>NOT(ISERROR(SEARCH("3. Media",AS363)))</formula>
    </cfRule>
    <cfRule type="containsText" dxfId="1898" priority="5428" operator="containsText" text="2. Baja">
      <formula>NOT(ISERROR(SEARCH("2. Baja",AS363)))</formula>
    </cfRule>
    <cfRule type="containsText" dxfId="1897" priority="5429" operator="containsText" text="1. Muy baja">
      <formula>NOT(ISERROR(SEARCH("1. Muy baja",AS363)))</formula>
    </cfRule>
  </conditionalFormatting>
  <conditionalFormatting sqref="AS366">
    <cfRule type="containsText" dxfId="1896" priority="5523" operator="containsText" text="Casi Seguro">
      <formula>NOT(ISERROR(SEARCH("Casi Seguro",AS366)))</formula>
    </cfRule>
    <cfRule type="containsText" dxfId="1895" priority="5524" operator="containsText" text="4. Probable">
      <formula>NOT(ISERROR(SEARCH("4. Probable",AS366)))</formula>
    </cfRule>
    <cfRule type="containsText" dxfId="1894" priority="5525" operator="containsText" text="Posible">
      <formula>NOT(ISERROR(SEARCH("Posible",AS366)))</formula>
    </cfRule>
    <cfRule type="containsText" dxfId="1893" priority="5526" operator="containsText" text="Rara Vez">
      <formula>NOT(ISERROR(SEARCH("Rara Vez",AS366)))</formula>
    </cfRule>
    <cfRule type="containsText" dxfId="1892" priority="5527" operator="containsText" text="1. Improbable">
      <formula>NOT(ISERROR(SEARCH("1. Improbable",AS366)))</formula>
    </cfRule>
  </conditionalFormatting>
  <conditionalFormatting sqref="AS369">
    <cfRule type="containsText" dxfId="1891" priority="5508" operator="containsText" text="Casi Seguro">
      <formula>NOT(ISERROR(SEARCH("Casi Seguro",AS369)))</formula>
    </cfRule>
    <cfRule type="containsText" dxfId="1890" priority="5509" operator="containsText" text="4. Probable">
      <formula>NOT(ISERROR(SEARCH("4. Probable",AS369)))</formula>
    </cfRule>
    <cfRule type="containsText" dxfId="1889" priority="5510" operator="containsText" text="Posible">
      <formula>NOT(ISERROR(SEARCH("Posible",AS369)))</formula>
    </cfRule>
    <cfRule type="containsText" dxfId="1888" priority="5511" operator="containsText" text="Rara Vez">
      <formula>NOT(ISERROR(SEARCH("Rara Vez",AS369)))</formula>
    </cfRule>
    <cfRule type="containsText" dxfId="1887" priority="5512" operator="containsText" text="1. Improbable">
      <formula>NOT(ISERROR(SEARCH("1. Improbable",AS369)))</formula>
    </cfRule>
  </conditionalFormatting>
  <conditionalFormatting sqref="AS372:AS413 M372:M413">
    <cfRule type="containsText" dxfId="1886" priority="5106" operator="containsText" text="5. Muy alta">
      <formula>NOT(ISERROR(SEARCH("5. Muy alta",M372)))</formula>
    </cfRule>
  </conditionalFormatting>
  <conditionalFormatting sqref="AS375">
    <cfRule type="containsText" dxfId="1885" priority="5088" operator="containsText" text="Casi Seguro">
      <formula>NOT(ISERROR(SEARCH("Casi Seguro",AS375)))</formula>
    </cfRule>
    <cfRule type="containsText" dxfId="1884" priority="5089" operator="containsText" text="4. Probable">
      <formula>NOT(ISERROR(SEARCH("4. Probable",AS375)))</formula>
    </cfRule>
    <cfRule type="containsText" dxfId="1883" priority="5090" operator="containsText" text="Posible">
      <formula>NOT(ISERROR(SEARCH("Posible",AS375)))</formula>
    </cfRule>
    <cfRule type="containsText" dxfId="1882" priority="5091" operator="containsText" text="Rara Vez">
      <formula>NOT(ISERROR(SEARCH("Rara Vez",AS375)))</formula>
    </cfRule>
    <cfRule type="containsText" dxfId="1881" priority="5092" operator="containsText" text="1. Improbable">
      <formula>NOT(ISERROR(SEARCH("1. Improbable",AS375)))</formula>
    </cfRule>
  </conditionalFormatting>
  <conditionalFormatting sqref="AS378 AS381 AS384 AS387 AS390">
    <cfRule type="containsText" dxfId="1880" priority="5084" operator="containsText" text="4. Probable">
      <formula>NOT(ISERROR(SEARCH("4. Probable",AS378)))</formula>
    </cfRule>
    <cfRule type="containsText" dxfId="1879" priority="5085" operator="containsText" text="Posible">
      <formula>NOT(ISERROR(SEARCH("Posible",AS378)))</formula>
    </cfRule>
    <cfRule type="containsText" dxfId="1878" priority="5086" operator="containsText" text="Rara Vez">
      <formula>NOT(ISERROR(SEARCH("Rara Vez",AS378)))</formula>
    </cfRule>
    <cfRule type="containsText" dxfId="1877" priority="5087" operator="containsText" text="1. Improbable">
      <formula>NOT(ISERROR(SEARCH("1. Improbable",AS378)))</formula>
    </cfRule>
  </conditionalFormatting>
  <conditionalFormatting sqref="AS381 AS384 AS387 AS390 AS378">
    <cfRule type="containsText" dxfId="1876" priority="5083" operator="containsText" text="Casi Seguro">
      <formula>NOT(ISERROR(SEARCH("Casi Seguro",AS378)))</formula>
    </cfRule>
  </conditionalFormatting>
  <conditionalFormatting sqref="AS381">
    <cfRule type="containsText" dxfId="1875" priority="5078" operator="containsText" text="Casi Seguro">
      <formula>NOT(ISERROR(SEARCH("Casi Seguro",AS381)))</formula>
    </cfRule>
    <cfRule type="containsText" dxfId="1874" priority="5079" operator="containsText" text="4. Probable">
      <formula>NOT(ISERROR(SEARCH("4. Probable",AS381)))</formula>
    </cfRule>
    <cfRule type="containsText" dxfId="1873" priority="5080" operator="containsText" text="Posible">
      <formula>NOT(ISERROR(SEARCH("Posible",AS381)))</formula>
    </cfRule>
    <cfRule type="containsText" dxfId="1872" priority="5081" operator="containsText" text="Rara Vez">
      <formula>NOT(ISERROR(SEARCH("Rara Vez",AS381)))</formula>
    </cfRule>
    <cfRule type="containsText" dxfId="1871" priority="5082" operator="containsText" text="1. Improbable">
      <formula>NOT(ISERROR(SEARCH("1. Improbable",AS381)))</formula>
    </cfRule>
  </conditionalFormatting>
  <conditionalFormatting sqref="AS384">
    <cfRule type="containsText" dxfId="1870" priority="5073" operator="containsText" text="Casi Seguro">
      <formula>NOT(ISERROR(SEARCH("Casi Seguro",AS384)))</formula>
    </cfRule>
    <cfRule type="containsText" dxfId="1869" priority="5074" operator="containsText" text="4. Probable">
      <formula>NOT(ISERROR(SEARCH("4. Probable",AS384)))</formula>
    </cfRule>
    <cfRule type="containsText" dxfId="1868" priority="5075" operator="containsText" text="Posible">
      <formula>NOT(ISERROR(SEARCH("Posible",AS384)))</formula>
    </cfRule>
    <cfRule type="containsText" dxfId="1867" priority="5076" operator="containsText" text="Rara Vez">
      <formula>NOT(ISERROR(SEARCH("Rara Vez",AS384)))</formula>
    </cfRule>
    <cfRule type="containsText" dxfId="1866" priority="5077" operator="containsText" text="1. Improbable">
      <formula>NOT(ISERROR(SEARCH("1. Improbable",AS384)))</formula>
    </cfRule>
  </conditionalFormatting>
  <conditionalFormatting sqref="AS387">
    <cfRule type="containsText" dxfId="1865" priority="5068" operator="containsText" text="Casi Seguro">
      <formula>NOT(ISERROR(SEARCH("Casi Seguro",AS387)))</formula>
    </cfRule>
    <cfRule type="containsText" dxfId="1864" priority="5069" operator="containsText" text="4. Probable">
      <formula>NOT(ISERROR(SEARCH("4. Probable",AS387)))</formula>
    </cfRule>
    <cfRule type="containsText" dxfId="1863" priority="5070" operator="containsText" text="Posible">
      <formula>NOT(ISERROR(SEARCH("Posible",AS387)))</formula>
    </cfRule>
    <cfRule type="containsText" dxfId="1862" priority="5071" operator="containsText" text="Rara Vez">
      <formula>NOT(ISERROR(SEARCH("Rara Vez",AS387)))</formula>
    </cfRule>
    <cfRule type="containsText" dxfId="1861" priority="5072" operator="containsText" text="1. Improbable">
      <formula>NOT(ISERROR(SEARCH("1. Improbable",AS387)))</formula>
    </cfRule>
  </conditionalFormatting>
  <conditionalFormatting sqref="AS390">
    <cfRule type="containsText" dxfId="1860" priority="5063" operator="containsText" text="Casi Seguro">
      <formula>NOT(ISERROR(SEARCH("Casi Seguro",AS390)))</formula>
    </cfRule>
    <cfRule type="containsText" dxfId="1859" priority="5064" operator="containsText" text="4. Probable">
      <formula>NOT(ISERROR(SEARCH("4. Probable",AS390)))</formula>
    </cfRule>
    <cfRule type="containsText" dxfId="1858" priority="5065" operator="containsText" text="Posible">
      <formula>NOT(ISERROR(SEARCH("Posible",AS390)))</formula>
    </cfRule>
    <cfRule type="containsText" dxfId="1857" priority="5066" operator="containsText" text="Rara Vez">
      <formula>NOT(ISERROR(SEARCH("Rara Vez",AS390)))</formula>
    </cfRule>
    <cfRule type="containsText" dxfId="1856" priority="5067" operator="containsText" text="1. Improbable">
      <formula>NOT(ISERROR(SEARCH("1. Improbable",AS390)))</formula>
    </cfRule>
  </conditionalFormatting>
  <conditionalFormatting sqref="AS393">
    <cfRule type="containsText" dxfId="1855" priority="5058" operator="containsText" text="Casi Seguro">
      <formula>NOT(ISERROR(SEARCH("Casi Seguro",AS393)))</formula>
    </cfRule>
    <cfRule type="containsText" dxfId="1854" priority="5059" operator="containsText" text="4. Probable">
      <formula>NOT(ISERROR(SEARCH("4. Probable",AS393)))</formula>
    </cfRule>
    <cfRule type="containsText" dxfId="1853" priority="5060" operator="containsText" text="Posible">
      <formula>NOT(ISERROR(SEARCH("Posible",AS393)))</formula>
    </cfRule>
    <cfRule type="containsText" dxfId="1852" priority="5061" operator="containsText" text="Rara Vez">
      <formula>NOT(ISERROR(SEARCH("Rara Vez",AS393)))</formula>
    </cfRule>
    <cfRule type="containsText" dxfId="1851" priority="5062" operator="containsText" text="1. Improbable">
      <formula>NOT(ISERROR(SEARCH("1. Improbable",AS393)))</formula>
    </cfRule>
  </conditionalFormatting>
  <conditionalFormatting sqref="AS396">
    <cfRule type="containsText" dxfId="1850" priority="5053" operator="containsText" text="Casi Seguro">
      <formula>NOT(ISERROR(SEARCH("Casi Seguro",AS396)))</formula>
    </cfRule>
    <cfRule type="containsText" dxfId="1849" priority="5054" operator="containsText" text="4. Probable">
      <formula>NOT(ISERROR(SEARCH("4. Probable",AS396)))</formula>
    </cfRule>
    <cfRule type="containsText" dxfId="1848" priority="5055" operator="containsText" text="Posible">
      <formula>NOT(ISERROR(SEARCH("Posible",AS396)))</formula>
    </cfRule>
    <cfRule type="containsText" dxfId="1847" priority="5056" operator="containsText" text="Rara Vez">
      <formula>NOT(ISERROR(SEARCH("Rara Vez",AS396)))</formula>
    </cfRule>
    <cfRule type="containsText" dxfId="1846" priority="5057" operator="containsText" text="1. Improbable">
      <formula>NOT(ISERROR(SEARCH("1. Improbable",AS396)))</formula>
    </cfRule>
  </conditionalFormatting>
  <conditionalFormatting sqref="AS399">
    <cfRule type="containsText" dxfId="1845" priority="5048" operator="containsText" text="Casi Seguro">
      <formula>NOT(ISERROR(SEARCH("Casi Seguro",AS399)))</formula>
    </cfRule>
    <cfRule type="containsText" dxfId="1844" priority="5049" operator="containsText" text="4. Probable">
      <formula>NOT(ISERROR(SEARCH("4. Probable",AS399)))</formula>
    </cfRule>
    <cfRule type="containsText" dxfId="1843" priority="5050" operator="containsText" text="Posible">
      <formula>NOT(ISERROR(SEARCH("Posible",AS399)))</formula>
    </cfRule>
    <cfRule type="containsText" dxfId="1842" priority="5051" operator="containsText" text="Rara Vez">
      <formula>NOT(ISERROR(SEARCH("Rara Vez",AS399)))</formula>
    </cfRule>
    <cfRule type="containsText" dxfId="1841" priority="5052" operator="containsText" text="1. Improbable">
      <formula>NOT(ISERROR(SEARCH("1. Improbable",AS399)))</formula>
    </cfRule>
  </conditionalFormatting>
  <conditionalFormatting sqref="AS402 AS405 AS408 AS411">
    <cfRule type="containsText" dxfId="1840" priority="5034" operator="containsText" text="4. Probable">
      <formula>NOT(ISERROR(SEARCH("4. Probable",AS402)))</formula>
    </cfRule>
    <cfRule type="containsText" dxfId="1839" priority="5035" operator="containsText" text="Posible">
      <formula>NOT(ISERROR(SEARCH("Posible",AS402)))</formula>
    </cfRule>
    <cfRule type="containsText" dxfId="1838" priority="5036" operator="containsText" text="Rara Vez">
      <formula>NOT(ISERROR(SEARCH("Rara Vez",AS402)))</formula>
    </cfRule>
    <cfRule type="containsText" dxfId="1837" priority="5037" operator="containsText" text="1. Improbable">
      <formula>NOT(ISERROR(SEARCH("1. Improbable",AS402)))</formula>
    </cfRule>
  </conditionalFormatting>
  <conditionalFormatting sqref="AS405 AS408 AS411 AS402">
    <cfRule type="containsText" dxfId="1836" priority="5033" operator="containsText" text="Casi Seguro">
      <formula>NOT(ISERROR(SEARCH("Casi Seguro",AS402)))</formula>
    </cfRule>
  </conditionalFormatting>
  <conditionalFormatting sqref="AS405">
    <cfRule type="containsText" dxfId="1835" priority="5018" operator="containsText" text="Casi Seguro">
      <formula>NOT(ISERROR(SEARCH("Casi Seguro",AS405)))</formula>
    </cfRule>
    <cfRule type="containsText" dxfId="1834" priority="5019" operator="containsText" text="4. Probable">
      <formula>NOT(ISERROR(SEARCH("4. Probable",AS405)))</formula>
    </cfRule>
    <cfRule type="containsText" dxfId="1833" priority="5020" operator="containsText" text="Posible">
      <formula>NOT(ISERROR(SEARCH("Posible",AS405)))</formula>
    </cfRule>
    <cfRule type="containsText" dxfId="1832" priority="5021" operator="containsText" text="Rara Vez">
      <formula>NOT(ISERROR(SEARCH("Rara Vez",AS405)))</formula>
    </cfRule>
    <cfRule type="containsText" dxfId="1831" priority="5022" operator="containsText" text="1. Improbable">
      <formula>NOT(ISERROR(SEARCH("1. Improbable",AS405)))</formula>
    </cfRule>
  </conditionalFormatting>
  <conditionalFormatting sqref="AS408">
    <cfRule type="containsText" dxfId="1830" priority="5003" operator="containsText" text="Casi Seguro">
      <formula>NOT(ISERROR(SEARCH("Casi Seguro",AS408)))</formula>
    </cfRule>
    <cfRule type="containsText" dxfId="1829" priority="5004" operator="containsText" text="4. Probable">
      <formula>NOT(ISERROR(SEARCH("4. Probable",AS408)))</formula>
    </cfRule>
    <cfRule type="containsText" dxfId="1828" priority="5005" operator="containsText" text="Posible">
      <formula>NOT(ISERROR(SEARCH("Posible",AS408)))</formula>
    </cfRule>
    <cfRule type="containsText" dxfId="1827" priority="5006" operator="containsText" text="Rara Vez">
      <formula>NOT(ISERROR(SEARCH("Rara Vez",AS408)))</formula>
    </cfRule>
    <cfRule type="containsText" dxfId="1826" priority="5007" operator="containsText" text="1. Improbable">
      <formula>NOT(ISERROR(SEARCH("1. Improbable",AS408)))</formula>
    </cfRule>
  </conditionalFormatting>
  <conditionalFormatting sqref="AS411">
    <cfRule type="containsText" dxfId="1825" priority="4988" operator="containsText" text="Casi Seguro">
      <formula>NOT(ISERROR(SEARCH("Casi Seguro",AS411)))</formula>
    </cfRule>
    <cfRule type="containsText" dxfId="1824" priority="4989" operator="containsText" text="4. Probable">
      <formula>NOT(ISERROR(SEARCH("4. Probable",AS411)))</formula>
    </cfRule>
    <cfRule type="containsText" dxfId="1823" priority="4990" operator="containsText" text="Posible">
      <formula>NOT(ISERROR(SEARCH("Posible",AS411)))</formula>
    </cfRule>
    <cfRule type="containsText" dxfId="1822" priority="4991" operator="containsText" text="Rara Vez">
      <formula>NOT(ISERROR(SEARCH("Rara Vez",AS411)))</formula>
    </cfRule>
    <cfRule type="containsText" dxfId="1821" priority="4992" operator="containsText" text="1. Improbable">
      <formula>NOT(ISERROR(SEARCH("1. Improbable",AS411)))</formula>
    </cfRule>
  </conditionalFormatting>
  <conditionalFormatting sqref="AS414:AS425">
    <cfRule type="containsText" dxfId="1820" priority="4946" operator="containsText" text="5. Muy alta">
      <formula>NOT(ISERROR(SEARCH("5. Muy alta",AS414)))</formula>
    </cfRule>
    <cfRule type="containsText" dxfId="1819" priority="4947" operator="containsText" text="4. Alta">
      <formula>NOT(ISERROR(SEARCH("4. Alta",AS414)))</formula>
    </cfRule>
    <cfRule type="containsText" dxfId="1818" priority="4948" operator="containsText" text="3. Media">
      <formula>NOT(ISERROR(SEARCH("3. Media",AS414)))</formula>
    </cfRule>
    <cfRule type="containsText" dxfId="1817" priority="4949" operator="containsText" text="2. Baja">
      <formula>NOT(ISERROR(SEARCH("2. Baja",AS414)))</formula>
    </cfRule>
    <cfRule type="containsText" dxfId="1816" priority="4950" operator="containsText" text="1. Muy baja">
      <formula>NOT(ISERROR(SEARCH("1. Muy baja",AS414)))</formula>
    </cfRule>
  </conditionalFormatting>
  <conditionalFormatting sqref="AS417">
    <cfRule type="containsText" dxfId="1815" priority="4937" operator="containsText" text="Casi Seguro">
      <formula>NOT(ISERROR(SEARCH("Casi Seguro",AS417)))</formula>
    </cfRule>
    <cfRule type="containsText" dxfId="1814" priority="4938" operator="containsText" text="4. Probable">
      <formula>NOT(ISERROR(SEARCH("4. Probable",AS417)))</formula>
    </cfRule>
    <cfRule type="containsText" dxfId="1813" priority="4939" operator="containsText" text="Posible">
      <formula>NOT(ISERROR(SEARCH("Posible",AS417)))</formula>
    </cfRule>
    <cfRule type="containsText" dxfId="1812" priority="4940" operator="containsText" text="Rara Vez">
      <formula>NOT(ISERROR(SEARCH("Rara Vez",AS417)))</formula>
    </cfRule>
    <cfRule type="containsText" dxfId="1811" priority="4941" operator="containsText" text="1. Improbable">
      <formula>NOT(ISERROR(SEARCH("1. Improbable",AS417)))</formula>
    </cfRule>
  </conditionalFormatting>
  <conditionalFormatting sqref="AS420">
    <cfRule type="containsText" dxfId="1810" priority="4932" operator="containsText" text="Casi Seguro">
      <formula>NOT(ISERROR(SEARCH("Casi Seguro",AS420)))</formula>
    </cfRule>
    <cfRule type="containsText" dxfId="1809" priority="4933" operator="containsText" text="4. Probable">
      <formula>NOT(ISERROR(SEARCH("4. Probable",AS420)))</formula>
    </cfRule>
    <cfRule type="containsText" dxfId="1808" priority="4934" operator="containsText" text="Posible">
      <formula>NOT(ISERROR(SEARCH("Posible",AS420)))</formula>
    </cfRule>
    <cfRule type="containsText" dxfId="1807" priority="4935" operator="containsText" text="Rara Vez">
      <formula>NOT(ISERROR(SEARCH("Rara Vez",AS420)))</formula>
    </cfRule>
    <cfRule type="containsText" dxfId="1806" priority="4936" operator="containsText" text="1. Improbable">
      <formula>NOT(ISERROR(SEARCH("1. Improbable",AS420)))</formula>
    </cfRule>
  </conditionalFormatting>
  <conditionalFormatting sqref="AS423">
    <cfRule type="containsText" dxfId="1805" priority="4927" operator="containsText" text="Casi Seguro">
      <formula>NOT(ISERROR(SEARCH("Casi Seguro",AS423)))</formula>
    </cfRule>
    <cfRule type="containsText" dxfId="1804" priority="4928" operator="containsText" text="4. Probable">
      <formula>NOT(ISERROR(SEARCH("4. Probable",AS423)))</formula>
    </cfRule>
    <cfRule type="containsText" dxfId="1803" priority="4929" operator="containsText" text="Posible">
      <formula>NOT(ISERROR(SEARCH("Posible",AS423)))</formula>
    </cfRule>
    <cfRule type="containsText" dxfId="1802" priority="4930" operator="containsText" text="Rara Vez">
      <formula>NOT(ISERROR(SEARCH("Rara Vez",AS423)))</formula>
    </cfRule>
    <cfRule type="containsText" dxfId="1801" priority="4931" operator="containsText" text="1. Improbable">
      <formula>NOT(ISERROR(SEARCH("1. Improbable",AS423)))</formula>
    </cfRule>
  </conditionalFormatting>
  <conditionalFormatting sqref="AS426 AS429 AS432 AS435">
    <cfRule type="containsText" dxfId="1800" priority="4909" operator="containsText" text="Casi Seguro">
      <formula>NOT(ISERROR(SEARCH("Casi Seguro",AS426)))</formula>
    </cfRule>
    <cfRule type="containsText" dxfId="1799" priority="4910" operator="containsText" text="4. Probable">
      <formula>NOT(ISERROR(SEARCH("4. Probable",AS426)))</formula>
    </cfRule>
    <cfRule type="containsText" dxfId="1798" priority="4911" operator="containsText" text="Posible">
      <formula>NOT(ISERROR(SEARCH("Posible",AS426)))</formula>
    </cfRule>
    <cfRule type="containsText" dxfId="1797" priority="4912" operator="containsText" text="Rara Vez">
      <formula>NOT(ISERROR(SEARCH("Rara Vez",AS426)))</formula>
    </cfRule>
    <cfRule type="containsText" dxfId="1796" priority="4913" operator="containsText" text="1. Improbable">
      <formula>NOT(ISERROR(SEARCH("1. Improbable",AS426)))</formula>
    </cfRule>
  </conditionalFormatting>
  <conditionalFormatting sqref="AS426:AS437">
    <cfRule type="containsText" dxfId="1795" priority="4914" operator="containsText" text="5. Muy alta">
      <formula>NOT(ISERROR(SEARCH("5. Muy alta",AS426)))</formula>
    </cfRule>
    <cfRule type="containsText" dxfId="1794" priority="4915" operator="containsText" text="4. Alta">
      <formula>NOT(ISERROR(SEARCH("4. Alta",AS426)))</formula>
    </cfRule>
    <cfRule type="containsText" dxfId="1793" priority="4916" operator="containsText" text="3. Media">
      <formula>NOT(ISERROR(SEARCH("3. Media",AS426)))</formula>
    </cfRule>
    <cfRule type="containsText" dxfId="1792" priority="4917" operator="containsText" text="2. Baja">
      <formula>NOT(ISERROR(SEARCH("2. Baja",AS426)))</formula>
    </cfRule>
    <cfRule type="containsText" dxfId="1791" priority="4918" operator="containsText" text="1. Muy baja">
      <formula>NOT(ISERROR(SEARCH("1. Muy baja",AS426)))</formula>
    </cfRule>
  </conditionalFormatting>
  <conditionalFormatting sqref="AS438:AS467">
    <cfRule type="containsText" dxfId="1790" priority="4840" operator="containsText" text="5. Muy alta">
      <formula>NOT(ISERROR(SEARCH("5. Muy alta",AS438)))</formula>
    </cfRule>
    <cfRule type="containsText" dxfId="1789" priority="4841" operator="containsText" text="4. Alta">
      <formula>NOT(ISERROR(SEARCH("4. Alta",AS438)))</formula>
    </cfRule>
    <cfRule type="containsText" dxfId="1788" priority="4842" operator="containsText" text="3. Media">
      <formula>NOT(ISERROR(SEARCH("3. Media",AS438)))</formula>
    </cfRule>
    <cfRule type="containsText" dxfId="1787" priority="4843" operator="containsText" text="2. Baja">
      <formula>NOT(ISERROR(SEARCH("2. Baja",AS438)))</formula>
    </cfRule>
    <cfRule type="containsText" dxfId="1786" priority="4844" operator="containsText" text="1. Muy baja">
      <formula>NOT(ISERROR(SEARCH("1. Muy baja",AS438)))</formula>
    </cfRule>
  </conditionalFormatting>
  <conditionalFormatting sqref="AS441">
    <cfRule type="containsText" dxfId="1785" priority="4831" operator="containsText" text="Casi Seguro">
      <formula>NOT(ISERROR(SEARCH("Casi Seguro",AS441)))</formula>
    </cfRule>
    <cfRule type="containsText" dxfId="1784" priority="4832" operator="containsText" text="4. Probable">
      <formula>NOT(ISERROR(SEARCH("4. Probable",AS441)))</formula>
    </cfRule>
    <cfRule type="containsText" dxfId="1783" priority="4833" operator="containsText" text="Posible">
      <formula>NOT(ISERROR(SEARCH("Posible",AS441)))</formula>
    </cfRule>
    <cfRule type="containsText" dxfId="1782" priority="4834" operator="containsText" text="Rara Vez">
      <formula>NOT(ISERROR(SEARCH("Rara Vez",AS441)))</formula>
    </cfRule>
    <cfRule type="containsText" dxfId="1781" priority="4835" operator="containsText" text="1. Improbable">
      <formula>NOT(ISERROR(SEARCH("1. Improbable",AS441)))</formula>
    </cfRule>
  </conditionalFormatting>
  <conditionalFormatting sqref="AS444">
    <cfRule type="containsText" dxfId="1780" priority="4826" operator="containsText" text="Casi Seguro">
      <formula>NOT(ISERROR(SEARCH("Casi Seguro",AS444)))</formula>
    </cfRule>
    <cfRule type="containsText" dxfId="1779" priority="4827" operator="containsText" text="4. Probable">
      <formula>NOT(ISERROR(SEARCH("4. Probable",AS444)))</formula>
    </cfRule>
    <cfRule type="containsText" dxfId="1778" priority="4828" operator="containsText" text="Posible">
      <formula>NOT(ISERROR(SEARCH("Posible",AS444)))</formula>
    </cfRule>
    <cfRule type="containsText" dxfId="1777" priority="4829" operator="containsText" text="Rara Vez">
      <formula>NOT(ISERROR(SEARCH("Rara Vez",AS444)))</formula>
    </cfRule>
    <cfRule type="containsText" dxfId="1776" priority="4830" operator="containsText" text="1. Improbable">
      <formula>NOT(ISERROR(SEARCH("1. Improbable",AS444)))</formula>
    </cfRule>
  </conditionalFormatting>
  <conditionalFormatting sqref="AS447">
    <cfRule type="containsText" dxfId="1775" priority="4821" operator="containsText" text="Casi Seguro">
      <formula>NOT(ISERROR(SEARCH("Casi Seguro",AS447)))</formula>
    </cfRule>
    <cfRule type="containsText" dxfId="1774" priority="4822" operator="containsText" text="4. Probable">
      <formula>NOT(ISERROR(SEARCH("4. Probable",AS447)))</formula>
    </cfRule>
    <cfRule type="containsText" dxfId="1773" priority="4823" operator="containsText" text="Posible">
      <formula>NOT(ISERROR(SEARCH("Posible",AS447)))</formula>
    </cfRule>
    <cfRule type="containsText" dxfId="1772" priority="4824" operator="containsText" text="Rara Vez">
      <formula>NOT(ISERROR(SEARCH("Rara Vez",AS447)))</formula>
    </cfRule>
    <cfRule type="containsText" dxfId="1771" priority="4825" operator="containsText" text="1. Improbable">
      <formula>NOT(ISERROR(SEARCH("1. Improbable",AS447)))</formula>
    </cfRule>
  </conditionalFormatting>
  <conditionalFormatting sqref="AS450">
    <cfRule type="containsText" dxfId="1770" priority="4816" operator="containsText" text="Casi Seguro">
      <formula>NOT(ISERROR(SEARCH("Casi Seguro",AS450)))</formula>
    </cfRule>
    <cfRule type="containsText" dxfId="1769" priority="4817" operator="containsText" text="4. Probable">
      <formula>NOT(ISERROR(SEARCH("4. Probable",AS450)))</formula>
    </cfRule>
    <cfRule type="containsText" dxfId="1768" priority="4818" operator="containsText" text="Posible">
      <formula>NOT(ISERROR(SEARCH("Posible",AS450)))</formula>
    </cfRule>
    <cfRule type="containsText" dxfId="1767" priority="4819" operator="containsText" text="Rara Vez">
      <formula>NOT(ISERROR(SEARCH("Rara Vez",AS450)))</formula>
    </cfRule>
    <cfRule type="containsText" dxfId="1766" priority="4820" operator="containsText" text="1. Improbable">
      <formula>NOT(ISERROR(SEARCH("1. Improbable",AS450)))</formula>
    </cfRule>
  </conditionalFormatting>
  <conditionalFormatting sqref="AS453">
    <cfRule type="containsText" dxfId="1765" priority="4811" operator="containsText" text="Casi Seguro">
      <formula>NOT(ISERROR(SEARCH("Casi Seguro",AS453)))</formula>
    </cfRule>
    <cfRule type="containsText" dxfId="1764" priority="4812" operator="containsText" text="4. Probable">
      <formula>NOT(ISERROR(SEARCH("4. Probable",AS453)))</formula>
    </cfRule>
    <cfRule type="containsText" dxfId="1763" priority="4813" operator="containsText" text="Posible">
      <formula>NOT(ISERROR(SEARCH("Posible",AS453)))</formula>
    </cfRule>
    <cfRule type="containsText" dxfId="1762" priority="4814" operator="containsText" text="Rara Vez">
      <formula>NOT(ISERROR(SEARCH("Rara Vez",AS453)))</formula>
    </cfRule>
    <cfRule type="containsText" dxfId="1761" priority="4815" operator="containsText" text="1. Improbable">
      <formula>NOT(ISERROR(SEARCH("1. Improbable",AS453)))</formula>
    </cfRule>
  </conditionalFormatting>
  <conditionalFormatting sqref="AS456">
    <cfRule type="containsText" dxfId="1760" priority="4806" operator="containsText" text="Casi Seguro">
      <formula>NOT(ISERROR(SEARCH("Casi Seguro",AS456)))</formula>
    </cfRule>
    <cfRule type="containsText" dxfId="1759" priority="4807" operator="containsText" text="4. Probable">
      <formula>NOT(ISERROR(SEARCH("4. Probable",AS456)))</formula>
    </cfRule>
    <cfRule type="containsText" dxfId="1758" priority="4808" operator="containsText" text="Posible">
      <formula>NOT(ISERROR(SEARCH("Posible",AS456)))</formula>
    </cfRule>
    <cfRule type="containsText" dxfId="1757" priority="4809" operator="containsText" text="Rara Vez">
      <formula>NOT(ISERROR(SEARCH("Rara Vez",AS456)))</formula>
    </cfRule>
    <cfRule type="containsText" dxfId="1756" priority="4810" operator="containsText" text="1. Improbable">
      <formula>NOT(ISERROR(SEARCH("1. Improbable",AS456)))</formula>
    </cfRule>
  </conditionalFormatting>
  <conditionalFormatting sqref="AS459">
    <cfRule type="containsText" dxfId="1755" priority="4801" operator="containsText" text="Casi Seguro">
      <formula>NOT(ISERROR(SEARCH("Casi Seguro",AS459)))</formula>
    </cfRule>
    <cfRule type="containsText" dxfId="1754" priority="4802" operator="containsText" text="4. Probable">
      <formula>NOT(ISERROR(SEARCH("4. Probable",AS459)))</formula>
    </cfRule>
    <cfRule type="containsText" dxfId="1753" priority="4803" operator="containsText" text="Posible">
      <formula>NOT(ISERROR(SEARCH("Posible",AS459)))</formula>
    </cfRule>
    <cfRule type="containsText" dxfId="1752" priority="4804" operator="containsText" text="Rara Vez">
      <formula>NOT(ISERROR(SEARCH("Rara Vez",AS459)))</formula>
    </cfRule>
    <cfRule type="containsText" dxfId="1751" priority="4805" operator="containsText" text="1. Improbable">
      <formula>NOT(ISERROR(SEARCH("1. Improbable",AS459)))</formula>
    </cfRule>
  </conditionalFormatting>
  <conditionalFormatting sqref="AS462">
    <cfRule type="containsText" dxfId="1750" priority="4796" operator="containsText" text="Casi Seguro">
      <formula>NOT(ISERROR(SEARCH("Casi Seguro",AS462)))</formula>
    </cfRule>
    <cfRule type="containsText" dxfId="1749" priority="4797" operator="containsText" text="4. Probable">
      <formula>NOT(ISERROR(SEARCH("4. Probable",AS462)))</formula>
    </cfRule>
    <cfRule type="containsText" dxfId="1748" priority="4798" operator="containsText" text="Posible">
      <formula>NOT(ISERROR(SEARCH("Posible",AS462)))</formula>
    </cfRule>
    <cfRule type="containsText" dxfId="1747" priority="4799" operator="containsText" text="Rara Vez">
      <formula>NOT(ISERROR(SEARCH("Rara Vez",AS462)))</formula>
    </cfRule>
    <cfRule type="containsText" dxfId="1746" priority="4800" operator="containsText" text="1. Improbable">
      <formula>NOT(ISERROR(SEARCH("1. Improbable",AS462)))</formula>
    </cfRule>
  </conditionalFormatting>
  <conditionalFormatting sqref="AS465">
    <cfRule type="containsText" dxfId="1745" priority="4791" operator="containsText" text="Casi Seguro">
      <formula>NOT(ISERROR(SEARCH("Casi Seguro",AS465)))</formula>
    </cfRule>
    <cfRule type="containsText" dxfId="1744" priority="4792" operator="containsText" text="4. Probable">
      <formula>NOT(ISERROR(SEARCH("4. Probable",AS465)))</formula>
    </cfRule>
    <cfRule type="containsText" dxfId="1743" priority="4793" operator="containsText" text="Posible">
      <formula>NOT(ISERROR(SEARCH("Posible",AS465)))</formula>
    </cfRule>
    <cfRule type="containsText" dxfId="1742" priority="4794" operator="containsText" text="Rara Vez">
      <formula>NOT(ISERROR(SEARCH("Rara Vez",AS465)))</formula>
    </cfRule>
    <cfRule type="containsText" dxfId="1741" priority="4795" operator="containsText" text="1. Improbable">
      <formula>NOT(ISERROR(SEARCH("1. Improbable",AS465)))</formula>
    </cfRule>
  </conditionalFormatting>
  <conditionalFormatting sqref="AS468:AS503">
    <cfRule type="containsText" dxfId="1740" priority="4669" operator="containsText" text="5. Muy alta">
      <formula>NOT(ISERROR(SEARCH("5. Muy alta",AS468)))</formula>
    </cfRule>
    <cfRule type="containsText" dxfId="1739" priority="4670" operator="containsText" text="4. Alta">
      <formula>NOT(ISERROR(SEARCH("4. Alta",AS468)))</formula>
    </cfRule>
    <cfRule type="containsText" dxfId="1738" priority="4671" operator="containsText" text="3. Media">
      <formula>NOT(ISERROR(SEARCH("3. Media",AS468)))</formula>
    </cfRule>
    <cfRule type="containsText" dxfId="1737" priority="4672" operator="containsText" text="2. Baja">
      <formula>NOT(ISERROR(SEARCH("2. Baja",AS468)))</formula>
    </cfRule>
    <cfRule type="containsText" dxfId="1736" priority="4673" operator="containsText" text="1. Muy baja">
      <formula>NOT(ISERROR(SEARCH("1. Muy baja",AS468)))</formula>
    </cfRule>
  </conditionalFormatting>
  <conditionalFormatting sqref="AS471">
    <cfRule type="containsText" dxfId="1735" priority="4660" operator="containsText" text="Casi Seguro">
      <formula>NOT(ISERROR(SEARCH("Casi Seguro",AS471)))</formula>
    </cfRule>
    <cfRule type="containsText" dxfId="1734" priority="4661" operator="containsText" text="4. Probable">
      <formula>NOT(ISERROR(SEARCH("4. Probable",AS471)))</formula>
    </cfRule>
    <cfRule type="containsText" dxfId="1733" priority="4662" operator="containsText" text="Posible">
      <formula>NOT(ISERROR(SEARCH("Posible",AS471)))</formula>
    </cfRule>
    <cfRule type="containsText" dxfId="1732" priority="4663" operator="containsText" text="Rara Vez">
      <formula>NOT(ISERROR(SEARCH("Rara Vez",AS471)))</formula>
    </cfRule>
    <cfRule type="containsText" dxfId="1731" priority="4664" operator="containsText" text="1. Improbable">
      <formula>NOT(ISERROR(SEARCH("1. Improbable",AS471)))</formula>
    </cfRule>
  </conditionalFormatting>
  <conditionalFormatting sqref="AS474">
    <cfRule type="containsText" dxfId="1730" priority="4655" operator="containsText" text="Casi Seguro">
      <formula>NOT(ISERROR(SEARCH("Casi Seguro",AS474)))</formula>
    </cfRule>
    <cfRule type="containsText" dxfId="1729" priority="4656" operator="containsText" text="4. Probable">
      <formula>NOT(ISERROR(SEARCH("4. Probable",AS474)))</formula>
    </cfRule>
    <cfRule type="containsText" dxfId="1728" priority="4657" operator="containsText" text="Posible">
      <formula>NOT(ISERROR(SEARCH("Posible",AS474)))</formula>
    </cfRule>
    <cfRule type="containsText" dxfId="1727" priority="4658" operator="containsText" text="Rara Vez">
      <formula>NOT(ISERROR(SEARCH("Rara Vez",AS474)))</formula>
    </cfRule>
    <cfRule type="containsText" dxfId="1726" priority="4659" operator="containsText" text="1. Improbable">
      <formula>NOT(ISERROR(SEARCH("1. Improbable",AS474)))</formula>
    </cfRule>
  </conditionalFormatting>
  <conditionalFormatting sqref="AS477">
    <cfRule type="containsText" dxfId="1725" priority="4650" operator="containsText" text="Casi Seguro">
      <formula>NOT(ISERROR(SEARCH("Casi Seguro",AS477)))</formula>
    </cfRule>
    <cfRule type="containsText" dxfId="1724" priority="4651" operator="containsText" text="4. Probable">
      <formula>NOT(ISERROR(SEARCH("4. Probable",AS477)))</formula>
    </cfRule>
    <cfRule type="containsText" dxfId="1723" priority="4652" operator="containsText" text="Posible">
      <formula>NOT(ISERROR(SEARCH("Posible",AS477)))</formula>
    </cfRule>
    <cfRule type="containsText" dxfId="1722" priority="4653" operator="containsText" text="Rara Vez">
      <formula>NOT(ISERROR(SEARCH("Rara Vez",AS477)))</formula>
    </cfRule>
    <cfRule type="containsText" dxfId="1721" priority="4654" operator="containsText" text="1. Improbable">
      <formula>NOT(ISERROR(SEARCH("1. Improbable",AS477)))</formula>
    </cfRule>
  </conditionalFormatting>
  <conditionalFormatting sqref="AS480">
    <cfRule type="containsText" dxfId="1720" priority="4645" operator="containsText" text="Casi Seguro">
      <formula>NOT(ISERROR(SEARCH("Casi Seguro",AS480)))</formula>
    </cfRule>
    <cfRule type="containsText" dxfId="1719" priority="4646" operator="containsText" text="4. Probable">
      <formula>NOT(ISERROR(SEARCH("4. Probable",AS480)))</formula>
    </cfRule>
    <cfRule type="containsText" dxfId="1718" priority="4647" operator="containsText" text="Posible">
      <formula>NOT(ISERROR(SEARCH("Posible",AS480)))</formula>
    </cfRule>
    <cfRule type="containsText" dxfId="1717" priority="4648" operator="containsText" text="Rara Vez">
      <formula>NOT(ISERROR(SEARCH("Rara Vez",AS480)))</formula>
    </cfRule>
    <cfRule type="containsText" dxfId="1716" priority="4649" operator="containsText" text="1. Improbable">
      <formula>NOT(ISERROR(SEARCH("1. Improbable",AS480)))</formula>
    </cfRule>
  </conditionalFormatting>
  <conditionalFormatting sqref="AS483">
    <cfRule type="containsText" dxfId="1715" priority="4640" operator="containsText" text="Casi Seguro">
      <formula>NOT(ISERROR(SEARCH("Casi Seguro",AS483)))</formula>
    </cfRule>
    <cfRule type="containsText" dxfId="1714" priority="4641" operator="containsText" text="4. Probable">
      <formula>NOT(ISERROR(SEARCH("4. Probable",AS483)))</formula>
    </cfRule>
    <cfRule type="containsText" dxfId="1713" priority="4642" operator="containsText" text="Posible">
      <formula>NOT(ISERROR(SEARCH("Posible",AS483)))</formula>
    </cfRule>
    <cfRule type="containsText" dxfId="1712" priority="4643" operator="containsText" text="Rara Vez">
      <formula>NOT(ISERROR(SEARCH("Rara Vez",AS483)))</formula>
    </cfRule>
    <cfRule type="containsText" dxfId="1711" priority="4644" operator="containsText" text="1. Improbable">
      <formula>NOT(ISERROR(SEARCH("1. Improbable",AS483)))</formula>
    </cfRule>
  </conditionalFormatting>
  <conditionalFormatting sqref="AS486">
    <cfRule type="containsText" dxfId="1710" priority="4635" operator="containsText" text="Casi Seguro">
      <formula>NOT(ISERROR(SEARCH("Casi Seguro",AS486)))</formula>
    </cfRule>
    <cfRule type="containsText" dxfId="1709" priority="4636" operator="containsText" text="4. Probable">
      <formula>NOT(ISERROR(SEARCH("4. Probable",AS486)))</formula>
    </cfRule>
    <cfRule type="containsText" dxfId="1708" priority="4637" operator="containsText" text="Posible">
      <formula>NOT(ISERROR(SEARCH("Posible",AS486)))</formula>
    </cfRule>
    <cfRule type="containsText" dxfId="1707" priority="4638" operator="containsText" text="Rara Vez">
      <formula>NOT(ISERROR(SEARCH("Rara Vez",AS486)))</formula>
    </cfRule>
    <cfRule type="containsText" dxfId="1706" priority="4639" operator="containsText" text="1. Improbable">
      <formula>NOT(ISERROR(SEARCH("1. Improbable",AS486)))</formula>
    </cfRule>
  </conditionalFormatting>
  <conditionalFormatting sqref="AS489">
    <cfRule type="containsText" dxfId="1705" priority="4630" operator="containsText" text="Casi Seguro">
      <formula>NOT(ISERROR(SEARCH("Casi Seguro",AS489)))</formula>
    </cfRule>
    <cfRule type="containsText" dxfId="1704" priority="4631" operator="containsText" text="4. Probable">
      <formula>NOT(ISERROR(SEARCH("4. Probable",AS489)))</formula>
    </cfRule>
    <cfRule type="containsText" dxfId="1703" priority="4632" operator="containsText" text="Posible">
      <formula>NOT(ISERROR(SEARCH("Posible",AS489)))</formula>
    </cfRule>
    <cfRule type="containsText" dxfId="1702" priority="4633" operator="containsText" text="Rara Vez">
      <formula>NOT(ISERROR(SEARCH("Rara Vez",AS489)))</formula>
    </cfRule>
    <cfRule type="containsText" dxfId="1701" priority="4634" operator="containsText" text="1. Improbable">
      <formula>NOT(ISERROR(SEARCH("1. Improbable",AS489)))</formula>
    </cfRule>
  </conditionalFormatting>
  <conditionalFormatting sqref="AS492">
    <cfRule type="containsText" dxfId="1700" priority="4625" operator="containsText" text="Casi Seguro">
      <formula>NOT(ISERROR(SEARCH("Casi Seguro",AS492)))</formula>
    </cfRule>
    <cfRule type="containsText" dxfId="1699" priority="4626" operator="containsText" text="4. Probable">
      <formula>NOT(ISERROR(SEARCH("4. Probable",AS492)))</formula>
    </cfRule>
    <cfRule type="containsText" dxfId="1698" priority="4627" operator="containsText" text="Posible">
      <formula>NOT(ISERROR(SEARCH("Posible",AS492)))</formula>
    </cfRule>
    <cfRule type="containsText" dxfId="1697" priority="4628" operator="containsText" text="Rara Vez">
      <formula>NOT(ISERROR(SEARCH("Rara Vez",AS492)))</formula>
    </cfRule>
    <cfRule type="containsText" dxfId="1696" priority="4629" operator="containsText" text="1. Improbable">
      <formula>NOT(ISERROR(SEARCH("1. Improbable",AS492)))</formula>
    </cfRule>
  </conditionalFormatting>
  <conditionalFormatting sqref="AS495">
    <cfRule type="containsText" dxfId="1695" priority="4620" operator="containsText" text="Casi Seguro">
      <formula>NOT(ISERROR(SEARCH("Casi Seguro",AS495)))</formula>
    </cfRule>
    <cfRule type="containsText" dxfId="1694" priority="4621" operator="containsText" text="4. Probable">
      <formula>NOT(ISERROR(SEARCH("4. Probable",AS495)))</formula>
    </cfRule>
    <cfRule type="containsText" dxfId="1693" priority="4622" operator="containsText" text="Posible">
      <formula>NOT(ISERROR(SEARCH("Posible",AS495)))</formula>
    </cfRule>
    <cfRule type="containsText" dxfId="1692" priority="4623" operator="containsText" text="Rara Vez">
      <formula>NOT(ISERROR(SEARCH("Rara Vez",AS495)))</formula>
    </cfRule>
    <cfRule type="containsText" dxfId="1691" priority="4624" operator="containsText" text="1. Improbable">
      <formula>NOT(ISERROR(SEARCH("1. Improbable",AS495)))</formula>
    </cfRule>
  </conditionalFormatting>
  <conditionalFormatting sqref="AS498">
    <cfRule type="containsText" dxfId="1690" priority="4615" operator="containsText" text="Casi Seguro">
      <formula>NOT(ISERROR(SEARCH("Casi Seguro",AS498)))</formula>
    </cfRule>
    <cfRule type="containsText" dxfId="1689" priority="4616" operator="containsText" text="4. Probable">
      <formula>NOT(ISERROR(SEARCH("4. Probable",AS498)))</formula>
    </cfRule>
    <cfRule type="containsText" dxfId="1688" priority="4617" operator="containsText" text="Posible">
      <formula>NOT(ISERROR(SEARCH("Posible",AS498)))</formula>
    </cfRule>
    <cfRule type="containsText" dxfId="1687" priority="4618" operator="containsText" text="Rara Vez">
      <formula>NOT(ISERROR(SEARCH("Rara Vez",AS498)))</formula>
    </cfRule>
    <cfRule type="containsText" dxfId="1686" priority="4619" operator="containsText" text="1. Improbable">
      <formula>NOT(ISERROR(SEARCH("1. Improbable",AS498)))</formula>
    </cfRule>
  </conditionalFormatting>
  <conditionalFormatting sqref="AS501">
    <cfRule type="containsText" dxfId="1685" priority="4600" operator="containsText" text="Casi Seguro">
      <formula>NOT(ISERROR(SEARCH("Casi Seguro",AS501)))</formula>
    </cfRule>
    <cfRule type="containsText" dxfId="1684" priority="4601" operator="containsText" text="4. Probable">
      <formula>NOT(ISERROR(SEARCH("4. Probable",AS501)))</formula>
    </cfRule>
    <cfRule type="containsText" dxfId="1683" priority="4602" operator="containsText" text="Posible">
      <formula>NOT(ISERROR(SEARCH("Posible",AS501)))</formula>
    </cfRule>
    <cfRule type="containsText" dxfId="1682" priority="4603" operator="containsText" text="Rara Vez">
      <formula>NOT(ISERROR(SEARCH("Rara Vez",AS501)))</formula>
    </cfRule>
    <cfRule type="containsText" dxfId="1681" priority="4604" operator="containsText" text="1. Improbable">
      <formula>NOT(ISERROR(SEARCH("1. Improbable",AS501)))</formula>
    </cfRule>
  </conditionalFormatting>
  <conditionalFormatting sqref="AS504:AS533">
    <cfRule type="containsText" dxfId="1680" priority="4576" operator="containsText" text="5. Muy alta">
      <formula>NOT(ISERROR(SEARCH("5. Muy alta",AS504)))</formula>
    </cfRule>
    <cfRule type="containsText" dxfId="1679" priority="4577" operator="containsText" text="4. Alta">
      <formula>NOT(ISERROR(SEARCH("4. Alta",AS504)))</formula>
    </cfRule>
    <cfRule type="containsText" dxfId="1678" priority="4578" operator="containsText" text="3. Media">
      <formula>NOT(ISERROR(SEARCH("3. Media",AS504)))</formula>
    </cfRule>
    <cfRule type="containsText" dxfId="1677" priority="4579" operator="containsText" text="2. Baja">
      <formula>NOT(ISERROR(SEARCH("2. Baja",AS504)))</formula>
    </cfRule>
    <cfRule type="containsText" dxfId="1676" priority="4580" operator="containsText" text="1. Muy baja">
      <formula>NOT(ISERROR(SEARCH("1. Muy baja",AS504)))</formula>
    </cfRule>
  </conditionalFormatting>
  <conditionalFormatting sqref="AS507">
    <cfRule type="containsText" dxfId="1675" priority="4567" operator="containsText" text="Casi Seguro">
      <formula>NOT(ISERROR(SEARCH("Casi Seguro",AS507)))</formula>
    </cfRule>
    <cfRule type="containsText" dxfId="1674" priority="4568" operator="containsText" text="4. Probable">
      <formula>NOT(ISERROR(SEARCH("4. Probable",AS507)))</formula>
    </cfRule>
    <cfRule type="containsText" dxfId="1673" priority="4569" operator="containsText" text="Posible">
      <formula>NOT(ISERROR(SEARCH("Posible",AS507)))</formula>
    </cfRule>
    <cfRule type="containsText" dxfId="1672" priority="4570" operator="containsText" text="Rara Vez">
      <formula>NOT(ISERROR(SEARCH("Rara Vez",AS507)))</formula>
    </cfRule>
    <cfRule type="containsText" dxfId="1671" priority="4571" operator="containsText" text="1. Improbable">
      <formula>NOT(ISERROR(SEARCH("1. Improbable",AS507)))</formula>
    </cfRule>
  </conditionalFormatting>
  <conditionalFormatting sqref="AS510">
    <cfRule type="containsText" dxfId="1670" priority="4562" operator="containsText" text="Casi Seguro">
      <formula>NOT(ISERROR(SEARCH("Casi Seguro",AS510)))</formula>
    </cfRule>
    <cfRule type="containsText" dxfId="1669" priority="4563" operator="containsText" text="4. Probable">
      <formula>NOT(ISERROR(SEARCH("4. Probable",AS510)))</formula>
    </cfRule>
    <cfRule type="containsText" dxfId="1668" priority="4564" operator="containsText" text="Posible">
      <formula>NOT(ISERROR(SEARCH("Posible",AS510)))</formula>
    </cfRule>
    <cfRule type="containsText" dxfId="1667" priority="4565" operator="containsText" text="Rara Vez">
      <formula>NOT(ISERROR(SEARCH("Rara Vez",AS510)))</formula>
    </cfRule>
    <cfRule type="containsText" dxfId="1666" priority="4566" operator="containsText" text="1. Improbable">
      <formula>NOT(ISERROR(SEARCH("1. Improbable",AS510)))</formula>
    </cfRule>
  </conditionalFormatting>
  <conditionalFormatting sqref="AS513">
    <cfRule type="containsText" dxfId="1665" priority="4557" operator="containsText" text="Casi Seguro">
      <formula>NOT(ISERROR(SEARCH("Casi Seguro",AS513)))</formula>
    </cfRule>
    <cfRule type="containsText" dxfId="1664" priority="4558" operator="containsText" text="4. Probable">
      <formula>NOT(ISERROR(SEARCH("4. Probable",AS513)))</formula>
    </cfRule>
    <cfRule type="containsText" dxfId="1663" priority="4559" operator="containsText" text="Posible">
      <formula>NOT(ISERROR(SEARCH("Posible",AS513)))</formula>
    </cfRule>
    <cfRule type="containsText" dxfId="1662" priority="4560" operator="containsText" text="Rara Vez">
      <formula>NOT(ISERROR(SEARCH("Rara Vez",AS513)))</formula>
    </cfRule>
    <cfRule type="containsText" dxfId="1661" priority="4561" operator="containsText" text="1. Improbable">
      <formula>NOT(ISERROR(SEARCH("1. Improbable",AS513)))</formula>
    </cfRule>
  </conditionalFormatting>
  <conditionalFormatting sqref="AS516">
    <cfRule type="containsText" dxfId="1660" priority="4552" operator="containsText" text="Casi Seguro">
      <formula>NOT(ISERROR(SEARCH("Casi Seguro",AS516)))</formula>
    </cfRule>
    <cfRule type="containsText" dxfId="1659" priority="4553" operator="containsText" text="4. Probable">
      <formula>NOT(ISERROR(SEARCH("4. Probable",AS516)))</formula>
    </cfRule>
    <cfRule type="containsText" dxfId="1658" priority="4554" operator="containsText" text="Posible">
      <formula>NOT(ISERROR(SEARCH("Posible",AS516)))</formula>
    </cfRule>
    <cfRule type="containsText" dxfId="1657" priority="4555" operator="containsText" text="Rara Vez">
      <formula>NOT(ISERROR(SEARCH("Rara Vez",AS516)))</formula>
    </cfRule>
    <cfRule type="containsText" dxfId="1656" priority="4556" operator="containsText" text="1. Improbable">
      <formula>NOT(ISERROR(SEARCH("1. Improbable",AS516)))</formula>
    </cfRule>
  </conditionalFormatting>
  <conditionalFormatting sqref="AS519">
    <cfRule type="containsText" dxfId="1655" priority="4547" operator="containsText" text="Casi Seguro">
      <formula>NOT(ISERROR(SEARCH("Casi Seguro",AS519)))</formula>
    </cfRule>
    <cfRule type="containsText" dxfId="1654" priority="4548" operator="containsText" text="4. Probable">
      <formula>NOT(ISERROR(SEARCH("4. Probable",AS519)))</formula>
    </cfRule>
    <cfRule type="containsText" dxfId="1653" priority="4549" operator="containsText" text="Posible">
      <formula>NOT(ISERROR(SEARCH("Posible",AS519)))</formula>
    </cfRule>
    <cfRule type="containsText" dxfId="1652" priority="4550" operator="containsText" text="Rara Vez">
      <formula>NOT(ISERROR(SEARCH("Rara Vez",AS519)))</formula>
    </cfRule>
    <cfRule type="containsText" dxfId="1651" priority="4551" operator="containsText" text="1. Improbable">
      <formula>NOT(ISERROR(SEARCH("1. Improbable",AS519)))</formula>
    </cfRule>
  </conditionalFormatting>
  <conditionalFormatting sqref="AS522">
    <cfRule type="containsText" dxfId="1650" priority="4542" operator="containsText" text="Casi Seguro">
      <formula>NOT(ISERROR(SEARCH("Casi Seguro",AS522)))</formula>
    </cfRule>
    <cfRule type="containsText" dxfId="1649" priority="4543" operator="containsText" text="4. Probable">
      <formula>NOT(ISERROR(SEARCH("4. Probable",AS522)))</formula>
    </cfRule>
    <cfRule type="containsText" dxfId="1648" priority="4544" operator="containsText" text="Posible">
      <formula>NOT(ISERROR(SEARCH("Posible",AS522)))</formula>
    </cfRule>
    <cfRule type="containsText" dxfId="1647" priority="4545" operator="containsText" text="Rara Vez">
      <formula>NOT(ISERROR(SEARCH("Rara Vez",AS522)))</formula>
    </cfRule>
    <cfRule type="containsText" dxfId="1646" priority="4546" operator="containsText" text="1. Improbable">
      <formula>NOT(ISERROR(SEARCH("1. Improbable",AS522)))</formula>
    </cfRule>
  </conditionalFormatting>
  <conditionalFormatting sqref="AS525">
    <cfRule type="containsText" dxfId="1645" priority="4537" operator="containsText" text="Casi Seguro">
      <formula>NOT(ISERROR(SEARCH("Casi Seguro",AS525)))</formula>
    </cfRule>
    <cfRule type="containsText" dxfId="1644" priority="4538" operator="containsText" text="4. Probable">
      <formula>NOT(ISERROR(SEARCH("4. Probable",AS525)))</formula>
    </cfRule>
    <cfRule type="containsText" dxfId="1643" priority="4539" operator="containsText" text="Posible">
      <formula>NOT(ISERROR(SEARCH("Posible",AS525)))</formula>
    </cfRule>
    <cfRule type="containsText" dxfId="1642" priority="4540" operator="containsText" text="Rara Vez">
      <formula>NOT(ISERROR(SEARCH("Rara Vez",AS525)))</formula>
    </cfRule>
    <cfRule type="containsText" dxfId="1641" priority="4541" operator="containsText" text="1. Improbable">
      <formula>NOT(ISERROR(SEARCH("1. Improbable",AS525)))</formula>
    </cfRule>
  </conditionalFormatting>
  <conditionalFormatting sqref="AS528">
    <cfRule type="containsText" dxfId="1640" priority="4532" operator="containsText" text="Casi Seguro">
      <formula>NOT(ISERROR(SEARCH("Casi Seguro",AS528)))</formula>
    </cfRule>
    <cfRule type="containsText" dxfId="1639" priority="4533" operator="containsText" text="4. Probable">
      <formula>NOT(ISERROR(SEARCH("4. Probable",AS528)))</formula>
    </cfRule>
    <cfRule type="containsText" dxfId="1638" priority="4534" operator="containsText" text="Posible">
      <formula>NOT(ISERROR(SEARCH("Posible",AS528)))</formula>
    </cfRule>
    <cfRule type="containsText" dxfId="1637" priority="4535" operator="containsText" text="Rara Vez">
      <formula>NOT(ISERROR(SEARCH("Rara Vez",AS528)))</formula>
    </cfRule>
    <cfRule type="containsText" dxfId="1636" priority="4536" operator="containsText" text="1. Improbable">
      <formula>NOT(ISERROR(SEARCH("1. Improbable",AS528)))</formula>
    </cfRule>
  </conditionalFormatting>
  <conditionalFormatting sqref="AS531">
    <cfRule type="containsText" dxfId="1635" priority="4527" operator="containsText" text="Casi Seguro">
      <formula>NOT(ISERROR(SEARCH("Casi Seguro",AS531)))</formula>
    </cfRule>
    <cfRule type="containsText" dxfId="1634" priority="4528" operator="containsText" text="4. Probable">
      <formula>NOT(ISERROR(SEARCH("4. Probable",AS531)))</formula>
    </cfRule>
    <cfRule type="containsText" dxfId="1633" priority="4529" operator="containsText" text="Posible">
      <formula>NOT(ISERROR(SEARCH("Posible",AS531)))</formula>
    </cfRule>
    <cfRule type="containsText" dxfId="1632" priority="4530" operator="containsText" text="Rara Vez">
      <formula>NOT(ISERROR(SEARCH("Rara Vez",AS531)))</formula>
    </cfRule>
    <cfRule type="containsText" dxfId="1631" priority="4531" operator="containsText" text="1. Improbable">
      <formula>NOT(ISERROR(SEARCH("1. Improbable",AS531)))</formula>
    </cfRule>
  </conditionalFormatting>
  <conditionalFormatting sqref="AS534:AS563">
    <cfRule type="containsText" dxfId="1630" priority="4197" operator="containsText" text="5. Muy alta">
      <formula>NOT(ISERROR(SEARCH("5. Muy alta",AS534)))</formula>
    </cfRule>
    <cfRule type="containsText" dxfId="1629" priority="4198" operator="containsText" text="4. Alta">
      <formula>NOT(ISERROR(SEARCH("4. Alta",AS534)))</formula>
    </cfRule>
    <cfRule type="containsText" dxfId="1628" priority="4199" operator="containsText" text="3. Media">
      <formula>NOT(ISERROR(SEARCH("3. Media",AS534)))</formula>
    </cfRule>
    <cfRule type="containsText" dxfId="1627" priority="4200" operator="containsText" text="2. Baja">
      <formula>NOT(ISERROR(SEARCH("2. Baja",AS534)))</formula>
    </cfRule>
    <cfRule type="containsText" dxfId="1626" priority="4201" operator="containsText" text="1. Muy baja">
      <formula>NOT(ISERROR(SEARCH("1. Muy baja",AS534)))</formula>
    </cfRule>
  </conditionalFormatting>
  <conditionalFormatting sqref="AS537">
    <cfRule type="containsText" dxfId="1625" priority="4188" operator="containsText" text="Casi Seguro">
      <formula>NOT(ISERROR(SEARCH("Casi Seguro",AS537)))</formula>
    </cfRule>
    <cfRule type="containsText" dxfId="1624" priority="4189" operator="containsText" text="4. Probable">
      <formula>NOT(ISERROR(SEARCH("4. Probable",AS537)))</formula>
    </cfRule>
    <cfRule type="containsText" dxfId="1623" priority="4190" operator="containsText" text="Posible">
      <formula>NOT(ISERROR(SEARCH("Posible",AS537)))</formula>
    </cfRule>
    <cfRule type="containsText" dxfId="1622" priority="4191" operator="containsText" text="Rara Vez">
      <formula>NOT(ISERROR(SEARCH("Rara Vez",AS537)))</formula>
    </cfRule>
    <cfRule type="containsText" dxfId="1621" priority="4192" operator="containsText" text="1. Improbable">
      <formula>NOT(ISERROR(SEARCH("1. Improbable",AS537)))</formula>
    </cfRule>
  </conditionalFormatting>
  <conditionalFormatting sqref="AS540">
    <cfRule type="containsText" dxfId="1620" priority="4183" operator="containsText" text="Casi Seguro">
      <formula>NOT(ISERROR(SEARCH("Casi Seguro",AS540)))</formula>
    </cfRule>
    <cfRule type="containsText" dxfId="1619" priority="4184" operator="containsText" text="4. Probable">
      <formula>NOT(ISERROR(SEARCH("4. Probable",AS540)))</formula>
    </cfRule>
    <cfRule type="containsText" dxfId="1618" priority="4185" operator="containsText" text="Posible">
      <formula>NOT(ISERROR(SEARCH("Posible",AS540)))</formula>
    </cfRule>
    <cfRule type="containsText" dxfId="1617" priority="4186" operator="containsText" text="Rara Vez">
      <formula>NOT(ISERROR(SEARCH("Rara Vez",AS540)))</formula>
    </cfRule>
    <cfRule type="containsText" dxfId="1616" priority="4187" operator="containsText" text="1. Improbable">
      <formula>NOT(ISERROR(SEARCH("1. Improbable",AS540)))</formula>
    </cfRule>
  </conditionalFormatting>
  <conditionalFormatting sqref="AS543">
    <cfRule type="containsText" dxfId="1615" priority="4178" operator="containsText" text="Casi Seguro">
      <formula>NOT(ISERROR(SEARCH("Casi Seguro",AS543)))</formula>
    </cfRule>
    <cfRule type="containsText" dxfId="1614" priority="4179" operator="containsText" text="4. Probable">
      <formula>NOT(ISERROR(SEARCH("4. Probable",AS543)))</formula>
    </cfRule>
    <cfRule type="containsText" dxfId="1613" priority="4180" operator="containsText" text="Posible">
      <formula>NOT(ISERROR(SEARCH("Posible",AS543)))</formula>
    </cfRule>
    <cfRule type="containsText" dxfId="1612" priority="4181" operator="containsText" text="Rara Vez">
      <formula>NOT(ISERROR(SEARCH("Rara Vez",AS543)))</formula>
    </cfRule>
    <cfRule type="containsText" dxfId="1611" priority="4182" operator="containsText" text="1. Improbable">
      <formula>NOT(ISERROR(SEARCH("1. Improbable",AS543)))</formula>
    </cfRule>
  </conditionalFormatting>
  <conditionalFormatting sqref="AS546">
    <cfRule type="containsText" dxfId="1610" priority="4173" operator="containsText" text="Casi Seguro">
      <formula>NOT(ISERROR(SEARCH("Casi Seguro",AS546)))</formula>
    </cfRule>
    <cfRule type="containsText" dxfId="1609" priority="4174" operator="containsText" text="4. Probable">
      <formula>NOT(ISERROR(SEARCH("4. Probable",AS546)))</formula>
    </cfRule>
    <cfRule type="containsText" dxfId="1608" priority="4175" operator="containsText" text="Posible">
      <formula>NOT(ISERROR(SEARCH("Posible",AS546)))</formula>
    </cfRule>
    <cfRule type="containsText" dxfId="1607" priority="4176" operator="containsText" text="Rara Vez">
      <formula>NOT(ISERROR(SEARCH("Rara Vez",AS546)))</formula>
    </cfRule>
    <cfRule type="containsText" dxfId="1606" priority="4177" operator="containsText" text="1. Improbable">
      <formula>NOT(ISERROR(SEARCH("1. Improbable",AS546)))</formula>
    </cfRule>
  </conditionalFormatting>
  <conditionalFormatting sqref="AS549">
    <cfRule type="containsText" dxfId="1605" priority="4168" operator="containsText" text="Casi Seguro">
      <formula>NOT(ISERROR(SEARCH("Casi Seguro",AS549)))</formula>
    </cfRule>
    <cfRule type="containsText" dxfId="1604" priority="4169" operator="containsText" text="4. Probable">
      <formula>NOT(ISERROR(SEARCH("4. Probable",AS549)))</formula>
    </cfRule>
    <cfRule type="containsText" dxfId="1603" priority="4170" operator="containsText" text="Posible">
      <formula>NOT(ISERROR(SEARCH("Posible",AS549)))</formula>
    </cfRule>
    <cfRule type="containsText" dxfId="1602" priority="4171" operator="containsText" text="Rara Vez">
      <formula>NOT(ISERROR(SEARCH("Rara Vez",AS549)))</formula>
    </cfRule>
    <cfRule type="containsText" dxfId="1601" priority="4172" operator="containsText" text="1. Improbable">
      <formula>NOT(ISERROR(SEARCH("1. Improbable",AS549)))</formula>
    </cfRule>
  </conditionalFormatting>
  <conditionalFormatting sqref="AS552">
    <cfRule type="containsText" dxfId="1600" priority="4163" operator="containsText" text="Casi Seguro">
      <formula>NOT(ISERROR(SEARCH("Casi Seguro",AS552)))</formula>
    </cfRule>
    <cfRule type="containsText" dxfId="1599" priority="4164" operator="containsText" text="4. Probable">
      <formula>NOT(ISERROR(SEARCH("4. Probable",AS552)))</formula>
    </cfRule>
    <cfRule type="containsText" dxfId="1598" priority="4165" operator="containsText" text="Posible">
      <formula>NOT(ISERROR(SEARCH("Posible",AS552)))</formula>
    </cfRule>
    <cfRule type="containsText" dxfId="1597" priority="4166" operator="containsText" text="Rara Vez">
      <formula>NOT(ISERROR(SEARCH("Rara Vez",AS552)))</formula>
    </cfRule>
    <cfRule type="containsText" dxfId="1596" priority="4167" operator="containsText" text="1. Improbable">
      <formula>NOT(ISERROR(SEARCH("1. Improbable",AS552)))</formula>
    </cfRule>
  </conditionalFormatting>
  <conditionalFormatting sqref="AS555">
    <cfRule type="containsText" dxfId="1595" priority="4158" operator="containsText" text="Casi Seguro">
      <formula>NOT(ISERROR(SEARCH("Casi Seguro",AS555)))</formula>
    </cfRule>
    <cfRule type="containsText" dxfId="1594" priority="4159" operator="containsText" text="4. Probable">
      <formula>NOT(ISERROR(SEARCH("4. Probable",AS555)))</formula>
    </cfRule>
    <cfRule type="containsText" dxfId="1593" priority="4160" operator="containsText" text="Posible">
      <formula>NOT(ISERROR(SEARCH("Posible",AS555)))</formula>
    </cfRule>
    <cfRule type="containsText" dxfId="1592" priority="4161" operator="containsText" text="Rara Vez">
      <formula>NOT(ISERROR(SEARCH("Rara Vez",AS555)))</formula>
    </cfRule>
    <cfRule type="containsText" dxfId="1591" priority="4162" operator="containsText" text="1. Improbable">
      <formula>NOT(ISERROR(SEARCH("1. Improbable",AS555)))</formula>
    </cfRule>
  </conditionalFormatting>
  <conditionalFormatting sqref="AS558">
    <cfRule type="containsText" dxfId="1590" priority="4153" operator="containsText" text="Casi Seguro">
      <formula>NOT(ISERROR(SEARCH("Casi Seguro",AS558)))</formula>
    </cfRule>
    <cfRule type="containsText" dxfId="1589" priority="4154" operator="containsText" text="4. Probable">
      <formula>NOT(ISERROR(SEARCH("4. Probable",AS558)))</formula>
    </cfRule>
    <cfRule type="containsText" dxfId="1588" priority="4155" operator="containsText" text="Posible">
      <formula>NOT(ISERROR(SEARCH("Posible",AS558)))</formula>
    </cfRule>
    <cfRule type="containsText" dxfId="1587" priority="4156" operator="containsText" text="Rara Vez">
      <formula>NOT(ISERROR(SEARCH("Rara Vez",AS558)))</formula>
    </cfRule>
    <cfRule type="containsText" dxfId="1586" priority="4157" operator="containsText" text="1. Improbable">
      <formula>NOT(ISERROR(SEARCH("1. Improbable",AS558)))</formula>
    </cfRule>
  </conditionalFormatting>
  <conditionalFormatting sqref="AS561">
    <cfRule type="containsText" dxfId="1585" priority="4148" operator="containsText" text="Casi Seguro">
      <formula>NOT(ISERROR(SEARCH("Casi Seguro",AS561)))</formula>
    </cfRule>
    <cfRule type="containsText" dxfId="1584" priority="4149" operator="containsText" text="4. Probable">
      <formula>NOT(ISERROR(SEARCH("4. Probable",AS561)))</formula>
    </cfRule>
    <cfRule type="containsText" dxfId="1583" priority="4150" operator="containsText" text="Posible">
      <formula>NOT(ISERROR(SEARCH("Posible",AS561)))</formula>
    </cfRule>
    <cfRule type="containsText" dxfId="1582" priority="4151" operator="containsText" text="Rara Vez">
      <formula>NOT(ISERROR(SEARCH("Rara Vez",AS561)))</formula>
    </cfRule>
    <cfRule type="containsText" dxfId="1581" priority="4152" operator="containsText" text="1. Improbable">
      <formula>NOT(ISERROR(SEARCH("1. Improbable",AS561)))</formula>
    </cfRule>
  </conditionalFormatting>
  <conditionalFormatting sqref="AS564:AS605">
    <cfRule type="containsText" dxfId="1580" priority="4075" operator="containsText" text="5. Muy alta">
      <formula>NOT(ISERROR(SEARCH("5. Muy alta",AS564)))</formula>
    </cfRule>
    <cfRule type="containsText" dxfId="1579" priority="4076" operator="containsText" text="4. Alta">
      <formula>NOT(ISERROR(SEARCH("4. Alta",AS564)))</formula>
    </cfRule>
    <cfRule type="containsText" dxfId="1578" priority="4077" operator="containsText" text="3. Media">
      <formula>NOT(ISERROR(SEARCH("3. Media",AS564)))</formula>
    </cfRule>
    <cfRule type="containsText" dxfId="1577" priority="4078" operator="containsText" text="2. Baja">
      <formula>NOT(ISERROR(SEARCH("2. Baja",AS564)))</formula>
    </cfRule>
    <cfRule type="containsText" dxfId="1576" priority="4079" operator="containsText" text="1. Muy baja">
      <formula>NOT(ISERROR(SEARCH("1. Muy baja",AS564)))</formula>
    </cfRule>
  </conditionalFormatting>
  <conditionalFormatting sqref="AS567">
    <cfRule type="containsText" dxfId="1575" priority="4066" operator="containsText" text="Casi Seguro">
      <formula>NOT(ISERROR(SEARCH("Casi Seguro",AS567)))</formula>
    </cfRule>
    <cfRule type="containsText" dxfId="1574" priority="4067" operator="containsText" text="4. Probable">
      <formula>NOT(ISERROR(SEARCH("4. Probable",AS567)))</formula>
    </cfRule>
    <cfRule type="containsText" dxfId="1573" priority="4068" operator="containsText" text="Posible">
      <formula>NOT(ISERROR(SEARCH("Posible",AS567)))</formula>
    </cfRule>
    <cfRule type="containsText" dxfId="1572" priority="4069" operator="containsText" text="Rara Vez">
      <formula>NOT(ISERROR(SEARCH("Rara Vez",AS567)))</formula>
    </cfRule>
    <cfRule type="containsText" dxfId="1571" priority="4070" operator="containsText" text="1. Improbable">
      <formula>NOT(ISERROR(SEARCH("1. Improbable",AS567)))</formula>
    </cfRule>
  </conditionalFormatting>
  <conditionalFormatting sqref="AS570">
    <cfRule type="containsText" dxfId="1570" priority="4061" operator="containsText" text="Casi Seguro">
      <formula>NOT(ISERROR(SEARCH("Casi Seguro",AS570)))</formula>
    </cfRule>
    <cfRule type="containsText" dxfId="1569" priority="4062" operator="containsText" text="4. Probable">
      <formula>NOT(ISERROR(SEARCH("4. Probable",AS570)))</formula>
    </cfRule>
    <cfRule type="containsText" dxfId="1568" priority="4063" operator="containsText" text="Posible">
      <formula>NOT(ISERROR(SEARCH("Posible",AS570)))</formula>
    </cfRule>
    <cfRule type="containsText" dxfId="1567" priority="4064" operator="containsText" text="Rara Vez">
      <formula>NOT(ISERROR(SEARCH("Rara Vez",AS570)))</formula>
    </cfRule>
    <cfRule type="containsText" dxfId="1566" priority="4065" operator="containsText" text="1. Improbable">
      <formula>NOT(ISERROR(SEARCH("1. Improbable",AS570)))</formula>
    </cfRule>
  </conditionalFormatting>
  <conditionalFormatting sqref="AS573">
    <cfRule type="containsText" dxfId="1565" priority="4056" operator="containsText" text="Casi Seguro">
      <formula>NOT(ISERROR(SEARCH("Casi Seguro",AS573)))</formula>
    </cfRule>
    <cfRule type="containsText" dxfId="1564" priority="4057" operator="containsText" text="4. Probable">
      <formula>NOT(ISERROR(SEARCH("4. Probable",AS573)))</formula>
    </cfRule>
    <cfRule type="containsText" dxfId="1563" priority="4058" operator="containsText" text="Posible">
      <formula>NOT(ISERROR(SEARCH("Posible",AS573)))</formula>
    </cfRule>
    <cfRule type="containsText" dxfId="1562" priority="4059" operator="containsText" text="Rara Vez">
      <formula>NOT(ISERROR(SEARCH("Rara Vez",AS573)))</formula>
    </cfRule>
    <cfRule type="containsText" dxfId="1561" priority="4060" operator="containsText" text="1. Improbable">
      <formula>NOT(ISERROR(SEARCH("1. Improbable",AS573)))</formula>
    </cfRule>
  </conditionalFormatting>
  <conditionalFormatting sqref="AS576">
    <cfRule type="containsText" dxfId="1560" priority="4051" operator="containsText" text="Casi Seguro">
      <formula>NOT(ISERROR(SEARCH("Casi Seguro",AS576)))</formula>
    </cfRule>
    <cfRule type="containsText" dxfId="1559" priority="4052" operator="containsText" text="4. Probable">
      <formula>NOT(ISERROR(SEARCH("4. Probable",AS576)))</formula>
    </cfRule>
    <cfRule type="containsText" dxfId="1558" priority="4053" operator="containsText" text="Posible">
      <formula>NOT(ISERROR(SEARCH("Posible",AS576)))</formula>
    </cfRule>
    <cfRule type="containsText" dxfId="1557" priority="4054" operator="containsText" text="Rara Vez">
      <formula>NOT(ISERROR(SEARCH("Rara Vez",AS576)))</formula>
    </cfRule>
    <cfRule type="containsText" dxfId="1556" priority="4055" operator="containsText" text="1. Improbable">
      <formula>NOT(ISERROR(SEARCH("1. Improbable",AS576)))</formula>
    </cfRule>
  </conditionalFormatting>
  <conditionalFormatting sqref="AS579">
    <cfRule type="containsText" dxfId="1555" priority="4046" operator="containsText" text="Casi Seguro">
      <formula>NOT(ISERROR(SEARCH("Casi Seguro",AS579)))</formula>
    </cfRule>
    <cfRule type="containsText" dxfId="1554" priority="4047" operator="containsText" text="4. Probable">
      <formula>NOT(ISERROR(SEARCH("4. Probable",AS579)))</formula>
    </cfRule>
    <cfRule type="containsText" dxfId="1553" priority="4048" operator="containsText" text="Posible">
      <formula>NOT(ISERROR(SEARCH("Posible",AS579)))</formula>
    </cfRule>
    <cfRule type="containsText" dxfId="1552" priority="4049" operator="containsText" text="Rara Vez">
      <formula>NOT(ISERROR(SEARCH("Rara Vez",AS579)))</formula>
    </cfRule>
    <cfRule type="containsText" dxfId="1551" priority="4050" operator="containsText" text="1. Improbable">
      <formula>NOT(ISERROR(SEARCH("1. Improbable",AS579)))</formula>
    </cfRule>
  </conditionalFormatting>
  <conditionalFormatting sqref="AS582">
    <cfRule type="containsText" dxfId="1550" priority="4041" operator="containsText" text="Casi Seguro">
      <formula>NOT(ISERROR(SEARCH("Casi Seguro",AS582)))</formula>
    </cfRule>
    <cfRule type="containsText" dxfId="1549" priority="4042" operator="containsText" text="4. Probable">
      <formula>NOT(ISERROR(SEARCH("4. Probable",AS582)))</formula>
    </cfRule>
    <cfRule type="containsText" dxfId="1548" priority="4043" operator="containsText" text="Posible">
      <formula>NOT(ISERROR(SEARCH("Posible",AS582)))</formula>
    </cfRule>
    <cfRule type="containsText" dxfId="1547" priority="4044" operator="containsText" text="Rara Vez">
      <formula>NOT(ISERROR(SEARCH("Rara Vez",AS582)))</formula>
    </cfRule>
    <cfRule type="containsText" dxfId="1546" priority="4045" operator="containsText" text="1. Improbable">
      <formula>NOT(ISERROR(SEARCH("1. Improbable",AS582)))</formula>
    </cfRule>
  </conditionalFormatting>
  <conditionalFormatting sqref="AS585">
    <cfRule type="containsText" dxfId="1545" priority="4036" operator="containsText" text="Casi Seguro">
      <formula>NOT(ISERROR(SEARCH("Casi Seguro",AS585)))</formula>
    </cfRule>
    <cfRule type="containsText" dxfId="1544" priority="4037" operator="containsText" text="4. Probable">
      <formula>NOT(ISERROR(SEARCH("4. Probable",AS585)))</formula>
    </cfRule>
    <cfRule type="containsText" dxfId="1543" priority="4038" operator="containsText" text="Posible">
      <formula>NOT(ISERROR(SEARCH("Posible",AS585)))</formula>
    </cfRule>
    <cfRule type="containsText" dxfId="1542" priority="4039" operator="containsText" text="Rara Vez">
      <formula>NOT(ISERROR(SEARCH("Rara Vez",AS585)))</formula>
    </cfRule>
    <cfRule type="containsText" dxfId="1541" priority="4040" operator="containsText" text="1. Improbable">
      <formula>NOT(ISERROR(SEARCH("1. Improbable",AS585)))</formula>
    </cfRule>
  </conditionalFormatting>
  <conditionalFormatting sqref="AS588">
    <cfRule type="containsText" dxfId="1540" priority="4031" operator="containsText" text="Casi Seguro">
      <formula>NOT(ISERROR(SEARCH("Casi Seguro",AS588)))</formula>
    </cfRule>
    <cfRule type="containsText" dxfId="1539" priority="4032" operator="containsText" text="4. Probable">
      <formula>NOT(ISERROR(SEARCH("4. Probable",AS588)))</formula>
    </cfRule>
    <cfRule type="containsText" dxfId="1538" priority="4033" operator="containsText" text="Posible">
      <formula>NOT(ISERROR(SEARCH("Posible",AS588)))</formula>
    </cfRule>
    <cfRule type="containsText" dxfId="1537" priority="4034" operator="containsText" text="Rara Vez">
      <formula>NOT(ISERROR(SEARCH("Rara Vez",AS588)))</formula>
    </cfRule>
    <cfRule type="containsText" dxfId="1536" priority="4035" operator="containsText" text="1. Improbable">
      <formula>NOT(ISERROR(SEARCH("1. Improbable",AS588)))</formula>
    </cfRule>
  </conditionalFormatting>
  <conditionalFormatting sqref="AS591">
    <cfRule type="containsText" dxfId="1535" priority="4026" operator="containsText" text="Casi Seguro">
      <formula>NOT(ISERROR(SEARCH("Casi Seguro",AS591)))</formula>
    </cfRule>
    <cfRule type="containsText" dxfId="1534" priority="4027" operator="containsText" text="4. Probable">
      <formula>NOT(ISERROR(SEARCH("4. Probable",AS591)))</formula>
    </cfRule>
    <cfRule type="containsText" dxfId="1533" priority="4028" operator="containsText" text="Posible">
      <formula>NOT(ISERROR(SEARCH("Posible",AS591)))</formula>
    </cfRule>
    <cfRule type="containsText" dxfId="1532" priority="4029" operator="containsText" text="Rara Vez">
      <formula>NOT(ISERROR(SEARCH("Rara Vez",AS591)))</formula>
    </cfRule>
    <cfRule type="containsText" dxfId="1531" priority="4030" operator="containsText" text="1. Improbable">
      <formula>NOT(ISERROR(SEARCH("1. Improbable",AS591)))</formula>
    </cfRule>
  </conditionalFormatting>
  <conditionalFormatting sqref="AS594">
    <cfRule type="containsText" dxfId="1530" priority="4021" operator="containsText" text="Casi Seguro">
      <formula>NOT(ISERROR(SEARCH("Casi Seguro",AS594)))</formula>
    </cfRule>
    <cfRule type="containsText" dxfId="1529" priority="4022" operator="containsText" text="4. Probable">
      <formula>NOT(ISERROR(SEARCH("4. Probable",AS594)))</formula>
    </cfRule>
    <cfRule type="containsText" dxfId="1528" priority="4023" operator="containsText" text="Posible">
      <formula>NOT(ISERROR(SEARCH("Posible",AS594)))</formula>
    </cfRule>
    <cfRule type="containsText" dxfId="1527" priority="4024" operator="containsText" text="Rara Vez">
      <formula>NOT(ISERROR(SEARCH("Rara Vez",AS594)))</formula>
    </cfRule>
    <cfRule type="containsText" dxfId="1526" priority="4025" operator="containsText" text="1. Improbable">
      <formula>NOT(ISERROR(SEARCH("1. Improbable",AS594)))</formula>
    </cfRule>
  </conditionalFormatting>
  <conditionalFormatting sqref="AS597">
    <cfRule type="containsText" dxfId="1525" priority="4006" operator="containsText" text="Casi Seguro">
      <formula>NOT(ISERROR(SEARCH("Casi Seguro",AS597)))</formula>
    </cfRule>
    <cfRule type="containsText" dxfId="1524" priority="4007" operator="containsText" text="4. Probable">
      <formula>NOT(ISERROR(SEARCH("4. Probable",AS597)))</formula>
    </cfRule>
    <cfRule type="containsText" dxfId="1523" priority="4008" operator="containsText" text="Posible">
      <formula>NOT(ISERROR(SEARCH("Posible",AS597)))</formula>
    </cfRule>
    <cfRule type="containsText" dxfId="1522" priority="4009" operator="containsText" text="Rara Vez">
      <formula>NOT(ISERROR(SEARCH("Rara Vez",AS597)))</formula>
    </cfRule>
    <cfRule type="containsText" dxfId="1521" priority="4010" operator="containsText" text="1. Improbable">
      <formula>NOT(ISERROR(SEARCH("1. Improbable",AS597)))</formula>
    </cfRule>
  </conditionalFormatting>
  <conditionalFormatting sqref="AS600">
    <cfRule type="containsText" dxfId="1520" priority="3991" operator="containsText" text="Casi Seguro">
      <formula>NOT(ISERROR(SEARCH("Casi Seguro",AS600)))</formula>
    </cfRule>
    <cfRule type="containsText" dxfId="1519" priority="3992" operator="containsText" text="4. Probable">
      <formula>NOT(ISERROR(SEARCH("4. Probable",AS600)))</formula>
    </cfRule>
    <cfRule type="containsText" dxfId="1518" priority="3993" operator="containsText" text="Posible">
      <formula>NOT(ISERROR(SEARCH("Posible",AS600)))</formula>
    </cfRule>
    <cfRule type="containsText" dxfId="1517" priority="3994" operator="containsText" text="Rara Vez">
      <formula>NOT(ISERROR(SEARCH("Rara Vez",AS600)))</formula>
    </cfRule>
    <cfRule type="containsText" dxfId="1516" priority="3995" operator="containsText" text="1. Improbable">
      <formula>NOT(ISERROR(SEARCH("1. Improbable",AS600)))</formula>
    </cfRule>
  </conditionalFormatting>
  <conditionalFormatting sqref="AS603">
    <cfRule type="containsText" dxfId="1515" priority="3976" operator="containsText" text="Casi Seguro">
      <formula>NOT(ISERROR(SEARCH("Casi Seguro",AS603)))</formula>
    </cfRule>
    <cfRule type="containsText" dxfId="1514" priority="3977" operator="containsText" text="4. Probable">
      <formula>NOT(ISERROR(SEARCH("4. Probable",AS603)))</formula>
    </cfRule>
    <cfRule type="containsText" dxfId="1513" priority="3978" operator="containsText" text="Posible">
      <formula>NOT(ISERROR(SEARCH("Posible",AS603)))</formula>
    </cfRule>
    <cfRule type="containsText" dxfId="1512" priority="3979" operator="containsText" text="Rara Vez">
      <formula>NOT(ISERROR(SEARCH("Rara Vez",AS603)))</formula>
    </cfRule>
    <cfRule type="containsText" dxfId="1511" priority="3980" operator="containsText" text="1. Improbable">
      <formula>NOT(ISERROR(SEARCH("1. Improbable",AS603)))</formula>
    </cfRule>
  </conditionalFormatting>
  <conditionalFormatting sqref="AS606:AS677">
    <cfRule type="containsText" dxfId="1510" priority="3952" operator="containsText" text="5. Muy alta">
      <formula>NOT(ISERROR(SEARCH("5. Muy alta",AS606)))</formula>
    </cfRule>
    <cfRule type="containsText" dxfId="1509" priority="3953" operator="containsText" text="4. Alta">
      <formula>NOT(ISERROR(SEARCH("4. Alta",AS606)))</formula>
    </cfRule>
    <cfRule type="containsText" dxfId="1508" priority="3954" operator="containsText" text="3. Media">
      <formula>NOT(ISERROR(SEARCH("3. Media",AS606)))</formula>
    </cfRule>
    <cfRule type="containsText" dxfId="1507" priority="3955" operator="containsText" text="2. Baja">
      <formula>NOT(ISERROR(SEARCH("2. Baja",AS606)))</formula>
    </cfRule>
    <cfRule type="containsText" dxfId="1506" priority="3956" operator="containsText" text="1. Muy baja">
      <formula>NOT(ISERROR(SEARCH("1. Muy baja",AS606)))</formula>
    </cfRule>
  </conditionalFormatting>
  <conditionalFormatting sqref="AS612">
    <cfRule type="containsText" dxfId="1505" priority="3943" operator="containsText" text="Casi Seguro">
      <formula>NOT(ISERROR(SEARCH("Casi Seguro",AS612)))</formula>
    </cfRule>
    <cfRule type="containsText" dxfId="1504" priority="3944" operator="containsText" text="4. Probable">
      <formula>NOT(ISERROR(SEARCH("4. Probable",AS612)))</formula>
    </cfRule>
    <cfRule type="containsText" dxfId="1503" priority="3945" operator="containsText" text="Posible">
      <formula>NOT(ISERROR(SEARCH("Posible",AS612)))</formula>
    </cfRule>
    <cfRule type="containsText" dxfId="1502" priority="3946" operator="containsText" text="Rara Vez">
      <formula>NOT(ISERROR(SEARCH("Rara Vez",AS612)))</formula>
    </cfRule>
    <cfRule type="containsText" dxfId="1501" priority="3947" operator="containsText" text="1. Improbable">
      <formula>NOT(ISERROR(SEARCH("1. Improbable",AS612)))</formula>
    </cfRule>
  </conditionalFormatting>
  <conditionalFormatting sqref="AS615">
    <cfRule type="containsText" dxfId="1500" priority="3938" operator="containsText" text="Casi Seguro">
      <formula>NOT(ISERROR(SEARCH("Casi Seguro",AS615)))</formula>
    </cfRule>
    <cfRule type="containsText" dxfId="1499" priority="3939" operator="containsText" text="4. Probable">
      <formula>NOT(ISERROR(SEARCH("4. Probable",AS615)))</formula>
    </cfRule>
    <cfRule type="containsText" dxfId="1498" priority="3940" operator="containsText" text="Posible">
      <formula>NOT(ISERROR(SEARCH("Posible",AS615)))</formula>
    </cfRule>
    <cfRule type="containsText" dxfId="1497" priority="3941" operator="containsText" text="Rara Vez">
      <formula>NOT(ISERROR(SEARCH("Rara Vez",AS615)))</formula>
    </cfRule>
    <cfRule type="containsText" dxfId="1496" priority="3942" operator="containsText" text="1. Improbable">
      <formula>NOT(ISERROR(SEARCH("1. Improbable",AS615)))</formula>
    </cfRule>
  </conditionalFormatting>
  <conditionalFormatting sqref="AS618">
    <cfRule type="containsText" dxfId="1495" priority="3933" operator="containsText" text="Casi Seguro">
      <formula>NOT(ISERROR(SEARCH("Casi Seguro",AS618)))</formula>
    </cfRule>
    <cfRule type="containsText" dxfId="1494" priority="3934" operator="containsText" text="4. Probable">
      <formula>NOT(ISERROR(SEARCH("4. Probable",AS618)))</formula>
    </cfRule>
    <cfRule type="containsText" dxfId="1493" priority="3935" operator="containsText" text="Posible">
      <formula>NOT(ISERROR(SEARCH("Posible",AS618)))</formula>
    </cfRule>
    <cfRule type="containsText" dxfId="1492" priority="3936" operator="containsText" text="Rara Vez">
      <formula>NOT(ISERROR(SEARCH("Rara Vez",AS618)))</formula>
    </cfRule>
    <cfRule type="containsText" dxfId="1491" priority="3937" operator="containsText" text="1. Improbable">
      <formula>NOT(ISERROR(SEARCH("1. Improbable",AS618)))</formula>
    </cfRule>
  </conditionalFormatting>
  <conditionalFormatting sqref="AS621">
    <cfRule type="containsText" dxfId="1490" priority="3928" operator="containsText" text="Casi Seguro">
      <formula>NOT(ISERROR(SEARCH("Casi Seguro",AS621)))</formula>
    </cfRule>
    <cfRule type="containsText" dxfId="1489" priority="3929" operator="containsText" text="4. Probable">
      <formula>NOT(ISERROR(SEARCH("4. Probable",AS621)))</formula>
    </cfRule>
    <cfRule type="containsText" dxfId="1488" priority="3930" operator="containsText" text="Posible">
      <formula>NOT(ISERROR(SEARCH("Posible",AS621)))</formula>
    </cfRule>
    <cfRule type="containsText" dxfId="1487" priority="3931" operator="containsText" text="Rara Vez">
      <formula>NOT(ISERROR(SEARCH("Rara Vez",AS621)))</formula>
    </cfRule>
    <cfRule type="containsText" dxfId="1486" priority="3932" operator="containsText" text="1. Improbable">
      <formula>NOT(ISERROR(SEARCH("1. Improbable",AS621)))</formula>
    </cfRule>
  </conditionalFormatting>
  <conditionalFormatting sqref="AS624">
    <cfRule type="containsText" dxfId="1485" priority="3923" operator="containsText" text="Casi Seguro">
      <formula>NOT(ISERROR(SEARCH("Casi Seguro",AS624)))</formula>
    </cfRule>
    <cfRule type="containsText" dxfId="1484" priority="3924" operator="containsText" text="4. Probable">
      <formula>NOT(ISERROR(SEARCH("4. Probable",AS624)))</formula>
    </cfRule>
    <cfRule type="containsText" dxfId="1483" priority="3925" operator="containsText" text="Posible">
      <formula>NOT(ISERROR(SEARCH("Posible",AS624)))</formula>
    </cfRule>
    <cfRule type="containsText" dxfId="1482" priority="3926" operator="containsText" text="Rara Vez">
      <formula>NOT(ISERROR(SEARCH("Rara Vez",AS624)))</formula>
    </cfRule>
    <cfRule type="containsText" dxfId="1481" priority="3927" operator="containsText" text="1. Improbable">
      <formula>NOT(ISERROR(SEARCH("1. Improbable",AS624)))</formula>
    </cfRule>
  </conditionalFormatting>
  <conditionalFormatting sqref="AS627">
    <cfRule type="containsText" dxfId="1480" priority="3918" operator="containsText" text="Casi Seguro">
      <formula>NOT(ISERROR(SEARCH("Casi Seguro",AS627)))</formula>
    </cfRule>
    <cfRule type="containsText" dxfId="1479" priority="3919" operator="containsText" text="4. Probable">
      <formula>NOT(ISERROR(SEARCH("4. Probable",AS627)))</formula>
    </cfRule>
    <cfRule type="containsText" dxfId="1478" priority="3920" operator="containsText" text="Posible">
      <formula>NOT(ISERROR(SEARCH("Posible",AS627)))</formula>
    </cfRule>
    <cfRule type="containsText" dxfId="1477" priority="3921" operator="containsText" text="Rara Vez">
      <formula>NOT(ISERROR(SEARCH("Rara Vez",AS627)))</formula>
    </cfRule>
    <cfRule type="containsText" dxfId="1476" priority="3922" operator="containsText" text="1. Improbable">
      <formula>NOT(ISERROR(SEARCH("1. Improbable",AS627)))</formula>
    </cfRule>
  </conditionalFormatting>
  <conditionalFormatting sqref="AS630">
    <cfRule type="containsText" dxfId="1475" priority="3913" operator="containsText" text="Casi Seguro">
      <formula>NOT(ISERROR(SEARCH("Casi Seguro",AS630)))</formula>
    </cfRule>
    <cfRule type="containsText" dxfId="1474" priority="3914" operator="containsText" text="4. Probable">
      <formula>NOT(ISERROR(SEARCH("4. Probable",AS630)))</formula>
    </cfRule>
    <cfRule type="containsText" dxfId="1473" priority="3915" operator="containsText" text="Posible">
      <formula>NOT(ISERROR(SEARCH("Posible",AS630)))</formula>
    </cfRule>
    <cfRule type="containsText" dxfId="1472" priority="3916" operator="containsText" text="Rara Vez">
      <formula>NOT(ISERROR(SEARCH("Rara Vez",AS630)))</formula>
    </cfRule>
    <cfRule type="containsText" dxfId="1471" priority="3917" operator="containsText" text="1. Improbable">
      <formula>NOT(ISERROR(SEARCH("1. Improbable",AS630)))</formula>
    </cfRule>
  </conditionalFormatting>
  <conditionalFormatting sqref="AS633">
    <cfRule type="containsText" dxfId="1470" priority="3908" operator="containsText" text="Casi Seguro">
      <formula>NOT(ISERROR(SEARCH("Casi Seguro",AS633)))</formula>
    </cfRule>
    <cfRule type="containsText" dxfId="1469" priority="3909" operator="containsText" text="4. Probable">
      <formula>NOT(ISERROR(SEARCH("4. Probable",AS633)))</formula>
    </cfRule>
    <cfRule type="containsText" dxfId="1468" priority="3910" operator="containsText" text="Posible">
      <formula>NOT(ISERROR(SEARCH("Posible",AS633)))</formula>
    </cfRule>
    <cfRule type="containsText" dxfId="1467" priority="3911" operator="containsText" text="Rara Vez">
      <formula>NOT(ISERROR(SEARCH("Rara Vez",AS633)))</formula>
    </cfRule>
    <cfRule type="containsText" dxfId="1466" priority="3912" operator="containsText" text="1. Improbable">
      <formula>NOT(ISERROR(SEARCH("1. Improbable",AS633)))</formula>
    </cfRule>
  </conditionalFormatting>
  <conditionalFormatting sqref="AS636">
    <cfRule type="containsText" dxfId="1465" priority="3903" operator="containsText" text="Casi Seguro">
      <formula>NOT(ISERROR(SEARCH("Casi Seguro",AS636)))</formula>
    </cfRule>
    <cfRule type="containsText" dxfId="1464" priority="3904" operator="containsText" text="4. Probable">
      <formula>NOT(ISERROR(SEARCH("4. Probable",AS636)))</formula>
    </cfRule>
    <cfRule type="containsText" dxfId="1463" priority="3905" operator="containsText" text="Posible">
      <formula>NOT(ISERROR(SEARCH("Posible",AS636)))</formula>
    </cfRule>
    <cfRule type="containsText" dxfId="1462" priority="3906" operator="containsText" text="Rara Vez">
      <formula>NOT(ISERROR(SEARCH("Rara Vez",AS636)))</formula>
    </cfRule>
    <cfRule type="containsText" dxfId="1461" priority="3907" operator="containsText" text="1. Improbable">
      <formula>NOT(ISERROR(SEARCH("1. Improbable",AS636)))</formula>
    </cfRule>
  </conditionalFormatting>
  <conditionalFormatting sqref="AS639">
    <cfRule type="containsText" dxfId="1460" priority="3888" operator="containsText" text="Casi Seguro">
      <formula>NOT(ISERROR(SEARCH("Casi Seguro",AS639)))</formula>
    </cfRule>
    <cfRule type="containsText" dxfId="1459" priority="3889" operator="containsText" text="4. Probable">
      <formula>NOT(ISERROR(SEARCH("4. Probable",AS639)))</formula>
    </cfRule>
    <cfRule type="containsText" dxfId="1458" priority="3890" operator="containsText" text="Posible">
      <formula>NOT(ISERROR(SEARCH("Posible",AS639)))</formula>
    </cfRule>
    <cfRule type="containsText" dxfId="1457" priority="3891" operator="containsText" text="Rara Vez">
      <formula>NOT(ISERROR(SEARCH("Rara Vez",AS639)))</formula>
    </cfRule>
    <cfRule type="containsText" dxfId="1456" priority="3892" operator="containsText" text="1. Improbable">
      <formula>NOT(ISERROR(SEARCH("1. Improbable",AS639)))</formula>
    </cfRule>
  </conditionalFormatting>
  <conditionalFormatting sqref="AS642">
    <cfRule type="containsText" dxfId="1455" priority="3873" operator="containsText" text="Casi Seguro">
      <formula>NOT(ISERROR(SEARCH("Casi Seguro",AS642)))</formula>
    </cfRule>
    <cfRule type="containsText" dxfId="1454" priority="3874" operator="containsText" text="4. Probable">
      <formula>NOT(ISERROR(SEARCH("4. Probable",AS642)))</formula>
    </cfRule>
    <cfRule type="containsText" dxfId="1453" priority="3875" operator="containsText" text="Posible">
      <formula>NOT(ISERROR(SEARCH("Posible",AS642)))</formula>
    </cfRule>
    <cfRule type="containsText" dxfId="1452" priority="3876" operator="containsText" text="Rara Vez">
      <formula>NOT(ISERROR(SEARCH("Rara Vez",AS642)))</formula>
    </cfRule>
    <cfRule type="containsText" dxfId="1451" priority="3877" operator="containsText" text="1. Improbable">
      <formula>NOT(ISERROR(SEARCH("1. Improbable",AS642)))</formula>
    </cfRule>
  </conditionalFormatting>
  <conditionalFormatting sqref="AS645">
    <cfRule type="containsText" dxfId="1450" priority="3858" operator="containsText" text="Casi Seguro">
      <formula>NOT(ISERROR(SEARCH("Casi Seguro",AS645)))</formula>
    </cfRule>
    <cfRule type="containsText" dxfId="1449" priority="3859" operator="containsText" text="4. Probable">
      <formula>NOT(ISERROR(SEARCH("4. Probable",AS645)))</formula>
    </cfRule>
    <cfRule type="containsText" dxfId="1448" priority="3860" operator="containsText" text="Posible">
      <formula>NOT(ISERROR(SEARCH("Posible",AS645)))</formula>
    </cfRule>
    <cfRule type="containsText" dxfId="1447" priority="3861" operator="containsText" text="Rara Vez">
      <formula>NOT(ISERROR(SEARCH("Rara Vez",AS645)))</formula>
    </cfRule>
    <cfRule type="containsText" dxfId="1446" priority="3862" operator="containsText" text="1. Improbable">
      <formula>NOT(ISERROR(SEARCH("1. Improbable",AS645)))</formula>
    </cfRule>
  </conditionalFormatting>
  <conditionalFormatting sqref="AS648">
    <cfRule type="containsText" dxfId="1445" priority="3843" operator="containsText" text="Casi Seguro">
      <formula>NOT(ISERROR(SEARCH("Casi Seguro",AS648)))</formula>
    </cfRule>
    <cfRule type="containsText" dxfId="1444" priority="3844" operator="containsText" text="4. Probable">
      <formula>NOT(ISERROR(SEARCH("4. Probable",AS648)))</formula>
    </cfRule>
    <cfRule type="containsText" dxfId="1443" priority="3845" operator="containsText" text="Posible">
      <formula>NOT(ISERROR(SEARCH("Posible",AS648)))</formula>
    </cfRule>
    <cfRule type="containsText" dxfId="1442" priority="3846" operator="containsText" text="Rara Vez">
      <formula>NOT(ISERROR(SEARCH("Rara Vez",AS648)))</formula>
    </cfRule>
    <cfRule type="containsText" dxfId="1441" priority="3847" operator="containsText" text="1. Improbable">
      <formula>NOT(ISERROR(SEARCH("1. Improbable",AS648)))</formula>
    </cfRule>
  </conditionalFormatting>
  <conditionalFormatting sqref="AS651">
    <cfRule type="containsText" dxfId="1440" priority="3828" operator="containsText" text="Casi Seguro">
      <formula>NOT(ISERROR(SEARCH("Casi Seguro",AS651)))</formula>
    </cfRule>
    <cfRule type="containsText" dxfId="1439" priority="3829" operator="containsText" text="4. Probable">
      <formula>NOT(ISERROR(SEARCH("4. Probable",AS651)))</formula>
    </cfRule>
    <cfRule type="containsText" dxfId="1438" priority="3830" operator="containsText" text="Posible">
      <formula>NOT(ISERROR(SEARCH("Posible",AS651)))</formula>
    </cfRule>
    <cfRule type="containsText" dxfId="1437" priority="3831" operator="containsText" text="Rara Vez">
      <formula>NOT(ISERROR(SEARCH("Rara Vez",AS651)))</formula>
    </cfRule>
    <cfRule type="containsText" dxfId="1436" priority="3832" operator="containsText" text="1. Improbable">
      <formula>NOT(ISERROR(SEARCH("1. Improbable",AS651)))</formula>
    </cfRule>
  </conditionalFormatting>
  <conditionalFormatting sqref="AS654">
    <cfRule type="containsText" dxfId="1435" priority="3813" operator="containsText" text="Casi Seguro">
      <formula>NOT(ISERROR(SEARCH("Casi Seguro",AS654)))</formula>
    </cfRule>
    <cfRule type="containsText" dxfId="1434" priority="3814" operator="containsText" text="4. Probable">
      <formula>NOT(ISERROR(SEARCH("4. Probable",AS654)))</formula>
    </cfRule>
    <cfRule type="containsText" dxfId="1433" priority="3815" operator="containsText" text="Posible">
      <formula>NOT(ISERROR(SEARCH("Posible",AS654)))</formula>
    </cfRule>
    <cfRule type="containsText" dxfId="1432" priority="3816" operator="containsText" text="Rara Vez">
      <formula>NOT(ISERROR(SEARCH("Rara Vez",AS654)))</formula>
    </cfRule>
    <cfRule type="containsText" dxfId="1431" priority="3817" operator="containsText" text="1. Improbable">
      <formula>NOT(ISERROR(SEARCH("1. Improbable",AS654)))</formula>
    </cfRule>
  </conditionalFormatting>
  <conditionalFormatting sqref="AS657">
    <cfRule type="containsText" dxfId="1430" priority="3798" operator="containsText" text="Casi Seguro">
      <formula>NOT(ISERROR(SEARCH("Casi Seguro",AS657)))</formula>
    </cfRule>
    <cfRule type="containsText" dxfId="1429" priority="3799" operator="containsText" text="4. Probable">
      <formula>NOT(ISERROR(SEARCH("4. Probable",AS657)))</formula>
    </cfRule>
    <cfRule type="containsText" dxfId="1428" priority="3800" operator="containsText" text="Posible">
      <formula>NOT(ISERROR(SEARCH("Posible",AS657)))</formula>
    </cfRule>
    <cfRule type="containsText" dxfId="1427" priority="3801" operator="containsText" text="Rara Vez">
      <formula>NOT(ISERROR(SEARCH("Rara Vez",AS657)))</formula>
    </cfRule>
    <cfRule type="containsText" dxfId="1426" priority="3802" operator="containsText" text="1. Improbable">
      <formula>NOT(ISERROR(SEARCH("1. Improbable",AS657)))</formula>
    </cfRule>
  </conditionalFormatting>
  <conditionalFormatting sqref="AS660">
    <cfRule type="containsText" dxfId="1425" priority="3783" operator="containsText" text="Casi Seguro">
      <formula>NOT(ISERROR(SEARCH("Casi Seguro",AS660)))</formula>
    </cfRule>
    <cfRule type="containsText" dxfId="1424" priority="3784" operator="containsText" text="4. Probable">
      <formula>NOT(ISERROR(SEARCH("4. Probable",AS660)))</formula>
    </cfRule>
    <cfRule type="containsText" dxfId="1423" priority="3785" operator="containsText" text="Posible">
      <formula>NOT(ISERROR(SEARCH("Posible",AS660)))</formula>
    </cfRule>
    <cfRule type="containsText" dxfId="1422" priority="3786" operator="containsText" text="Rara Vez">
      <formula>NOT(ISERROR(SEARCH("Rara Vez",AS660)))</formula>
    </cfRule>
    <cfRule type="containsText" dxfId="1421" priority="3787" operator="containsText" text="1. Improbable">
      <formula>NOT(ISERROR(SEARCH("1. Improbable",AS660)))</formula>
    </cfRule>
  </conditionalFormatting>
  <conditionalFormatting sqref="AS663">
    <cfRule type="containsText" dxfId="1420" priority="3768" operator="containsText" text="Casi Seguro">
      <formula>NOT(ISERROR(SEARCH("Casi Seguro",AS663)))</formula>
    </cfRule>
    <cfRule type="containsText" dxfId="1419" priority="3769" operator="containsText" text="4. Probable">
      <formula>NOT(ISERROR(SEARCH("4. Probable",AS663)))</formula>
    </cfRule>
    <cfRule type="containsText" dxfId="1418" priority="3770" operator="containsText" text="Posible">
      <formula>NOT(ISERROR(SEARCH("Posible",AS663)))</formula>
    </cfRule>
    <cfRule type="containsText" dxfId="1417" priority="3771" operator="containsText" text="Rara Vez">
      <formula>NOT(ISERROR(SEARCH("Rara Vez",AS663)))</formula>
    </cfRule>
    <cfRule type="containsText" dxfId="1416" priority="3772" operator="containsText" text="1. Improbable">
      <formula>NOT(ISERROR(SEARCH("1. Improbable",AS663)))</formula>
    </cfRule>
  </conditionalFormatting>
  <conditionalFormatting sqref="AS666">
    <cfRule type="containsText" dxfId="1415" priority="3753" operator="containsText" text="Casi Seguro">
      <formula>NOT(ISERROR(SEARCH("Casi Seguro",AS666)))</formula>
    </cfRule>
    <cfRule type="containsText" dxfId="1414" priority="3754" operator="containsText" text="4. Probable">
      <formula>NOT(ISERROR(SEARCH("4. Probable",AS666)))</formula>
    </cfRule>
    <cfRule type="containsText" dxfId="1413" priority="3755" operator="containsText" text="Posible">
      <formula>NOT(ISERROR(SEARCH("Posible",AS666)))</formula>
    </cfRule>
    <cfRule type="containsText" dxfId="1412" priority="3756" operator="containsText" text="Rara Vez">
      <formula>NOT(ISERROR(SEARCH("Rara Vez",AS666)))</formula>
    </cfRule>
    <cfRule type="containsText" dxfId="1411" priority="3757" operator="containsText" text="1. Improbable">
      <formula>NOT(ISERROR(SEARCH("1. Improbable",AS666)))</formula>
    </cfRule>
  </conditionalFormatting>
  <conditionalFormatting sqref="AS669">
    <cfRule type="containsText" dxfId="1410" priority="3738" operator="containsText" text="Casi Seguro">
      <formula>NOT(ISERROR(SEARCH("Casi Seguro",AS669)))</formula>
    </cfRule>
    <cfRule type="containsText" dxfId="1409" priority="3739" operator="containsText" text="4. Probable">
      <formula>NOT(ISERROR(SEARCH("4. Probable",AS669)))</formula>
    </cfRule>
    <cfRule type="containsText" dxfId="1408" priority="3740" operator="containsText" text="Posible">
      <formula>NOT(ISERROR(SEARCH("Posible",AS669)))</formula>
    </cfRule>
    <cfRule type="containsText" dxfId="1407" priority="3741" operator="containsText" text="Rara Vez">
      <formula>NOT(ISERROR(SEARCH("Rara Vez",AS669)))</formula>
    </cfRule>
    <cfRule type="containsText" dxfId="1406" priority="3742" operator="containsText" text="1. Improbable">
      <formula>NOT(ISERROR(SEARCH("1. Improbable",AS669)))</formula>
    </cfRule>
  </conditionalFormatting>
  <conditionalFormatting sqref="AS672">
    <cfRule type="containsText" dxfId="1405" priority="3723" operator="containsText" text="Casi Seguro">
      <formula>NOT(ISERROR(SEARCH("Casi Seguro",AS672)))</formula>
    </cfRule>
    <cfRule type="containsText" dxfId="1404" priority="3724" operator="containsText" text="4. Probable">
      <formula>NOT(ISERROR(SEARCH("4. Probable",AS672)))</formula>
    </cfRule>
    <cfRule type="containsText" dxfId="1403" priority="3725" operator="containsText" text="Posible">
      <formula>NOT(ISERROR(SEARCH("Posible",AS672)))</formula>
    </cfRule>
    <cfRule type="containsText" dxfId="1402" priority="3726" operator="containsText" text="Rara Vez">
      <formula>NOT(ISERROR(SEARCH("Rara Vez",AS672)))</formula>
    </cfRule>
    <cfRule type="containsText" dxfId="1401" priority="3727" operator="containsText" text="1. Improbable">
      <formula>NOT(ISERROR(SEARCH("1. Improbable",AS672)))</formula>
    </cfRule>
  </conditionalFormatting>
  <conditionalFormatting sqref="AS675">
    <cfRule type="containsText" dxfId="1400" priority="3708" operator="containsText" text="Casi Seguro">
      <formula>NOT(ISERROR(SEARCH("Casi Seguro",AS675)))</formula>
    </cfRule>
    <cfRule type="containsText" dxfId="1399" priority="3709" operator="containsText" text="4. Probable">
      <formula>NOT(ISERROR(SEARCH("4. Probable",AS675)))</formula>
    </cfRule>
    <cfRule type="containsText" dxfId="1398" priority="3710" operator="containsText" text="Posible">
      <formula>NOT(ISERROR(SEARCH("Posible",AS675)))</formula>
    </cfRule>
    <cfRule type="containsText" dxfId="1397" priority="3711" operator="containsText" text="Rara Vez">
      <formula>NOT(ISERROR(SEARCH("Rara Vez",AS675)))</formula>
    </cfRule>
    <cfRule type="containsText" dxfId="1396" priority="3712" operator="containsText" text="1. Improbable">
      <formula>NOT(ISERROR(SEARCH("1. Improbable",AS675)))</formula>
    </cfRule>
  </conditionalFormatting>
  <conditionalFormatting sqref="AS678:AS695">
    <cfRule type="containsText" dxfId="1395" priority="3063" operator="containsText" text="5. Muy alta">
      <formula>NOT(ISERROR(SEARCH("5. Muy alta",AS678)))</formula>
    </cfRule>
    <cfRule type="containsText" dxfId="1394" priority="3064" operator="containsText" text="4. Alta">
      <formula>NOT(ISERROR(SEARCH("4. Alta",AS678)))</formula>
    </cfRule>
    <cfRule type="containsText" dxfId="1393" priority="3065" operator="containsText" text="3. Media">
      <formula>NOT(ISERROR(SEARCH("3. Media",AS678)))</formula>
    </cfRule>
    <cfRule type="containsText" dxfId="1392" priority="3066" operator="containsText" text="2. Baja">
      <formula>NOT(ISERROR(SEARCH("2. Baja",AS678)))</formula>
    </cfRule>
    <cfRule type="containsText" dxfId="1391" priority="3067" operator="containsText" text="1. Muy baja">
      <formula>NOT(ISERROR(SEARCH("1. Muy baja",AS678)))</formula>
    </cfRule>
  </conditionalFormatting>
  <conditionalFormatting sqref="AS681">
    <cfRule type="containsText" dxfId="1390" priority="3054" operator="containsText" text="Casi Seguro">
      <formula>NOT(ISERROR(SEARCH("Casi Seguro",AS681)))</formula>
    </cfRule>
    <cfRule type="containsText" dxfId="1389" priority="3055" operator="containsText" text="4. Probable">
      <formula>NOT(ISERROR(SEARCH("4. Probable",AS681)))</formula>
    </cfRule>
    <cfRule type="containsText" dxfId="1388" priority="3056" operator="containsText" text="Posible">
      <formula>NOT(ISERROR(SEARCH("Posible",AS681)))</formula>
    </cfRule>
    <cfRule type="containsText" dxfId="1387" priority="3057" operator="containsText" text="Rara Vez">
      <formula>NOT(ISERROR(SEARCH("Rara Vez",AS681)))</formula>
    </cfRule>
    <cfRule type="containsText" dxfId="1386" priority="3058" operator="containsText" text="1. Improbable">
      <formula>NOT(ISERROR(SEARCH("1. Improbable",AS681)))</formula>
    </cfRule>
  </conditionalFormatting>
  <conditionalFormatting sqref="AS684">
    <cfRule type="containsText" dxfId="1385" priority="3049" operator="containsText" text="Casi Seguro">
      <formula>NOT(ISERROR(SEARCH("Casi Seguro",AS684)))</formula>
    </cfRule>
    <cfRule type="containsText" dxfId="1384" priority="3050" operator="containsText" text="4. Probable">
      <formula>NOT(ISERROR(SEARCH("4. Probable",AS684)))</formula>
    </cfRule>
    <cfRule type="containsText" dxfId="1383" priority="3051" operator="containsText" text="Posible">
      <formula>NOT(ISERROR(SEARCH("Posible",AS684)))</formula>
    </cfRule>
    <cfRule type="containsText" dxfId="1382" priority="3052" operator="containsText" text="Rara Vez">
      <formula>NOT(ISERROR(SEARCH("Rara Vez",AS684)))</formula>
    </cfRule>
    <cfRule type="containsText" dxfId="1381" priority="3053" operator="containsText" text="1. Improbable">
      <formula>NOT(ISERROR(SEARCH("1. Improbable",AS684)))</formula>
    </cfRule>
  </conditionalFormatting>
  <conditionalFormatting sqref="AS687">
    <cfRule type="containsText" dxfId="1380" priority="3044" operator="containsText" text="Casi Seguro">
      <formula>NOT(ISERROR(SEARCH("Casi Seguro",AS687)))</formula>
    </cfRule>
    <cfRule type="containsText" dxfId="1379" priority="3045" operator="containsText" text="4. Probable">
      <formula>NOT(ISERROR(SEARCH("4. Probable",AS687)))</formula>
    </cfRule>
    <cfRule type="containsText" dxfId="1378" priority="3046" operator="containsText" text="Posible">
      <formula>NOT(ISERROR(SEARCH("Posible",AS687)))</formula>
    </cfRule>
    <cfRule type="containsText" dxfId="1377" priority="3047" operator="containsText" text="Rara Vez">
      <formula>NOT(ISERROR(SEARCH("Rara Vez",AS687)))</formula>
    </cfRule>
    <cfRule type="containsText" dxfId="1376" priority="3048" operator="containsText" text="1. Improbable">
      <formula>NOT(ISERROR(SEARCH("1. Improbable",AS687)))</formula>
    </cfRule>
  </conditionalFormatting>
  <conditionalFormatting sqref="AS690">
    <cfRule type="containsText" dxfId="1375" priority="3039" operator="containsText" text="Casi Seguro">
      <formula>NOT(ISERROR(SEARCH("Casi Seguro",AS690)))</formula>
    </cfRule>
    <cfRule type="containsText" dxfId="1374" priority="3040" operator="containsText" text="4. Probable">
      <formula>NOT(ISERROR(SEARCH("4. Probable",AS690)))</formula>
    </cfRule>
    <cfRule type="containsText" dxfId="1373" priority="3041" operator="containsText" text="Posible">
      <formula>NOT(ISERROR(SEARCH("Posible",AS690)))</formula>
    </cfRule>
    <cfRule type="containsText" dxfId="1372" priority="3042" operator="containsText" text="Rara Vez">
      <formula>NOT(ISERROR(SEARCH("Rara Vez",AS690)))</formula>
    </cfRule>
    <cfRule type="containsText" dxfId="1371" priority="3043" operator="containsText" text="1. Improbable">
      <formula>NOT(ISERROR(SEARCH("1. Improbable",AS690)))</formula>
    </cfRule>
  </conditionalFormatting>
  <conditionalFormatting sqref="AS693">
    <cfRule type="containsText" dxfId="1370" priority="2975" operator="containsText" text="Casi Seguro">
      <formula>NOT(ISERROR(SEARCH("Casi Seguro",AS693)))</formula>
    </cfRule>
    <cfRule type="containsText" dxfId="1369" priority="2976" operator="containsText" text="4. Probable">
      <formula>NOT(ISERROR(SEARCH("4. Probable",AS693)))</formula>
    </cfRule>
    <cfRule type="containsText" dxfId="1368" priority="2977" operator="containsText" text="Posible">
      <formula>NOT(ISERROR(SEARCH("Posible",AS693)))</formula>
    </cfRule>
    <cfRule type="containsText" dxfId="1367" priority="2978" operator="containsText" text="Rara Vez">
      <formula>NOT(ISERROR(SEARCH("Rara Vez",AS693)))</formula>
    </cfRule>
    <cfRule type="containsText" dxfId="1366" priority="2979" operator="containsText" text="1. Improbable">
      <formula>NOT(ISERROR(SEARCH("1. Improbable",AS693)))</formula>
    </cfRule>
    <cfRule type="containsText" dxfId="1365" priority="3034" operator="containsText" text="Casi Seguro">
      <formula>NOT(ISERROR(SEARCH("Casi Seguro",AS693)))</formula>
    </cfRule>
    <cfRule type="containsText" dxfId="1364" priority="3035" operator="containsText" text="4. Probable">
      <formula>NOT(ISERROR(SEARCH("4. Probable",AS693)))</formula>
    </cfRule>
    <cfRule type="containsText" dxfId="1363" priority="3036" operator="containsText" text="Posible">
      <formula>NOT(ISERROR(SEARCH("Posible",AS693)))</formula>
    </cfRule>
    <cfRule type="containsText" dxfId="1362" priority="3037" operator="containsText" text="Rara Vez">
      <formula>NOT(ISERROR(SEARCH("Rara Vez",AS693)))</formula>
    </cfRule>
    <cfRule type="containsText" dxfId="1361" priority="3038" operator="containsText" text="1. Improbable">
      <formula>NOT(ISERROR(SEARCH("1. Improbable",AS693)))</formula>
    </cfRule>
  </conditionalFormatting>
  <conditionalFormatting sqref="AS696:AS731">
    <cfRule type="containsText" dxfId="1360" priority="2956" operator="containsText" text="5. Muy alta">
      <formula>NOT(ISERROR(SEARCH("5. Muy alta",AS696)))</formula>
    </cfRule>
    <cfRule type="containsText" dxfId="1359" priority="2957" operator="containsText" text="4. Alta">
      <formula>NOT(ISERROR(SEARCH("4. Alta",AS696)))</formula>
    </cfRule>
    <cfRule type="containsText" dxfId="1358" priority="2958" operator="containsText" text="3. Media">
      <formula>NOT(ISERROR(SEARCH("3. Media",AS696)))</formula>
    </cfRule>
    <cfRule type="containsText" dxfId="1357" priority="2959" operator="containsText" text="2. Baja">
      <formula>NOT(ISERROR(SEARCH("2. Baja",AS696)))</formula>
    </cfRule>
    <cfRule type="containsText" dxfId="1356" priority="2960" operator="containsText" text="1. Muy baja">
      <formula>NOT(ISERROR(SEARCH("1. Muy baja",AS696)))</formula>
    </cfRule>
  </conditionalFormatting>
  <conditionalFormatting sqref="AS699">
    <cfRule type="containsText" dxfId="1355" priority="2947" operator="containsText" text="Casi Seguro">
      <formula>NOT(ISERROR(SEARCH("Casi Seguro",AS699)))</formula>
    </cfRule>
    <cfRule type="containsText" dxfId="1354" priority="2948" operator="containsText" text="4. Probable">
      <formula>NOT(ISERROR(SEARCH("4. Probable",AS699)))</formula>
    </cfRule>
    <cfRule type="containsText" dxfId="1353" priority="2949" operator="containsText" text="Posible">
      <formula>NOT(ISERROR(SEARCH("Posible",AS699)))</formula>
    </cfRule>
    <cfRule type="containsText" dxfId="1352" priority="2950" operator="containsText" text="Rara Vez">
      <formula>NOT(ISERROR(SEARCH("Rara Vez",AS699)))</formula>
    </cfRule>
    <cfRule type="containsText" dxfId="1351" priority="2951" operator="containsText" text="1. Improbable">
      <formula>NOT(ISERROR(SEARCH("1. Improbable",AS699)))</formula>
    </cfRule>
  </conditionalFormatting>
  <conditionalFormatting sqref="AS702">
    <cfRule type="containsText" dxfId="1350" priority="2942" operator="containsText" text="Casi Seguro">
      <formula>NOT(ISERROR(SEARCH("Casi Seguro",AS702)))</formula>
    </cfRule>
    <cfRule type="containsText" dxfId="1349" priority="2943" operator="containsText" text="4. Probable">
      <formula>NOT(ISERROR(SEARCH("4. Probable",AS702)))</formula>
    </cfRule>
    <cfRule type="containsText" dxfId="1348" priority="2944" operator="containsText" text="Posible">
      <formula>NOT(ISERROR(SEARCH("Posible",AS702)))</formula>
    </cfRule>
    <cfRule type="containsText" dxfId="1347" priority="2945" operator="containsText" text="Rara Vez">
      <formula>NOT(ISERROR(SEARCH("Rara Vez",AS702)))</formula>
    </cfRule>
    <cfRule type="containsText" dxfId="1346" priority="2946" operator="containsText" text="1. Improbable">
      <formula>NOT(ISERROR(SEARCH("1. Improbable",AS702)))</formula>
    </cfRule>
  </conditionalFormatting>
  <conditionalFormatting sqref="AS705">
    <cfRule type="containsText" dxfId="1345" priority="2937" operator="containsText" text="Casi Seguro">
      <formula>NOT(ISERROR(SEARCH("Casi Seguro",AS705)))</formula>
    </cfRule>
    <cfRule type="containsText" dxfId="1344" priority="2938" operator="containsText" text="4. Probable">
      <formula>NOT(ISERROR(SEARCH("4. Probable",AS705)))</formula>
    </cfRule>
    <cfRule type="containsText" dxfId="1343" priority="2939" operator="containsText" text="Posible">
      <formula>NOT(ISERROR(SEARCH("Posible",AS705)))</formula>
    </cfRule>
    <cfRule type="containsText" dxfId="1342" priority="2940" operator="containsText" text="Rara Vez">
      <formula>NOT(ISERROR(SEARCH("Rara Vez",AS705)))</formula>
    </cfRule>
    <cfRule type="containsText" dxfId="1341" priority="2941" operator="containsText" text="1. Improbable">
      <formula>NOT(ISERROR(SEARCH("1. Improbable",AS705)))</formula>
    </cfRule>
  </conditionalFormatting>
  <conditionalFormatting sqref="AS708">
    <cfRule type="containsText" dxfId="1340" priority="2932" operator="containsText" text="Casi Seguro">
      <formula>NOT(ISERROR(SEARCH("Casi Seguro",AS708)))</formula>
    </cfRule>
    <cfRule type="containsText" dxfId="1339" priority="2933" operator="containsText" text="4. Probable">
      <formula>NOT(ISERROR(SEARCH("4. Probable",AS708)))</formula>
    </cfRule>
    <cfRule type="containsText" dxfId="1338" priority="2934" operator="containsText" text="Posible">
      <formula>NOT(ISERROR(SEARCH("Posible",AS708)))</formula>
    </cfRule>
    <cfRule type="containsText" dxfId="1337" priority="2935" operator="containsText" text="Rara Vez">
      <formula>NOT(ISERROR(SEARCH("Rara Vez",AS708)))</formula>
    </cfRule>
    <cfRule type="containsText" dxfId="1336" priority="2936" operator="containsText" text="1. Improbable">
      <formula>NOT(ISERROR(SEARCH("1. Improbable",AS708)))</formula>
    </cfRule>
  </conditionalFormatting>
  <conditionalFormatting sqref="AS711">
    <cfRule type="containsText" dxfId="1335" priority="2927" operator="containsText" text="Casi Seguro">
      <formula>NOT(ISERROR(SEARCH("Casi Seguro",AS711)))</formula>
    </cfRule>
    <cfRule type="containsText" dxfId="1334" priority="2928" operator="containsText" text="4. Probable">
      <formula>NOT(ISERROR(SEARCH("4. Probable",AS711)))</formula>
    </cfRule>
    <cfRule type="containsText" dxfId="1333" priority="2929" operator="containsText" text="Posible">
      <formula>NOT(ISERROR(SEARCH("Posible",AS711)))</formula>
    </cfRule>
    <cfRule type="containsText" dxfId="1332" priority="2930" operator="containsText" text="Rara Vez">
      <formula>NOT(ISERROR(SEARCH("Rara Vez",AS711)))</formula>
    </cfRule>
    <cfRule type="containsText" dxfId="1331" priority="2931" operator="containsText" text="1. Improbable">
      <formula>NOT(ISERROR(SEARCH("1. Improbable",AS711)))</formula>
    </cfRule>
  </conditionalFormatting>
  <conditionalFormatting sqref="AS714">
    <cfRule type="containsText" dxfId="1330" priority="2922" operator="containsText" text="Casi Seguro">
      <formula>NOT(ISERROR(SEARCH("Casi Seguro",AS714)))</formula>
    </cfRule>
    <cfRule type="containsText" dxfId="1329" priority="2923" operator="containsText" text="4. Probable">
      <formula>NOT(ISERROR(SEARCH("4. Probable",AS714)))</formula>
    </cfRule>
    <cfRule type="containsText" dxfId="1328" priority="2924" operator="containsText" text="Posible">
      <formula>NOT(ISERROR(SEARCH("Posible",AS714)))</formula>
    </cfRule>
    <cfRule type="containsText" dxfId="1327" priority="2925" operator="containsText" text="Rara Vez">
      <formula>NOT(ISERROR(SEARCH("Rara Vez",AS714)))</formula>
    </cfRule>
    <cfRule type="containsText" dxfId="1326" priority="2926" operator="containsText" text="1. Improbable">
      <formula>NOT(ISERROR(SEARCH("1. Improbable",AS714)))</formula>
    </cfRule>
  </conditionalFormatting>
  <conditionalFormatting sqref="AS717">
    <cfRule type="containsText" dxfId="1325" priority="2917" operator="containsText" text="Casi Seguro">
      <formula>NOT(ISERROR(SEARCH("Casi Seguro",AS717)))</formula>
    </cfRule>
    <cfRule type="containsText" dxfId="1324" priority="2918" operator="containsText" text="4. Probable">
      <formula>NOT(ISERROR(SEARCH("4. Probable",AS717)))</formula>
    </cfRule>
    <cfRule type="containsText" dxfId="1323" priority="2919" operator="containsText" text="Posible">
      <formula>NOT(ISERROR(SEARCH("Posible",AS717)))</formula>
    </cfRule>
    <cfRule type="containsText" dxfId="1322" priority="2920" operator="containsText" text="Rara Vez">
      <formula>NOT(ISERROR(SEARCH("Rara Vez",AS717)))</formula>
    </cfRule>
    <cfRule type="containsText" dxfId="1321" priority="2921" operator="containsText" text="1. Improbable">
      <formula>NOT(ISERROR(SEARCH("1. Improbable",AS717)))</formula>
    </cfRule>
  </conditionalFormatting>
  <conditionalFormatting sqref="AS720">
    <cfRule type="containsText" dxfId="1320" priority="2912" operator="containsText" text="Casi Seguro">
      <formula>NOT(ISERROR(SEARCH("Casi Seguro",AS720)))</formula>
    </cfRule>
    <cfRule type="containsText" dxfId="1319" priority="2913" operator="containsText" text="4. Probable">
      <formula>NOT(ISERROR(SEARCH("4. Probable",AS720)))</formula>
    </cfRule>
    <cfRule type="containsText" dxfId="1318" priority="2914" operator="containsText" text="Posible">
      <formula>NOT(ISERROR(SEARCH("Posible",AS720)))</formula>
    </cfRule>
    <cfRule type="containsText" dxfId="1317" priority="2915" operator="containsText" text="Rara Vez">
      <formula>NOT(ISERROR(SEARCH("Rara Vez",AS720)))</formula>
    </cfRule>
    <cfRule type="containsText" dxfId="1316" priority="2916" operator="containsText" text="1. Improbable">
      <formula>NOT(ISERROR(SEARCH("1. Improbable",AS720)))</formula>
    </cfRule>
  </conditionalFormatting>
  <conditionalFormatting sqref="AS723">
    <cfRule type="containsText" dxfId="1315" priority="2907" operator="containsText" text="Casi Seguro">
      <formula>NOT(ISERROR(SEARCH("Casi Seguro",AS723)))</formula>
    </cfRule>
    <cfRule type="containsText" dxfId="1314" priority="2908" operator="containsText" text="4. Probable">
      <formula>NOT(ISERROR(SEARCH("4. Probable",AS723)))</formula>
    </cfRule>
    <cfRule type="containsText" dxfId="1313" priority="2909" operator="containsText" text="Posible">
      <formula>NOT(ISERROR(SEARCH("Posible",AS723)))</formula>
    </cfRule>
    <cfRule type="containsText" dxfId="1312" priority="2910" operator="containsText" text="Rara Vez">
      <formula>NOT(ISERROR(SEARCH("Rara Vez",AS723)))</formula>
    </cfRule>
    <cfRule type="containsText" dxfId="1311" priority="2911" operator="containsText" text="1. Improbable">
      <formula>NOT(ISERROR(SEARCH("1. Improbable",AS723)))</formula>
    </cfRule>
  </conditionalFormatting>
  <conditionalFormatting sqref="AS726">
    <cfRule type="containsText" dxfId="1310" priority="2902" operator="containsText" text="Casi Seguro">
      <formula>NOT(ISERROR(SEARCH("Casi Seguro",AS726)))</formula>
    </cfRule>
    <cfRule type="containsText" dxfId="1309" priority="2903" operator="containsText" text="4. Probable">
      <formula>NOT(ISERROR(SEARCH("4. Probable",AS726)))</formula>
    </cfRule>
    <cfRule type="containsText" dxfId="1308" priority="2904" operator="containsText" text="Posible">
      <formula>NOT(ISERROR(SEARCH("Posible",AS726)))</formula>
    </cfRule>
    <cfRule type="containsText" dxfId="1307" priority="2905" operator="containsText" text="Rara Vez">
      <formula>NOT(ISERROR(SEARCH("Rara Vez",AS726)))</formula>
    </cfRule>
    <cfRule type="containsText" dxfId="1306" priority="2906" operator="containsText" text="1. Improbable">
      <formula>NOT(ISERROR(SEARCH("1. Improbable",AS726)))</formula>
    </cfRule>
  </conditionalFormatting>
  <conditionalFormatting sqref="AS729">
    <cfRule type="containsText" dxfId="1305" priority="2887" operator="containsText" text="Casi Seguro">
      <formula>NOT(ISERROR(SEARCH("Casi Seguro",AS729)))</formula>
    </cfRule>
    <cfRule type="containsText" dxfId="1304" priority="2888" operator="containsText" text="4. Probable">
      <formula>NOT(ISERROR(SEARCH("4. Probable",AS729)))</formula>
    </cfRule>
    <cfRule type="containsText" dxfId="1303" priority="2889" operator="containsText" text="Posible">
      <formula>NOT(ISERROR(SEARCH("Posible",AS729)))</formula>
    </cfRule>
    <cfRule type="containsText" dxfId="1302" priority="2890" operator="containsText" text="Rara Vez">
      <formula>NOT(ISERROR(SEARCH("Rara Vez",AS729)))</formula>
    </cfRule>
    <cfRule type="containsText" dxfId="1301" priority="2891" operator="containsText" text="1. Improbable">
      <formula>NOT(ISERROR(SEARCH("1. Improbable",AS729)))</formula>
    </cfRule>
  </conditionalFormatting>
  <conditionalFormatting sqref="AS732:AS761">
    <cfRule type="containsText" dxfId="1300" priority="2762" operator="containsText" text="5. Muy alta">
      <formula>NOT(ISERROR(SEARCH("5. Muy alta",AS732)))</formula>
    </cfRule>
    <cfRule type="containsText" dxfId="1299" priority="2763" operator="containsText" text="4. Alta">
      <formula>NOT(ISERROR(SEARCH("4. Alta",AS732)))</formula>
    </cfRule>
    <cfRule type="containsText" dxfId="1298" priority="2764" operator="containsText" text="3. Media">
      <formula>NOT(ISERROR(SEARCH("3. Media",AS732)))</formula>
    </cfRule>
    <cfRule type="containsText" dxfId="1297" priority="2765" operator="containsText" text="2. Baja">
      <formula>NOT(ISERROR(SEARCH("2. Baja",AS732)))</formula>
    </cfRule>
    <cfRule type="containsText" dxfId="1296" priority="2766" operator="containsText" text="1. Muy baja">
      <formula>NOT(ISERROR(SEARCH("1. Muy baja",AS732)))</formula>
    </cfRule>
  </conditionalFormatting>
  <conditionalFormatting sqref="AS735">
    <cfRule type="containsText" dxfId="1295" priority="2753" operator="containsText" text="Casi Seguro">
      <formula>NOT(ISERROR(SEARCH("Casi Seguro",AS735)))</formula>
    </cfRule>
    <cfRule type="containsText" dxfId="1294" priority="2754" operator="containsText" text="4. Probable">
      <formula>NOT(ISERROR(SEARCH("4. Probable",AS735)))</formula>
    </cfRule>
    <cfRule type="containsText" dxfId="1293" priority="2755" operator="containsText" text="Posible">
      <formula>NOT(ISERROR(SEARCH("Posible",AS735)))</formula>
    </cfRule>
    <cfRule type="containsText" dxfId="1292" priority="2756" operator="containsText" text="Rara Vez">
      <formula>NOT(ISERROR(SEARCH("Rara Vez",AS735)))</formula>
    </cfRule>
    <cfRule type="containsText" dxfId="1291" priority="2757" operator="containsText" text="1. Improbable">
      <formula>NOT(ISERROR(SEARCH("1. Improbable",AS735)))</formula>
    </cfRule>
  </conditionalFormatting>
  <conditionalFormatting sqref="AS738">
    <cfRule type="containsText" dxfId="1290" priority="2748" operator="containsText" text="Casi Seguro">
      <formula>NOT(ISERROR(SEARCH("Casi Seguro",AS738)))</formula>
    </cfRule>
    <cfRule type="containsText" dxfId="1289" priority="2749" operator="containsText" text="4. Probable">
      <formula>NOT(ISERROR(SEARCH("4. Probable",AS738)))</formula>
    </cfRule>
    <cfRule type="containsText" dxfId="1288" priority="2750" operator="containsText" text="Posible">
      <formula>NOT(ISERROR(SEARCH("Posible",AS738)))</formula>
    </cfRule>
    <cfRule type="containsText" dxfId="1287" priority="2751" operator="containsText" text="Rara Vez">
      <formula>NOT(ISERROR(SEARCH("Rara Vez",AS738)))</formula>
    </cfRule>
    <cfRule type="containsText" dxfId="1286" priority="2752" operator="containsText" text="1. Improbable">
      <formula>NOT(ISERROR(SEARCH("1. Improbable",AS738)))</formula>
    </cfRule>
  </conditionalFormatting>
  <conditionalFormatting sqref="AS741">
    <cfRule type="containsText" dxfId="1285" priority="2743" operator="containsText" text="Casi Seguro">
      <formula>NOT(ISERROR(SEARCH("Casi Seguro",AS741)))</formula>
    </cfRule>
    <cfRule type="containsText" dxfId="1284" priority="2744" operator="containsText" text="4. Probable">
      <formula>NOT(ISERROR(SEARCH("4. Probable",AS741)))</formula>
    </cfRule>
    <cfRule type="containsText" dxfId="1283" priority="2745" operator="containsText" text="Posible">
      <formula>NOT(ISERROR(SEARCH("Posible",AS741)))</formula>
    </cfRule>
    <cfRule type="containsText" dxfId="1282" priority="2746" operator="containsText" text="Rara Vez">
      <formula>NOT(ISERROR(SEARCH("Rara Vez",AS741)))</formula>
    </cfRule>
    <cfRule type="containsText" dxfId="1281" priority="2747" operator="containsText" text="1. Improbable">
      <formula>NOT(ISERROR(SEARCH("1. Improbable",AS741)))</formula>
    </cfRule>
  </conditionalFormatting>
  <conditionalFormatting sqref="AS744">
    <cfRule type="containsText" dxfId="1280" priority="2738" operator="containsText" text="Casi Seguro">
      <formula>NOT(ISERROR(SEARCH("Casi Seguro",AS744)))</formula>
    </cfRule>
    <cfRule type="containsText" dxfId="1279" priority="2739" operator="containsText" text="4. Probable">
      <formula>NOT(ISERROR(SEARCH("4. Probable",AS744)))</formula>
    </cfRule>
    <cfRule type="containsText" dxfId="1278" priority="2740" operator="containsText" text="Posible">
      <formula>NOT(ISERROR(SEARCH("Posible",AS744)))</formula>
    </cfRule>
    <cfRule type="containsText" dxfId="1277" priority="2741" operator="containsText" text="Rara Vez">
      <formula>NOT(ISERROR(SEARCH("Rara Vez",AS744)))</formula>
    </cfRule>
    <cfRule type="containsText" dxfId="1276" priority="2742" operator="containsText" text="1. Improbable">
      <formula>NOT(ISERROR(SEARCH("1. Improbable",AS744)))</formula>
    </cfRule>
  </conditionalFormatting>
  <conditionalFormatting sqref="AS747">
    <cfRule type="containsText" dxfId="1275" priority="2733" operator="containsText" text="Casi Seguro">
      <formula>NOT(ISERROR(SEARCH("Casi Seguro",AS747)))</formula>
    </cfRule>
    <cfRule type="containsText" dxfId="1274" priority="2734" operator="containsText" text="4. Probable">
      <formula>NOT(ISERROR(SEARCH("4. Probable",AS747)))</formula>
    </cfRule>
    <cfRule type="containsText" dxfId="1273" priority="2735" operator="containsText" text="Posible">
      <formula>NOT(ISERROR(SEARCH("Posible",AS747)))</formula>
    </cfRule>
    <cfRule type="containsText" dxfId="1272" priority="2736" operator="containsText" text="Rara Vez">
      <formula>NOT(ISERROR(SEARCH("Rara Vez",AS747)))</formula>
    </cfRule>
    <cfRule type="containsText" dxfId="1271" priority="2737" operator="containsText" text="1. Improbable">
      <formula>NOT(ISERROR(SEARCH("1. Improbable",AS747)))</formula>
    </cfRule>
  </conditionalFormatting>
  <conditionalFormatting sqref="AS750">
    <cfRule type="containsText" dxfId="1270" priority="2728" operator="containsText" text="Casi Seguro">
      <formula>NOT(ISERROR(SEARCH("Casi Seguro",AS750)))</formula>
    </cfRule>
    <cfRule type="containsText" dxfId="1269" priority="2729" operator="containsText" text="4. Probable">
      <formula>NOT(ISERROR(SEARCH("4. Probable",AS750)))</formula>
    </cfRule>
    <cfRule type="containsText" dxfId="1268" priority="2730" operator="containsText" text="Posible">
      <formula>NOT(ISERROR(SEARCH("Posible",AS750)))</formula>
    </cfRule>
    <cfRule type="containsText" dxfId="1267" priority="2731" operator="containsText" text="Rara Vez">
      <formula>NOT(ISERROR(SEARCH("Rara Vez",AS750)))</formula>
    </cfRule>
    <cfRule type="containsText" dxfId="1266" priority="2732" operator="containsText" text="1. Improbable">
      <formula>NOT(ISERROR(SEARCH("1. Improbable",AS750)))</formula>
    </cfRule>
  </conditionalFormatting>
  <conditionalFormatting sqref="AS753">
    <cfRule type="containsText" dxfId="1265" priority="2723" operator="containsText" text="Casi Seguro">
      <formula>NOT(ISERROR(SEARCH("Casi Seguro",AS753)))</formula>
    </cfRule>
    <cfRule type="containsText" dxfId="1264" priority="2724" operator="containsText" text="4. Probable">
      <formula>NOT(ISERROR(SEARCH("4. Probable",AS753)))</formula>
    </cfRule>
    <cfRule type="containsText" dxfId="1263" priority="2725" operator="containsText" text="Posible">
      <formula>NOT(ISERROR(SEARCH("Posible",AS753)))</formula>
    </cfRule>
    <cfRule type="containsText" dxfId="1262" priority="2726" operator="containsText" text="Rara Vez">
      <formula>NOT(ISERROR(SEARCH("Rara Vez",AS753)))</formula>
    </cfRule>
    <cfRule type="containsText" dxfId="1261" priority="2727" operator="containsText" text="1. Improbable">
      <formula>NOT(ISERROR(SEARCH("1. Improbable",AS753)))</formula>
    </cfRule>
  </conditionalFormatting>
  <conditionalFormatting sqref="AS756">
    <cfRule type="containsText" dxfId="1260" priority="2718" operator="containsText" text="Casi Seguro">
      <formula>NOT(ISERROR(SEARCH("Casi Seguro",AS756)))</formula>
    </cfRule>
    <cfRule type="containsText" dxfId="1259" priority="2719" operator="containsText" text="4. Probable">
      <formula>NOT(ISERROR(SEARCH("4. Probable",AS756)))</formula>
    </cfRule>
    <cfRule type="containsText" dxfId="1258" priority="2720" operator="containsText" text="Posible">
      <formula>NOT(ISERROR(SEARCH("Posible",AS756)))</formula>
    </cfRule>
    <cfRule type="containsText" dxfId="1257" priority="2721" operator="containsText" text="Rara Vez">
      <formula>NOT(ISERROR(SEARCH("Rara Vez",AS756)))</formula>
    </cfRule>
    <cfRule type="containsText" dxfId="1256" priority="2722" operator="containsText" text="1. Improbable">
      <formula>NOT(ISERROR(SEARCH("1. Improbable",AS756)))</formula>
    </cfRule>
  </conditionalFormatting>
  <conditionalFormatting sqref="AS759">
    <cfRule type="containsText" dxfId="1255" priority="2713" operator="containsText" text="Casi Seguro">
      <formula>NOT(ISERROR(SEARCH("Casi Seguro",AS759)))</formula>
    </cfRule>
    <cfRule type="containsText" dxfId="1254" priority="2714" operator="containsText" text="4. Probable">
      <formula>NOT(ISERROR(SEARCH("4. Probable",AS759)))</formula>
    </cfRule>
    <cfRule type="containsText" dxfId="1253" priority="2715" operator="containsText" text="Posible">
      <formula>NOT(ISERROR(SEARCH("Posible",AS759)))</formula>
    </cfRule>
    <cfRule type="containsText" dxfId="1252" priority="2716" operator="containsText" text="Rara Vez">
      <formula>NOT(ISERROR(SEARCH("Rara Vez",AS759)))</formula>
    </cfRule>
    <cfRule type="containsText" dxfId="1251" priority="2717" operator="containsText" text="1. Improbable">
      <formula>NOT(ISERROR(SEARCH("1. Improbable",AS759)))</formula>
    </cfRule>
  </conditionalFormatting>
  <conditionalFormatting sqref="AS762:AS815">
    <cfRule type="containsText" dxfId="1250" priority="2591" operator="containsText" text="5. Muy alta">
      <formula>NOT(ISERROR(SEARCH("5. Muy alta",AS762)))</formula>
    </cfRule>
    <cfRule type="containsText" dxfId="1249" priority="2592" operator="containsText" text="4. Alta">
      <formula>NOT(ISERROR(SEARCH("4. Alta",AS762)))</formula>
    </cfRule>
    <cfRule type="containsText" dxfId="1248" priority="2593" operator="containsText" text="3. Media">
      <formula>NOT(ISERROR(SEARCH("3. Media",AS762)))</formula>
    </cfRule>
    <cfRule type="containsText" dxfId="1247" priority="2594" operator="containsText" text="2. Baja">
      <formula>NOT(ISERROR(SEARCH("2. Baja",AS762)))</formula>
    </cfRule>
    <cfRule type="containsText" dxfId="1246" priority="2595" operator="containsText" text="1. Muy baja">
      <formula>NOT(ISERROR(SEARCH("1. Muy baja",AS762)))</formula>
    </cfRule>
  </conditionalFormatting>
  <conditionalFormatting sqref="AS765">
    <cfRule type="containsText" dxfId="1245" priority="2582" operator="containsText" text="Casi Seguro">
      <formula>NOT(ISERROR(SEARCH("Casi Seguro",AS765)))</formula>
    </cfRule>
    <cfRule type="containsText" dxfId="1244" priority="2583" operator="containsText" text="4. Probable">
      <formula>NOT(ISERROR(SEARCH("4. Probable",AS765)))</formula>
    </cfRule>
    <cfRule type="containsText" dxfId="1243" priority="2584" operator="containsText" text="Posible">
      <formula>NOT(ISERROR(SEARCH("Posible",AS765)))</formula>
    </cfRule>
    <cfRule type="containsText" dxfId="1242" priority="2585" operator="containsText" text="Rara Vez">
      <formula>NOT(ISERROR(SEARCH("Rara Vez",AS765)))</formula>
    </cfRule>
    <cfRule type="containsText" dxfId="1241" priority="2586" operator="containsText" text="1. Improbable">
      <formula>NOT(ISERROR(SEARCH("1. Improbable",AS765)))</formula>
    </cfRule>
  </conditionalFormatting>
  <conditionalFormatting sqref="AS768">
    <cfRule type="containsText" dxfId="1240" priority="2577" operator="containsText" text="Casi Seguro">
      <formula>NOT(ISERROR(SEARCH("Casi Seguro",AS768)))</formula>
    </cfRule>
    <cfRule type="containsText" dxfId="1239" priority="2578" operator="containsText" text="4. Probable">
      <formula>NOT(ISERROR(SEARCH("4. Probable",AS768)))</formula>
    </cfRule>
    <cfRule type="containsText" dxfId="1238" priority="2579" operator="containsText" text="Posible">
      <formula>NOT(ISERROR(SEARCH("Posible",AS768)))</formula>
    </cfRule>
    <cfRule type="containsText" dxfId="1237" priority="2580" operator="containsText" text="Rara Vez">
      <formula>NOT(ISERROR(SEARCH("Rara Vez",AS768)))</formula>
    </cfRule>
    <cfRule type="containsText" dxfId="1236" priority="2581" operator="containsText" text="1. Improbable">
      <formula>NOT(ISERROR(SEARCH("1. Improbable",AS768)))</formula>
    </cfRule>
  </conditionalFormatting>
  <conditionalFormatting sqref="AS771">
    <cfRule type="containsText" dxfId="1235" priority="2572" operator="containsText" text="Casi Seguro">
      <formula>NOT(ISERROR(SEARCH("Casi Seguro",AS771)))</formula>
    </cfRule>
    <cfRule type="containsText" dxfId="1234" priority="2573" operator="containsText" text="4. Probable">
      <formula>NOT(ISERROR(SEARCH("4. Probable",AS771)))</formula>
    </cfRule>
    <cfRule type="containsText" dxfId="1233" priority="2574" operator="containsText" text="Posible">
      <formula>NOT(ISERROR(SEARCH("Posible",AS771)))</formula>
    </cfRule>
    <cfRule type="containsText" dxfId="1232" priority="2575" operator="containsText" text="Rara Vez">
      <formula>NOT(ISERROR(SEARCH("Rara Vez",AS771)))</formula>
    </cfRule>
    <cfRule type="containsText" dxfId="1231" priority="2576" operator="containsText" text="1. Improbable">
      <formula>NOT(ISERROR(SEARCH("1. Improbable",AS771)))</formula>
    </cfRule>
  </conditionalFormatting>
  <conditionalFormatting sqref="AS774">
    <cfRule type="containsText" dxfId="1230" priority="2567" operator="containsText" text="Casi Seguro">
      <formula>NOT(ISERROR(SEARCH("Casi Seguro",AS774)))</formula>
    </cfRule>
    <cfRule type="containsText" dxfId="1229" priority="2568" operator="containsText" text="4. Probable">
      <formula>NOT(ISERROR(SEARCH("4. Probable",AS774)))</formula>
    </cfRule>
    <cfRule type="containsText" dxfId="1228" priority="2569" operator="containsText" text="Posible">
      <formula>NOT(ISERROR(SEARCH("Posible",AS774)))</formula>
    </cfRule>
    <cfRule type="containsText" dxfId="1227" priority="2570" operator="containsText" text="Rara Vez">
      <formula>NOT(ISERROR(SEARCH("Rara Vez",AS774)))</formula>
    </cfRule>
    <cfRule type="containsText" dxfId="1226" priority="2571" operator="containsText" text="1. Improbable">
      <formula>NOT(ISERROR(SEARCH("1. Improbable",AS774)))</formula>
    </cfRule>
  </conditionalFormatting>
  <conditionalFormatting sqref="AS777">
    <cfRule type="containsText" dxfId="1225" priority="2562" operator="containsText" text="Casi Seguro">
      <formula>NOT(ISERROR(SEARCH("Casi Seguro",AS777)))</formula>
    </cfRule>
    <cfRule type="containsText" dxfId="1224" priority="2563" operator="containsText" text="4. Probable">
      <formula>NOT(ISERROR(SEARCH("4. Probable",AS777)))</formula>
    </cfRule>
    <cfRule type="containsText" dxfId="1223" priority="2564" operator="containsText" text="Posible">
      <formula>NOT(ISERROR(SEARCH("Posible",AS777)))</formula>
    </cfRule>
    <cfRule type="containsText" dxfId="1222" priority="2565" operator="containsText" text="Rara Vez">
      <formula>NOT(ISERROR(SEARCH("Rara Vez",AS777)))</formula>
    </cfRule>
    <cfRule type="containsText" dxfId="1221" priority="2566" operator="containsText" text="1. Improbable">
      <formula>NOT(ISERROR(SEARCH("1. Improbable",AS777)))</formula>
    </cfRule>
  </conditionalFormatting>
  <conditionalFormatting sqref="AS780">
    <cfRule type="containsText" dxfId="1220" priority="2557" operator="containsText" text="Casi Seguro">
      <formula>NOT(ISERROR(SEARCH("Casi Seguro",AS780)))</formula>
    </cfRule>
    <cfRule type="containsText" dxfId="1219" priority="2558" operator="containsText" text="4. Probable">
      <formula>NOT(ISERROR(SEARCH("4. Probable",AS780)))</formula>
    </cfRule>
    <cfRule type="containsText" dxfId="1218" priority="2559" operator="containsText" text="Posible">
      <formula>NOT(ISERROR(SEARCH("Posible",AS780)))</formula>
    </cfRule>
    <cfRule type="containsText" dxfId="1217" priority="2560" operator="containsText" text="Rara Vez">
      <formula>NOT(ISERROR(SEARCH("Rara Vez",AS780)))</formula>
    </cfRule>
    <cfRule type="containsText" dxfId="1216" priority="2561" operator="containsText" text="1. Improbable">
      <formula>NOT(ISERROR(SEARCH("1. Improbable",AS780)))</formula>
    </cfRule>
  </conditionalFormatting>
  <conditionalFormatting sqref="AS783">
    <cfRule type="containsText" dxfId="1215" priority="2552" operator="containsText" text="Casi Seguro">
      <formula>NOT(ISERROR(SEARCH("Casi Seguro",AS783)))</formula>
    </cfRule>
    <cfRule type="containsText" dxfId="1214" priority="2553" operator="containsText" text="4. Probable">
      <formula>NOT(ISERROR(SEARCH("4. Probable",AS783)))</formula>
    </cfRule>
    <cfRule type="containsText" dxfId="1213" priority="2554" operator="containsText" text="Posible">
      <formula>NOT(ISERROR(SEARCH("Posible",AS783)))</formula>
    </cfRule>
    <cfRule type="containsText" dxfId="1212" priority="2555" operator="containsText" text="Rara Vez">
      <formula>NOT(ISERROR(SEARCH("Rara Vez",AS783)))</formula>
    </cfRule>
    <cfRule type="containsText" dxfId="1211" priority="2556" operator="containsText" text="1. Improbable">
      <formula>NOT(ISERROR(SEARCH("1. Improbable",AS783)))</formula>
    </cfRule>
  </conditionalFormatting>
  <conditionalFormatting sqref="AS786">
    <cfRule type="containsText" dxfId="1210" priority="2547" operator="containsText" text="Casi Seguro">
      <formula>NOT(ISERROR(SEARCH("Casi Seguro",AS786)))</formula>
    </cfRule>
    <cfRule type="containsText" dxfId="1209" priority="2548" operator="containsText" text="4. Probable">
      <formula>NOT(ISERROR(SEARCH("4. Probable",AS786)))</formula>
    </cfRule>
    <cfRule type="containsText" dxfId="1208" priority="2549" operator="containsText" text="Posible">
      <formula>NOT(ISERROR(SEARCH("Posible",AS786)))</formula>
    </cfRule>
    <cfRule type="containsText" dxfId="1207" priority="2550" operator="containsText" text="Rara Vez">
      <formula>NOT(ISERROR(SEARCH("Rara Vez",AS786)))</formula>
    </cfRule>
    <cfRule type="containsText" dxfId="1206" priority="2551" operator="containsText" text="1. Improbable">
      <formula>NOT(ISERROR(SEARCH("1. Improbable",AS786)))</formula>
    </cfRule>
  </conditionalFormatting>
  <conditionalFormatting sqref="AS789">
    <cfRule type="containsText" dxfId="1205" priority="2542" operator="containsText" text="Casi Seguro">
      <formula>NOT(ISERROR(SEARCH("Casi Seguro",AS789)))</formula>
    </cfRule>
    <cfRule type="containsText" dxfId="1204" priority="2543" operator="containsText" text="4. Probable">
      <formula>NOT(ISERROR(SEARCH("4. Probable",AS789)))</formula>
    </cfRule>
    <cfRule type="containsText" dxfId="1203" priority="2544" operator="containsText" text="Posible">
      <formula>NOT(ISERROR(SEARCH("Posible",AS789)))</formula>
    </cfRule>
    <cfRule type="containsText" dxfId="1202" priority="2545" operator="containsText" text="Rara Vez">
      <formula>NOT(ISERROR(SEARCH("Rara Vez",AS789)))</formula>
    </cfRule>
    <cfRule type="containsText" dxfId="1201" priority="2546" operator="containsText" text="1. Improbable">
      <formula>NOT(ISERROR(SEARCH("1. Improbable",AS789)))</formula>
    </cfRule>
  </conditionalFormatting>
  <conditionalFormatting sqref="AS792">
    <cfRule type="containsText" dxfId="1200" priority="2537" operator="containsText" text="Casi Seguro">
      <formula>NOT(ISERROR(SEARCH("Casi Seguro",AS792)))</formula>
    </cfRule>
    <cfRule type="containsText" dxfId="1199" priority="2538" operator="containsText" text="4. Probable">
      <formula>NOT(ISERROR(SEARCH("4. Probable",AS792)))</formula>
    </cfRule>
    <cfRule type="containsText" dxfId="1198" priority="2539" operator="containsText" text="Posible">
      <formula>NOT(ISERROR(SEARCH("Posible",AS792)))</formula>
    </cfRule>
    <cfRule type="containsText" dxfId="1197" priority="2540" operator="containsText" text="Rara Vez">
      <formula>NOT(ISERROR(SEARCH("Rara Vez",AS792)))</formula>
    </cfRule>
    <cfRule type="containsText" dxfId="1196" priority="2541" operator="containsText" text="1. Improbable">
      <formula>NOT(ISERROR(SEARCH("1. Improbable",AS792)))</formula>
    </cfRule>
  </conditionalFormatting>
  <conditionalFormatting sqref="AS795">
    <cfRule type="containsText" dxfId="1195" priority="2522" operator="containsText" text="Casi Seguro">
      <formula>NOT(ISERROR(SEARCH("Casi Seguro",AS795)))</formula>
    </cfRule>
    <cfRule type="containsText" dxfId="1194" priority="2523" operator="containsText" text="4. Probable">
      <formula>NOT(ISERROR(SEARCH("4. Probable",AS795)))</formula>
    </cfRule>
    <cfRule type="containsText" dxfId="1193" priority="2524" operator="containsText" text="Posible">
      <formula>NOT(ISERROR(SEARCH("Posible",AS795)))</formula>
    </cfRule>
    <cfRule type="containsText" dxfId="1192" priority="2525" operator="containsText" text="Rara Vez">
      <formula>NOT(ISERROR(SEARCH("Rara Vez",AS795)))</formula>
    </cfRule>
    <cfRule type="containsText" dxfId="1191" priority="2526" operator="containsText" text="1. Improbable">
      <formula>NOT(ISERROR(SEARCH("1. Improbable",AS795)))</formula>
    </cfRule>
  </conditionalFormatting>
  <conditionalFormatting sqref="AS798">
    <cfRule type="containsText" dxfId="1190" priority="2507" operator="containsText" text="Casi Seguro">
      <formula>NOT(ISERROR(SEARCH("Casi Seguro",AS798)))</formula>
    </cfRule>
    <cfRule type="containsText" dxfId="1189" priority="2508" operator="containsText" text="4. Probable">
      <formula>NOT(ISERROR(SEARCH("4. Probable",AS798)))</formula>
    </cfRule>
    <cfRule type="containsText" dxfId="1188" priority="2509" operator="containsText" text="Posible">
      <formula>NOT(ISERROR(SEARCH("Posible",AS798)))</formula>
    </cfRule>
    <cfRule type="containsText" dxfId="1187" priority="2510" operator="containsText" text="Rara Vez">
      <formula>NOT(ISERROR(SEARCH("Rara Vez",AS798)))</formula>
    </cfRule>
    <cfRule type="containsText" dxfId="1186" priority="2511" operator="containsText" text="1. Improbable">
      <formula>NOT(ISERROR(SEARCH("1. Improbable",AS798)))</formula>
    </cfRule>
  </conditionalFormatting>
  <conditionalFormatting sqref="AS801">
    <cfRule type="containsText" dxfId="1185" priority="2492" operator="containsText" text="Casi Seguro">
      <formula>NOT(ISERROR(SEARCH("Casi Seguro",AS801)))</formula>
    </cfRule>
    <cfRule type="containsText" dxfId="1184" priority="2493" operator="containsText" text="4. Probable">
      <formula>NOT(ISERROR(SEARCH("4. Probable",AS801)))</formula>
    </cfRule>
    <cfRule type="containsText" dxfId="1183" priority="2494" operator="containsText" text="Posible">
      <formula>NOT(ISERROR(SEARCH("Posible",AS801)))</formula>
    </cfRule>
    <cfRule type="containsText" dxfId="1182" priority="2495" operator="containsText" text="Rara Vez">
      <formula>NOT(ISERROR(SEARCH("Rara Vez",AS801)))</formula>
    </cfRule>
    <cfRule type="containsText" dxfId="1181" priority="2496" operator="containsText" text="1. Improbable">
      <formula>NOT(ISERROR(SEARCH("1. Improbable",AS801)))</formula>
    </cfRule>
  </conditionalFormatting>
  <conditionalFormatting sqref="AS804">
    <cfRule type="containsText" dxfId="1180" priority="2477" operator="containsText" text="Casi Seguro">
      <formula>NOT(ISERROR(SEARCH("Casi Seguro",AS804)))</formula>
    </cfRule>
    <cfRule type="containsText" dxfId="1179" priority="2478" operator="containsText" text="4. Probable">
      <formula>NOT(ISERROR(SEARCH("4. Probable",AS804)))</formula>
    </cfRule>
    <cfRule type="containsText" dxfId="1178" priority="2479" operator="containsText" text="Posible">
      <formula>NOT(ISERROR(SEARCH("Posible",AS804)))</formula>
    </cfRule>
    <cfRule type="containsText" dxfId="1177" priority="2480" operator="containsText" text="Rara Vez">
      <formula>NOT(ISERROR(SEARCH("Rara Vez",AS804)))</formula>
    </cfRule>
    <cfRule type="containsText" dxfId="1176" priority="2481" operator="containsText" text="1. Improbable">
      <formula>NOT(ISERROR(SEARCH("1. Improbable",AS804)))</formula>
    </cfRule>
  </conditionalFormatting>
  <conditionalFormatting sqref="AS807">
    <cfRule type="containsText" dxfId="1175" priority="2462" operator="containsText" text="Casi Seguro">
      <formula>NOT(ISERROR(SEARCH("Casi Seguro",AS807)))</formula>
    </cfRule>
    <cfRule type="containsText" dxfId="1174" priority="2463" operator="containsText" text="4. Probable">
      <formula>NOT(ISERROR(SEARCH("4. Probable",AS807)))</formula>
    </cfRule>
    <cfRule type="containsText" dxfId="1173" priority="2464" operator="containsText" text="Posible">
      <formula>NOT(ISERROR(SEARCH("Posible",AS807)))</formula>
    </cfRule>
    <cfRule type="containsText" dxfId="1172" priority="2465" operator="containsText" text="Rara Vez">
      <formula>NOT(ISERROR(SEARCH("Rara Vez",AS807)))</formula>
    </cfRule>
    <cfRule type="containsText" dxfId="1171" priority="2466" operator="containsText" text="1. Improbable">
      <formula>NOT(ISERROR(SEARCH("1. Improbable",AS807)))</formula>
    </cfRule>
  </conditionalFormatting>
  <conditionalFormatting sqref="AS810">
    <cfRule type="containsText" dxfId="1170" priority="2447" operator="containsText" text="Casi Seguro">
      <formula>NOT(ISERROR(SEARCH("Casi Seguro",AS810)))</formula>
    </cfRule>
    <cfRule type="containsText" dxfId="1169" priority="2448" operator="containsText" text="4. Probable">
      <formula>NOT(ISERROR(SEARCH("4. Probable",AS810)))</formula>
    </cfRule>
    <cfRule type="containsText" dxfId="1168" priority="2449" operator="containsText" text="Posible">
      <formula>NOT(ISERROR(SEARCH("Posible",AS810)))</formula>
    </cfRule>
    <cfRule type="containsText" dxfId="1167" priority="2450" operator="containsText" text="Rara Vez">
      <formula>NOT(ISERROR(SEARCH("Rara Vez",AS810)))</formula>
    </cfRule>
    <cfRule type="containsText" dxfId="1166" priority="2451" operator="containsText" text="1. Improbable">
      <formula>NOT(ISERROR(SEARCH("1. Improbable",AS810)))</formula>
    </cfRule>
  </conditionalFormatting>
  <conditionalFormatting sqref="AS813">
    <cfRule type="containsText" dxfId="1165" priority="2432" operator="containsText" text="Casi Seguro">
      <formula>NOT(ISERROR(SEARCH("Casi Seguro",AS813)))</formula>
    </cfRule>
    <cfRule type="containsText" dxfId="1164" priority="2433" operator="containsText" text="4. Probable">
      <formula>NOT(ISERROR(SEARCH("4. Probable",AS813)))</formula>
    </cfRule>
    <cfRule type="containsText" dxfId="1163" priority="2434" operator="containsText" text="Posible">
      <formula>NOT(ISERROR(SEARCH("Posible",AS813)))</formula>
    </cfRule>
    <cfRule type="containsText" dxfId="1162" priority="2435" operator="containsText" text="Rara Vez">
      <formula>NOT(ISERROR(SEARCH("Rara Vez",AS813)))</formula>
    </cfRule>
    <cfRule type="containsText" dxfId="1161" priority="2436" operator="containsText" text="1. Improbable">
      <formula>NOT(ISERROR(SEARCH("1. Improbable",AS813)))</formula>
    </cfRule>
  </conditionalFormatting>
  <conditionalFormatting sqref="AS816:AS845">
    <cfRule type="containsText" dxfId="1160" priority="2408" operator="containsText" text="5. Muy alta">
      <formula>NOT(ISERROR(SEARCH("5. Muy alta",AS816)))</formula>
    </cfRule>
    <cfRule type="containsText" dxfId="1159" priority="2409" operator="containsText" text="4. Alta">
      <formula>NOT(ISERROR(SEARCH("4. Alta",AS816)))</formula>
    </cfRule>
    <cfRule type="containsText" dxfId="1158" priority="2410" operator="containsText" text="3. Media">
      <formula>NOT(ISERROR(SEARCH("3. Media",AS816)))</formula>
    </cfRule>
    <cfRule type="containsText" dxfId="1157" priority="2411" operator="containsText" text="2. Baja">
      <formula>NOT(ISERROR(SEARCH("2. Baja",AS816)))</formula>
    </cfRule>
    <cfRule type="containsText" dxfId="1156" priority="2412" operator="containsText" text="1. Muy baja">
      <formula>NOT(ISERROR(SEARCH("1. Muy baja",AS816)))</formula>
    </cfRule>
  </conditionalFormatting>
  <conditionalFormatting sqref="AS819">
    <cfRule type="containsText" dxfId="1155" priority="2399" operator="containsText" text="Casi Seguro">
      <formula>NOT(ISERROR(SEARCH("Casi Seguro",AS819)))</formula>
    </cfRule>
    <cfRule type="containsText" dxfId="1154" priority="2400" operator="containsText" text="4. Probable">
      <formula>NOT(ISERROR(SEARCH("4. Probable",AS819)))</formula>
    </cfRule>
    <cfRule type="containsText" dxfId="1153" priority="2401" operator="containsText" text="Posible">
      <formula>NOT(ISERROR(SEARCH("Posible",AS819)))</formula>
    </cfRule>
    <cfRule type="containsText" dxfId="1152" priority="2402" operator="containsText" text="Rara Vez">
      <formula>NOT(ISERROR(SEARCH("Rara Vez",AS819)))</formula>
    </cfRule>
    <cfRule type="containsText" dxfId="1151" priority="2403" operator="containsText" text="1. Improbable">
      <formula>NOT(ISERROR(SEARCH("1. Improbable",AS819)))</formula>
    </cfRule>
  </conditionalFormatting>
  <conditionalFormatting sqref="AS822">
    <cfRule type="containsText" dxfId="1150" priority="2394" operator="containsText" text="Casi Seguro">
      <formula>NOT(ISERROR(SEARCH("Casi Seguro",AS822)))</formula>
    </cfRule>
    <cfRule type="containsText" dxfId="1149" priority="2395" operator="containsText" text="4. Probable">
      <formula>NOT(ISERROR(SEARCH("4. Probable",AS822)))</formula>
    </cfRule>
    <cfRule type="containsText" dxfId="1148" priority="2396" operator="containsText" text="Posible">
      <formula>NOT(ISERROR(SEARCH("Posible",AS822)))</formula>
    </cfRule>
    <cfRule type="containsText" dxfId="1147" priority="2397" operator="containsText" text="Rara Vez">
      <formula>NOT(ISERROR(SEARCH("Rara Vez",AS822)))</formula>
    </cfRule>
    <cfRule type="containsText" dxfId="1146" priority="2398" operator="containsText" text="1. Improbable">
      <formula>NOT(ISERROR(SEARCH("1. Improbable",AS822)))</formula>
    </cfRule>
  </conditionalFormatting>
  <conditionalFormatting sqref="AS825">
    <cfRule type="containsText" dxfId="1145" priority="2389" operator="containsText" text="Casi Seguro">
      <formula>NOT(ISERROR(SEARCH("Casi Seguro",AS825)))</formula>
    </cfRule>
    <cfRule type="containsText" dxfId="1144" priority="2390" operator="containsText" text="4. Probable">
      <formula>NOT(ISERROR(SEARCH("4. Probable",AS825)))</formula>
    </cfRule>
    <cfRule type="containsText" dxfId="1143" priority="2391" operator="containsText" text="Posible">
      <formula>NOT(ISERROR(SEARCH("Posible",AS825)))</formula>
    </cfRule>
    <cfRule type="containsText" dxfId="1142" priority="2392" operator="containsText" text="Rara Vez">
      <formula>NOT(ISERROR(SEARCH("Rara Vez",AS825)))</formula>
    </cfRule>
    <cfRule type="containsText" dxfId="1141" priority="2393" operator="containsText" text="1. Improbable">
      <formula>NOT(ISERROR(SEARCH("1. Improbable",AS825)))</formula>
    </cfRule>
  </conditionalFormatting>
  <conditionalFormatting sqref="AS828">
    <cfRule type="containsText" dxfId="1140" priority="2384" operator="containsText" text="Casi Seguro">
      <formula>NOT(ISERROR(SEARCH("Casi Seguro",AS828)))</formula>
    </cfRule>
    <cfRule type="containsText" dxfId="1139" priority="2385" operator="containsText" text="4. Probable">
      <formula>NOT(ISERROR(SEARCH("4. Probable",AS828)))</formula>
    </cfRule>
    <cfRule type="containsText" dxfId="1138" priority="2386" operator="containsText" text="Posible">
      <formula>NOT(ISERROR(SEARCH("Posible",AS828)))</formula>
    </cfRule>
    <cfRule type="containsText" dxfId="1137" priority="2387" operator="containsText" text="Rara Vez">
      <formula>NOT(ISERROR(SEARCH("Rara Vez",AS828)))</formula>
    </cfRule>
    <cfRule type="containsText" dxfId="1136" priority="2388" operator="containsText" text="1. Improbable">
      <formula>NOT(ISERROR(SEARCH("1. Improbable",AS828)))</formula>
    </cfRule>
  </conditionalFormatting>
  <conditionalFormatting sqref="AS831">
    <cfRule type="containsText" dxfId="1135" priority="2379" operator="containsText" text="Casi Seguro">
      <formula>NOT(ISERROR(SEARCH("Casi Seguro",AS831)))</formula>
    </cfRule>
    <cfRule type="containsText" dxfId="1134" priority="2380" operator="containsText" text="4. Probable">
      <formula>NOT(ISERROR(SEARCH("4. Probable",AS831)))</formula>
    </cfRule>
    <cfRule type="containsText" dxfId="1133" priority="2381" operator="containsText" text="Posible">
      <formula>NOT(ISERROR(SEARCH("Posible",AS831)))</formula>
    </cfRule>
    <cfRule type="containsText" dxfId="1132" priority="2382" operator="containsText" text="Rara Vez">
      <formula>NOT(ISERROR(SEARCH("Rara Vez",AS831)))</formula>
    </cfRule>
    <cfRule type="containsText" dxfId="1131" priority="2383" operator="containsText" text="1. Improbable">
      <formula>NOT(ISERROR(SEARCH("1. Improbable",AS831)))</formula>
    </cfRule>
  </conditionalFormatting>
  <conditionalFormatting sqref="AS834">
    <cfRule type="containsText" dxfId="1130" priority="2374" operator="containsText" text="Casi Seguro">
      <formula>NOT(ISERROR(SEARCH("Casi Seguro",AS834)))</formula>
    </cfRule>
    <cfRule type="containsText" dxfId="1129" priority="2375" operator="containsText" text="4. Probable">
      <formula>NOT(ISERROR(SEARCH("4. Probable",AS834)))</formula>
    </cfRule>
    <cfRule type="containsText" dxfId="1128" priority="2376" operator="containsText" text="Posible">
      <formula>NOT(ISERROR(SEARCH("Posible",AS834)))</formula>
    </cfRule>
    <cfRule type="containsText" dxfId="1127" priority="2377" operator="containsText" text="Rara Vez">
      <formula>NOT(ISERROR(SEARCH("Rara Vez",AS834)))</formula>
    </cfRule>
    <cfRule type="containsText" dxfId="1126" priority="2378" operator="containsText" text="1. Improbable">
      <formula>NOT(ISERROR(SEARCH("1. Improbable",AS834)))</formula>
    </cfRule>
  </conditionalFormatting>
  <conditionalFormatting sqref="AS837">
    <cfRule type="containsText" dxfId="1125" priority="2369" operator="containsText" text="Casi Seguro">
      <formula>NOT(ISERROR(SEARCH("Casi Seguro",AS837)))</formula>
    </cfRule>
    <cfRule type="containsText" dxfId="1124" priority="2370" operator="containsText" text="4. Probable">
      <formula>NOT(ISERROR(SEARCH("4. Probable",AS837)))</formula>
    </cfRule>
    <cfRule type="containsText" dxfId="1123" priority="2371" operator="containsText" text="Posible">
      <formula>NOT(ISERROR(SEARCH("Posible",AS837)))</formula>
    </cfRule>
    <cfRule type="containsText" dxfId="1122" priority="2372" operator="containsText" text="Rara Vez">
      <formula>NOT(ISERROR(SEARCH("Rara Vez",AS837)))</formula>
    </cfRule>
    <cfRule type="containsText" dxfId="1121" priority="2373" operator="containsText" text="1. Improbable">
      <formula>NOT(ISERROR(SEARCH("1. Improbable",AS837)))</formula>
    </cfRule>
  </conditionalFormatting>
  <conditionalFormatting sqref="AS840">
    <cfRule type="containsText" dxfId="1120" priority="2364" operator="containsText" text="Casi Seguro">
      <formula>NOT(ISERROR(SEARCH("Casi Seguro",AS840)))</formula>
    </cfRule>
    <cfRule type="containsText" dxfId="1119" priority="2365" operator="containsText" text="4. Probable">
      <formula>NOT(ISERROR(SEARCH("4. Probable",AS840)))</formula>
    </cfRule>
    <cfRule type="containsText" dxfId="1118" priority="2366" operator="containsText" text="Posible">
      <formula>NOT(ISERROR(SEARCH("Posible",AS840)))</formula>
    </cfRule>
    <cfRule type="containsText" dxfId="1117" priority="2367" operator="containsText" text="Rara Vez">
      <formula>NOT(ISERROR(SEARCH("Rara Vez",AS840)))</formula>
    </cfRule>
    <cfRule type="containsText" dxfId="1116" priority="2368" operator="containsText" text="1. Improbable">
      <formula>NOT(ISERROR(SEARCH("1. Improbable",AS840)))</formula>
    </cfRule>
  </conditionalFormatting>
  <conditionalFormatting sqref="AS843">
    <cfRule type="containsText" dxfId="1115" priority="2359" operator="containsText" text="Casi Seguro">
      <formula>NOT(ISERROR(SEARCH("Casi Seguro",AS843)))</formula>
    </cfRule>
    <cfRule type="containsText" dxfId="1114" priority="2360" operator="containsText" text="4. Probable">
      <formula>NOT(ISERROR(SEARCH("4. Probable",AS843)))</formula>
    </cfRule>
    <cfRule type="containsText" dxfId="1113" priority="2361" operator="containsText" text="Posible">
      <formula>NOT(ISERROR(SEARCH("Posible",AS843)))</formula>
    </cfRule>
    <cfRule type="containsText" dxfId="1112" priority="2362" operator="containsText" text="Rara Vez">
      <formula>NOT(ISERROR(SEARCH("Rara Vez",AS843)))</formula>
    </cfRule>
    <cfRule type="containsText" dxfId="1111" priority="2363" operator="containsText" text="1. Improbable">
      <formula>NOT(ISERROR(SEARCH("1. Improbable",AS843)))</formula>
    </cfRule>
  </conditionalFormatting>
  <conditionalFormatting sqref="AS846:AS905">
    <cfRule type="containsText" dxfId="1110" priority="2286" operator="containsText" text="5. Muy alta">
      <formula>NOT(ISERROR(SEARCH("5. Muy alta",AS846)))</formula>
    </cfRule>
    <cfRule type="containsText" dxfId="1109" priority="2287" operator="containsText" text="4. Alta">
      <formula>NOT(ISERROR(SEARCH("4. Alta",AS846)))</formula>
    </cfRule>
    <cfRule type="containsText" dxfId="1108" priority="2288" operator="containsText" text="3. Media">
      <formula>NOT(ISERROR(SEARCH("3. Media",AS846)))</formula>
    </cfRule>
    <cfRule type="containsText" dxfId="1107" priority="2289" operator="containsText" text="2. Baja">
      <formula>NOT(ISERROR(SEARCH("2. Baja",AS846)))</formula>
    </cfRule>
    <cfRule type="containsText" dxfId="1106" priority="2290" operator="containsText" text="1. Muy baja">
      <formula>NOT(ISERROR(SEARCH("1. Muy baja",AS846)))</formula>
    </cfRule>
  </conditionalFormatting>
  <conditionalFormatting sqref="AS849">
    <cfRule type="containsText" dxfId="1105" priority="2277" operator="containsText" text="Casi Seguro">
      <formula>NOT(ISERROR(SEARCH("Casi Seguro",AS849)))</formula>
    </cfRule>
    <cfRule type="containsText" dxfId="1104" priority="2278" operator="containsText" text="4. Probable">
      <formula>NOT(ISERROR(SEARCH("4. Probable",AS849)))</formula>
    </cfRule>
    <cfRule type="containsText" dxfId="1103" priority="2279" operator="containsText" text="Posible">
      <formula>NOT(ISERROR(SEARCH("Posible",AS849)))</formula>
    </cfRule>
    <cfRule type="containsText" dxfId="1102" priority="2280" operator="containsText" text="Rara Vez">
      <formula>NOT(ISERROR(SEARCH("Rara Vez",AS849)))</formula>
    </cfRule>
    <cfRule type="containsText" dxfId="1101" priority="2281" operator="containsText" text="1. Improbable">
      <formula>NOT(ISERROR(SEARCH("1. Improbable",AS849)))</formula>
    </cfRule>
  </conditionalFormatting>
  <conditionalFormatting sqref="AS852">
    <cfRule type="containsText" dxfId="1100" priority="2272" operator="containsText" text="Casi Seguro">
      <formula>NOT(ISERROR(SEARCH("Casi Seguro",AS852)))</formula>
    </cfRule>
    <cfRule type="containsText" dxfId="1099" priority="2273" operator="containsText" text="4. Probable">
      <formula>NOT(ISERROR(SEARCH("4. Probable",AS852)))</formula>
    </cfRule>
    <cfRule type="containsText" dxfId="1098" priority="2274" operator="containsText" text="Posible">
      <formula>NOT(ISERROR(SEARCH("Posible",AS852)))</formula>
    </cfRule>
    <cfRule type="containsText" dxfId="1097" priority="2275" operator="containsText" text="Rara Vez">
      <formula>NOT(ISERROR(SEARCH("Rara Vez",AS852)))</formula>
    </cfRule>
    <cfRule type="containsText" dxfId="1096" priority="2276" operator="containsText" text="1. Improbable">
      <formula>NOT(ISERROR(SEARCH("1. Improbable",AS852)))</formula>
    </cfRule>
  </conditionalFormatting>
  <conditionalFormatting sqref="AS855">
    <cfRule type="containsText" dxfId="1095" priority="2267" operator="containsText" text="Casi Seguro">
      <formula>NOT(ISERROR(SEARCH("Casi Seguro",AS855)))</formula>
    </cfRule>
    <cfRule type="containsText" dxfId="1094" priority="2268" operator="containsText" text="4. Probable">
      <formula>NOT(ISERROR(SEARCH("4. Probable",AS855)))</formula>
    </cfRule>
    <cfRule type="containsText" dxfId="1093" priority="2269" operator="containsText" text="Posible">
      <formula>NOT(ISERROR(SEARCH("Posible",AS855)))</formula>
    </cfRule>
    <cfRule type="containsText" dxfId="1092" priority="2270" operator="containsText" text="Rara Vez">
      <formula>NOT(ISERROR(SEARCH("Rara Vez",AS855)))</formula>
    </cfRule>
    <cfRule type="containsText" dxfId="1091" priority="2271" operator="containsText" text="1. Improbable">
      <formula>NOT(ISERROR(SEARCH("1. Improbable",AS855)))</formula>
    </cfRule>
  </conditionalFormatting>
  <conditionalFormatting sqref="AS858">
    <cfRule type="containsText" dxfId="1090" priority="2262" operator="containsText" text="Casi Seguro">
      <formula>NOT(ISERROR(SEARCH("Casi Seguro",AS858)))</formula>
    </cfRule>
    <cfRule type="containsText" dxfId="1089" priority="2263" operator="containsText" text="4. Probable">
      <formula>NOT(ISERROR(SEARCH("4. Probable",AS858)))</formula>
    </cfRule>
    <cfRule type="containsText" dxfId="1088" priority="2264" operator="containsText" text="Posible">
      <formula>NOT(ISERROR(SEARCH("Posible",AS858)))</formula>
    </cfRule>
    <cfRule type="containsText" dxfId="1087" priority="2265" operator="containsText" text="Rara Vez">
      <formula>NOT(ISERROR(SEARCH("Rara Vez",AS858)))</formula>
    </cfRule>
    <cfRule type="containsText" dxfId="1086" priority="2266" operator="containsText" text="1. Improbable">
      <formula>NOT(ISERROR(SEARCH("1. Improbable",AS858)))</formula>
    </cfRule>
  </conditionalFormatting>
  <conditionalFormatting sqref="AS861">
    <cfRule type="containsText" dxfId="1085" priority="2257" operator="containsText" text="Casi Seguro">
      <formula>NOT(ISERROR(SEARCH("Casi Seguro",AS861)))</formula>
    </cfRule>
    <cfRule type="containsText" dxfId="1084" priority="2258" operator="containsText" text="4. Probable">
      <formula>NOT(ISERROR(SEARCH("4. Probable",AS861)))</formula>
    </cfRule>
    <cfRule type="containsText" dxfId="1083" priority="2259" operator="containsText" text="Posible">
      <formula>NOT(ISERROR(SEARCH("Posible",AS861)))</formula>
    </cfRule>
    <cfRule type="containsText" dxfId="1082" priority="2260" operator="containsText" text="Rara Vez">
      <formula>NOT(ISERROR(SEARCH("Rara Vez",AS861)))</formula>
    </cfRule>
    <cfRule type="containsText" dxfId="1081" priority="2261" operator="containsText" text="1. Improbable">
      <formula>NOT(ISERROR(SEARCH("1. Improbable",AS861)))</formula>
    </cfRule>
  </conditionalFormatting>
  <conditionalFormatting sqref="AS864">
    <cfRule type="containsText" dxfId="1080" priority="2252" operator="containsText" text="Casi Seguro">
      <formula>NOT(ISERROR(SEARCH("Casi Seguro",AS864)))</formula>
    </cfRule>
    <cfRule type="containsText" dxfId="1079" priority="2253" operator="containsText" text="4. Probable">
      <formula>NOT(ISERROR(SEARCH("4. Probable",AS864)))</formula>
    </cfRule>
    <cfRule type="containsText" dxfId="1078" priority="2254" operator="containsText" text="Posible">
      <formula>NOT(ISERROR(SEARCH("Posible",AS864)))</formula>
    </cfRule>
    <cfRule type="containsText" dxfId="1077" priority="2255" operator="containsText" text="Rara Vez">
      <formula>NOT(ISERROR(SEARCH("Rara Vez",AS864)))</formula>
    </cfRule>
    <cfRule type="containsText" dxfId="1076" priority="2256" operator="containsText" text="1. Improbable">
      <formula>NOT(ISERROR(SEARCH("1. Improbable",AS864)))</formula>
    </cfRule>
  </conditionalFormatting>
  <conditionalFormatting sqref="AS867">
    <cfRule type="containsText" dxfId="1075" priority="2247" operator="containsText" text="Casi Seguro">
      <formula>NOT(ISERROR(SEARCH("Casi Seguro",AS867)))</formula>
    </cfRule>
    <cfRule type="containsText" dxfId="1074" priority="2248" operator="containsText" text="4. Probable">
      <formula>NOT(ISERROR(SEARCH("4. Probable",AS867)))</formula>
    </cfRule>
    <cfRule type="containsText" dxfId="1073" priority="2249" operator="containsText" text="Posible">
      <formula>NOT(ISERROR(SEARCH("Posible",AS867)))</formula>
    </cfRule>
    <cfRule type="containsText" dxfId="1072" priority="2250" operator="containsText" text="Rara Vez">
      <formula>NOT(ISERROR(SEARCH("Rara Vez",AS867)))</formula>
    </cfRule>
    <cfRule type="containsText" dxfId="1071" priority="2251" operator="containsText" text="1. Improbable">
      <formula>NOT(ISERROR(SEARCH("1. Improbable",AS867)))</formula>
    </cfRule>
  </conditionalFormatting>
  <conditionalFormatting sqref="AS870">
    <cfRule type="containsText" dxfId="1070" priority="2242" operator="containsText" text="Casi Seguro">
      <formula>NOT(ISERROR(SEARCH("Casi Seguro",AS870)))</formula>
    </cfRule>
    <cfRule type="containsText" dxfId="1069" priority="2243" operator="containsText" text="4. Probable">
      <formula>NOT(ISERROR(SEARCH("4. Probable",AS870)))</formula>
    </cfRule>
    <cfRule type="containsText" dxfId="1068" priority="2244" operator="containsText" text="Posible">
      <formula>NOT(ISERROR(SEARCH("Posible",AS870)))</formula>
    </cfRule>
    <cfRule type="containsText" dxfId="1067" priority="2245" operator="containsText" text="Rara Vez">
      <formula>NOT(ISERROR(SEARCH("Rara Vez",AS870)))</formula>
    </cfRule>
    <cfRule type="containsText" dxfId="1066" priority="2246" operator="containsText" text="1. Improbable">
      <formula>NOT(ISERROR(SEARCH("1. Improbable",AS870)))</formula>
    </cfRule>
  </conditionalFormatting>
  <conditionalFormatting sqref="AS873">
    <cfRule type="containsText" dxfId="1065" priority="2237" operator="containsText" text="Casi Seguro">
      <formula>NOT(ISERROR(SEARCH("Casi Seguro",AS873)))</formula>
    </cfRule>
    <cfRule type="containsText" dxfId="1064" priority="2238" operator="containsText" text="4. Probable">
      <formula>NOT(ISERROR(SEARCH("4. Probable",AS873)))</formula>
    </cfRule>
    <cfRule type="containsText" dxfId="1063" priority="2239" operator="containsText" text="Posible">
      <formula>NOT(ISERROR(SEARCH("Posible",AS873)))</formula>
    </cfRule>
    <cfRule type="containsText" dxfId="1062" priority="2240" operator="containsText" text="Rara Vez">
      <formula>NOT(ISERROR(SEARCH("Rara Vez",AS873)))</formula>
    </cfRule>
    <cfRule type="containsText" dxfId="1061" priority="2241" operator="containsText" text="1. Improbable">
      <formula>NOT(ISERROR(SEARCH("1. Improbable",AS873)))</formula>
    </cfRule>
  </conditionalFormatting>
  <conditionalFormatting sqref="AS876">
    <cfRule type="containsText" dxfId="1060" priority="2232" operator="containsText" text="Casi Seguro">
      <formula>NOT(ISERROR(SEARCH("Casi Seguro",AS876)))</formula>
    </cfRule>
    <cfRule type="containsText" dxfId="1059" priority="2233" operator="containsText" text="4. Probable">
      <formula>NOT(ISERROR(SEARCH("4. Probable",AS876)))</formula>
    </cfRule>
    <cfRule type="containsText" dxfId="1058" priority="2234" operator="containsText" text="Posible">
      <formula>NOT(ISERROR(SEARCH("Posible",AS876)))</formula>
    </cfRule>
    <cfRule type="containsText" dxfId="1057" priority="2235" operator="containsText" text="Rara Vez">
      <formula>NOT(ISERROR(SEARCH("Rara Vez",AS876)))</formula>
    </cfRule>
    <cfRule type="containsText" dxfId="1056" priority="2236" operator="containsText" text="1. Improbable">
      <formula>NOT(ISERROR(SEARCH("1. Improbable",AS876)))</formula>
    </cfRule>
  </conditionalFormatting>
  <conditionalFormatting sqref="AS879">
    <cfRule type="containsText" dxfId="1055" priority="2217" operator="containsText" text="Casi Seguro">
      <formula>NOT(ISERROR(SEARCH("Casi Seguro",AS879)))</formula>
    </cfRule>
    <cfRule type="containsText" dxfId="1054" priority="2218" operator="containsText" text="4. Probable">
      <formula>NOT(ISERROR(SEARCH("4. Probable",AS879)))</formula>
    </cfRule>
    <cfRule type="containsText" dxfId="1053" priority="2219" operator="containsText" text="Posible">
      <formula>NOT(ISERROR(SEARCH("Posible",AS879)))</formula>
    </cfRule>
    <cfRule type="containsText" dxfId="1052" priority="2220" operator="containsText" text="Rara Vez">
      <formula>NOT(ISERROR(SEARCH("Rara Vez",AS879)))</formula>
    </cfRule>
    <cfRule type="containsText" dxfId="1051" priority="2221" operator="containsText" text="1. Improbable">
      <formula>NOT(ISERROR(SEARCH("1. Improbable",AS879)))</formula>
    </cfRule>
  </conditionalFormatting>
  <conditionalFormatting sqref="AS882">
    <cfRule type="containsText" dxfId="1050" priority="2202" operator="containsText" text="Casi Seguro">
      <formula>NOT(ISERROR(SEARCH("Casi Seguro",AS882)))</formula>
    </cfRule>
    <cfRule type="containsText" dxfId="1049" priority="2203" operator="containsText" text="4. Probable">
      <formula>NOT(ISERROR(SEARCH("4. Probable",AS882)))</formula>
    </cfRule>
    <cfRule type="containsText" dxfId="1048" priority="2204" operator="containsText" text="Posible">
      <formula>NOT(ISERROR(SEARCH("Posible",AS882)))</formula>
    </cfRule>
    <cfRule type="containsText" dxfId="1047" priority="2205" operator="containsText" text="Rara Vez">
      <formula>NOT(ISERROR(SEARCH("Rara Vez",AS882)))</formula>
    </cfRule>
    <cfRule type="containsText" dxfId="1046" priority="2206" operator="containsText" text="1. Improbable">
      <formula>NOT(ISERROR(SEARCH("1. Improbable",AS882)))</formula>
    </cfRule>
  </conditionalFormatting>
  <conditionalFormatting sqref="AS885">
    <cfRule type="containsText" dxfId="1045" priority="2187" operator="containsText" text="Casi Seguro">
      <formula>NOT(ISERROR(SEARCH("Casi Seguro",AS885)))</formula>
    </cfRule>
    <cfRule type="containsText" dxfId="1044" priority="2188" operator="containsText" text="4. Probable">
      <formula>NOT(ISERROR(SEARCH("4. Probable",AS885)))</formula>
    </cfRule>
    <cfRule type="containsText" dxfId="1043" priority="2189" operator="containsText" text="Posible">
      <formula>NOT(ISERROR(SEARCH("Posible",AS885)))</formula>
    </cfRule>
    <cfRule type="containsText" dxfId="1042" priority="2190" operator="containsText" text="Rara Vez">
      <formula>NOT(ISERROR(SEARCH("Rara Vez",AS885)))</formula>
    </cfRule>
    <cfRule type="containsText" dxfId="1041" priority="2191" operator="containsText" text="1. Improbable">
      <formula>NOT(ISERROR(SEARCH("1. Improbable",AS885)))</formula>
    </cfRule>
  </conditionalFormatting>
  <conditionalFormatting sqref="AS888">
    <cfRule type="containsText" dxfId="1040" priority="2172" operator="containsText" text="Casi Seguro">
      <formula>NOT(ISERROR(SEARCH("Casi Seguro",AS888)))</formula>
    </cfRule>
    <cfRule type="containsText" dxfId="1039" priority="2173" operator="containsText" text="4. Probable">
      <formula>NOT(ISERROR(SEARCH("4. Probable",AS888)))</formula>
    </cfRule>
    <cfRule type="containsText" dxfId="1038" priority="2174" operator="containsText" text="Posible">
      <formula>NOT(ISERROR(SEARCH("Posible",AS888)))</formula>
    </cfRule>
    <cfRule type="containsText" dxfId="1037" priority="2175" operator="containsText" text="Rara Vez">
      <formula>NOT(ISERROR(SEARCH("Rara Vez",AS888)))</formula>
    </cfRule>
    <cfRule type="containsText" dxfId="1036" priority="2176" operator="containsText" text="1. Improbable">
      <formula>NOT(ISERROR(SEARCH("1. Improbable",AS888)))</formula>
    </cfRule>
  </conditionalFormatting>
  <conditionalFormatting sqref="AS891">
    <cfRule type="containsText" dxfId="1035" priority="2157" operator="containsText" text="Casi Seguro">
      <formula>NOT(ISERROR(SEARCH("Casi Seguro",AS891)))</formula>
    </cfRule>
    <cfRule type="containsText" dxfId="1034" priority="2158" operator="containsText" text="4. Probable">
      <formula>NOT(ISERROR(SEARCH("4. Probable",AS891)))</formula>
    </cfRule>
    <cfRule type="containsText" dxfId="1033" priority="2159" operator="containsText" text="Posible">
      <formula>NOT(ISERROR(SEARCH("Posible",AS891)))</formula>
    </cfRule>
    <cfRule type="containsText" dxfId="1032" priority="2160" operator="containsText" text="Rara Vez">
      <formula>NOT(ISERROR(SEARCH("Rara Vez",AS891)))</formula>
    </cfRule>
    <cfRule type="containsText" dxfId="1031" priority="2161" operator="containsText" text="1. Improbable">
      <formula>NOT(ISERROR(SEARCH("1. Improbable",AS891)))</formula>
    </cfRule>
  </conditionalFormatting>
  <conditionalFormatting sqref="AS894">
    <cfRule type="containsText" dxfId="1030" priority="2142" operator="containsText" text="Casi Seguro">
      <formula>NOT(ISERROR(SEARCH("Casi Seguro",AS894)))</formula>
    </cfRule>
    <cfRule type="containsText" dxfId="1029" priority="2143" operator="containsText" text="4. Probable">
      <formula>NOT(ISERROR(SEARCH("4. Probable",AS894)))</formula>
    </cfRule>
    <cfRule type="containsText" dxfId="1028" priority="2144" operator="containsText" text="Posible">
      <formula>NOT(ISERROR(SEARCH("Posible",AS894)))</formula>
    </cfRule>
    <cfRule type="containsText" dxfId="1027" priority="2145" operator="containsText" text="Rara Vez">
      <formula>NOT(ISERROR(SEARCH("Rara Vez",AS894)))</formula>
    </cfRule>
    <cfRule type="containsText" dxfId="1026" priority="2146" operator="containsText" text="1. Improbable">
      <formula>NOT(ISERROR(SEARCH("1. Improbable",AS894)))</formula>
    </cfRule>
  </conditionalFormatting>
  <conditionalFormatting sqref="AS897">
    <cfRule type="containsText" dxfId="1025" priority="2127" operator="containsText" text="Casi Seguro">
      <formula>NOT(ISERROR(SEARCH("Casi Seguro",AS897)))</formula>
    </cfRule>
    <cfRule type="containsText" dxfId="1024" priority="2128" operator="containsText" text="4. Probable">
      <formula>NOT(ISERROR(SEARCH("4. Probable",AS897)))</formula>
    </cfRule>
    <cfRule type="containsText" dxfId="1023" priority="2129" operator="containsText" text="Posible">
      <formula>NOT(ISERROR(SEARCH("Posible",AS897)))</formula>
    </cfRule>
    <cfRule type="containsText" dxfId="1022" priority="2130" operator="containsText" text="Rara Vez">
      <formula>NOT(ISERROR(SEARCH("Rara Vez",AS897)))</formula>
    </cfRule>
    <cfRule type="containsText" dxfId="1021" priority="2131" operator="containsText" text="1. Improbable">
      <formula>NOT(ISERROR(SEARCH("1. Improbable",AS897)))</formula>
    </cfRule>
  </conditionalFormatting>
  <conditionalFormatting sqref="AS900">
    <cfRule type="containsText" dxfId="1020" priority="2112" operator="containsText" text="Casi Seguro">
      <formula>NOT(ISERROR(SEARCH("Casi Seguro",AS900)))</formula>
    </cfRule>
    <cfRule type="containsText" dxfId="1019" priority="2113" operator="containsText" text="4. Probable">
      <formula>NOT(ISERROR(SEARCH("4. Probable",AS900)))</formula>
    </cfRule>
    <cfRule type="containsText" dxfId="1018" priority="2114" operator="containsText" text="Posible">
      <formula>NOT(ISERROR(SEARCH("Posible",AS900)))</formula>
    </cfRule>
    <cfRule type="containsText" dxfId="1017" priority="2115" operator="containsText" text="Rara Vez">
      <formula>NOT(ISERROR(SEARCH("Rara Vez",AS900)))</formula>
    </cfRule>
    <cfRule type="containsText" dxfId="1016" priority="2116" operator="containsText" text="1. Improbable">
      <formula>NOT(ISERROR(SEARCH("1. Improbable",AS900)))</formula>
    </cfRule>
  </conditionalFormatting>
  <conditionalFormatting sqref="AS903">
    <cfRule type="containsText" dxfId="1015" priority="2097" operator="containsText" text="Casi Seguro">
      <formula>NOT(ISERROR(SEARCH("Casi Seguro",AS903)))</formula>
    </cfRule>
    <cfRule type="containsText" dxfId="1014" priority="2098" operator="containsText" text="4. Probable">
      <formula>NOT(ISERROR(SEARCH("4. Probable",AS903)))</formula>
    </cfRule>
    <cfRule type="containsText" dxfId="1013" priority="2099" operator="containsText" text="Posible">
      <formula>NOT(ISERROR(SEARCH("Posible",AS903)))</formula>
    </cfRule>
    <cfRule type="containsText" dxfId="1012" priority="2100" operator="containsText" text="Rara Vez">
      <formula>NOT(ISERROR(SEARCH("Rara Vez",AS903)))</formula>
    </cfRule>
    <cfRule type="containsText" dxfId="1011" priority="2101" operator="containsText" text="1. Improbable">
      <formula>NOT(ISERROR(SEARCH("1. Improbable",AS903)))</formula>
    </cfRule>
  </conditionalFormatting>
  <conditionalFormatting sqref="AS906:AS935">
    <cfRule type="containsText" dxfId="1010" priority="55" operator="containsText" text="5. Muy alta">
      <formula>NOT(ISERROR(SEARCH("5. Muy alta",AS906)))</formula>
    </cfRule>
    <cfRule type="containsText" dxfId="1009" priority="56" operator="containsText" text="4. Alta">
      <formula>NOT(ISERROR(SEARCH("4. Alta",AS906)))</formula>
    </cfRule>
    <cfRule type="containsText" dxfId="1008" priority="57" operator="containsText" text="3. Media">
      <formula>NOT(ISERROR(SEARCH("3. Media",AS906)))</formula>
    </cfRule>
    <cfRule type="containsText" dxfId="1007" priority="58" operator="containsText" text="2. Baja">
      <formula>NOT(ISERROR(SEARCH("2. Baja",AS906)))</formula>
    </cfRule>
    <cfRule type="containsText" dxfId="1006" priority="59" operator="containsText" text="1. Muy baja">
      <formula>NOT(ISERROR(SEARCH("1. Muy baja",AS906)))</formula>
    </cfRule>
  </conditionalFormatting>
  <conditionalFormatting sqref="AS909">
    <cfRule type="containsText" dxfId="1005" priority="46" operator="containsText" text="Casi Seguro">
      <formula>NOT(ISERROR(SEARCH("Casi Seguro",AS909)))</formula>
    </cfRule>
    <cfRule type="containsText" dxfId="1004" priority="47" operator="containsText" text="4. Probable">
      <formula>NOT(ISERROR(SEARCH("4. Probable",AS909)))</formula>
    </cfRule>
    <cfRule type="containsText" dxfId="1003" priority="48" operator="containsText" text="Posible">
      <formula>NOT(ISERROR(SEARCH("Posible",AS909)))</formula>
    </cfRule>
    <cfRule type="containsText" dxfId="1002" priority="49" operator="containsText" text="Rara Vez">
      <formula>NOT(ISERROR(SEARCH("Rara Vez",AS909)))</formula>
    </cfRule>
    <cfRule type="containsText" dxfId="1001" priority="50" operator="containsText" text="1. Improbable">
      <formula>NOT(ISERROR(SEARCH("1. Improbable",AS909)))</formula>
    </cfRule>
  </conditionalFormatting>
  <conditionalFormatting sqref="AS912">
    <cfRule type="containsText" dxfId="1000" priority="41" operator="containsText" text="Casi Seguro">
      <formula>NOT(ISERROR(SEARCH("Casi Seguro",AS912)))</formula>
    </cfRule>
    <cfRule type="containsText" dxfId="999" priority="42" operator="containsText" text="4. Probable">
      <formula>NOT(ISERROR(SEARCH("4. Probable",AS912)))</formula>
    </cfRule>
    <cfRule type="containsText" dxfId="998" priority="43" operator="containsText" text="Posible">
      <formula>NOT(ISERROR(SEARCH("Posible",AS912)))</formula>
    </cfRule>
    <cfRule type="containsText" dxfId="997" priority="44" operator="containsText" text="Rara Vez">
      <formula>NOT(ISERROR(SEARCH("Rara Vez",AS912)))</formula>
    </cfRule>
    <cfRule type="containsText" dxfId="996" priority="45" operator="containsText" text="1. Improbable">
      <formula>NOT(ISERROR(SEARCH("1. Improbable",AS912)))</formula>
    </cfRule>
  </conditionalFormatting>
  <conditionalFormatting sqref="AS915">
    <cfRule type="containsText" dxfId="995" priority="36" operator="containsText" text="Casi Seguro">
      <formula>NOT(ISERROR(SEARCH("Casi Seguro",AS915)))</formula>
    </cfRule>
    <cfRule type="containsText" dxfId="994" priority="37" operator="containsText" text="4. Probable">
      <formula>NOT(ISERROR(SEARCH("4. Probable",AS915)))</formula>
    </cfRule>
    <cfRule type="containsText" dxfId="993" priority="38" operator="containsText" text="Posible">
      <formula>NOT(ISERROR(SEARCH("Posible",AS915)))</formula>
    </cfRule>
    <cfRule type="containsText" dxfId="992" priority="39" operator="containsText" text="Rara Vez">
      <formula>NOT(ISERROR(SEARCH("Rara Vez",AS915)))</formula>
    </cfRule>
    <cfRule type="containsText" dxfId="991" priority="40" operator="containsText" text="1. Improbable">
      <formula>NOT(ISERROR(SEARCH("1. Improbable",AS915)))</formula>
    </cfRule>
  </conditionalFormatting>
  <conditionalFormatting sqref="AS918">
    <cfRule type="containsText" dxfId="990" priority="31" operator="containsText" text="Casi Seguro">
      <formula>NOT(ISERROR(SEARCH("Casi Seguro",AS918)))</formula>
    </cfRule>
    <cfRule type="containsText" dxfId="989" priority="32" operator="containsText" text="4. Probable">
      <formula>NOT(ISERROR(SEARCH("4. Probable",AS918)))</formula>
    </cfRule>
    <cfRule type="containsText" dxfId="988" priority="33" operator="containsText" text="Posible">
      <formula>NOT(ISERROR(SEARCH("Posible",AS918)))</formula>
    </cfRule>
    <cfRule type="containsText" dxfId="987" priority="34" operator="containsText" text="Rara Vez">
      <formula>NOT(ISERROR(SEARCH("Rara Vez",AS918)))</formula>
    </cfRule>
    <cfRule type="containsText" dxfId="986" priority="35" operator="containsText" text="1. Improbable">
      <formula>NOT(ISERROR(SEARCH("1. Improbable",AS918)))</formula>
    </cfRule>
  </conditionalFormatting>
  <conditionalFormatting sqref="AS921">
    <cfRule type="containsText" dxfId="985" priority="26" operator="containsText" text="Casi Seguro">
      <formula>NOT(ISERROR(SEARCH("Casi Seguro",AS921)))</formula>
    </cfRule>
    <cfRule type="containsText" dxfId="984" priority="27" operator="containsText" text="4. Probable">
      <formula>NOT(ISERROR(SEARCH("4. Probable",AS921)))</formula>
    </cfRule>
    <cfRule type="containsText" dxfId="983" priority="28" operator="containsText" text="Posible">
      <formula>NOT(ISERROR(SEARCH("Posible",AS921)))</formula>
    </cfRule>
    <cfRule type="containsText" dxfId="982" priority="29" operator="containsText" text="Rara Vez">
      <formula>NOT(ISERROR(SEARCH("Rara Vez",AS921)))</formula>
    </cfRule>
    <cfRule type="containsText" dxfId="981" priority="30" operator="containsText" text="1. Improbable">
      <formula>NOT(ISERROR(SEARCH("1. Improbable",AS921)))</formula>
    </cfRule>
  </conditionalFormatting>
  <conditionalFormatting sqref="AS924">
    <cfRule type="containsText" dxfId="980" priority="21" operator="containsText" text="Casi Seguro">
      <formula>NOT(ISERROR(SEARCH("Casi Seguro",AS924)))</formula>
    </cfRule>
    <cfRule type="containsText" dxfId="979" priority="22" operator="containsText" text="4. Probable">
      <formula>NOT(ISERROR(SEARCH("4. Probable",AS924)))</formula>
    </cfRule>
    <cfRule type="containsText" dxfId="978" priority="23" operator="containsText" text="Posible">
      <formula>NOT(ISERROR(SEARCH("Posible",AS924)))</formula>
    </cfRule>
    <cfRule type="containsText" dxfId="977" priority="24" operator="containsText" text="Rara Vez">
      <formula>NOT(ISERROR(SEARCH("Rara Vez",AS924)))</formula>
    </cfRule>
    <cfRule type="containsText" dxfId="976" priority="25" operator="containsText" text="1. Improbable">
      <formula>NOT(ISERROR(SEARCH("1. Improbable",AS924)))</formula>
    </cfRule>
  </conditionalFormatting>
  <conditionalFormatting sqref="AS927">
    <cfRule type="containsText" dxfId="975" priority="16" operator="containsText" text="Casi Seguro">
      <formula>NOT(ISERROR(SEARCH("Casi Seguro",AS927)))</formula>
    </cfRule>
    <cfRule type="containsText" dxfId="974" priority="17" operator="containsText" text="4. Probable">
      <formula>NOT(ISERROR(SEARCH("4. Probable",AS927)))</formula>
    </cfRule>
    <cfRule type="containsText" dxfId="973" priority="18" operator="containsText" text="Posible">
      <formula>NOT(ISERROR(SEARCH("Posible",AS927)))</formula>
    </cfRule>
    <cfRule type="containsText" dxfId="972" priority="19" operator="containsText" text="Rara Vez">
      <formula>NOT(ISERROR(SEARCH("Rara Vez",AS927)))</formula>
    </cfRule>
    <cfRule type="containsText" dxfId="971" priority="20" operator="containsText" text="1. Improbable">
      <formula>NOT(ISERROR(SEARCH("1. Improbable",AS927)))</formula>
    </cfRule>
  </conditionalFormatting>
  <conditionalFormatting sqref="AS930">
    <cfRule type="containsText" dxfId="970" priority="11" operator="containsText" text="Casi Seguro">
      <formula>NOT(ISERROR(SEARCH("Casi Seguro",AS930)))</formula>
    </cfRule>
    <cfRule type="containsText" dxfId="969" priority="12" operator="containsText" text="4. Probable">
      <formula>NOT(ISERROR(SEARCH("4. Probable",AS930)))</formula>
    </cfRule>
    <cfRule type="containsText" dxfId="968" priority="13" operator="containsText" text="Posible">
      <formula>NOT(ISERROR(SEARCH("Posible",AS930)))</formula>
    </cfRule>
    <cfRule type="containsText" dxfId="967" priority="14" operator="containsText" text="Rara Vez">
      <formula>NOT(ISERROR(SEARCH("Rara Vez",AS930)))</formula>
    </cfRule>
    <cfRule type="containsText" dxfId="966" priority="15" operator="containsText" text="1. Improbable">
      <formula>NOT(ISERROR(SEARCH("1. Improbable",AS930)))</formula>
    </cfRule>
  </conditionalFormatting>
  <conditionalFormatting sqref="AS933">
    <cfRule type="containsText" dxfId="965" priority="6" operator="containsText" text="Casi Seguro">
      <formula>NOT(ISERROR(SEARCH("Casi Seguro",AS933)))</formula>
    </cfRule>
    <cfRule type="containsText" dxfId="964" priority="7" operator="containsText" text="4. Probable">
      <formula>NOT(ISERROR(SEARCH("4. Probable",AS933)))</formula>
    </cfRule>
    <cfRule type="containsText" dxfId="963" priority="8" operator="containsText" text="Posible">
      <formula>NOT(ISERROR(SEARCH("Posible",AS933)))</formula>
    </cfRule>
    <cfRule type="containsText" dxfId="962" priority="9" operator="containsText" text="Rara Vez">
      <formula>NOT(ISERROR(SEARCH("Rara Vez",AS933)))</formula>
    </cfRule>
    <cfRule type="containsText" dxfId="961" priority="10" operator="containsText" text="1. Improbable">
      <formula>NOT(ISERROR(SEARCH("1. Improbable",AS933)))</formula>
    </cfRule>
  </conditionalFormatting>
  <conditionalFormatting sqref="AS936:AS977">
    <cfRule type="containsText" dxfId="960" priority="1961" operator="containsText" text="5. Muy alta">
      <formula>NOT(ISERROR(SEARCH("5. Muy alta",AS936)))</formula>
    </cfRule>
    <cfRule type="containsText" dxfId="959" priority="1962" operator="containsText" text="4. Alta">
      <formula>NOT(ISERROR(SEARCH("4. Alta",AS936)))</formula>
    </cfRule>
    <cfRule type="containsText" dxfId="958" priority="1963" operator="containsText" text="3. Media">
      <formula>NOT(ISERROR(SEARCH("3. Media",AS936)))</formula>
    </cfRule>
    <cfRule type="containsText" dxfId="957" priority="1964" operator="containsText" text="2. Baja">
      <formula>NOT(ISERROR(SEARCH("2. Baja",AS936)))</formula>
    </cfRule>
    <cfRule type="containsText" dxfId="956" priority="1965" operator="containsText" text="1. Muy baja">
      <formula>NOT(ISERROR(SEARCH("1. Muy baja",AS936)))</formula>
    </cfRule>
  </conditionalFormatting>
  <conditionalFormatting sqref="AS939">
    <cfRule type="containsText" dxfId="955" priority="1952" operator="containsText" text="Casi Seguro">
      <formula>NOT(ISERROR(SEARCH("Casi Seguro",AS939)))</formula>
    </cfRule>
    <cfRule type="containsText" dxfId="954" priority="1953" operator="containsText" text="4. Probable">
      <formula>NOT(ISERROR(SEARCH("4. Probable",AS939)))</formula>
    </cfRule>
    <cfRule type="containsText" dxfId="953" priority="1954" operator="containsText" text="Posible">
      <formula>NOT(ISERROR(SEARCH("Posible",AS939)))</formula>
    </cfRule>
    <cfRule type="containsText" dxfId="952" priority="1955" operator="containsText" text="Rara Vez">
      <formula>NOT(ISERROR(SEARCH("Rara Vez",AS939)))</formula>
    </cfRule>
    <cfRule type="containsText" dxfId="951" priority="1956" operator="containsText" text="1. Improbable">
      <formula>NOT(ISERROR(SEARCH("1. Improbable",AS939)))</formula>
    </cfRule>
  </conditionalFormatting>
  <conditionalFormatting sqref="AS942">
    <cfRule type="containsText" dxfId="950" priority="1947" operator="containsText" text="Casi Seguro">
      <formula>NOT(ISERROR(SEARCH("Casi Seguro",AS942)))</formula>
    </cfRule>
    <cfRule type="containsText" dxfId="949" priority="1948" operator="containsText" text="4. Probable">
      <formula>NOT(ISERROR(SEARCH("4. Probable",AS942)))</formula>
    </cfRule>
    <cfRule type="containsText" dxfId="948" priority="1949" operator="containsText" text="Posible">
      <formula>NOT(ISERROR(SEARCH("Posible",AS942)))</formula>
    </cfRule>
    <cfRule type="containsText" dxfId="947" priority="1950" operator="containsText" text="Rara Vez">
      <formula>NOT(ISERROR(SEARCH("Rara Vez",AS942)))</formula>
    </cfRule>
    <cfRule type="containsText" dxfId="946" priority="1951" operator="containsText" text="1. Improbable">
      <formula>NOT(ISERROR(SEARCH("1. Improbable",AS942)))</formula>
    </cfRule>
  </conditionalFormatting>
  <conditionalFormatting sqref="AS945">
    <cfRule type="containsText" dxfId="945" priority="1942" operator="containsText" text="Casi Seguro">
      <formula>NOT(ISERROR(SEARCH("Casi Seguro",AS945)))</formula>
    </cfRule>
    <cfRule type="containsText" dxfId="944" priority="1943" operator="containsText" text="4. Probable">
      <formula>NOT(ISERROR(SEARCH("4. Probable",AS945)))</formula>
    </cfRule>
    <cfRule type="containsText" dxfId="943" priority="1944" operator="containsText" text="Posible">
      <formula>NOT(ISERROR(SEARCH("Posible",AS945)))</formula>
    </cfRule>
    <cfRule type="containsText" dxfId="942" priority="1945" operator="containsText" text="Rara Vez">
      <formula>NOT(ISERROR(SEARCH("Rara Vez",AS945)))</formula>
    </cfRule>
    <cfRule type="containsText" dxfId="941" priority="1946" operator="containsText" text="1. Improbable">
      <formula>NOT(ISERROR(SEARCH("1. Improbable",AS945)))</formula>
    </cfRule>
  </conditionalFormatting>
  <conditionalFormatting sqref="AS948">
    <cfRule type="containsText" dxfId="940" priority="1937" operator="containsText" text="Casi Seguro">
      <formula>NOT(ISERROR(SEARCH("Casi Seguro",AS948)))</formula>
    </cfRule>
    <cfRule type="containsText" dxfId="939" priority="1938" operator="containsText" text="4. Probable">
      <formula>NOT(ISERROR(SEARCH("4. Probable",AS948)))</formula>
    </cfRule>
    <cfRule type="containsText" dxfId="938" priority="1939" operator="containsText" text="Posible">
      <formula>NOT(ISERROR(SEARCH("Posible",AS948)))</formula>
    </cfRule>
    <cfRule type="containsText" dxfId="937" priority="1940" operator="containsText" text="Rara Vez">
      <formula>NOT(ISERROR(SEARCH("Rara Vez",AS948)))</formula>
    </cfRule>
    <cfRule type="containsText" dxfId="936" priority="1941" operator="containsText" text="1. Improbable">
      <formula>NOT(ISERROR(SEARCH("1. Improbable",AS948)))</formula>
    </cfRule>
  </conditionalFormatting>
  <conditionalFormatting sqref="AS951">
    <cfRule type="containsText" dxfId="935" priority="1932" operator="containsText" text="Casi Seguro">
      <formula>NOT(ISERROR(SEARCH("Casi Seguro",AS951)))</formula>
    </cfRule>
    <cfRule type="containsText" dxfId="934" priority="1933" operator="containsText" text="4. Probable">
      <formula>NOT(ISERROR(SEARCH("4. Probable",AS951)))</formula>
    </cfRule>
    <cfRule type="containsText" dxfId="933" priority="1934" operator="containsText" text="Posible">
      <formula>NOT(ISERROR(SEARCH("Posible",AS951)))</formula>
    </cfRule>
    <cfRule type="containsText" dxfId="932" priority="1935" operator="containsText" text="Rara Vez">
      <formula>NOT(ISERROR(SEARCH("Rara Vez",AS951)))</formula>
    </cfRule>
    <cfRule type="containsText" dxfId="931" priority="1936" operator="containsText" text="1. Improbable">
      <formula>NOT(ISERROR(SEARCH("1. Improbable",AS951)))</formula>
    </cfRule>
  </conditionalFormatting>
  <conditionalFormatting sqref="AS954">
    <cfRule type="containsText" dxfId="930" priority="1927" operator="containsText" text="Casi Seguro">
      <formula>NOT(ISERROR(SEARCH("Casi Seguro",AS954)))</formula>
    </cfRule>
    <cfRule type="containsText" dxfId="929" priority="1928" operator="containsText" text="4. Probable">
      <formula>NOT(ISERROR(SEARCH("4. Probable",AS954)))</formula>
    </cfRule>
    <cfRule type="containsText" dxfId="928" priority="1929" operator="containsText" text="Posible">
      <formula>NOT(ISERROR(SEARCH("Posible",AS954)))</formula>
    </cfRule>
    <cfRule type="containsText" dxfId="927" priority="1930" operator="containsText" text="Rara Vez">
      <formula>NOT(ISERROR(SEARCH("Rara Vez",AS954)))</formula>
    </cfRule>
    <cfRule type="containsText" dxfId="926" priority="1931" operator="containsText" text="1. Improbable">
      <formula>NOT(ISERROR(SEARCH("1. Improbable",AS954)))</formula>
    </cfRule>
  </conditionalFormatting>
  <conditionalFormatting sqref="AS957">
    <cfRule type="containsText" dxfId="925" priority="1922" operator="containsText" text="Casi Seguro">
      <formula>NOT(ISERROR(SEARCH("Casi Seguro",AS957)))</formula>
    </cfRule>
    <cfRule type="containsText" dxfId="924" priority="1923" operator="containsText" text="4. Probable">
      <formula>NOT(ISERROR(SEARCH("4. Probable",AS957)))</formula>
    </cfRule>
    <cfRule type="containsText" dxfId="923" priority="1924" operator="containsText" text="Posible">
      <formula>NOT(ISERROR(SEARCH("Posible",AS957)))</formula>
    </cfRule>
    <cfRule type="containsText" dxfId="922" priority="1925" operator="containsText" text="Rara Vez">
      <formula>NOT(ISERROR(SEARCH("Rara Vez",AS957)))</formula>
    </cfRule>
    <cfRule type="containsText" dxfId="921" priority="1926" operator="containsText" text="1. Improbable">
      <formula>NOT(ISERROR(SEARCH("1. Improbable",AS957)))</formula>
    </cfRule>
  </conditionalFormatting>
  <conditionalFormatting sqref="AS960">
    <cfRule type="containsText" dxfId="920" priority="1917" operator="containsText" text="Casi Seguro">
      <formula>NOT(ISERROR(SEARCH("Casi Seguro",AS960)))</formula>
    </cfRule>
    <cfRule type="containsText" dxfId="919" priority="1918" operator="containsText" text="4. Probable">
      <formula>NOT(ISERROR(SEARCH("4. Probable",AS960)))</formula>
    </cfRule>
    <cfRule type="containsText" dxfId="918" priority="1919" operator="containsText" text="Posible">
      <formula>NOT(ISERROR(SEARCH("Posible",AS960)))</formula>
    </cfRule>
    <cfRule type="containsText" dxfId="917" priority="1920" operator="containsText" text="Rara Vez">
      <formula>NOT(ISERROR(SEARCH("Rara Vez",AS960)))</formula>
    </cfRule>
    <cfRule type="containsText" dxfId="916" priority="1921" operator="containsText" text="1. Improbable">
      <formula>NOT(ISERROR(SEARCH("1. Improbable",AS960)))</formula>
    </cfRule>
  </conditionalFormatting>
  <conditionalFormatting sqref="AS963">
    <cfRule type="containsText" dxfId="915" priority="1912" operator="containsText" text="Casi Seguro">
      <formula>NOT(ISERROR(SEARCH("Casi Seguro",AS963)))</formula>
    </cfRule>
    <cfRule type="containsText" dxfId="914" priority="1913" operator="containsText" text="4. Probable">
      <formula>NOT(ISERROR(SEARCH("4. Probable",AS963)))</formula>
    </cfRule>
    <cfRule type="containsText" dxfId="913" priority="1914" operator="containsText" text="Posible">
      <formula>NOT(ISERROR(SEARCH("Posible",AS963)))</formula>
    </cfRule>
    <cfRule type="containsText" dxfId="912" priority="1915" operator="containsText" text="Rara Vez">
      <formula>NOT(ISERROR(SEARCH("Rara Vez",AS963)))</formula>
    </cfRule>
    <cfRule type="containsText" dxfId="911" priority="1916" operator="containsText" text="1. Improbable">
      <formula>NOT(ISERROR(SEARCH("1. Improbable",AS963)))</formula>
    </cfRule>
  </conditionalFormatting>
  <conditionalFormatting sqref="AS966">
    <cfRule type="containsText" dxfId="910" priority="1907" operator="containsText" text="Casi Seguro">
      <formula>NOT(ISERROR(SEARCH("Casi Seguro",AS966)))</formula>
    </cfRule>
    <cfRule type="containsText" dxfId="909" priority="1908" operator="containsText" text="4. Probable">
      <formula>NOT(ISERROR(SEARCH("4. Probable",AS966)))</formula>
    </cfRule>
    <cfRule type="containsText" dxfId="908" priority="1909" operator="containsText" text="Posible">
      <formula>NOT(ISERROR(SEARCH("Posible",AS966)))</formula>
    </cfRule>
    <cfRule type="containsText" dxfId="907" priority="1910" operator="containsText" text="Rara Vez">
      <formula>NOT(ISERROR(SEARCH("Rara Vez",AS966)))</formula>
    </cfRule>
    <cfRule type="containsText" dxfId="906" priority="1911" operator="containsText" text="1. Improbable">
      <formula>NOT(ISERROR(SEARCH("1. Improbable",AS966)))</formula>
    </cfRule>
  </conditionalFormatting>
  <conditionalFormatting sqref="AS969">
    <cfRule type="containsText" dxfId="905" priority="1892" operator="containsText" text="Casi Seguro">
      <formula>NOT(ISERROR(SEARCH("Casi Seguro",AS969)))</formula>
    </cfRule>
    <cfRule type="containsText" dxfId="904" priority="1893" operator="containsText" text="4. Probable">
      <formula>NOT(ISERROR(SEARCH("4. Probable",AS969)))</formula>
    </cfRule>
    <cfRule type="containsText" dxfId="903" priority="1894" operator="containsText" text="Posible">
      <formula>NOT(ISERROR(SEARCH("Posible",AS969)))</formula>
    </cfRule>
    <cfRule type="containsText" dxfId="902" priority="1895" operator="containsText" text="Rara Vez">
      <formula>NOT(ISERROR(SEARCH("Rara Vez",AS969)))</formula>
    </cfRule>
    <cfRule type="containsText" dxfId="901" priority="1896" operator="containsText" text="1. Improbable">
      <formula>NOT(ISERROR(SEARCH("1. Improbable",AS969)))</formula>
    </cfRule>
  </conditionalFormatting>
  <conditionalFormatting sqref="AS972">
    <cfRule type="containsText" dxfId="900" priority="1877" operator="containsText" text="Casi Seguro">
      <formula>NOT(ISERROR(SEARCH("Casi Seguro",AS972)))</formula>
    </cfRule>
    <cfRule type="containsText" dxfId="899" priority="1878" operator="containsText" text="4. Probable">
      <formula>NOT(ISERROR(SEARCH("4. Probable",AS972)))</formula>
    </cfRule>
    <cfRule type="containsText" dxfId="898" priority="1879" operator="containsText" text="Posible">
      <formula>NOT(ISERROR(SEARCH("Posible",AS972)))</formula>
    </cfRule>
    <cfRule type="containsText" dxfId="897" priority="1880" operator="containsText" text="Rara Vez">
      <formula>NOT(ISERROR(SEARCH("Rara Vez",AS972)))</formula>
    </cfRule>
    <cfRule type="containsText" dxfId="896" priority="1881" operator="containsText" text="1. Improbable">
      <formula>NOT(ISERROR(SEARCH("1. Improbable",AS972)))</formula>
    </cfRule>
  </conditionalFormatting>
  <conditionalFormatting sqref="AS975">
    <cfRule type="containsText" dxfId="895" priority="1862" operator="containsText" text="Casi Seguro">
      <formula>NOT(ISERROR(SEARCH("Casi Seguro",AS975)))</formula>
    </cfRule>
    <cfRule type="containsText" dxfId="894" priority="1863" operator="containsText" text="4. Probable">
      <formula>NOT(ISERROR(SEARCH("4. Probable",AS975)))</formula>
    </cfRule>
    <cfRule type="containsText" dxfId="893" priority="1864" operator="containsText" text="Posible">
      <formula>NOT(ISERROR(SEARCH("Posible",AS975)))</formula>
    </cfRule>
    <cfRule type="containsText" dxfId="892" priority="1865" operator="containsText" text="Rara Vez">
      <formula>NOT(ISERROR(SEARCH("Rara Vez",AS975)))</formula>
    </cfRule>
    <cfRule type="containsText" dxfId="891" priority="1866" operator="containsText" text="1. Improbable">
      <formula>NOT(ISERROR(SEARCH("1. Improbable",AS975)))</formula>
    </cfRule>
  </conditionalFormatting>
  <conditionalFormatting sqref="AS978:AS1025">
    <cfRule type="containsText" dxfId="890" priority="1838" operator="containsText" text="5. Muy alta">
      <formula>NOT(ISERROR(SEARCH("5. Muy alta",AS978)))</formula>
    </cfRule>
    <cfRule type="containsText" dxfId="889" priority="1839" operator="containsText" text="4. Alta">
      <formula>NOT(ISERROR(SEARCH("4. Alta",AS978)))</formula>
    </cfRule>
    <cfRule type="containsText" dxfId="888" priority="1840" operator="containsText" text="3. Media">
      <formula>NOT(ISERROR(SEARCH("3. Media",AS978)))</formula>
    </cfRule>
    <cfRule type="containsText" dxfId="887" priority="1841" operator="containsText" text="2. Baja">
      <formula>NOT(ISERROR(SEARCH("2. Baja",AS978)))</formula>
    </cfRule>
    <cfRule type="containsText" dxfId="886" priority="1842" operator="containsText" text="1. Muy baja">
      <formula>NOT(ISERROR(SEARCH("1. Muy baja",AS978)))</formula>
    </cfRule>
  </conditionalFormatting>
  <conditionalFormatting sqref="AS981">
    <cfRule type="containsText" dxfId="885" priority="1829" operator="containsText" text="Casi Seguro">
      <formula>NOT(ISERROR(SEARCH("Casi Seguro",AS981)))</formula>
    </cfRule>
    <cfRule type="containsText" dxfId="884" priority="1830" operator="containsText" text="4. Probable">
      <formula>NOT(ISERROR(SEARCH("4. Probable",AS981)))</formula>
    </cfRule>
    <cfRule type="containsText" dxfId="883" priority="1831" operator="containsText" text="Posible">
      <formula>NOT(ISERROR(SEARCH("Posible",AS981)))</formula>
    </cfRule>
    <cfRule type="containsText" dxfId="882" priority="1832" operator="containsText" text="Rara Vez">
      <formula>NOT(ISERROR(SEARCH("Rara Vez",AS981)))</formula>
    </cfRule>
    <cfRule type="containsText" dxfId="881" priority="1833" operator="containsText" text="1. Improbable">
      <formula>NOT(ISERROR(SEARCH("1. Improbable",AS981)))</formula>
    </cfRule>
  </conditionalFormatting>
  <conditionalFormatting sqref="AS987">
    <cfRule type="containsText" dxfId="880" priority="1824" operator="containsText" text="Casi Seguro">
      <formula>NOT(ISERROR(SEARCH("Casi Seguro",AS987)))</formula>
    </cfRule>
    <cfRule type="containsText" dxfId="879" priority="1825" operator="containsText" text="4. Probable">
      <formula>NOT(ISERROR(SEARCH("4. Probable",AS987)))</formula>
    </cfRule>
    <cfRule type="containsText" dxfId="878" priority="1826" operator="containsText" text="Posible">
      <formula>NOT(ISERROR(SEARCH("Posible",AS987)))</formula>
    </cfRule>
    <cfRule type="containsText" dxfId="877" priority="1827" operator="containsText" text="Rara Vez">
      <formula>NOT(ISERROR(SEARCH("Rara Vez",AS987)))</formula>
    </cfRule>
    <cfRule type="containsText" dxfId="876" priority="1828" operator="containsText" text="1. Improbable">
      <formula>NOT(ISERROR(SEARCH("1. Improbable",AS987)))</formula>
    </cfRule>
  </conditionalFormatting>
  <conditionalFormatting sqref="AS993">
    <cfRule type="containsText" dxfId="875" priority="1819" operator="containsText" text="Casi Seguro">
      <formula>NOT(ISERROR(SEARCH("Casi Seguro",AS993)))</formula>
    </cfRule>
    <cfRule type="containsText" dxfId="874" priority="1820" operator="containsText" text="4. Probable">
      <formula>NOT(ISERROR(SEARCH("4. Probable",AS993)))</formula>
    </cfRule>
    <cfRule type="containsText" dxfId="873" priority="1821" operator="containsText" text="Posible">
      <formula>NOT(ISERROR(SEARCH("Posible",AS993)))</formula>
    </cfRule>
    <cfRule type="containsText" dxfId="872" priority="1822" operator="containsText" text="Rara Vez">
      <formula>NOT(ISERROR(SEARCH("Rara Vez",AS993)))</formula>
    </cfRule>
    <cfRule type="containsText" dxfId="871" priority="1823" operator="containsText" text="1. Improbable">
      <formula>NOT(ISERROR(SEARCH("1. Improbable",AS993)))</formula>
    </cfRule>
  </conditionalFormatting>
  <conditionalFormatting sqref="AS996">
    <cfRule type="containsText" dxfId="870" priority="1814" operator="containsText" text="Casi Seguro">
      <formula>NOT(ISERROR(SEARCH("Casi Seguro",AS996)))</formula>
    </cfRule>
    <cfRule type="containsText" dxfId="869" priority="1815" operator="containsText" text="4. Probable">
      <formula>NOT(ISERROR(SEARCH("4. Probable",AS996)))</formula>
    </cfRule>
    <cfRule type="containsText" dxfId="868" priority="1816" operator="containsText" text="Posible">
      <formula>NOT(ISERROR(SEARCH("Posible",AS996)))</formula>
    </cfRule>
    <cfRule type="containsText" dxfId="867" priority="1817" operator="containsText" text="Rara Vez">
      <formula>NOT(ISERROR(SEARCH("Rara Vez",AS996)))</formula>
    </cfRule>
    <cfRule type="containsText" dxfId="866" priority="1818" operator="containsText" text="1. Improbable">
      <formula>NOT(ISERROR(SEARCH("1. Improbable",AS996)))</formula>
    </cfRule>
  </conditionalFormatting>
  <conditionalFormatting sqref="AS999">
    <cfRule type="containsText" dxfId="865" priority="1809" operator="containsText" text="Casi Seguro">
      <formula>NOT(ISERROR(SEARCH("Casi Seguro",AS999)))</formula>
    </cfRule>
    <cfRule type="containsText" dxfId="864" priority="1810" operator="containsText" text="4. Probable">
      <formula>NOT(ISERROR(SEARCH("4. Probable",AS999)))</formula>
    </cfRule>
    <cfRule type="containsText" dxfId="863" priority="1811" operator="containsText" text="Posible">
      <formula>NOT(ISERROR(SEARCH("Posible",AS999)))</formula>
    </cfRule>
    <cfRule type="containsText" dxfId="862" priority="1812" operator="containsText" text="Rara Vez">
      <formula>NOT(ISERROR(SEARCH("Rara Vez",AS999)))</formula>
    </cfRule>
    <cfRule type="containsText" dxfId="861" priority="1813" operator="containsText" text="1. Improbable">
      <formula>NOT(ISERROR(SEARCH("1. Improbable",AS999)))</formula>
    </cfRule>
  </conditionalFormatting>
  <conditionalFormatting sqref="AS1002">
    <cfRule type="containsText" dxfId="860" priority="1804" operator="containsText" text="Casi Seguro">
      <formula>NOT(ISERROR(SEARCH("Casi Seguro",AS1002)))</formula>
    </cfRule>
    <cfRule type="containsText" dxfId="859" priority="1805" operator="containsText" text="4. Probable">
      <formula>NOT(ISERROR(SEARCH("4. Probable",AS1002)))</formula>
    </cfRule>
    <cfRule type="containsText" dxfId="858" priority="1806" operator="containsText" text="Posible">
      <formula>NOT(ISERROR(SEARCH("Posible",AS1002)))</formula>
    </cfRule>
    <cfRule type="containsText" dxfId="857" priority="1807" operator="containsText" text="Rara Vez">
      <formula>NOT(ISERROR(SEARCH("Rara Vez",AS1002)))</formula>
    </cfRule>
    <cfRule type="containsText" dxfId="856" priority="1808" operator="containsText" text="1. Improbable">
      <formula>NOT(ISERROR(SEARCH("1. Improbable",AS1002)))</formula>
    </cfRule>
  </conditionalFormatting>
  <conditionalFormatting sqref="AS1005">
    <cfRule type="containsText" dxfId="855" priority="1799" operator="containsText" text="Casi Seguro">
      <formula>NOT(ISERROR(SEARCH("Casi Seguro",AS1005)))</formula>
    </cfRule>
    <cfRule type="containsText" dxfId="854" priority="1800" operator="containsText" text="4. Probable">
      <formula>NOT(ISERROR(SEARCH("4. Probable",AS1005)))</formula>
    </cfRule>
    <cfRule type="containsText" dxfId="853" priority="1801" operator="containsText" text="Posible">
      <formula>NOT(ISERROR(SEARCH("Posible",AS1005)))</formula>
    </cfRule>
    <cfRule type="containsText" dxfId="852" priority="1802" operator="containsText" text="Rara Vez">
      <formula>NOT(ISERROR(SEARCH("Rara Vez",AS1005)))</formula>
    </cfRule>
    <cfRule type="containsText" dxfId="851" priority="1803" operator="containsText" text="1. Improbable">
      <formula>NOT(ISERROR(SEARCH("1. Improbable",AS1005)))</formula>
    </cfRule>
  </conditionalFormatting>
  <conditionalFormatting sqref="AS1008">
    <cfRule type="containsText" dxfId="850" priority="1794" operator="containsText" text="Casi Seguro">
      <formula>NOT(ISERROR(SEARCH("Casi Seguro",AS1008)))</formula>
    </cfRule>
    <cfRule type="containsText" dxfId="849" priority="1795" operator="containsText" text="4. Probable">
      <formula>NOT(ISERROR(SEARCH("4. Probable",AS1008)))</formula>
    </cfRule>
    <cfRule type="containsText" dxfId="848" priority="1796" operator="containsText" text="Posible">
      <formula>NOT(ISERROR(SEARCH("Posible",AS1008)))</formula>
    </cfRule>
    <cfRule type="containsText" dxfId="847" priority="1797" operator="containsText" text="Rara Vez">
      <formula>NOT(ISERROR(SEARCH("Rara Vez",AS1008)))</formula>
    </cfRule>
    <cfRule type="containsText" dxfId="846" priority="1798" operator="containsText" text="1. Improbable">
      <formula>NOT(ISERROR(SEARCH("1. Improbable",AS1008)))</formula>
    </cfRule>
  </conditionalFormatting>
  <conditionalFormatting sqref="AS1011">
    <cfRule type="containsText" dxfId="845" priority="1779" operator="containsText" text="Casi Seguro">
      <formula>NOT(ISERROR(SEARCH("Casi Seguro",AS1011)))</formula>
    </cfRule>
    <cfRule type="containsText" dxfId="844" priority="1780" operator="containsText" text="4. Probable">
      <formula>NOT(ISERROR(SEARCH("4. Probable",AS1011)))</formula>
    </cfRule>
    <cfRule type="containsText" dxfId="843" priority="1781" operator="containsText" text="Posible">
      <formula>NOT(ISERROR(SEARCH("Posible",AS1011)))</formula>
    </cfRule>
    <cfRule type="containsText" dxfId="842" priority="1782" operator="containsText" text="Rara Vez">
      <formula>NOT(ISERROR(SEARCH("Rara Vez",AS1011)))</formula>
    </cfRule>
    <cfRule type="containsText" dxfId="841" priority="1783" operator="containsText" text="1. Improbable">
      <formula>NOT(ISERROR(SEARCH("1. Improbable",AS1011)))</formula>
    </cfRule>
  </conditionalFormatting>
  <conditionalFormatting sqref="AS1014">
    <cfRule type="containsText" dxfId="840" priority="1764" operator="containsText" text="Casi Seguro">
      <formula>NOT(ISERROR(SEARCH("Casi Seguro",AS1014)))</formula>
    </cfRule>
    <cfRule type="containsText" dxfId="839" priority="1765" operator="containsText" text="4. Probable">
      <formula>NOT(ISERROR(SEARCH("4. Probable",AS1014)))</formula>
    </cfRule>
    <cfRule type="containsText" dxfId="838" priority="1766" operator="containsText" text="Posible">
      <formula>NOT(ISERROR(SEARCH("Posible",AS1014)))</formula>
    </cfRule>
    <cfRule type="containsText" dxfId="837" priority="1767" operator="containsText" text="Rara Vez">
      <formula>NOT(ISERROR(SEARCH("Rara Vez",AS1014)))</formula>
    </cfRule>
    <cfRule type="containsText" dxfId="836" priority="1768" operator="containsText" text="1. Improbable">
      <formula>NOT(ISERROR(SEARCH("1. Improbable",AS1014)))</formula>
    </cfRule>
  </conditionalFormatting>
  <conditionalFormatting sqref="AS1017">
    <cfRule type="containsText" dxfId="835" priority="1714" operator="containsText" text="Casi Seguro">
      <formula>NOT(ISERROR(SEARCH("Casi Seguro",AS1017)))</formula>
    </cfRule>
    <cfRule type="containsText" dxfId="834" priority="1715" operator="containsText" text="4. Probable">
      <formula>NOT(ISERROR(SEARCH("4. Probable",AS1017)))</formula>
    </cfRule>
    <cfRule type="containsText" dxfId="833" priority="1716" operator="containsText" text="Posible">
      <formula>NOT(ISERROR(SEARCH("Posible",AS1017)))</formula>
    </cfRule>
    <cfRule type="containsText" dxfId="832" priority="1717" operator="containsText" text="Rara Vez">
      <formula>NOT(ISERROR(SEARCH("Rara Vez",AS1017)))</formula>
    </cfRule>
    <cfRule type="containsText" dxfId="831" priority="1718" operator="containsText" text="1. Improbable">
      <formula>NOT(ISERROR(SEARCH("1. Improbable",AS1017)))</formula>
    </cfRule>
  </conditionalFormatting>
  <conditionalFormatting sqref="AS1020">
    <cfRule type="containsText" dxfId="830" priority="1739" operator="containsText" text="Casi Seguro">
      <formula>NOT(ISERROR(SEARCH("Casi Seguro",AS1020)))</formula>
    </cfRule>
    <cfRule type="containsText" dxfId="829" priority="1740" operator="containsText" text="4. Probable">
      <formula>NOT(ISERROR(SEARCH("4. Probable",AS1020)))</formula>
    </cfRule>
    <cfRule type="containsText" dxfId="828" priority="1741" operator="containsText" text="Posible">
      <formula>NOT(ISERROR(SEARCH("Posible",AS1020)))</formula>
    </cfRule>
    <cfRule type="containsText" dxfId="827" priority="1742" operator="containsText" text="Rara Vez">
      <formula>NOT(ISERROR(SEARCH("Rara Vez",AS1020)))</formula>
    </cfRule>
    <cfRule type="containsText" dxfId="826" priority="1743" operator="containsText" text="1. Improbable">
      <formula>NOT(ISERROR(SEARCH("1. Improbable",AS1020)))</formula>
    </cfRule>
  </conditionalFormatting>
  <conditionalFormatting sqref="AS1023">
    <cfRule type="containsText" dxfId="825" priority="1473" operator="containsText" text="Casi Seguro">
      <formula>NOT(ISERROR(SEARCH("Casi Seguro",AS1023)))</formula>
    </cfRule>
    <cfRule type="containsText" dxfId="824" priority="1474" operator="containsText" text="4. Probable">
      <formula>NOT(ISERROR(SEARCH("4. Probable",AS1023)))</formula>
    </cfRule>
    <cfRule type="containsText" dxfId="823" priority="1475" operator="containsText" text="Posible">
      <formula>NOT(ISERROR(SEARCH("Posible",AS1023)))</formula>
    </cfRule>
    <cfRule type="containsText" dxfId="822" priority="1476" operator="containsText" text="Rara Vez">
      <formula>NOT(ISERROR(SEARCH("Rara Vez",AS1023)))</formula>
    </cfRule>
    <cfRule type="containsText" dxfId="821" priority="1477" operator="containsText" text="1. Improbable">
      <formula>NOT(ISERROR(SEARCH("1. Improbable",AS1023)))</formula>
    </cfRule>
  </conditionalFormatting>
  <conditionalFormatting sqref="AS1026:AS1067">
    <cfRule type="containsText" dxfId="820" priority="1454" operator="containsText" text="5. Muy alta">
      <formula>NOT(ISERROR(SEARCH("5. Muy alta",AS1026)))</formula>
    </cfRule>
    <cfRule type="containsText" dxfId="819" priority="1455" operator="containsText" text="4. Alta">
      <formula>NOT(ISERROR(SEARCH("4. Alta",AS1026)))</formula>
    </cfRule>
    <cfRule type="containsText" dxfId="818" priority="1456" operator="containsText" text="3. Media">
      <formula>NOT(ISERROR(SEARCH("3. Media",AS1026)))</formula>
    </cfRule>
    <cfRule type="containsText" dxfId="817" priority="1457" operator="containsText" text="2. Baja">
      <formula>NOT(ISERROR(SEARCH("2. Baja",AS1026)))</formula>
    </cfRule>
    <cfRule type="containsText" dxfId="816" priority="1458" operator="containsText" text="1. Muy baja">
      <formula>NOT(ISERROR(SEARCH("1. Muy baja",AS1026)))</formula>
    </cfRule>
  </conditionalFormatting>
  <conditionalFormatting sqref="AS1032">
    <cfRule type="containsText" dxfId="815" priority="1445" operator="containsText" text="Casi Seguro">
      <formula>NOT(ISERROR(SEARCH("Casi Seguro",AS1032)))</formula>
    </cfRule>
    <cfRule type="containsText" dxfId="814" priority="1446" operator="containsText" text="4. Probable">
      <formula>NOT(ISERROR(SEARCH("4. Probable",AS1032)))</formula>
    </cfRule>
    <cfRule type="containsText" dxfId="813" priority="1447" operator="containsText" text="Posible">
      <formula>NOT(ISERROR(SEARCH("Posible",AS1032)))</formula>
    </cfRule>
    <cfRule type="containsText" dxfId="812" priority="1448" operator="containsText" text="Rara Vez">
      <formula>NOT(ISERROR(SEARCH("Rara Vez",AS1032)))</formula>
    </cfRule>
    <cfRule type="containsText" dxfId="811" priority="1449" operator="containsText" text="1. Improbable">
      <formula>NOT(ISERROR(SEARCH("1. Improbable",AS1032)))</formula>
    </cfRule>
  </conditionalFormatting>
  <conditionalFormatting sqref="AS1035">
    <cfRule type="containsText" dxfId="810" priority="1360" operator="containsText" text="Casi Seguro">
      <formula>NOT(ISERROR(SEARCH("Casi Seguro",AS1035)))</formula>
    </cfRule>
    <cfRule type="containsText" dxfId="809" priority="1361" operator="containsText" text="4. Probable">
      <formula>NOT(ISERROR(SEARCH("4. Probable",AS1035)))</formula>
    </cfRule>
    <cfRule type="containsText" dxfId="808" priority="1362" operator="containsText" text="Posible">
      <formula>NOT(ISERROR(SEARCH("Posible",AS1035)))</formula>
    </cfRule>
    <cfRule type="containsText" dxfId="807" priority="1363" operator="containsText" text="Rara Vez">
      <formula>NOT(ISERROR(SEARCH("Rara Vez",AS1035)))</formula>
    </cfRule>
    <cfRule type="containsText" dxfId="806" priority="1364" operator="containsText" text="1. Improbable">
      <formula>NOT(ISERROR(SEARCH("1. Improbable",AS1035)))</formula>
    </cfRule>
  </conditionalFormatting>
  <conditionalFormatting sqref="AS1038">
    <cfRule type="containsText" dxfId="805" priority="1440" operator="containsText" text="Casi Seguro">
      <formula>NOT(ISERROR(SEARCH("Casi Seguro",AS1038)))</formula>
    </cfRule>
    <cfRule type="containsText" dxfId="804" priority="1441" operator="containsText" text="4. Probable">
      <formula>NOT(ISERROR(SEARCH("4. Probable",AS1038)))</formula>
    </cfRule>
    <cfRule type="containsText" dxfId="803" priority="1442" operator="containsText" text="Posible">
      <formula>NOT(ISERROR(SEARCH("Posible",AS1038)))</formula>
    </cfRule>
    <cfRule type="containsText" dxfId="802" priority="1443" operator="containsText" text="Rara Vez">
      <formula>NOT(ISERROR(SEARCH("Rara Vez",AS1038)))</formula>
    </cfRule>
    <cfRule type="containsText" dxfId="801" priority="1444" operator="containsText" text="1. Improbable">
      <formula>NOT(ISERROR(SEARCH("1. Improbable",AS1038)))</formula>
    </cfRule>
  </conditionalFormatting>
  <conditionalFormatting sqref="AS1041">
    <cfRule type="containsText" dxfId="800" priority="1355" operator="containsText" text="Casi Seguro">
      <formula>NOT(ISERROR(SEARCH("Casi Seguro",AS1041)))</formula>
    </cfRule>
    <cfRule type="containsText" dxfId="799" priority="1356" operator="containsText" text="4. Probable">
      <formula>NOT(ISERROR(SEARCH("4. Probable",AS1041)))</formula>
    </cfRule>
    <cfRule type="containsText" dxfId="798" priority="1357" operator="containsText" text="Posible">
      <formula>NOT(ISERROR(SEARCH("Posible",AS1041)))</formula>
    </cfRule>
    <cfRule type="containsText" dxfId="797" priority="1358" operator="containsText" text="Rara Vez">
      <formula>NOT(ISERROR(SEARCH("Rara Vez",AS1041)))</formula>
    </cfRule>
    <cfRule type="containsText" dxfId="796" priority="1359" operator="containsText" text="1. Improbable">
      <formula>NOT(ISERROR(SEARCH("1. Improbable",AS1041)))</formula>
    </cfRule>
  </conditionalFormatting>
  <conditionalFormatting sqref="AS1044">
    <cfRule type="containsText" dxfId="795" priority="1435" operator="containsText" text="Casi Seguro">
      <formula>NOT(ISERROR(SEARCH("Casi Seguro",AS1044)))</formula>
    </cfRule>
    <cfRule type="containsText" dxfId="794" priority="1436" operator="containsText" text="4. Probable">
      <formula>NOT(ISERROR(SEARCH("4. Probable",AS1044)))</formula>
    </cfRule>
    <cfRule type="containsText" dxfId="793" priority="1437" operator="containsText" text="Posible">
      <formula>NOT(ISERROR(SEARCH("Posible",AS1044)))</formula>
    </cfRule>
    <cfRule type="containsText" dxfId="792" priority="1438" operator="containsText" text="Rara Vez">
      <formula>NOT(ISERROR(SEARCH("Rara Vez",AS1044)))</formula>
    </cfRule>
    <cfRule type="containsText" dxfId="791" priority="1439" operator="containsText" text="1. Improbable">
      <formula>NOT(ISERROR(SEARCH("1. Improbable",AS1044)))</formula>
    </cfRule>
  </conditionalFormatting>
  <conditionalFormatting sqref="AS1047">
    <cfRule type="containsText" dxfId="790" priority="1430" operator="containsText" text="Casi Seguro">
      <formula>NOT(ISERROR(SEARCH("Casi Seguro",AS1047)))</formula>
    </cfRule>
    <cfRule type="containsText" dxfId="789" priority="1431" operator="containsText" text="4. Probable">
      <formula>NOT(ISERROR(SEARCH("4. Probable",AS1047)))</formula>
    </cfRule>
    <cfRule type="containsText" dxfId="788" priority="1432" operator="containsText" text="Posible">
      <formula>NOT(ISERROR(SEARCH("Posible",AS1047)))</formula>
    </cfRule>
    <cfRule type="containsText" dxfId="787" priority="1433" operator="containsText" text="Rara Vez">
      <formula>NOT(ISERROR(SEARCH("Rara Vez",AS1047)))</formula>
    </cfRule>
    <cfRule type="containsText" dxfId="786" priority="1434" operator="containsText" text="1. Improbable">
      <formula>NOT(ISERROR(SEARCH("1. Improbable",AS1047)))</formula>
    </cfRule>
  </conditionalFormatting>
  <conditionalFormatting sqref="AS1050">
    <cfRule type="containsText" dxfId="785" priority="1425" operator="containsText" text="Casi Seguro">
      <formula>NOT(ISERROR(SEARCH("Casi Seguro",AS1050)))</formula>
    </cfRule>
    <cfRule type="containsText" dxfId="784" priority="1426" operator="containsText" text="4. Probable">
      <formula>NOT(ISERROR(SEARCH("4. Probable",AS1050)))</formula>
    </cfRule>
    <cfRule type="containsText" dxfId="783" priority="1427" operator="containsText" text="Posible">
      <formula>NOT(ISERROR(SEARCH("Posible",AS1050)))</formula>
    </cfRule>
    <cfRule type="containsText" dxfId="782" priority="1428" operator="containsText" text="Rara Vez">
      <formula>NOT(ISERROR(SEARCH("Rara Vez",AS1050)))</formula>
    </cfRule>
    <cfRule type="containsText" dxfId="781" priority="1429" operator="containsText" text="1. Improbable">
      <formula>NOT(ISERROR(SEARCH("1. Improbable",AS1050)))</formula>
    </cfRule>
  </conditionalFormatting>
  <conditionalFormatting sqref="AS1053">
    <cfRule type="containsText" dxfId="780" priority="1420" operator="containsText" text="Casi Seguro">
      <formula>NOT(ISERROR(SEARCH("Casi Seguro",AS1053)))</formula>
    </cfRule>
    <cfRule type="containsText" dxfId="779" priority="1421" operator="containsText" text="4. Probable">
      <formula>NOT(ISERROR(SEARCH("4. Probable",AS1053)))</formula>
    </cfRule>
    <cfRule type="containsText" dxfId="778" priority="1422" operator="containsText" text="Posible">
      <formula>NOT(ISERROR(SEARCH("Posible",AS1053)))</formula>
    </cfRule>
    <cfRule type="containsText" dxfId="777" priority="1423" operator="containsText" text="Rara Vez">
      <formula>NOT(ISERROR(SEARCH("Rara Vez",AS1053)))</formula>
    </cfRule>
    <cfRule type="containsText" dxfId="776" priority="1424" operator="containsText" text="1. Improbable">
      <formula>NOT(ISERROR(SEARCH("1. Improbable",AS1053)))</formula>
    </cfRule>
  </conditionalFormatting>
  <conditionalFormatting sqref="AS1056">
    <cfRule type="containsText" dxfId="775" priority="1415" operator="containsText" text="Casi Seguro">
      <formula>NOT(ISERROR(SEARCH("Casi Seguro",AS1056)))</formula>
    </cfRule>
    <cfRule type="containsText" dxfId="774" priority="1416" operator="containsText" text="4. Probable">
      <formula>NOT(ISERROR(SEARCH("4. Probable",AS1056)))</formula>
    </cfRule>
    <cfRule type="containsText" dxfId="773" priority="1417" operator="containsText" text="Posible">
      <formula>NOT(ISERROR(SEARCH("Posible",AS1056)))</formula>
    </cfRule>
    <cfRule type="containsText" dxfId="772" priority="1418" operator="containsText" text="Rara Vez">
      <formula>NOT(ISERROR(SEARCH("Rara Vez",AS1056)))</formula>
    </cfRule>
    <cfRule type="containsText" dxfId="771" priority="1419" operator="containsText" text="1. Improbable">
      <formula>NOT(ISERROR(SEARCH("1. Improbable",AS1056)))</formula>
    </cfRule>
  </conditionalFormatting>
  <conditionalFormatting sqref="AS1059">
    <cfRule type="containsText" dxfId="770" priority="1400" operator="containsText" text="Casi Seguro">
      <formula>NOT(ISERROR(SEARCH("Casi Seguro",AS1059)))</formula>
    </cfRule>
    <cfRule type="containsText" dxfId="769" priority="1401" operator="containsText" text="4. Probable">
      <formula>NOT(ISERROR(SEARCH("4. Probable",AS1059)))</formula>
    </cfRule>
    <cfRule type="containsText" dxfId="768" priority="1402" operator="containsText" text="Posible">
      <formula>NOT(ISERROR(SEARCH("Posible",AS1059)))</formula>
    </cfRule>
    <cfRule type="containsText" dxfId="767" priority="1403" operator="containsText" text="Rara Vez">
      <formula>NOT(ISERROR(SEARCH("Rara Vez",AS1059)))</formula>
    </cfRule>
    <cfRule type="containsText" dxfId="766" priority="1404" operator="containsText" text="1. Improbable">
      <formula>NOT(ISERROR(SEARCH("1. Improbable",AS1059)))</formula>
    </cfRule>
  </conditionalFormatting>
  <conditionalFormatting sqref="AS1062">
    <cfRule type="containsText" dxfId="765" priority="1385" operator="containsText" text="Casi Seguro">
      <formula>NOT(ISERROR(SEARCH("Casi Seguro",AS1062)))</formula>
    </cfRule>
    <cfRule type="containsText" dxfId="764" priority="1386" operator="containsText" text="4. Probable">
      <formula>NOT(ISERROR(SEARCH("4. Probable",AS1062)))</formula>
    </cfRule>
    <cfRule type="containsText" dxfId="763" priority="1387" operator="containsText" text="Posible">
      <formula>NOT(ISERROR(SEARCH("Posible",AS1062)))</formula>
    </cfRule>
    <cfRule type="containsText" dxfId="762" priority="1388" operator="containsText" text="Rara Vez">
      <formula>NOT(ISERROR(SEARCH("Rara Vez",AS1062)))</formula>
    </cfRule>
    <cfRule type="containsText" dxfId="761" priority="1389" operator="containsText" text="1. Improbable">
      <formula>NOT(ISERROR(SEARCH("1. Improbable",AS1062)))</formula>
    </cfRule>
  </conditionalFormatting>
  <conditionalFormatting sqref="AS1065">
    <cfRule type="containsText" dxfId="760" priority="1370" operator="containsText" text="Casi Seguro">
      <formula>NOT(ISERROR(SEARCH("Casi Seguro",AS1065)))</formula>
    </cfRule>
    <cfRule type="containsText" dxfId="759" priority="1371" operator="containsText" text="4. Probable">
      <formula>NOT(ISERROR(SEARCH("4. Probable",AS1065)))</formula>
    </cfRule>
    <cfRule type="containsText" dxfId="758" priority="1372" operator="containsText" text="Posible">
      <formula>NOT(ISERROR(SEARCH("Posible",AS1065)))</formula>
    </cfRule>
    <cfRule type="containsText" dxfId="757" priority="1373" operator="containsText" text="Rara Vez">
      <formula>NOT(ISERROR(SEARCH("Rara Vez",AS1065)))</formula>
    </cfRule>
    <cfRule type="containsText" dxfId="756" priority="1374" operator="containsText" text="1. Improbable">
      <formula>NOT(ISERROR(SEARCH("1. Improbable",AS1065)))</formula>
    </cfRule>
  </conditionalFormatting>
  <conditionalFormatting sqref="AS1068:AS1109">
    <cfRule type="containsText" dxfId="755" priority="1238" operator="containsText" text="5. Muy alta">
      <formula>NOT(ISERROR(SEARCH("5. Muy alta",AS1068)))</formula>
    </cfRule>
    <cfRule type="containsText" dxfId="754" priority="1239" operator="containsText" text="4. Alta">
      <formula>NOT(ISERROR(SEARCH("4. Alta",AS1068)))</formula>
    </cfRule>
    <cfRule type="containsText" dxfId="753" priority="1240" operator="containsText" text="3. Media">
      <formula>NOT(ISERROR(SEARCH("3. Media",AS1068)))</formula>
    </cfRule>
    <cfRule type="containsText" dxfId="752" priority="1241" operator="containsText" text="2. Baja">
      <formula>NOT(ISERROR(SEARCH("2. Baja",AS1068)))</formula>
    </cfRule>
    <cfRule type="containsText" dxfId="751" priority="1242" operator="containsText" text="1. Muy baja">
      <formula>NOT(ISERROR(SEARCH("1. Muy baja",AS1068)))</formula>
    </cfRule>
  </conditionalFormatting>
  <conditionalFormatting sqref="AS1071">
    <cfRule type="containsText" dxfId="750" priority="1229" operator="containsText" text="Casi Seguro">
      <formula>NOT(ISERROR(SEARCH("Casi Seguro",AS1071)))</formula>
    </cfRule>
    <cfRule type="containsText" dxfId="749" priority="1230" operator="containsText" text="4. Probable">
      <formula>NOT(ISERROR(SEARCH("4. Probable",AS1071)))</formula>
    </cfRule>
    <cfRule type="containsText" dxfId="748" priority="1231" operator="containsText" text="Posible">
      <formula>NOT(ISERROR(SEARCH("Posible",AS1071)))</formula>
    </cfRule>
    <cfRule type="containsText" dxfId="747" priority="1232" operator="containsText" text="Rara Vez">
      <formula>NOT(ISERROR(SEARCH("Rara Vez",AS1071)))</formula>
    </cfRule>
    <cfRule type="containsText" dxfId="746" priority="1233" operator="containsText" text="1. Improbable">
      <formula>NOT(ISERROR(SEARCH("1. Improbable",AS1071)))</formula>
    </cfRule>
  </conditionalFormatting>
  <conditionalFormatting sqref="AS1074">
    <cfRule type="containsText" dxfId="745" priority="1224" operator="containsText" text="Casi Seguro">
      <formula>NOT(ISERROR(SEARCH("Casi Seguro",AS1074)))</formula>
    </cfRule>
    <cfRule type="containsText" dxfId="744" priority="1225" operator="containsText" text="4. Probable">
      <formula>NOT(ISERROR(SEARCH("4. Probable",AS1074)))</formula>
    </cfRule>
    <cfRule type="containsText" dxfId="743" priority="1226" operator="containsText" text="Posible">
      <formula>NOT(ISERROR(SEARCH("Posible",AS1074)))</formula>
    </cfRule>
    <cfRule type="containsText" dxfId="742" priority="1227" operator="containsText" text="Rara Vez">
      <formula>NOT(ISERROR(SEARCH("Rara Vez",AS1074)))</formula>
    </cfRule>
    <cfRule type="containsText" dxfId="741" priority="1228" operator="containsText" text="1. Improbable">
      <formula>NOT(ISERROR(SEARCH("1. Improbable",AS1074)))</formula>
    </cfRule>
  </conditionalFormatting>
  <conditionalFormatting sqref="AS1077">
    <cfRule type="containsText" dxfId="740" priority="1219" operator="containsText" text="Casi Seguro">
      <formula>NOT(ISERROR(SEARCH("Casi Seguro",AS1077)))</formula>
    </cfRule>
    <cfRule type="containsText" dxfId="739" priority="1220" operator="containsText" text="4. Probable">
      <formula>NOT(ISERROR(SEARCH("4. Probable",AS1077)))</formula>
    </cfRule>
    <cfRule type="containsText" dxfId="738" priority="1221" operator="containsText" text="Posible">
      <formula>NOT(ISERROR(SEARCH("Posible",AS1077)))</formula>
    </cfRule>
    <cfRule type="containsText" dxfId="737" priority="1222" operator="containsText" text="Rara Vez">
      <formula>NOT(ISERROR(SEARCH("Rara Vez",AS1077)))</formula>
    </cfRule>
    <cfRule type="containsText" dxfId="736" priority="1223" operator="containsText" text="1. Improbable">
      <formula>NOT(ISERROR(SEARCH("1. Improbable",AS1077)))</formula>
    </cfRule>
  </conditionalFormatting>
  <conditionalFormatting sqref="AS1080">
    <cfRule type="containsText" dxfId="735" priority="1214" operator="containsText" text="Casi Seguro">
      <formula>NOT(ISERROR(SEARCH("Casi Seguro",AS1080)))</formula>
    </cfRule>
    <cfRule type="containsText" dxfId="734" priority="1215" operator="containsText" text="4. Probable">
      <formula>NOT(ISERROR(SEARCH("4. Probable",AS1080)))</formula>
    </cfRule>
    <cfRule type="containsText" dxfId="733" priority="1216" operator="containsText" text="Posible">
      <formula>NOT(ISERROR(SEARCH("Posible",AS1080)))</formula>
    </cfRule>
    <cfRule type="containsText" dxfId="732" priority="1217" operator="containsText" text="Rara Vez">
      <formula>NOT(ISERROR(SEARCH("Rara Vez",AS1080)))</formula>
    </cfRule>
    <cfRule type="containsText" dxfId="731" priority="1218" operator="containsText" text="1. Improbable">
      <formula>NOT(ISERROR(SEARCH("1. Improbable",AS1080)))</formula>
    </cfRule>
  </conditionalFormatting>
  <conditionalFormatting sqref="AS1083">
    <cfRule type="containsText" dxfId="730" priority="1209" operator="containsText" text="Casi Seguro">
      <formula>NOT(ISERROR(SEARCH("Casi Seguro",AS1083)))</formula>
    </cfRule>
    <cfRule type="containsText" dxfId="729" priority="1210" operator="containsText" text="4. Probable">
      <formula>NOT(ISERROR(SEARCH("4. Probable",AS1083)))</formula>
    </cfRule>
    <cfRule type="containsText" dxfId="728" priority="1211" operator="containsText" text="Posible">
      <formula>NOT(ISERROR(SEARCH("Posible",AS1083)))</formula>
    </cfRule>
    <cfRule type="containsText" dxfId="727" priority="1212" operator="containsText" text="Rara Vez">
      <formula>NOT(ISERROR(SEARCH("Rara Vez",AS1083)))</formula>
    </cfRule>
    <cfRule type="containsText" dxfId="726" priority="1213" operator="containsText" text="1. Improbable">
      <formula>NOT(ISERROR(SEARCH("1. Improbable",AS1083)))</formula>
    </cfRule>
  </conditionalFormatting>
  <conditionalFormatting sqref="AS1086">
    <cfRule type="containsText" dxfId="725" priority="1204" operator="containsText" text="Casi Seguro">
      <formula>NOT(ISERROR(SEARCH("Casi Seguro",AS1086)))</formula>
    </cfRule>
    <cfRule type="containsText" dxfId="724" priority="1205" operator="containsText" text="4. Probable">
      <formula>NOT(ISERROR(SEARCH("4. Probable",AS1086)))</formula>
    </cfRule>
    <cfRule type="containsText" dxfId="723" priority="1206" operator="containsText" text="Posible">
      <formula>NOT(ISERROR(SEARCH("Posible",AS1086)))</formula>
    </cfRule>
    <cfRule type="containsText" dxfId="722" priority="1207" operator="containsText" text="Rara Vez">
      <formula>NOT(ISERROR(SEARCH("Rara Vez",AS1086)))</formula>
    </cfRule>
    <cfRule type="containsText" dxfId="721" priority="1208" operator="containsText" text="1. Improbable">
      <formula>NOT(ISERROR(SEARCH("1. Improbable",AS1086)))</formula>
    </cfRule>
  </conditionalFormatting>
  <conditionalFormatting sqref="AS1089">
    <cfRule type="containsText" dxfId="720" priority="1144" operator="containsText" text="Casi Seguro">
      <formula>NOT(ISERROR(SEARCH("Casi Seguro",AS1089)))</formula>
    </cfRule>
    <cfRule type="containsText" dxfId="719" priority="1145" operator="containsText" text="4. Probable">
      <formula>NOT(ISERROR(SEARCH("4. Probable",AS1089)))</formula>
    </cfRule>
    <cfRule type="containsText" dxfId="718" priority="1146" operator="containsText" text="Posible">
      <formula>NOT(ISERROR(SEARCH("Posible",AS1089)))</formula>
    </cfRule>
    <cfRule type="containsText" dxfId="717" priority="1147" operator="containsText" text="Rara Vez">
      <formula>NOT(ISERROR(SEARCH("Rara Vez",AS1089)))</formula>
    </cfRule>
    <cfRule type="containsText" dxfId="716" priority="1148" operator="containsText" text="1. Improbable">
      <formula>NOT(ISERROR(SEARCH("1. Improbable",AS1089)))</formula>
    </cfRule>
  </conditionalFormatting>
  <conditionalFormatting sqref="AS1092">
    <cfRule type="containsText" dxfId="715" priority="1199" operator="containsText" text="Casi Seguro">
      <formula>NOT(ISERROR(SEARCH("Casi Seguro",AS1092)))</formula>
    </cfRule>
    <cfRule type="containsText" dxfId="714" priority="1200" operator="containsText" text="4. Probable">
      <formula>NOT(ISERROR(SEARCH("4. Probable",AS1092)))</formula>
    </cfRule>
    <cfRule type="containsText" dxfId="713" priority="1201" operator="containsText" text="Posible">
      <formula>NOT(ISERROR(SEARCH("Posible",AS1092)))</formula>
    </cfRule>
    <cfRule type="containsText" dxfId="712" priority="1202" operator="containsText" text="Rara Vez">
      <formula>NOT(ISERROR(SEARCH("Rara Vez",AS1092)))</formula>
    </cfRule>
    <cfRule type="containsText" dxfId="711" priority="1203" operator="containsText" text="1. Improbable">
      <formula>NOT(ISERROR(SEARCH("1. Improbable",AS1092)))</formula>
    </cfRule>
  </conditionalFormatting>
  <conditionalFormatting sqref="AS1095">
    <cfRule type="containsText" dxfId="710" priority="1139" operator="containsText" text="Casi Seguro">
      <formula>NOT(ISERROR(SEARCH("Casi Seguro",AS1095)))</formula>
    </cfRule>
    <cfRule type="containsText" dxfId="709" priority="1140" operator="containsText" text="4. Probable">
      <formula>NOT(ISERROR(SEARCH("4. Probable",AS1095)))</formula>
    </cfRule>
    <cfRule type="containsText" dxfId="708" priority="1141" operator="containsText" text="Posible">
      <formula>NOT(ISERROR(SEARCH("Posible",AS1095)))</formula>
    </cfRule>
    <cfRule type="containsText" dxfId="707" priority="1142" operator="containsText" text="Rara Vez">
      <formula>NOT(ISERROR(SEARCH("Rara Vez",AS1095)))</formula>
    </cfRule>
    <cfRule type="containsText" dxfId="706" priority="1143" operator="containsText" text="1. Improbable">
      <formula>NOT(ISERROR(SEARCH("1. Improbable",AS1095)))</formula>
    </cfRule>
  </conditionalFormatting>
  <conditionalFormatting sqref="AS1098">
    <cfRule type="containsText" dxfId="705" priority="1194" operator="containsText" text="Casi Seguro">
      <formula>NOT(ISERROR(SEARCH("Casi Seguro",AS1098)))</formula>
    </cfRule>
    <cfRule type="containsText" dxfId="704" priority="1195" operator="containsText" text="4. Probable">
      <formula>NOT(ISERROR(SEARCH("4. Probable",AS1098)))</formula>
    </cfRule>
    <cfRule type="containsText" dxfId="703" priority="1196" operator="containsText" text="Posible">
      <formula>NOT(ISERROR(SEARCH("Posible",AS1098)))</formula>
    </cfRule>
    <cfRule type="containsText" dxfId="702" priority="1197" operator="containsText" text="Rara Vez">
      <formula>NOT(ISERROR(SEARCH("Rara Vez",AS1098)))</formula>
    </cfRule>
    <cfRule type="containsText" dxfId="701" priority="1198" operator="containsText" text="1. Improbable">
      <formula>NOT(ISERROR(SEARCH("1. Improbable",AS1098)))</formula>
    </cfRule>
  </conditionalFormatting>
  <conditionalFormatting sqref="AS1101">
    <cfRule type="containsText" dxfId="700" priority="1134" operator="containsText" text="Casi Seguro">
      <formula>NOT(ISERROR(SEARCH("Casi Seguro",AS1101)))</formula>
    </cfRule>
    <cfRule type="containsText" dxfId="699" priority="1135" operator="containsText" text="4. Probable">
      <formula>NOT(ISERROR(SEARCH("4. Probable",AS1101)))</formula>
    </cfRule>
    <cfRule type="containsText" dxfId="698" priority="1136" operator="containsText" text="Posible">
      <formula>NOT(ISERROR(SEARCH("Posible",AS1101)))</formula>
    </cfRule>
    <cfRule type="containsText" dxfId="697" priority="1137" operator="containsText" text="Rara Vez">
      <formula>NOT(ISERROR(SEARCH("Rara Vez",AS1101)))</formula>
    </cfRule>
    <cfRule type="containsText" dxfId="696" priority="1138" operator="containsText" text="1. Improbable">
      <formula>NOT(ISERROR(SEARCH("1. Improbable",AS1101)))</formula>
    </cfRule>
  </conditionalFormatting>
  <conditionalFormatting sqref="AS1104">
    <cfRule type="containsText" dxfId="695" priority="1169" operator="containsText" text="Casi Seguro">
      <formula>NOT(ISERROR(SEARCH("Casi Seguro",AS1104)))</formula>
    </cfRule>
    <cfRule type="containsText" dxfId="694" priority="1170" operator="containsText" text="4. Probable">
      <formula>NOT(ISERROR(SEARCH("4. Probable",AS1104)))</formula>
    </cfRule>
    <cfRule type="containsText" dxfId="693" priority="1171" operator="containsText" text="Posible">
      <formula>NOT(ISERROR(SEARCH("Posible",AS1104)))</formula>
    </cfRule>
    <cfRule type="containsText" dxfId="692" priority="1172" operator="containsText" text="Rara Vez">
      <formula>NOT(ISERROR(SEARCH("Rara Vez",AS1104)))</formula>
    </cfRule>
    <cfRule type="containsText" dxfId="691" priority="1173" operator="containsText" text="1. Improbable">
      <formula>NOT(ISERROR(SEARCH("1. Improbable",AS1104)))</formula>
    </cfRule>
  </conditionalFormatting>
  <conditionalFormatting sqref="AS1107">
    <cfRule type="containsText" dxfId="690" priority="1154" operator="containsText" text="Casi Seguro">
      <formula>NOT(ISERROR(SEARCH("Casi Seguro",AS1107)))</formula>
    </cfRule>
    <cfRule type="containsText" dxfId="689" priority="1155" operator="containsText" text="4. Probable">
      <formula>NOT(ISERROR(SEARCH("4. Probable",AS1107)))</formula>
    </cfRule>
    <cfRule type="containsText" dxfId="688" priority="1156" operator="containsText" text="Posible">
      <formula>NOT(ISERROR(SEARCH("Posible",AS1107)))</formula>
    </cfRule>
    <cfRule type="containsText" dxfId="687" priority="1157" operator="containsText" text="Rara Vez">
      <formula>NOT(ISERROR(SEARCH("Rara Vez",AS1107)))</formula>
    </cfRule>
    <cfRule type="containsText" dxfId="686" priority="1158" operator="containsText" text="1. Improbable">
      <formula>NOT(ISERROR(SEARCH("1. Improbable",AS1107)))</formula>
    </cfRule>
  </conditionalFormatting>
  <conditionalFormatting sqref="AS1110:AS1151">
    <cfRule type="containsText" dxfId="685" priority="1115" operator="containsText" text="5. Muy alta">
      <formula>NOT(ISERROR(SEARCH("5. Muy alta",AS1110)))</formula>
    </cfRule>
    <cfRule type="containsText" dxfId="684" priority="1116" operator="containsText" text="4. Alta">
      <formula>NOT(ISERROR(SEARCH("4. Alta",AS1110)))</formula>
    </cfRule>
    <cfRule type="containsText" dxfId="683" priority="1117" operator="containsText" text="3. Media">
      <formula>NOT(ISERROR(SEARCH("3. Media",AS1110)))</formula>
    </cfRule>
    <cfRule type="containsText" dxfId="682" priority="1118" operator="containsText" text="2. Baja">
      <formula>NOT(ISERROR(SEARCH("2. Baja",AS1110)))</formula>
    </cfRule>
    <cfRule type="containsText" dxfId="681" priority="1119" operator="containsText" text="1. Muy baja">
      <formula>NOT(ISERROR(SEARCH("1. Muy baja",AS1110)))</formula>
    </cfRule>
  </conditionalFormatting>
  <conditionalFormatting sqref="AS1113">
    <cfRule type="containsText" dxfId="680" priority="1106" operator="containsText" text="Casi Seguro">
      <formula>NOT(ISERROR(SEARCH("Casi Seguro",AS1113)))</formula>
    </cfRule>
    <cfRule type="containsText" dxfId="679" priority="1107" operator="containsText" text="4. Probable">
      <formula>NOT(ISERROR(SEARCH("4. Probable",AS1113)))</formula>
    </cfRule>
    <cfRule type="containsText" dxfId="678" priority="1108" operator="containsText" text="Posible">
      <formula>NOT(ISERROR(SEARCH("Posible",AS1113)))</formula>
    </cfRule>
    <cfRule type="containsText" dxfId="677" priority="1109" operator="containsText" text="Rara Vez">
      <formula>NOT(ISERROR(SEARCH("Rara Vez",AS1113)))</formula>
    </cfRule>
    <cfRule type="containsText" dxfId="676" priority="1110" operator="containsText" text="1. Improbable">
      <formula>NOT(ISERROR(SEARCH("1. Improbable",AS1113)))</formula>
    </cfRule>
  </conditionalFormatting>
  <conditionalFormatting sqref="AS1116">
    <cfRule type="containsText" dxfId="675" priority="1101" operator="containsText" text="Casi Seguro">
      <formula>NOT(ISERROR(SEARCH("Casi Seguro",AS1116)))</formula>
    </cfRule>
    <cfRule type="containsText" dxfId="674" priority="1102" operator="containsText" text="4. Probable">
      <formula>NOT(ISERROR(SEARCH("4. Probable",AS1116)))</formula>
    </cfRule>
    <cfRule type="containsText" dxfId="673" priority="1103" operator="containsText" text="Posible">
      <formula>NOT(ISERROR(SEARCH("Posible",AS1116)))</formula>
    </cfRule>
    <cfRule type="containsText" dxfId="672" priority="1104" operator="containsText" text="Rara Vez">
      <formula>NOT(ISERROR(SEARCH("Rara Vez",AS1116)))</formula>
    </cfRule>
    <cfRule type="containsText" dxfId="671" priority="1105" operator="containsText" text="1. Improbable">
      <formula>NOT(ISERROR(SEARCH("1. Improbable",AS1116)))</formula>
    </cfRule>
  </conditionalFormatting>
  <conditionalFormatting sqref="AS1119">
    <cfRule type="containsText" dxfId="670" priority="1096" operator="containsText" text="Casi Seguro">
      <formula>NOT(ISERROR(SEARCH("Casi Seguro",AS1119)))</formula>
    </cfRule>
    <cfRule type="containsText" dxfId="669" priority="1097" operator="containsText" text="4. Probable">
      <formula>NOT(ISERROR(SEARCH("4. Probable",AS1119)))</formula>
    </cfRule>
    <cfRule type="containsText" dxfId="668" priority="1098" operator="containsText" text="Posible">
      <formula>NOT(ISERROR(SEARCH("Posible",AS1119)))</formula>
    </cfRule>
    <cfRule type="containsText" dxfId="667" priority="1099" operator="containsText" text="Rara Vez">
      <formula>NOT(ISERROR(SEARCH("Rara Vez",AS1119)))</formula>
    </cfRule>
    <cfRule type="containsText" dxfId="666" priority="1100" operator="containsText" text="1. Improbable">
      <formula>NOT(ISERROR(SEARCH("1. Improbable",AS1119)))</formula>
    </cfRule>
  </conditionalFormatting>
  <conditionalFormatting sqref="AS1122 AS1125 AS1128 AS1131 AS1134 AS1137 AS1140 AS1143 AS1146 AS1149">
    <cfRule type="containsText" dxfId="665" priority="1092" operator="containsText" text="4. Probable">
      <formula>NOT(ISERROR(SEARCH("4. Probable",AS1122)))</formula>
    </cfRule>
    <cfRule type="containsText" dxfId="664" priority="1093" operator="containsText" text="Posible">
      <formula>NOT(ISERROR(SEARCH("Posible",AS1122)))</formula>
    </cfRule>
    <cfRule type="containsText" dxfId="663" priority="1094" operator="containsText" text="Rara Vez">
      <formula>NOT(ISERROR(SEARCH("Rara Vez",AS1122)))</formula>
    </cfRule>
    <cfRule type="containsText" dxfId="662" priority="1095" operator="containsText" text="1. Improbable">
      <formula>NOT(ISERROR(SEARCH("1. Improbable",AS1122)))</formula>
    </cfRule>
  </conditionalFormatting>
  <conditionalFormatting sqref="AS1125 AS1128 AS1131 AS1134 AS1137 AS1140 AS1143 AS1146 AS1149 AS1122">
    <cfRule type="containsText" dxfId="661" priority="1091" operator="containsText" text="Casi Seguro">
      <formula>NOT(ISERROR(SEARCH("Casi Seguro",AS1122)))</formula>
    </cfRule>
  </conditionalFormatting>
  <conditionalFormatting sqref="AS1125 AS1128 AS1131 AS1134 AS1137 AS1140 AS1143 AS1146 AS1149">
    <cfRule type="containsText" dxfId="660" priority="1087" operator="containsText" text="4. Probable">
      <formula>NOT(ISERROR(SEARCH("4. Probable",AS1125)))</formula>
    </cfRule>
    <cfRule type="containsText" dxfId="659" priority="1088" operator="containsText" text="Posible">
      <formula>NOT(ISERROR(SEARCH("Posible",AS1125)))</formula>
    </cfRule>
    <cfRule type="containsText" dxfId="658" priority="1089" operator="containsText" text="Rara Vez">
      <formula>NOT(ISERROR(SEARCH("Rara Vez",AS1125)))</formula>
    </cfRule>
    <cfRule type="containsText" dxfId="657" priority="1090" operator="containsText" text="1. Improbable">
      <formula>NOT(ISERROR(SEARCH("1. Improbable",AS1125)))</formula>
    </cfRule>
  </conditionalFormatting>
  <conditionalFormatting sqref="AS1128 AS1131 AS1134 AS1137 AS1140 AS1143 AS1146 AS1149 AS1125">
    <cfRule type="containsText" dxfId="656" priority="1086" operator="containsText" text="Casi Seguro">
      <formula>NOT(ISERROR(SEARCH("Casi Seguro",AS1125)))</formula>
    </cfRule>
  </conditionalFormatting>
  <conditionalFormatting sqref="AS1128">
    <cfRule type="containsText" dxfId="655" priority="1081" operator="containsText" text="Casi Seguro">
      <formula>NOT(ISERROR(SEARCH("Casi Seguro",AS1128)))</formula>
    </cfRule>
    <cfRule type="containsText" dxfId="654" priority="1082" operator="containsText" text="4. Probable">
      <formula>NOT(ISERROR(SEARCH("4. Probable",AS1128)))</formula>
    </cfRule>
    <cfRule type="containsText" dxfId="653" priority="1083" operator="containsText" text="Posible">
      <formula>NOT(ISERROR(SEARCH("Posible",AS1128)))</formula>
    </cfRule>
    <cfRule type="containsText" dxfId="652" priority="1084" operator="containsText" text="Rara Vez">
      <formula>NOT(ISERROR(SEARCH("Rara Vez",AS1128)))</formula>
    </cfRule>
    <cfRule type="containsText" dxfId="651" priority="1085" operator="containsText" text="1. Improbable">
      <formula>NOT(ISERROR(SEARCH("1. Improbable",AS1128)))</formula>
    </cfRule>
  </conditionalFormatting>
  <conditionalFormatting sqref="AS1131">
    <cfRule type="containsText" dxfId="650" priority="1076" operator="containsText" text="Casi Seguro">
      <formula>NOT(ISERROR(SEARCH("Casi Seguro",AS1131)))</formula>
    </cfRule>
    <cfRule type="containsText" dxfId="649" priority="1077" operator="containsText" text="4. Probable">
      <formula>NOT(ISERROR(SEARCH("4. Probable",AS1131)))</formula>
    </cfRule>
    <cfRule type="containsText" dxfId="648" priority="1078" operator="containsText" text="Posible">
      <formula>NOT(ISERROR(SEARCH("Posible",AS1131)))</formula>
    </cfRule>
    <cfRule type="containsText" dxfId="647" priority="1079" operator="containsText" text="Rara Vez">
      <formula>NOT(ISERROR(SEARCH("Rara Vez",AS1131)))</formula>
    </cfRule>
    <cfRule type="containsText" dxfId="646" priority="1080" operator="containsText" text="1. Improbable">
      <formula>NOT(ISERROR(SEARCH("1. Improbable",AS1131)))</formula>
    </cfRule>
  </conditionalFormatting>
  <conditionalFormatting sqref="AS1134">
    <cfRule type="containsText" dxfId="645" priority="1071" operator="containsText" text="Casi Seguro">
      <formula>NOT(ISERROR(SEARCH("Casi Seguro",AS1134)))</formula>
    </cfRule>
    <cfRule type="containsText" dxfId="644" priority="1072" operator="containsText" text="4. Probable">
      <formula>NOT(ISERROR(SEARCH("4. Probable",AS1134)))</formula>
    </cfRule>
    <cfRule type="containsText" dxfId="643" priority="1073" operator="containsText" text="Posible">
      <formula>NOT(ISERROR(SEARCH("Posible",AS1134)))</formula>
    </cfRule>
    <cfRule type="containsText" dxfId="642" priority="1074" operator="containsText" text="Rara Vez">
      <formula>NOT(ISERROR(SEARCH("Rara Vez",AS1134)))</formula>
    </cfRule>
    <cfRule type="containsText" dxfId="641" priority="1075" operator="containsText" text="1. Improbable">
      <formula>NOT(ISERROR(SEARCH("1. Improbable",AS1134)))</formula>
    </cfRule>
  </conditionalFormatting>
  <conditionalFormatting sqref="AS1137 AS1140 AS1143 AS1146 AS1149">
    <cfRule type="containsText" dxfId="640" priority="1067" operator="containsText" text="4. Probable">
      <formula>NOT(ISERROR(SEARCH("4. Probable",AS1137)))</formula>
    </cfRule>
    <cfRule type="containsText" dxfId="639" priority="1068" operator="containsText" text="Posible">
      <formula>NOT(ISERROR(SEARCH("Posible",AS1137)))</formula>
    </cfRule>
    <cfRule type="containsText" dxfId="638" priority="1069" operator="containsText" text="Rara Vez">
      <formula>NOT(ISERROR(SEARCH("Rara Vez",AS1137)))</formula>
    </cfRule>
    <cfRule type="containsText" dxfId="637" priority="1070" operator="containsText" text="1. Improbable">
      <formula>NOT(ISERROR(SEARCH("1. Improbable",AS1137)))</formula>
    </cfRule>
  </conditionalFormatting>
  <conditionalFormatting sqref="AS1140 AS1143 AS1146 AS1149 AS1137">
    <cfRule type="containsText" dxfId="636" priority="1066" operator="containsText" text="Casi Seguro">
      <formula>NOT(ISERROR(SEARCH("Casi Seguro",AS1137)))</formula>
    </cfRule>
  </conditionalFormatting>
  <conditionalFormatting sqref="AS1140">
    <cfRule type="containsText" dxfId="635" priority="1061" operator="containsText" text="Casi Seguro">
      <formula>NOT(ISERROR(SEARCH("Casi Seguro",AS1140)))</formula>
    </cfRule>
    <cfRule type="containsText" dxfId="634" priority="1062" operator="containsText" text="4. Probable">
      <formula>NOT(ISERROR(SEARCH("4. Probable",AS1140)))</formula>
    </cfRule>
    <cfRule type="containsText" dxfId="633" priority="1063" operator="containsText" text="Posible">
      <formula>NOT(ISERROR(SEARCH("Posible",AS1140)))</formula>
    </cfRule>
    <cfRule type="containsText" dxfId="632" priority="1064" operator="containsText" text="Rara Vez">
      <formula>NOT(ISERROR(SEARCH("Rara Vez",AS1140)))</formula>
    </cfRule>
    <cfRule type="containsText" dxfId="631" priority="1065" operator="containsText" text="1. Improbable">
      <formula>NOT(ISERROR(SEARCH("1. Improbable",AS1140)))</formula>
    </cfRule>
  </conditionalFormatting>
  <conditionalFormatting sqref="AS1143">
    <cfRule type="containsText" dxfId="630" priority="1046" operator="containsText" text="Casi Seguro">
      <formula>NOT(ISERROR(SEARCH("Casi Seguro",AS1143)))</formula>
    </cfRule>
    <cfRule type="containsText" dxfId="629" priority="1047" operator="containsText" text="4. Probable">
      <formula>NOT(ISERROR(SEARCH("4. Probable",AS1143)))</formula>
    </cfRule>
    <cfRule type="containsText" dxfId="628" priority="1048" operator="containsText" text="Posible">
      <formula>NOT(ISERROR(SEARCH("Posible",AS1143)))</formula>
    </cfRule>
    <cfRule type="containsText" dxfId="627" priority="1049" operator="containsText" text="Rara Vez">
      <formula>NOT(ISERROR(SEARCH("Rara Vez",AS1143)))</formula>
    </cfRule>
    <cfRule type="containsText" dxfId="626" priority="1050" operator="containsText" text="1. Improbable">
      <formula>NOT(ISERROR(SEARCH("1. Improbable",AS1143)))</formula>
    </cfRule>
  </conditionalFormatting>
  <conditionalFormatting sqref="AS1146">
    <cfRule type="containsText" dxfId="625" priority="1031" operator="containsText" text="Casi Seguro">
      <formula>NOT(ISERROR(SEARCH("Casi Seguro",AS1146)))</formula>
    </cfRule>
    <cfRule type="containsText" dxfId="624" priority="1032" operator="containsText" text="4. Probable">
      <formula>NOT(ISERROR(SEARCH("4. Probable",AS1146)))</formula>
    </cfRule>
    <cfRule type="containsText" dxfId="623" priority="1033" operator="containsText" text="Posible">
      <formula>NOT(ISERROR(SEARCH("Posible",AS1146)))</formula>
    </cfRule>
    <cfRule type="containsText" dxfId="622" priority="1034" operator="containsText" text="Rara Vez">
      <formula>NOT(ISERROR(SEARCH("Rara Vez",AS1146)))</formula>
    </cfRule>
    <cfRule type="containsText" dxfId="621" priority="1035" operator="containsText" text="1. Improbable">
      <formula>NOT(ISERROR(SEARCH("1. Improbable",AS1146)))</formula>
    </cfRule>
  </conditionalFormatting>
  <conditionalFormatting sqref="AS1149">
    <cfRule type="containsText" dxfId="620" priority="1016" operator="containsText" text="Casi Seguro">
      <formula>NOT(ISERROR(SEARCH("Casi Seguro",AS1149)))</formula>
    </cfRule>
    <cfRule type="containsText" dxfId="619" priority="1017" operator="containsText" text="4. Probable">
      <formula>NOT(ISERROR(SEARCH("4. Probable",AS1149)))</formula>
    </cfRule>
    <cfRule type="containsText" dxfId="618" priority="1018" operator="containsText" text="Posible">
      <formula>NOT(ISERROR(SEARCH("Posible",AS1149)))</formula>
    </cfRule>
    <cfRule type="containsText" dxfId="617" priority="1019" operator="containsText" text="Rara Vez">
      <formula>NOT(ISERROR(SEARCH("Rara Vez",AS1149)))</formula>
    </cfRule>
    <cfRule type="containsText" dxfId="616" priority="1020" operator="containsText" text="1. Improbable">
      <formula>NOT(ISERROR(SEARCH("1. Improbable",AS1149)))</formula>
    </cfRule>
  </conditionalFormatting>
  <conditionalFormatting sqref="AS1152:AS1181">
    <cfRule type="containsText" dxfId="615" priority="894" operator="containsText" text="5. Muy alta">
      <formula>NOT(ISERROR(SEARCH("5. Muy alta",AS1152)))</formula>
    </cfRule>
    <cfRule type="containsText" dxfId="614" priority="895" operator="containsText" text="4. Alta">
      <formula>NOT(ISERROR(SEARCH("4. Alta",AS1152)))</formula>
    </cfRule>
    <cfRule type="containsText" dxfId="613" priority="896" operator="containsText" text="3. Media">
      <formula>NOT(ISERROR(SEARCH("3. Media",AS1152)))</formula>
    </cfRule>
    <cfRule type="containsText" dxfId="612" priority="897" operator="containsText" text="2. Baja">
      <formula>NOT(ISERROR(SEARCH("2. Baja",AS1152)))</formula>
    </cfRule>
    <cfRule type="containsText" dxfId="611" priority="898" operator="containsText" text="1. Muy baja">
      <formula>NOT(ISERROR(SEARCH("1. Muy baja",AS1152)))</formula>
    </cfRule>
  </conditionalFormatting>
  <conditionalFormatting sqref="AS1158">
    <cfRule type="containsText" dxfId="610" priority="885" operator="containsText" text="Casi Seguro">
      <formula>NOT(ISERROR(SEARCH("Casi Seguro",AS1158)))</formula>
    </cfRule>
    <cfRule type="containsText" dxfId="609" priority="886" operator="containsText" text="4. Probable">
      <formula>NOT(ISERROR(SEARCH("4. Probable",AS1158)))</formula>
    </cfRule>
    <cfRule type="containsText" dxfId="608" priority="887" operator="containsText" text="Posible">
      <formula>NOT(ISERROR(SEARCH("Posible",AS1158)))</formula>
    </cfRule>
    <cfRule type="containsText" dxfId="607" priority="888" operator="containsText" text="Rara Vez">
      <formula>NOT(ISERROR(SEARCH("Rara Vez",AS1158)))</formula>
    </cfRule>
    <cfRule type="containsText" dxfId="606" priority="889" operator="containsText" text="1. Improbable">
      <formula>NOT(ISERROR(SEARCH("1. Improbable",AS1158)))</formula>
    </cfRule>
  </conditionalFormatting>
  <conditionalFormatting sqref="AS1161">
    <cfRule type="containsText" dxfId="605" priority="845" operator="containsText" text="Casi Seguro">
      <formula>NOT(ISERROR(SEARCH("Casi Seguro",AS1161)))</formula>
    </cfRule>
    <cfRule type="containsText" dxfId="604" priority="846" operator="containsText" text="4. Probable">
      <formula>NOT(ISERROR(SEARCH("4. Probable",AS1161)))</formula>
    </cfRule>
    <cfRule type="containsText" dxfId="603" priority="847" operator="containsText" text="Posible">
      <formula>NOT(ISERROR(SEARCH("Posible",AS1161)))</formula>
    </cfRule>
    <cfRule type="containsText" dxfId="602" priority="848" operator="containsText" text="Rara Vez">
      <formula>NOT(ISERROR(SEARCH("Rara Vez",AS1161)))</formula>
    </cfRule>
    <cfRule type="containsText" dxfId="601" priority="849" operator="containsText" text="1. Improbable">
      <formula>NOT(ISERROR(SEARCH("1. Improbable",AS1161)))</formula>
    </cfRule>
  </conditionalFormatting>
  <conditionalFormatting sqref="AS1164">
    <cfRule type="containsText" dxfId="600" priority="880" operator="containsText" text="Casi Seguro">
      <formula>NOT(ISERROR(SEARCH("Casi Seguro",AS1164)))</formula>
    </cfRule>
    <cfRule type="containsText" dxfId="599" priority="881" operator="containsText" text="4. Probable">
      <formula>NOT(ISERROR(SEARCH("4. Probable",AS1164)))</formula>
    </cfRule>
    <cfRule type="containsText" dxfId="598" priority="882" operator="containsText" text="Posible">
      <formula>NOT(ISERROR(SEARCH("Posible",AS1164)))</formula>
    </cfRule>
    <cfRule type="containsText" dxfId="597" priority="883" operator="containsText" text="Rara Vez">
      <formula>NOT(ISERROR(SEARCH("Rara Vez",AS1164)))</formula>
    </cfRule>
    <cfRule type="containsText" dxfId="596" priority="884" operator="containsText" text="1. Improbable">
      <formula>NOT(ISERROR(SEARCH("1. Improbable",AS1164)))</formula>
    </cfRule>
  </conditionalFormatting>
  <conditionalFormatting sqref="AS1167">
    <cfRule type="containsText" dxfId="595" priority="875" operator="containsText" text="Casi Seguro">
      <formula>NOT(ISERROR(SEARCH("Casi Seguro",AS1167)))</formula>
    </cfRule>
    <cfRule type="containsText" dxfId="594" priority="876" operator="containsText" text="4. Probable">
      <formula>NOT(ISERROR(SEARCH("4. Probable",AS1167)))</formula>
    </cfRule>
    <cfRule type="containsText" dxfId="593" priority="877" operator="containsText" text="Posible">
      <formula>NOT(ISERROR(SEARCH("Posible",AS1167)))</formula>
    </cfRule>
    <cfRule type="containsText" dxfId="592" priority="878" operator="containsText" text="Rara Vez">
      <formula>NOT(ISERROR(SEARCH("Rara Vez",AS1167)))</formula>
    </cfRule>
    <cfRule type="containsText" dxfId="591" priority="879" operator="containsText" text="1. Improbable">
      <formula>NOT(ISERROR(SEARCH("1. Improbable",AS1167)))</formula>
    </cfRule>
  </conditionalFormatting>
  <conditionalFormatting sqref="AS1170">
    <cfRule type="containsText" dxfId="590" priority="870" operator="containsText" text="Casi Seguro">
      <formula>NOT(ISERROR(SEARCH("Casi Seguro",AS1170)))</formula>
    </cfRule>
    <cfRule type="containsText" dxfId="589" priority="871" operator="containsText" text="4. Probable">
      <formula>NOT(ISERROR(SEARCH("4. Probable",AS1170)))</formula>
    </cfRule>
    <cfRule type="containsText" dxfId="588" priority="872" operator="containsText" text="Posible">
      <formula>NOT(ISERROR(SEARCH("Posible",AS1170)))</formula>
    </cfRule>
    <cfRule type="containsText" dxfId="587" priority="873" operator="containsText" text="Rara Vez">
      <formula>NOT(ISERROR(SEARCH("Rara Vez",AS1170)))</formula>
    </cfRule>
    <cfRule type="containsText" dxfId="586" priority="874" operator="containsText" text="1. Improbable">
      <formula>NOT(ISERROR(SEARCH("1. Improbable",AS1170)))</formula>
    </cfRule>
  </conditionalFormatting>
  <conditionalFormatting sqref="AS1173">
    <cfRule type="containsText" dxfId="585" priority="865" operator="containsText" text="Casi Seguro">
      <formula>NOT(ISERROR(SEARCH("Casi Seguro",AS1173)))</formula>
    </cfRule>
    <cfRule type="containsText" dxfId="584" priority="866" operator="containsText" text="4. Probable">
      <formula>NOT(ISERROR(SEARCH("4. Probable",AS1173)))</formula>
    </cfRule>
    <cfRule type="containsText" dxfId="583" priority="867" operator="containsText" text="Posible">
      <formula>NOT(ISERROR(SEARCH("Posible",AS1173)))</formula>
    </cfRule>
    <cfRule type="containsText" dxfId="582" priority="868" operator="containsText" text="Rara Vez">
      <formula>NOT(ISERROR(SEARCH("Rara Vez",AS1173)))</formula>
    </cfRule>
    <cfRule type="containsText" dxfId="581" priority="869" operator="containsText" text="1. Improbable">
      <formula>NOT(ISERROR(SEARCH("1. Improbable",AS1173)))</formula>
    </cfRule>
  </conditionalFormatting>
  <conditionalFormatting sqref="AS1176">
    <cfRule type="containsText" dxfId="580" priority="860" operator="containsText" text="Casi Seguro">
      <formula>NOT(ISERROR(SEARCH("Casi Seguro",AS1176)))</formula>
    </cfRule>
    <cfRule type="containsText" dxfId="579" priority="861" operator="containsText" text="4. Probable">
      <formula>NOT(ISERROR(SEARCH("4. Probable",AS1176)))</formula>
    </cfRule>
    <cfRule type="containsText" dxfId="578" priority="862" operator="containsText" text="Posible">
      <formula>NOT(ISERROR(SEARCH("Posible",AS1176)))</formula>
    </cfRule>
    <cfRule type="containsText" dxfId="577" priority="863" operator="containsText" text="Rara Vez">
      <formula>NOT(ISERROR(SEARCH("Rara Vez",AS1176)))</formula>
    </cfRule>
    <cfRule type="containsText" dxfId="576" priority="864" operator="containsText" text="1. Improbable">
      <formula>NOT(ISERROR(SEARCH("1. Improbable",AS1176)))</formula>
    </cfRule>
  </conditionalFormatting>
  <conditionalFormatting sqref="AS1179">
    <cfRule type="containsText" dxfId="575" priority="855" operator="containsText" text="Casi Seguro">
      <formula>NOT(ISERROR(SEARCH("Casi Seguro",AS1179)))</formula>
    </cfRule>
    <cfRule type="containsText" dxfId="574" priority="856" operator="containsText" text="4. Probable">
      <formula>NOT(ISERROR(SEARCH("4. Probable",AS1179)))</formula>
    </cfRule>
    <cfRule type="containsText" dxfId="573" priority="857" operator="containsText" text="Posible">
      <formula>NOT(ISERROR(SEARCH("Posible",AS1179)))</formula>
    </cfRule>
    <cfRule type="containsText" dxfId="572" priority="858" operator="containsText" text="Rara Vez">
      <formula>NOT(ISERROR(SEARCH("Rara Vez",AS1179)))</formula>
    </cfRule>
    <cfRule type="containsText" dxfId="571" priority="859" operator="containsText" text="1. Improbable">
      <formula>NOT(ISERROR(SEARCH("1. Improbable",AS1179)))</formula>
    </cfRule>
  </conditionalFormatting>
  <conditionalFormatting sqref="AS1182 AS1185 AS1188 AS1191 AS1194 AS1197">
    <cfRule type="containsText" dxfId="570" priority="795" operator="containsText" text="Casi Seguro">
      <formula>NOT(ISERROR(SEARCH("Casi Seguro",AS1182)))</formula>
    </cfRule>
    <cfRule type="containsText" dxfId="569" priority="796" operator="containsText" text="4. Probable">
      <formula>NOT(ISERROR(SEARCH("4. Probable",AS1182)))</formula>
    </cfRule>
    <cfRule type="containsText" dxfId="568" priority="797" operator="containsText" text="Posible">
      <formula>NOT(ISERROR(SEARCH("Posible",AS1182)))</formula>
    </cfRule>
    <cfRule type="containsText" dxfId="567" priority="798" operator="containsText" text="Rara Vez">
      <formula>NOT(ISERROR(SEARCH("Rara Vez",AS1182)))</formula>
    </cfRule>
    <cfRule type="containsText" dxfId="566" priority="799" operator="containsText" text="1. Improbable">
      <formula>NOT(ISERROR(SEARCH("1. Improbable",AS1182)))</formula>
    </cfRule>
  </conditionalFormatting>
  <conditionalFormatting sqref="AS1182:AS1199 M1182:M1199">
    <cfRule type="containsText" dxfId="565" priority="840" operator="containsText" text="5. Muy alta">
      <formula>NOT(ISERROR(SEARCH("5. Muy alta",M1182)))</formula>
    </cfRule>
  </conditionalFormatting>
  <conditionalFormatting sqref="AS1200">
    <cfRule type="containsText" dxfId="564" priority="772" operator="containsText" text="Casi Seguro">
      <formula>NOT(ISERROR(SEARCH("Casi Seguro",AS1200)))</formula>
    </cfRule>
    <cfRule type="containsText" dxfId="563" priority="773" operator="containsText" text="4. Probable">
      <formula>NOT(ISERROR(SEARCH("4. Probable",AS1200)))</formula>
    </cfRule>
    <cfRule type="containsText" dxfId="562" priority="774" operator="containsText" text="Posible">
      <formula>NOT(ISERROR(SEARCH("Posible",AS1200)))</formula>
    </cfRule>
    <cfRule type="containsText" dxfId="561" priority="775" operator="containsText" text="Rara Vez">
      <formula>NOT(ISERROR(SEARCH("Rara Vez",AS1200)))</formula>
    </cfRule>
    <cfRule type="containsText" dxfId="560" priority="776" operator="containsText" text="1. Improbable">
      <formula>NOT(ISERROR(SEARCH("1. Improbable",AS1200)))</formula>
    </cfRule>
  </conditionalFormatting>
  <conditionalFormatting sqref="AS1200:AS1217 M1200:M1217">
    <cfRule type="containsText" dxfId="559" priority="790" operator="containsText" text="5. Muy alta">
      <formula>NOT(ISERROR(SEARCH("5. Muy alta",M1200)))</formula>
    </cfRule>
  </conditionalFormatting>
  <conditionalFormatting sqref="AS1203">
    <cfRule type="containsText" dxfId="558" priority="767" operator="containsText" text="Casi Seguro">
      <formula>NOT(ISERROR(SEARCH("Casi Seguro",AS1203)))</formula>
    </cfRule>
    <cfRule type="containsText" dxfId="557" priority="768" operator="containsText" text="4. Probable">
      <formula>NOT(ISERROR(SEARCH("4. Probable",AS1203)))</formula>
    </cfRule>
    <cfRule type="containsText" dxfId="556" priority="769" operator="containsText" text="Posible">
      <formula>NOT(ISERROR(SEARCH("Posible",AS1203)))</formula>
    </cfRule>
    <cfRule type="containsText" dxfId="555" priority="770" operator="containsText" text="Rara Vez">
      <formula>NOT(ISERROR(SEARCH("Rara Vez",AS1203)))</formula>
    </cfRule>
    <cfRule type="containsText" dxfId="554" priority="771" operator="containsText" text="1. Improbable">
      <formula>NOT(ISERROR(SEARCH("1. Improbable",AS1203)))</formula>
    </cfRule>
  </conditionalFormatting>
  <conditionalFormatting sqref="AS1206">
    <cfRule type="containsText" dxfId="553" priority="762" operator="containsText" text="Casi Seguro">
      <formula>NOT(ISERROR(SEARCH("Casi Seguro",AS1206)))</formula>
    </cfRule>
    <cfRule type="containsText" dxfId="552" priority="763" operator="containsText" text="4. Probable">
      <formula>NOT(ISERROR(SEARCH("4. Probable",AS1206)))</formula>
    </cfRule>
    <cfRule type="containsText" dxfId="551" priority="764" operator="containsText" text="Posible">
      <formula>NOT(ISERROR(SEARCH("Posible",AS1206)))</formula>
    </cfRule>
    <cfRule type="containsText" dxfId="550" priority="765" operator="containsText" text="Rara Vez">
      <formula>NOT(ISERROR(SEARCH("Rara Vez",AS1206)))</formula>
    </cfRule>
    <cfRule type="containsText" dxfId="549" priority="766" operator="containsText" text="1. Improbable">
      <formula>NOT(ISERROR(SEARCH("1. Improbable",AS1206)))</formula>
    </cfRule>
  </conditionalFormatting>
  <conditionalFormatting sqref="AS1209">
    <cfRule type="containsText" dxfId="548" priority="757" operator="containsText" text="Casi Seguro">
      <formula>NOT(ISERROR(SEARCH("Casi Seguro",AS1209)))</formula>
    </cfRule>
    <cfRule type="containsText" dxfId="547" priority="758" operator="containsText" text="4. Probable">
      <formula>NOT(ISERROR(SEARCH("4. Probable",AS1209)))</formula>
    </cfRule>
    <cfRule type="containsText" dxfId="546" priority="759" operator="containsText" text="Posible">
      <formula>NOT(ISERROR(SEARCH("Posible",AS1209)))</formula>
    </cfRule>
    <cfRule type="containsText" dxfId="545" priority="760" operator="containsText" text="Rara Vez">
      <formula>NOT(ISERROR(SEARCH("Rara Vez",AS1209)))</formula>
    </cfRule>
    <cfRule type="containsText" dxfId="544" priority="761" operator="containsText" text="1. Improbable">
      <formula>NOT(ISERROR(SEARCH("1. Improbable",AS1209)))</formula>
    </cfRule>
  </conditionalFormatting>
  <conditionalFormatting sqref="AS1212">
    <cfRule type="containsText" dxfId="543" priority="752" operator="containsText" text="Casi Seguro">
      <formula>NOT(ISERROR(SEARCH("Casi Seguro",AS1212)))</formula>
    </cfRule>
    <cfRule type="containsText" dxfId="542" priority="753" operator="containsText" text="4. Probable">
      <formula>NOT(ISERROR(SEARCH("4. Probable",AS1212)))</formula>
    </cfRule>
    <cfRule type="containsText" dxfId="541" priority="754" operator="containsText" text="Posible">
      <formula>NOT(ISERROR(SEARCH("Posible",AS1212)))</formula>
    </cfRule>
    <cfRule type="containsText" dxfId="540" priority="755" operator="containsText" text="Rara Vez">
      <formula>NOT(ISERROR(SEARCH("Rara Vez",AS1212)))</formula>
    </cfRule>
    <cfRule type="containsText" dxfId="539" priority="756" operator="containsText" text="1. Improbable">
      <formula>NOT(ISERROR(SEARCH("1. Improbable",AS1212)))</formula>
    </cfRule>
  </conditionalFormatting>
  <conditionalFormatting sqref="AS1215">
    <cfRule type="containsText" dxfId="538" priority="747" operator="containsText" text="Casi Seguro">
      <formula>NOT(ISERROR(SEARCH("Casi Seguro",AS1215)))</formula>
    </cfRule>
    <cfRule type="containsText" dxfId="537" priority="748" operator="containsText" text="4. Probable">
      <formula>NOT(ISERROR(SEARCH("4. Probable",AS1215)))</formula>
    </cfRule>
    <cfRule type="containsText" dxfId="536" priority="749" operator="containsText" text="Posible">
      <formula>NOT(ISERROR(SEARCH("Posible",AS1215)))</formula>
    </cfRule>
    <cfRule type="containsText" dxfId="535" priority="750" operator="containsText" text="Rara Vez">
      <formula>NOT(ISERROR(SEARCH("Rara Vez",AS1215)))</formula>
    </cfRule>
    <cfRule type="containsText" dxfId="534" priority="751" operator="containsText" text="1. Improbable">
      <formula>NOT(ISERROR(SEARCH("1. Improbable",AS1215)))</formula>
    </cfRule>
  </conditionalFormatting>
  <conditionalFormatting sqref="AS1218:AS1247">
    <cfRule type="containsText" dxfId="533" priority="572" operator="containsText" text="5. Muy alta">
      <formula>NOT(ISERROR(SEARCH("5. Muy alta",AS1218)))</formula>
    </cfRule>
    <cfRule type="containsText" dxfId="532" priority="573" operator="containsText" text="4. Alta">
      <formula>NOT(ISERROR(SEARCH("4. Alta",AS1218)))</formula>
    </cfRule>
    <cfRule type="containsText" dxfId="531" priority="574" operator="containsText" text="3. Media">
      <formula>NOT(ISERROR(SEARCH("3. Media",AS1218)))</formula>
    </cfRule>
    <cfRule type="containsText" dxfId="530" priority="575" operator="containsText" text="2. Baja">
      <formula>NOT(ISERROR(SEARCH("2. Baja",AS1218)))</formula>
    </cfRule>
    <cfRule type="containsText" dxfId="529" priority="576" operator="containsText" text="1. Muy baja">
      <formula>NOT(ISERROR(SEARCH("1. Muy baja",AS1218)))</formula>
    </cfRule>
  </conditionalFormatting>
  <conditionalFormatting sqref="AS1221">
    <cfRule type="containsText" dxfId="528" priority="563" operator="containsText" text="Casi Seguro">
      <formula>NOT(ISERROR(SEARCH("Casi Seguro",AS1221)))</formula>
    </cfRule>
    <cfRule type="containsText" dxfId="527" priority="564" operator="containsText" text="4. Probable">
      <formula>NOT(ISERROR(SEARCH("4. Probable",AS1221)))</formula>
    </cfRule>
    <cfRule type="containsText" dxfId="526" priority="565" operator="containsText" text="Posible">
      <formula>NOT(ISERROR(SEARCH("Posible",AS1221)))</formula>
    </cfRule>
    <cfRule type="containsText" dxfId="525" priority="566" operator="containsText" text="Rara Vez">
      <formula>NOT(ISERROR(SEARCH("Rara Vez",AS1221)))</formula>
    </cfRule>
    <cfRule type="containsText" dxfId="524" priority="567" operator="containsText" text="1. Improbable">
      <formula>NOT(ISERROR(SEARCH("1. Improbable",AS1221)))</formula>
    </cfRule>
  </conditionalFormatting>
  <conditionalFormatting sqref="AS1224">
    <cfRule type="containsText" dxfId="523" priority="558" operator="containsText" text="Casi Seguro">
      <formula>NOT(ISERROR(SEARCH("Casi Seguro",AS1224)))</formula>
    </cfRule>
    <cfRule type="containsText" dxfId="522" priority="559" operator="containsText" text="4. Probable">
      <formula>NOT(ISERROR(SEARCH("4. Probable",AS1224)))</formula>
    </cfRule>
    <cfRule type="containsText" dxfId="521" priority="560" operator="containsText" text="Posible">
      <formula>NOT(ISERROR(SEARCH("Posible",AS1224)))</formula>
    </cfRule>
    <cfRule type="containsText" dxfId="520" priority="561" operator="containsText" text="Rara Vez">
      <formula>NOT(ISERROR(SEARCH("Rara Vez",AS1224)))</formula>
    </cfRule>
    <cfRule type="containsText" dxfId="519" priority="562" operator="containsText" text="1. Improbable">
      <formula>NOT(ISERROR(SEARCH("1. Improbable",AS1224)))</formula>
    </cfRule>
  </conditionalFormatting>
  <conditionalFormatting sqref="AS1227">
    <cfRule type="containsText" dxfId="518" priority="553" operator="containsText" text="Casi Seguro">
      <formula>NOT(ISERROR(SEARCH("Casi Seguro",AS1227)))</formula>
    </cfRule>
    <cfRule type="containsText" dxfId="517" priority="554" operator="containsText" text="4. Probable">
      <formula>NOT(ISERROR(SEARCH("4. Probable",AS1227)))</formula>
    </cfRule>
    <cfRule type="containsText" dxfId="516" priority="555" operator="containsText" text="Posible">
      <formula>NOT(ISERROR(SEARCH("Posible",AS1227)))</formula>
    </cfRule>
    <cfRule type="containsText" dxfId="515" priority="556" operator="containsText" text="Rara Vez">
      <formula>NOT(ISERROR(SEARCH("Rara Vez",AS1227)))</formula>
    </cfRule>
    <cfRule type="containsText" dxfId="514" priority="557" operator="containsText" text="1. Improbable">
      <formula>NOT(ISERROR(SEARCH("1. Improbable",AS1227)))</formula>
    </cfRule>
  </conditionalFormatting>
  <conditionalFormatting sqref="AS1230">
    <cfRule type="containsText" dxfId="513" priority="548" operator="containsText" text="Casi Seguro">
      <formula>NOT(ISERROR(SEARCH("Casi Seguro",AS1230)))</formula>
    </cfRule>
    <cfRule type="containsText" dxfId="512" priority="549" operator="containsText" text="4. Probable">
      <formula>NOT(ISERROR(SEARCH("4. Probable",AS1230)))</formula>
    </cfRule>
    <cfRule type="containsText" dxfId="511" priority="550" operator="containsText" text="Posible">
      <formula>NOT(ISERROR(SEARCH("Posible",AS1230)))</formula>
    </cfRule>
    <cfRule type="containsText" dxfId="510" priority="551" operator="containsText" text="Rara Vez">
      <formula>NOT(ISERROR(SEARCH("Rara Vez",AS1230)))</formula>
    </cfRule>
    <cfRule type="containsText" dxfId="509" priority="552" operator="containsText" text="1. Improbable">
      <formula>NOT(ISERROR(SEARCH("1. Improbable",AS1230)))</formula>
    </cfRule>
  </conditionalFormatting>
  <conditionalFormatting sqref="AS1233">
    <cfRule type="containsText" dxfId="508" priority="543" operator="containsText" text="Casi Seguro">
      <formula>NOT(ISERROR(SEARCH("Casi Seguro",AS1233)))</formula>
    </cfRule>
    <cfRule type="containsText" dxfId="507" priority="544" operator="containsText" text="4. Probable">
      <formula>NOT(ISERROR(SEARCH("4. Probable",AS1233)))</formula>
    </cfRule>
    <cfRule type="containsText" dxfId="506" priority="545" operator="containsText" text="Posible">
      <formula>NOT(ISERROR(SEARCH("Posible",AS1233)))</formula>
    </cfRule>
    <cfRule type="containsText" dxfId="505" priority="546" operator="containsText" text="Rara Vez">
      <formula>NOT(ISERROR(SEARCH("Rara Vez",AS1233)))</formula>
    </cfRule>
    <cfRule type="containsText" dxfId="504" priority="547" operator="containsText" text="1. Improbable">
      <formula>NOT(ISERROR(SEARCH("1. Improbable",AS1233)))</formula>
    </cfRule>
  </conditionalFormatting>
  <conditionalFormatting sqref="AS1236">
    <cfRule type="containsText" dxfId="503" priority="538" operator="containsText" text="Casi Seguro">
      <formula>NOT(ISERROR(SEARCH("Casi Seguro",AS1236)))</formula>
    </cfRule>
    <cfRule type="containsText" dxfId="502" priority="539" operator="containsText" text="4. Probable">
      <formula>NOT(ISERROR(SEARCH("4. Probable",AS1236)))</formula>
    </cfRule>
    <cfRule type="containsText" dxfId="501" priority="540" operator="containsText" text="Posible">
      <formula>NOT(ISERROR(SEARCH("Posible",AS1236)))</formula>
    </cfRule>
    <cfRule type="containsText" dxfId="500" priority="541" operator="containsText" text="Rara Vez">
      <formula>NOT(ISERROR(SEARCH("Rara Vez",AS1236)))</formula>
    </cfRule>
    <cfRule type="containsText" dxfId="499" priority="542" operator="containsText" text="1. Improbable">
      <formula>NOT(ISERROR(SEARCH("1. Improbable",AS1236)))</formula>
    </cfRule>
  </conditionalFormatting>
  <conditionalFormatting sqref="AS1239">
    <cfRule type="containsText" dxfId="498" priority="533" operator="containsText" text="Casi Seguro">
      <formula>NOT(ISERROR(SEARCH("Casi Seguro",AS1239)))</formula>
    </cfRule>
    <cfRule type="containsText" dxfId="497" priority="534" operator="containsText" text="4. Probable">
      <formula>NOT(ISERROR(SEARCH("4. Probable",AS1239)))</formula>
    </cfRule>
    <cfRule type="containsText" dxfId="496" priority="535" operator="containsText" text="Posible">
      <formula>NOT(ISERROR(SEARCH("Posible",AS1239)))</formula>
    </cfRule>
    <cfRule type="containsText" dxfId="495" priority="536" operator="containsText" text="Rara Vez">
      <formula>NOT(ISERROR(SEARCH("Rara Vez",AS1239)))</formula>
    </cfRule>
    <cfRule type="containsText" dxfId="494" priority="537" operator="containsText" text="1. Improbable">
      <formula>NOT(ISERROR(SEARCH("1. Improbable",AS1239)))</formula>
    </cfRule>
  </conditionalFormatting>
  <conditionalFormatting sqref="AS1242">
    <cfRule type="containsText" dxfId="493" priority="528" operator="containsText" text="Casi Seguro">
      <formula>NOT(ISERROR(SEARCH("Casi Seguro",AS1242)))</formula>
    </cfRule>
    <cfRule type="containsText" dxfId="492" priority="529" operator="containsText" text="4. Probable">
      <formula>NOT(ISERROR(SEARCH("4. Probable",AS1242)))</formula>
    </cfRule>
    <cfRule type="containsText" dxfId="491" priority="530" operator="containsText" text="Posible">
      <formula>NOT(ISERROR(SEARCH("Posible",AS1242)))</formula>
    </cfRule>
    <cfRule type="containsText" dxfId="490" priority="531" operator="containsText" text="Rara Vez">
      <formula>NOT(ISERROR(SEARCH("Rara Vez",AS1242)))</formula>
    </cfRule>
    <cfRule type="containsText" dxfId="489" priority="532" operator="containsText" text="1. Improbable">
      <formula>NOT(ISERROR(SEARCH("1. Improbable",AS1242)))</formula>
    </cfRule>
  </conditionalFormatting>
  <conditionalFormatting sqref="AS1245">
    <cfRule type="containsText" dxfId="488" priority="523" operator="containsText" text="Casi Seguro">
      <formula>NOT(ISERROR(SEARCH("Casi Seguro",AS1245)))</formula>
    </cfRule>
    <cfRule type="containsText" dxfId="487" priority="524" operator="containsText" text="4. Probable">
      <formula>NOT(ISERROR(SEARCH("4. Probable",AS1245)))</formula>
    </cfRule>
    <cfRule type="containsText" dxfId="486" priority="525" operator="containsText" text="Posible">
      <formula>NOT(ISERROR(SEARCH("Posible",AS1245)))</formula>
    </cfRule>
    <cfRule type="containsText" dxfId="485" priority="526" operator="containsText" text="Rara Vez">
      <formula>NOT(ISERROR(SEARCH("Rara Vez",AS1245)))</formula>
    </cfRule>
    <cfRule type="containsText" dxfId="484" priority="527" operator="containsText" text="1. Improbable">
      <formula>NOT(ISERROR(SEARCH("1. Improbable",AS1245)))</formula>
    </cfRule>
  </conditionalFormatting>
  <conditionalFormatting sqref="AS1248:AS1289">
    <cfRule type="containsText" dxfId="483" priority="450" operator="containsText" text="5. Muy alta">
      <formula>NOT(ISERROR(SEARCH("5. Muy alta",AS1248)))</formula>
    </cfRule>
    <cfRule type="containsText" dxfId="482" priority="451" operator="containsText" text="4. Alta">
      <formula>NOT(ISERROR(SEARCH("4. Alta",AS1248)))</formula>
    </cfRule>
    <cfRule type="containsText" dxfId="481" priority="452" operator="containsText" text="3. Media">
      <formula>NOT(ISERROR(SEARCH("3. Media",AS1248)))</formula>
    </cfRule>
    <cfRule type="containsText" dxfId="480" priority="453" operator="containsText" text="2. Baja">
      <formula>NOT(ISERROR(SEARCH("2. Baja",AS1248)))</formula>
    </cfRule>
    <cfRule type="containsText" dxfId="479" priority="454" operator="containsText" text="1. Muy baja">
      <formula>NOT(ISERROR(SEARCH("1. Muy baja",AS1248)))</formula>
    </cfRule>
  </conditionalFormatting>
  <conditionalFormatting sqref="AS1251">
    <cfRule type="containsText" dxfId="478" priority="441" operator="containsText" text="Casi Seguro">
      <formula>NOT(ISERROR(SEARCH("Casi Seguro",AS1251)))</formula>
    </cfRule>
    <cfRule type="containsText" dxfId="477" priority="442" operator="containsText" text="4. Probable">
      <formula>NOT(ISERROR(SEARCH("4. Probable",AS1251)))</formula>
    </cfRule>
    <cfRule type="containsText" dxfId="476" priority="443" operator="containsText" text="Posible">
      <formula>NOT(ISERROR(SEARCH("Posible",AS1251)))</formula>
    </cfRule>
    <cfRule type="containsText" dxfId="475" priority="444" operator="containsText" text="Rara Vez">
      <formula>NOT(ISERROR(SEARCH("Rara Vez",AS1251)))</formula>
    </cfRule>
    <cfRule type="containsText" dxfId="474" priority="445" operator="containsText" text="1. Improbable">
      <formula>NOT(ISERROR(SEARCH("1. Improbable",AS1251)))</formula>
    </cfRule>
  </conditionalFormatting>
  <conditionalFormatting sqref="AS1254">
    <cfRule type="containsText" dxfId="473" priority="436" operator="containsText" text="Casi Seguro">
      <formula>NOT(ISERROR(SEARCH("Casi Seguro",AS1254)))</formula>
    </cfRule>
    <cfRule type="containsText" dxfId="472" priority="437" operator="containsText" text="4. Probable">
      <formula>NOT(ISERROR(SEARCH("4. Probable",AS1254)))</formula>
    </cfRule>
    <cfRule type="containsText" dxfId="471" priority="438" operator="containsText" text="Posible">
      <formula>NOT(ISERROR(SEARCH("Posible",AS1254)))</formula>
    </cfRule>
    <cfRule type="containsText" dxfId="470" priority="439" operator="containsText" text="Rara Vez">
      <formula>NOT(ISERROR(SEARCH("Rara Vez",AS1254)))</formula>
    </cfRule>
    <cfRule type="containsText" dxfId="469" priority="440" operator="containsText" text="1. Improbable">
      <formula>NOT(ISERROR(SEARCH("1. Improbable",AS1254)))</formula>
    </cfRule>
  </conditionalFormatting>
  <conditionalFormatting sqref="AS1257">
    <cfRule type="containsText" dxfId="468" priority="431" operator="containsText" text="Casi Seguro">
      <formula>NOT(ISERROR(SEARCH("Casi Seguro",AS1257)))</formula>
    </cfRule>
    <cfRule type="containsText" dxfId="467" priority="432" operator="containsText" text="4. Probable">
      <formula>NOT(ISERROR(SEARCH("4. Probable",AS1257)))</formula>
    </cfRule>
    <cfRule type="containsText" dxfId="466" priority="433" operator="containsText" text="Posible">
      <formula>NOT(ISERROR(SEARCH("Posible",AS1257)))</formula>
    </cfRule>
    <cfRule type="containsText" dxfId="465" priority="434" operator="containsText" text="Rara Vez">
      <formula>NOT(ISERROR(SEARCH("Rara Vez",AS1257)))</formula>
    </cfRule>
    <cfRule type="containsText" dxfId="464" priority="435" operator="containsText" text="1. Improbable">
      <formula>NOT(ISERROR(SEARCH("1. Improbable",AS1257)))</formula>
    </cfRule>
  </conditionalFormatting>
  <conditionalFormatting sqref="AS1260">
    <cfRule type="containsText" dxfId="463" priority="426" operator="containsText" text="Casi Seguro">
      <formula>NOT(ISERROR(SEARCH("Casi Seguro",AS1260)))</formula>
    </cfRule>
    <cfRule type="containsText" dxfId="462" priority="427" operator="containsText" text="4. Probable">
      <formula>NOT(ISERROR(SEARCH("4. Probable",AS1260)))</formula>
    </cfRule>
    <cfRule type="containsText" dxfId="461" priority="428" operator="containsText" text="Posible">
      <formula>NOT(ISERROR(SEARCH("Posible",AS1260)))</formula>
    </cfRule>
    <cfRule type="containsText" dxfId="460" priority="429" operator="containsText" text="Rara Vez">
      <formula>NOT(ISERROR(SEARCH("Rara Vez",AS1260)))</formula>
    </cfRule>
    <cfRule type="containsText" dxfId="459" priority="430" operator="containsText" text="1. Improbable">
      <formula>NOT(ISERROR(SEARCH("1. Improbable",AS1260)))</formula>
    </cfRule>
  </conditionalFormatting>
  <conditionalFormatting sqref="AS1263">
    <cfRule type="containsText" dxfId="458" priority="421" operator="containsText" text="Casi Seguro">
      <formula>NOT(ISERROR(SEARCH("Casi Seguro",AS1263)))</formula>
    </cfRule>
    <cfRule type="containsText" dxfId="457" priority="422" operator="containsText" text="4. Probable">
      <formula>NOT(ISERROR(SEARCH("4. Probable",AS1263)))</formula>
    </cfRule>
    <cfRule type="containsText" dxfId="456" priority="423" operator="containsText" text="Posible">
      <formula>NOT(ISERROR(SEARCH("Posible",AS1263)))</formula>
    </cfRule>
    <cfRule type="containsText" dxfId="455" priority="424" operator="containsText" text="Rara Vez">
      <formula>NOT(ISERROR(SEARCH("Rara Vez",AS1263)))</formula>
    </cfRule>
    <cfRule type="containsText" dxfId="454" priority="425" operator="containsText" text="1. Improbable">
      <formula>NOT(ISERROR(SEARCH("1. Improbable",AS1263)))</formula>
    </cfRule>
  </conditionalFormatting>
  <conditionalFormatting sqref="AS1266">
    <cfRule type="containsText" dxfId="453" priority="416" operator="containsText" text="Casi Seguro">
      <formula>NOT(ISERROR(SEARCH("Casi Seguro",AS1266)))</formula>
    </cfRule>
    <cfRule type="containsText" dxfId="452" priority="417" operator="containsText" text="4. Probable">
      <formula>NOT(ISERROR(SEARCH("4. Probable",AS1266)))</formula>
    </cfRule>
    <cfRule type="containsText" dxfId="451" priority="418" operator="containsText" text="Posible">
      <formula>NOT(ISERROR(SEARCH("Posible",AS1266)))</formula>
    </cfRule>
    <cfRule type="containsText" dxfId="450" priority="419" operator="containsText" text="Rara Vez">
      <formula>NOT(ISERROR(SEARCH("Rara Vez",AS1266)))</formula>
    </cfRule>
    <cfRule type="containsText" dxfId="449" priority="420" operator="containsText" text="1. Improbable">
      <formula>NOT(ISERROR(SEARCH("1. Improbable",AS1266)))</formula>
    </cfRule>
  </conditionalFormatting>
  <conditionalFormatting sqref="AS1269">
    <cfRule type="containsText" dxfId="448" priority="411" operator="containsText" text="Casi Seguro">
      <formula>NOT(ISERROR(SEARCH("Casi Seguro",AS1269)))</formula>
    </cfRule>
    <cfRule type="containsText" dxfId="447" priority="412" operator="containsText" text="4. Probable">
      <formula>NOT(ISERROR(SEARCH("4. Probable",AS1269)))</formula>
    </cfRule>
    <cfRule type="containsText" dxfId="446" priority="413" operator="containsText" text="Posible">
      <formula>NOT(ISERROR(SEARCH("Posible",AS1269)))</formula>
    </cfRule>
    <cfRule type="containsText" dxfId="445" priority="414" operator="containsText" text="Rara Vez">
      <formula>NOT(ISERROR(SEARCH("Rara Vez",AS1269)))</formula>
    </cfRule>
    <cfRule type="containsText" dxfId="444" priority="415" operator="containsText" text="1. Improbable">
      <formula>NOT(ISERROR(SEARCH("1. Improbable",AS1269)))</formula>
    </cfRule>
  </conditionalFormatting>
  <conditionalFormatting sqref="AS1272">
    <cfRule type="containsText" dxfId="443" priority="406" operator="containsText" text="Casi Seguro">
      <formula>NOT(ISERROR(SEARCH("Casi Seguro",AS1272)))</formula>
    </cfRule>
    <cfRule type="containsText" dxfId="442" priority="407" operator="containsText" text="4. Probable">
      <formula>NOT(ISERROR(SEARCH("4. Probable",AS1272)))</formula>
    </cfRule>
    <cfRule type="containsText" dxfId="441" priority="408" operator="containsText" text="Posible">
      <formula>NOT(ISERROR(SEARCH("Posible",AS1272)))</formula>
    </cfRule>
    <cfRule type="containsText" dxfId="440" priority="409" operator="containsText" text="Rara Vez">
      <formula>NOT(ISERROR(SEARCH("Rara Vez",AS1272)))</formula>
    </cfRule>
    <cfRule type="containsText" dxfId="439" priority="410" operator="containsText" text="1. Improbable">
      <formula>NOT(ISERROR(SEARCH("1. Improbable",AS1272)))</formula>
    </cfRule>
  </conditionalFormatting>
  <conditionalFormatting sqref="AS1275">
    <cfRule type="containsText" dxfId="438" priority="401" operator="containsText" text="Casi Seguro">
      <formula>NOT(ISERROR(SEARCH("Casi Seguro",AS1275)))</formula>
    </cfRule>
    <cfRule type="containsText" dxfId="437" priority="402" operator="containsText" text="4. Probable">
      <formula>NOT(ISERROR(SEARCH("4. Probable",AS1275)))</formula>
    </cfRule>
    <cfRule type="containsText" dxfId="436" priority="403" operator="containsText" text="Posible">
      <formula>NOT(ISERROR(SEARCH("Posible",AS1275)))</formula>
    </cfRule>
    <cfRule type="containsText" dxfId="435" priority="404" operator="containsText" text="Rara Vez">
      <formula>NOT(ISERROR(SEARCH("Rara Vez",AS1275)))</formula>
    </cfRule>
    <cfRule type="containsText" dxfId="434" priority="405" operator="containsText" text="1. Improbable">
      <formula>NOT(ISERROR(SEARCH("1. Improbable",AS1275)))</formula>
    </cfRule>
  </conditionalFormatting>
  <conditionalFormatting sqref="AS1278">
    <cfRule type="containsText" dxfId="433" priority="396" operator="containsText" text="Casi Seguro">
      <formula>NOT(ISERROR(SEARCH("Casi Seguro",AS1278)))</formula>
    </cfRule>
    <cfRule type="containsText" dxfId="432" priority="397" operator="containsText" text="4. Probable">
      <formula>NOT(ISERROR(SEARCH("4. Probable",AS1278)))</formula>
    </cfRule>
    <cfRule type="containsText" dxfId="431" priority="398" operator="containsText" text="Posible">
      <formula>NOT(ISERROR(SEARCH("Posible",AS1278)))</formula>
    </cfRule>
    <cfRule type="containsText" dxfId="430" priority="399" operator="containsText" text="Rara Vez">
      <formula>NOT(ISERROR(SEARCH("Rara Vez",AS1278)))</formula>
    </cfRule>
    <cfRule type="containsText" dxfId="429" priority="400" operator="containsText" text="1. Improbable">
      <formula>NOT(ISERROR(SEARCH("1. Improbable",AS1278)))</formula>
    </cfRule>
  </conditionalFormatting>
  <conditionalFormatting sqref="AS1281">
    <cfRule type="containsText" dxfId="428" priority="381" operator="containsText" text="Casi Seguro">
      <formula>NOT(ISERROR(SEARCH("Casi Seguro",AS1281)))</formula>
    </cfRule>
    <cfRule type="containsText" dxfId="427" priority="382" operator="containsText" text="4. Probable">
      <formula>NOT(ISERROR(SEARCH("4. Probable",AS1281)))</formula>
    </cfRule>
    <cfRule type="containsText" dxfId="426" priority="383" operator="containsText" text="Posible">
      <formula>NOT(ISERROR(SEARCH("Posible",AS1281)))</formula>
    </cfRule>
    <cfRule type="containsText" dxfId="425" priority="384" operator="containsText" text="Rara Vez">
      <formula>NOT(ISERROR(SEARCH("Rara Vez",AS1281)))</formula>
    </cfRule>
    <cfRule type="containsText" dxfId="424" priority="385" operator="containsText" text="1. Improbable">
      <formula>NOT(ISERROR(SEARCH("1. Improbable",AS1281)))</formula>
    </cfRule>
  </conditionalFormatting>
  <conditionalFormatting sqref="AS1284">
    <cfRule type="containsText" dxfId="423" priority="366" operator="containsText" text="Casi Seguro">
      <formula>NOT(ISERROR(SEARCH("Casi Seguro",AS1284)))</formula>
    </cfRule>
    <cfRule type="containsText" dxfId="422" priority="367" operator="containsText" text="4. Probable">
      <formula>NOT(ISERROR(SEARCH("4. Probable",AS1284)))</formula>
    </cfRule>
    <cfRule type="containsText" dxfId="421" priority="368" operator="containsText" text="Posible">
      <formula>NOT(ISERROR(SEARCH("Posible",AS1284)))</formula>
    </cfRule>
    <cfRule type="containsText" dxfId="420" priority="369" operator="containsText" text="Rara Vez">
      <formula>NOT(ISERROR(SEARCH("Rara Vez",AS1284)))</formula>
    </cfRule>
    <cfRule type="containsText" dxfId="419" priority="370" operator="containsText" text="1. Improbable">
      <formula>NOT(ISERROR(SEARCH("1. Improbable",AS1284)))</formula>
    </cfRule>
  </conditionalFormatting>
  <conditionalFormatting sqref="AS1287">
    <cfRule type="containsText" dxfId="418" priority="351" operator="containsText" text="Casi Seguro">
      <formula>NOT(ISERROR(SEARCH("Casi Seguro",AS1287)))</formula>
    </cfRule>
    <cfRule type="containsText" dxfId="417" priority="352" operator="containsText" text="4. Probable">
      <formula>NOT(ISERROR(SEARCH("4. Probable",AS1287)))</formula>
    </cfRule>
    <cfRule type="containsText" dxfId="416" priority="353" operator="containsText" text="Posible">
      <formula>NOT(ISERROR(SEARCH("Posible",AS1287)))</formula>
    </cfRule>
    <cfRule type="containsText" dxfId="415" priority="354" operator="containsText" text="Rara Vez">
      <formula>NOT(ISERROR(SEARCH("Rara Vez",AS1287)))</formula>
    </cfRule>
    <cfRule type="containsText" dxfId="414" priority="355" operator="containsText" text="1. Improbable">
      <formula>NOT(ISERROR(SEARCH("1. Improbable",AS1287)))</formula>
    </cfRule>
  </conditionalFormatting>
  <conditionalFormatting sqref="AS1290:AS1319">
    <cfRule type="containsText" dxfId="413" priority="226" operator="containsText" text="5. Muy alta">
      <formula>NOT(ISERROR(SEARCH("5. Muy alta",AS1290)))</formula>
    </cfRule>
    <cfRule type="containsText" dxfId="412" priority="227" operator="containsText" text="4. Alta">
      <formula>NOT(ISERROR(SEARCH("4. Alta",AS1290)))</formula>
    </cfRule>
    <cfRule type="containsText" dxfId="411" priority="228" operator="containsText" text="3. Media">
      <formula>NOT(ISERROR(SEARCH("3. Media",AS1290)))</formula>
    </cfRule>
    <cfRule type="containsText" dxfId="410" priority="229" operator="containsText" text="2. Baja">
      <formula>NOT(ISERROR(SEARCH("2. Baja",AS1290)))</formula>
    </cfRule>
    <cfRule type="containsText" dxfId="409" priority="230" operator="containsText" text="1. Muy baja">
      <formula>NOT(ISERROR(SEARCH("1. Muy baja",AS1290)))</formula>
    </cfRule>
  </conditionalFormatting>
  <conditionalFormatting sqref="AS1293">
    <cfRule type="containsText" dxfId="408" priority="217" operator="containsText" text="Casi Seguro">
      <formula>NOT(ISERROR(SEARCH("Casi Seguro",AS1293)))</formula>
    </cfRule>
    <cfRule type="containsText" dxfId="407" priority="218" operator="containsText" text="4. Probable">
      <formula>NOT(ISERROR(SEARCH("4. Probable",AS1293)))</formula>
    </cfRule>
    <cfRule type="containsText" dxfId="406" priority="219" operator="containsText" text="Posible">
      <formula>NOT(ISERROR(SEARCH("Posible",AS1293)))</formula>
    </cfRule>
    <cfRule type="containsText" dxfId="405" priority="220" operator="containsText" text="Rara Vez">
      <formula>NOT(ISERROR(SEARCH("Rara Vez",AS1293)))</formula>
    </cfRule>
    <cfRule type="containsText" dxfId="404" priority="221" operator="containsText" text="1. Improbable">
      <formula>NOT(ISERROR(SEARCH("1. Improbable",AS1293)))</formula>
    </cfRule>
  </conditionalFormatting>
  <conditionalFormatting sqref="AS1296">
    <cfRule type="containsText" dxfId="403" priority="212" operator="containsText" text="Casi Seguro">
      <formula>NOT(ISERROR(SEARCH("Casi Seguro",AS1296)))</formula>
    </cfRule>
    <cfRule type="containsText" dxfId="402" priority="213" operator="containsText" text="4. Probable">
      <formula>NOT(ISERROR(SEARCH("4. Probable",AS1296)))</formula>
    </cfRule>
    <cfRule type="containsText" dxfId="401" priority="214" operator="containsText" text="Posible">
      <formula>NOT(ISERROR(SEARCH("Posible",AS1296)))</formula>
    </cfRule>
    <cfRule type="containsText" dxfId="400" priority="215" operator="containsText" text="Rara Vez">
      <formula>NOT(ISERROR(SEARCH("Rara Vez",AS1296)))</formula>
    </cfRule>
    <cfRule type="containsText" dxfId="399" priority="216" operator="containsText" text="1. Improbable">
      <formula>NOT(ISERROR(SEARCH("1. Improbable",AS1296)))</formula>
    </cfRule>
  </conditionalFormatting>
  <conditionalFormatting sqref="AS1299">
    <cfRule type="containsText" dxfId="398" priority="207" operator="containsText" text="Casi Seguro">
      <formula>NOT(ISERROR(SEARCH("Casi Seguro",AS1299)))</formula>
    </cfRule>
    <cfRule type="containsText" dxfId="397" priority="208" operator="containsText" text="4. Probable">
      <formula>NOT(ISERROR(SEARCH("4. Probable",AS1299)))</formula>
    </cfRule>
    <cfRule type="containsText" dxfId="396" priority="209" operator="containsText" text="Posible">
      <formula>NOT(ISERROR(SEARCH("Posible",AS1299)))</formula>
    </cfRule>
    <cfRule type="containsText" dxfId="395" priority="210" operator="containsText" text="Rara Vez">
      <formula>NOT(ISERROR(SEARCH("Rara Vez",AS1299)))</formula>
    </cfRule>
    <cfRule type="containsText" dxfId="394" priority="211" operator="containsText" text="1. Improbable">
      <formula>NOT(ISERROR(SEARCH("1. Improbable",AS1299)))</formula>
    </cfRule>
  </conditionalFormatting>
  <conditionalFormatting sqref="AS1302">
    <cfRule type="containsText" dxfId="393" priority="202" operator="containsText" text="Casi Seguro">
      <formula>NOT(ISERROR(SEARCH("Casi Seguro",AS1302)))</formula>
    </cfRule>
    <cfRule type="containsText" dxfId="392" priority="203" operator="containsText" text="4. Probable">
      <formula>NOT(ISERROR(SEARCH("4. Probable",AS1302)))</formula>
    </cfRule>
    <cfRule type="containsText" dxfId="391" priority="204" operator="containsText" text="Posible">
      <formula>NOT(ISERROR(SEARCH("Posible",AS1302)))</formula>
    </cfRule>
    <cfRule type="containsText" dxfId="390" priority="205" operator="containsText" text="Rara Vez">
      <formula>NOT(ISERROR(SEARCH("Rara Vez",AS1302)))</formula>
    </cfRule>
    <cfRule type="containsText" dxfId="389" priority="206" operator="containsText" text="1. Improbable">
      <formula>NOT(ISERROR(SEARCH("1. Improbable",AS1302)))</formula>
    </cfRule>
  </conditionalFormatting>
  <conditionalFormatting sqref="AS1305">
    <cfRule type="containsText" dxfId="388" priority="197" operator="containsText" text="Casi Seguro">
      <formula>NOT(ISERROR(SEARCH("Casi Seguro",AS1305)))</formula>
    </cfRule>
    <cfRule type="containsText" dxfId="387" priority="198" operator="containsText" text="4. Probable">
      <formula>NOT(ISERROR(SEARCH("4. Probable",AS1305)))</formula>
    </cfRule>
    <cfRule type="containsText" dxfId="386" priority="199" operator="containsText" text="Posible">
      <formula>NOT(ISERROR(SEARCH("Posible",AS1305)))</formula>
    </cfRule>
    <cfRule type="containsText" dxfId="385" priority="200" operator="containsText" text="Rara Vez">
      <formula>NOT(ISERROR(SEARCH("Rara Vez",AS1305)))</formula>
    </cfRule>
    <cfRule type="containsText" dxfId="384" priority="201" operator="containsText" text="1. Improbable">
      <formula>NOT(ISERROR(SEARCH("1. Improbable",AS1305)))</formula>
    </cfRule>
  </conditionalFormatting>
  <conditionalFormatting sqref="AS1308">
    <cfRule type="containsText" dxfId="383" priority="192" operator="containsText" text="Casi Seguro">
      <formula>NOT(ISERROR(SEARCH("Casi Seguro",AS1308)))</formula>
    </cfRule>
    <cfRule type="containsText" dxfId="382" priority="193" operator="containsText" text="4. Probable">
      <formula>NOT(ISERROR(SEARCH("4. Probable",AS1308)))</formula>
    </cfRule>
    <cfRule type="containsText" dxfId="381" priority="194" operator="containsText" text="Posible">
      <formula>NOT(ISERROR(SEARCH("Posible",AS1308)))</formula>
    </cfRule>
    <cfRule type="containsText" dxfId="380" priority="195" operator="containsText" text="Rara Vez">
      <formula>NOT(ISERROR(SEARCH("Rara Vez",AS1308)))</formula>
    </cfRule>
    <cfRule type="containsText" dxfId="379" priority="196" operator="containsText" text="1. Improbable">
      <formula>NOT(ISERROR(SEARCH("1. Improbable",AS1308)))</formula>
    </cfRule>
  </conditionalFormatting>
  <conditionalFormatting sqref="AS1311">
    <cfRule type="containsText" dxfId="378" priority="187" operator="containsText" text="Casi Seguro">
      <formula>NOT(ISERROR(SEARCH("Casi Seguro",AS1311)))</formula>
    </cfRule>
    <cfRule type="containsText" dxfId="377" priority="188" operator="containsText" text="4. Probable">
      <formula>NOT(ISERROR(SEARCH("4. Probable",AS1311)))</formula>
    </cfRule>
    <cfRule type="containsText" dxfId="376" priority="189" operator="containsText" text="Posible">
      <formula>NOT(ISERROR(SEARCH("Posible",AS1311)))</formula>
    </cfRule>
    <cfRule type="containsText" dxfId="375" priority="190" operator="containsText" text="Rara Vez">
      <formula>NOT(ISERROR(SEARCH("Rara Vez",AS1311)))</formula>
    </cfRule>
    <cfRule type="containsText" dxfId="374" priority="191" operator="containsText" text="1. Improbable">
      <formula>NOT(ISERROR(SEARCH("1. Improbable",AS1311)))</formula>
    </cfRule>
  </conditionalFormatting>
  <conditionalFormatting sqref="AS1314">
    <cfRule type="containsText" dxfId="373" priority="182" operator="containsText" text="Casi Seguro">
      <formula>NOT(ISERROR(SEARCH("Casi Seguro",AS1314)))</formula>
    </cfRule>
    <cfRule type="containsText" dxfId="372" priority="183" operator="containsText" text="4. Probable">
      <formula>NOT(ISERROR(SEARCH("4. Probable",AS1314)))</formula>
    </cfRule>
    <cfRule type="containsText" dxfId="371" priority="184" operator="containsText" text="Posible">
      <formula>NOT(ISERROR(SEARCH("Posible",AS1314)))</formula>
    </cfRule>
    <cfRule type="containsText" dxfId="370" priority="185" operator="containsText" text="Rara Vez">
      <formula>NOT(ISERROR(SEARCH("Rara Vez",AS1314)))</formula>
    </cfRule>
    <cfRule type="containsText" dxfId="369" priority="186" operator="containsText" text="1. Improbable">
      <formula>NOT(ISERROR(SEARCH("1. Improbable",AS1314)))</formula>
    </cfRule>
  </conditionalFormatting>
  <conditionalFormatting sqref="AS1317">
    <cfRule type="containsText" dxfId="368" priority="177" operator="containsText" text="Casi Seguro">
      <formula>NOT(ISERROR(SEARCH("Casi Seguro",AS1317)))</formula>
    </cfRule>
    <cfRule type="containsText" dxfId="367" priority="178" operator="containsText" text="4. Probable">
      <formula>NOT(ISERROR(SEARCH("4. Probable",AS1317)))</formula>
    </cfRule>
    <cfRule type="containsText" dxfId="366" priority="179" operator="containsText" text="Posible">
      <formula>NOT(ISERROR(SEARCH("Posible",AS1317)))</formula>
    </cfRule>
    <cfRule type="containsText" dxfId="365" priority="180" operator="containsText" text="Rara Vez">
      <formula>NOT(ISERROR(SEARCH("Rara Vez",AS1317)))</formula>
    </cfRule>
    <cfRule type="containsText" dxfId="364" priority="181" operator="containsText" text="1. Improbable">
      <formula>NOT(ISERROR(SEARCH("1. Improbable",AS1317)))</formula>
    </cfRule>
  </conditionalFormatting>
  <conditionalFormatting sqref="AU9:AU113">
    <cfRule type="containsText" dxfId="363" priority="7408" operator="containsText" text="5. Catastrófico">
      <formula>NOT(ISERROR(SEARCH("5. Catastrófico",AU9)))</formula>
    </cfRule>
    <cfRule type="containsText" dxfId="362" priority="7792" operator="containsText" text="4. Mayor">
      <formula>NOT(ISERROR(SEARCH("4. Mayor",AU9)))</formula>
    </cfRule>
    <cfRule type="containsText" dxfId="361" priority="7793" operator="containsText" text="3. Moderado">
      <formula>NOT(ISERROR(SEARCH("3. Moderado",AU9)))</formula>
    </cfRule>
    <cfRule type="containsText" dxfId="360" priority="7794" operator="containsText" text="2. Menor">
      <formula>NOT(ISERROR(SEARCH("2. Menor",AU9)))</formula>
    </cfRule>
    <cfRule type="containsText" dxfId="359" priority="7795" operator="containsText" text="1. Leve">
      <formula>NOT(ISERROR(SEARCH("1. Leve",AU9)))</formula>
    </cfRule>
  </conditionalFormatting>
  <conditionalFormatting sqref="AU102">
    <cfRule type="containsText" dxfId="358" priority="7321" operator="containsText" text="Catastrófico">
      <formula>NOT(ISERROR(SEARCH("Catastrófico",AU102)))</formula>
    </cfRule>
    <cfRule type="containsText" dxfId="357" priority="7322" operator="containsText" text="Mayor">
      <formula>NOT(ISERROR(SEARCH("Mayor",AU102)))</formula>
    </cfRule>
    <cfRule type="containsText" dxfId="356" priority="7323" operator="containsText" text="Moderado">
      <formula>NOT(ISERROR(SEARCH("Moderado",AU102)))</formula>
    </cfRule>
    <cfRule type="containsText" dxfId="355" priority="7324" operator="containsText" text="Menor">
      <formula>NOT(ISERROR(SEARCH("Menor",AU102)))</formula>
    </cfRule>
    <cfRule type="containsText" dxfId="354" priority="7325" operator="containsText" text="Insignificante">
      <formula>NOT(ISERROR(SEARCH("Insignificante",AU102)))</formula>
    </cfRule>
  </conditionalFormatting>
  <conditionalFormatting sqref="AU111">
    <cfRule type="containsText" dxfId="353" priority="6712" operator="containsText" text="Catastrófico">
      <formula>NOT(ISERROR(SEARCH("Catastrófico",AU111)))</formula>
    </cfRule>
    <cfRule type="containsText" dxfId="352" priority="6713" operator="containsText" text="Mayor">
      <formula>NOT(ISERROR(SEARCH("Mayor",AU111)))</formula>
    </cfRule>
    <cfRule type="containsText" dxfId="351" priority="6714" operator="containsText" text="Moderado">
      <formula>NOT(ISERROR(SEARCH("Moderado",AU111)))</formula>
    </cfRule>
    <cfRule type="containsText" dxfId="350" priority="6715" operator="containsText" text="Menor">
      <formula>NOT(ISERROR(SEARCH("Menor",AU111)))</formula>
    </cfRule>
    <cfRule type="containsText" dxfId="349" priority="6716" operator="containsText" text="Insignificante">
      <formula>NOT(ISERROR(SEARCH("Insignificante",AU111)))</formula>
    </cfRule>
  </conditionalFormatting>
  <conditionalFormatting sqref="AU114:AU155">
    <cfRule type="containsText" dxfId="348" priority="6646" operator="containsText" text="5. Catastrófico">
      <formula>NOT(ISERROR(SEARCH("5. Catastrófico",AU114)))</formula>
    </cfRule>
    <cfRule type="containsText" dxfId="347" priority="6697" operator="containsText" text="4. Mayor">
      <formula>NOT(ISERROR(SEARCH("4. Mayor",AU114)))</formula>
    </cfRule>
    <cfRule type="containsText" dxfId="346" priority="6698" operator="containsText" text="3. Moderado">
      <formula>NOT(ISERROR(SEARCH("3. Moderado",AU114)))</formula>
    </cfRule>
    <cfRule type="containsText" dxfId="345" priority="6699" operator="containsText" text="2. Menor">
      <formula>NOT(ISERROR(SEARCH("2. Menor",AU114)))</formula>
    </cfRule>
    <cfRule type="containsText" dxfId="344" priority="6700" operator="containsText" text="1. Leve">
      <formula>NOT(ISERROR(SEARCH("1. Leve",AU114)))</formula>
    </cfRule>
  </conditionalFormatting>
  <conditionalFormatting sqref="AU156:AU185">
    <cfRule type="containsText" dxfId="343" priority="6349" operator="containsText" text="5. Catastrófico">
      <formula>NOT(ISERROR(SEARCH("5. Catastrófico",AU156)))</formula>
    </cfRule>
    <cfRule type="containsText" dxfId="342" priority="6457" operator="containsText" text="4. Mayor">
      <formula>NOT(ISERROR(SEARCH("4. Mayor",AU156)))</formula>
    </cfRule>
    <cfRule type="containsText" dxfId="341" priority="6458" operator="containsText" text="3. Moderado">
      <formula>NOT(ISERROR(SEARCH("3. Moderado",AU156)))</formula>
    </cfRule>
    <cfRule type="containsText" dxfId="340" priority="6459" operator="containsText" text="2. Menor">
      <formula>NOT(ISERROR(SEARCH("2. Menor",AU156)))</formula>
    </cfRule>
    <cfRule type="containsText" dxfId="339" priority="6460" operator="containsText" text="1. Leve">
      <formula>NOT(ISERROR(SEARCH("1. Leve",AU156)))</formula>
    </cfRule>
  </conditionalFormatting>
  <conditionalFormatting sqref="AU186:AU209">
    <cfRule type="containsText" dxfId="338" priority="6286" operator="containsText" text="5. Catastrófico">
      <formula>NOT(ISERROR(SEARCH("5. Catastrófico",AU186)))</formula>
    </cfRule>
    <cfRule type="containsText" dxfId="337" priority="6335" operator="containsText" text="4. Mayor">
      <formula>NOT(ISERROR(SEARCH("4. Mayor",AU186)))</formula>
    </cfRule>
    <cfRule type="containsText" dxfId="336" priority="6336" operator="containsText" text="3. Moderado">
      <formula>NOT(ISERROR(SEARCH("3. Moderado",AU186)))</formula>
    </cfRule>
    <cfRule type="containsText" dxfId="335" priority="6337" operator="containsText" text="2. Menor">
      <formula>NOT(ISERROR(SEARCH("2. Menor",AU186)))</formula>
    </cfRule>
    <cfRule type="containsText" dxfId="334" priority="6338" operator="containsText" text="1. Leve">
      <formula>NOT(ISERROR(SEARCH("1. Leve",AU186)))</formula>
    </cfRule>
  </conditionalFormatting>
  <conditionalFormatting sqref="AU210:AU233">
    <cfRule type="containsText" dxfId="333" priority="6102" operator="containsText" text="5. Catastrófico">
      <formula>NOT(ISERROR(SEARCH("5. Catastrófico",AU210)))</formula>
    </cfRule>
    <cfRule type="containsText" dxfId="332" priority="6151" operator="containsText" text="4. Mayor">
      <formula>NOT(ISERROR(SEARCH("4. Mayor",AU210)))</formula>
    </cfRule>
    <cfRule type="containsText" dxfId="331" priority="6152" operator="containsText" text="3. Moderado">
      <formula>NOT(ISERROR(SEARCH("3. Moderado",AU210)))</formula>
    </cfRule>
    <cfRule type="containsText" dxfId="330" priority="6153" operator="containsText" text="2. Menor">
      <formula>NOT(ISERROR(SEARCH("2. Menor",AU210)))</formula>
    </cfRule>
    <cfRule type="containsText" dxfId="329" priority="6154" operator="containsText" text="1. Leve">
      <formula>NOT(ISERROR(SEARCH("1. Leve",AU210)))</formula>
    </cfRule>
  </conditionalFormatting>
  <conditionalFormatting sqref="AU234:AU269">
    <cfRule type="containsText" dxfId="328" priority="5934" operator="containsText" text="5. Catastrófico">
      <formula>NOT(ISERROR(SEARCH("5. Catastrófico",AU234)))</formula>
    </cfRule>
    <cfRule type="containsText" dxfId="327" priority="6013" operator="containsText" text="4. Mayor">
      <formula>NOT(ISERROR(SEARCH("4. Mayor",AU234)))</formula>
    </cfRule>
    <cfRule type="containsText" dxfId="326" priority="6014" operator="containsText" text="3. Moderado">
      <formula>NOT(ISERROR(SEARCH("3. Moderado",AU234)))</formula>
    </cfRule>
    <cfRule type="containsText" dxfId="325" priority="6015" operator="containsText" text="2. Menor">
      <formula>NOT(ISERROR(SEARCH("2. Menor",AU234)))</formula>
    </cfRule>
    <cfRule type="containsText" dxfId="324" priority="6016" operator="containsText" text="1. Leve">
      <formula>NOT(ISERROR(SEARCH("1. Leve",AU234)))</formula>
    </cfRule>
  </conditionalFormatting>
  <conditionalFormatting sqref="AU270:AU317">
    <cfRule type="containsText" dxfId="323" priority="5657" operator="containsText" text="5. Catastrófico">
      <formula>NOT(ISERROR(SEARCH("5. Catastrófico",AU270)))</formula>
    </cfRule>
    <cfRule type="containsText" dxfId="322" priority="5845" operator="containsText" text="4. Mayor">
      <formula>NOT(ISERROR(SEARCH("4. Mayor",AU270)))</formula>
    </cfRule>
    <cfRule type="containsText" dxfId="321" priority="5846" operator="containsText" text="3. Moderado">
      <formula>NOT(ISERROR(SEARCH("3. Moderado",AU270)))</formula>
    </cfRule>
    <cfRule type="containsText" dxfId="320" priority="5847" operator="containsText" text="2. Menor">
      <formula>NOT(ISERROR(SEARCH("2. Menor",AU270)))</formula>
    </cfRule>
    <cfRule type="containsText" dxfId="319" priority="5848" operator="containsText" text="1. Leve">
      <formula>NOT(ISERROR(SEARCH("1. Leve",AU270)))</formula>
    </cfRule>
  </conditionalFormatting>
  <conditionalFormatting sqref="AU318:AU323">
    <cfRule type="containsText" dxfId="318" priority="5333" operator="containsText" text="4. Mayor">
      <formula>NOT(ISERROR(SEARCH("4. Mayor",AU318)))</formula>
    </cfRule>
    <cfRule type="containsText" dxfId="317" priority="5334" operator="containsText" text="3. Moderado">
      <formula>NOT(ISERROR(SEARCH("3. Moderado",AU318)))</formula>
    </cfRule>
    <cfRule type="containsText" dxfId="316" priority="5335" operator="containsText" text="2. Menor">
      <formula>NOT(ISERROR(SEARCH("2. Menor",AU318)))</formula>
    </cfRule>
    <cfRule type="containsText" dxfId="315" priority="5336" operator="containsText" text="1. Leve">
      <formula>NOT(ISERROR(SEARCH("1. Leve",AU318)))</formula>
    </cfRule>
  </conditionalFormatting>
  <conditionalFormatting sqref="AU318:AU371">
    <cfRule type="containsText" dxfId="314" priority="5322" operator="containsText" text="5. Catastrófico">
      <formula>NOT(ISERROR(SEARCH("5. Catastrófico",AU318)))</formula>
    </cfRule>
  </conditionalFormatting>
  <conditionalFormatting sqref="AU324:AU362 AU366:AU371">
    <cfRule type="containsText" dxfId="313" priority="5643" operator="containsText" text="4. Mayor">
      <formula>NOT(ISERROR(SEARCH("4. Mayor",AU324)))</formula>
    </cfRule>
    <cfRule type="containsText" dxfId="312" priority="5644" operator="containsText" text="3. Moderado">
      <formula>NOT(ISERROR(SEARCH("3. Moderado",AU324)))</formula>
    </cfRule>
    <cfRule type="containsText" dxfId="311" priority="5645" operator="containsText" text="2. Menor">
      <formula>NOT(ISERROR(SEARCH("2. Menor",AU324)))</formula>
    </cfRule>
    <cfRule type="containsText" dxfId="310" priority="5646" operator="containsText" text="1. Leve">
      <formula>NOT(ISERROR(SEARCH("1. Leve",AU324)))</formula>
    </cfRule>
  </conditionalFormatting>
  <conditionalFormatting sqref="AU360">
    <cfRule type="containsText" dxfId="309" priority="5548" operator="containsText" text="Catastrófico">
      <formula>NOT(ISERROR(SEARCH("Catastrófico",AU360)))</formula>
    </cfRule>
    <cfRule type="containsText" dxfId="308" priority="5549" operator="containsText" text="Mayor">
      <formula>NOT(ISERROR(SEARCH("Mayor",AU360)))</formula>
    </cfRule>
    <cfRule type="containsText" dxfId="307" priority="5550" operator="containsText" text="Moderado">
      <formula>NOT(ISERROR(SEARCH("Moderado",AU360)))</formula>
    </cfRule>
    <cfRule type="containsText" dxfId="306" priority="5551" operator="containsText" text="Menor">
      <formula>NOT(ISERROR(SEARCH("Menor",AU360)))</formula>
    </cfRule>
    <cfRule type="containsText" dxfId="305" priority="5552" operator="containsText" text="Insignificante">
      <formula>NOT(ISERROR(SEARCH("Insignificante",AU360)))</formula>
    </cfRule>
  </conditionalFormatting>
  <conditionalFormatting sqref="AU363">
    <cfRule type="containsText" dxfId="304" priority="5420" operator="containsText" text="Catastrófico">
      <formula>NOT(ISERROR(SEARCH("Catastrófico",AU363)))</formula>
    </cfRule>
    <cfRule type="containsText" dxfId="303" priority="5421" operator="containsText" text="Mayor">
      <formula>NOT(ISERROR(SEARCH("Mayor",AU363)))</formula>
    </cfRule>
    <cfRule type="containsText" dxfId="302" priority="5422" operator="containsText" text="Moderado">
      <formula>NOT(ISERROR(SEARCH("Moderado",AU363)))</formula>
    </cfRule>
    <cfRule type="containsText" dxfId="301" priority="5423" operator="containsText" text="Menor">
      <formula>NOT(ISERROR(SEARCH("Menor",AU363)))</formula>
    </cfRule>
    <cfRule type="containsText" dxfId="300" priority="5424" operator="containsText" text="Insignificante">
      <formula>NOT(ISERROR(SEARCH("Insignificante",AU363)))</formula>
    </cfRule>
  </conditionalFormatting>
  <conditionalFormatting sqref="AU363:AU365">
    <cfRule type="containsText" dxfId="299" priority="5430" operator="containsText" text="4. Mayor">
      <formula>NOT(ISERROR(SEARCH("4. Mayor",AU363)))</formula>
    </cfRule>
    <cfRule type="containsText" dxfId="298" priority="5431" operator="containsText" text="3. Moderado">
      <formula>NOT(ISERROR(SEARCH("3. Moderado",AU363)))</formula>
    </cfRule>
    <cfRule type="containsText" dxfId="297" priority="5432" operator="containsText" text="2. Menor">
      <formula>NOT(ISERROR(SEARCH("2. Menor",AU363)))</formula>
    </cfRule>
    <cfRule type="containsText" dxfId="296" priority="5433" operator="containsText" text="1. Leve">
      <formula>NOT(ISERROR(SEARCH("1. Leve",AU363)))</formula>
    </cfRule>
  </conditionalFormatting>
  <conditionalFormatting sqref="AU372:AU413">
    <cfRule type="containsText" dxfId="295" priority="4987" operator="containsText" text="5. Catastrófico">
      <formula>NOT(ISERROR(SEARCH("5. Catastrófico",AU372)))</formula>
    </cfRule>
    <cfRule type="containsText" dxfId="294" priority="5101" operator="containsText" text="4. Mayor">
      <formula>NOT(ISERROR(SEARCH("4. Mayor",AU372)))</formula>
    </cfRule>
    <cfRule type="containsText" dxfId="293" priority="5102" operator="containsText" text="3. Moderado">
      <formula>NOT(ISERROR(SEARCH("3. Moderado",AU372)))</formula>
    </cfRule>
    <cfRule type="containsText" dxfId="292" priority="5103" operator="containsText" text="2. Menor">
      <formula>NOT(ISERROR(SEARCH("2. Menor",AU372)))</formula>
    </cfRule>
    <cfRule type="containsText" dxfId="291" priority="5104" operator="containsText" text="1. Leve">
      <formula>NOT(ISERROR(SEARCH("1. Leve",AU372)))</formula>
    </cfRule>
  </conditionalFormatting>
  <conditionalFormatting sqref="AU414:AU437">
    <cfRule type="containsText" dxfId="290" priority="4908" operator="containsText" text="5. Catastrófico">
      <formula>NOT(ISERROR(SEARCH("5. Catastrófico",AU414)))</formula>
    </cfRule>
    <cfRule type="containsText" dxfId="289" priority="4919" operator="containsText" text="4. Mayor">
      <formula>NOT(ISERROR(SEARCH("4. Mayor",AU414)))</formula>
    </cfRule>
    <cfRule type="containsText" dxfId="288" priority="4920" operator="containsText" text="3. Moderado">
      <formula>NOT(ISERROR(SEARCH("3. Moderado",AU414)))</formula>
    </cfRule>
    <cfRule type="containsText" dxfId="287" priority="4921" operator="containsText" text="2. Menor">
      <formula>NOT(ISERROR(SEARCH("2. Menor",AU414)))</formula>
    </cfRule>
    <cfRule type="containsText" dxfId="286" priority="4922" operator="containsText" text="1. Leve">
      <formula>NOT(ISERROR(SEARCH("1. Leve",AU414)))</formula>
    </cfRule>
  </conditionalFormatting>
  <conditionalFormatting sqref="AU438:AU467">
    <cfRule type="containsText" dxfId="285" priority="4790" operator="containsText" text="5. Catastrófico">
      <formula>NOT(ISERROR(SEARCH("5. Catastrófico",AU438)))</formula>
    </cfRule>
    <cfRule type="containsText" dxfId="284" priority="4849" operator="containsText" text="4. Mayor">
      <formula>NOT(ISERROR(SEARCH("4. Mayor",AU438)))</formula>
    </cfRule>
    <cfRule type="containsText" dxfId="283" priority="4850" operator="containsText" text="3. Moderado">
      <formula>NOT(ISERROR(SEARCH("3. Moderado",AU438)))</formula>
    </cfRule>
    <cfRule type="containsText" dxfId="282" priority="4851" operator="containsText" text="2. Menor">
      <formula>NOT(ISERROR(SEARCH("2. Menor",AU438)))</formula>
    </cfRule>
    <cfRule type="containsText" dxfId="281" priority="4852" operator="containsText" text="1. Leve">
      <formula>NOT(ISERROR(SEARCH("1. Leve",AU438)))</formula>
    </cfRule>
  </conditionalFormatting>
  <conditionalFormatting sqref="AU468:AU503">
    <cfRule type="containsText" dxfId="280" priority="4599" operator="containsText" text="5. Catastrófico">
      <formula>NOT(ISERROR(SEARCH("5. Catastrófico",AU468)))</formula>
    </cfRule>
    <cfRule type="containsText" dxfId="279" priority="4727" operator="containsText" text="4. Mayor">
      <formula>NOT(ISERROR(SEARCH("4. Mayor",AU468)))</formula>
    </cfRule>
    <cfRule type="containsText" dxfId="278" priority="4728" operator="containsText" text="3. Moderado">
      <formula>NOT(ISERROR(SEARCH("3. Moderado",AU468)))</formula>
    </cfRule>
    <cfRule type="containsText" dxfId="277" priority="4729" operator="containsText" text="2. Menor">
      <formula>NOT(ISERROR(SEARCH("2. Menor",AU468)))</formula>
    </cfRule>
    <cfRule type="containsText" dxfId="276" priority="4730" operator="containsText" text="1. Leve">
      <formula>NOT(ISERROR(SEARCH("1. Leve",AU468)))</formula>
    </cfRule>
  </conditionalFormatting>
  <conditionalFormatting sqref="AU504:AU533">
    <cfRule type="containsText" dxfId="275" priority="4526" operator="containsText" text="5. Catastrófico">
      <formula>NOT(ISERROR(SEARCH("5. Catastrófico",AU504)))</formula>
    </cfRule>
    <cfRule type="containsText" dxfId="274" priority="4585" operator="containsText" text="4. Mayor">
      <formula>NOT(ISERROR(SEARCH("4. Mayor",AU504)))</formula>
    </cfRule>
    <cfRule type="containsText" dxfId="273" priority="4586" operator="containsText" text="3. Moderado">
      <formula>NOT(ISERROR(SEARCH("3. Moderado",AU504)))</formula>
    </cfRule>
    <cfRule type="containsText" dxfId="272" priority="4587" operator="containsText" text="2. Menor">
      <formula>NOT(ISERROR(SEARCH("2. Menor",AU504)))</formula>
    </cfRule>
    <cfRule type="containsText" dxfId="271" priority="4588" operator="containsText" text="1. Leve">
      <formula>NOT(ISERROR(SEARCH("1. Leve",AU504)))</formula>
    </cfRule>
  </conditionalFormatting>
  <conditionalFormatting sqref="AU534:AU563">
    <cfRule type="containsText" dxfId="270" priority="4147" operator="containsText" text="5. Catastrófico">
      <formula>NOT(ISERROR(SEARCH("5. Catastrófico",AU534)))</formula>
    </cfRule>
    <cfRule type="containsText" dxfId="269" priority="4255" operator="containsText" text="4. Mayor">
      <formula>NOT(ISERROR(SEARCH("4. Mayor",AU534)))</formula>
    </cfRule>
    <cfRule type="containsText" dxfId="268" priority="4256" operator="containsText" text="3. Moderado">
      <formula>NOT(ISERROR(SEARCH("3. Moderado",AU534)))</formula>
    </cfRule>
    <cfRule type="containsText" dxfId="267" priority="4257" operator="containsText" text="2. Menor">
      <formula>NOT(ISERROR(SEARCH("2. Menor",AU534)))</formula>
    </cfRule>
    <cfRule type="containsText" dxfId="266" priority="4258" operator="containsText" text="1. Leve">
      <formula>NOT(ISERROR(SEARCH("1. Leve",AU534)))</formula>
    </cfRule>
  </conditionalFormatting>
  <conditionalFormatting sqref="AU564:AU605">
    <cfRule type="containsText" dxfId="265" priority="3975" operator="containsText" text="5. Catastrófico">
      <formula>NOT(ISERROR(SEARCH("5. Catastrófico",AU564)))</formula>
    </cfRule>
    <cfRule type="containsText" dxfId="264" priority="4133" operator="containsText" text="4. Mayor">
      <formula>NOT(ISERROR(SEARCH("4. Mayor",AU564)))</formula>
    </cfRule>
    <cfRule type="containsText" dxfId="263" priority="4134" operator="containsText" text="3. Moderado">
      <formula>NOT(ISERROR(SEARCH("3. Moderado",AU564)))</formula>
    </cfRule>
    <cfRule type="containsText" dxfId="262" priority="4135" operator="containsText" text="2. Menor">
      <formula>NOT(ISERROR(SEARCH("2. Menor",AU564)))</formula>
    </cfRule>
    <cfRule type="containsText" dxfId="261" priority="4136" operator="containsText" text="1. Leve">
      <formula>NOT(ISERROR(SEARCH("1. Leve",AU564)))</formula>
    </cfRule>
  </conditionalFormatting>
  <conditionalFormatting sqref="AU606:AU677">
    <cfRule type="containsText" dxfId="260" priority="3707" operator="containsText" text="5. Catastrófico">
      <formula>NOT(ISERROR(SEARCH("5. Catastrófico",AU606)))</formula>
    </cfRule>
    <cfRule type="containsText" dxfId="259" priority="3961" operator="containsText" text="4. Mayor">
      <formula>NOT(ISERROR(SEARCH("4. Mayor",AU606)))</formula>
    </cfRule>
    <cfRule type="containsText" dxfId="258" priority="3962" operator="containsText" text="3. Moderado">
      <formula>NOT(ISERROR(SEARCH("3. Moderado",AU606)))</formula>
    </cfRule>
    <cfRule type="containsText" dxfId="257" priority="3963" operator="containsText" text="2. Menor">
      <formula>NOT(ISERROR(SEARCH("2. Menor",AU606)))</formula>
    </cfRule>
    <cfRule type="containsText" dxfId="256" priority="3964" operator="containsText" text="1. Leve">
      <formula>NOT(ISERROR(SEARCH("1. Leve",AU606)))</formula>
    </cfRule>
  </conditionalFormatting>
  <conditionalFormatting sqref="AU678:AU695">
    <cfRule type="containsText" dxfId="255" priority="3033" operator="containsText" text="5. Catastrófico">
      <formula>NOT(ISERROR(SEARCH("5. Catastrófico",AU678)))</formula>
    </cfRule>
    <cfRule type="containsText" dxfId="254" priority="3072" operator="containsText" text="4. Mayor">
      <formula>NOT(ISERROR(SEARCH("4. Mayor",AU678)))</formula>
    </cfRule>
    <cfRule type="containsText" dxfId="253" priority="3073" operator="containsText" text="3. Moderado">
      <formula>NOT(ISERROR(SEARCH("3. Moderado",AU678)))</formula>
    </cfRule>
    <cfRule type="containsText" dxfId="252" priority="3074" operator="containsText" text="2. Menor">
      <formula>NOT(ISERROR(SEARCH("2. Menor",AU678)))</formula>
    </cfRule>
    <cfRule type="containsText" dxfId="251" priority="3075" operator="containsText" text="1. Leve">
      <formula>NOT(ISERROR(SEARCH("1. Leve",AU678)))</formula>
    </cfRule>
  </conditionalFormatting>
  <conditionalFormatting sqref="AU696:AU731">
    <cfRule type="containsText" dxfId="250" priority="2886" operator="containsText" text="5. Catastrófico">
      <formula>NOT(ISERROR(SEARCH("5. Catastrófico",AU696)))</formula>
    </cfRule>
    <cfRule type="containsText" dxfId="249" priority="2965" operator="containsText" text="4. Mayor">
      <formula>NOT(ISERROR(SEARCH("4. Mayor",AU696)))</formula>
    </cfRule>
    <cfRule type="containsText" dxfId="248" priority="2966" operator="containsText" text="3. Moderado">
      <formula>NOT(ISERROR(SEARCH("3. Moderado",AU696)))</formula>
    </cfRule>
    <cfRule type="containsText" dxfId="247" priority="2967" operator="containsText" text="2. Menor">
      <formula>NOT(ISERROR(SEARCH("2. Menor",AU696)))</formula>
    </cfRule>
    <cfRule type="containsText" dxfId="246" priority="2968" operator="containsText" text="1. Leve">
      <formula>NOT(ISERROR(SEARCH("1. Leve",AU696)))</formula>
    </cfRule>
  </conditionalFormatting>
  <conditionalFormatting sqref="AU732:AU761">
    <cfRule type="containsText" dxfId="245" priority="2712" operator="containsText" text="5. Catastrófico">
      <formula>NOT(ISERROR(SEARCH("5. Catastrófico",AU732)))</formula>
    </cfRule>
    <cfRule type="containsText" dxfId="244" priority="2771" operator="containsText" text="4. Mayor">
      <formula>NOT(ISERROR(SEARCH("4. Mayor",AU732)))</formula>
    </cfRule>
    <cfRule type="containsText" dxfId="243" priority="2772" operator="containsText" text="3. Moderado">
      <formula>NOT(ISERROR(SEARCH("3. Moderado",AU732)))</formula>
    </cfRule>
    <cfRule type="containsText" dxfId="242" priority="2773" operator="containsText" text="2. Menor">
      <formula>NOT(ISERROR(SEARCH("2. Menor",AU732)))</formula>
    </cfRule>
    <cfRule type="containsText" dxfId="241" priority="2774" operator="containsText" text="1. Leve">
      <formula>NOT(ISERROR(SEARCH("1. Leve",AU732)))</formula>
    </cfRule>
  </conditionalFormatting>
  <conditionalFormatting sqref="AU762:AU815">
    <cfRule type="containsText" dxfId="240" priority="2431" operator="containsText" text="5. Catastrófico">
      <formula>NOT(ISERROR(SEARCH("5. Catastrófico",AU762)))</formula>
    </cfRule>
    <cfRule type="containsText" dxfId="239" priority="2649" operator="containsText" text="4. Mayor">
      <formula>NOT(ISERROR(SEARCH("4. Mayor",AU762)))</formula>
    </cfRule>
    <cfRule type="containsText" dxfId="238" priority="2650" operator="containsText" text="3. Moderado">
      <formula>NOT(ISERROR(SEARCH("3. Moderado",AU762)))</formula>
    </cfRule>
    <cfRule type="containsText" dxfId="237" priority="2651" operator="containsText" text="2. Menor">
      <formula>NOT(ISERROR(SEARCH("2. Menor",AU762)))</formula>
    </cfRule>
    <cfRule type="containsText" dxfId="236" priority="2652" operator="containsText" text="1. Leve">
      <formula>NOT(ISERROR(SEARCH("1. Leve",AU762)))</formula>
    </cfRule>
  </conditionalFormatting>
  <conditionalFormatting sqref="AU816:AU845">
    <cfRule type="containsText" dxfId="235" priority="2358" operator="containsText" text="5. Catastrófico">
      <formula>NOT(ISERROR(SEARCH("5. Catastrófico",AU816)))</formula>
    </cfRule>
    <cfRule type="containsText" dxfId="234" priority="2417" operator="containsText" text="4. Mayor">
      <formula>NOT(ISERROR(SEARCH("4. Mayor",AU816)))</formula>
    </cfRule>
    <cfRule type="containsText" dxfId="233" priority="2418" operator="containsText" text="3. Moderado">
      <formula>NOT(ISERROR(SEARCH("3. Moderado",AU816)))</formula>
    </cfRule>
    <cfRule type="containsText" dxfId="232" priority="2419" operator="containsText" text="2. Menor">
      <formula>NOT(ISERROR(SEARCH("2. Menor",AU816)))</formula>
    </cfRule>
    <cfRule type="containsText" dxfId="231" priority="2420" operator="containsText" text="1. Leve">
      <formula>NOT(ISERROR(SEARCH("1. Leve",AU816)))</formula>
    </cfRule>
  </conditionalFormatting>
  <conditionalFormatting sqref="AU846:AU905">
    <cfRule type="containsText" dxfId="230" priority="2096" operator="containsText" text="5. Catastrófico">
      <formula>NOT(ISERROR(SEARCH("5. Catastrófico",AU846)))</formula>
    </cfRule>
    <cfRule type="containsText" dxfId="229" priority="2295" operator="containsText" text="4. Mayor">
      <formula>NOT(ISERROR(SEARCH("4. Mayor",AU846)))</formula>
    </cfRule>
    <cfRule type="containsText" dxfId="228" priority="2296" operator="containsText" text="3. Moderado">
      <formula>NOT(ISERROR(SEARCH("3. Moderado",AU846)))</formula>
    </cfRule>
    <cfRule type="containsText" dxfId="227" priority="2297" operator="containsText" text="2. Menor">
      <formula>NOT(ISERROR(SEARCH("2. Menor",AU846)))</formula>
    </cfRule>
    <cfRule type="containsText" dxfId="226" priority="2298" operator="containsText" text="1. Leve">
      <formula>NOT(ISERROR(SEARCH("1. Leve",AU846)))</formula>
    </cfRule>
  </conditionalFormatting>
  <conditionalFormatting sqref="AU906:AU935">
    <cfRule type="containsText" dxfId="225" priority="5" operator="containsText" text="5. Catastrófico">
      <formula>NOT(ISERROR(SEARCH("5. Catastrófico",AU906)))</formula>
    </cfRule>
    <cfRule type="containsText" dxfId="224" priority="113" operator="containsText" text="4. Mayor">
      <formula>NOT(ISERROR(SEARCH("4. Mayor",AU906)))</formula>
    </cfRule>
    <cfRule type="containsText" dxfId="223" priority="114" operator="containsText" text="3. Moderado">
      <formula>NOT(ISERROR(SEARCH("3. Moderado",AU906)))</formula>
    </cfRule>
    <cfRule type="containsText" dxfId="222" priority="115" operator="containsText" text="2. Menor">
      <formula>NOT(ISERROR(SEARCH("2. Menor",AU906)))</formula>
    </cfRule>
    <cfRule type="containsText" dxfId="221" priority="116" operator="containsText" text="1. Leve">
      <formula>NOT(ISERROR(SEARCH("1. Leve",AU906)))</formula>
    </cfRule>
  </conditionalFormatting>
  <conditionalFormatting sqref="AU936:AU977">
    <cfRule type="containsText" dxfId="220" priority="1861" operator="containsText" text="5. Catastrófico">
      <formula>NOT(ISERROR(SEARCH("5. Catastrófico",AU936)))</formula>
    </cfRule>
    <cfRule type="containsText" dxfId="219" priority="2019" operator="containsText" text="4. Mayor">
      <formula>NOT(ISERROR(SEARCH("4. Mayor",AU936)))</formula>
    </cfRule>
    <cfRule type="containsText" dxfId="218" priority="2020" operator="containsText" text="3. Moderado">
      <formula>NOT(ISERROR(SEARCH("3. Moderado",AU936)))</formula>
    </cfRule>
    <cfRule type="containsText" dxfId="217" priority="2021" operator="containsText" text="2. Menor">
      <formula>NOT(ISERROR(SEARCH("2. Menor",AU936)))</formula>
    </cfRule>
    <cfRule type="containsText" dxfId="216" priority="2022" operator="containsText" text="1. Leve">
      <formula>NOT(ISERROR(SEARCH("1. Leve",AU936)))</formula>
    </cfRule>
  </conditionalFormatting>
  <conditionalFormatting sqref="AU978:AU1025">
    <cfRule type="containsText" dxfId="215" priority="1728" operator="containsText" text="5. Catastrófico">
      <formula>NOT(ISERROR(SEARCH("5. Catastrófico",AU978)))</formula>
    </cfRule>
    <cfRule type="containsText" dxfId="214" priority="1847" operator="containsText" text="4. Mayor">
      <formula>NOT(ISERROR(SEARCH("4. Mayor",AU978)))</formula>
    </cfRule>
    <cfRule type="containsText" dxfId="213" priority="1848" operator="containsText" text="3. Moderado">
      <formula>NOT(ISERROR(SEARCH("3. Moderado",AU978)))</formula>
    </cfRule>
    <cfRule type="containsText" dxfId="212" priority="1849" operator="containsText" text="2. Menor">
      <formula>NOT(ISERROR(SEARCH("2. Menor",AU978)))</formula>
    </cfRule>
    <cfRule type="containsText" dxfId="211" priority="1850" operator="containsText" text="1. Leve">
      <formula>NOT(ISERROR(SEARCH("1. Leve",AU978)))</formula>
    </cfRule>
  </conditionalFormatting>
  <conditionalFormatting sqref="AU1017">
    <cfRule type="containsText" dxfId="210" priority="1719" operator="containsText" text="Catastrófico">
      <formula>NOT(ISERROR(SEARCH("Catastrófico",AU1017)))</formula>
    </cfRule>
    <cfRule type="containsText" dxfId="209" priority="1720" operator="containsText" text="Mayor">
      <formula>NOT(ISERROR(SEARCH("Mayor",AU1017)))</formula>
    </cfRule>
    <cfRule type="containsText" dxfId="208" priority="1721" operator="containsText" text="Moderado">
      <formula>NOT(ISERROR(SEARCH("Moderado",AU1017)))</formula>
    </cfRule>
    <cfRule type="containsText" dxfId="207" priority="1722" operator="containsText" text="Menor">
      <formula>NOT(ISERROR(SEARCH("Menor",AU1017)))</formula>
    </cfRule>
    <cfRule type="containsText" dxfId="206" priority="1723" operator="containsText" text="Insignificante">
      <formula>NOT(ISERROR(SEARCH("Insignificante",AU1017)))</formula>
    </cfRule>
  </conditionalFormatting>
  <conditionalFormatting sqref="AU1023">
    <cfRule type="containsText" dxfId="205" priority="1478" operator="containsText" text="Catastrófico">
      <formula>NOT(ISERROR(SEARCH("Catastrófico",AU1023)))</formula>
    </cfRule>
    <cfRule type="containsText" dxfId="204" priority="1479" operator="containsText" text="Mayor">
      <formula>NOT(ISERROR(SEARCH("Mayor",AU1023)))</formula>
    </cfRule>
    <cfRule type="containsText" dxfId="203" priority="1480" operator="containsText" text="Moderado">
      <formula>NOT(ISERROR(SEARCH("Moderado",AU1023)))</formula>
    </cfRule>
    <cfRule type="containsText" dxfId="202" priority="1481" operator="containsText" text="Menor">
      <formula>NOT(ISERROR(SEARCH("Menor",AU1023)))</formula>
    </cfRule>
    <cfRule type="containsText" dxfId="201" priority="1482" operator="containsText" text="Insignificante">
      <formula>NOT(ISERROR(SEARCH("Insignificante",AU1023)))</formula>
    </cfRule>
  </conditionalFormatting>
  <conditionalFormatting sqref="AU1026:AU1067">
    <cfRule type="containsText" dxfId="200" priority="1369" operator="containsText" text="5. Catastrófico">
      <formula>NOT(ISERROR(SEARCH("5. Catastrófico",AU1026)))</formula>
    </cfRule>
    <cfRule type="containsText" dxfId="199" priority="1463" operator="containsText" text="4. Mayor">
      <formula>NOT(ISERROR(SEARCH("4. Mayor",AU1026)))</formula>
    </cfRule>
    <cfRule type="containsText" dxfId="198" priority="1464" operator="containsText" text="3. Moderado">
      <formula>NOT(ISERROR(SEARCH("3. Moderado",AU1026)))</formula>
    </cfRule>
    <cfRule type="containsText" dxfId="197" priority="1465" operator="containsText" text="2. Menor">
      <formula>NOT(ISERROR(SEARCH("2. Menor",AU1026)))</formula>
    </cfRule>
    <cfRule type="containsText" dxfId="196" priority="1466" operator="containsText" text="1. Leve">
      <formula>NOT(ISERROR(SEARCH("1. Leve",AU1026)))</formula>
    </cfRule>
  </conditionalFormatting>
  <conditionalFormatting sqref="AU1068:AU1109">
    <cfRule type="containsText" dxfId="195" priority="1153" operator="containsText" text="5. Catastrófico">
      <formula>NOT(ISERROR(SEARCH("5. Catastrófico",AU1068)))</formula>
    </cfRule>
    <cfRule type="containsText" dxfId="194" priority="1296" operator="containsText" text="4. Mayor">
      <formula>NOT(ISERROR(SEARCH("4. Mayor",AU1068)))</formula>
    </cfRule>
    <cfRule type="containsText" dxfId="193" priority="1297" operator="containsText" text="3. Moderado">
      <formula>NOT(ISERROR(SEARCH("3. Moderado",AU1068)))</formula>
    </cfRule>
    <cfRule type="containsText" dxfId="192" priority="1298" operator="containsText" text="2. Menor">
      <formula>NOT(ISERROR(SEARCH("2. Menor",AU1068)))</formula>
    </cfRule>
    <cfRule type="containsText" dxfId="191" priority="1299" operator="containsText" text="1. Leve">
      <formula>NOT(ISERROR(SEARCH("1. Leve",AU1068)))</formula>
    </cfRule>
  </conditionalFormatting>
  <conditionalFormatting sqref="AU1110:AU1151">
    <cfRule type="containsText" dxfId="190" priority="1015" operator="containsText" text="5. Catastrófico">
      <formula>NOT(ISERROR(SEARCH("5. Catastrófico",AU1110)))</formula>
    </cfRule>
    <cfRule type="containsText" dxfId="189" priority="1124" operator="containsText" text="4. Mayor">
      <formula>NOT(ISERROR(SEARCH("4. Mayor",AU1110)))</formula>
    </cfRule>
    <cfRule type="containsText" dxfId="188" priority="1125" operator="containsText" text="3. Moderado">
      <formula>NOT(ISERROR(SEARCH("3. Moderado",AU1110)))</formula>
    </cfRule>
    <cfRule type="containsText" dxfId="187" priority="1126" operator="containsText" text="2. Menor">
      <formula>NOT(ISERROR(SEARCH("2. Menor",AU1110)))</formula>
    </cfRule>
    <cfRule type="containsText" dxfId="186" priority="1127" operator="containsText" text="1. Leve">
      <formula>NOT(ISERROR(SEARCH("1. Leve",AU1110)))</formula>
    </cfRule>
  </conditionalFormatting>
  <conditionalFormatting sqref="AU1152:AU1181">
    <cfRule type="containsText" dxfId="185" priority="854" operator="containsText" text="5. Catastrófico">
      <formula>NOT(ISERROR(SEARCH("5. Catastrófico",AU1152)))</formula>
    </cfRule>
    <cfRule type="containsText" dxfId="184" priority="952" operator="containsText" text="4. Mayor">
      <formula>NOT(ISERROR(SEARCH("4. Mayor",AU1152)))</formula>
    </cfRule>
    <cfRule type="containsText" dxfId="183" priority="953" operator="containsText" text="3. Moderado">
      <formula>NOT(ISERROR(SEARCH("3. Moderado",AU1152)))</formula>
    </cfRule>
    <cfRule type="containsText" dxfId="182" priority="954" operator="containsText" text="2. Menor">
      <formula>NOT(ISERROR(SEARCH("2. Menor",AU1152)))</formula>
    </cfRule>
    <cfRule type="containsText" dxfId="181" priority="955" operator="containsText" text="1. Leve">
      <formula>NOT(ISERROR(SEARCH("1. Leve",AU1152)))</formula>
    </cfRule>
  </conditionalFormatting>
  <conditionalFormatting sqref="AU1182:AU1199">
    <cfRule type="containsText" dxfId="180" priority="804" operator="containsText" text="5. Catastrófico">
      <formula>NOT(ISERROR(SEARCH("5. Catastrófico",AU1182)))</formula>
    </cfRule>
    <cfRule type="containsText" dxfId="179" priority="835" operator="containsText" text="4. Mayor">
      <formula>NOT(ISERROR(SEARCH("4. Mayor",AU1182)))</formula>
    </cfRule>
    <cfRule type="containsText" dxfId="178" priority="836" operator="containsText" text="3. Moderado">
      <formula>NOT(ISERROR(SEARCH("3. Moderado",AU1182)))</formula>
    </cfRule>
    <cfRule type="containsText" dxfId="177" priority="837" operator="containsText" text="2. Menor">
      <formula>NOT(ISERROR(SEARCH("2. Menor",AU1182)))</formula>
    </cfRule>
    <cfRule type="containsText" dxfId="176" priority="838" operator="containsText" text="1. Leve">
      <formula>NOT(ISERROR(SEARCH("1. Leve",AU1182)))</formula>
    </cfRule>
  </conditionalFormatting>
  <conditionalFormatting sqref="AU1200:AU1217">
    <cfRule type="containsText" dxfId="175" priority="746" operator="containsText" text="5. Catastrófico">
      <formula>NOT(ISERROR(SEARCH("5. Catastrófico",AU1200)))</formula>
    </cfRule>
    <cfRule type="containsText" dxfId="174" priority="785" operator="containsText" text="4. Mayor">
      <formula>NOT(ISERROR(SEARCH("4. Mayor",AU1200)))</formula>
    </cfRule>
    <cfRule type="containsText" dxfId="173" priority="786" operator="containsText" text="3. Moderado">
      <formula>NOT(ISERROR(SEARCH("3. Moderado",AU1200)))</formula>
    </cfRule>
    <cfRule type="containsText" dxfId="172" priority="787" operator="containsText" text="2. Menor">
      <formula>NOT(ISERROR(SEARCH("2. Menor",AU1200)))</formula>
    </cfRule>
    <cfRule type="containsText" dxfId="171" priority="788" operator="containsText" text="1. Leve">
      <formula>NOT(ISERROR(SEARCH("1. Leve",AU1200)))</formula>
    </cfRule>
  </conditionalFormatting>
  <conditionalFormatting sqref="AU1218:AU1247">
    <cfRule type="containsText" dxfId="170" priority="522" operator="containsText" text="5. Catastrófico">
      <formula>NOT(ISERROR(SEARCH("5. Catastrófico",AU1218)))</formula>
    </cfRule>
    <cfRule type="containsText" dxfId="169" priority="581" operator="containsText" text="4. Mayor">
      <formula>NOT(ISERROR(SEARCH("4. Mayor",AU1218)))</formula>
    </cfRule>
    <cfRule type="containsText" dxfId="168" priority="582" operator="containsText" text="3. Moderado">
      <formula>NOT(ISERROR(SEARCH("3. Moderado",AU1218)))</formula>
    </cfRule>
    <cfRule type="containsText" dxfId="167" priority="583" operator="containsText" text="2. Menor">
      <formula>NOT(ISERROR(SEARCH("2. Menor",AU1218)))</formula>
    </cfRule>
    <cfRule type="containsText" dxfId="166" priority="584" operator="containsText" text="1. Leve">
      <formula>NOT(ISERROR(SEARCH("1. Leve",AU1218)))</formula>
    </cfRule>
  </conditionalFormatting>
  <conditionalFormatting sqref="AU1248:AU1289">
    <cfRule type="containsText" dxfId="165" priority="350" operator="containsText" text="5. Catastrófico">
      <formula>NOT(ISERROR(SEARCH("5. Catastrófico",AU1248)))</formula>
    </cfRule>
    <cfRule type="containsText" dxfId="164" priority="459" operator="containsText" text="4. Mayor">
      <formula>NOT(ISERROR(SEARCH("4. Mayor",AU1248)))</formula>
    </cfRule>
    <cfRule type="containsText" dxfId="163" priority="460" operator="containsText" text="3. Moderado">
      <formula>NOT(ISERROR(SEARCH("3. Moderado",AU1248)))</formula>
    </cfRule>
    <cfRule type="containsText" dxfId="162" priority="461" operator="containsText" text="2. Menor">
      <formula>NOT(ISERROR(SEARCH("2. Menor",AU1248)))</formula>
    </cfRule>
    <cfRule type="containsText" dxfId="161" priority="462" operator="containsText" text="1. Leve">
      <formula>NOT(ISERROR(SEARCH("1. Leve",AU1248)))</formula>
    </cfRule>
  </conditionalFormatting>
  <conditionalFormatting sqref="AU1290:AU1319">
    <cfRule type="containsText" dxfId="160" priority="176" operator="containsText" text="5. Catastrófico">
      <formula>NOT(ISERROR(SEARCH("5. Catastrófico",AU1290)))</formula>
    </cfRule>
    <cfRule type="containsText" dxfId="159" priority="235" operator="containsText" text="4. Mayor">
      <formula>NOT(ISERROR(SEARCH("4. Mayor",AU1290)))</formula>
    </cfRule>
    <cfRule type="containsText" dxfId="158" priority="236" operator="containsText" text="3. Moderado">
      <formula>NOT(ISERROR(SEARCH("3. Moderado",AU1290)))</formula>
    </cfRule>
    <cfRule type="containsText" dxfId="157" priority="237" operator="containsText" text="2. Menor">
      <formula>NOT(ISERROR(SEARCH("2. Menor",AU1290)))</formula>
    </cfRule>
    <cfRule type="containsText" dxfId="156" priority="238" operator="containsText" text="1. Leve">
      <formula>NOT(ISERROR(SEARCH("1. Leve",AU1290)))</formula>
    </cfRule>
  </conditionalFormatting>
  <conditionalFormatting sqref="AY9:AY905">
    <cfRule type="cellIs" dxfId="155" priority="2282" operator="equal">
      <formula>"Alto"</formula>
    </cfRule>
    <cfRule type="cellIs" dxfId="154" priority="2283" operator="equal">
      <formula>"Moderado"</formula>
    </cfRule>
    <cfRule type="cellIs" dxfId="153" priority="2284" operator="equal">
      <formula>"Bajo"</formula>
    </cfRule>
    <cfRule type="cellIs" dxfId="152" priority="2285" operator="equal">
      <formula>"Extremo"</formula>
    </cfRule>
  </conditionalFormatting>
  <conditionalFormatting sqref="AY906:AY935">
    <cfRule type="cellIs" dxfId="151" priority="51" operator="equal">
      <formula>"Alto"</formula>
    </cfRule>
    <cfRule type="cellIs" dxfId="150" priority="52" operator="equal">
      <formula>"Moderado"</formula>
    </cfRule>
    <cfRule type="cellIs" dxfId="149" priority="53" operator="equal">
      <formula>"Bajo"</formula>
    </cfRule>
    <cfRule type="cellIs" dxfId="148" priority="54" operator="equal">
      <formula>"Extremo"</formula>
    </cfRule>
  </conditionalFormatting>
  <conditionalFormatting sqref="AY936:AY977">
    <cfRule type="cellIs" dxfId="147" priority="1957" operator="equal">
      <formula>"Alto"</formula>
    </cfRule>
    <cfRule type="cellIs" dxfId="146" priority="1958" operator="equal">
      <formula>"Moderado"</formula>
    </cfRule>
    <cfRule type="cellIs" dxfId="145" priority="1959" operator="equal">
      <formula>"Bajo"</formula>
    </cfRule>
    <cfRule type="cellIs" dxfId="144" priority="1960" operator="equal">
      <formula>"Extremo"</formula>
    </cfRule>
  </conditionalFormatting>
  <conditionalFormatting sqref="AY978:AY1025">
    <cfRule type="cellIs" dxfId="143" priority="1834" operator="equal">
      <formula>"Alto"</formula>
    </cfRule>
    <cfRule type="cellIs" dxfId="142" priority="1835" operator="equal">
      <formula>"Moderado"</formula>
    </cfRule>
    <cfRule type="cellIs" dxfId="141" priority="1836" operator="equal">
      <formula>"Bajo"</formula>
    </cfRule>
    <cfRule type="cellIs" dxfId="140" priority="1837" operator="equal">
      <formula>"Extremo"</formula>
    </cfRule>
  </conditionalFormatting>
  <conditionalFormatting sqref="AY1026:AY1067">
    <cfRule type="cellIs" dxfId="139" priority="1450" operator="equal">
      <formula>"Alto"</formula>
    </cfRule>
    <cfRule type="cellIs" dxfId="138" priority="1451" operator="equal">
      <formula>"Moderado"</formula>
    </cfRule>
    <cfRule type="cellIs" dxfId="137" priority="1452" operator="equal">
      <formula>"Bajo"</formula>
    </cfRule>
    <cfRule type="cellIs" dxfId="136" priority="1453" operator="equal">
      <formula>"Extremo"</formula>
    </cfRule>
  </conditionalFormatting>
  <conditionalFormatting sqref="AY1068:AY1109">
    <cfRule type="cellIs" dxfId="135" priority="1234" operator="equal">
      <formula>"Alto"</formula>
    </cfRule>
    <cfRule type="cellIs" dxfId="134" priority="1235" operator="equal">
      <formula>"Moderado"</formula>
    </cfRule>
    <cfRule type="cellIs" dxfId="133" priority="1236" operator="equal">
      <formula>"Bajo"</formula>
    </cfRule>
    <cfRule type="cellIs" dxfId="132" priority="1237" operator="equal">
      <formula>"Extremo"</formula>
    </cfRule>
  </conditionalFormatting>
  <conditionalFormatting sqref="AY1110:AY1151">
    <cfRule type="cellIs" dxfId="131" priority="1111" operator="equal">
      <formula>"Alto"</formula>
    </cfRule>
    <cfRule type="cellIs" dxfId="130" priority="1112" operator="equal">
      <formula>"Moderado"</formula>
    </cfRule>
    <cfRule type="cellIs" dxfId="129" priority="1113" operator="equal">
      <formula>"Bajo"</formula>
    </cfRule>
    <cfRule type="cellIs" dxfId="128" priority="1114" operator="equal">
      <formula>"Extremo"</formula>
    </cfRule>
  </conditionalFormatting>
  <conditionalFormatting sqref="AY1152:AY1181">
    <cfRule type="cellIs" dxfId="127" priority="890" operator="equal">
      <formula>"Alto"</formula>
    </cfRule>
    <cfRule type="cellIs" dxfId="126" priority="891" operator="equal">
      <formula>"Moderado"</formula>
    </cfRule>
    <cfRule type="cellIs" dxfId="125" priority="892" operator="equal">
      <formula>"Bajo"</formula>
    </cfRule>
    <cfRule type="cellIs" dxfId="124" priority="893" operator="equal">
      <formula>"Extremo"</formula>
    </cfRule>
  </conditionalFormatting>
  <conditionalFormatting sqref="AY1182:AY1199">
    <cfRule type="cellIs" dxfId="123" priority="805" operator="equal">
      <formula>"Alto"</formula>
    </cfRule>
    <cfRule type="cellIs" dxfId="122" priority="806" operator="equal">
      <formula>"Moderado"</formula>
    </cfRule>
    <cfRule type="cellIs" dxfId="121" priority="807" operator="equal">
      <formula>"Bajo"</formula>
    </cfRule>
    <cfRule type="cellIs" dxfId="120" priority="808" operator="equal">
      <formula>"Extremo"</formula>
    </cfRule>
  </conditionalFormatting>
  <conditionalFormatting sqref="AY1200:AY1217">
    <cfRule type="cellIs" dxfId="119" priority="777" operator="equal">
      <formula>"Alto"</formula>
    </cfRule>
    <cfRule type="cellIs" dxfId="118" priority="778" operator="equal">
      <formula>"Moderado"</formula>
    </cfRule>
    <cfRule type="cellIs" dxfId="117" priority="779" operator="equal">
      <formula>"Bajo"</formula>
    </cfRule>
    <cfRule type="cellIs" dxfId="116" priority="780" operator="equal">
      <formula>"Extremo"</formula>
    </cfRule>
  </conditionalFormatting>
  <conditionalFormatting sqref="AY1218:AY1247">
    <cfRule type="cellIs" dxfId="115" priority="568" operator="equal">
      <formula>"Alto"</formula>
    </cfRule>
    <cfRule type="cellIs" dxfId="114" priority="569" operator="equal">
      <formula>"Moderado"</formula>
    </cfRule>
    <cfRule type="cellIs" dxfId="113" priority="570" operator="equal">
      <formula>"Bajo"</formula>
    </cfRule>
    <cfRule type="cellIs" dxfId="112" priority="571" operator="equal">
      <formula>"Extremo"</formula>
    </cfRule>
  </conditionalFormatting>
  <conditionalFormatting sqref="AY1248:AY1289">
    <cfRule type="cellIs" dxfId="111" priority="446" operator="equal">
      <formula>"Alto"</formula>
    </cfRule>
    <cfRule type="cellIs" dxfId="110" priority="447" operator="equal">
      <formula>"Moderado"</formula>
    </cfRule>
    <cfRule type="cellIs" dxfId="109" priority="448" operator="equal">
      <formula>"Bajo"</formula>
    </cfRule>
    <cfRule type="cellIs" dxfId="108" priority="449" operator="equal">
      <formula>"Extremo"</formula>
    </cfRule>
  </conditionalFormatting>
  <conditionalFormatting sqref="AY1290:AY1319">
    <cfRule type="cellIs" dxfId="107" priority="222" operator="equal">
      <formula>"Alto"</formula>
    </cfRule>
    <cfRule type="cellIs" dxfId="106" priority="223" operator="equal">
      <formula>"Moderado"</formula>
    </cfRule>
    <cfRule type="cellIs" dxfId="105" priority="224" operator="equal">
      <formula>"Bajo"</formula>
    </cfRule>
    <cfRule type="cellIs" dxfId="104" priority="225" operator="equal">
      <formula>"Extremo"</formula>
    </cfRule>
  </conditionalFormatting>
  <dataValidations count="5">
    <dataValidation type="list" allowBlank="1" showInputMessage="1" showErrorMessage="1" sqref="W9:W10 W12 W114:W115 W135:W136 W126:W127 W129:W130 W144:W145 W147:W148 W138:W139 W141:W142 W132:W133 W117:W118 W156:W157 W186:W187 W189 W210:W211 W234:W235 W270:W271 W318:W319 W321 W372:W373 W414:W415 W438:W439 W468:W469 W512 W515 W534:W535 W564:W565 W606:W607 W654:W655 W657 W660:W661 W663 W678:W679 W681:W683 W696 W732:W733 W762:W763 W846:W847 W936:W937 W978 W981 W990 W993 W1020:W1021 W1023 W1026:W1027 W1068:W1069 W1110:W1111 W1152:W1153 W1155 W1218:W1219 W1221:W1222 W1248:W1249 W1290:W1291 W1293:W1294 W906:W907" xr:uid="{DA6B7470-3293-46E5-9500-B3EC23155600}">
      <formula1>"Preventivo,Detectivo,Correctivo,No Tipo"</formula1>
    </dataValidation>
    <dataValidation type="list" allowBlank="1" showInputMessage="1" showErrorMessage="1" sqref="W11 W13:W113 W116 W119:W125 W128 W146 W137 W143 W140 W131 W134 W149:W155 W158:W185 W188 W190:W209 W212:W233 W236:W269 W272:W317 W320 W322:W371 W374:W413 W416:W437 Y440 W441:W467 W470:W511 W513:W514 W516:W533 W536:W563 W566:W605 W664:W677 W656 W658:W659 W662 W608:W653 W680 W684:W695 W697:W731 W734:W761 W764:W845 W848:W905 W938:W977 W979:W980 W982:W989 W991:W992 W994:W1019 W1024:W1025 W1022 W1028:W1067 W1070:W1109 W1112:W1151 W1154 W1156:W1217 W1220 W1223:W1247 W1250:W1289 W1292 W1295:W1319 W908:W935" xr:uid="{64F38A68-05A1-4A17-9D52-D0643B6D9F1C}">
      <formula1>"Preventivo,Detectivo,Correctivo"</formula1>
    </dataValidation>
    <dataValidation type="list" allowBlank="1" showInputMessage="1" showErrorMessage="1" sqref="U9:U396 U399 U402:U455 AK9:AK1319 AH9:AH1319 AD9:AD1319 AA9:AA1319 U457:U1319" xr:uid="{A1311E2D-0F6F-4783-8C5D-24E3970F0558}">
      <formula1>"SI,NO"</formula1>
    </dataValidation>
    <dataValidation type="list" allowBlank="1" showInputMessage="1" showErrorMessage="1" sqref="AN9:AN1319" xr:uid="{A756F86A-987D-4694-B00A-82AEDE383E3D}">
      <formula1>"Negativos,No se esperan Resultados,Positivos,Sin Resultados"</formula1>
    </dataValidation>
    <dataValidation type="list" allowBlank="1" showInputMessage="1" showErrorMessage="1" sqref="Y9:Y1319" xr:uid="{D36F3D0F-2C7F-4E1B-AE82-A1AA5D30A664}">
      <formula1>"Manual,Automático"</formula1>
    </dataValidation>
  </dataValidations>
  <pageMargins left="0.23622047244094491" right="0.23622047244094491" top="0.74803149606299213" bottom="0.74803149606299213" header="0.31496062992125984" footer="0.31496062992125984"/>
  <pageSetup scale="13" fitToHeight="0" orientation="landscape" horizontalDpi="300" verticalDpi="300" r:id="rId1"/>
  <headerFooter>
    <oddFooter>&amp;C&amp;G</oddFoot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195E-3551-4496-9D75-09E7FC50E0E7}">
  <sheetPr>
    <pageSetUpPr fitToPage="1"/>
  </sheetPr>
  <dimension ref="A1:U1241"/>
  <sheetViews>
    <sheetView showGridLines="0" view="pageBreakPreview" topLeftCell="A52" zoomScale="60" zoomScaleNormal="85" zoomScalePageLayoutView="90" workbookViewId="0">
      <selection activeCell="C54" sqref="C54:C56"/>
    </sheetView>
  </sheetViews>
  <sheetFormatPr baseColWidth="10" defaultColWidth="43.453125" defaultRowHeight="15.5" x14ac:dyDescent="0.35"/>
  <cols>
    <col min="1" max="1" width="44.453125" style="75" customWidth="1"/>
    <col min="2" max="2" width="31.54296875" style="75" customWidth="1"/>
    <col min="3" max="3" width="17.453125" style="75" customWidth="1"/>
    <col min="4" max="5" width="44.453125" style="75" customWidth="1"/>
    <col min="6" max="6" width="44.453125" style="76" customWidth="1"/>
    <col min="7" max="7" width="70.1796875" style="77" customWidth="1"/>
    <col min="8" max="9" width="44.453125" style="77" customWidth="1"/>
    <col min="10" max="10" width="105.26953125" style="76" customWidth="1"/>
    <col min="11" max="13" width="43.453125" style="76"/>
    <col min="14" max="16" width="43.453125" style="78"/>
    <col min="17" max="17" width="14" style="78" customWidth="1"/>
    <col min="18" max="20" width="12.453125" style="78" customWidth="1"/>
    <col min="21" max="21" width="43.453125" style="79"/>
    <col min="22" max="16384" width="43.453125" style="76"/>
  </cols>
  <sheetData>
    <row r="1" spans="1:21" ht="16" thickBot="1" x14ac:dyDescent="0.4">
      <c r="A1" s="74"/>
    </row>
    <row r="2" spans="1:21" s="80" customFormat="1" ht="26.5" customHeight="1" x14ac:dyDescent="0.35">
      <c r="A2" s="499"/>
      <c r="B2" s="21" t="s">
        <v>0</v>
      </c>
      <c r="C2" s="301" t="s">
        <v>167</v>
      </c>
      <c r="D2" s="302"/>
      <c r="E2" s="302"/>
      <c r="F2" s="302"/>
      <c r="G2" s="81" t="s">
        <v>164</v>
      </c>
      <c r="H2" s="91" t="s">
        <v>58</v>
      </c>
      <c r="I2" s="90"/>
      <c r="J2" s="6"/>
    </row>
    <row r="3" spans="1:21" s="80" customFormat="1" ht="26.5" customHeight="1" x14ac:dyDescent="0.35">
      <c r="A3" s="500"/>
      <c r="B3" s="22" t="s">
        <v>1</v>
      </c>
      <c r="C3" s="304" t="s">
        <v>168</v>
      </c>
      <c r="D3" s="305"/>
      <c r="E3" s="305"/>
      <c r="F3" s="305"/>
      <c r="G3" s="81" t="s">
        <v>165</v>
      </c>
      <c r="H3" s="157" t="s">
        <v>3191</v>
      </c>
      <c r="I3" s="36"/>
      <c r="J3" s="6"/>
    </row>
    <row r="4" spans="1:21" s="80" customFormat="1" ht="26.5" customHeight="1" thickBot="1" x14ac:dyDescent="0.4">
      <c r="A4" s="501"/>
      <c r="B4" s="23" t="s">
        <v>13</v>
      </c>
      <c r="C4" s="307" t="s">
        <v>3914</v>
      </c>
      <c r="D4" s="308"/>
      <c r="E4" s="308"/>
      <c r="F4" s="308"/>
      <c r="G4" s="81" t="s">
        <v>166</v>
      </c>
      <c r="H4" s="91" t="s">
        <v>3192</v>
      </c>
      <c r="I4" s="90"/>
      <c r="J4" s="6"/>
    </row>
    <row r="5" spans="1:21" ht="16" thickBot="1" x14ac:dyDescent="0.4"/>
    <row r="6" spans="1:21" ht="56.5" customHeight="1" thickBot="1" x14ac:dyDescent="0.4">
      <c r="A6" s="515" t="s">
        <v>111</v>
      </c>
      <c r="B6" s="515"/>
      <c r="C6" s="515"/>
      <c r="D6" s="515"/>
      <c r="E6" s="515"/>
      <c r="F6" s="515"/>
      <c r="G6" s="515"/>
      <c r="H6" s="515"/>
      <c r="I6" s="515"/>
      <c r="J6" s="516" t="s">
        <v>112</v>
      </c>
      <c r="K6" s="517"/>
      <c r="L6" s="517"/>
      <c r="M6" s="517"/>
      <c r="N6" s="518"/>
      <c r="O6" s="519" t="s">
        <v>113</v>
      </c>
      <c r="P6" s="520"/>
      <c r="Q6" s="520"/>
      <c r="R6" s="520"/>
      <c r="S6" s="520"/>
      <c r="T6" s="520"/>
      <c r="U6" s="521"/>
    </row>
    <row r="7" spans="1:21" ht="56.5" customHeight="1" thickBot="1" x14ac:dyDescent="0.4">
      <c r="A7" s="82" t="s">
        <v>4</v>
      </c>
      <c r="B7" s="522" t="s">
        <v>114</v>
      </c>
      <c r="C7" s="523"/>
      <c r="D7" s="526" t="s">
        <v>115</v>
      </c>
      <c r="E7" s="526" t="s">
        <v>7</v>
      </c>
      <c r="F7" s="528" t="s">
        <v>116</v>
      </c>
      <c r="G7" s="529" t="s">
        <v>117</v>
      </c>
      <c r="H7" s="531" t="s">
        <v>118</v>
      </c>
      <c r="I7" s="531" t="s">
        <v>119</v>
      </c>
      <c r="J7" s="508" t="s">
        <v>120</v>
      </c>
      <c r="K7" s="510" t="s">
        <v>121</v>
      </c>
      <c r="L7" s="510" t="s">
        <v>122</v>
      </c>
      <c r="M7" s="512" t="s">
        <v>123</v>
      </c>
      <c r="N7" s="510" t="s">
        <v>57</v>
      </c>
      <c r="O7" s="504" t="s">
        <v>124</v>
      </c>
      <c r="P7" s="502" t="s">
        <v>125</v>
      </c>
      <c r="Q7" s="504" t="s">
        <v>126</v>
      </c>
      <c r="R7" s="504"/>
      <c r="S7" s="505" t="s">
        <v>127</v>
      </c>
      <c r="T7" s="506"/>
      <c r="U7" s="507"/>
    </row>
    <row r="8" spans="1:21" ht="124.5" thickBot="1" x14ac:dyDescent="0.4">
      <c r="A8" s="84" t="s">
        <v>22</v>
      </c>
      <c r="B8" s="524"/>
      <c r="C8" s="525"/>
      <c r="D8" s="527"/>
      <c r="E8" s="527"/>
      <c r="F8" s="524"/>
      <c r="G8" s="530"/>
      <c r="H8" s="532"/>
      <c r="I8" s="532"/>
      <c r="J8" s="509"/>
      <c r="K8" s="511"/>
      <c r="L8" s="511"/>
      <c r="M8" s="513"/>
      <c r="N8" s="511"/>
      <c r="O8" s="514"/>
      <c r="P8" s="503"/>
      <c r="Q8" s="83" t="s">
        <v>128</v>
      </c>
      <c r="R8" s="83" t="s">
        <v>129</v>
      </c>
      <c r="S8" s="85" t="s">
        <v>130</v>
      </c>
      <c r="T8" s="85" t="s">
        <v>131</v>
      </c>
      <c r="U8" s="86" t="s">
        <v>132</v>
      </c>
    </row>
    <row r="9" spans="1:21" ht="60" customHeight="1" x14ac:dyDescent="0.35">
      <c r="A9" s="459" t="s">
        <v>347</v>
      </c>
      <c r="B9" s="462" t="s">
        <v>163</v>
      </c>
      <c r="C9" s="465">
        <v>3</v>
      </c>
      <c r="D9" s="462" t="s">
        <v>2071</v>
      </c>
      <c r="E9" s="462" t="s">
        <v>253</v>
      </c>
      <c r="F9" s="462" t="s">
        <v>2032</v>
      </c>
      <c r="G9" s="462" t="s">
        <v>2072</v>
      </c>
      <c r="H9" s="468" t="s">
        <v>2055</v>
      </c>
      <c r="I9" s="469" t="s">
        <v>2277</v>
      </c>
      <c r="J9" s="219"/>
      <c r="K9" s="219"/>
      <c r="L9" s="475"/>
      <c r="M9" s="219"/>
      <c r="N9" s="219"/>
      <c r="O9" s="219"/>
      <c r="P9" s="219"/>
      <c r="Q9" s="221"/>
      <c r="R9" s="221"/>
      <c r="S9" s="221"/>
      <c r="T9" s="221"/>
      <c r="U9" s="222"/>
    </row>
    <row r="10" spans="1:21" ht="60" customHeight="1" x14ac:dyDescent="0.35">
      <c r="A10" s="460"/>
      <c r="B10" s="463"/>
      <c r="C10" s="466"/>
      <c r="D10" s="463"/>
      <c r="E10" s="463"/>
      <c r="F10" s="463"/>
      <c r="G10" s="463"/>
      <c r="H10" s="460"/>
      <c r="I10" s="470"/>
      <c r="J10" s="219"/>
      <c r="K10" s="219"/>
      <c r="L10" s="476"/>
      <c r="M10" s="219"/>
      <c r="N10" s="219"/>
      <c r="O10" s="219"/>
      <c r="P10" s="219"/>
      <c r="Q10" s="221"/>
      <c r="R10" s="221"/>
      <c r="S10" s="221"/>
      <c r="T10" s="221"/>
      <c r="U10" s="222"/>
    </row>
    <row r="11" spans="1:21" ht="60" customHeight="1" thickBot="1" x14ac:dyDescent="0.4">
      <c r="A11" s="461"/>
      <c r="B11" s="464"/>
      <c r="C11" s="467"/>
      <c r="D11" s="464"/>
      <c r="E11" s="464"/>
      <c r="F11" s="464"/>
      <c r="G11" s="464"/>
      <c r="H11" s="461"/>
      <c r="I11" s="471"/>
      <c r="J11" s="219"/>
      <c r="K11" s="219"/>
      <c r="L11" s="477"/>
      <c r="M11" s="219"/>
      <c r="N11" s="219"/>
      <c r="O11" s="219"/>
      <c r="P11" s="219"/>
      <c r="Q11" s="221"/>
      <c r="R11" s="221"/>
      <c r="S11" s="221"/>
      <c r="T11" s="221"/>
      <c r="U11" s="222"/>
    </row>
    <row r="12" spans="1:21" ht="60" customHeight="1" x14ac:dyDescent="0.35">
      <c r="A12" s="459" t="s">
        <v>347</v>
      </c>
      <c r="B12" s="462" t="s">
        <v>163</v>
      </c>
      <c r="C12" s="465">
        <v>4</v>
      </c>
      <c r="D12" s="462" t="s">
        <v>2071</v>
      </c>
      <c r="E12" s="462" t="s">
        <v>253</v>
      </c>
      <c r="F12" s="462" t="s">
        <v>2061</v>
      </c>
      <c r="G12" s="462" t="s">
        <v>2083</v>
      </c>
      <c r="H12" s="468" t="s">
        <v>2055</v>
      </c>
      <c r="I12" s="469" t="s">
        <v>2277</v>
      </c>
      <c r="J12" s="219"/>
      <c r="K12" s="219"/>
      <c r="L12" s="475"/>
      <c r="M12" s="219"/>
      <c r="N12" s="219"/>
      <c r="O12" s="219"/>
      <c r="P12" s="219"/>
      <c r="Q12" s="221"/>
      <c r="R12" s="221"/>
      <c r="S12" s="221"/>
      <c r="T12" s="221"/>
      <c r="U12" s="222"/>
    </row>
    <row r="13" spans="1:21" ht="60" customHeight="1" x14ac:dyDescent="0.35">
      <c r="A13" s="460"/>
      <c r="B13" s="463"/>
      <c r="C13" s="466"/>
      <c r="D13" s="463"/>
      <c r="E13" s="463"/>
      <c r="F13" s="463"/>
      <c r="G13" s="463"/>
      <c r="H13" s="460"/>
      <c r="I13" s="470"/>
      <c r="J13" s="219"/>
      <c r="K13" s="219"/>
      <c r="L13" s="476"/>
      <c r="M13" s="219"/>
      <c r="N13" s="219"/>
      <c r="O13" s="219"/>
      <c r="P13" s="219"/>
      <c r="Q13" s="221"/>
      <c r="R13" s="221"/>
      <c r="S13" s="221"/>
      <c r="T13" s="221"/>
      <c r="U13" s="222"/>
    </row>
    <row r="14" spans="1:21" ht="60" customHeight="1" thickBot="1" x14ac:dyDescent="0.4">
      <c r="A14" s="461"/>
      <c r="B14" s="464"/>
      <c r="C14" s="467"/>
      <c r="D14" s="464"/>
      <c r="E14" s="464"/>
      <c r="F14" s="464"/>
      <c r="G14" s="464"/>
      <c r="H14" s="461"/>
      <c r="I14" s="471"/>
      <c r="J14" s="219"/>
      <c r="K14" s="219"/>
      <c r="L14" s="477"/>
      <c r="M14" s="219"/>
      <c r="N14" s="219"/>
      <c r="O14" s="219"/>
      <c r="P14" s="219"/>
      <c r="Q14" s="221"/>
      <c r="R14" s="221"/>
      <c r="S14" s="221"/>
      <c r="T14" s="221"/>
      <c r="U14" s="222"/>
    </row>
    <row r="15" spans="1:21" ht="60" customHeight="1" x14ac:dyDescent="0.35">
      <c r="A15" s="459" t="s">
        <v>347</v>
      </c>
      <c r="B15" s="462" t="s">
        <v>163</v>
      </c>
      <c r="C15" s="465">
        <v>5</v>
      </c>
      <c r="D15" s="462" t="s">
        <v>2088</v>
      </c>
      <c r="E15" s="462" t="s">
        <v>253</v>
      </c>
      <c r="F15" s="462" t="s">
        <v>2032</v>
      </c>
      <c r="G15" s="462" t="s">
        <v>2089</v>
      </c>
      <c r="H15" s="468" t="s">
        <v>2044</v>
      </c>
      <c r="I15" s="469" t="s">
        <v>2278</v>
      </c>
      <c r="J15" s="219" t="s">
        <v>2279</v>
      </c>
      <c r="K15" s="219" t="s">
        <v>2280</v>
      </c>
      <c r="L15" s="475" t="s">
        <v>2281</v>
      </c>
      <c r="M15" s="219" t="s">
        <v>2282</v>
      </c>
      <c r="N15" s="220">
        <v>45838</v>
      </c>
      <c r="O15" s="219"/>
      <c r="P15" s="219"/>
      <c r="Q15" s="221"/>
      <c r="R15" s="221"/>
      <c r="S15" s="221"/>
      <c r="T15" s="221"/>
      <c r="U15" s="222"/>
    </row>
    <row r="16" spans="1:21" ht="60" customHeight="1" x14ac:dyDescent="0.35">
      <c r="A16" s="460"/>
      <c r="B16" s="463"/>
      <c r="C16" s="466"/>
      <c r="D16" s="463"/>
      <c r="E16" s="463"/>
      <c r="F16" s="463"/>
      <c r="G16" s="463"/>
      <c r="H16" s="460"/>
      <c r="I16" s="470"/>
      <c r="J16" s="219" t="s">
        <v>2283</v>
      </c>
      <c r="K16" s="219" t="s">
        <v>2284</v>
      </c>
      <c r="L16" s="476"/>
      <c r="M16" s="219" t="s">
        <v>2285</v>
      </c>
      <c r="N16" s="220">
        <v>45838</v>
      </c>
      <c r="O16" s="219"/>
      <c r="P16" s="219"/>
      <c r="Q16" s="221"/>
      <c r="R16" s="221"/>
      <c r="S16" s="221"/>
      <c r="T16" s="221"/>
      <c r="U16" s="222"/>
    </row>
    <row r="17" spans="1:21" ht="60" customHeight="1" thickBot="1" x14ac:dyDescent="0.4">
      <c r="A17" s="461"/>
      <c r="B17" s="464"/>
      <c r="C17" s="467"/>
      <c r="D17" s="464"/>
      <c r="E17" s="464"/>
      <c r="F17" s="464"/>
      <c r="G17" s="464"/>
      <c r="H17" s="461"/>
      <c r="I17" s="471"/>
      <c r="J17" s="219"/>
      <c r="K17" s="219"/>
      <c r="L17" s="477"/>
      <c r="M17" s="219"/>
      <c r="N17" s="219"/>
      <c r="O17" s="219"/>
      <c r="P17" s="219"/>
      <c r="Q17" s="221"/>
      <c r="R17" s="221"/>
      <c r="S17" s="221"/>
      <c r="T17" s="221"/>
      <c r="U17" s="222"/>
    </row>
    <row r="18" spans="1:21" ht="60" customHeight="1" x14ac:dyDescent="0.35">
      <c r="A18" s="459" t="s">
        <v>347</v>
      </c>
      <c r="B18" s="462" t="s">
        <v>163</v>
      </c>
      <c r="C18" s="465">
        <v>6</v>
      </c>
      <c r="D18" s="462" t="s">
        <v>2088</v>
      </c>
      <c r="E18" s="462" t="s">
        <v>253</v>
      </c>
      <c r="F18" s="462" t="s">
        <v>2061</v>
      </c>
      <c r="G18" s="462" t="s">
        <v>2103</v>
      </c>
      <c r="H18" s="468" t="s">
        <v>2044</v>
      </c>
      <c r="I18" s="469" t="s">
        <v>2278</v>
      </c>
      <c r="J18" s="219" t="s">
        <v>2286</v>
      </c>
      <c r="K18" s="219" t="s">
        <v>2287</v>
      </c>
      <c r="L18" s="475" t="s">
        <v>312</v>
      </c>
      <c r="M18" s="219" t="s">
        <v>2285</v>
      </c>
      <c r="N18" s="220">
        <v>45838</v>
      </c>
      <c r="O18" s="219"/>
      <c r="P18" s="219"/>
      <c r="Q18" s="221"/>
      <c r="R18" s="221"/>
      <c r="S18" s="221"/>
      <c r="T18" s="221"/>
      <c r="U18" s="222"/>
    </row>
    <row r="19" spans="1:21" ht="60" customHeight="1" x14ac:dyDescent="0.35">
      <c r="A19" s="460"/>
      <c r="B19" s="463"/>
      <c r="C19" s="466"/>
      <c r="D19" s="463"/>
      <c r="E19" s="463"/>
      <c r="F19" s="463"/>
      <c r="G19" s="463"/>
      <c r="H19" s="460"/>
      <c r="I19" s="470"/>
      <c r="J19" s="219"/>
      <c r="K19" s="219"/>
      <c r="L19" s="476"/>
      <c r="M19" s="219"/>
      <c r="N19" s="219"/>
      <c r="O19" s="219"/>
      <c r="P19" s="219"/>
      <c r="Q19" s="221"/>
      <c r="R19" s="221"/>
      <c r="S19" s="221"/>
      <c r="T19" s="221"/>
      <c r="U19" s="222"/>
    </row>
    <row r="20" spans="1:21" ht="60" customHeight="1" thickBot="1" x14ac:dyDescent="0.4">
      <c r="A20" s="461"/>
      <c r="B20" s="464"/>
      <c r="C20" s="467"/>
      <c r="D20" s="464"/>
      <c r="E20" s="464"/>
      <c r="F20" s="464"/>
      <c r="G20" s="464"/>
      <c r="H20" s="461"/>
      <c r="I20" s="471"/>
      <c r="J20" s="219"/>
      <c r="K20" s="219"/>
      <c r="L20" s="477"/>
      <c r="M20" s="219"/>
      <c r="N20" s="219"/>
      <c r="O20" s="219"/>
      <c r="P20" s="219"/>
      <c r="Q20" s="221"/>
      <c r="R20" s="221"/>
      <c r="S20" s="221"/>
      <c r="T20" s="221"/>
      <c r="U20" s="222"/>
    </row>
    <row r="21" spans="1:21" ht="60" customHeight="1" x14ac:dyDescent="0.35">
      <c r="A21" s="459" t="s">
        <v>171</v>
      </c>
      <c r="B21" s="462" t="s">
        <v>163</v>
      </c>
      <c r="C21" s="465">
        <v>7</v>
      </c>
      <c r="D21" s="462" t="s">
        <v>2107</v>
      </c>
      <c r="E21" s="462" t="s">
        <v>243</v>
      </c>
      <c r="F21" s="462" t="s">
        <v>2032</v>
      </c>
      <c r="G21" s="462" t="s">
        <v>2108</v>
      </c>
      <c r="H21" s="468" t="s">
        <v>2055</v>
      </c>
      <c r="I21" s="469" t="s">
        <v>2277</v>
      </c>
      <c r="J21" s="219"/>
      <c r="K21" s="219"/>
      <c r="L21" s="475"/>
      <c r="M21" s="219"/>
      <c r="N21" s="219"/>
      <c r="O21" s="219"/>
      <c r="P21" s="219"/>
      <c r="Q21" s="221"/>
      <c r="R21" s="221"/>
      <c r="S21" s="221"/>
      <c r="T21" s="221"/>
      <c r="U21" s="222"/>
    </row>
    <row r="22" spans="1:21" ht="60" customHeight="1" x14ac:dyDescent="0.35">
      <c r="A22" s="460"/>
      <c r="B22" s="463"/>
      <c r="C22" s="466"/>
      <c r="D22" s="463"/>
      <c r="E22" s="463"/>
      <c r="F22" s="463"/>
      <c r="G22" s="463"/>
      <c r="H22" s="460"/>
      <c r="I22" s="470"/>
      <c r="J22" s="219"/>
      <c r="K22" s="219"/>
      <c r="L22" s="476"/>
      <c r="M22" s="219"/>
      <c r="N22" s="219"/>
      <c r="O22" s="219"/>
      <c r="P22" s="219"/>
      <c r="Q22" s="221"/>
      <c r="R22" s="221"/>
      <c r="S22" s="221"/>
      <c r="T22" s="221"/>
      <c r="U22" s="222"/>
    </row>
    <row r="23" spans="1:21" ht="60" customHeight="1" thickBot="1" x14ac:dyDescent="0.4">
      <c r="A23" s="461"/>
      <c r="B23" s="464"/>
      <c r="C23" s="467"/>
      <c r="D23" s="464"/>
      <c r="E23" s="464"/>
      <c r="F23" s="464"/>
      <c r="G23" s="464"/>
      <c r="H23" s="461"/>
      <c r="I23" s="471"/>
      <c r="J23" s="219"/>
      <c r="K23" s="219"/>
      <c r="L23" s="477"/>
      <c r="M23" s="219"/>
      <c r="N23" s="219"/>
      <c r="O23" s="219"/>
      <c r="P23" s="219"/>
      <c r="Q23" s="221"/>
      <c r="R23" s="221"/>
      <c r="S23" s="221"/>
      <c r="T23" s="221"/>
      <c r="U23" s="222"/>
    </row>
    <row r="24" spans="1:21" ht="60" customHeight="1" x14ac:dyDescent="0.35">
      <c r="A24" s="459" t="s">
        <v>171</v>
      </c>
      <c r="B24" s="462" t="s">
        <v>163</v>
      </c>
      <c r="C24" s="465">
        <v>8</v>
      </c>
      <c r="D24" s="462" t="s">
        <v>2107</v>
      </c>
      <c r="E24" s="462" t="s">
        <v>243</v>
      </c>
      <c r="F24" s="462" t="s">
        <v>2061</v>
      </c>
      <c r="G24" s="462" t="s">
        <v>2116</v>
      </c>
      <c r="H24" s="468" t="s">
        <v>2055</v>
      </c>
      <c r="I24" s="469" t="s">
        <v>2277</v>
      </c>
      <c r="J24" s="219"/>
      <c r="K24" s="219"/>
      <c r="L24" s="475"/>
      <c r="M24" s="219"/>
      <c r="N24" s="219"/>
      <c r="O24" s="219"/>
      <c r="P24" s="219"/>
      <c r="Q24" s="221"/>
      <c r="R24" s="221"/>
      <c r="S24" s="221"/>
      <c r="T24" s="221"/>
      <c r="U24" s="222"/>
    </row>
    <row r="25" spans="1:21" ht="60" customHeight="1" x14ac:dyDescent="0.35">
      <c r="A25" s="460"/>
      <c r="B25" s="463"/>
      <c r="C25" s="466"/>
      <c r="D25" s="463"/>
      <c r="E25" s="463"/>
      <c r="F25" s="463"/>
      <c r="G25" s="463"/>
      <c r="H25" s="460"/>
      <c r="I25" s="470"/>
      <c r="J25" s="219"/>
      <c r="K25" s="219"/>
      <c r="L25" s="476"/>
      <c r="M25" s="219"/>
      <c r="N25" s="219"/>
      <c r="O25" s="219"/>
      <c r="P25" s="219"/>
      <c r="Q25" s="221"/>
      <c r="R25" s="221"/>
      <c r="S25" s="221"/>
      <c r="T25" s="221"/>
      <c r="U25" s="222"/>
    </row>
    <row r="26" spans="1:21" ht="60" customHeight="1" thickBot="1" x14ac:dyDescent="0.4">
      <c r="A26" s="461"/>
      <c r="B26" s="464"/>
      <c r="C26" s="467"/>
      <c r="D26" s="464"/>
      <c r="E26" s="464"/>
      <c r="F26" s="464"/>
      <c r="G26" s="464"/>
      <c r="H26" s="461"/>
      <c r="I26" s="471"/>
      <c r="J26" s="219"/>
      <c r="K26" s="219"/>
      <c r="L26" s="477"/>
      <c r="M26" s="219"/>
      <c r="N26" s="219"/>
      <c r="O26" s="219"/>
      <c r="P26" s="219"/>
      <c r="Q26" s="221"/>
      <c r="R26" s="221"/>
      <c r="S26" s="221"/>
      <c r="T26" s="221"/>
      <c r="U26" s="222"/>
    </row>
    <row r="27" spans="1:21" ht="60" customHeight="1" x14ac:dyDescent="0.35">
      <c r="A27" s="459" t="s">
        <v>171</v>
      </c>
      <c r="B27" s="462" t="s">
        <v>163</v>
      </c>
      <c r="C27" s="465">
        <v>9</v>
      </c>
      <c r="D27" s="462" t="s">
        <v>2122</v>
      </c>
      <c r="E27" s="462" t="s">
        <v>243</v>
      </c>
      <c r="F27" s="462" t="s">
        <v>2032</v>
      </c>
      <c r="G27" s="462" t="s">
        <v>2123</v>
      </c>
      <c r="H27" s="468" t="s">
        <v>2055</v>
      </c>
      <c r="I27" s="469" t="s">
        <v>2277</v>
      </c>
      <c r="J27" s="219"/>
      <c r="K27" s="219"/>
      <c r="L27" s="475"/>
      <c r="M27" s="219"/>
      <c r="N27" s="219"/>
      <c r="O27" s="219"/>
      <c r="P27" s="219"/>
      <c r="Q27" s="221"/>
      <c r="R27" s="221"/>
      <c r="S27" s="221"/>
      <c r="T27" s="221"/>
      <c r="U27" s="222"/>
    </row>
    <row r="28" spans="1:21" ht="60" customHeight="1" x14ac:dyDescent="0.35">
      <c r="A28" s="460"/>
      <c r="B28" s="463"/>
      <c r="C28" s="466"/>
      <c r="D28" s="463"/>
      <c r="E28" s="463"/>
      <c r="F28" s="463"/>
      <c r="G28" s="463"/>
      <c r="H28" s="460"/>
      <c r="I28" s="470"/>
      <c r="J28" s="219"/>
      <c r="K28" s="219"/>
      <c r="L28" s="476"/>
      <c r="M28" s="219"/>
      <c r="N28" s="219"/>
      <c r="O28" s="219"/>
      <c r="P28" s="219"/>
      <c r="Q28" s="221"/>
      <c r="R28" s="221"/>
      <c r="S28" s="221"/>
      <c r="T28" s="221"/>
      <c r="U28" s="222"/>
    </row>
    <row r="29" spans="1:21" ht="60" customHeight="1" thickBot="1" x14ac:dyDescent="0.4">
      <c r="A29" s="461"/>
      <c r="B29" s="464"/>
      <c r="C29" s="467"/>
      <c r="D29" s="464"/>
      <c r="E29" s="464"/>
      <c r="F29" s="464"/>
      <c r="G29" s="464"/>
      <c r="H29" s="461"/>
      <c r="I29" s="471"/>
      <c r="J29" s="219"/>
      <c r="K29" s="219"/>
      <c r="L29" s="477"/>
      <c r="M29" s="219"/>
      <c r="N29" s="219"/>
      <c r="O29" s="219"/>
      <c r="P29" s="219"/>
      <c r="Q29" s="221"/>
      <c r="R29" s="221"/>
      <c r="S29" s="221"/>
      <c r="T29" s="221"/>
      <c r="U29" s="222"/>
    </row>
    <row r="30" spans="1:21" ht="60" customHeight="1" x14ac:dyDescent="0.35">
      <c r="A30" s="459" t="s">
        <v>171</v>
      </c>
      <c r="B30" s="462" t="s">
        <v>163</v>
      </c>
      <c r="C30" s="465">
        <v>10</v>
      </c>
      <c r="D30" s="462" t="s">
        <v>2122</v>
      </c>
      <c r="E30" s="462" t="s">
        <v>243</v>
      </c>
      <c r="F30" s="462" t="s">
        <v>2061</v>
      </c>
      <c r="G30" s="462" t="s">
        <v>2124</v>
      </c>
      <c r="H30" s="468" t="s">
        <v>2055</v>
      </c>
      <c r="I30" s="469" t="s">
        <v>2277</v>
      </c>
      <c r="J30" s="219"/>
      <c r="K30" s="219"/>
      <c r="L30" s="475"/>
      <c r="M30" s="219"/>
      <c r="N30" s="219"/>
      <c r="O30" s="219"/>
      <c r="P30" s="219"/>
      <c r="Q30" s="221"/>
      <c r="R30" s="221"/>
      <c r="S30" s="221"/>
      <c r="T30" s="221"/>
      <c r="U30" s="222"/>
    </row>
    <row r="31" spans="1:21" ht="60" customHeight="1" x14ac:dyDescent="0.35">
      <c r="A31" s="460"/>
      <c r="B31" s="463"/>
      <c r="C31" s="466"/>
      <c r="D31" s="463"/>
      <c r="E31" s="463"/>
      <c r="F31" s="463"/>
      <c r="G31" s="463"/>
      <c r="H31" s="460"/>
      <c r="I31" s="470"/>
      <c r="J31" s="219"/>
      <c r="K31" s="219"/>
      <c r="L31" s="476"/>
      <c r="M31" s="219"/>
      <c r="N31" s="219"/>
      <c r="O31" s="219"/>
      <c r="P31" s="219"/>
      <c r="Q31" s="221"/>
      <c r="R31" s="221"/>
      <c r="S31" s="221"/>
      <c r="T31" s="221"/>
      <c r="U31" s="222"/>
    </row>
    <row r="32" spans="1:21" ht="60" customHeight="1" thickBot="1" x14ac:dyDescent="0.4">
      <c r="A32" s="461"/>
      <c r="B32" s="464"/>
      <c r="C32" s="467"/>
      <c r="D32" s="464"/>
      <c r="E32" s="464"/>
      <c r="F32" s="464"/>
      <c r="G32" s="464"/>
      <c r="H32" s="461"/>
      <c r="I32" s="471"/>
      <c r="J32" s="219"/>
      <c r="K32" s="219"/>
      <c r="L32" s="477"/>
      <c r="M32" s="219"/>
      <c r="N32" s="219"/>
      <c r="O32" s="219"/>
      <c r="P32" s="219"/>
      <c r="Q32" s="221"/>
      <c r="R32" s="221"/>
      <c r="S32" s="221"/>
      <c r="T32" s="221"/>
      <c r="U32" s="222"/>
    </row>
    <row r="33" spans="1:21" ht="60" customHeight="1" x14ac:dyDescent="0.35">
      <c r="A33" s="459" t="s">
        <v>171</v>
      </c>
      <c r="B33" s="462" t="s">
        <v>163</v>
      </c>
      <c r="C33" s="465">
        <v>11</v>
      </c>
      <c r="D33" s="462" t="s">
        <v>2125</v>
      </c>
      <c r="E33" s="462" t="s">
        <v>247</v>
      </c>
      <c r="F33" s="462" t="s">
        <v>2032</v>
      </c>
      <c r="G33" s="462" t="s">
        <v>2126</v>
      </c>
      <c r="H33" s="468" t="s">
        <v>2044</v>
      </c>
      <c r="I33" s="469" t="s">
        <v>2278</v>
      </c>
      <c r="J33" s="219" t="s">
        <v>2288</v>
      </c>
      <c r="K33" s="219" t="s">
        <v>2289</v>
      </c>
      <c r="L33" s="475" t="s">
        <v>2290</v>
      </c>
      <c r="M33" s="219" t="s">
        <v>2291</v>
      </c>
      <c r="N33" s="220">
        <v>45838</v>
      </c>
      <c r="O33" s="219"/>
      <c r="P33" s="219"/>
      <c r="Q33" s="221"/>
      <c r="R33" s="221"/>
      <c r="S33" s="221"/>
      <c r="T33" s="221"/>
      <c r="U33" s="222"/>
    </row>
    <row r="34" spans="1:21" ht="60" customHeight="1" x14ac:dyDescent="0.35">
      <c r="A34" s="460"/>
      <c r="B34" s="463"/>
      <c r="C34" s="466"/>
      <c r="D34" s="463"/>
      <c r="E34" s="463"/>
      <c r="F34" s="463"/>
      <c r="G34" s="463"/>
      <c r="H34" s="460"/>
      <c r="I34" s="470"/>
      <c r="J34" s="219" t="s">
        <v>2292</v>
      </c>
      <c r="K34" s="219" t="s">
        <v>2289</v>
      </c>
      <c r="L34" s="476"/>
      <c r="M34" s="219" t="s">
        <v>2291</v>
      </c>
      <c r="N34" s="220">
        <v>45838</v>
      </c>
      <c r="O34" s="219"/>
      <c r="P34" s="219"/>
      <c r="Q34" s="221"/>
      <c r="R34" s="221"/>
      <c r="S34" s="221"/>
      <c r="T34" s="221"/>
      <c r="U34" s="222"/>
    </row>
    <row r="35" spans="1:21" ht="60" customHeight="1" thickBot="1" x14ac:dyDescent="0.4">
      <c r="A35" s="461"/>
      <c r="B35" s="464"/>
      <c r="C35" s="467"/>
      <c r="D35" s="464"/>
      <c r="E35" s="464"/>
      <c r="F35" s="464"/>
      <c r="G35" s="464"/>
      <c r="H35" s="461"/>
      <c r="I35" s="471"/>
      <c r="J35" s="219"/>
      <c r="K35" s="219"/>
      <c r="L35" s="477"/>
      <c r="M35" s="219"/>
      <c r="N35" s="219"/>
      <c r="O35" s="219"/>
      <c r="P35" s="219"/>
      <c r="Q35" s="221"/>
      <c r="R35" s="221"/>
      <c r="S35" s="221"/>
      <c r="T35" s="221"/>
      <c r="U35" s="222"/>
    </row>
    <row r="36" spans="1:21" ht="60" customHeight="1" x14ac:dyDescent="0.35">
      <c r="A36" s="459" t="s">
        <v>171</v>
      </c>
      <c r="B36" s="462" t="s">
        <v>163</v>
      </c>
      <c r="C36" s="465">
        <v>12</v>
      </c>
      <c r="D36" s="462" t="s">
        <v>2125</v>
      </c>
      <c r="E36" s="462" t="s">
        <v>247</v>
      </c>
      <c r="F36" s="462" t="s">
        <v>2061</v>
      </c>
      <c r="G36" s="462" t="s">
        <v>2133</v>
      </c>
      <c r="H36" s="468" t="s">
        <v>2044</v>
      </c>
      <c r="I36" s="469" t="s">
        <v>2278</v>
      </c>
      <c r="J36" s="219" t="s">
        <v>2293</v>
      </c>
      <c r="K36" s="219" t="s">
        <v>2289</v>
      </c>
      <c r="L36" s="475" t="s">
        <v>2290</v>
      </c>
      <c r="M36" s="219" t="s">
        <v>2291</v>
      </c>
      <c r="N36" s="220">
        <v>45838</v>
      </c>
      <c r="O36" s="219"/>
      <c r="P36" s="219"/>
      <c r="Q36" s="221"/>
      <c r="R36" s="221"/>
      <c r="S36" s="221"/>
      <c r="T36" s="221"/>
      <c r="U36" s="222"/>
    </row>
    <row r="37" spans="1:21" ht="60" customHeight="1" x14ac:dyDescent="0.35">
      <c r="A37" s="460"/>
      <c r="B37" s="463"/>
      <c r="C37" s="466"/>
      <c r="D37" s="463"/>
      <c r="E37" s="463"/>
      <c r="F37" s="463"/>
      <c r="G37" s="463"/>
      <c r="H37" s="460"/>
      <c r="I37" s="470"/>
      <c r="J37" s="219"/>
      <c r="K37" s="219"/>
      <c r="L37" s="476"/>
      <c r="M37" s="219"/>
      <c r="N37" s="220"/>
      <c r="O37" s="219"/>
      <c r="P37" s="219"/>
      <c r="Q37" s="221"/>
      <c r="R37" s="221"/>
      <c r="S37" s="221"/>
      <c r="T37" s="221"/>
      <c r="U37" s="222"/>
    </row>
    <row r="38" spans="1:21" ht="60" customHeight="1" thickBot="1" x14ac:dyDescent="0.4">
      <c r="A38" s="461"/>
      <c r="B38" s="464"/>
      <c r="C38" s="467"/>
      <c r="D38" s="464"/>
      <c r="E38" s="464"/>
      <c r="F38" s="464"/>
      <c r="G38" s="464"/>
      <c r="H38" s="461"/>
      <c r="I38" s="471"/>
      <c r="J38" s="219"/>
      <c r="K38" s="219"/>
      <c r="L38" s="477"/>
      <c r="M38" s="219"/>
      <c r="N38" s="219"/>
      <c r="O38" s="219"/>
      <c r="P38" s="219"/>
      <c r="Q38" s="221"/>
      <c r="R38" s="221"/>
      <c r="S38" s="221"/>
      <c r="T38" s="221"/>
      <c r="U38" s="222"/>
    </row>
    <row r="39" spans="1:21" ht="60" customHeight="1" x14ac:dyDescent="0.35">
      <c r="A39" s="459" t="s">
        <v>171</v>
      </c>
      <c r="B39" s="462" t="s">
        <v>163</v>
      </c>
      <c r="C39" s="465">
        <v>13</v>
      </c>
      <c r="D39" s="462" t="s">
        <v>2137</v>
      </c>
      <c r="E39" s="462" t="s">
        <v>247</v>
      </c>
      <c r="F39" s="462" t="s">
        <v>2032</v>
      </c>
      <c r="G39" s="462" t="s">
        <v>2138</v>
      </c>
      <c r="H39" s="468" t="s">
        <v>2055</v>
      </c>
      <c r="I39" s="469" t="s">
        <v>2277</v>
      </c>
      <c r="J39" s="219"/>
      <c r="K39" s="219"/>
      <c r="L39" s="475"/>
      <c r="M39" s="219"/>
      <c r="N39" s="219"/>
      <c r="O39" s="219"/>
      <c r="P39" s="219"/>
      <c r="Q39" s="221"/>
      <c r="R39" s="221"/>
      <c r="S39" s="221"/>
      <c r="T39" s="221"/>
      <c r="U39" s="222"/>
    </row>
    <row r="40" spans="1:21" ht="60" customHeight="1" x14ac:dyDescent="0.35">
      <c r="A40" s="460"/>
      <c r="B40" s="463"/>
      <c r="C40" s="466"/>
      <c r="D40" s="463"/>
      <c r="E40" s="463"/>
      <c r="F40" s="463"/>
      <c r="G40" s="463"/>
      <c r="H40" s="460"/>
      <c r="I40" s="470"/>
      <c r="J40" s="219"/>
      <c r="K40" s="219"/>
      <c r="L40" s="476"/>
      <c r="M40" s="219"/>
      <c r="N40" s="219"/>
      <c r="O40" s="219"/>
      <c r="P40" s="219"/>
      <c r="Q40" s="221"/>
      <c r="R40" s="221"/>
      <c r="S40" s="221"/>
      <c r="T40" s="221"/>
      <c r="U40" s="222"/>
    </row>
    <row r="41" spans="1:21" ht="60" customHeight="1" thickBot="1" x14ac:dyDescent="0.4">
      <c r="A41" s="461"/>
      <c r="B41" s="464"/>
      <c r="C41" s="467"/>
      <c r="D41" s="464"/>
      <c r="E41" s="464"/>
      <c r="F41" s="464"/>
      <c r="G41" s="464"/>
      <c r="H41" s="461"/>
      <c r="I41" s="471"/>
      <c r="J41" s="219"/>
      <c r="K41" s="219"/>
      <c r="L41" s="477"/>
      <c r="M41" s="219"/>
      <c r="N41" s="219"/>
      <c r="O41" s="219"/>
      <c r="P41" s="219"/>
      <c r="Q41" s="221"/>
      <c r="R41" s="221"/>
      <c r="S41" s="221"/>
      <c r="T41" s="221"/>
      <c r="U41" s="222"/>
    </row>
    <row r="42" spans="1:21" ht="60" customHeight="1" x14ac:dyDescent="0.35">
      <c r="A42" s="459" t="s">
        <v>171</v>
      </c>
      <c r="B42" s="462" t="s">
        <v>163</v>
      </c>
      <c r="C42" s="465">
        <v>14</v>
      </c>
      <c r="D42" s="462" t="s">
        <v>2137</v>
      </c>
      <c r="E42" s="462" t="s">
        <v>247</v>
      </c>
      <c r="F42" s="462" t="s">
        <v>2061</v>
      </c>
      <c r="G42" s="462" t="s">
        <v>2151</v>
      </c>
      <c r="H42" s="468" t="s">
        <v>2055</v>
      </c>
      <c r="I42" s="469" t="s">
        <v>2277</v>
      </c>
      <c r="J42" s="219"/>
      <c r="K42" s="219"/>
      <c r="L42" s="475"/>
      <c r="M42" s="219"/>
      <c r="N42" s="219"/>
      <c r="O42" s="219"/>
      <c r="P42" s="219"/>
      <c r="Q42" s="221"/>
      <c r="R42" s="221"/>
      <c r="S42" s="221"/>
      <c r="T42" s="221"/>
      <c r="U42" s="222"/>
    </row>
    <row r="43" spans="1:21" ht="60" customHeight="1" x14ac:dyDescent="0.35">
      <c r="A43" s="460"/>
      <c r="B43" s="463"/>
      <c r="C43" s="466"/>
      <c r="D43" s="463"/>
      <c r="E43" s="463"/>
      <c r="F43" s="463"/>
      <c r="G43" s="463"/>
      <c r="H43" s="460"/>
      <c r="I43" s="470"/>
      <c r="J43" s="219"/>
      <c r="K43" s="219"/>
      <c r="L43" s="476"/>
      <c r="M43" s="219"/>
      <c r="N43" s="219"/>
      <c r="O43" s="219"/>
      <c r="P43" s="219"/>
      <c r="Q43" s="221"/>
      <c r="R43" s="221"/>
      <c r="S43" s="221"/>
      <c r="T43" s="221"/>
      <c r="U43" s="222"/>
    </row>
    <row r="44" spans="1:21" ht="60" customHeight="1" thickBot="1" x14ac:dyDescent="0.4">
      <c r="A44" s="461"/>
      <c r="B44" s="464"/>
      <c r="C44" s="467"/>
      <c r="D44" s="464"/>
      <c r="E44" s="464"/>
      <c r="F44" s="464"/>
      <c r="G44" s="464"/>
      <c r="H44" s="461"/>
      <c r="I44" s="471"/>
      <c r="J44" s="219"/>
      <c r="K44" s="219"/>
      <c r="L44" s="477"/>
      <c r="M44" s="219"/>
      <c r="N44" s="219"/>
      <c r="O44" s="219"/>
      <c r="P44" s="219"/>
      <c r="Q44" s="221"/>
      <c r="R44" s="221"/>
      <c r="S44" s="221"/>
      <c r="T44" s="221"/>
      <c r="U44" s="222"/>
    </row>
    <row r="45" spans="1:21" ht="60" customHeight="1" x14ac:dyDescent="0.35">
      <c r="A45" s="459" t="s">
        <v>171</v>
      </c>
      <c r="B45" s="462" t="s">
        <v>163</v>
      </c>
      <c r="C45" s="465">
        <v>15</v>
      </c>
      <c r="D45" s="462" t="s">
        <v>2155</v>
      </c>
      <c r="E45" s="462" t="s">
        <v>175</v>
      </c>
      <c r="F45" s="462" t="s">
        <v>2032</v>
      </c>
      <c r="G45" s="462" t="s">
        <v>2156</v>
      </c>
      <c r="H45" s="468" t="s">
        <v>2044</v>
      </c>
      <c r="I45" s="469" t="s">
        <v>2278</v>
      </c>
      <c r="J45" s="219" t="s">
        <v>2294</v>
      </c>
      <c r="K45" s="219" t="s">
        <v>2295</v>
      </c>
      <c r="L45" s="475" t="s">
        <v>2296</v>
      </c>
      <c r="M45" s="219" t="s">
        <v>2297</v>
      </c>
      <c r="N45" s="220">
        <v>45838</v>
      </c>
      <c r="O45" s="219"/>
      <c r="P45" s="219"/>
      <c r="Q45" s="221"/>
      <c r="R45" s="221"/>
      <c r="S45" s="221"/>
      <c r="T45" s="221"/>
      <c r="U45" s="222"/>
    </row>
    <row r="46" spans="1:21" ht="60" customHeight="1" x14ac:dyDescent="0.35">
      <c r="A46" s="460"/>
      <c r="B46" s="463"/>
      <c r="C46" s="466"/>
      <c r="D46" s="463"/>
      <c r="E46" s="463"/>
      <c r="F46" s="463"/>
      <c r="G46" s="463"/>
      <c r="H46" s="460"/>
      <c r="I46" s="470"/>
      <c r="J46" s="219"/>
      <c r="K46" s="219"/>
      <c r="L46" s="476"/>
      <c r="M46" s="219"/>
      <c r="N46" s="219"/>
      <c r="O46" s="219"/>
      <c r="P46" s="219"/>
      <c r="Q46" s="221"/>
      <c r="R46" s="221"/>
      <c r="S46" s="221"/>
      <c r="T46" s="221"/>
      <c r="U46" s="222"/>
    </row>
    <row r="47" spans="1:21" ht="60" customHeight="1" thickBot="1" x14ac:dyDescent="0.4">
      <c r="A47" s="461"/>
      <c r="B47" s="464"/>
      <c r="C47" s="467"/>
      <c r="D47" s="464"/>
      <c r="E47" s="464"/>
      <c r="F47" s="464"/>
      <c r="G47" s="464"/>
      <c r="H47" s="461"/>
      <c r="I47" s="471"/>
      <c r="J47" s="219"/>
      <c r="K47" s="219"/>
      <c r="L47" s="477"/>
      <c r="M47" s="219"/>
      <c r="N47" s="219"/>
      <c r="O47" s="219"/>
      <c r="P47" s="219"/>
      <c r="Q47" s="221"/>
      <c r="R47" s="221"/>
      <c r="S47" s="221"/>
      <c r="T47" s="221"/>
      <c r="U47" s="222"/>
    </row>
    <row r="48" spans="1:21" ht="60" customHeight="1" x14ac:dyDescent="0.35">
      <c r="A48" s="459" t="s">
        <v>171</v>
      </c>
      <c r="B48" s="462" t="s">
        <v>163</v>
      </c>
      <c r="C48" s="465">
        <v>16</v>
      </c>
      <c r="D48" s="462" t="s">
        <v>2155</v>
      </c>
      <c r="E48" s="462" t="s">
        <v>175</v>
      </c>
      <c r="F48" s="462" t="s">
        <v>2061</v>
      </c>
      <c r="G48" s="462" t="s">
        <v>2162</v>
      </c>
      <c r="H48" s="468" t="s">
        <v>2044</v>
      </c>
      <c r="I48" s="469" t="s">
        <v>2278</v>
      </c>
      <c r="J48" s="219" t="s">
        <v>2298</v>
      </c>
      <c r="K48" s="219" t="s">
        <v>2295</v>
      </c>
      <c r="L48" s="475" t="s">
        <v>2296</v>
      </c>
      <c r="M48" s="219" t="s">
        <v>2297</v>
      </c>
      <c r="N48" s="220">
        <v>45838</v>
      </c>
      <c r="O48" s="219"/>
      <c r="P48" s="219"/>
      <c r="Q48" s="221"/>
      <c r="R48" s="221"/>
      <c r="S48" s="221"/>
      <c r="T48" s="221"/>
      <c r="U48" s="222"/>
    </row>
    <row r="49" spans="1:21" ht="60" customHeight="1" x14ac:dyDescent="0.35">
      <c r="A49" s="460"/>
      <c r="B49" s="463"/>
      <c r="C49" s="466"/>
      <c r="D49" s="463"/>
      <c r="E49" s="463"/>
      <c r="F49" s="463"/>
      <c r="G49" s="463"/>
      <c r="H49" s="460"/>
      <c r="I49" s="470"/>
      <c r="J49" s="219"/>
      <c r="K49" s="219"/>
      <c r="L49" s="476"/>
      <c r="M49" s="219"/>
      <c r="N49" s="219"/>
      <c r="O49" s="219"/>
      <c r="P49" s="219"/>
      <c r="Q49" s="221"/>
      <c r="R49" s="221"/>
      <c r="S49" s="221"/>
      <c r="T49" s="221"/>
      <c r="U49" s="222"/>
    </row>
    <row r="50" spans="1:21" ht="60" customHeight="1" thickBot="1" x14ac:dyDescent="0.4">
      <c r="A50" s="461"/>
      <c r="B50" s="464"/>
      <c r="C50" s="467"/>
      <c r="D50" s="464"/>
      <c r="E50" s="464"/>
      <c r="F50" s="464"/>
      <c r="G50" s="464"/>
      <c r="H50" s="461"/>
      <c r="I50" s="471"/>
      <c r="J50" s="219"/>
      <c r="K50" s="219"/>
      <c r="L50" s="477"/>
      <c r="M50" s="219"/>
      <c r="N50" s="219"/>
      <c r="O50" s="219"/>
      <c r="P50" s="219"/>
      <c r="Q50" s="221"/>
      <c r="R50" s="221"/>
      <c r="S50" s="221"/>
      <c r="T50" s="221"/>
      <c r="U50" s="222"/>
    </row>
    <row r="51" spans="1:21" ht="60" customHeight="1" x14ac:dyDescent="0.35">
      <c r="A51" s="459" t="s">
        <v>171</v>
      </c>
      <c r="B51" s="462" t="s">
        <v>163</v>
      </c>
      <c r="C51" s="465">
        <v>17</v>
      </c>
      <c r="D51" s="462" t="s">
        <v>2172</v>
      </c>
      <c r="E51" s="462" t="s">
        <v>175</v>
      </c>
      <c r="F51" s="462" t="s">
        <v>2032</v>
      </c>
      <c r="G51" s="462" t="s">
        <v>2173</v>
      </c>
      <c r="H51" s="468" t="s">
        <v>2055</v>
      </c>
      <c r="I51" s="469" t="s">
        <v>2277</v>
      </c>
      <c r="J51" s="219"/>
      <c r="K51" s="219"/>
      <c r="L51" s="475"/>
      <c r="M51" s="219"/>
      <c r="N51" s="219"/>
      <c r="O51" s="219"/>
      <c r="P51" s="219"/>
      <c r="Q51" s="221"/>
      <c r="R51" s="221"/>
      <c r="S51" s="221"/>
      <c r="T51" s="221"/>
      <c r="U51" s="222"/>
    </row>
    <row r="52" spans="1:21" ht="60" customHeight="1" x14ac:dyDescent="0.35">
      <c r="A52" s="460"/>
      <c r="B52" s="463"/>
      <c r="C52" s="466"/>
      <c r="D52" s="463"/>
      <c r="E52" s="463"/>
      <c r="F52" s="463"/>
      <c r="G52" s="463"/>
      <c r="H52" s="460"/>
      <c r="I52" s="470"/>
      <c r="J52" s="219"/>
      <c r="K52" s="219"/>
      <c r="L52" s="476"/>
      <c r="M52" s="219"/>
      <c r="N52" s="219"/>
      <c r="O52" s="219"/>
      <c r="P52" s="219"/>
      <c r="Q52" s="221"/>
      <c r="R52" s="221"/>
      <c r="S52" s="221"/>
      <c r="T52" s="221"/>
      <c r="U52" s="222"/>
    </row>
    <row r="53" spans="1:21" ht="60" customHeight="1" thickBot="1" x14ac:dyDescent="0.4">
      <c r="A53" s="461"/>
      <c r="B53" s="464"/>
      <c r="C53" s="467"/>
      <c r="D53" s="464"/>
      <c r="E53" s="464"/>
      <c r="F53" s="464"/>
      <c r="G53" s="464"/>
      <c r="H53" s="461"/>
      <c r="I53" s="471"/>
      <c r="J53" s="219"/>
      <c r="K53" s="219"/>
      <c r="L53" s="477"/>
      <c r="M53" s="219"/>
      <c r="N53" s="219"/>
      <c r="O53" s="219"/>
      <c r="P53" s="219"/>
      <c r="Q53" s="221"/>
      <c r="R53" s="221"/>
      <c r="S53" s="221"/>
      <c r="T53" s="221"/>
      <c r="U53" s="222"/>
    </row>
    <row r="54" spans="1:21" ht="60" customHeight="1" x14ac:dyDescent="0.35">
      <c r="A54" s="459" t="s">
        <v>171</v>
      </c>
      <c r="B54" s="462" t="s">
        <v>163</v>
      </c>
      <c r="C54" s="465">
        <v>18</v>
      </c>
      <c r="D54" s="462" t="s">
        <v>2172</v>
      </c>
      <c r="E54" s="462" t="s">
        <v>175</v>
      </c>
      <c r="F54" s="462" t="s">
        <v>2061</v>
      </c>
      <c r="G54" s="462" t="s">
        <v>2180</v>
      </c>
      <c r="H54" s="468" t="s">
        <v>2055</v>
      </c>
      <c r="I54" s="469" t="s">
        <v>2277</v>
      </c>
      <c r="J54" s="219"/>
      <c r="K54" s="219"/>
      <c r="L54" s="475"/>
      <c r="M54" s="219"/>
      <c r="N54" s="219"/>
      <c r="O54" s="219"/>
      <c r="P54" s="219"/>
      <c r="Q54" s="221"/>
      <c r="R54" s="221"/>
      <c r="S54" s="221"/>
      <c r="T54" s="221"/>
      <c r="U54" s="222"/>
    </row>
    <row r="55" spans="1:21" ht="60" customHeight="1" x14ac:dyDescent="0.35">
      <c r="A55" s="460"/>
      <c r="B55" s="463"/>
      <c r="C55" s="466"/>
      <c r="D55" s="463"/>
      <c r="E55" s="463"/>
      <c r="F55" s="463"/>
      <c r="G55" s="463"/>
      <c r="H55" s="460"/>
      <c r="I55" s="470"/>
      <c r="J55" s="219"/>
      <c r="K55" s="219"/>
      <c r="L55" s="476"/>
      <c r="M55" s="219"/>
      <c r="N55" s="219"/>
      <c r="O55" s="219"/>
      <c r="P55" s="219"/>
      <c r="Q55" s="221"/>
      <c r="R55" s="221"/>
      <c r="S55" s="221"/>
      <c r="T55" s="221"/>
      <c r="U55" s="222"/>
    </row>
    <row r="56" spans="1:21" ht="60" customHeight="1" thickBot="1" x14ac:dyDescent="0.4">
      <c r="A56" s="461"/>
      <c r="B56" s="464"/>
      <c r="C56" s="467"/>
      <c r="D56" s="464"/>
      <c r="E56" s="464"/>
      <c r="F56" s="464"/>
      <c r="G56" s="464"/>
      <c r="H56" s="461"/>
      <c r="I56" s="471"/>
      <c r="J56" s="219"/>
      <c r="K56" s="219"/>
      <c r="L56" s="477"/>
      <c r="M56" s="219"/>
      <c r="N56" s="219"/>
      <c r="O56" s="219"/>
      <c r="P56" s="219"/>
      <c r="Q56" s="221"/>
      <c r="R56" s="221"/>
      <c r="S56" s="221"/>
      <c r="T56" s="221"/>
      <c r="U56" s="222"/>
    </row>
    <row r="57" spans="1:21" ht="60" customHeight="1" x14ac:dyDescent="0.35">
      <c r="A57" s="459" t="s">
        <v>171</v>
      </c>
      <c r="B57" s="462" t="s">
        <v>163</v>
      </c>
      <c r="C57" s="465">
        <v>19</v>
      </c>
      <c r="D57" s="462" t="s">
        <v>2186</v>
      </c>
      <c r="E57" s="462" t="s">
        <v>247</v>
      </c>
      <c r="F57" s="462" t="s">
        <v>2032</v>
      </c>
      <c r="G57" s="462" t="s">
        <v>2187</v>
      </c>
      <c r="H57" s="468" t="s">
        <v>2055</v>
      </c>
      <c r="I57" s="469" t="s">
        <v>2277</v>
      </c>
      <c r="J57" s="219"/>
      <c r="K57" s="219"/>
      <c r="L57" s="475"/>
      <c r="M57" s="219"/>
      <c r="N57" s="219"/>
      <c r="O57" s="219"/>
      <c r="P57" s="219"/>
      <c r="Q57" s="221"/>
      <c r="R57" s="221"/>
      <c r="S57" s="221"/>
      <c r="T57" s="221"/>
      <c r="U57" s="222"/>
    </row>
    <row r="58" spans="1:21" ht="60" customHeight="1" x14ac:dyDescent="0.35">
      <c r="A58" s="460"/>
      <c r="B58" s="463"/>
      <c r="C58" s="466"/>
      <c r="D58" s="463"/>
      <c r="E58" s="463"/>
      <c r="F58" s="463"/>
      <c r="G58" s="463"/>
      <c r="H58" s="460"/>
      <c r="I58" s="470"/>
      <c r="J58" s="219"/>
      <c r="K58" s="219"/>
      <c r="L58" s="476"/>
      <c r="M58" s="219"/>
      <c r="N58" s="219"/>
      <c r="O58" s="219"/>
      <c r="P58" s="219"/>
      <c r="Q58" s="221"/>
      <c r="R58" s="221"/>
      <c r="S58" s="221"/>
      <c r="T58" s="221"/>
      <c r="U58" s="222"/>
    </row>
    <row r="59" spans="1:21" ht="60" customHeight="1" thickBot="1" x14ac:dyDescent="0.4">
      <c r="A59" s="461"/>
      <c r="B59" s="464"/>
      <c r="C59" s="467"/>
      <c r="D59" s="464"/>
      <c r="E59" s="464"/>
      <c r="F59" s="464"/>
      <c r="G59" s="464"/>
      <c r="H59" s="461"/>
      <c r="I59" s="471"/>
      <c r="J59" s="219"/>
      <c r="K59" s="219"/>
      <c r="L59" s="477"/>
      <c r="M59" s="219"/>
      <c r="N59" s="219"/>
      <c r="O59" s="219"/>
      <c r="P59" s="219"/>
      <c r="Q59" s="221"/>
      <c r="R59" s="221"/>
      <c r="S59" s="221"/>
      <c r="T59" s="221"/>
      <c r="U59" s="222"/>
    </row>
    <row r="60" spans="1:21" ht="60" customHeight="1" x14ac:dyDescent="0.35">
      <c r="A60" s="459" t="s">
        <v>171</v>
      </c>
      <c r="B60" s="462" t="s">
        <v>163</v>
      </c>
      <c r="C60" s="465">
        <v>20</v>
      </c>
      <c r="D60" s="462" t="s">
        <v>2186</v>
      </c>
      <c r="E60" s="462" t="s">
        <v>247</v>
      </c>
      <c r="F60" s="462" t="s">
        <v>2061</v>
      </c>
      <c r="G60" s="462" t="s">
        <v>2190</v>
      </c>
      <c r="H60" s="468" t="s">
        <v>2044</v>
      </c>
      <c r="I60" s="469" t="s">
        <v>2278</v>
      </c>
      <c r="J60" s="219" t="s">
        <v>2299</v>
      </c>
      <c r="K60" s="219" t="s">
        <v>2300</v>
      </c>
      <c r="L60" s="475" t="s">
        <v>2296</v>
      </c>
      <c r="M60" s="219" t="s">
        <v>2301</v>
      </c>
      <c r="N60" s="220">
        <v>45838</v>
      </c>
      <c r="O60" s="219"/>
      <c r="P60" s="219"/>
      <c r="Q60" s="221"/>
      <c r="R60" s="221"/>
      <c r="S60" s="221"/>
      <c r="T60" s="221"/>
      <c r="U60" s="222"/>
    </row>
    <row r="61" spans="1:21" ht="60" customHeight="1" x14ac:dyDescent="0.35">
      <c r="A61" s="460"/>
      <c r="B61" s="463"/>
      <c r="C61" s="466"/>
      <c r="D61" s="463"/>
      <c r="E61" s="463"/>
      <c r="F61" s="463"/>
      <c r="G61" s="463"/>
      <c r="H61" s="460"/>
      <c r="I61" s="470"/>
      <c r="J61" s="219"/>
      <c r="K61" s="219"/>
      <c r="L61" s="476"/>
      <c r="M61" s="219"/>
      <c r="N61" s="219"/>
      <c r="O61" s="219"/>
      <c r="P61" s="219"/>
      <c r="Q61" s="221"/>
      <c r="R61" s="221"/>
      <c r="S61" s="221"/>
      <c r="T61" s="221"/>
      <c r="U61" s="222"/>
    </row>
    <row r="62" spans="1:21" ht="60" customHeight="1" thickBot="1" x14ac:dyDescent="0.4">
      <c r="A62" s="461"/>
      <c r="B62" s="464"/>
      <c r="C62" s="467"/>
      <c r="D62" s="464"/>
      <c r="E62" s="464"/>
      <c r="F62" s="464"/>
      <c r="G62" s="464"/>
      <c r="H62" s="461"/>
      <c r="I62" s="471"/>
      <c r="J62" s="219"/>
      <c r="K62" s="219"/>
      <c r="L62" s="477"/>
      <c r="M62" s="219"/>
      <c r="N62" s="219"/>
      <c r="O62" s="219"/>
      <c r="P62" s="219"/>
      <c r="Q62" s="221"/>
      <c r="R62" s="221"/>
      <c r="S62" s="221"/>
      <c r="T62" s="221"/>
      <c r="U62" s="222"/>
    </row>
    <row r="63" spans="1:21" ht="60" customHeight="1" x14ac:dyDescent="0.35">
      <c r="A63" s="459" t="s">
        <v>171</v>
      </c>
      <c r="B63" s="462" t="s">
        <v>163</v>
      </c>
      <c r="C63" s="465">
        <v>21</v>
      </c>
      <c r="D63" s="462" t="s">
        <v>2193</v>
      </c>
      <c r="E63" s="462" t="s">
        <v>175</v>
      </c>
      <c r="F63" s="462" t="s">
        <v>2032</v>
      </c>
      <c r="G63" s="462" t="s">
        <v>2194</v>
      </c>
      <c r="H63" s="468" t="s">
        <v>2055</v>
      </c>
      <c r="I63" s="469" t="s">
        <v>2277</v>
      </c>
      <c r="J63" s="219"/>
      <c r="K63" s="219"/>
      <c r="L63" s="475"/>
      <c r="M63" s="219"/>
      <c r="N63" s="219"/>
      <c r="O63" s="219"/>
      <c r="P63" s="219"/>
      <c r="Q63" s="221"/>
      <c r="R63" s="221"/>
      <c r="S63" s="221"/>
      <c r="T63" s="221"/>
      <c r="U63" s="222"/>
    </row>
    <row r="64" spans="1:21" ht="60" customHeight="1" x14ac:dyDescent="0.35">
      <c r="A64" s="460"/>
      <c r="B64" s="463"/>
      <c r="C64" s="466"/>
      <c r="D64" s="463"/>
      <c r="E64" s="463"/>
      <c r="F64" s="463"/>
      <c r="G64" s="463"/>
      <c r="H64" s="460"/>
      <c r="I64" s="470"/>
      <c r="J64" s="219"/>
      <c r="K64" s="219"/>
      <c r="L64" s="476"/>
      <c r="M64" s="219"/>
      <c r="N64" s="219"/>
      <c r="O64" s="219"/>
      <c r="P64" s="219"/>
      <c r="Q64" s="221"/>
      <c r="R64" s="221"/>
      <c r="S64" s="221"/>
      <c r="T64" s="221"/>
      <c r="U64" s="222"/>
    </row>
    <row r="65" spans="1:21" ht="60" customHeight="1" thickBot="1" x14ac:dyDescent="0.4">
      <c r="A65" s="461"/>
      <c r="B65" s="464"/>
      <c r="C65" s="467"/>
      <c r="D65" s="464"/>
      <c r="E65" s="464"/>
      <c r="F65" s="464"/>
      <c r="G65" s="464"/>
      <c r="H65" s="461"/>
      <c r="I65" s="471"/>
      <c r="J65" s="219"/>
      <c r="K65" s="219"/>
      <c r="L65" s="477"/>
      <c r="M65" s="219"/>
      <c r="N65" s="219"/>
      <c r="O65" s="219"/>
      <c r="P65" s="219"/>
      <c r="Q65" s="221"/>
      <c r="R65" s="221"/>
      <c r="S65" s="221"/>
      <c r="T65" s="221"/>
      <c r="U65" s="222"/>
    </row>
    <row r="66" spans="1:21" ht="60" customHeight="1" x14ac:dyDescent="0.35">
      <c r="A66" s="459" t="s">
        <v>171</v>
      </c>
      <c r="B66" s="462" t="s">
        <v>163</v>
      </c>
      <c r="C66" s="465">
        <v>22</v>
      </c>
      <c r="D66" s="462" t="s">
        <v>2193</v>
      </c>
      <c r="E66" s="462" t="s">
        <v>175</v>
      </c>
      <c r="F66" s="462" t="s">
        <v>2061</v>
      </c>
      <c r="G66" s="462" t="s">
        <v>2198</v>
      </c>
      <c r="H66" s="468" t="s">
        <v>2055</v>
      </c>
      <c r="I66" s="469" t="s">
        <v>2277</v>
      </c>
      <c r="J66" s="219"/>
      <c r="K66" s="219"/>
      <c r="L66" s="475"/>
      <c r="M66" s="219"/>
      <c r="N66" s="219"/>
      <c r="O66" s="219"/>
      <c r="P66" s="219"/>
      <c r="Q66" s="221"/>
      <c r="R66" s="221"/>
      <c r="S66" s="221"/>
      <c r="T66" s="221"/>
      <c r="U66" s="222"/>
    </row>
    <row r="67" spans="1:21" ht="60" customHeight="1" x14ac:dyDescent="0.35">
      <c r="A67" s="460"/>
      <c r="B67" s="463"/>
      <c r="C67" s="466"/>
      <c r="D67" s="463"/>
      <c r="E67" s="463"/>
      <c r="F67" s="463"/>
      <c r="G67" s="463"/>
      <c r="H67" s="460"/>
      <c r="I67" s="470"/>
      <c r="J67" s="219"/>
      <c r="K67" s="219"/>
      <c r="L67" s="476"/>
      <c r="M67" s="219"/>
      <c r="N67" s="219"/>
      <c r="O67" s="219"/>
      <c r="P67" s="219"/>
      <c r="Q67" s="221"/>
      <c r="R67" s="221"/>
      <c r="S67" s="221"/>
      <c r="T67" s="221"/>
      <c r="U67" s="222"/>
    </row>
    <row r="68" spans="1:21" ht="60" customHeight="1" thickBot="1" x14ac:dyDescent="0.4">
      <c r="A68" s="461"/>
      <c r="B68" s="464"/>
      <c r="C68" s="467"/>
      <c r="D68" s="464"/>
      <c r="E68" s="464"/>
      <c r="F68" s="464"/>
      <c r="G68" s="464"/>
      <c r="H68" s="461"/>
      <c r="I68" s="471"/>
      <c r="J68" s="219"/>
      <c r="K68" s="219"/>
      <c r="L68" s="477"/>
      <c r="M68" s="219"/>
      <c r="N68" s="219"/>
      <c r="O68" s="219"/>
      <c r="P68" s="219"/>
      <c r="Q68" s="221"/>
      <c r="R68" s="221"/>
      <c r="S68" s="221"/>
      <c r="T68" s="221"/>
      <c r="U68" s="222"/>
    </row>
    <row r="69" spans="1:21" ht="60" customHeight="1" x14ac:dyDescent="0.35">
      <c r="A69" s="459" t="s">
        <v>171</v>
      </c>
      <c r="B69" s="462" t="s">
        <v>163</v>
      </c>
      <c r="C69" s="465">
        <v>23</v>
      </c>
      <c r="D69" s="462" t="s">
        <v>2206</v>
      </c>
      <c r="E69" s="462" t="s">
        <v>175</v>
      </c>
      <c r="F69" s="462" t="s">
        <v>2032</v>
      </c>
      <c r="G69" s="462" t="s">
        <v>2207</v>
      </c>
      <c r="H69" s="468" t="s">
        <v>2055</v>
      </c>
      <c r="I69" s="469" t="s">
        <v>2277</v>
      </c>
      <c r="J69" s="219"/>
      <c r="K69" s="219"/>
      <c r="L69" s="475"/>
      <c r="M69" s="219"/>
      <c r="N69" s="219"/>
      <c r="O69" s="219"/>
      <c r="P69" s="219"/>
      <c r="Q69" s="221"/>
      <c r="R69" s="221"/>
      <c r="S69" s="221"/>
      <c r="T69" s="221"/>
      <c r="U69" s="222"/>
    </row>
    <row r="70" spans="1:21" ht="60" customHeight="1" x14ac:dyDescent="0.35">
      <c r="A70" s="460"/>
      <c r="B70" s="463"/>
      <c r="C70" s="466"/>
      <c r="D70" s="463"/>
      <c r="E70" s="463"/>
      <c r="F70" s="463"/>
      <c r="G70" s="463"/>
      <c r="H70" s="460"/>
      <c r="I70" s="470"/>
      <c r="J70" s="219"/>
      <c r="K70" s="219"/>
      <c r="L70" s="476"/>
      <c r="M70" s="219"/>
      <c r="N70" s="219"/>
      <c r="O70" s="219"/>
      <c r="P70" s="219"/>
      <c r="Q70" s="221"/>
      <c r="R70" s="221"/>
      <c r="S70" s="221"/>
      <c r="T70" s="221"/>
      <c r="U70" s="222"/>
    </row>
    <row r="71" spans="1:21" ht="60" customHeight="1" thickBot="1" x14ac:dyDescent="0.4">
      <c r="A71" s="461"/>
      <c r="B71" s="464"/>
      <c r="C71" s="467"/>
      <c r="D71" s="464"/>
      <c r="E71" s="464"/>
      <c r="F71" s="464"/>
      <c r="G71" s="464"/>
      <c r="H71" s="461"/>
      <c r="I71" s="471"/>
      <c r="J71" s="219"/>
      <c r="K71" s="219"/>
      <c r="L71" s="477"/>
      <c r="M71" s="219"/>
      <c r="N71" s="219"/>
      <c r="O71" s="219"/>
      <c r="P71" s="219"/>
      <c r="Q71" s="221"/>
      <c r="R71" s="221"/>
      <c r="S71" s="221"/>
      <c r="T71" s="221"/>
      <c r="U71" s="222"/>
    </row>
    <row r="72" spans="1:21" ht="60" customHeight="1" x14ac:dyDescent="0.35">
      <c r="A72" s="459" t="s">
        <v>171</v>
      </c>
      <c r="B72" s="462" t="s">
        <v>163</v>
      </c>
      <c r="C72" s="465">
        <v>24</v>
      </c>
      <c r="D72" s="462" t="s">
        <v>2206</v>
      </c>
      <c r="E72" s="462" t="s">
        <v>175</v>
      </c>
      <c r="F72" s="462" t="s">
        <v>2061</v>
      </c>
      <c r="G72" s="462" t="s">
        <v>2211</v>
      </c>
      <c r="H72" s="468" t="s">
        <v>2055</v>
      </c>
      <c r="I72" s="469" t="s">
        <v>2277</v>
      </c>
      <c r="J72" s="219"/>
      <c r="K72" s="219"/>
      <c r="L72" s="475"/>
      <c r="M72" s="219"/>
      <c r="N72" s="219"/>
      <c r="O72" s="219"/>
      <c r="P72" s="219"/>
      <c r="Q72" s="221"/>
      <c r="R72" s="221"/>
      <c r="S72" s="221"/>
      <c r="T72" s="221"/>
      <c r="U72" s="222"/>
    </row>
    <row r="73" spans="1:21" ht="60" customHeight="1" x14ac:dyDescent="0.35">
      <c r="A73" s="460"/>
      <c r="B73" s="463"/>
      <c r="C73" s="466"/>
      <c r="D73" s="463"/>
      <c r="E73" s="463"/>
      <c r="F73" s="463"/>
      <c r="G73" s="463"/>
      <c r="H73" s="460"/>
      <c r="I73" s="470"/>
      <c r="J73" s="219"/>
      <c r="K73" s="219"/>
      <c r="L73" s="476"/>
      <c r="M73" s="219"/>
      <c r="N73" s="219"/>
      <c r="O73" s="219"/>
      <c r="P73" s="219"/>
      <c r="Q73" s="221"/>
      <c r="R73" s="221"/>
      <c r="S73" s="221"/>
      <c r="T73" s="221"/>
      <c r="U73" s="222"/>
    </row>
    <row r="74" spans="1:21" ht="60" customHeight="1" thickBot="1" x14ac:dyDescent="0.4">
      <c r="A74" s="461"/>
      <c r="B74" s="464"/>
      <c r="C74" s="467"/>
      <c r="D74" s="464"/>
      <c r="E74" s="464"/>
      <c r="F74" s="464"/>
      <c r="G74" s="464"/>
      <c r="H74" s="461"/>
      <c r="I74" s="471"/>
      <c r="J74" s="219"/>
      <c r="K74" s="219"/>
      <c r="L74" s="477"/>
      <c r="M74" s="219"/>
      <c r="N74" s="219"/>
      <c r="O74" s="219"/>
      <c r="P74" s="219"/>
      <c r="Q74" s="221"/>
      <c r="R74" s="221"/>
      <c r="S74" s="221"/>
      <c r="T74" s="221"/>
      <c r="U74" s="222"/>
    </row>
    <row r="75" spans="1:21" ht="60" customHeight="1" x14ac:dyDescent="0.35">
      <c r="A75" s="459" t="s">
        <v>171</v>
      </c>
      <c r="B75" s="462" t="s">
        <v>163</v>
      </c>
      <c r="C75" s="465">
        <v>25</v>
      </c>
      <c r="D75" s="462" t="s">
        <v>2216</v>
      </c>
      <c r="E75" s="462" t="s">
        <v>175</v>
      </c>
      <c r="F75" s="462" t="s">
        <v>2032</v>
      </c>
      <c r="G75" s="462" t="s">
        <v>2217</v>
      </c>
      <c r="H75" s="468" t="s">
        <v>2055</v>
      </c>
      <c r="I75" s="469" t="s">
        <v>2277</v>
      </c>
      <c r="J75" s="219"/>
      <c r="K75" s="219"/>
      <c r="L75" s="475"/>
      <c r="M75" s="219"/>
      <c r="N75" s="219"/>
      <c r="O75" s="219"/>
      <c r="P75" s="219"/>
      <c r="Q75" s="221"/>
      <c r="R75" s="221"/>
      <c r="S75" s="221"/>
      <c r="T75" s="221"/>
      <c r="U75" s="222"/>
    </row>
    <row r="76" spans="1:21" ht="60" customHeight="1" x14ac:dyDescent="0.35">
      <c r="A76" s="460"/>
      <c r="B76" s="463"/>
      <c r="C76" s="466"/>
      <c r="D76" s="463"/>
      <c r="E76" s="463"/>
      <c r="F76" s="463"/>
      <c r="G76" s="463"/>
      <c r="H76" s="460"/>
      <c r="I76" s="470"/>
      <c r="J76" s="219"/>
      <c r="K76" s="219"/>
      <c r="L76" s="476"/>
      <c r="M76" s="219"/>
      <c r="N76" s="219"/>
      <c r="O76" s="219"/>
      <c r="P76" s="219"/>
      <c r="Q76" s="221"/>
      <c r="R76" s="221"/>
      <c r="S76" s="221"/>
      <c r="T76" s="221"/>
      <c r="U76" s="222"/>
    </row>
    <row r="77" spans="1:21" ht="60" customHeight="1" thickBot="1" x14ac:dyDescent="0.4">
      <c r="A77" s="461"/>
      <c r="B77" s="464"/>
      <c r="C77" s="467"/>
      <c r="D77" s="464"/>
      <c r="E77" s="464"/>
      <c r="F77" s="464"/>
      <c r="G77" s="464"/>
      <c r="H77" s="461"/>
      <c r="I77" s="471"/>
      <c r="J77" s="219"/>
      <c r="K77" s="219"/>
      <c r="L77" s="477"/>
      <c r="M77" s="219"/>
      <c r="N77" s="219"/>
      <c r="O77" s="219"/>
      <c r="P77" s="219"/>
      <c r="Q77" s="221"/>
      <c r="R77" s="221"/>
      <c r="S77" s="221"/>
      <c r="T77" s="221"/>
      <c r="U77" s="222"/>
    </row>
    <row r="78" spans="1:21" ht="60" customHeight="1" x14ac:dyDescent="0.35">
      <c r="A78" s="459" t="s">
        <v>171</v>
      </c>
      <c r="B78" s="462" t="s">
        <v>163</v>
      </c>
      <c r="C78" s="465">
        <v>26</v>
      </c>
      <c r="D78" s="462" t="s">
        <v>2216</v>
      </c>
      <c r="E78" s="462" t="s">
        <v>175</v>
      </c>
      <c r="F78" s="462" t="s">
        <v>2061</v>
      </c>
      <c r="G78" s="462" t="s">
        <v>2218</v>
      </c>
      <c r="H78" s="468" t="s">
        <v>2055</v>
      </c>
      <c r="I78" s="469" t="s">
        <v>2277</v>
      </c>
      <c r="J78" s="219"/>
      <c r="K78" s="219"/>
      <c r="L78" s="475"/>
      <c r="M78" s="219"/>
      <c r="N78" s="219"/>
      <c r="O78" s="219"/>
      <c r="P78" s="219"/>
      <c r="Q78" s="221"/>
      <c r="R78" s="221"/>
      <c r="S78" s="221"/>
      <c r="T78" s="221"/>
      <c r="U78" s="222"/>
    </row>
    <row r="79" spans="1:21" ht="60" customHeight="1" x14ac:dyDescent="0.35">
      <c r="A79" s="460"/>
      <c r="B79" s="463"/>
      <c r="C79" s="466"/>
      <c r="D79" s="463"/>
      <c r="E79" s="463"/>
      <c r="F79" s="463"/>
      <c r="G79" s="463"/>
      <c r="H79" s="460"/>
      <c r="I79" s="470"/>
      <c r="J79" s="219"/>
      <c r="K79" s="219"/>
      <c r="L79" s="476"/>
      <c r="M79" s="219"/>
      <c r="N79" s="219"/>
      <c r="O79" s="219"/>
      <c r="P79" s="219"/>
      <c r="Q79" s="221"/>
      <c r="R79" s="221"/>
      <c r="S79" s="221"/>
      <c r="T79" s="221"/>
      <c r="U79" s="222"/>
    </row>
    <row r="80" spans="1:21" ht="60" customHeight="1" thickBot="1" x14ac:dyDescent="0.4">
      <c r="A80" s="461"/>
      <c r="B80" s="464"/>
      <c r="C80" s="467"/>
      <c r="D80" s="464"/>
      <c r="E80" s="464"/>
      <c r="F80" s="464"/>
      <c r="G80" s="464"/>
      <c r="H80" s="461"/>
      <c r="I80" s="471"/>
      <c r="J80" s="219"/>
      <c r="K80" s="219"/>
      <c r="L80" s="477"/>
      <c r="M80" s="219"/>
      <c r="N80" s="219"/>
      <c r="O80" s="219"/>
      <c r="P80" s="219"/>
      <c r="Q80" s="221"/>
      <c r="R80" s="221"/>
      <c r="S80" s="221"/>
      <c r="T80" s="221"/>
      <c r="U80" s="222"/>
    </row>
    <row r="81" spans="1:21" ht="60" customHeight="1" x14ac:dyDescent="0.35">
      <c r="A81" s="459" t="s">
        <v>171</v>
      </c>
      <c r="B81" s="462" t="s">
        <v>163</v>
      </c>
      <c r="C81" s="465">
        <v>27</v>
      </c>
      <c r="D81" s="462" t="s">
        <v>2223</v>
      </c>
      <c r="E81" s="462" t="s">
        <v>175</v>
      </c>
      <c r="F81" s="462" t="s">
        <v>2032</v>
      </c>
      <c r="G81" s="462" t="s">
        <v>2224</v>
      </c>
      <c r="H81" s="468" t="s">
        <v>2044</v>
      </c>
      <c r="I81" s="469" t="s">
        <v>2278</v>
      </c>
      <c r="J81" s="219" t="s">
        <v>2302</v>
      </c>
      <c r="K81" s="219" t="s">
        <v>2303</v>
      </c>
      <c r="L81" s="475" t="s">
        <v>2304</v>
      </c>
      <c r="M81" s="219" t="s">
        <v>2305</v>
      </c>
      <c r="N81" s="220">
        <v>45838</v>
      </c>
      <c r="O81" s="219"/>
      <c r="P81" s="219"/>
      <c r="Q81" s="221"/>
      <c r="R81" s="221"/>
      <c r="S81" s="221"/>
      <c r="T81" s="221"/>
      <c r="U81" s="222"/>
    </row>
    <row r="82" spans="1:21" ht="60" customHeight="1" x14ac:dyDescent="0.35">
      <c r="A82" s="460"/>
      <c r="B82" s="463"/>
      <c r="C82" s="466"/>
      <c r="D82" s="463"/>
      <c r="E82" s="463"/>
      <c r="F82" s="463"/>
      <c r="G82" s="463"/>
      <c r="H82" s="460"/>
      <c r="I82" s="470"/>
      <c r="J82" s="219" t="s">
        <v>2306</v>
      </c>
      <c r="K82" s="219" t="s">
        <v>2307</v>
      </c>
      <c r="L82" s="476"/>
      <c r="M82" s="219" t="s">
        <v>2308</v>
      </c>
      <c r="N82" s="220">
        <v>45838</v>
      </c>
      <c r="O82" s="219"/>
      <c r="P82" s="219"/>
      <c r="Q82" s="221"/>
      <c r="R82" s="221"/>
      <c r="S82" s="221"/>
      <c r="T82" s="221"/>
      <c r="U82" s="222"/>
    </row>
    <row r="83" spans="1:21" ht="60" customHeight="1" thickBot="1" x14ac:dyDescent="0.4">
      <c r="A83" s="461"/>
      <c r="B83" s="464"/>
      <c r="C83" s="467"/>
      <c r="D83" s="464"/>
      <c r="E83" s="464"/>
      <c r="F83" s="464"/>
      <c r="G83" s="464"/>
      <c r="H83" s="461"/>
      <c r="I83" s="471"/>
      <c r="J83" s="219"/>
      <c r="K83" s="219"/>
      <c r="L83" s="477"/>
      <c r="M83" s="219"/>
      <c r="N83" s="219"/>
      <c r="O83" s="219"/>
      <c r="P83" s="219"/>
      <c r="Q83" s="221"/>
      <c r="R83" s="221"/>
      <c r="S83" s="221"/>
      <c r="T83" s="221"/>
      <c r="U83" s="222"/>
    </row>
    <row r="84" spans="1:21" ht="60" customHeight="1" x14ac:dyDescent="0.35">
      <c r="A84" s="459" t="s">
        <v>171</v>
      </c>
      <c r="B84" s="462" t="s">
        <v>163</v>
      </c>
      <c r="C84" s="465">
        <v>28</v>
      </c>
      <c r="D84" s="462" t="s">
        <v>2223</v>
      </c>
      <c r="E84" s="462" t="s">
        <v>175</v>
      </c>
      <c r="F84" s="462" t="s">
        <v>2061</v>
      </c>
      <c r="G84" s="462" t="s">
        <v>2230</v>
      </c>
      <c r="H84" s="468" t="s">
        <v>2044</v>
      </c>
      <c r="I84" s="469" t="s">
        <v>2278</v>
      </c>
      <c r="J84" s="219" t="s">
        <v>2309</v>
      </c>
      <c r="K84" s="219" t="s">
        <v>2307</v>
      </c>
      <c r="L84" s="475" t="s">
        <v>2310</v>
      </c>
      <c r="M84" s="219" t="s">
        <v>2311</v>
      </c>
      <c r="N84" s="220">
        <v>45838</v>
      </c>
      <c r="O84" s="219"/>
      <c r="P84" s="219"/>
      <c r="Q84" s="221"/>
      <c r="R84" s="221"/>
      <c r="S84" s="221"/>
      <c r="T84" s="221"/>
      <c r="U84" s="222"/>
    </row>
    <row r="85" spans="1:21" ht="60" customHeight="1" x14ac:dyDescent="0.35">
      <c r="A85" s="460"/>
      <c r="B85" s="463"/>
      <c r="C85" s="466"/>
      <c r="D85" s="463"/>
      <c r="E85" s="463"/>
      <c r="F85" s="463"/>
      <c r="G85" s="463"/>
      <c r="H85" s="460"/>
      <c r="I85" s="470"/>
      <c r="J85" s="219"/>
      <c r="K85" s="219"/>
      <c r="L85" s="476"/>
      <c r="M85" s="219"/>
      <c r="N85" s="219"/>
      <c r="O85" s="219"/>
      <c r="P85" s="219"/>
      <c r="Q85" s="221"/>
      <c r="R85" s="221"/>
      <c r="S85" s="221"/>
      <c r="T85" s="221"/>
      <c r="U85" s="222"/>
    </row>
    <row r="86" spans="1:21" ht="60" customHeight="1" thickBot="1" x14ac:dyDescent="0.4">
      <c r="A86" s="461"/>
      <c r="B86" s="464"/>
      <c r="C86" s="467"/>
      <c r="D86" s="464"/>
      <c r="E86" s="464"/>
      <c r="F86" s="464"/>
      <c r="G86" s="464"/>
      <c r="H86" s="461"/>
      <c r="I86" s="471"/>
      <c r="J86" s="219"/>
      <c r="K86" s="219"/>
      <c r="L86" s="477"/>
      <c r="M86" s="219"/>
      <c r="N86" s="219"/>
      <c r="O86" s="219"/>
      <c r="P86" s="219"/>
      <c r="Q86" s="221"/>
      <c r="R86" s="221"/>
      <c r="S86" s="221"/>
      <c r="T86" s="221"/>
      <c r="U86" s="222"/>
    </row>
    <row r="87" spans="1:21" ht="60" customHeight="1" x14ac:dyDescent="0.35">
      <c r="A87" s="459" t="s">
        <v>347</v>
      </c>
      <c r="B87" s="462" t="s">
        <v>163</v>
      </c>
      <c r="C87" s="465">
        <v>29</v>
      </c>
      <c r="D87" s="462" t="s">
        <v>310</v>
      </c>
      <c r="E87" s="462" t="s">
        <v>312</v>
      </c>
      <c r="F87" s="462" t="s">
        <v>2032</v>
      </c>
      <c r="G87" s="462" t="s">
        <v>2231</v>
      </c>
      <c r="H87" s="468" t="s">
        <v>2044</v>
      </c>
      <c r="I87" s="469" t="s">
        <v>2278</v>
      </c>
      <c r="J87" s="219" t="s">
        <v>2312</v>
      </c>
      <c r="K87" s="219" t="s">
        <v>2313</v>
      </c>
      <c r="L87" s="475" t="s">
        <v>2314</v>
      </c>
      <c r="M87" s="219" t="s">
        <v>2297</v>
      </c>
      <c r="N87" s="220">
        <v>45838</v>
      </c>
      <c r="O87" s="219"/>
      <c r="P87" s="219"/>
      <c r="Q87" s="221"/>
      <c r="R87" s="221"/>
      <c r="S87" s="221"/>
      <c r="T87" s="221"/>
      <c r="U87" s="222"/>
    </row>
    <row r="88" spans="1:21" ht="60" customHeight="1" x14ac:dyDescent="0.35">
      <c r="A88" s="460"/>
      <c r="B88" s="463"/>
      <c r="C88" s="466"/>
      <c r="D88" s="463"/>
      <c r="E88" s="463"/>
      <c r="F88" s="463"/>
      <c r="G88" s="463"/>
      <c r="H88" s="460"/>
      <c r="I88" s="470"/>
      <c r="J88" s="219"/>
      <c r="K88" s="219"/>
      <c r="L88" s="476"/>
      <c r="M88" s="219"/>
      <c r="N88" s="220"/>
      <c r="O88" s="219"/>
      <c r="P88" s="219"/>
      <c r="Q88" s="221"/>
      <c r="R88" s="221"/>
      <c r="S88" s="221"/>
      <c r="T88" s="221"/>
      <c r="U88" s="222"/>
    </row>
    <row r="89" spans="1:21" ht="60" customHeight="1" thickBot="1" x14ac:dyDescent="0.4">
      <c r="A89" s="461"/>
      <c r="B89" s="464"/>
      <c r="C89" s="467"/>
      <c r="D89" s="464"/>
      <c r="E89" s="464"/>
      <c r="F89" s="464"/>
      <c r="G89" s="464"/>
      <c r="H89" s="461"/>
      <c r="I89" s="471"/>
      <c r="J89" s="219"/>
      <c r="K89" s="219"/>
      <c r="L89" s="477"/>
      <c r="M89" s="219"/>
      <c r="N89" s="219"/>
      <c r="O89" s="219"/>
      <c r="P89" s="219"/>
      <c r="Q89" s="221"/>
      <c r="R89" s="221"/>
      <c r="S89" s="221"/>
      <c r="T89" s="221"/>
      <c r="U89" s="222"/>
    </row>
    <row r="90" spans="1:21" ht="60" customHeight="1" x14ac:dyDescent="0.35">
      <c r="A90" s="459" t="s">
        <v>347</v>
      </c>
      <c r="B90" s="462" t="s">
        <v>163</v>
      </c>
      <c r="C90" s="465">
        <v>30</v>
      </c>
      <c r="D90" s="462" t="s">
        <v>310</v>
      </c>
      <c r="E90" s="462" t="s">
        <v>312</v>
      </c>
      <c r="F90" s="462" t="s">
        <v>2061</v>
      </c>
      <c r="G90" s="462" t="s">
        <v>2236</v>
      </c>
      <c r="H90" s="468" t="s">
        <v>2044</v>
      </c>
      <c r="I90" s="469" t="s">
        <v>2278</v>
      </c>
      <c r="J90" s="219" t="s">
        <v>2315</v>
      </c>
      <c r="K90" s="219" t="s">
        <v>2316</v>
      </c>
      <c r="L90" s="475" t="s">
        <v>312</v>
      </c>
      <c r="M90" s="219" t="s">
        <v>2317</v>
      </c>
      <c r="N90" s="220">
        <v>45838</v>
      </c>
      <c r="O90" s="219"/>
      <c r="P90" s="219"/>
      <c r="Q90" s="221"/>
      <c r="R90" s="221"/>
      <c r="S90" s="221"/>
      <c r="T90" s="221"/>
      <c r="U90" s="222"/>
    </row>
    <row r="91" spans="1:21" ht="60" customHeight="1" x14ac:dyDescent="0.35">
      <c r="A91" s="460"/>
      <c r="B91" s="463"/>
      <c r="C91" s="466"/>
      <c r="D91" s="463"/>
      <c r="E91" s="463"/>
      <c r="F91" s="463"/>
      <c r="G91" s="463"/>
      <c r="H91" s="460"/>
      <c r="I91" s="470"/>
      <c r="J91" s="219"/>
      <c r="K91" s="219"/>
      <c r="L91" s="476"/>
      <c r="M91" s="219"/>
      <c r="N91" s="219"/>
      <c r="O91" s="219"/>
      <c r="P91" s="219"/>
      <c r="Q91" s="221"/>
      <c r="R91" s="221"/>
      <c r="S91" s="221"/>
      <c r="T91" s="221"/>
      <c r="U91" s="222"/>
    </row>
    <row r="92" spans="1:21" ht="60" customHeight="1" thickBot="1" x14ac:dyDescent="0.4">
      <c r="A92" s="461"/>
      <c r="B92" s="464"/>
      <c r="C92" s="467"/>
      <c r="D92" s="464"/>
      <c r="E92" s="464"/>
      <c r="F92" s="464"/>
      <c r="G92" s="464"/>
      <c r="H92" s="461"/>
      <c r="I92" s="471"/>
      <c r="J92" s="219"/>
      <c r="K92" s="219"/>
      <c r="L92" s="477"/>
      <c r="M92" s="219"/>
      <c r="N92" s="219"/>
      <c r="O92" s="219"/>
      <c r="P92" s="219"/>
      <c r="Q92" s="221"/>
      <c r="R92" s="221"/>
      <c r="S92" s="221"/>
      <c r="T92" s="221"/>
      <c r="U92" s="222"/>
    </row>
    <row r="93" spans="1:21" ht="60" customHeight="1" x14ac:dyDescent="0.35">
      <c r="A93" s="459" t="s">
        <v>171</v>
      </c>
      <c r="B93" s="462" t="s">
        <v>163</v>
      </c>
      <c r="C93" s="465">
        <v>31</v>
      </c>
      <c r="D93" s="462" t="s">
        <v>2244</v>
      </c>
      <c r="E93" s="462" t="s">
        <v>175</v>
      </c>
      <c r="F93" s="462" t="s">
        <v>2032</v>
      </c>
      <c r="G93" s="462" t="s">
        <v>2245</v>
      </c>
      <c r="H93" s="468" t="s">
        <v>2055</v>
      </c>
      <c r="I93" s="469" t="s">
        <v>2277</v>
      </c>
      <c r="J93" s="219"/>
      <c r="K93" s="219"/>
      <c r="L93" s="475"/>
      <c r="M93" s="219"/>
      <c r="N93" s="219"/>
      <c r="O93" s="219"/>
      <c r="P93" s="219"/>
      <c r="Q93" s="221"/>
      <c r="R93" s="221"/>
      <c r="S93" s="221"/>
      <c r="T93" s="221"/>
      <c r="U93" s="222"/>
    </row>
    <row r="94" spans="1:21" ht="60" customHeight="1" x14ac:dyDescent="0.35">
      <c r="A94" s="460"/>
      <c r="B94" s="463"/>
      <c r="C94" s="466"/>
      <c r="D94" s="463"/>
      <c r="E94" s="463"/>
      <c r="F94" s="463"/>
      <c r="G94" s="463"/>
      <c r="H94" s="460"/>
      <c r="I94" s="470"/>
      <c r="J94" s="219"/>
      <c r="K94" s="219"/>
      <c r="L94" s="476"/>
      <c r="M94" s="219"/>
      <c r="N94" s="219"/>
      <c r="O94" s="219"/>
      <c r="P94" s="219"/>
      <c r="Q94" s="221"/>
      <c r="R94" s="221"/>
      <c r="S94" s="221"/>
      <c r="T94" s="221"/>
      <c r="U94" s="222"/>
    </row>
    <row r="95" spans="1:21" ht="60" customHeight="1" thickBot="1" x14ac:dyDescent="0.4">
      <c r="A95" s="461"/>
      <c r="B95" s="464"/>
      <c r="C95" s="467"/>
      <c r="D95" s="464"/>
      <c r="E95" s="464"/>
      <c r="F95" s="464"/>
      <c r="G95" s="464"/>
      <c r="H95" s="461"/>
      <c r="I95" s="471"/>
      <c r="J95" s="219"/>
      <c r="K95" s="219"/>
      <c r="L95" s="477"/>
      <c r="M95" s="219"/>
      <c r="N95" s="219"/>
      <c r="O95" s="219"/>
      <c r="P95" s="219"/>
      <c r="Q95" s="221"/>
      <c r="R95" s="221"/>
      <c r="S95" s="221"/>
      <c r="T95" s="221"/>
      <c r="U95" s="222"/>
    </row>
    <row r="96" spans="1:21" ht="60" customHeight="1" x14ac:dyDescent="0.35">
      <c r="A96" s="459" t="s">
        <v>171</v>
      </c>
      <c r="B96" s="462" t="s">
        <v>163</v>
      </c>
      <c r="C96" s="465">
        <v>32</v>
      </c>
      <c r="D96" s="462" t="s">
        <v>2244</v>
      </c>
      <c r="E96" s="462" t="s">
        <v>175</v>
      </c>
      <c r="F96" s="462" t="s">
        <v>2061</v>
      </c>
      <c r="G96" s="462" t="s">
        <v>2252</v>
      </c>
      <c r="H96" s="468" t="s">
        <v>2055</v>
      </c>
      <c r="I96" s="469" t="s">
        <v>2277</v>
      </c>
      <c r="J96" s="219"/>
      <c r="K96" s="219"/>
      <c r="L96" s="475"/>
      <c r="M96" s="219"/>
      <c r="N96" s="219"/>
      <c r="O96" s="219"/>
      <c r="P96" s="219"/>
      <c r="Q96" s="221"/>
      <c r="R96" s="221"/>
      <c r="S96" s="221"/>
      <c r="T96" s="221"/>
      <c r="U96" s="222"/>
    </row>
    <row r="97" spans="1:21" ht="60" customHeight="1" x14ac:dyDescent="0.35">
      <c r="A97" s="460"/>
      <c r="B97" s="463"/>
      <c r="C97" s="466"/>
      <c r="D97" s="463"/>
      <c r="E97" s="463"/>
      <c r="F97" s="463"/>
      <c r="G97" s="463"/>
      <c r="H97" s="460"/>
      <c r="I97" s="470"/>
      <c r="J97" s="219"/>
      <c r="K97" s="219"/>
      <c r="L97" s="476"/>
      <c r="M97" s="219"/>
      <c r="N97" s="219"/>
      <c r="O97" s="219"/>
      <c r="P97" s="219"/>
      <c r="Q97" s="221"/>
      <c r="R97" s="221"/>
      <c r="S97" s="221"/>
      <c r="T97" s="221"/>
      <c r="U97" s="222"/>
    </row>
    <row r="98" spans="1:21" ht="60" customHeight="1" thickBot="1" x14ac:dyDescent="0.4">
      <c r="A98" s="461"/>
      <c r="B98" s="464"/>
      <c r="C98" s="467"/>
      <c r="D98" s="464"/>
      <c r="E98" s="464"/>
      <c r="F98" s="464"/>
      <c r="G98" s="464"/>
      <c r="H98" s="461"/>
      <c r="I98" s="471"/>
      <c r="J98" s="219"/>
      <c r="K98" s="219"/>
      <c r="L98" s="477"/>
      <c r="M98" s="219"/>
      <c r="N98" s="219"/>
      <c r="O98" s="219"/>
      <c r="P98" s="219"/>
      <c r="Q98" s="221"/>
      <c r="R98" s="221"/>
      <c r="S98" s="221"/>
      <c r="T98" s="221"/>
      <c r="U98" s="222"/>
    </row>
    <row r="99" spans="1:21" ht="60" customHeight="1" x14ac:dyDescent="0.35">
      <c r="A99" s="459" t="s">
        <v>171</v>
      </c>
      <c r="B99" s="462" t="s">
        <v>163</v>
      </c>
      <c r="C99" s="465">
        <v>33</v>
      </c>
      <c r="D99" s="462" t="s">
        <v>2258</v>
      </c>
      <c r="E99" s="462" t="s">
        <v>247</v>
      </c>
      <c r="F99" s="462" t="s">
        <v>2032</v>
      </c>
      <c r="G99" s="462" t="s">
        <v>2259</v>
      </c>
      <c r="H99" s="468" t="s">
        <v>2055</v>
      </c>
      <c r="I99" s="469" t="s">
        <v>2277</v>
      </c>
      <c r="J99" s="219"/>
      <c r="K99" s="219"/>
      <c r="L99" s="475"/>
      <c r="M99" s="219"/>
      <c r="N99" s="219"/>
      <c r="O99" s="219"/>
      <c r="P99" s="219"/>
      <c r="Q99" s="221"/>
      <c r="R99" s="221"/>
      <c r="S99" s="221"/>
      <c r="T99" s="221"/>
      <c r="U99" s="222"/>
    </row>
    <row r="100" spans="1:21" ht="60" customHeight="1" x14ac:dyDescent="0.35">
      <c r="A100" s="460"/>
      <c r="B100" s="463"/>
      <c r="C100" s="466"/>
      <c r="D100" s="463"/>
      <c r="E100" s="463"/>
      <c r="F100" s="463"/>
      <c r="G100" s="463"/>
      <c r="H100" s="460"/>
      <c r="I100" s="470"/>
      <c r="J100" s="219"/>
      <c r="K100" s="219"/>
      <c r="L100" s="476"/>
      <c r="M100" s="219"/>
      <c r="N100" s="219"/>
      <c r="O100" s="219"/>
      <c r="P100" s="219"/>
      <c r="Q100" s="221"/>
      <c r="R100" s="221"/>
      <c r="S100" s="221"/>
      <c r="T100" s="221"/>
      <c r="U100" s="222"/>
    </row>
    <row r="101" spans="1:21" ht="60" customHeight="1" thickBot="1" x14ac:dyDescent="0.4">
      <c r="A101" s="461"/>
      <c r="B101" s="464"/>
      <c r="C101" s="467"/>
      <c r="D101" s="464"/>
      <c r="E101" s="464"/>
      <c r="F101" s="464"/>
      <c r="G101" s="464"/>
      <c r="H101" s="461"/>
      <c r="I101" s="471"/>
      <c r="J101" s="219"/>
      <c r="K101" s="219"/>
      <c r="L101" s="477"/>
      <c r="M101" s="219"/>
      <c r="N101" s="219"/>
      <c r="O101" s="219"/>
      <c r="P101" s="219"/>
      <c r="Q101" s="221"/>
      <c r="R101" s="221"/>
      <c r="S101" s="221"/>
      <c r="T101" s="221"/>
      <c r="U101" s="222"/>
    </row>
    <row r="102" spans="1:21" ht="60" customHeight="1" x14ac:dyDescent="0.35">
      <c r="A102" s="459" t="s">
        <v>171</v>
      </c>
      <c r="B102" s="462" t="s">
        <v>163</v>
      </c>
      <c r="C102" s="465">
        <v>34</v>
      </c>
      <c r="D102" s="462" t="s">
        <v>2258</v>
      </c>
      <c r="E102" s="462" t="s">
        <v>247</v>
      </c>
      <c r="F102" s="462" t="s">
        <v>2061</v>
      </c>
      <c r="G102" s="462" t="s">
        <v>2265</v>
      </c>
      <c r="H102" s="468" t="s">
        <v>2055</v>
      </c>
      <c r="I102" s="469" t="s">
        <v>2277</v>
      </c>
      <c r="J102" s="219"/>
      <c r="K102" s="219"/>
      <c r="L102" s="475"/>
      <c r="M102" s="219"/>
      <c r="N102" s="219"/>
      <c r="O102" s="219"/>
      <c r="P102" s="219"/>
      <c r="Q102" s="221"/>
      <c r="R102" s="221"/>
      <c r="S102" s="221"/>
      <c r="T102" s="221"/>
      <c r="U102" s="222"/>
    </row>
    <row r="103" spans="1:21" ht="60" customHeight="1" x14ac:dyDescent="0.35">
      <c r="A103" s="460"/>
      <c r="B103" s="463"/>
      <c r="C103" s="466"/>
      <c r="D103" s="463"/>
      <c r="E103" s="463"/>
      <c r="F103" s="463"/>
      <c r="G103" s="463"/>
      <c r="H103" s="460"/>
      <c r="I103" s="470"/>
      <c r="J103" s="219"/>
      <c r="K103" s="219"/>
      <c r="L103" s="476"/>
      <c r="M103" s="219"/>
      <c r="N103" s="219"/>
      <c r="O103" s="219"/>
      <c r="P103" s="219"/>
      <c r="Q103" s="221"/>
      <c r="R103" s="221"/>
      <c r="S103" s="221"/>
      <c r="T103" s="221"/>
      <c r="U103" s="222"/>
    </row>
    <row r="104" spans="1:21" ht="60" customHeight="1" thickBot="1" x14ac:dyDescent="0.4">
      <c r="A104" s="461"/>
      <c r="B104" s="464"/>
      <c r="C104" s="467"/>
      <c r="D104" s="464"/>
      <c r="E104" s="464"/>
      <c r="F104" s="464"/>
      <c r="G104" s="464"/>
      <c r="H104" s="461"/>
      <c r="I104" s="470"/>
      <c r="J104" s="258"/>
      <c r="K104" s="258"/>
      <c r="L104" s="476"/>
      <c r="M104" s="258"/>
      <c r="N104" s="258"/>
      <c r="O104" s="258"/>
      <c r="P104" s="258"/>
      <c r="Q104" s="259"/>
      <c r="R104" s="259"/>
      <c r="S104" s="259"/>
      <c r="T104" s="259"/>
      <c r="U104" s="260"/>
    </row>
    <row r="105" spans="1:21" ht="60" customHeight="1" x14ac:dyDescent="0.35">
      <c r="A105" s="459" t="s">
        <v>171</v>
      </c>
      <c r="B105" s="462" t="s">
        <v>163</v>
      </c>
      <c r="C105" s="465">
        <v>35</v>
      </c>
      <c r="D105" s="462" t="s">
        <v>391</v>
      </c>
      <c r="E105" s="462" t="s">
        <v>247</v>
      </c>
      <c r="F105" s="462" t="s">
        <v>2061</v>
      </c>
      <c r="G105" s="462" t="s">
        <v>2270</v>
      </c>
      <c r="H105" s="468" t="s">
        <v>2055</v>
      </c>
      <c r="I105" s="498" t="s">
        <v>2277</v>
      </c>
      <c r="J105" s="261"/>
      <c r="K105" s="261"/>
      <c r="L105" s="261"/>
      <c r="M105" s="261"/>
      <c r="N105" s="262"/>
      <c r="O105" s="262"/>
      <c r="P105" s="262"/>
      <c r="Q105" s="262"/>
      <c r="R105" s="262"/>
      <c r="S105" s="262"/>
      <c r="T105" s="262"/>
      <c r="U105" s="247"/>
    </row>
    <row r="106" spans="1:21" ht="60" customHeight="1" x14ac:dyDescent="0.35">
      <c r="A106" s="460"/>
      <c r="B106" s="463"/>
      <c r="C106" s="466"/>
      <c r="D106" s="463"/>
      <c r="E106" s="463"/>
      <c r="F106" s="463"/>
      <c r="G106" s="463"/>
      <c r="H106" s="460"/>
      <c r="I106" s="498"/>
      <c r="J106" s="261"/>
      <c r="K106" s="261"/>
      <c r="L106" s="261"/>
      <c r="M106" s="261"/>
      <c r="N106" s="262"/>
      <c r="O106" s="262"/>
      <c r="P106" s="262"/>
      <c r="Q106" s="262"/>
      <c r="R106" s="262"/>
      <c r="S106" s="262"/>
      <c r="T106" s="262"/>
      <c r="U106" s="247"/>
    </row>
    <row r="107" spans="1:21" ht="60" customHeight="1" thickBot="1" x14ac:dyDescent="0.4">
      <c r="A107" s="461"/>
      <c r="B107" s="464"/>
      <c r="C107" s="467"/>
      <c r="D107" s="464"/>
      <c r="E107" s="464"/>
      <c r="F107" s="464"/>
      <c r="G107" s="464"/>
      <c r="H107" s="461"/>
      <c r="I107" s="498"/>
      <c r="J107" s="261"/>
      <c r="K107" s="261"/>
      <c r="L107" s="261"/>
      <c r="M107" s="261"/>
      <c r="N107" s="262"/>
      <c r="O107" s="262"/>
      <c r="P107" s="262"/>
      <c r="Q107" s="262"/>
      <c r="R107" s="262"/>
      <c r="S107" s="262"/>
      <c r="T107" s="262"/>
      <c r="U107" s="247"/>
    </row>
    <row r="108" spans="1:21" ht="60" customHeight="1" x14ac:dyDescent="0.35">
      <c r="A108" s="489" t="s">
        <v>2318</v>
      </c>
      <c r="B108" s="482" t="s">
        <v>163</v>
      </c>
      <c r="C108" s="492">
        <v>3</v>
      </c>
      <c r="D108" s="482" t="s">
        <v>2329</v>
      </c>
      <c r="E108" s="482" t="s">
        <v>253</v>
      </c>
      <c r="F108" s="482" t="s">
        <v>2032</v>
      </c>
      <c r="G108" s="482" t="s">
        <v>2393</v>
      </c>
      <c r="H108" s="452" t="s">
        <v>2055</v>
      </c>
      <c r="I108" s="485" t="s">
        <v>2277</v>
      </c>
      <c r="J108" s="87"/>
      <c r="K108" s="87"/>
      <c r="L108" s="486"/>
      <c r="M108" s="87"/>
      <c r="N108" s="87"/>
      <c r="O108" s="87"/>
      <c r="P108" s="87"/>
      <c r="Q108" s="88"/>
      <c r="R108" s="88"/>
      <c r="S108" s="88"/>
      <c r="T108" s="88"/>
      <c r="U108" s="89"/>
    </row>
    <row r="109" spans="1:21" ht="60" customHeight="1" x14ac:dyDescent="0.35">
      <c r="A109" s="490"/>
      <c r="B109" s="483"/>
      <c r="C109" s="493"/>
      <c r="D109" s="483"/>
      <c r="E109" s="483"/>
      <c r="F109" s="483"/>
      <c r="G109" s="483"/>
      <c r="H109" s="453"/>
      <c r="I109" s="455"/>
      <c r="J109" s="87"/>
      <c r="K109" s="87"/>
      <c r="L109" s="487"/>
      <c r="M109" s="87"/>
      <c r="N109" s="87"/>
      <c r="O109" s="87"/>
      <c r="P109" s="87"/>
      <c r="Q109" s="88"/>
      <c r="R109" s="88"/>
      <c r="S109" s="88"/>
      <c r="T109" s="88"/>
      <c r="U109" s="89"/>
    </row>
    <row r="110" spans="1:21" ht="60" customHeight="1" thickBot="1" x14ac:dyDescent="0.4">
      <c r="A110" s="491"/>
      <c r="B110" s="484"/>
      <c r="C110" s="494"/>
      <c r="D110" s="484"/>
      <c r="E110" s="484"/>
      <c r="F110" s="484"/>
      <c r="G110" s="484"/>
      <c r="H110" s="454"/>
      <c r="I110" s="456"/>
      <c r="J110" s="87"/>
      <c r="K110" s="87"/>
      <c r="L110" s="488"/>
      <c r="M110" s="87"/>
      <c r="N110" s="87"/>
      <c r="O110" s="87"/>
      <c r="P110" s="87"/>
      <c r="Q110" s="88"/>
      <c r="R110" s="88"/>
      <c r="S110" s="88"/>
      <c r="T110" s="88"/>
      <c r="U110" s="89"/>
    </row>
    <row r="111" spans="1:21" ht="60" customHeight="1" x14ac:dyDescent="0.35">
      <c r="A111" s="489" t="s">
        <v>2318</v>
      </c>
      <c r="B111" s="482" t="s">
        <v>163</v>
      </c>
      <c r="C111" s="492">
        <v>4</v>
      </c>
      <c r="D111" s="482" t="s">
        <v>2329</v>
      </c>
      <c r="E111" s="482" t="s">
        <v>253</v>
      </c>
      <c r="F111" s="482" t="s">
        <v>2061</v>
      </c>
      <c r="G111" s="482" t="s">
        <v>2394</v>
      </c>
      <c r="H111" s="452" t="s">
        <v>2055</v>
      </c>
      <c r="I111" s="485" t="s">
        <v>2277</v>
      </c>
      <c r="J111" s="87"/>
      <c r="K111" s="87"/>
      <c r="L111" s="486"/>
      <c r="M111" s="87"/>
      <c r="N111" s="87"/>
      <c r="O111" s="87"/>
      <c r="P111" s="87"/>
      <c r="Q111" s="88"/>
      <c r="R111" s="88"/>
      <c r="S111" s="88"/>
      <c r="T111" s="88"/>
      <c r="U111" s="89"/>
    </row>
    <row r="112" spans="1:21" ht="60" customHeight="1" x14ac:dyDescent="0.35">
      <c r="A112" s="490"/>
      <c r="B112" s="483"/>
      <c r="C112" s="493"/>
      <c r="D112" s="483"/>
      <c r="E112" s="483"/>
      <c r="F112" s="483"/>
      <c r="G112" s="483"/>
      <c r="H112" s="453"/>
      <c r="I112" s="455"/>
      <c r="J112" s="87"/>
      <c r="K112" s="87"/>
      <c r="L112" s="487"/>
      <c r="M112" s="87"/>
      <c r="N112" s="87"/>
      <c r="O112" s="87"/>
      <c r="P112" s="87"/>
      <c r="Q112" s="88"/>
      <c r="R112" s="88"/>
      <c r="S112" s="88"/>
      <c r="T112" s="88"/>
      <c r="U112" s="89"/>
    </row>
    <row r="113" spans="1:21" ht="60" customHeight="1" thickBot="1" x14ac:dyDescent="0.4">
      <c r="A113" s="491"/>
      <c r="B113" s="484"/>
      <c r="C113" s="494"/>
      <c r="D113" s="484"/>
      <c r="E113" s="484"/>
      <c r="F113" s="484"/>
      <c r="G113" s="484"/>
      <c r="H113" s="454"/>
      <c r="I113" s="456"/>
      <c r="J113" s="87"/>
      <c r="K113" s="87"/>
      <c r="L113" s="488"/>
      <c r="M113" s="87"/>
      <c r="N113" s="87"/>
      <c r="O113" s="87"/>
      <c r="P113" s="87"/>
      <c r="Q113" s="88"/>
      <c r="R113" s="88"/>
      <c r="S113" s="88"/>
      <c r="T113" s="88"/>
      <c r="U113" s="89"/>
    </row>
    <row r="114" spans="1:21" ht="60" customHeight="1" x14ac:dyDescent="0.35">
      <c r="A114" s="489" t="s">
        <v>2318</v>
      </c>
      <c r="B114" s="482" t="s">
        <v>163</v>
      </c>
      <c r="C114" s="492">
        <v>5</v>
      </c>
      <c r="D114" s="482" t="s">
        <v>2342</v>
      </c>
      <c r="E114" s="482" t="s">
        <v>253</v>
      </c>
      <c r="F114" s="482" t="s">
        <v>2032</v>
      </c>
      <c r="G114" s="482" t="s">
        <v>2395</v>
      </c>
      <c r="H114" s="452" t="s">
        <v>2055</v>
      </c>
      <c r="I114" s="485" t="s">
        <v>2277</v>
      </c>
      <c r="J114" s="87"/>
      <c r="K114" s="87"/>
      <c r="L114" s="486"/>
      <c r="M114" s="87"/>
      <c r="N114" s="87"/>
      <c r="O114" s="87"/>
      <c r="P114" s="87"/>
      <c r="Q114" s="88"/>
      <c r="R114" s="88"/>
      <c r="S114" s="88"/>
      <c r="T114" s="88"/>
      <c r="U114" s="89"/>
    </row>
    <row r="115" spans="1:21" ht="60" customHeight="1" x14ac:dyDescent="0.35">
      <c r="A115" s="490"/>
      <c r="B115" s="483"/>
      <c r="C115" s="493"/>
      <c r="D115" s="483"/>
      <c r="E115" s="483"/>
      <c r="F115" s="483"/>
      <c r="G115" s="483"/>
      <c r="H115" s="453"/>
      <c r="I115" s="455"/>
      <c r="J115" s="87"/>
      <c r="K115" s="87"/>
      <c r="L115" s="487"/>
      <c r="M115" s="87"/>
      <c r="N115" s="87"/>
      <c r="O115" s="87"/>
      <c r="P115" s="87"/>
      <c r="Q115" s="88"/>
      <c r="R115" s="88"/>
      <c r="S115" s="88"/>
      <c r="T115" s="88"/>
      <c r="U115" s="89"/>
    </row>
    <row r="116" spans="1:21" ht="60" customHeight="1" thickBot="1" x14ac:dyDescent="0.4">
      <c r="A116" s="491"/>
      <c r="B116" s="484"/>
      <c r="C116" s="494"/>
      <c r="D116" s="484"/>
      <c r="E116" s="484"/>
      <c r="F116" s="484"/>
      <c r="G116" s="484"/>
      <c r="H116" s="454"/>
      <c r="I116" s="456"/>
      <c r="J116" s="87"/>
      <c r="K116" s="87"/>
      <c r="L116" s="488"/>
      <c r="M116" s="87"/>
      <c r="N116" s="87"/>
      <c r="O116" s="87"/>
      <c r="P116" s="87"/>
      <c r="Q116" s="88"/>
      <c r="R116" s="88"/>
      <c r="S116" s="88"/>
      <c r="T116" s="88"/>
      <c r="U116" s="89"/>
    </row>
    <row r="117" spans="1:21" ht="60" customHeight="1" x14ac:dyDescent="0.35">
      <c r="A117" s="489" t="s">
        <v>2318</v>
      </c>
      <c r="B117" s="482" t="s">
        <v>163</v>
      </c>
      <c r="C117" s="492">
        <v>6</v>
      </c>
      <c r="D117" s="482" t="s">
        <v>2342</v>
      </c>
      <c r="E117" s="482" t="s">
        <v>253</v>
      </c>
      <c r="F117" s="482" t="s">
        <v>2061</v>
      </c>
      <c r="G117" s="482" t="s">
        <v>2396</v>
      </c>
      <c r="H117" s="452" t="s">
        <v>2055</v>
      </c>
      <c r="I117" s="485" t="s">
        <v>2277</v>
      </c>
      <c r="J117" s="87"/>
      <c r="K117" s="87"/>
      <c r="L117" s="486"/>
      <c r="M117" s="87"/>
      <c r="N117" s="87"/>
      <c r="O117" s="87"/>
      <c r="P117" s="87"/>
      <c r="Q117" s="88"/>
      <c r="R117" s="88"/>
      <c r="S117" s="88"/>
      <c r="T117" s="88"/>
      <c r="U117" s="89"/>
    </row>
    <row r="118" spans="1:21" ht="60" customHeight="1" x14ac:dyDescent="0.35">
      <c r="A118" s="490"/>
      <c r="B118" s="483"/>
      <c r="C118" s="493"/>
      <c r="D118" s="483"/>
      <c r="E118" s="483"/>
      <c r="F118" s="483"/>
      <c r="G118" s="483"/>
      <c r="H118" s="453"/>
      <c r="I118" s="455"/>
      <c r="J118" s="87"/>
      <c r="K118" s="87"/>
      <c r="L118" s="487"/>
      <c r="M118" s="87"/>
      <c r="N118" s="87"/>
      <c r="O118" s="87"/>
      <c r="P118" s="87"/>
      <c r="Q118" s="88"/>
      <c r="R118" s="88"/>
      <c r="S118" s="88"/>
      <c r="T118" s="88"/>
      <c r="U118" s="89"/>
    </row>
    <row r="119" spans="1:21" ht="60" customHeight="1" thickBot="1" x14ac:dyDescent="0.4">
      <c r="A119" s="491"/>
      <c r="B119" s="484"/>
      <c r="C119" s="494"/>
      <c r="D119" s="484"/>
      <c r="E119" s="484"/>
      <c r="F119" s="484"/>
      <c r="G119" s="484"/>
      <c r="H119" s="454"/>
      <c r="I119" s="456"/>
      <c r="J119" s="87"/>
      <c r="K119" s="87"/>
      <c r="L119" s="488"/>
      <c r="M119" s="87"/>
      <c r="N119" s="87"/>
      <c r="O119" s="87"/>
      <c r="P119" s="87"/>
      <c r="Q119" s="88"/>
      <c r="R119" s="88"/>
      <c r="S119" s="88"/>
      <c r="T119" s="88"/>
      <c r="U119" s="89"/>
    </row>
    <row r="120" spans="1:21" ht="60" customHeight="1" x14ac:dyDescent="0.35">
      <c r="A120" s="459" t="s">
        <v>2318</v>
      </c>
      <c r="B120" s="462" t="s">
        <v>163</v>
      </c>
      <c r="C120" s="465">
        <v>7</v>
      </c>
      <c r="D120" s="462" t="s">
        <v>2351</v>
      </c>
      <c r="E120" s="265" t="s">
        <v>247</v>
      </c>
      <c r="F120" s="265" t="s">
        <v>2032</v>
      </c>
      <c r="G120" s="265" t="s">
        <v>4175</v>
      </c>
      <c r="H120" s="268" t="s">
        <v>2055</v>
      </c>
      <c r="I120" s="269" t="s">
        <v>2277</v>
      </c>
      <c r="J120" s="87"/>
      <c r="K120" s="87"/>
      <c r="L120" s="272"/>
      <c r="M120" s="87"/>
      <c r="N120" s="87"/>
      <c r="O120" s="87"/>
      <c r="P120" s="87"/>
      <c r="Q120" s="88"/>
      <c r="R120" s="88"/>
      <c r="S120" s="88"/>
      <c r="T120" s="88"/>
      <c r="U120" s="89"/>
    </row>
    <row r="121" spans="1:21" ht="60" customHeight="1" x14ac:dyDescent="0.35">
      <c r="A121" s="460"/>
      <c r="B121" s="463"/>
      <c r="C121" s="466"/>
      <c r="D121" s="463"/>
      <c r="E121" s="266"/>
      <c r="F121" s="266"/>
      <c r="G121" s="266"/>
      <c r="H121" s="263"/>
      <c r="I121" s="270"/>
      <c r="J121" s="87"/>
      <c r="K121" s="87"/>
      <c r="L121" s="272"/>
      <c r="M121" s="87"/>
      <c r="N121" s="87"/>
      <c r="O121" s="87"/>
      <c r="P121" s="87"/>
      <c r="Q121" s="88"/>
      <c r="R121" s="88"/>
      <c r="S121" s="88"/>
      <c r="T121" s="88"/>
      <c r="U121" s="89"/>
    </row>
    <row r="122" spans="1:21" ht="60" customHeight="1" thickBot="1" x14ac:dyDescent="0.4">
      <c r="A122" s="461"/>
      <c r="B122" s="464"/>
      <c r="C122" s="467"/>
      <c r="D122" s="464"/>
      <c r="E122" s="267"/>
      <c r="F122" s="267"/>
      <c r="G122" s="267"/>
      <c r="H122" s="264"/>
      <c r="I122" s="271"/>
      <c r="J122" s="87"/>
      <c r="K122" s="87"/>
      <c r="L122" s="272"/>
      <c r="M122" s="87"/>
      <c r="N122" s="87"/>
      <c r="O122" s="87"/>
      <c r="P122" s="87"/>
      <c r="Q122" s="88"/>
      <c r="R122" s="88"/>
      <c r="S122" s="88"/>
      <c r="T122" s="88"/>
      <c r="U122" s="89"/>
    </row>
    <row r="123" spans="1:21" ht="60" customHeight="1" x14ac:dyDescent="0.35">
      <c r="A123" s="459" t="s">
        <v>2318</v>
      </c>
      <c r="B123" s="462" t="s">
        <v>163</v>
      </c>
      <c r="C123" s="465">
        <v>8</v>
      </c>
      <c r="D123" s="462" t="s">
        <v>2351</v>
      </c>
      <c r="E123" s="265" t="s">
        <v>247</v>
      </c>
      <c r="F123" s="265" t="s">
        <v>2061</v>
      </c>
      <c r="G123" s="265" t="s">
        <v>4176</v>
      </c>
      <c r="H123" s="268" t="s">
        <v>2055</v>
      </c>
      <c r="I123" s="269" t="s">
        <v>2277</v>
      </c>
      <c r="J123" s="87"/>
      <c r="K123" s="87"/>
      <c r="L123" s="272"/>
      <c r="M123" s="87"/>
      <c r="N123" s="87"/>
      <c r="O123" s="87"/>
      <c r="P123" s="87"/>
      <c r="Q123" s="88"/>
      <c r="R123" s="88"/>
      <c r="S123" s="88"/>
      <c r="T123" s="88"/>
      <c r="U123" s="89"/>
    </row>
    <row r="124" spans="1:21" ht="60" customHeight="1" x14ac:dyDescent="0.35">
      <c r="A124" s="460"/>
      <c r="B124" s="463"/>
      <c r="C124" s="466"/>
      <c r="D124" s="463"/>
      <c r="E124" s="266"/>
      <c r="F124" s="266"/>
      <c r="G124" s="266"/>
      <c r="H124" s="263"/>
      <c r="I124" s="270"/>
      <c r="J124" s="87"/>
      <c r="K124" s="87"/>
      <c r="L124" s="272"/>
      <c r="M124" s="87"/>
      <c r="N124" s="87"/>
      <c r="O124" s="87"/>
      <c r="P124" s="87"/>
      <c r="Q124" s="88"/>
      <c r="R124" s="88"/>
      <c r="S124" s="88"/>
      <c r="T124" s="88"/>
      <c r="U124" s="89"/>
    </row>
    <row r="125" spans="1:21" ht="60" customHeight="1" thickBot="1" x14ac:dyDescent="0.4">
      <c r="A125" s="461"/>
      <c r="B125" s="464"/>
      <c r="C125" s="467"/>
      <c r="D125" s="464"/>
      <c r="E125" s="267"/>
      <c r="F125" s="267"/>
      <c r="G125" s="267"/>
      <c r="H125" s="264"/>
      <c r="I125" s="271"/>
      <c r="J125" s="87"/>
      <c r="K125" s="87"/>
      <c r="L125" s="272"/>
      <c r="M125" s="87"/>
      <c r="N125" s="87"/>
      <c r="O125" s="87"/>
      <c r="P125" s="87"/>
      <c r="Q125" s="88"/>
      <c r="R125" s="88"/>
      <c r="S125" s="88"/>
      <c r="T125" s="88"/>
      <c r="U125" s="89"/>
    </row>
    <row r="126" spans="1:21" ht="60" customHeight="1" x14ac:dyDescent="0.35">
      <c r="A126" s="489" t="s">
        <v>2318</v>
      </c>
      <c r="B126" s="482" t="s">
        <v>163</v>
      </c>
      <c r="C126" s="492">
        <v>9</v>
      </c>
      <c r="D126" s="482" t="s">
        <v>2360</v>
      </c>
      <c r="E126" s="482" t="s">
        <v>175</v>
      </c>
      <c r="F126" s="482" t="s">
        <v>2032</v>
      </c>
      <c r="G126" s="482" t="s">
        <v>2397</v>
      </c>
      <c r="H126" s="452" t="s">
        <v>2055</v>
      </c>
      <c r="I126" s="485" t="s">
        <v>2277</v>
      </c>
      <c r="J126" s="87"/>
      <c r="K126" s="87"/>
      <c r="L126" s="486"/>
      <c r="M126" s="87"/>
      <c r="N126" s="87"/>
      <c r="O126" s="87"/>
      <c r="P126" s="87"/>
      <c r="Q126" s="88"/>
      <c r="R126" s="88"/>
      <c r="S126" s="88"/>
      <c r="T126" s="88"/>
      <c r="U126" s="89"/>
    </row>
    <row r="127" spans="1:21" ht="60" customHeight="1" x14ac:dyDescent="0.35">
      <c r="A127" s="490"/>
      <c r="B127" s="483"/>
      <c r="C127" s="493"/>
      <c r="D127" s="483"/>
      <c r="E127" s="483"/>
      <c r="F127" s="483"/>
      <c r="G127" s="483"/>
      <c r="H127" s="453"/>
      <c r="I127" s="455"/>
      <c r="J127" s="87"/>
      <c r="K127" s="87"/>
      <c r="L127" s="487"/>
      <c r="M127" s="87"/>
      <c r="N127" s="87"/>
      <c r="O127" s="87"/>
      <c r="P127" s="87"/>
      <c r="Q127" s="88"/>
      <c r="R127" s="88"/>
      <c r="S127" s="88"/>
      <c r="T127" s="88"/>
      <c r="U127" s="89"/>
    </row>
    <row r="128" spans="1:21" ht="60" customHeight="1" thickBot="1" x14ac:dyDescent="0.4">
      <c r="A128" s="491"/>
      <c r="B128" s="484"/>
      <c r="C128" s="494"/>
      <c r="D128" s="484"/>
      <c r="E128" s="484"/>
      <c r="F128" s="484"/>
      <c r="G128" s="484"/>
      <c r="H128" s="454"/>
      <c r="I128" s="456"/>
      <c r="J128" s="87"/>
      <c r="K128" s="87"/>
      <c r="L128" s="488"/>
      <c r="M128" s="87"/>
      <c r="N128" s="87"/>
      <c r="O128" s="87"/>
      <c r="P128" s="87"/>
      <c r="Q128" s="88"/>
      <c r="R128" s="88"/>
      <c r="S128" s="88"/>
      <c r="T128" s="88"/>
      <c r="U128" s="89"/>
    </row>
    <row r="129" spans="1:21" ht="60" customHeight="1" x14ac:dyDescent="0.35">
      <c r="A129" s="489" t="s">
        <v>2318</v>
      </c>
      <c r="B129" s="482" t="s">
        <v>163</v>
      </c>
      <c r="C129" s="492">
        <v>10</v>
      </c>
      <c r="D129" s="482" t="s">
        <v>2360</v>
      </c>
      <c r="E129" s="482" t="s">
        <v>175</v>
      </c>
      <c r="F129" s="482" t="s">
        <v>2061</v>
      </c>
      <c r="G129" s="482" t="s">
        <v>2398</v>
      </c>
      <c r="H129" s="452" t="s">
        <v>2055</v>
      </c>
      <c r="I129" s="485" t="s">
        <v>2277</v>
      </c>
      <c r="J129" s="87"/>
      <c r="K129" s="87"/>
      <c r="L129" s="486"/>
      <c r="M129" s="87"/>
      <c r="N129" s="87"/>
      <c r="O129" s="87"/>
      <c r="P129" s="87"/>
      <c r="Q129" s="88"/>
      <c r="R129" s="88"/>
      <c r="S129" s="88"/>
      <c r="T129" s="88"/>
      <c r="U129" s="89"/>
    </row>
    <row r="130" spans="1:21" ht="60" customHeight="1" x14ac:dyDescent="0.35">
      <c r="A130" s="490"/>
      <c r="B130" s="483"/>
      <c r="C130" s="493"/>
      <c r="D130" s="483"/>
      <c r="E130" s="483"/>
      <c r="F130" s="483"/>
      <c r="G130" s="483"/>
      <c r="H130" s="453"/>
      <c r="I130" s="455"/>
      <c r="J130" s="87"/>
      <c r="K130" s="87"/>
      <c r="L130" s="487"/>
      <c r="M130" s="87"/>
      <c r="N130" s="87"/>
      <c r="O130" s="87"/>
      <c r="P130" s="87"/>
      <c r="Q130" s="88"/>
      <c r="R130" s="88"/>
      <c r="S130" s="88"/>
      <c r="T130" s="88"/>
      <c r="U130" s="89"/>
    </row>
    <row r="131" spans="1:21" ht="60" customHeight="1" thickBot="1" x14ac:dyDescent="0.4">
      <c r="A131" s="491"/>
      <c r="B131" s="484"/>
      <c r="C131" s="494"/>
      <c r="D131" s="484"/>
      <c r="E131" s="484"/>
      <c r="F131" s="484"/>
      <c r="G131" s="484"/>
      <c r="H131" s="454"/>
      <c r="I131" s="456"/>
      <c r="J131" s="87"/>
      <c r="K131" s="87"/>
      <c r="L131" s="488"/>
      <c r="M131" s="87"/>
      <c r="N131" s="87"/>
      <c r="O131" s="87"/>
      <c r="P131" s="87"/>
      <c r="Q131" s="88"/>
      <c r="R131" s="88"/>
      <c r="S131" s="88"/>
      <c r="T131" s="88"/>
      <c r="U131" s="89"/>
    </row>
    <row r="132" spans="1:21" ht="60" customHeight="1" x14ac:dyDescent="0.35">
      <c r="A132" s="489" t="s">
        <v>2318</v>
      </c>
      <c r="B132" s="482" t="s">
        <v>163</v>
      </c>
      <c r="C132" s="492">
        <v>11</v>
      </c>
      <c r="D132" s="482" t="s">
        <v>2371</v>
      </c>
      <c r="E132" s="482" t="s">
        <v>243</v>
      </c>
      <c r="F132" s="482" t="s">
        <v>2032</v>
      </c>
      <c r="G132" s="482" t="s">
        <v>2399</v>
      </c>
      <c r="H132" s="452" t="s">
        <v>2044</v>
      </c>
      <c r="I132" s="485" t="s">
        <v>2278</v>
      </c>
      <c r="J132" s="87" t="s">
        <v>2400</v>
      </c>
      <c r="K132" s="87" t="s">
        <v>2401</v>
      </c>
      <c r="L132" s="486" t="s">
        <v>2391</v>
      </c>
      <c r="M132" s="87" t="s">
        <v>2392</v>
      </c>
      <c r="N132" s="101">
        <v>45838</v>
      </c>
      <c r="O132" s="87"/>
      <c r="P132" s="87"/>
      <c r="Q132" s="88"/>
      <c r="R132" s="88"/>
      <c r="S132" s="88"/>
      <c r="T132" s="88"/>
      <c r="U132" s="89"/>
    </row>
    <row r="133" spans="1:21" ht="60" customHeight="1" x14ac:dyDescent="0.35">
      <c r="A133" s="490"/>
      <c r="B133" s="483"/>
      <c r="C133" s="493"/>
      <c r="D133" s="483"/>
      <c r="E133" s="483"/>
      <c r="F133" s="483"/>
      <c r="G133" s="483"/>
      <c r="H133" s="453"/>
      <c r="I133" s="455"/>
      <c r="J133" s="87"/>
      <c r="K133" s="87"/>
      <c r="L133" s="487"/>
      <c r="M133" s="87"/>
      <c r="N133" s="87"/>
      <c r="O133" s="87"/>
      <c r="P133" s="87"/>
      <c r="Q133" s="88"/>
      <c r="R133" s="88"/>
      <c r="S133" s="88"/>
      <c r="T133" s="88"/>
      <c r="U133" s="89"/>
    </row>
    <row r="134" spans="1:21" ht="60" customHeight="1" thickBot="1" x14ac:dyDescent="0.4">
      <c r="A134" s="491"/>
      <c r="B134" s="484"/>
      <c r="C134" s="494"/>
      <c r="D134" s="484"/>
      <c r="E134" s="484"/>
      <c r="F134" s="484"/>
      <c r="G134" s="484"/>
      <c r="H134" s="454"/>
      <c r="I134" s="456"/>
      <c r="J134" s="87"/>
      <c r="K134" s="87"/>
      <c r="L134" s="488"/>
      <c r="M134" s="87"/>
      <c r="N134" s="87"/>
      <c r="O134" s="87"/>
      <c r="P134" s="87"/>
      <c r="Q134" s="88"/>
      <c r="R134" s="88"/>
      <c r="S134" s="88"/>
      <c r="T134" s="88"/>
      <c r="U134" s="89"/>
    </row>
    <row r="135" spans="1:21" ht="60" customHeight="1" x14ac:dyDescent="0.35">
      <c r="A135" s="489" t="s">
        <v>2318</v>
      </c>
      <c r="B135" s="482" t="s">
        <v>163</v>
      </c>
      <c r="C135" s="492">
        <v>12</v>
      </c>
      <c r="D135" s="482" t="s">
        <v>2371</v>
      </c>
      <c r="E135" s="482" t="s">
        <v>243</v>
      </c>
      <c r="F135" s="482" t="s">
        <v>2061</v>
      </c>
      <c r="G135" s="482" t="s">
        <v>2402</v>
      </c>
      <c r="H135" s="452" t="s">
        <v>2044</v>
      </c>
      <c r="I135" s="485" t="s">
        <v>2278</v>
      </c>
      <c r="J135" s="87" t="s">
        <v>2403</v>
      </c>
      <c r="K135" s="87" t="s">
        <v>2404</v>
      </c>
      <c r="L135" s="486" t="s">
        <v>2391</v>
      </c>
      <c r="M135" s="87" t="s">
        <v>2392</v>
      </c>
      <c r="N135" s="101">
        <v>45838</v>
      </c>
      <c r="O135" s="87"/>
      <c r="P135" s="87"/>
      <c r="Q135" s="88"/>
      <c r="R135" s="88"/>
      <c r="S135" s="88"/>
      <c r="T135" s="88"/>
      <c r="U135" s="89"/>
    </row>
    <row r="136" spans="1:21" ht="60" customHeight="1" x14ac:dyDescent="0.35">
      <c r="A136" s="490"/>
      <c r="B136" s="483"/>
      <c r="C136" s="493"/>
      <c r="D136" s="483"/>
      <c r="E136" s="483"/>
      <c r="F136" s="483"/>
      <c r="G136" s="483"/>
      <c r="H136" s="453"/>
      <c r="I136" s="455"/>
      <c r="J136" s="87"/>
      <c r="K136" s="87"/>
      <c r="L136" s="487"/>
      <c r="M136" s="87"/>
      <c r="N136" s="87"/>
      <c r="O136" s="87"/>
      <c r="P136" s="87"/>
      <c r="Q136" s="88"/>
      <c r="R136" s="88"/>
      <c r="S136" s="88"/>
      <c r="T136" s="88"/>
      <c r="U136" s="89"/>
    </row>
    <row r="137" spans="1:21" ht="60" customHeight="1" thickBot="1" x14ac:dyDescent="0.4">
      <c r="A137" s="491"/>
      <c r="B137" s="484"/>
      <c r="C137" s="494"/>
      <c r="D137" s="484"/>
      <c r="E137" s="484"/>
      <c r="F137" s="484"/>
      <c r="G137" s="484"/>
      <c r="H137" s="454"/>
      <c r="I137" s="456"/>
      <c r="J137" s="87"/>
      <c r="K137" s="87"/>
      <c r="L137" s="488"/>
      <c r="M137" s="87"/>
      <c r="N137" s="87"/>
      <c r="O137" s="87"/>
      <c r="P137" s="87"/>
      <c r="Q137" s="88"/>
      <c r="R137" s="88"/>
      <c r="S137" s="88"/>
      <c r="T137" s="88"/>
      <c r="U137" s="89"/>
    </row>
    <row r="138" spans="1:21" ht="60" customHeight="1" x14ac:dyDescent="0.35">
      <c r="A138" s="489" t="s">
        <v>2318</v>
      </c>
      <c r="B138" s="482" t="s">
        <v>163</v>
      </c>
      <c r="C138" s="492">
        <v>13</v>
      </c>
      <c r="D138" s="482" t="s">
        <v>463</v>
      </c>
      <c r="E138" s="482" t="s">
        <v>312</v>
      </c>
      <c r="F138" s="482" t="s">
        <v>2032</v>
      </c>
      <c r="G138" s="482" t="s">
        <v>2405</v>
      </c>
      <c r="H138" s="452" t="s">
        <v>2055</v>
      </c>
      <c r="I138" s="485" t="s">
        <v>2277</v>
      </c>
      <c r="J138" s="87"/>
      <c r="K138" s="87"/>
      <c r="L138" s="486"/>
      <c r="M138" s="87"/>
      <c r="N138" s="87"/>
      <c r="O138" s="87"/>
      <c r="P138" s="87"/>
      <c r="Q138" s="88"/>
      <c r="R138" s="88"/>
      <c r="S138" s="88"/>
      <c r="T138" s="88"/>
      <c r="U138" s="89"/>
    </row>
    <row r="139" spans="1:21" ht="60" customHeight="1" x14ac:dyDescent="0.35">
      <c r="A139" s="490"/>
      <c r="B139" s="483"/>
      <c r="C139" s="493"/>
      <c r="D139" s="483"/>
      <c r="E139" s="483"/>
      <c r="F139" s="483"/>
      <c r="G139" s="483"/>
      <c r="H139" s="453"/>
      <c r="I139" s="455"/>
      <c r="J139" s="87"/>
      <c r="K139" s="87"/>
      <c r="L139" s="487"/>
      <c r="M139" s="87"/>
      <c r="N139" s="87"/>
      <c r="O139" s="87"/>
      <c r="P139" s="87"/>
      <c r="Q139" s="88"/>
      <c r="R139" s="88"/>
      <c r="S139" s="88"/>
      <c r="T139" s="88"/>
      <c r="U139" s="89"/>
    </row>
    <row r="140" spans="1:21" ht="60" customHeight="1" thickBot="1" x14ac:dyDescent="0.4">
      <c r="A140" s="491"/>
      <c r="B140" s="484"/>
      <c r="C140" s="494"/>
      <c r="D140" s="484"/>
      <c r="E140" s="484"/>
      <c r="F140" s="484"/>
      <c r="G140" s="484"/>
      <c r="H140" s="454"/>
      <c r="I140" s="456"/>
      <c r="J140" s="87"/>
      <c r="K140" s="87"/>
      <c r="L140" s="488"/>
      <c r="M140" s="87"/>
      <c r="N140" s="87"/>
      <c r="O140" s="87"/>
      <c r="P140" s="87"/>
      <c r="Q140" s="88"/>
      <c r="R140" s="88"/>
      <c r="S140" s="88"/>
      <c r="T140" s="88"/>
      <c r="U140" s="89"/>
    </row>
    <row r="141" spans="1:21" ht="60" customHeight="1" x14ac:dyDescent="0.35">
      <c r="A141" s="489" t="s">
        <v>2318</v>
      </c>
      <c r="B141" s="482" t="s">
        <v>163</v>
      </c>
      <c r="C141" s="492">
        <v>14</v>
      </c>
      <c r="D141" s="482" t="s">
        <v>463</v>
      </c>
      <c r="E141" s="482" t="s">
        <v>312</v>
      </c>
      <c r="F141" s="482" t="s">
        <v>2061</v>
      </c>
      <c r="G141" s="482" t="s">
        <v>2406</v>
      </c>
      <c r="H141" s="452" t="s">
        <v>2044</v>
      </c>
      <c r="I141" s="485" t="s">
        <v>2278</v>
      </c>
      <c r="J141" s="87" t="s">
        <v>2407</v>
      </c>
      <c r="K141" s="87" t="s">
        <v>2408</v>
      </c>
      <c r="L141" s="486" t="s">
        <v>312</v>
      </c>
      <c r="M141" s="87" t="s">
        <v>2409</v>
      </c>
      <c r="N141" s="101">
        <v>45838</v>
      </c>
      <c r="O141" s="87"/>
      <c r="P141" s="87"/>
      <c r="Q141" s="88"/>
      <c r="R141" s="88"/>
      <c r="S141" s="88"/>
      <c r="T141" s="88"/>
      <c r="U141" s="89"/>
    </row>
    <row r="142" spans="1:21" ht="60" customHeight="1" x14ac:dyDescent="0.35">
      <c r="A142" s="490"/>
      <c r="B142" s="483"/>
      <c r="C142" s="493"/>
      <c r="D142" s="483"/>
      <c r="E142" s="483"/>
      <c r="F142" s="483"/>
      <c r="G142" s="483"/>
      <c r="H142" s="453"/>
      <c r="I142" s="455"/>
      <c r="J142" s="106"/>
      <c r="K142" s="87"/>
      <c r="L142" s="487"/>
      <c r="M142" s="87"/>
      <c r="N142" s="87"/>
      <c r="O142" s="87"/>
      <c r="P142" s="87"/>
      <c r="Q142" s="88"/>
      <c r="R142" s="88"/>
      <c r="S142" s="88"/>
      <c r="T142" s="88"/>
      <c r="U142" s="89"/>
    </row>
    <row r="143" spans="1:21" ht="60" customHeight="1" thickBot="1" x14ac:dyDescent="0.4">
      <c r="A143" s="491"/>
      <c r="B143" s="484"/>
      <c r="C143" s="494"/>
      <c r="D143" s="484"/>
      <c r="E143" s="484"/>
      <c r="F143" s="484"/>
      <c r="G143" s="484"/>
      <c r="H143" s="454"/>
      <c r="I143" s="456"/>
      <c r="J143" s="87"/>
      <c r="K143" s="87"/>
      <c r="L143" s="488"/>
      <c r="M143" s="87"/>
      <c r="N143" s="87"/>
      <c r="O143" s="87"/>
      <c r="P143" s="87"/>
      <c r="Q143" s="88"/>
      <c r="R143" s="88"/>
      <c r="S143" s="88"/>
      <c r="T143" s="88"/>
      <c r="U143" s="89"/>
    </row>
    <row r="144" spans="1:21" ht="60" customHeight="1" x14ac:dyDescent="0.35">
      <c r="A144" s="489" t="s">
        <v>2318</v>
      </c>
      <c r="B144" s="482" t="s">
        <v>163</v>
      </c>
      <c r="C144" s="492">
        <v>1</v>
      </c>
      <c r="D144" s="482" t="s">
        <v>2410</v>
      </c>
      <c r="E144" s="482" t="s">
        <v>227</v>
      </c>
      <c r="F144" s="482" t="s">
        <v>2032</v>
      </c>
      <c r="G144" s="482" t="s">
        <v>2411</v>
      </c>
      <c r="H144" s="452" t="s">
        <v>2055</v>
      </c>
      <c r="I144" s="485" t="s">
        <v>2277</v>
      </c>
      <c r="J144" s="87"/>
      <c r="K144" s="87"/>
      <c r="L144" s="486"/>
      <c r="M144" s="87"/>
      <c r="N144" s="87"/>
      <c r="O144" s="87"/>
      <c r="P144" s="87"/>
      <c r="Q144" s="88"/>
      <c r="R144" s="88"/>
      <c r="S144" s="88"/>
      <c r="T144" s="88"/>
      <c r="U144" s="89"/>
    </row>
    <row r="145" spans="1:21" ht="60" customHeight="1" x14ac:dyDescent="0.35">
      <c r="A145" s="490"/>
      <c r="B145" s="483"/>
      <c r="C145" s="493"/>
      <c r="D145" s="483"/>
      <c r="E145" s="483"/>
      <c r="F145" s="483"/>
      <c r="G145" s="483"/>
      <c r="H145" s="453"/>
      <c r="I145" s="455"/>
      <c r="J145" s="87"/>
      <c r="K145" s="87"/>
      <c r="L145" s="487"/>
      <c r="M145" s="87"/>
      <c r="N145" s="87"/>
      <c r="O145" s="87"/>
      <c r="P145" s="87"/>
      <c r="Q145" s="88"/>
      <c r="R145" s="88"/>
      <c r="S145" s="88"/>
      <c r="T145" s="88"/>
      <c r="U145" s="89"/>
    </row>
    <row r="146" spans="1:21" ht="60" customHeight="1" thickBot="1" x14ac:dyDescent="0.4">
      <c r="A146" s="491"/>
      <c r="B146" s="484"/>
      <c r="C146" s="494"/>
      <c r="D146" s="484"/>
      <c r="E146" s="484"/>
      <c r="F146" s="484"/>
      <c r="G146" s="484"/>
      <c r="H146" s="454"/>
      <c r="I146" s="456"/>
      <c r="J146" s="87"/>
      <c r="K146" s="87"/>
      <c r="L146" s="488"/>
      <c r="M146" s="87"/>
      <c r="N146" s="87"/>
      <c r="O146" s="87"/>
      <c r="P146" s="87"/>
      <c r="Q146" s="88"/>
      <c r="R146" s="88"/>
      <c r="S146" s="88"/>
      <c r="T146" s="88"/>
      <c r="U146" s="89"/>
    </row>
    <row r="147" spans="1:21" ht="60" customHeight="1" x14ac:dyDescent="0.35">
      <c r="A147" s="489" t="s">
        <v>2318</v>
      </c>
      <c r="B147" s="482" t="s">
        <v>163</v>
      </c>
      <c r="C147" s="492">
        <v>2</v>
      </c>
      <c r="D147" s="482" t="s">
        <v>2410</v>
      </c>
      <c r="E147" s="482" t="s">
        <v>227</v>
      </c>
      <c r="F147" s="482" t="s">
        <v>2061</v>
      </c>
      <c r="G147" s="482" t="s">
        <v>2417</v>
      </c>
      <c r="H147" s="452" t="s">
        <v>2044</v>
      </c>
      <c r="I147" s="485" t="s">
        <v>2278</v>
      </c>
      <c r="J147" s="87" t="s">
        <v>2439</v>
      </c>
      <c r="K147" s="87" t="s">
        <v>2440</v>
      </c>
      <c r="L147" s="486" t="s">
        <v>2441</v>
      </c>
      <c r="M147" s="87" t="s">
        <v>2442</v>
      </c>
      <c r="N147" s="101">
        <v>45838</v>
      </c>
      <c r="O147" s="87"/>
      <c r="P147" s="87"/>
      <c r="Q147" s="88"/>
      <c r="R147" s="88"/>
      <c r="S147" s="88"/>
      <c r="T147" s="88"/>
      <c r="U147" s="89"/>
    </row>
    <row r="148" spans="1:21" ht="60" customHeight="1" x14ac:dyDescent="0.35">
      <c r="A148" s="490"/>
      <c r="B148" s="483"/>
      <c r="C148" s="493"/>
      <c r="D148" s="483"/>
      <c r="E148" s="483"/>
      <c r="F148" s="483"/>
      <c r="G148" s="483"/>
      <c r="H148" s="453"/>
      <c r="I148" s="455"/>
      <c r="J148" s="87"/>
      <c r="K148" s="87"/>
      <c r="L148" s="487"/>
      <c r="M148" s="87"/>
      <c r="N148" s="87"/>
      <c r="O148" s="87"/>
      <c r="P148" s="87"/>
      <c r="Q148" s="88"/>
      <c r="R148" s="88"/>
      <c r="S148" s="88"/>
      <c r="T148" s="88"/>
      <c r="U148" s="89"/>
    </row>
    <row r="149" spans="1:21" ht="60" customHeight="1" thickBot="1" x14ac:dyDescent="0.4">
      <c r="A149" s="491"/>
      <c r="B149" s="484"/>
      <c r="C149" s="494"/>
      <c r="D149" s="484"/>
      <c r="E149" s="484"/>
      <c r="F149" s="484"/>
      <c r="G149" s="484"/>
      <c r="H149" s="454"/>
      <c r="I149" s="456"/>
      <c r="J149" s="87"/>
      <c r="K149" s="87"/>
      <c r="L149" s="488"/>
      <c r="M149" s="87"/>
      <c r="N149" s="87"/>
      <c r="O149" s="87"/>
      <c r="P149" s="87"/>
      <c r="Q149" s="88"/>
      <c r="R149" s="88"/>
      <c r="S149" s="88"/>
      <c r="T149" s="88"/>
      <c r="U149" s="89"/>
    </row>
    <row r="150" spans="1:21" ht="60" customHeight="1" x14ac:dyDescent="0.35">
      <c r="A150" s="489" t="s">
        <v>2318</v>
      </c>
      <c r="B150" s="482" t="s">
        <v>163</v>
      </c>
      <c r="C150" s="492">
        <v>3</v>
      </c>
      <c r="D150" s="482" t="s">
        <v>2329</v>
      </c>
      <c r="E150" s="482" t="s">
        <v>253</v>
      </c>
      <c r="F150" s="482" t="s">
        <v>2032</v>
      </c>
      <c r="G150" s="482" t="s">
        <v>2393</v>
      </c>
      <c r="H150" s="452" t="s">
        <v>2055</v>
      </c>
      <c r="I150" s="485" t="s">
        <v>2277</v>
      </c>
      <c r="J150" s="87"/>
      <c r="K150" s="87"/>
      <c r="L150" s="486"/>
      <c r="M150" s="87"/>
      <c r="N150" s="87"/>
      <c r="O150" s="87"/>
      <c r="P150" s="87"/>
      <c r="Q150" s="88"/>
      <c r="R150" s="88"/>
      <c r="S150" s="88"/>
      <c r="T150" s="88"/>
      <c r="U150" s="89"/>
    </row>
    <row r="151" spans="1:21" ht="60" customHeight="1" x14ac:dyDescent="0.35">
      <c r="A151" s="490"/>
      <c r="B151" s="483"/>
      <c r="C151" s="493"/>
      <c r="D151" s="483"/>
      <c r="E151" s="483"/>
      <c r="F151" s="483"/>
      <c r="G151" s="483"/>
      <c r="H151" s="453"/>
      <c r="I151" s="455"/>
      <c r="J151" s="87"/>
      <c r="K151" s="87"/>
      <c r="L151" s="487"/>
      <c r="M151" s="87"/>
      <c r="N151" s="87"/>
      <c r="O151" s="87"/>
      <c r="P151" s="87"/>
      <c r="Q151" s="88"/>
      <c r="R151" s="88"/>
      <c r="S151" s="88"/>
      <c r="T151" s="88"/>
      <c r="U151" s="89"/>
    </row>
    <row r="152" spans="1:21" ht="60" customHeight="1" thickBot="1" x14ac:dyDescent="0.4">
      <c r="A152" s="491"/>
      <c r="B152" s="484"/>
      <c r="C152" s="494"/>
      <c r="D152" s="484"/>
      <c r="E152" s="484"/>
      <c r="F152" s="484"/>
      <c r="G152" s="484"/>
      <c r="H152" s="454"/>
      <c r="I152" s="456"/>
      <c r="J152" s="87"/>
      <c r="K152" s="87"/>
      <c r="L152" s="488"/>
      <c r="M152" s="87"/>
      <c r="N152" s="87"/>
      <c r="O152" s="87"/>
      <c r="P152" s="87"/>
      <c r="Q152" s="88"/>
      <c r="R152" s="88"/>
      <c r="S152" s="88"/>
      <c r="T152" s="88"/>
      <c r="U152" s="89"/>
    </row>
    <row r="153" spans="1:21" ht="60" customHeight="1" x14ac:dyDescent="0.35">
      <c r="A153" s="489" t="s">
        <v>2318</v>
      </c>
      <c r="B153" s="482" t="s">
        <v>163</v>
      </c>
      <c r="C153" s="492">
        <v>4</v>
      </c>
      <c r="D153" s="482" t="s">
        <v>2329</v>
      </c>
      <c r="E153" s="482" t="s">
        <v>253</v>
      </c>
      <c r="F153" s="482" t="s">
        <v>2061</v>
      </c>
      <c r="G153" s="482" t="s">
        <v>2394</v>
      </c>
      <c r="H153" s="452" t="s">
        <v>2055</v>
      </c>
      <c r="I153" s="485" t="s">
        <v>2277</v>
      </c>
      <c r="J153" s="87"/>
      <c r="K153" s="87"/>
      <c r="L153" s="486"/>
      <c r="M153" s="87"/>
      <c r="N153" s="87"/>
      <c r="O153" s="87"/>
      <c r="P153" s="87"/>
      <c r="Q153" s="88"/>
      <c r="R153" s="88"/>
      <c r="S153" s="88"/>
      <c r="T153" s="88"/>
      <c r="U153" s="89"/>
    </row>
    <row r="154" spans="1:21" ht="60" customHeight="1" x14ac:dyDescent="0.35">
      <c r="A154" s="490"/>
      <c r="B154" s="483"/>
      <c r="C154" s="493"/>
      <c r="D154" s="483"/>
      <c r="E154" s="483"/>
      <c r="F154" s="483"/>
      <c r="G154" s="483"/>
      <c r="H154" s="453"/>
      <c r="I154" s="455"/>
      <c r="J154" s="87"/>
      <c r="K154" s="87"/>
      <c r="L154" s="487"/>
      <c r="M154" s="87"/>
      <c r="N154" s="87"/>
      <c r="O154" s="87"/>
      <c r="P154" s="87"/>
      <c r="Q154" s="88"/>
      <c r="R154" s="88"/>
      <c r="S154" s="88"/>
      <c r="T154" s="88"/>
      <c r="U154" s="89"/>
    </row>
    <row r="155" spans="1:21" ht="60" customHeight="1" thickBot="1" x14ac:dyDescent="0.4">
      <c r="A155" s="491"/>
      <c r="B155" s="484"/>
      <c r="C155" s="494"/>
      <c r="D155" s="484"/>
      <c r="E155" s="484"/>
      <c r="F155" s="484"/>
      <c r="G155" s="484"/>
      <c r="H155" s="454"/>
      <c r="I155" s="456"/>
      <c r="J155" s="87"/>
      <c r="K155" s="87"/>
      <c r="L155" s="488"/>
      <c r="M155" s="87"/>
      <c r="N155" s="87"/>
      <c r="O155" s="87"/>
      <c r="P155" s="87"/>
      <c r="Q155" s="88"/>
      <c r="R155" s="88"/>
      <c r="S155" s="88"/>
      <c r="T155" s="88"/>
      <c r="U155" s="89"/>
    </row>
    <row r="156" spans="1:21" ht="60" customHeight="1" x14ac:dyDescent="0.35">
      <c r="A156" s="489" t="s">
        <v>2318</v>
      </c>
      <c r="B156" s="482" t="s">
        <v>163</v>
      </c>
      <c r="C156" s="492">
        <v>5</v>
      </c>
      <c r="D156" s="482" t="s">
        <v>2425</v>
      </c>
      <c r="E156" s="482" t="s">
        <v>253</v>
      </c>
      <c r="F156" s="482" t="s">
        <v>2032</v>
      </c>
      <c r="G156" s="482" t="s">
        <v>2426</v>
      </c>
      <c r="H156" s="452" t="s">
        <v>2055</v>
      </c>
      <c r="I156" s="485" t="s">
        <v>2277</v>
      </c>
      <c r="J156" s="87"/>
      <c r="K156" s="87"/>
      <c r="L156" s="486"/>
      <c r="M156" s="87"/>
      <c r="N156" s="87"/>
      <c r="O156" s="87"/>
      <c r="P156" s="87"/>
      <c r="Q156" s="88"/>
      <c r="R156" s="88"/>
      <c r="S156" s="88"/>
      <c r="T156" s="88"/>
      <c r="U156" s="89"/>
    </row>
    <row r="157" spans="1:21" ht="60" customHeight="1" x14ac:dyDescent="0.35">
      <c r="A157" s="490"/>
      <c r="B157" s="483"/>
      <c r="C157" s="493"/>
      <c r="D157" s="483"/>
      <c r="E157" s="483"/>
      <c r="F157" s="483"/>
      <c r="G157" s="483"/>
      <c r="H157" s="453"/>
      <c r="I157" s="455"/>
      <c r="J157" s="87"/>
      <c r="K157" s="87"/>
      <c r="L157" s="487"/>
      <c r="M157" s="87"/>
      <c r="N157" s="87"/>
      <c r="O157" s="87"/>
      <c r="P157" s="87"/>
      <c r="Q157" s="88"/>
      <c r="R157" s="88"/>
      <c r="S157" s="88"/>
      <c r="T157" s="88"/>
      <c r="U157" s="89"/>
    </row>
    <row r="158" spans="1:21" ht="60" customHeight="1" thickBot="1" x14ac:dyDescent="0.4">
      <c r="A158" s="491"/>
      <c r="B158" s="484"/>
      <c r="C158" s="494"/>
      <c r="D158" s="484"/>
      <c r="E158" s="484"/>
      <c r="F158" s="484"/>
      <c r="G158" s="484"/>
      <c r="H158" s="454"/>
      <c r="I158" s="456"/>
      <c r="J158" s="87"/>
      <c r="K158" s="87"/>
      <c r="L158" s="488"/>
      <c r="M158" s="87"/>
      <c r="N158" s="87"/>
      <c r="O158" s="87"/>
      <c r="P158" s="87"/>
      <c r="Q158" s="88"/>
      <c r="R158" s="88"/>
      <c r="S158" s="88"/>
      <c r="T158" s="88"/>
      <c r="U158" s="89"/>
    </row>
    <row r="159" spans="1:21" ht="60" customHeight="1" x14ac:dyDescent="0.35">
      <c r="A159" s="489" t="s">
        <v>2318</v>
      </c>
      <c r="B159" s="482" t="s">
        <v>163</v>
      </c>
      <c r="C159" s="492">
        <v>6</v>
      </c>
      <c r="D159" s="482" t="s">
        <v>2425</v>
      </c>
      <c r="E159" s="482" t="s">
        <v>253</v>
      </c>
      <c r="F159" s="482" t="s">
        <v>2061</v>
      </c>
      <c r="G159" s="482" t="s">
        <v>2429</v>
      </c>
      <c r="H159" s="452" t="s">
        <v>2044</v>
      </c>
      <c r="I159" s="485" t="s">
        <v>2278</v>
      </c>
      <c r="J159" s="87" t="s">
        <v>2439</v>
      </c>
      <c r="K159" s="87" t="s">
        <v>2440</v>
      </c>
      <c r="L159" s="486" t="s">
        <v>2441</v>
      </c>
      <c r="M159" s="87" t="s">
        <v>2442</v>
      </c>
      <c r="N159" s="101">
        <v>45838</v>
      </c>
      <c r="O159" s="87"/>
      <c r="P159" s="87"/>
      <c r="Q159" s="88"/>
      <c r="R159" s="88"/>
      <c r="S159" s="88"/>
      <c r="T159" s="88"/>
      <c r="U159" s="89"/>
    </row>
    <row r="160" spans="1:21" ht="60" customHeight="1" x14ac:dyDescent="0.35">
      <c r="A160" s="490"/>
      <c r="B160" s="483"/>
      <c r="C160" s="493"/>
      <c r="D160" s="483"/>
      <c r="E160" s="483"/>
      <c r="F160" s="483"/>
      <c r="G160" s="483"/>
      <c r="H160" s="453"/>
      <c r="I160" s="455"/>
      <c r="J160" s="87"/>
      <c r="K160" s="87"/>
      <c r="L160" s="487"/>
      <c r="M160" s="87"/>
      <c r="N160" s="87"/>
      <c r="O160" s="87"/>
      <c r="P160" s="87"/>
      <c r="Q160" s="88"/>
      <c r="R160" s="88"/>
      <c r="S160" s="88"/>
      <c r="T160" s="88"/>
      <c r="U160" s="89"/>
    </row>
    <row r="161" spans="1:21" ht="60" customHeight="1" thickBot="1" x14ac:dyDescent="0.4">
      <c r="A161" s="491"/>
      <c r="B161" s="484"/>
      <c r="C161" s="494"/>
      <c r="D161" s="484"/>
      <c r="E161" s="484"/>
      <c r="F161" s="484"/>
      <c r="G161" s="484"/>
      <c r="H161" s="454"/>
      <c r="I161" s="456"/>
      <c r="J161" s="87"/>
      <c r="K161" s="87"/>
      <c r="L161" s="488"/>
      <c r="M161" s="87"/>
      <c r="N161" s="87"/>
      <c r="O161" s="87"/>
      <c r="P161" s="87"/>
      <c r="Q161" s="88"/>
      <c r="R161" s="88"/>
      <c r="S161" s="88"/>
      <c r="T161" s="88"/>
      <c r="U161" s="89"/>
    </row>
    <row r="162" spans="1:21" ht="60" customHeight="1" x14ac:dyDescent="0.35">
      <c r="A162" s="489" t="s">
        <v>2318</v>
      </c>
      <c r="B162" s="482" t="s">
        <v>163</v>
      </c>
      <c r="C162" s="492">
        <v>7</v>
      </c>
      <c r="D162" s="482" t="s">
        <v>2360</v>
      </c>
      <c r="E162" s="482" t="s">
        <v>175</v>
      </c>
      <c r="F162" s="482" t="s">
        <v>2032</v>
      </c>
      <c r="G162" s="482" t="s">
        <v>2397</v>
      </c>
      <c r="H162" s="452" t="s">
        <v>2055</v>
      </c>
      <c r="I162" s="485" t="s">
        <v>2277</v>
      </c>
      <c r="J162" s="87"/>
      <c r="K162" s="87"/>
      <c r="L162" s="486"/>
      <c r="M162" s="87"/>
      <c r="N162" s="87"/>
      <c r="O162" s="87"/>
      <c r="P162" s="87"/>
      <c r="Q162" s="88"/>
      <c r="R162" s="88"/>
      <c r="S162" s="88"/>
      <c r="T162" s="88"/>
      <c r="U162" s="89"/>
    </row>
    <row r="163" spans="1:21" ht="60" customHeight="1" x14ac:dyDescent="0.35">
      <c r="A163" s="490"/>
      <c r="B163" s="483"/>
      <c r="C163" s="493"/>
      <c r="D163" s="483"/>
      <c r="E163" s="483"/>
      <c r="F163" s="483"/>
      <c r="G163" s="483"/>
      <c r="H163" s="453"/>
      <c r="I163" s="455"/>
      <c r="J163" s="87"/>
      <c r="K163" s="87"/>
      <c r="L163" s="487"/>
      <c r="M163" s="87"/>
      <c r="N163" s="87"/>
      <c r="O163" s="87"/>
      <c r="P163" s="87"/>
      <c r="Q163" s="88"/>
      <c r="R163" s="88"/>
      <c r="S163" s="88"/>
      <c r="T163" s="88"/>
      <c r="U163" s="89"/>
    </row>
    <row r="164" spans="1:21" ht="60" customHeight="1" thickBot="1" x14ac:dyDescent="0.4">
      <c r="A164" s="491"/>
      <c r="B164" s="484"/>
      <c r="C164" s="494"/>
      <c r="D164" s="484"/>
      <c r="E164" s="484"/>
      <c r="F164" s="484"/>
      <c r="G164" s="484"/>
      <c r="H164" s="454"/>
      <c r="I164" s="456"/>
      <c r="J164" s="87"/>
      <c r="K164" s="87"/>
      <c r="L164" s="488"/>
      <c r="M164" s="87"/>
      <c r="N164" s="87"/>
      <c r="O164" s="87"/>
      <c r="P164" s="87"/>
      <c r="Q164" s="88"/>
      <c r="R164" s="88"/>
      <c r="S164" s="88"/>
      <c r="T164" s="88"/>
      <c r="U164" s="89"/>
    </row>
    <row r="165" spans="1:21" ht="60" customHeight="1" x14ac:dyDescent="0.35">
      <c r="A165" s="489" t="s">
        <v>2318</v>
      </c>
      <c r="B165" s="482" t="s">
        <v>163</v>
      </c>
      <c r="C165" s="492">
        <v>8</v>
      </c>
      <c r="D165" s="482" t="s">
        <v>2360</v>
      </c>
      <c r="E165" s="482" t="s">
        <v>175</v>
      </c>
      <c r="F165" s="482" t="s">
        <v>2061</v>
      </c>
      <c r="G165" s="482" t="s">
        <v>2398</v>
      </c>
      <c r="H165" s="452" t="s">
        <v>2055</v>
      </c>
      <c r="I165" s="485" t="s">
        <v>2277</v>
      </c>
      <c r="J165" s="87"/>
      <c r="K165" s="87"/>
      <c r="L165" s="486"/>
      <c r="M165" s="87"/>
      <c r="N165" s="87"/>
      <c r="O165" s="87"/>
      <c r="P165" s="87"/>
      <c r="Q165" s="88"/>
      <c r="R165" s="88"/>
      <c r="S165" s="88"/>
      <c r="T165" s="88"/>
      <c r="U165" s="89"/>
    </row>
    <row r="166" spans="1:21" ht="60" customHeight="1" x14ac:dyDescent="0.35">
      <c r="A166" s="490"/>
      <c r="B166" s="483"/>
      <c r="C166" s="493"/>
      <c r="D166" s="483"/>
      <c r="E166" s="483"/>
      <c r="F166" s="483"/>
      <c r="G166" s="483"/>
      <c r="H166" s="453"/>
      <c r="I166" s="455"/>
      <c r="J166" s="87"/>
      <c r="K166" s="87"/>
      <c r="L166" s="487"/>
      <c r="M166" s="87"/>
      <c r="N166" s="87"/>
      <c r="O166" s="87"/>
      <c r="P166" s="87"/>
      <c r="Q166" s="88"/>
      <c r="R166" s="88"/>
      <c r="S166" s="88"/>
      <c r="T166" s="88"/>
      <c r="U166" s="89"/>
    </row>
    <row r="167" spans="1:21" ht="60" customHeight="1" thickBot="1" x14ac:dyDescent="0.4">
      <c r="A167" s="491"/>
      <c r="B167" s="484"/>
      <c r="C167" s="494"/>
      <c r="D167" s="484"/>
      <c r="E167" s="484"/>
      <c r="F167" s="484"/>
      <c r="G167" s="484"/>
      <c r="H167" s="454"/>
      <c r="I167" s="456"/>
      <c r="J167" s="87"/>
      <c r="K167" s="87"/>
      <c r="L167" s="488"/>
      <c r="M167" s="87"/>
      <c r="N167" s="87"/>
      <c r="O167" s="87"/>
      <c r="P167" s="87"/>
      <c r="Q167" s="88"/>
      <c r="R167" s="88"/>
      <c r="S167" s="88"/>
      <c r="T167" s="88"/>
      <c r="U167" s="89"/>
    </row>
    <row r="168" spans="1:21" ht="60" customHeight="1" x14ac:dyDescent="0.35">
      <c r="A168" s="489" t="s">
        <v>2318</v>
      </c>
      <c r="B168" s="482" t="s">
        <v>163</v>
      </c>
      <c r="C168" s="492">
        <v>9</v>
      </c>
      <c r="D168" s="482" t="s">
        <v>507</v>
      </c>
      <c r="E168" s="482" t="s">
        <v>312</v>
      </c>
      <c r="F168" s="482" t="s">
        <v>2032</v>
      </c>
      <c r="G168" s="482" t="s">
        <v>2430</v>
      </c>
      <c r="H168" s="452" t="s">
        <v>2055</v>
      </c>
      <c r="I168" s="485" t="s">
        <v>2277</v>
      </c>
      <c r="J168" s="87"/>
      <c r="K168" s="87"/>
      <c r="L168" s="486"/>
      <c r="M168" s="87"/>
      <c r="N168" s="87"/>
      <c r="O168" s="87"/>
      <c r="P168" s="87"/>
      <c r="Q168" s="88"/>
      <c r="R168" s="88"/>
      <c r="S168" s="88"/>
      <c r="T168" s="88"/>
      <c r="U168" s="89"/>
    </row>
    <row r="169" spans="1:21" ht="60" customHeight="1" x14ac:dyDescent="0.35">
      <c r="A169" s="490"/>
      <c r="B169" s="483"/>
      <c r="C169" s="493"/>
      <c r="D169" s="483"/>
      <c r="E169" s="483"/>
      <c r="F169" s="483"/>
      <c r="G169" s="483"/>
      <c r="H169" s="453"/>
      <c r="I169" s="455"/>
      <c r="J169" s="87"/>
      <c r="K169" s="87"/>
      <c r="L169" s="487"/>
      <c r="M169" s="87"/>
      <c r="N169" s="87"/>
      <c r="O169" s="87"/>
      <c r="P169" s="87"/>
      <c r="Q169" s="88"/>
      <c r="R169" s="88"/>
      <c r="S169" s="88"/>
      <c r="T169" s="88"/>
      <c r="U169" s="89"/>
    </row>
    <row r="170" spans="1:21" ht="60" customHeight="1" thickBot="1" x14ac:dyDescent="0.4">
      <c r="A170" s="491"/>
      <c r="B170" s="484"/>
      <c r="C170" s="494"/>
      <c r="D170" s="484"/>
      <c r="E170" s="484"/>
      <c r="F170" s="484"/>
      <c r="G170" s="484"/>
      <c r="H170" s="454"/>
      <c r="I170" s="456"/>
      <c r="J170" s="87"/>
      <c r="K170" s="87"/>
      <c r="L170" s="488"/>
      <c r="M170" s="87"/>
      <c r="N170" s="87"/>
      <c r="O170" s="87"/>
      <c r="P170" s="87"/>
      <c r="Q170" s="88"/>
      <c r="R170" s="88"/>
      <c r="S170" s="88"/>
      <c r="T170" s="88"/>
      <c r="U170" s="89"/>
    </row>
    <row r="171" spans="1:21" ht="60" customHeight="1" x14ac:dyDescent="0.35">
      <c r="A171" s="489" t="s">
        <v>2318</v>
      </c>
      <c r="B171" s="482" t="s">
        <v>163</v>
      </c>
      <c r="C171" s="492">
        <v>10</v>
      </c>
      <c r="D171" s="482" t="s">
        <v>507</v>
      </c>
      <c r="E171" s="482" t="s">
        <v>312</v>
      </c>
      <c r="F171" s="482" t="s">
        <v>2061</v>
      </c>
      <c r="G171" s="482" t="s">
        <v>2433</v>
      </c>
      <c r="H171" s="452" t="s">
        <v>2055</v>
      </c>
      <c r="I171" s="485" t="s">
        <v>2277</v>
      </c>
      <c r="J171" s="87"/>
      <c r="K171" s="87"/>
      <c r="L171" s="486"/>
      <c r="M171" s="87"/>
      <c r="N171" s="87"/>
      <c r="O171" s="87"/>
      <c r="P171" s="87"/>
      <c r="Q171" s="88"/>
      <c r="R171" s="88"/>
      <c r="S171" s="88"/>
      <c r="T171" s="88"/>
      <c r="U171" s="89"/>
    </row>
    <row r="172" spans="1:21" ht="60" customHeight="1" x14ac:dyDescent="0.35">
      <c r="A172" s="490"/>
      <c r="B172" s="483"/>
      <c r="C172" s="493"/>
      <c r="D172" s="483"/>
      <c r="E172" s="483"/>
      <c r="F172" s="483"/>
      <c r="G172" s="483"/>
      <c r="H172" s="453"/>
      <c r="I172" s="455"/>
      <c r="J172" s="87"/>
      <c r="K172" s="87"/>
      <c r="L172" s="487"/>
      <c r="M172" s="87"/>
      <c r="N172" s="87"/>
      <c r="O172" s="87"/>
      <c r="P172" s="87"/>
      <c r="Q172" s="88"/>
      <c r="R172" s="88"/>
      <c r="S172" s="88"/>
      <c r="T172" s="88"/>
      <c r="U172" s="89"/>
    </row>
    <row r="173" spans="1:21" ht="60" customHeight="1" thickBot="1" x14ac:dyDescent="0.4">
      <c r="A173" s="491"/>
      <c r="B173" s="484"/>
      <c r="C173" s="494"/>
      <c r="D173" s="484"/>
      <c r="E173" s="484"/>
      <c r="F173" s="484"/>
      <c r="G173" s="484"/>
      <c r="H173" s="454"/>
      <c r="I173" s="456"/>
      <c r="J173" s="87"/>
      <c r="K173" s="87"/>
      <c r="L173" s="488"/>
      <c r="M173" s="87"/>
      <c r="N173" s="87"/>
      <c r="O173" s="87"/>
      <c r="P173" s="87"/>
      <c r="Q173" s="88"/>
      <c r="R173" s="88"/>
      <c r="S173" s="88"/>
      <c r="T173" s="88"/>
      <c r="U173" s="89"/>
    </row>
    <row r="174" spans="1:21" ht="60" customHeight="1" x14ac:dyDescent="0.35">
      <c r="A174" s="489" t="s">
        <v>2318</v>
      </c>
      <c r="B174" s="482" t="s">
        <v>163</v>
      </c>
      <c r="C174" s="492">
        <v>1</v>
      </c>
      <c r="D174" s="482" t="s">
        <v>2329</v>
      </c>
      <c r="E174" s="482" t="s">
        <v>253</v>
      </c>
      <c r="F174" s="482" t="s">
        <v>2032</v>
      </c>
      <c r="G174" s="482" t="s">
        <v>2393</v>
      </c>
      <c r="H174" s="452" t="s">
        <v>2055</v>
      </c>
      <c r="I174" s="485" t="s">
        <v>2277</v>
      </c>
      <c r="J174" s="87"/>
      <c r="K174" s="87"/>
      <c r="L174" s="486"/>
      <c r="M174" s="87"/>
      <c r="N174" s="87"/>
      <c r="O174" s="87"/>
      <c r="P174" s="87"/>
      <c r="Q174" s="88"/>
      <c r="R174" s="88"/>
      <c r="S174" s="88"/>
      <c r="T174" s="88"/>
      <c r="U174" s="89"/>
    </row>
    <row r="175" spans="1:21" ht="60" customHeight="1" x14ac:dyDescent="0.35">
      <c r="A175" s="490"/>
      <c r="B175" s="483"/>
      <c r="C175" s="493"/>
      <c r="D175" s="483"/>
      <c r="E175" s="483"/>
      <c r="F175" s="483"/>
      <c r="G175" s="483"/>
      <c r="H175" s="453"/>
      <c r="I175" s="455"/>
      <c r="J175" s="87"/>
      <c r="K175" s="87"/>
      <c r="L175" s="487"/>
      <c r="M175" s="87"/>
      <c r="N175" s="87"/>
      <c r="O175" s="87"/>
      <c r="P175" s="87"/>
      <c r="Q175" s="88"/>
      <c r="R175" s="88"/>
      <c r="S175" s="88"/>
      <c r="T175" s="88"/>
      <c r="U175" s="89"/>
    </row>
    <row r="176" spans="1:21" ht="60" customHeight="1" thickBot="1" x14ac:dyDescent="0.4">
      <c r="A176" s="491"/>
      <c r="B176" s="484"/>
      <c r="C176" s="494"/>
      <c r="D176" s="484"/>
      <c r="E176" s="484"/>
      <c r="F176" s="484"/>
      <c r="G176" s="484"/>
      <c r="H176" s="454"/>
      <c r="I176" s="456"/>
      <c r="J176" s="87"/>
      <c r="K176" s="87"/>
      <c r="L176" s="488"/>
      <c r="M176" s="87"/>
      <c r="N176" s="87"/>
      <c r="O176" s="87"/>
      <c r="P176" s="87"/>
      <c r="Q176" s="88"/>
      <c r="R176" s="88"/>
      <c r="S176" s="88"/>
      <c r="T176" s="88"/>
      <c r="U176" s="89"/>
    </row>
    <row r="177" spans="1:21" ht="60" customHeight="1" x14ac:dyDescent="0.35">
      <c r="A177" s="489" t="s">
        <v>2318</v>
      </c>
      <c r="B177" s="482" t="s">
        <v>163</v>
      </c>
      <c r="C177" s="492">
        <v>2</v>
      </c>
      <c r="D177" s="482" t="s">
        <v>2329</v>
      </c>
      <c r="E177" s="482" t="s">
        <v>253</v>
      </c>
      <c r="F177" s="482" t="s">
        <v>2061</v>
      </c>
      <c r="G177" s="482" t="s">
        <v>2394</v>
      </c>
      <c r="H177" s="452" t="s">
        <v>2055</v>
      </c>
      <c r="I177" s="485" t="s">
        <v>2277</v>
      </c>
      <c r="J177" s="87"/>
      <c r="K177" s="87"/>
      <c r="L177" s="486"/>
      <c r="M177" s="87"/>
      <c r="N177" s="87"/>
      <c r="O177" s="87"/>
      <c r="P177" s="87"/>
      <c r="Q177" s="88"/>
      <c r="R177" s="88"/>
      <c r="S177" s="88"/>
      <c r="T177" s="88"/>
      <c r="U177" s="89"/>
    </row>
    <row r="178" spans="1:21" ht="60" customHeight="1" x14ac:dyDescent="0.35">
      <c r="A178" s="490"/>
      <c r="B178" s="483"/>
      <c r="C178" s="493"/>
      <c r="D178" s="483"/>
      <c r="E178" s="483"/>
      <c r="F178" s="483"/>
      <c r="G178" s="483"/>
      <c r="H178" s="453"/>
      <c r="I178" s="455"/>
      <c r="J178" s="87"/>
      <c r="K178" s="87"/>
      <c r="L178" s="487"/>
      <c r="M178" s="87"/>
      <c r="N178" s="87"/>
      <c r="O178" s="87"/>
      <c r="P178" s="87"/>
      <c r="Q178" s="88"/>
      <c r="R178" s="88"/>
      <c r="S178" s="88"/>
      <c r="T178" s="88"/>
      <c r="U178" s="89"/>
    </row>
    <row r="179" spans="1:21" ht="60" customHeight="1" thickBot="1" x14ac:dyDescent="0.4">
      <c r="A179" s="491"/>
      <c r="B179" s="484"/>
      <c r="C179" s="494"/>
      <c r="D179" s="484"/>
      <c r="E179" s="484"/>
      <c r="F179" s="484"/>
      <c r="G179" s="484"/>
      <c r="H179" s="454"/>
      <c r="I179" s="456"/>
      <c r="J179" s="87"/>
      <c r="K179" s="87"/>
      <c r="L179" s="488"/>
      <c r="M179" s="87"/>
      <c r="N179" s="87"/>
      <c r="O179" s="87"/>
      <c r="P179" s="87"/>
      <c r="Q179" s="88"/>
      <c r="R179" s="88"/>
      <c r="S179" s="88"/>
      <c r="T179" s="88"/>
      <c r="U179" s="89"/>
    </row>
    <row r="180" spans="1:21" ht="60" customHeight="1" x14ac:dyDescent="0.35">
      <c r="A180" s="489" t="s">
        <v>2318</v>
      </c>
      <c r="B180" s="482" t="s">
        <v>163</v>
      </c>
      <c r="C180" s="492">
        <v>3</v>
      </c>
      <c r="D180" s="482" t="s">
        <v>2447</v>
      </c>
      <c r="E180" s="482" t="s">
        <v>253</v>
      </c>
      <c r="F180" s="482" t="s">
        <v>2032</v>
      </c>
      <c r="G180" s="482" t="s">
        <v>2461</v>
      </c>
      <c r="H180" s="452" t="s">
        <v>2055</v>
      </c>
      <c r="I180" s="485" t="s">
        <v>2277</v>
      </c>
      <c r="J180" s="87"/>
      <c r="K180" s="87"/>
      <c r="L180" s="486"/>
      <c r="M180" s="87"/>
      <c r="N180" s="87"/>
      <c r="O180" s="87"/>
      <c r="P180" s="87"/>
      <c r="Q180" s="88"/>
      <c r="R180" s="88"/>
      <c r="S180" s="88"/>
      <c r="T180" s="88"/>
      <c r="U180" s="89"/>
    </row>
    <row r="181" spans="1:21" ht="60" customHeight="1" x14ac:dyDescent="0.35">
      <c r="A181" s="490"/>
      <c r="B181" s="483"/>
      <c r="C181" s="493"/>
      <c r="D181" s="483"/>
      <c r="E181" s="483"/>
      <c r="F181" s="483"/>
      <c r="G181" s="483"/>
      <c r="H181" s="453"/>
      <c r="I181" s="455"/>
      <c r="J181" s="87"/>
      <c r="K181" s="87"/>
      <c r="L181" s="487"/>
      <c r="M181" s="87"/>
      <c r="N181" s="87"/>
      <c r="O181" s="87"/>
      <c r="P181" s="87"/>
      <c r="Q181" s="88"/>
      <c r="R181" s="88"/>
      <c r="S181" s="88"/>
      <c r="T181" s="88"/>
      <c r="U181" s="89"/>
    </row>
    <row r="182" spans="1:21" ht="60" customHeight="1" thickBot="1" x14ac:dyDescent="0.4">
      <c r="A182" s="491"/>
      <c r="B182" s="484"/>
      <c r="C182" s="494"/>
      <c r="D182" s="484"/>
      <c r="E182" s="484"/>
      <c r="F182" s="484"/>
      <c r="G182" s="484"/>
      <c r="H182" s="454"/>
      <c r="I182" s="456"/>
      <c r="J182" s="87"/>
      <c r="K182" s="87"/>
      <c r="L182" s="488"/>
      <c r="M182" s="87"/>
      <c r="N182" s="87"/>
      <c r="O182" s="87"/>
      <c r="P182" s="87"/>
      <c r="Q182" s="88"/>
      <c r="R182" s="88"/>
      <c r="S182" s="88"/>
      <c r="T182" s="88"/>
      <c r="U182" s="89"/>
    </row>
    <row r="183" spans="1:21" ht="60" customHeight="1" x14ac:dyDescent="0.35">
      <c r="A183" s="489" t="s">
        <v>2318</v>
      </c>
      <c r="B183" s="482" t="s">
        <v>163</v>
      </c>
      <c r="C183" s="492">
        <v>4</v>
      </c>
      <c r="D183" s="482" t="s">
        <v>2447</v>
      </c>
      <c r="E183" s="482" t="s">
        <v>253</v>
      </c>
      <c r="F183" s="482" t="s">
        <v>2061</v>
      </c>
      <c r="G183" s="482" t="s">
        <v>2462</v>
      </c>
      <c r="H183" s="452" t="s">
        <v>2044</v>
      </c>
      <c r="I183" s="485" t="s">
        <v>2278</v>
      </c>
      <c r="J183" s="87" t="s">
        <v>2463</v>
      </c>
      <c r="K183" s="87" t="s">
        <v>2464</v>
      </c>
      <c r="L183" s="486" t="s">
        <v>2465</v>
      </c>
      <c r="M183" s="87" t="s">
        <v>2466</v>
      </c>
      <c r="N183" s="101">
        <v>45838</v>
      </c>
      <c r="O183" s="87"/>
      <c r="P183" s="87"/>
      <c r="Q183" s="88"/>
      <c r="R183" s="88"/>
      <c r="S183" s="88"/>
      <c r="T183" s="88"/>
      <c r="U183" s="89"/>
    </row>
    <row r="184" spans="1:21" ht="60" customHeight="1" x14ac:dyDescent="0.35">
      <c r="A184" s="490"/>
      <c r="B184" s="483"/>
      <c r="C184" s="493"/>
      <c r="D184" s="483"/>
      <c r="E184" s="483"/>
      <c r="F184" s="483"/>
      <c r="G184" s="483"/>
      <c r="H184" s="453"/>
      <c r="I184" s="455"/>
      <c r="J184" s="87"/>
      <c r="K184" s="87"/>
      <c r="L184" s="487"/>
      <c r="M184" s="87"/>
      <c r="N184" s="87"/>
      <c r="O184" s="87"/>
      <c r="P184" s="87"/>
      <c r="Q184" s="88"/>
      <c r="R184" s="88"/>
      <c r="S184" s="88"/>
      <c r="T184" s="88"/>
      <c r="U184" s="89"/>
    </row>
    <row r="185" spans="1:21" ht="60" customHeight="1" thickBot="1" x14ac:dyDescent="0.4">
      <c r="A185" s="491"/>
      <c r="B185" s="484"/>
      <c r="C185" s="494"/>
      <c r="D185" s="484"/>
      <c r="E185" s="484"/>
      <c r="F185" s="484"/>
      <c r="G185" s="484"/>
      <c r="H185" s="454"/>
      <c r="I185" s="456"/>
      <c r="J185" s="87"/>
      <c r="K185" s="87"/>
      <c r="L185" s="488"/>
      <c r="M185" s="87"/>
      <c r="N185" s="87"/>
      <c r="O185" s="87"/>
      <c r="P185" s="87"/>
      <c r="Q185" s="88"/>
      <c r="R185" s="88"/>
      <c r="S185" s="88"/>
      <c r="T185" s="88"/>
      <c r="U185" s="89"/>
    </row>
    <row r="186" spans="1:21" ht="60" customHeight="1" x14ac:dyDescent="0.35">
      <c r="A186" s="489" t="s">
        <v>2318</v>
      </c>
      <c r="B186" s="482" t="s">
        <v>163</v>
      </c>
      <c r="C186" s="492">
        <v>5</v>
      </c>
      <c r="D186" s="482" t="s">
        <v>2455</v>
      </c>
      <c r="E186" s="482" t="s">
        <v>175</v>
      </c>
      <c r="F186" s="482" t="s">
        <v>2032</v>
      </c>
      <c r="G186" s="482" t="s">
        <v>2467</v>
      </c>
      <c r="H186" s="452" t="s">
        <v>2055</v>
      </c>
      <c r="I186" s="485" t="s">
        <v>2277</v>
      </c>
      <c r="J186" s="87"/>
      <c r="K186" s="87"/>
      <c r="L186" s="486"/>
      <c r="M186" s="87"/>
      <c r="N186" s="87"/>
      <c r="O186" s="87"/>
      <c r="P186" s="87"/>
      <c r="Q186" s="88"/>
      <c r="R186" s="88"/>
      <c r="S186" s="88"/>
      <c r="T186" s="88"/>
      <c r="U186" s="89"/>
    </row>
    <row r="187" spans="1:21" ht="60" customHeight="1" x14ac:dyDescent="0.35">
      <c r="A187" s="490"/>
      <c r="B187" s="483"/>
      <c r="C187" s="493"/>
      <c r="D187" s="483"/>
      <c r="E187" s="483"/>
      <c r="F187" s="483"/>
      <c r="G187" s="483"/>
      <c r="H187" s="453"/>
      <c r="I187" s="455"/>
      <c r="J187" s="87"/>
      <c r="K187" s="87"/>
      <c r="L187" s="487"/>
      <c r="M187" s="87"/>
      <c r="N187" s="87"/>
      <c r="O187" s="87"/>
      <c r="P187" s="87"/>
      <c r="Q187" s="88"/>
      <c r="R187" s="88"/>
      <c r="S187" s="88"/>
      <c r="T187" s="88"/>
      <c r="U187" s="89"/>
    </row>
    <row r="188" spans="1:21" ht="60" customHeight="1" thickBot="1" x14ac:dyDescent="0.4">
      <c r="A188" s="491"/>
      <c r="B188" s="484"/>
      <c r="C188" s="494"/>
      <c r="D188" s="484"/>
      <c r="E188" s="484"/>
      <c r="F188" s="484"/>
      <c r="G188" s="484"/>
      <c r="H188" s="454"/>
      <c r="I188" s="456"/>
      <c r="J188" s="87"/>
      <c r="K188" s="87"/>
      <c r="L188" s="488"/>
      <c r="M188" s="87"/>
      <c r="N188" s="87"/>
      <c r="O188" s="87"/>
      <c r="P188" s="87"/>
      <c r="Q188" s="88"/>
      <c r="R188" s="88"/>
      <c r="S188" s="88"/>
      <c r="T188" s="88"/>
      <c r="U188" s="89"/>
    </row>
    <row r="189" spans="1:21" ht="60" customHeight="1" x14ac:dyDescent="0.35">
      <c r="A189" s="489" t="s">
        <v>2318</v>
      </c>
      <c r="B189" s="482" t="s">
        <v>163</v>
      </c>
      <c r="C189" s="492">
        <v>6</v>
      </c>
      <c r="D189" s="482" t="s">
        <v>2455</v>
      </c>
      <c r="E189" s="482" t="s">
        <v>175</v>
      </c>
      <c r="F189" s="482" t="s">
        <v>2061</v>
      </c>
      <c r="G189" s="482" t="s">
        <v>2468</v>
      </c>
      <c r="H189" s="452" t="s">
        <v>2055</v>
      </c>
      <c r="I189" s="485" t="s">
        <v>2277</v>
      </c>
      <c r="J189" s="87"/>
      <c r="K189" s="87"/>
      <c r="L189" s="486"/>
      <c r="M189" s="87"/>
      <c r="N189" s="87"/>
      <c r="O189" s="87"/>
      <c r="P189" s="87"/>
      <c r="Q189" s="88"/>
      <c r="R189" s="88"/>
      <c r="S189" s="88"/>
      <c r="T189" s="88"/>
      <c r="U189" s="89"/>
    </row>
    <row r="190" spans="1:21" ht="60" customHeight="1" x14ac:dyDescent="0.35">
      <c r="A190" s="490"/>
      <c r="B190" s="483"/>
      <c r="C190" s="493"/>
      <c r="D190" s="483"/>
      <c r="E190" s="483"/>
      <c r="F190" s="483"/>
      <c r="G190" s="483"/>
      <c r="H190" s="453"/>
      <c r="I190" s="455"/>
      <c r="J190" s="87"/>
      <c r="K190" s="87"/>
      <c r="L190" s="487"/>
      <c r="M190" s="87"/>
      <c r="N190" s="87"/>
      <c r="O190" s="87"/>
      <c r="P190" s="87"/>
      <c r="Q190" s="88"/>
      <c r="R190" s="88"/>
      <c r="S190" s="88"/>
      <c r="T190" s="88"/>
      <c r="U190" s="89"/>
    </row>
    <row r="191" spans="1:21" ht="60" customHeight="1" thickBot="1" x14ac:dyDescent="0.4">
      <c r="A191" s="491"/>
      <c r="B191" s="484"/>
      <c r="C191" s="494"/>
      <c r="D191" s="484"/>
      <c r="E191" s="484"/>
      <c r="F191" s="484"/>
      <c r="G191" s="484"/>
      <c r="H191" s="454"/>
      <c r="I191" s="456"/>
      <c r="J191" s="87"/>
      <c r="K191" s="87"/>
      <c r="L191" s="488"/>
      <c r="M191" s="87"/>
      <c r="N191" s="87"/>
      <c r="O191" s="87"/>
      <c r="P191" s="87"/>
      <c r="Q191" s="88"/>
      <c r="R191" s="88"/>
      <c r="S191" s="88"/>
      <c r="T191" s="88"/>
      <c r="U191" s="89"/>
    </row>
    <row r="192" spans="1:21" ht="60" customHeight="1" x14ac:dyDescent="0.35">
      <c r="A192" s="489" t="s">
        <v>2318</v>
      </c>
      <c r="B192" s="482" t="s">
        <v>163</v>
      </c>
      <c r="C192" s="492">
        <v>7</v>
      </c>
      <c r="D192" s="482" t="s">
        <v>2456</v>
      </c>
      <c r="E192" s="482" t="s">
        <v>227</v>
      </c>
      <c r="F192" s="482" t="s">
        <v>2032</v>
      </c>
      <c r="G192" s="482" t="s">
        <v>2469</v>
      </c>
      <c r="H192" s="452" t="s">
        <v>2044</v>
      </c>
      <c r="I192" s="485" t="s">
        <v>2278</v>
      </c>
      <c r="J192" s="87" t="s">
        <v>2463</v>
      </c>
      <c r="K192" s="87" t="s">
        <v>2464</v>
      </c>
      <c r="L192" s="486" t="s">
        <v>2465</v>
      </c>
      <c r="M192" s="87" t="s">
        <v>2466</v>
      </c>
      <c r="N192" s="101">
        <v>45838</v>
      </c>
      <c r="O192" s="87"/>
      <c r="P192" s="87"/>
      <c r="Q192" s="88"/>
      <c r="R192" s="88"/>
      <c r="S192" s="88"/>
      <c r="T192" s="88"/>
      <c r="U192" s="89"/>
    </row>
    <row r="193" spans="1:21" ht="60" customHeight="1" x14ac:dyDescent="0.35">
      <c r="A193" s="490"/>
      <c r="B193" s="483"/>
      <c r="C193" s="493"/>
      <c r="D193" s="483"/>
      <c r="E193" s="483"/>
      <c r="F193" s="483"/>
      <c r="G193" s="483"/>
      <c r="H193" s="453"/>
      <c r="I193" s="455"/>
      <c r="J193" s="87"/>
      <c r="K193" s="87"/>
      <c r="L193" s="487"/>
      <c r="M193" s="87"/>
      <c r="N193" s="87"/>
      <c r="O193" s="87"/>
      <c r="P193" s="87"/>
      <c r="Q193" s="88"/>
      <c r="R193" s="88"/>
      <c r="S193" s="88"/>
      <c r="T193" s="88"/>
      <c r="U193" s="89"/>
    </row>
    <row r="194" spans="1:21" ht="60" customHeight="1" thickBot="1" x14ac:dyDescent="0.4">
      <c r="A194" s="491"/>
      <c r="B194" s="484"/>
      <c r="C194" s="494"/>
      <c r="D194" s="484"/>
      <c r="E194" s="484"/>
      <c r="F194" s="484"/>
      <c r="G194" s="484"/>
      <c r="H194" s="454"/>
      <c r="I194" s="456"/>
      <c r="J194" s="87"/>
      <c r="K194" s="87"/>
      <c r="L194" s="488"/>
      <c r="M194" s="87"/>
      <c r="N194" s="87"/>
      <c r="O194" s="87"/>
      <c r="P194" s="87"/>
      <c r="Q194" s="88"/>
      <c r="R194" s="88"/>
      <c r="S194" s="88"/>
      <c r="T194" s="88"/>
      <c r="U194" s="89"/>
    </row>
    <row r="195" spans="1:21" ht="60" customHeight="1" x14ac:dyDescent="0.35">
      <c r="A195" s="489" t="s">
        <v>2318</v>
      </c>
      <c r="B195" s="482" t="s">
        <v>163</v>
      </c>
      <c r="C195" s="492">
        <v>8</v>
      </c>
      <c r="D195" s="482" t="s">
        <v>2456</v>
      </c>
      <c r="E195" s="482" t="s">
        <v>227</v>
      </c>
      <c r="F195" s="482" t="s">
        <v>2061</v>
      </c>
      <c r="G195" s="482" t="s">
        <v>2470</v>
      </c>
      <c r="H195" s="452" t="s">
        <v>2044</v>
      </c>
      <c r="I195" s="485" t="s">
        <v>2278</v>
      </c>
      <c r="J195" s="87" t="s">
        <v>2463</v>
      </c>
      <c r="K195" s="87" t="s">
        <v>2464</v>
      </c>
      <c r="L195" s="486" t="s">
        <v>2465</v>
      </c>
      <c r="M195" s="87" t="s">
        <v>2466</v>
      </c>
      <c r="N195" s="101">
        <v>45838</v>
      </c>
      <c r="O195" s="87"/>
      <c r="P195" s="87"/>
      <c r="Q195" s="88"/>
      <c r="R195" s="88"/>
      <c r="S195" s="88"/>
      <c r="T195" s="88"/>
      <c r="U195" s="89"/>
    </row>
    <row r="196" spans="1:21" ht="60" customHeight="1" x14ac:dyDescent="0.35">
      <c r="A196" s="490"/>
      <c r="B196" s="483"/>
      <c r="C196" s="493"/>
      <c r="D196" s="483"/>
      <c r="E196" s="483"/>
      <c r="F196" s="483"/>
      <c r="G196" s="483"/>
      <c r="H196" s="453"/>
      <c r="I196" s="455"/>
      <c r="J196" s="87"/>
      <c r="K196" s="87"/>
      <c r="L196" s="487"/>
      <c r="M196" s="87"/>
      <c r="N196" s="87"/>
      <c r="O196" s="87"/>
      <c r="P196" s="87"/>
      <c r="Q196" s="88"/>
      <c r="R196" s="88"/>
      <c r="S196" s="88"/>
      <c r="T196" s="88"/>
      <c r="U196" s="89"/>
    </row>
    <row r="197" spans="1:21" ht="60" customHeight="1" thickBot="1" x14ac:dyDescent="0.4">
      <c r="A197" s="491"/>
      <c r="B197" s="484"/>
      <c r="C197" s="494"/>
      <c r="D197" s="484"/>
      <c r="E197" s="484"/>
      <c r="F197" s="484"/>
      <c r="G197" s="484"/>
      <c r="H197" s="454"/>
      <c r="I197" s="456"/>
      <c r="J197" s="87"/>
      <c r="K197" s="87"/>
      <c r="L197" s="488"/>
      <c r="M197" s="87"/>
      <c r="N197" s="87"/>
      <c r="O197" s="87"/>
      <c r="P197" s="87"/>
      <c r="Q197" s="88"/>
      <c r="R197" s="88"/>
      <c r="S197" s="88"/>
      <c r="T197" s="88"/>
      <c r="U197" s="89"/>
    </row>
    <row r="198" spans="1:21" ht="60" customHeight="1" x14ac:dyDescent="0.35">
      <c r="A198" s="489" t="s">
        <v>2318</v>
      </c>
      <c r="B198" s="482" t="s">
        <v>163</v>
      </c>
      <c r="C198" s="492">
        <v>1</v>
      </c>
      <c r="D198" s="482" t="s">
        <v>2329</v>
      </c>
      <c r="E198" s="482" t="s">
        <v>253</v>
      </c>
      <c r="F198" s="482" t="s">
        <v>2032</v>
      </c>
      <c r="G198" s="482" t="s">
        <v>2393</v>
      </c>
      <c r="H198" s="452" t="s">
        <v>2055</v>
      </c>
      <c r="I198" s="485" t="s">
        <v>2277</v>
      </c>
      <c r="J198" s="87"/>
      <c r="K198" s="87"/>
      <c r="L198" s="486"/>
      <c r="M198" s="87"/>
      <c r="N198" s="87"/>
      <c r="O198" s="87"/>
      <c r="P198" s="87"/>
      <c r="Q198" s="88"/>
      <c r="R198" s="88"/>
      <c r="S198" s="88"/>
      <c r="T198" s="88"/>
      <c r="U198" s="89"/>
    </row>
    <row r="199" spans="1:21" ht="60" customHeight="1" x14ac:dyDescent="0.35">
      <c r="A199" s="490"/>
      <c r="B199" s="483"/>
      <c r="C199" s="493"/>
      <c r="D199" s="483"/>
      <c r="E199" s="483"/>
      <c r="F199" s="483"/>
      <c r="G199" s="483"/>
      <c r="H199" s="453"/>
      <c r="I199" s="455"/>
      <c r="J199" s="87"/>
      <c r="K199" s="87"/>
      <c r="L199" s="487"/>
      <c r="M199" s="87"/>
      <c r="N199" s="87"/>
      <c r="O199" s="87"/>
      <c r="P199" s="87"/>
      <c r="Q199" s="88"/>
      <c r="R199" s="88"/>
      <c r="S199" s="88"/>
      <c r="T199" s="88"/>
      <c r="U199" s="89"/>
    </row>
    <row r="200" spans="1:21" ht="60" customHeight="1" thickBot="1" x14ac:dyDescent="0.4">
      <c r="A200" s="491"/>
      <c r="B200" s="484"/>
      <c r="C200" s="494"/>
      <c r="D200" s="484"/>
      <c r="E200" s="484"/>
      <c r="F200" s="484"/>
      <c r="G200" s="484"/>
      <c r="H200" s="454"/>
      <c r="I200" s="456"/>
      <c r="J200" s="87"/>
      <c r="K200" s="87"/>
      <c r="L200" s="488"/>
      <c r="M200" s="87"/>
      <c r="N200" s="87"/>
      <c r="O200" s="87"/>
      <c r="P200" s="87"/>
      <c r="Q200" s="88"/>
      <c r="R200" s="88"/>
      <c r="S200" s="88"/>
      <c r="T200" s="88"/>
      <c r="U200" s="89"/>
    </row>
    <row r="201" spans="1:21" ht="60" customHeight="1" x14ac:dyDescent="0.35">
      <c r="A201" s="489" t="s">
        <v>2318</v>
      </c>
      <c r="B201" s="482" t="s">
        <v>163</v>
      </c>
      <c r="C201" s="492">
        <v>2</v>
      </c>
      <c r="D201" s="482" t="s">
        <v>2329</v>
      </c>
      <c r="E201" s="482" t="s">
        <v>253</v>
      </c>
      <c r="F201" s="482" t="s">
        <v>2061</v>
      </c>
      <c r="G201" s="482" t="s">
        <v>2394</v>
      </c>
      <c r="H201" s="452" t="s">
        <v>2055</v>
      </c>
      <c r="I201" s="485" t="s">
        <v>2277</v>
      </c>
      <c r="J201" s="87"/>
      <c r="K201" s="87"/>
      <c r="L201" s="486"/>
      <c r="M201" s="87"/>
      <c r="N201" s="87"/>
      <c r="O201" s="87"/>
      <c r="P201" s="87"/>
      <c r="Q201" s="88"/>
      <c r="R201" s="88"/>
      <c r="S201" s="88"/>
      <c r="T201" s="88"/>
      <c r="U201" s="89"/>
    </row>
    <row r="202" spans="1:21" ht="60" customHeight="1" x14ac:dyDescent="0.35">
      <c r="A202" s="490"/>
      <c r="B202" s="483"/>
      <c r="C202" s="493"/>
      <c r="D202" s="483"/>
      <c r="E202" s="483"/>
      <c r="F202" s="483"/>
      <c r="G202" s="483"/>
      <c r="H202" s="453"/>
      <c r="I202" s="455"/>
      <c r="J202" s="87"/>
      <c r="K202" s="87"/>
      <c r="L202" s="487"/>
      <c r="M202" s="87"/>
      <c r="N202" s="87"/>
      <c r="O202" s="87"/>
      <c r="P202" s="87"/>
      <c r="Q202" s="88"/>
      <c r="R202" s="88"/>
      <c r="S202" s="88"/>
      <c r="T202" s="88"/>
      <c r="U202" s="89"/>
    </row>
    <row r="203" spans="1:21" ht="60" customHeight="1" thickBot="1" x14ac:dyDescent="0.4">
      <c r="A203" s="491"/>
      <c r="B203" s="484"/>
      <c r="C203" s="494"/>
      <c r="D203" s="484"/>
      <c r="E203" s="484"/>
      <c r="F203" s="484"/>
      <c r="G203" s="484"/>
      <c r="H203" s="454"/>
      <c r="I203" s="456"/>
      <c r="J203" s="87"/>
      <c r="K203" s="87"/>
      <c r="L203" s="488"/>
      <c r="M203" s="87"/>
      <c r="N203" s="87"/>
      <c r="O203" s="87"/>
      <c r="P203" s="87"/>
      <c r="Q203" s="88"/>
      <c r="R203" s="88"/>
      <c r="S203" s="88"/>
      <c r="T203" s="88"/>
      <c r="U203" s="89"/>
    </row>
    <row r="204" spans="1:21" ht="60" customHeight="1" x14ac:dyDescent="0.35">
      <c r="A204" s="489" t="s">
        <v>2318</v>
      </c>
      <c r="B204" s="482" t="s">
        <v>163</v>
      </c>
      <c r="C204" s="492">
        <v>3</v>
      </c>
      <c r="D204" s="482" t="s">
        <v>2342</v>
      </c>
      <c r="E204" s="482" t="s">
        <v>253</v>
      </c>
      <c r="F204" s="482" t="s">
        <v>2032</v>
      </c>
      <c r="G204" s="482" t="s">
        <v>2479</v>
      </c>
      <c r="H204" s="452" t="s">
        <v>2055</v>
      </c>
      <c r="I204" s="485" t="s">
        <v>2277</v>
      </c>
      <c r="J204" s="87"/>
      <c r="K204" s="87"/>
      <c r="L204" s="486"/>
      <c r="M204" s="87"/>
      <c r="N204" s="87"/>
      <c r="O204" s="87"/>
      <c r="P204" s="87"/>
      <c r="Q204" s="88"/>
      <c r="R204" s="88"/>
      <c r="S204" s="88"/>
      <c r="T204" s="88"/>
      <c r="U204" s="89"/>
    </row>
    <row r="205" spans="1:21" ht="60" customHeight="1" x14ac:dyDescent="0.35">
      <c r="A205" s="490"/>
      <c r="B205" s="483"/>
      <c r="C205" s="493"/>
      <c r="D205" s="483"/>
      <c r="E205" s="483"/>
      <c r="F205" s="483"/>
      <c r="G205" s="483"/>
      <c r="H205" s="453"/>
      <c r="I205" s="455"/>
      <c r="J205" s="87"/>
      <c r="K205" s="87"/>
      <c r="L205" s="487"/>
      <c r="M205" s="87"/>
      <c r="N205" s="87"/>
      <c r="O205" s="87"/>
      <c r="P205" s="87"/>
      <c r="Q205" s="88"/>
      <c r="R205" s="88"/>
      <c r="S205" s="88"/>
      <c r="T205" s="88"/>
      <c r="U205" s="89"/>
    </row>
    <row r="206" spans="1:21" ht="60" customHeight="1" thickBot="1" x14ac:dyDescent="0.4">
      <c r="A206" s="491"/>
      <c r="B206" s="484"/>
      <c r="C206" s="494"/>
      <c r="D206" s="484"/>
      <c r="E206" s="484"/>
      <c r="F206" s="484"/>
      <c r="G206" s="484"/>
      <c r="H206" s="454"/>
      <c r="I206" s="456"/>
      <c r="J206" s="87"/>
      <c r="K206" s="87"/>
      <c r="L206" s="488"/>
      <c r="M206" s="87"/>
      <c r="N206" s="87"/>
      <c r="O206" s="87"/>
      <c r="P206" s="87"/>
      <c r="Q206" s="88"/>
      <c r="R206" s="88"/>
      <c r="S206" s="88"/>
      <c r="T206" s="88"/>
      <c r="U206" s="89"/>
    </row>
    <row r="207" spans="1:21" ht="60" customHeight="1" x14ac:dyDescent="0.35">
      <c r="A207" s="489" t="s">
        <v>2318</v>
      </c>
      <c r="B207" s="482" t="s">
        <v>163</v>
      </c>
      <c r="C207" s="492">
        <v>4</v>
      </c>
      <c r="D207" s="482" t="s">
        <v>2342</v>
      </c>
      <c r="E207" s="482" t="s">
        <v>253</v>
      </c>
      <c r="F207" s="482" t="s">
        <v>2061</v>
      </c>
      <c r="G207" s="482" t="s">
        <v>2488</v>
      </c>
      <c r="H207" s="452" t="s">
        <v>2055</v>
      </c>
      <c r="I207" s="485" t="s">
        <v>2277</v>
      </c>
      <c r="J207" s="87"/>
      <c r="K207" s="87"/>
      <c r="L207" s="486"/>
      <c r="M207" s="87"/>
      <c r="N207" s="87"/>
      <c r="O207" s="87"/>
      <c r="P207" s="87"/>
      <c r="Q207" s="88"/>
      <c r="R207" s="88"/>
      <c r="S207" s="88"/>
      <c r="T207" s="88"/>
      <c r="U207" s="89"/>
    </row>
    <row r="208" spans="1:21" ht="60" customHeight="1" x14ac:dyDescent="0.35">
      <c r="A208" s="490"/>
      <c r="B208" s="483"/>
      <c r="C208" s="493"/>
      <c r="D208" s="483"/>
      <c r="E208" s="483"/>
      <c r="F208" s="483"/>
      <c r="G208" s="483"/>
      <c r="H208" s="453"/>
      <c r="I208" s="455"/>
      <c r="J208" s="87"/>
      <c r="K208" s="87"/>
      <c r="L208" s="487"/>
      <c r="M208" s="87"/>
      <c r="N208" s="87"/>
      <c r="O208" s="87"/>
      <c r="P208" s="87"/>
      <c r="Q208" s="88"/>
      <c r="R208" s="88"/>
      <c r="S208" s="88"/>
      <c r="T208" s="88"/>
      <c r="U208" s="89"/>
    </row>
    <row r="209" spans="1:21" ht="60" customHeight="1" thickBot="1" x14ac:dyDescent="0.4">
      <c r="A209" s="491"/>
      <c r="B209" s="484"/>
      <c r="C209" s="494"/>
      <c r="D209" s="484"/>
      <c r="E209" s="484"/>
      <c r="F209" s="484"/>
      <c r="G209" s="484"/>
      <c r="H209" s="454"/>
      <c r="I209" s="456"/>
      <c r="J209" s="87"/>
      <c r="K209" s="87"/>
      <c r="L209" s="488"/>
      <c r="M209" s="87"/>
      <c r="N209" s="87"/>
      <c r="O209" s="87"/>
      <c r="P209" s="87"/>
      <c r="Q209" s="88"/>
      <c r="R209" s="88"/>
      <c r="S209" s="88"/>
      <c r="T209" s="88"/>
      <c r="U209" s="89"/>
    </row>
    <row r="210" spans="1:21" ht="60" customHeight="1" x14ac:dyDescent="0.35">
      <c r="A210" s="489" t="s">
        <v>2318</v>
      </c>
      <c r="B210" s="482" t="s">
        <v>163</v>
      </c>
      <c r="C210" s="492">
        <v>5</v>
      </c>
      <c r="D210" s="482" t="s">
        <v>2494</v>
      </c>
      <c r="E210" s="482" t="s">
        <v>247</v>
      </c>
      <c r="F210" s="482" t="s">
        <v>2032</v>
      </c>
      <c r="G210" s="482" t="s">
        <v>2495</v>
      </c>
      <c r="H210" s="452" t="s">
        <v>2055</v>
      </c>
      <c r="I210" s="485" t="s">
        <v>2277</v>
      </c>
      <c r="J210" s="87"/>
      <c r="K210" s="87"/>
      <c r="L210" s="486"/>
      <c r="M210" s="87"/>
      <c r="N210" s="87"/>
      <c r="O210" s="87"/>
      <c r="P210" s="87"/>
      <c r="Q210" s="88"/>
      <c r="R210" s="88"/>
      <c r="S210" s="88"/>
      <c r="T210" s="88"/>
      <c r="U210" s="89"/>
    </row>
    <row r="211" spans="1:21" ht="60" customHeight="1" x14ac:dyDescent="0.35">
      <c r="A211" s="490"/>
      <c r="B211" s="483"/>
      <c r="C211" s="493"/>
      <c r="D211" s="483"/>
      <c r="E211" s="483"/>
      <c r="F211" s="483"/>
      <c r="G211" s="483"/>
      <c r="H211" s="453"/>
      <c r="I211" s="455"/>
      <c r="J211" s="87"/>
      <c r="K211" s="87"/>
      <c r="L211" s="487"/>
      <c r="M211" s="87"/>
      <c r="N211" s="87"/>
      <c r="O211" s="87"/>
      <c r="P211" s="87"/>
      <c r="Q211" s="88"/>
      <c r="R211" s="88"/>
      <c r="S211" s="88"/>
      <c r="T211" s="88"/>
      <c r="U211" s="89"/>
    </row>
    <row r="212" spans="1:21" ht="60" customHeight="1" thickBot="1" x14ac:dyDescent="0.4">
      <c r="A212" s="491"/>
      <c r="B212" s="484"/>
      <c r="C212" s="494"/>
      <c r="D212" s="484"/>
      <c r="E212" s="484"/>
      <c r="F212" s="484"/>
      <c r="G212" s="484"/>
      <c r="H212" s="454"/>
      <c r="I212" s="456"/>
      <c r="J212" s="87"/>
      <c r="K212" s="87"/>
      <c r="L212" s="488"/>
      <c r="M212" s="87"/>
      <c r="N212" s="87"/>
      <c r="O212" s="87"/>
      <c r="P212" s="87"/>
      <c r="Q212" s="88"/>
      <c r="R212" s="88"/>
      <c r="S212" s="88"/>
      <c r="T212" s="88"/>
      <c r="U212" s="89"/>
    </row>
    <row r="213" spans="1:21" ht="60" customHeight="1" x14ac:dyDescent="0.35">
      <c r="A213" s="489" t="s">
        <v>2318</v>
      </c>
      <c r="B213" s="482" t="s">
        <v>163</v>
      </c>
      <c r="C213" s="492">
        <v>6</v>
      </c>
      <c r="D213" s="482" t="s">
        <v>2494</v>
      </c>
      <c r="E213" s="482" t="s">
        <v>243</v>
      </c>
      <c r="F213" s="482" t="s">
        <v>2061</v>
      </c>
      <c r="G213" s="482" t="s">
        <v>2498</v>
      </c>
      <c r="H213" s="452" t="s">
        <v>2055</v>
      </c>
      <c r="I213" s="485" t="s">
        <v>2277</v>
      </c>
      <c r="J213" s="87"/>
      <c r="K213" s="87"/>
      <c r="L213" s="486"/>
      <c r="M213" s="87"/>
      <c r="N213" s="87"/>
      <c r="O213" s="87"/>
      <c r="P213" s="87"/>
      <c r="Q213" s="88"/>
      <c r="R213" s="88"/>
      <c r="S213" s="88"/>
      <c r="T213" s="88"/>
      <c r="U213" s="89"/>
    </row>
    <row r="214" spans="1:21" ht="60" customHeight="1" x14ac:dyDescent="0.35">
      <c r="A214" s="490"/>
      <c r="B214" s="483"/>
      <c r="C214" s="493"/>
      <c r="D214" s="483"/>
      <c r="E214" s="483"/>
      <c r="F214" s="483"/>
      <c r="G214" s="483"/>
      <c r="H214" s="453"/>
      <c r="I214" s="455"/>
      <c r="J214" s="87"/>
      <c r="K214" s="87"/>
      <c r="L214" s="487"/>
      <c r="M214" s="87"/>
      <c r="N214" s="87"/>
      <c r="O214" s="87"/>
      <c r="P214" s="87"/>
      <c r="Q214" s="88"/>
      <c r="R214" s="88"/>
      <c r="S214" s="88"/>
      <c r="T214" s="88"/>
      <c r="U214" s="89"/>
    </row>
    <row r="215" spans="1:21" ht="60" customHeight="1" thickBot="1" x14ac:dyDescent="0.4">
      <c r="A215" s="491"/>
      <c r="B215" s="484"/>
      <c r="C215" s="494"/>
      <c r="D215" s="484"/>
      <c r="E215" s="484"/>
      <c r="F215" s="484"/>
      <c r="G215" s="484"/>
      <c r="H215" s="454"/>
      <c r="I215" s="456"/>
      <c r="J215" s="87"/>
      <c r="K215" s="87"/>
      <c r="L215" s="488"/>
      <c r="M215" s="87"/>
      <c r="N215" s="87"/>
      <c r="O215" s="87"/>
      <c r="P215" s="87"/>
      <c r="Q215" s="88"/>
      <c r="R215" s="88"/>
      <c r="S215" s="88"/>
      <c r="T215" s="88"/>
      <c r="U215" s="89"/>
    </row>
    <row r="216" spans="1:21" ht="60" customHeight="1" x14ac:dyDescent="0.35">
      <c r="A216" s="489" t="s">
        <v>2318</v>
      </c>
      <c r="B216" s="482" t="s">
        <v>163</v>
      </c>
      <c r="C216" s="492">
        <v>7</v>
      </c>
      <c r="D216" s="482" t="s">
        <v>570</v>
      </c>
      <c r="E216" s="482" t="s">
        <v>312</v>
      </c>
      <c r="F216" s="482" t="s">
        <v>2032</v>
      </c>
      <c r="G216" s="482" t="s">
        <v>2501</v>
      </c>
      <c r="H216" s="452" t="s">
        <v>2055</v>
      </c>
      <c r="I216" s="485" t="s">
        <v>2277</v>
      </c>
      <c r="J216" s="87"/>
      <c r="K216" s="87"/>
      <c r="L216" s="486"/>
      <c r="M216" s="87"/>
      <c r="N216" s="87"/>
      <c r="O216" s="87"/>
      <c r="P216" s="87"/>
      <c r="Q216" s="88"/>
      <c r="R216" s="88"/>
      <c r="S216" s="88"/>
      <c r="T216" s="88"/>
      <c r="U216" s="89"/>
    </row>
    <row r="217" spans="1:21" ht="60" customHeight="1" x14ac:dyDescent="0.35">
      <c r="A217" s="490"/>
      <c r="B217" s="483"/>
      <c r="C217" s="493"/>
      <c r="D217" s="483"/>
      <c r="E217" s="483"/>
      <c r="F217" s="483"/>
      <c r="G217" s="483"/>
      <c r="H217" s="453"/>
      <c r="I217" s="455"/>
      <c r="J217" s="87"/>
      <c r="K217" s="87"/>
      <c r="L217" s="487"/>
      <c r="M217" s="87"/>
      <c r="N217" s="87"/>
      <c r="O217" s="87"/>
      <c r="P217" s="87"/>
      <c r="Q217" s="88"/>
      <c r="R217" s="88"/>
      <c r="S217" s="88"/>
      <c r="T217" s="88"/>
      <c r="U217" s="89"/>
    </row>
    <row r="218" spans="1:21" ht="60" customHeight="1" thickBot="1" x14ac:dyDescent="0.4">
      <c r="A218" s="491"/>
      <c r="B218" s="484"/>
      <c r="C218" s="494"/>
      <c r="D218" s="484"/>
      <c r="E218" s="484"/>
      <c r="F218" s="484"/>
      <c r="G218" s="484"/>
      <c r="H218" s="454"/>
      <c r="I218" s="456"/>
      <c r="J218" s="87"/>
      <c r="K218" s="87"/>
      <c r="L218" s="488"/>
      <c r="M218" s="87"/>
      <c r="N218" s="87"/>
      <c r="O218" s="87"/>
      <c r="P218" s="87"/>
      <c r="Q218" s="88"/>
      <c r="R218" s="88"/>
      <c r="S218" s="88"/>
      <c r="T218" s="88"/>
      <c r="U218" s="89"/>
    </row>
    <row r="219" spans="1:21" ht="60" customHeight="1" x14ac:dyDescent="0.35">
      <c r="A219" s="489" t="s">
        <v>2318</v>
      </c>
      <c r="B219" s="482" t="s">
        <v>163</v>
      </c>
      <c r="C219" s="492">
        <v>8</v>
      </c>
      <c r="D219" s="482" t="s">
        <v>570</v>
      </c>
      <c r="E219" s="482" t="s">
        <v>312</v>
      </c>
      <c r="F219" s="482" t="s">
        <v>2061</v>
      </c>
      <c r="G219" s="482" t="s">
        <v>2504</v>
      </c>
      <c r="H219" s="452" t="s">
        <v>2055</v>
      </c>
      <c r="I219" s="485" t="s">
        <v>2277</v>
      </c>
      <c r="J219" s="87"/>
      <c r="K219" s="87"/>
      <c r="L219" s="486"/>
      <c r="M219" s="87"/>
      <c r="N219" s="87"/>
      <c r="O219" s="87"/>
      <c r="P219" s="87"/>
      <c r="Q219" s="88"/>
      <c r="R219" s="88"/>
      <c r="S219" s="88"/>
      <c r="T219" s="88"/>
      <c r="U219" s="89"/>
    </row>
    <row r="220" spans="1:21" ht="60" customHeight="1" x14ac:dyDescent="0.35">
      <c r="A220" s="490"/>
      <c r="B220" s="483"/>
      <c r="C220" s="493"/>
      <c r="D220" s="483"/>
      <c r="E220" s="483"/>
      <c r="F220" s="483"/>
      <c r="G220" s="483"/>
      <c r="H220" s="453"/>
      <c r="I220" s="455"/>
      <c r="J220" s="87"/>
      <c r="K220" s="87"/>
      <c r="L220" s="487"/>
      <c r="M220" s="87"/>
      <c r="N220" s="87"/>
      <c r="O220" s="87"/>
      <c r="P220" s="87"/>
      <c r="Q220" s="88"/>
      <c r="R220" s="88"/>
      <c r="S220" s="88"/>
      <c r="T220" s="88"/>
      <c r="U220" s="89"/>
    </row>
    <row r="221" spans="1:21" ht="60" customHeight="1" thickBot="1" x14ac:dyDescent="0.4">
      <c r="A221" s="491"/>
      <c r="B221" s="484"/>
      <c r="C221" s="494"/>
      <c r="D221" s="484"/>
      <c r="E221" s="484"/>
      <c r="F221" s="484"/>
      <c r="G221" s="484"/>
      <c r="H221" s="454"/>
      <c r="I221" s="456"/>
      <c r="J221" s="87"/>
      <c r="K221" s="87"/>
      <c r="L221" s="488"/>
      <c r="M221" s="87"/>
      <c r="N221" s="87"/>
      <c r="O221" s="87"/>
      <c r="P221" s="87"/>
      <c r="Q221" s="88"/>
      <c r="R221" s="88"/>
      <c r="S221" s="88"/>
      <c r="T221" s="88"/>
      <c r="U221" s="89"/>
    </row>
    <row r="222" spans="1:21" ht="60" customHeight="1" x14ac:dyDescent="0.35">
      <c r="A222" s="489" t="s">
        <v>347</v>
      </c>
      <c r="B222" s="482" t="s">
        <v>163</v>
      </c>
      <c r="C222" s="492">
        <v>1</v>
      </c>
      <c r="D222" s="482" t="s">
        <v>2329</v>
      </c>
      <c r="E222" s="482" t="s">
        <v>253</v>
      </c>
      <c r="F222" s="482" t="s">
        <v>2032</v>
      </c>
      <c r="G222" s="482" t="s">
        <v>2542</v>
      </c>
      <c r="H222" s="452" t="s">
        <v>2055</v>
      </c>
      <c r="I222" s="485" t="s">
        <v>2277</v>
      </c>
      <c r="J222" s="87"/>
      <c r="K222" s="87"/>
      <c r="L222" s="486"/>
      <c r="M222" s="87"/>
      <c r="N222" s="87"/>
      <c r="O222" s="87"/>
      <c r="P222" s="87"/>
      <c r="Q222" s="88"/>
      <c r="R222" s="88"/>
      <c r="S222" s="88"/>
      <c r="T222" s="88"/>
      <c r="U222" s="89"/>
    </row>
    <row r="223" spans="1:21" ht="60" customHeight="1" x14ac:dyDescent="0.35">
      <c r="A223" s="490"/>
      <c r="B223" s="483"/>
      <c r="C223" s="493"/>
      <c r="D223" s="483"/>
      <c r="E223" s="483"/>
      <c r="F223" s="483"/>
      <c r="G223" s="483"/>
      <c r="H223" s="453"/>
      <c r="I223" s="455"/>
      <c r="J223" s="87"/>
      <c r="K223" s="87"/>
      <c r="L223" s="487"/>
      <c r="M223" s="87"/>
      <c r="N223" s="87"/>
      <c r="O223" s="87"/>
      <c r="P223" s="87"/>
      <c r="Q223" s="88"/>
      <c r="R223" s="88"/>
      <c r="S223" s="88"/>
      <c r="T223" s="88"/>
      <c r="U223" s="89"/>
    </row>
    <row r="224" spans="1:21" ht="60" customHeight="1" thickBot="1" x14ac:dyDescent="0.4">
      <c r="A224" s="491"/>
      <c r="B224" s="484"/>
      <c r="C224" s="494"/>
      <c r="D224" s="484"/>
      <c r="E224" s="484"/>
      <c r="F224" s="484"/>
      <c r="G224" s="484"/>
      <c r="H224" s="454"/>
      <c r="I224" s="456"/>
      <c r="J224" s="87"/>
      <c r="K224" s="87"/>
      <c r="L224" s="488"/>
      <c r="M224" s="87"/>
      <c r="N224" s="87"/>
      <c r="O224" s="87"/>
      <c r="P224" s="87"/>
      <c r="Q224" s="88"/>
      <c r="R224" s="88"/>
      <c r="S224" s="88"/>
      <c r="T224" s="88"/>
      <c r="U224" s="89"/>
    </row>
    <row r="225" spans="1:21" ht="60" customHeight="1" x14ac:dyDescent="0.35">
      <c r="A225" s="489" t="s">
        <v>347</v>
      </c>
      <c r="B225" s="482" t="s">
        <v>163</v>
      </c>
      <c r="C225" s="492">
        <v>2</v>
      </c>
      <c r="D225" s="482" t="s">
        <v>2329</v>
      </c>
      <c r="E225" s="482" t="s">
        <v>253</v>
      </c>
      <c r="F225" s="482" t="s">
        <v>2061</v>
      </c>
      <c r="G225" s="482" t="s">
        <v>2543</v>
      </c>
      <c r="H225" s="452" t="s">
        <v>2055</v>
      </c>
      <c r="I225" s="485" t="s">
        <v>2277</v>
      </c>
      <c r="J225" s="87"/>
      <c r="K225" s="87"/>
      <c r="L225" s="486"/>
      <c r="M225" s="87"/>
      <c r="N225" s="101"/>
      <c r="O225" s="87"/>
      <c r="P225" s="87"/>
      <c r="Q225" s="88"/>
      <c r="R225" s="88"/>
      <c r="S225" s="88"/>
      <c r="T225" s="88"/>
      <c r="U225" s="89"/>
    </row>
    <row r="226" spans="1:21" ht="60" customHeight="1" x14ac:dyDescent="0.35">
      <c r="A226" s="490"/>
      <c r="B226" s="483"/>
      <c r="C226" s="493"/>
      <c r="D226" s="483"/>
      <c r="E226" s="483"/>
      <c r="F226" s="483"/>
      <c r="G226" s="483"/>
      <c r="H226" s="453"/>
      <c r="I226" s="455"/>
      <c r="J226" s="87"/>
      <c r="K226" s="87"/>
      <c r="L226" s="487"/>
      <c r="M226" s="87"/>
      <c r="N226" s="87"/>
      <c r="O226" s="87"/>
      <c r="P226" s="87"/>
      <c r="Q226" s="88"/>
      <c r="R226" s="88"/>
      <c r="S226" s="88"/>
      <c r="T226" s="88"/>
      <c r="U226" s="89"/>
    </row>
    <row r="227" spans="1:21" ht="60" customHeight="1" thickBot="1" x14ac:dyDescent="0.4">
      <c r="A227" s="491"/>
      <c r="B227" s="484"/>
      <c r="C227" s="494"/>
      <c r="D227" s="484"/>
      <c r="E227" s="484"/>
      <c r="F227" s="484"/>
      <c r="G227" s="484"/>
      <c r="H227" s="454"/>
      <c r="I227" s="456"/>
      <c r="J227" s="87"/>
      <c r="K227" s="87"/>
      <c r="L227" s="488"/>
      <c r="M227" s="87"/>
      <c r="N227" s="87"/>
      <c r="O227" s="87"/>
      <c r="P227" s="87"/>
      <c r="Q227" s="88"/>
      <c r="R227" s="88"/>
      <c r="S227" s="88"/>
      <c r="T227" s="88"/>
      <c r="U227" s="89"/>
    </row>
    <row r="228" spans="1:21" ht="60" customHeight="1" x14ac:dyDescent="0.35">
      <c r="A228" s="489" t="s">
        <v>347</v>
      </c>
      <c r="B228" s="482" t="s">
        <v>163</v>
      </c>
      <c r="C228" s="492">
        <v>3</v>
      </c>
      <c r="D228" s="482" t="s">
        <v>2516</v>
      </c>
      <c r="E228" s="482" t="s">
        <v>253</v>
      </c>
      <c r="F228" s="482" t="s">
        <v>2032</v>
      </c>
      <c r="G228" s="482" t="s">
        <v>2544</v>
      </c>
      <c r="H228" s="452" t="s">
        <v>2055</v>
      </c>
      <c r="I228" s="485" t="s">
        <v>2277</v>
      </c>
      <c r="J228" s="87"/>
      <c r="K228" s="87"/>
      <c r="L228" s="486"/>
      <c r="M228" s="87"/>
      <c r="N228" s="87"/>
      <c r="O228" s="87"/>
      <c r="P228" s="87"/>
      <c r="Q228" s="88"/>
      <c r="R228" s="88"/>
      <c r="S228" s="88"/>
      <c r="T228" s="88"/>
      <c r="U228" s="89"/>
    </row>
    <row r="229" spans="1:21" ht="60" customHeight="1" x14ac:dyDescent="0.35">
      <c r="A229" s="490"/>
      <c r="B229" s="483"/>
      <c r="C229" s="493"/>
      <c r="D229" s="483"/>
      <c r="E229" s="483"/>
      <c r="F229" s="483"/>
      <c r="G229" s="483"/>
      <c r="H229" s="453"/>
      <c r="I229" s="455"/>
      <c r="J229" s="87"/>
      <c r="K229" s="87"/>
      <c r="L229" s="487"/>
      <c r="M229" s="87"/>
      <c r="N229" s="87"/>
      <c r="O229" s="87"/>
      <c r="P229" s="87"/>
      <c r="Q229" s="88"/>
      <c r="R229" s="88"/>
      <c r="S229" s="88"/>
      <c r="T229" s="88"/>
      <c r="U229" s="89"/>
    </row>
    <row r="230" spans="1:21" ht="60" customHeight="1" thickBot="1" x14ac:dyDescent="0.4">
      <c r="A230" s="491"/>
      <c r="B230" s="484"/>
      <c r="C230" s="494"/>
      <c r="D230" s="484"/>
      <c r="E230" s="484"/>
      <c r="F230" s="484"/>
      <c r="G230" s="484"/>
      <c r="H230" s="454"/>
      <c r="I230" s="456"/>
      <c r="J230" s="87"/>
      <c r="K230" s="87"/>
      <c r="L230" s="488"/>
      <c r="M230" s="87"/>
      <c r="N230" s="87"/>
      <c r="O230" s="87"/>
      <c r="P230" s="87"/>
      <c r="Q230" s="88"/>
      <c r="R230" s="88"/>
      <c r="S230" s="88"/>
      <c r="T230" s="88"/>
      <c r="U230" s="89"/>
    </row>
    <row r="231" spans="1:21" ht="60" customHeight="1" x14ac:dyDescent="0.35">
      <c r="A231" s="489" t="s">
        <v>347</v>
      </c>
      <c r="B231" s="482" t="s">
        <v>163</v>
      </c>
      <c r="C231" s="492">
        <v>4</v>
      </c>
      <c r="D231" s="482" t="s">
        <v>2516</v>
      </c>
      <c r="E231" s="482" t="s">
        <v>253</v>
      </c>
      <c r="F231" s="482" t="s">
        <v>2061</v>
      </c>
      <c r="G231" s="482" t="s">
        <v>2545</v>
      </c>
      <c r="H231" s="452" t="s">
        <v>2055</v>
      </c>
      <c r="I231" s="485" t="s">
        <v>2277</v>
      </c>
      <c r="J231" s="87"/>
      <c r="K231" s="87"/>
      <c r="L231" s="486"/>
      <c r="M231" s="87"/>
      <c r="N231" s="87"/>
      <c r="O231" s="87"/>
      <c r="P231" s="87"/>
      <c r="Q231" s="88"/>
      <c r="R231" s="88"/>
      <c r="S231" s="88"/>
      <c r="T231" s="88"/>
      <c r="U231" s="89"/>
    </row>
    <row r="232" spans="1:21" ht="60" customHeight="1" x14ac:dyDescent="0.35">
      <c r="A232" s="490"/>
      <c r="B232" s="483"/>
      <c r="C232" s="493"/>
      <c r="D232" s="483"/>
      <c r="E232" s="483"/>
      <c r="F232" s="483"/>
      <c r="G232" s="483"/>
      <c r="H232" s="453"/>
      <c r="I232" s="455"/>
      <c r="J232" s="87"/>
      <c r="K232" s="87"/>
      <c r="L232" s="487"/>
      <c r="M232" s="87"/>
      <c r="N232" s="87"/>
      <c r="O232" s="87"/>
      <c r="P232" s="87"/>
      <c r="Q232" s="88"/>
      <c r="R232" s="88"/>
      <c r="S232" s="88"/>
      <c r="T232" s="88"/>
      <c r="U232" s="89"/>
    </row>
    <row r="233" spans="1:21" ht="60" customHeight="1" thickBot="1" x14ac:dyDescent="0.4">
      <c r="A233" s="491"/>
      <c r="B233" s="484"/>
      <c r="C233" s="494"/>
      <c r="D233" s="484"/>
      <c r="E233" s="484"/>
      <c r="F233" s="484"/>
      <c r="G233" s="484"/>
      <c r="H233" s="454"/>
      <c r="I233" s="456"/>
      <c r="J233" s="87"/>
      <c r="K233" s="87"/>
      <c r="L233" s="488"/>
      <c r="M233" s="87"/>
      <c r="N233" s="87"/>
      <c r="O233" s="87"/>
      <c r="P233" s="87"/>
      <c r="Q233" s="88"/>
      <c r="R233" s="88"/>
      <c r="S233" s="88"/>
      <c r="T233" s="88"/>
      <c r="U233" s="89"/>
    </row>
    <row r="234" spans="1:21" ht="60" customHeight="1" x14ac:dyDescent="0.35">
      <c r="A234" s="489" t="s">
        <v>347</v>
      </c>
      <c r="B234" s="482" t="s">
        <v>163</v>
      </c>
      <c r="C234" s="492">
        <v>7</v>
      </c>
      <c r="D234" s="482" t="s">
        <v>465</v>
      </c>
      <c r="E234" s="482" t="s">
        <v>175</v>
      </c>
      <c r="F234" s="482" t="s">
        <v>2032</v>
      </c>
      <c r="G234" s="482" t="s">
        <v>2550</v>
      </c>
      <c r="H234" s="452" t="s">
        <v>2055</v>
      </c>
      <c r="I234" s="485" t="s">
        <v>2277</v>
      </c>
      <c r="J234" s="87"/>
      <c r="K234" s="87"/>
      <c r="L234" s="486"/>
      <c r="M234" s="87"/>
      <c r="N234" s="87"/>
      <c r="O234" s="87"/>
      <c r="P234" s="87"/>
      <c r="Q234" s="88"/>
      <c r="R234" s="88"/>
      <c r="S234" s="88"/>
      <c r="T234" s="88"/>
      <c r="U234" s="89"/>
    </row>
    <row r="235" spans="1:21" ht="60" customHeight="1" x14ac:dyDescent="0.35">
      <c r="A235" s="490"/>
      <c r="B235" s="483"/>
      <c r="C235" s="493"/>
      <c r="D235" s="483"/>
      <c r="E235" s="483"/>
      <c r="F235" s="483"/>
      <c r="G235" s="483"/>
      <c r="H235" s="453"/>
      <c r="I235" s="455"/>
      <c r="J235" s="87"/>
      <c r="K235" s="87"/>
      <c r="L235" s="487"/>
      <c r="M235" s="87"/>
      <c r="N235" s="87"/>
      <c r="O235" s="87"/>
      <c r="P235" s="87"/>
      <c r="Q235" s="88"/>
      <c r="R235" s="88"/>
      <c r="S235" s="88"/>
      <c r="T235" s="88"/>
      <c r="U235" s="89"/>
    </row>
    <row r="236" spans="1:21" ht="60" customHeight="1" thickBot="1" x14ac:dyDescent="0.4">
      <c r="A236" s="491"/>
      <c r="B236" s="484"/>
      <c r="C236" s="494"/>
      <c r="D236" s="484"/>
      <c r="E236" s="484"/>
      <c r="F236" s="484"/>
      <c r="G236" s="484"/>
      <c r="H236" s="454"/>
      <c r="I236" s="456"/>
      <c r="J236" s="87"/>
      <c r="K236" s="87"/>
      <c r="L236" s="488"/>
      <c r="M236" s="87"/>
      <c r="N236" s="87"/>
      <c r="O236" s="87"/>
      <c r="P236" s="87"/>
      <c r="Q236" s="88"/>
      <c r="R236" s="88"/>
      <c r="S236" s="88"/>
      <c r="T236" s="88"/>
      <c r="U236" s="89"/>
    </row>
    <row r="237" spans="1:21" ht="60" customHeight="1" x14ac:dyDescent="0.35">
      <c r="A237" s="489" t="s">
        <v>347</v>
      </c>
      <c r="B237" s="482" t="s">
        <v>163</v>
      </c>
      <c r="C237" s="492">
        <v>8</v>
      </c>
      <c r="D237" s="482" t="s">
        <v>465</v>
      </c>
      <c r="E237" s="482" t="s">
        <v>175</v>
      </c>
      <c r="F237" s="482" t="s">
        <v>2061</v>
      </c>
      <c r="G237" s="482" t="s">
        <v>2551</v>
      </c>
      <c r="H237" s="452" t="s">
        <v>2055</v>
      </c>
      <c r="I237" s="485" t="s">
        <v>2277</v>
      </c>
      <c r="J237" s="87"/>
      <c r="K237" s="87"/>
      <c r="L237" s="486"/>
      <c r="M237" s="87"/>
      <c r="N237" s="87"/>
      <c r="O237" s="87"/>
      <c r="P237" s="87"/>
      <c r="Q237" s="88"/>
      <c r="R237" s="88"/>
      <c r="S237" s="88"/>
      <c r="T237" s="88"/>
      <c r="U237" s="89"/>
    </row>
    <row r="238" spans="1:21" ht="60" customHeight="1" x14ac:dyDescent="0.35">
      <c r="A238" s="490"/>
      <c r="B238" s="483"/>
      <c r="C238" s="493"/>
      <c r="D238" s="483"/>
      <c r="E238" s="483"/>
      <c r="F238" s="483"/>
      <c r="G238" s="483"/>
      <c r="H238" s="453"/>
      <c r="I238" s="455"/>
      <c r="J238" s="87"/>
      <c r="K238" s="87"/>
      <c r="L238" s="487"/>
      <c r="M238" s="87"/>
      <c r="N238" s="87"/>
      <c r="O238" s="87"/>
      <c r="P238" s="87"/>
      <c r="Q238" s="88"/>
      <c r="R238" s="88"/>
      <c r="S238" s="88"/>
      <c r="T238" s="88"/>
      <c r="U238" s="89"/>
    </row>
    <row r="239" spans="1:21" ht="60" customHeight="1" thickBot="1" x14ac:dyDescent="0.4">
      <c r="A239" s="491"/>
      <c r="B239" s="484"/>
      <c r="C239" s="494"/>
      <c r="D239" s="484"/>
      <c r="E239" s="484"/>
      <c r="F239" s="484"/>
      <c r="G239" s="484"/>
      <c r="H239" s="454"/>
      <c r="I239" s="456"/>
      <c r="J239" s="87"/>
      <c r="K239" s="87"/>
      <c r="L239" s="488"/>
      <c r="M239" s="87"/>
      <c r="N239" s="87"/>
      <c r="O239" s="87"/>
      <c r="P239" s="87"/>
      <c r="Q239" s="88"/>
      <c r="R239" s="88"/>
      <c r="S239" s="88"/>
      <c r="T239" s="88"/>
      <c r="U239" s="89"/>
    </row>
    <row r="240" spans="1:21" ht="60" customHeight="1" x14ac:dyDescent="0.35">
      <c r="A240" s="489" t="s">
        <v>347</v>
      </c>
      <c r="B240" s="482" t="s">
        <v>163</v>
      </c>
      <c r="C240" s="492">
        <v>9</v>
      </c>
      <c r="D240" s="482" t="s">
        <v>312</v>
      </c>
      <c r="E240" s="482" t="s">
        <v>312</v>
      </c>
      <c r="F240" s="482" t="s">
        <v>2032</v>
      </c>
      <c r="G240" s="482" t="s">
        <v>2552</v>
      </c>
      <c r="H240" s="452" t="s">
        <v>2044</v>
      </c>
      <c r="I240" s="485" t="s">
        <v>2278</v>
      </c>
      <c r="J240" s="87" t="s">
        <v>2553</v>
      </c>
      <c r="K240" s="87" t="s">
        <v>2554</v>
      </c>
      <c r="L240" s="486" t="s">
        <v>2548</v>
      </c>
      <c r="M240" s="87" t="s">
        <v>2555</v>
      </c>
      <c r="N240" s="101">
        <v>45838</v>
      </c>
      <c r="O240" s="87"/>
      <c r="P240" s="87"/>
      <c r="Q240" s="88"/>
      <c r="R240" s="88"/>
      <c r="S240" s="88"/>
      <c r="T240" s="88"/>
      <c r="U240" s="89"/>
    </row>
    <row r="241" spans="1:21" ht="60" customHeight="1" x14ac:dyDescent="0.35">
      <c r="A241" s="490"/>
      <c r="B241" s="483"/>
      <c r="C241" s="493"/>
      <c r="D241" s="483"/>
      <c r="E241" s="483"/>
      <c r="F241" s="483"/>
      <c r="G241" s="483"/>
      <c r="H241" s="453"/>
      <c r="I241" s="455"/>
      <c r="J241" s="87"/>
      <c r="K241" s="87"/>
      <c r="L241" s="487"/>
      <c r="M241" s="87"/>
      <c r="N241" s="87"/>
      <c r="O241" s="87"/>
      <c r="P241" s="87"/>
      <c r="Q241" s="88"/>
      <c r="R241" s="88"/>
      <c r="S241" s="88"/>
      <c r="T241" s="88"/>
      <c r="U241" s="89"/>
    </row>
    <row r="242" spans="1:21" ht="60" customHeight="1" thickBot="1" x14ac:dyDescent="0.4">
      <c r="A242" s="491"/>
      <c r="B242" s="484"/>
      <c r="C242" s="494"/>
      <c r="D242" s="484"/>
      <c r="E242" s="484"/>
      <c r="F242" s="484"/>
      <c r="G242" s="484"/>
      <c r="H242" s="454"/>
      <c r="I242" s="456"/>
      <c r="J242" s="87"/>
      <c r="K242" s="87"/>
      <c r="L242" s="488"/>
      <c r="M242" s="87"/>
      <c r="N242" s="87"/>
      <c r="O242" s="87"/>
      <c r="P242" s="87"/>
      <c r="Q242" s="88"/>
      <c r="R242" s="88"/>
      <c r="S242" s="88"/>
      <c r="T242" s="88"/>
      <c r="U242" s="89"/>
    </row>
    <row r="243" spans="1:21" ht="60" customHeight="1" x14ac:dyDescent="0.35">
      <c r="A243" s="489" t="s">
        <v>347</v>
      </c>
      <c r="B243" s="482" t="s">
        <v>163</v>
      </c>
      <c r="C243" s="492">
        <v>10</v>
      </c>
      <c r="D243" s="482" t="s">
        <v>312</v>
      </c>
      <c r="E243" s="482" t="s">
        <v>312</v>
      </c>
      <c r="F243" s="482" t="s">
        <v>2061</v>
      </c>
      <c r="G243" s="482" t="s">
        <v>2556</v>
      </c>
      <c r="H243" s="452" t="s">
        <v>2055</v>
      </c>
      <c r="I243" s="485" t="s">
        <v>2277</v>
      </c>
      <c r="J243" s="87"/>
      <c r="K243" s="87"/>
      <c r="L243" s="486"/>
      <c r="M243" s="87"/>
      <c r="N243" s="87"/>
      <c r="O243" s="87"/>
      <c r="P243" s="87"/>
      <c r="Q243" s="88"/>
      <c r="R243" s="88"/>
      <c r="S243" s="88"/>
      <c r="T243" s="88"/>
      <c r="U243" s="89"/>
    </row>
    <row r="244" spans="1:21" ht="60" customHeight="1" x14ac:dyDescent="0.35">
      <c r="A244" s="490"/>
      <c r="B244" s="483"/>
      <c r="C244" s="493"/>
      <c r="D244" s="483"/>
      <c r="E244" s="483"/>
      <c r="F244" s="483"/>
      <c r="G244" s="483"/>
      <c r="H244" s="453"/>
      <c r="I244" s="455"/>
      <c r="J244" s="87"/>
      <c r="K244" s="87"/>
      <c r="L244" s="487"/>
      <c r="M244" s="87"/>
      <c r="N244" s="87"/>
      <c r="O244" s="87"/>
      <c r="P244" s="87"/>
      <c r="Q244" s="88"/>
      <c r="R244" s="88"/>
      <c r="S244" s="88"/>
      <c r="T244" s="88"/>
      <c r="U244" s="89"/>
    </row>
    <row r="245" spans="1:21" ht="60" customHeight="1" thickBot="1" x14ac:dyDescent="0.4">
      <c r="A245" s="491"/>
      <c r="B245" s="484"/>
      <c r="C245" s="494"/>
      <c r="D245" s="484"/>
      <c r="E245" s="484"/>
      <c r="F245" s="484"/>
      <c r="G245" s="484"/>
      <c r="H245" s="454"/>
      <c r="I245" s="456"/>
      <c r="J245" s="87"/>
      <c r="K245" s="87"/>
      <c r="L245" s="488"/>
      <c r="M245" s="87"/>
      <c r="N245" s="87"/>
      <c r="O245" s="87"/>
      <c r="P245" s="87"/>
      <c r="Q245" s="88"/>
      <c r="R245" s="88"/>
      <c r="S245" s="88"/>
      <c r="T245" s="88"/>
      <c r="U245" s="89"/>
    </row>
    <row r="246" spans="1:21" ht="60" customHeight="1" x14ac:dyDescent="0.35">
      <c r="A246" s="489" t="s">
        <v>347</v>
      </c>
      <c r="B246" s="482" t="s">
        <v>163</v>
      </c>
      <c r="C246" s="492">
        <v>11</v>
      </c>
      <c r="D246" s="482" t="s">
        <v>697</v>
      </c>
      <c r="E246" s="482" t="s">
        <v>243</v>
      </c>
      <c r="F246" s="482" t="s">
        <v>2032</v>
      </c>
      <c r="G246" s="482" t="s">
        <v>2557</v>
      </c>
      <c r="H246" s="452" t="s">
        <v>2055</v>
      </c>
      <c r="I246" s="485" t="s">
        <v>2277</v>
      </c>
      <c r="J246" s="87"/>
      <c r="K246" s="87"/>
      <c r="L246" s="486"/>
      <c r="M246" s="87"/>
      <c r="N246" s="87"/>
      <c r="O246" s="87"/>
      <c r="P246" s="87"/>
      <c r="Q246" s="88"/>
      <c r="R246" s="88"/>
      <c r="S246" s="88"/>
      <c r="T246" s="88"/>
      <c r="U246" s="89"/>
    </row>
    <row r="247" spans="1:21" ht="60" customHeight="1" x14ac:dyDescent="0.35">
      <c r="A247" s="490"/>
      <c r="B247" s="483"/>
      <c r="C247" s="493"/>
      <c r="D247" s="483"/>
      <c r="E247" s="483"/>
      <c r="F247" s="483"/>
      <c r="G247" s="483"/>
      <c r="H247" s="453"/>
      <c r="I247" s="455"/>
      <c r="J247" s="87"/>
      <c r="K247" s="87"/>
      <c r="L247" s="487"/>
      <c r="M247" s="87"/>
      <c r="N247" s="87"/>
      <c r="O247" s="87"/>
      <c r="P247" s="87"/>
      <c r="Q247" s="88"/>
      <c r="R247" s="88"/>
      <c r="S247" s="88"/>
      <c r="T247" s="88"/>
      <c r="U247" s="89"/>
    </row>
    <row r="248" spans="1:21" ht="60" customHeight="1" thickBot="1" x14ac:dyDescent="0.4">
      <c r="A248" s="491"/>
      <c r="B248" s="484"/>
      <c r="C248" s="494"/>
      <c r="D248" s="484"/>
      <c r="E248" s="484"/>
      <c r="F248" s="484"/>
      <c r="G248" s="484"/>
      <c r="H248" s="454"/>
      <c r="I248" s="456"/>
      <c r="J248" s="87"/>
      <c r="K248" s="87"/>
      <c r="L248" s="488"/>
      <c r="M248" s="87"/>
      <c r="N248" s="87"/>
      <c r="O248" s="87"/>
      <c r="P248" s="87"/>
      <c r="Q248" s="88"/>
      <c r="R248" s="88"/>
      <c r="S248" s="88"/>
      <c r="T248" s="88"/>
      <c r="U248" s="89"/>
    </row>
    <row r="249" spans="1:21" ht="60" customHeight="1" x14ac:dyDescent="0.35">
      <c r="A249" s="489" t="s">
        <v>347</v>
      </c>
      <c r="B249" s="482" t="s">
        <v>163</v>
      </c>
      <c r="C249" s="492">
        <v>12</v>
      </c>
      <c r="D249" s="482" t="s">
        <v>697</v>
      </c>
      <c r="E249" s="482" t="s">
        <v>243</v>
      </c>
      <c r="F249" s="482" t="s">
        <v>2061</v>
      </c>
      <c r="G249" s="482" t="s">
        <v>2558</v>
      </c>
      <c r="H249" s="452" t="s">
        <v>2044</v>
      </c>
      <c r="I249" s="485" t="s">
        <v>2278</v>
      </c>
      <c r="J249" s="87" t="s">
        <v>2546</v>
      </c>
      <c r="K249" s="87" t="s">
        <v>2547</v>
      </c>
      <c r="L249" s="486" t="s">
        <v>2548</v>
      </c>
      <c r="M249" s="87" t="s">
        <v>2549</v>
      </c>
      <c r="N249" s="101">
        <v>45838</v>
      </c>
      <c r="O249" s="87"/>
      <c r="P249" s="87"/>
      <c r="Q249" s="88"/>
      <c r="R249" s="88"/>
      <c r="S249" s="88"/>
      <c r="T249" s="88"/>
      <c r="U249" s="89"/>
    </row>
    <row r="250" spans="1:21" ht="60" customHeight="1" x14ac:dyDescent="0.35">
      <c r="A250" s="490"/>
      <c r="B250" s="483"/>
      <c r="C250" s="493"/>
      <c r="D250" s="483"/>
      <c r="E250" s="483"/>
      <c r="F250" s="483"/>
      <c r="G250" s="483"/>
      <c r="H250" s="453"/>
      <c r="I250" s="455"/>
      <c r="J250" s="87"/>
      <c r="K250" s="87"/>
      <c r="L250" s="487"/>
      <c r="M250" s="87"/>
      <c r="N250" s="87"/>
      <c r="O250" s="87"/>
      <c r="P250" s="87"/>
      <c r="Q250" s="88"/>
      <c r="R250" s="88"/>
      <c r="S250" s="88"/>
      <c r="T250" s="88"/>
      <c r="U250" s="89"/>
    </row>
    <row r="251" spans="1:21" ht="60" customHeight="1" thickBot="1" x14ac:dyDescent="0.4">
      <c r="A251" s="491"/>
      <c r="B251" s="484"/>
      <c r="C251" s="494"/>
      <c r="D251" s="484"/>
      <c r="E251" s="484"/>
      <c r="F251" s="484"/>
      <c r="G251" s="484"/>
      <c r="H251" s="454"/>
      <c r="I251" s="456"/>
      <c r="J251" s="87"/>
      <c r="K251" s="87"/>
      <c r="L251" s="488"/>
      <c r="M251" s="87"/>
      <c r="N251" s="87"/>
      <c r="O251" s="87"/>
      <c r="P251" s="87"/>
      <c r="Q251" s="88"/>
      <c r="R251" s="88"/>
      <c r="S251" s="88"/>
      <c r="T251" s="88"/>
      <c r="U251" s="89"/>
    </row>
    <row r="252" spans="1:21" ht="60" customHeight="1" x14ac:dyDescent="0.35">
      <c r="A252" s="489" t="s">
        <v>704</v>
      </c>
      <c r="B252" s="482" t="s">
        <v>163</v>
      </c>
      <c r="C252" s="492">
        <v>1</v>
      </c>
      <c r="D252" s="482" t="s">
        <v>2329</v>
      </c>
      <c r="E252" s="482" t="s">
        <v>253</v>
      </c>
      <c r="F252" s="482" t="s">
        <v>2032</v>
      </c>
      <c r="G252" s="482" t="s">
        <v>2393</v>
      </c>
      <c r="H252" s="452" t="s">
        <v>2055</v>
      </c>
      <c r="I252" s="485" t="s">
        <v>2277</v>
      </c>
      <c r="J252" s="87"/>
      <c r="K252" s="87"/>
      <c r="L252" s="486"/>
      <c r="M252" s="87"/>
      <c r="N252" s="87"/>
      <c r="O252" s="87"/>
      <c r="P252" s="87"/>
      <c r="Q252" s="88"/>
      <c r="R252" s="88"/>
      <c r="S252" s="88"/>
      <c r="T252" s="88"/>
      <c r="U252" s="89"/>
    </row>
    <row r="253" spans="1:21" ht="60" customHeight="1" x14ac:dyDescent="0.35">
      <c r="A253" s="490"/>
      <c r="B253" s="483"/>
      <c r="C253" s="493"/>
      <c r="D253" s="483"/>
      <c r="E253" s="483"/>
      <c r="F253" s="483"/>
      <c r="G253" s="483"/>
      <c r="H253" s="453"/>
      <c r="I253" s="455"/>
      <c r="J253" s="87"/>
      <c r="K253" s="87"/>
      <c r="L253" s="487"/>
      <c r="M253" s="87"/>
      <c r="N253" s="87"/>
      <c r="O253" s="87"/>
      <c r="P253" s="87"/>
      <c r="Q253" s="88"/>
      <c r="R253" s="88"/>
      <c r="S253" s="88"/>
      <c r="T253" s="88"/>
      <c r="U253" s="89"/>
    </row>
    <row r="254" spans="1:21" ht="60" customHeight="1" thickBot="1" x14ac:dyDescent="0.4">
      <c r="A254" s="491"/>
      <c r="B254" s="484"/>
      <c r="C254" s="494"/>
      <c r="D254" s="484"/>
      <c r="E254" s="484"/>
      <c r="F254" s="484"/>
      <c r="G254" s="484"/>
      <c r="H254" s="454"/>
      <c r="I254" s="456"/>
      <c r="J254" s="87"/>
      <c r="K254" s="87"/>
      <c r="L254" s="488"/>
      <c r="M254" s="87"/>
      <c r="N254" s="87"/>
      <c r="O254" s="87"/>
      <c r="P254" s="87"/>
      <c r="Q254" s="88"/>
      <c r="R254" s="88"/>
      <c r="S254" s="88"/>
      <c r="T254" s="88"/>
      <c r="U254" s="89"/>
    </row>
    <row r="255" spans="1:21" ht="60" customHeight="1" x14ac:dyDescent="0.35">
      <c r="A255" s="489" t="s">
        <v>704</v>
      </c>
      <c r="B255" s="482" t="s">
        <v>163</v>
      </c>
      <c r="C255" s="492">
        <v>2</v>
      </c>
      <c r="D255" s="482" t="s">
        <v>2329</v>
      </c>
      <c r="E255" s="482" t="s">
        <v>253</v>
      </c>
      <c r="F255" s="482" t="s">
        <v>2061</v>
      </c>
      <c r="G255" s="482" t="s">
        <v>2394</v>
      </c>
      <c r="H255" s="452" t="s">
        <v>2055</v>
      </c>
      <c r="I255" s="485" t="s">
        <v>2277</v>
      </c>
      <c r="J255" s="87"/>
      <c r="K255" s="87"/>
      <c r="L255" s="486"/>
      <c r="M255" s="87"/>
      <c r="N255" s="87"/>
      <c r="O255" s="87"/>
      <c r="P255" s="87"/>
      <c r="Q255" s="88"/>
      <c r="R255" s="88"/>
      <c r="S255" s="88"/>
      <c r="T255" s="88"/>
      <c r="U255" s="89"/>
    </row>
    <row r="256" spans="1:21" ht="60" customHeight="1" x14ac:dyDescent="0.35">
      <c r="A256" s="490"/>
      <c r="B256" s="483"/>
      <c r="C256" s="493"/>
      <c r="D256" s="483"/>
      <c r="E256" s="483"/>
      <c r="F256" s="483"/>
      <c r="G256" s="483"/>
      <c r="H256" s="453"/>
      <c r="I256" s="455"/>
      <c r="J256" s="87"/>
      <c r="K256" s="87"/>
      <c r="L256" s="487"/>
      <c r="M256" s="87"/>
      <c r="N256" s="87"/>
      <c r="O256" s="87"/>
      <c r="P256" s="87"/>
      <c r="Q256" s="88"/>
      <c r="R256" s="88"/>
      <c r="S256" s="88"/>
      <c r="T256" s="88"/>
      <c r="U256" s="89"/>
    </row>
    <row r="257" spans="1:21" ht="60" customHeight="1" thickBot="1" x14ac:dyDescent="0.4">
      <c r="A257" s="491"/>
      <c r="B257" s="484"/>
      <c r="C257" s="494"/>
      <c r="D257" s="484"/>
      <c r="E257" s="484"/>
      <c r="F257" s="484"/>
      <c r="G257" s="484"/>
      <c r="H257" s="454"/>
      <c r="I257" s="456"/>
      <c r="J257" s="87"/>
      <c r="K257" s="87"/>
      <c r="L257" s="488"/>
      <c r="M257" s="87"/>
      <c r="N257" s="87"/>
      <c r="O257" s="87"/>
      <c r="P257" s="87"/>
      <c r="Q257" s="88"/>
      <c r="R257" s="88"/>
      <c r="S257" s="88"/>
      <c r="T257" s="88"/>
      <c r="U257" s="89"/>
    </row>
    <row r="258" spans="1:21" ht="60" customHeight="1" x14ac:dyDescent="0.35">
      <c r="A258" s="489" t="s">
        <v>704</v>
      </c>
      <c r="B258" s="482" t="s">
        <v>163</v>
      </c>
      <c r="C258" s="492">
        <v>3</v>
      </c>
      <c r="D258" s="482" t="s">
        <v>2342</v>
      </c>
      <c r="E258" s="482" t="s">
        <v>253</v>
      </c>
      <c r="F258" s="482" t="s">
        <v>2032</v>
      </c>
      <c r="G258" s="482" t="s">
        <v>2565</v>
      </c>
      <c r="H258" s="452" t="s">
        <v>2055</v>
      </c>
      <c r="I258" s="485" t="s">
        <v>2277</v>
      </c>
      <c r="J258" s="87"/>
      <c r="K258" s="87"/>
      <c r="L258" s="486"/>
      <c r="M258" s="87"/>
      <c r="N258" s="117"/>
      <c r="O258" s="87"/>
      <c r="P258" s="87"/>
      <c r="Q258" s="88"/>
      <c r="R258" s="88"/>
      <c r="S258" s="88"/>
      <c r="T258" s="88"/>
      <c r="U258" s="89"/>
    </row>
    <row r="259" spans="1:21" ht="60" customHeight="1" x14ac:dyDescent="0.35">
      <c r="A259" s="490"/>
      <c r="B259" s="483"/>
      <c r="C259" s="493"/>
      <c r="D259" s="483"/>
      <c r="E259" s="483"/>
      <c r="F259" s="483"/>
      <c r="G259" s="483"/>
      <c r="H259" s="453"/>
      <c r="I259" s="455"/>
      <c r="J259" s="87"/>
      <c r="K259" s="87"/>
      <c r="L259" s="487"/>
      <c r="M259" s="87"/>
      <c r="N259" s="87"/>
      <c r="O259" s="87"/>
      <c r="P259" s="87"/>
      <c r="Q259" s="88"/>
      <c r="R259" s="88"/>
      <c r="S259" s="88"/>
      <c r="T259" s="88"/>
      <c r="U259" s="89"/>
    </row>
    <row r="260" spans="1:21" ht="60" customHeight="1" thickBot="1" x14ac:dyDescent="0.4">
      <c r="A260" s="491"/>
      <c r="B260" s="484"/>
      <c r="C260" s="494"/>
      <c r="D260" s="484"/>
      <c r="E260" s="484"/>
      <c r="F260" s="484"/>
      <c r="G260" s="484"/>
      <c r="H260" s="454"/>
      <c r="I260" s="456"/>
      <c r="J260" s="87"/>
      <c r="K260" s="87"/>
      <c r="L260" s="488"/>
      <c r="M260" s="87"/>
      <c r="N260" s="87"/>
      <c r="O260" s="87"/>
      <c r="P260" s="87"/>
      <c r="Q260" s="88"/>
      <c r="R260" s="88"/>
      <c r="S260" s="88"/>
      <c r="T260" s="88"/>
      <c r="U260" s="89"/>
    </row>
    <row r="261" spans="1:21" ht="60" customHeight="1" x14ac:dyDescent="0.35">
      <c r="A261" s="489" t="s">
        <v>704</v>
      </c>
      <c r="B261" s="482" t="s">
        <v>163</v>
      </c>
      <c r="C261" s="492">
        <v>4</v>
      </c>
      <c r="D261" s="482" t="s">
        <v>2342</v>
      </c>
      <c r="E261" s="482" t="s">
        <v>253</v>
      </c>
      <c r="F261" s="482" t="s">
        <v>2061</v>
      </c>
      <c r="G261" s="482" t="s">
        <v>2574</v>
      </c>
      <c r="H261" s="452" t="s">
        <v>2055</v>
      </c>
      <c r="I261" s="485" t="s">
        <v>2277</v>
      </c>
      <c r="J261" s="87"/>
      <c r="K261" s="87"/>
      <c r="L261" s="486"/>
      <c r="M261" s="87"/>
      <c r="N261" s="117"/>
      <c r="O261" s="87"/>
      <c r="P261" s="87"/>
      <c r="Q261" s="88"/>
      <c r="R261" s="88"/>
      <c r="S261" s="88"/>
      <c r="T261" s="88"/>
      <c r="U261" s="89"/>
    </row>
    <row r="262" spans="1:21" ht="60" customHeight="1" x14ac:dyDescent="0.35">
      <c r="A262" s="490"/>
      <c r="B262" s="483"/>
      <c r="C262" s="493"/>
      <c r="D262" s="483"/>
      <c r="E262" s="483"/>
      <c r="F262" s="483"/>
      <c r="G262" s="483"/>
      <c r="H262" s="453"/>
      <c r="I262" s="455"/>
      <c r="J262" s="87"/>
      <c r="K262" s="87"/>
      <c r="L262" s="487"/>
      <c r="M262" s="87"/>
      <c r="N262" s="87"/>
      <c r="O262" s="87"/>
      <c r="P262" s="87"/>
      <c r="Q262" s="88"/>
      <c r="R262" s="88"/>
      <c r="S262" s="88"/>
      <c r="T262" s="88"/>
      <c r="U262" s="89"/>
    </row>
    <row r="263" spans="1:21" ht="60" customHeight="1" thickBot="1" x14ac:dyDescent="0.4">
      <c r="A263" s="491"/>
      <c r="B263" s="484"/>
      <c r="C263" s="494"/>
      <c r="D263" s="484"/>
      <c r="E263" s="484"/>
      <c r="F263" s="484"/>
      <c r="G263" s="484"/>
      <c r="H263" s="454"/>
      <c r="I263" s="456"/>
      <c r="J263" s="87"/>
      <c r="K263" s="87"/>
      <c r="L263" s="488"/>
      <c r="M263" s="87"/>
      <c r="N263" s="87"/>
      <c r="O263" s="87"/>
      <c r="P263" s="87"/>
      <c r="Q263" s="88"/>
      <c r="R263" s="88"/>
      <c r="S263" s="88"/>
      <c r="T263" s="88"/>
      <c r="U263" s="89"/>
    </row>
    <row r="264" spans="1:21" ht="60" customHeight="1" x14ac:dyDescent="0.35">
      <c r="A264" s="489" t="s">
        <v>704</v>
      </c>
      <c r="B264" s="482" t="s">
        <v>163</v>
      </c>
      <c r="C264" s="492">
        <v>5</v>
      </c>
      <c r="D264" s="482" t="s">
        <v>750</v>
      </c>
      <c r="E264" s="482" t="s">
        <v>175</v>
      </c>
      <c r="F264" s="482" t="s">
        <v>2032</v>
      </c>
      <c r="G264" s="482" t="s">
        <v>2576</v>
      </c>
      <c r="H264" s="452" t="s">
        <v>2044</v>
      </c>
      <c r="I264" s="485" t="s">
        <v>2278</v>
      </c>
      <c r="J264" s="87" t="s">
        <v>2620</v>
      </c>
      <c r="K264" s="87" t="s">
        <v>2621</v>
      </c>
      <c r="L264" s="486" t="s">
        <v>2622</v>
      </c>
      <c r="M264" s="87" t="s">
        <v>2623</v>
      </c>
      <c r="N264" s="117">
        <v>45838</v>
      </c>
      <c r="O264" s="87"/>
      <c r="P264" s="87"/>
      <c r="Q264" s="88"/>
      <c r="R264" s="88"/>
      <c r="S264" s="88"/>
      <c r="T264" s="88"/>
      <c r="U264" s="89"/>
    </row>
    <row r="265" spans="1:21" ht="60" customHeight="1" x14ac:dyDescent="0.35">
      <c r="A265" s="490"/>
      <c r="B265" s="483"/>
      <c r="C265" s="493"/>
      <c r="D265" s="483"/>
      <c r="E265" s="483"/>
      <c r="F265" s="483"/>
      <c r="G265" s="483"/>
      <c r="H265" s="453"/>
      <c r="I265" s="455"/>
      <c r="J265" s="87"/>
      <c r="K265" s="87"/>
      <c r="L265" s="487"/>
      <c r="M265" s="87"/>
      <c r="N265" s="87"/>
      <c r="O265" s="87"/>
      <c r="P265" s="87"/>
      <c r="Q265" s="88"/>
      <c r="R265" s="88"/>
      <c r="S265" s="88"/>
      <c r="T265" s="88"/>
      <c r="U265" s="89"/>
    </row>
    <row r="266" spans="1:21" ht="60" customHeight="1" thickBot="1" x14ac:dyDescent="0.4">
      <c r="A266" s="491"/>
      <c r="B266" s="484"/>
      <c r="C266" s="494"/>
      <c r="D266" s="484"/>
      <c r="E266" s="484"/>
      <c r="F266" s="484"/>
      <c r="G266" s="484"/>
      <c r="H266" s="454"/>
      <c r="I266" s="456"/>
      <c r="J266" s="87"/>
      <c r="K266" s="87"/>
      <c r="L266" s="488"/>
      <c r="M266" s="87"/>
      <c r="N266" s="87"/>
      <c r="O266" s="87"/>
      <c r="P266" s="87"/>
      <c r="Q266" s="88"/>
      <c r="R266" s="88"/>
      <c r="S266" s="88"/>
      <c r="T266" s="88"/>
      <c r="U266" s="89"/>
    </row>
    <row r="267" spans="1:21" ht="60" customHeight="1" x14ac:dyDescent="0.35">
      <c r="A267" s="489" t="s">
        <v>2580</v>
      </c>
      <c r="B267" s="482" t="s">
        <v>163</v>
      </c>
      <c r="C267" s="492">
        <v>6</v>
      </c>
      <c r="D267" s="482" t="s">
        <v>750</v>
      </c>
      <c r="E267" s="482" t="s">
        <v>175</v>
      </c>
      <c r="F267" s="482" t="s">
        <v>2061</v>
      </c>
      <c r="G267" s="482" t="s">
        <v>2581</v>
      </c>
      <c r="H267" s="452" t="s">
        <v>2044</v>
      </c>
      <c r="I267" s="485" t="s">
        <v>2278</v>
      </c>
      <c r="J267" s="87" t="s">
        <v>2620</v>
      </c>
      <c r="K267" s="87" t="s">
        <v>2621</v>
      </c>
      <c r="L267" s="486" t="s">
        <v>2622</v>
      </c>
      <c r="M267" s="87" t="s">
        <v>2623</v>
      </c>
      <c r="N267" s="117">
        <v>45838</v>
      </c>
      <c r="O267" s="87"/>
      <c r="P267" s="87"/>
      <c r="Q267" s="88"/>
      <c r="R267" s="88"/>
      <c r="S267" s="88"/>
      <c r="T267" s="88"/>
      <c r="U267" s="89"/>
    </row>
    <row r="268" spans="1:21" ht="60" customHeight="1" x14ac:dyDescent="0.35">
      <c r="A268" s="490"/>
      <c r="B268" s="483"/>
      <c r="C268" s="493"/>
      <c r="D268" s="483"/>
      <c r="E268" s="483"/>
      <c r="F268" s="483"/>
      <c r="G268" s="483"/>
      <c r="H268" s="453"/>
      <c r="I268" s="455"/>
      <c r="J268" s="87"/>
      <c r="K268" s="87"/>
      <c r="L268" s="487"/>
      <c r="M268" s="87"/>
      <c r="N268" s="87"/>
      <c r="O268" s="87"/>
      <c r="P268" s="87"/>
      <c r="Q268" s="88"/>
      <c r="R268" s="88"/>
      <c r="S268" s="88"/>
      <c r="T268" s="88"/>
      <c r="U268" s="89"/>
    </row>
    <row r="269" spans="1:21" ht="60" customHeight="1" thickBot="1" x14ac:dyDescent="0.4">
      <c r="A269" s="491"/>
      <c r="B269" s="484"/>
      <c r="C269" s="494"/>
      <c r="D269" s="484"/>
      <c r="E269" s="484"/>
      <c r="F269" s="484"/>
      <c r="G269" s="484"/>
      <c r="H269" s="454"/>
      <c r="I269" s="456"/>
      <c r="J269" s="87"/>
      <c r="K269" s="87"/>
      <c r="L269" s="488"/>
      <c r="M269" s="87"/>
      <c r="N269" s="87"/>
      <c r="O269" s="87"/>
      <c r="P269" s="87"/>
      <c r="Q269" s="88"/>
      <c r="R269" s="88"/>
      <c r="S269" s="88"/>
      <c r="T269" s="88"/>
      <c r="U269" s="89"/>
    </row>
    <row r="270" spans="1:21" ht="60" customHeight="1" x14ac:dyDescent="0.35">
      <c r="A270" s="489" t="s">
        <v>704</v>
      </c>
      <c r="B270" s="482" t="s">
        <v>163</v>
      </c>
      <c r="C270" s="492">
        <v>7</v>
      </c>
      <c r="D270" s="482" t="s">
        <v>757</v>
      </c>
      <c r="E270" s="482" t="s">
        <v>175</v>
      </c>
      <c r="F270" s="482" t="s">
        <v>2032</v>
      </c>
      <c r="G270" s="482" t="s">
        <v>2587</v>
      </c>
      <c r="H270" s="452" t="s">
        <v>2055</v>
      </c>
      <c r="I270" s="485" t="s">
        <v>2277</v>
      </c>
      <c r="J270" s="87"/>
      <c r="K270" s="87"/>
      <c r="L270" s="486"/>
      <c r="M270" s="87"/>
      <c r="N270" s="87"/>
      <c r="O270" s="87"/>
      <c r="P270" s="87"/>
      <c r="Q270" s="88"/>
      <c r="R270" s="88"/>
      <c r="S270" s="88"/>
      <c r="T270" s="88"/>
      <c r="U270" s="89"/>
    </row>
    <row r="271" spans="1:21" ht="60" customHeight="1" x14ac:dyDescent="0.35">
      <c r="A271" s="490"/>
      <c r="B271" s="483"/>
      <c r="C271" s="493"/>
      <c r="D271" s="483"/>
      <c r="E271" s="483"/>
      <c r="F271" s="483"/>
      <c r="G271" s="483"/>
      <c r="H271" s="453"/>
      <c r="I271" s="455"/>
      <c r="J271" s="87"/>
      <c r="K271" s="87"/>
      <c r="L271" s="487"/>
      <c r="M271" s="87"/>
      <c r="N271" s="87"/>
      <c r="O271" s="87"/>
      <c r="P271" s="87"/>
      <c r="Q271" s="88"/>
      <c r="R271" s="88"/>
      <c r="S271" s="88"/>
      <c r="T271" s="88"/>
      <c r="U271" s="89"/>
    </row>
    <row r="272" spans="1:21" ht="60" customHeight="1" thickBot="1" x14ac:dyDescent="0.4">
      <c r="A272" s="491"/>
      <c r="B272" s="484"/>
      <c r="C272" s="494"/>
      <c r="D272" s="484"/>
      <c r="E272" s="484"/>
      <c r="F272" s="484"/>
      <c r="G272" s="484"/>
      <c r="H272" s="454"/>
      <c r="I272" s="456"/>
      <c r="J272" s="87"/>
      <c r="K272" s="87"/>
      <c r="L272" s="488"/>
      <c r="M272" s="87"/>
      <c r="N272" s="87"/>
      <c r="O272" s="87"/>
      <c r="P272" s="87"/>
      <c r="Q272" s="88"/>
      <c r="R272" s="88"/>
      <c r="S272" s="88"/>
      <c r="T272" s="88"/>
      <c r="U272" s="89"/>
    </row>
    <row r="273" spans="1:21" ht="60" customHeight="1" x14ac:dyDescent="0.35">
      <c r="A273" s="489" t="s">
        <v>704</v>
      </c>
      <c r="B273" s="482" t="s">
        <v>163</v>
      </c>
      <c r="C273" s="492">
        <v>8</v>
      </c>
      <c r="D273" s="482" t="s">
        <v>757</v>
      </c>
      <c r="E273" s="482" t="s">
        <v>175</v>
      </c>
      <c r="F273" s="482" t="s">
        <v>2061</v>
      </c>
      <c r="G273" s="482" t="s">
        <v>2591</v>
      </c>
      <c r="H273" s="452" t="s">
        <v>2044</v>
      </c>
      <c r="I273" s="485" t="s">
        <v>2278</v>
      </c>
      <c r="J273" s="87" t="s">
        <v>2620</v>
      </c>
      <c r="K273" s="87" t="s">
        <v>2621</v>
      </c>
      <c r="L273" s="486" t="s">
        <v>2622</v>
      </c>
      <c r="M273" s="87" t="s">
        <v>2623</v>
      </c>
      <c r="N273" s="101">
        <v>45838</v>
      </c>
      <c r="O273" s="87"/>
      <c r="P273" s="87"/>
      <c r="Q273" s="88"/>
      <c r="R273" s="88"/>
      <c r="S273" s="88"/>
      <c r="T273" s="88"/>
      <c r="U273" s="89"/>
    </row>
    <row r="274" spans="1:21" ht="60" customHeight="1" x14ac:dyDescent="0.35">
      <c r="A274" s="490"/>
      <c r="B274" s="483"/>
      <c r="C274" s="493"/>
      <c r="D274" s="483"/>
      <c r="E274" s="483"/>
      <c r="F274" s="483"/>
      <c r="G274" s="483"/>
      <c r="H274" s="453"/>
      <c r="I274" s="455"/>
      <c r="J274" s="87"/>
      <c r="K274" s="87"/>
      <c r="L274" s="487"/>
      <c r="M274" s="87"/>
      <c r="N274" s="87"/>
      <c r="O274" s="87"/>
      <c r="P274" s="87"/>
      <c r="Q274" s="88"/>
      <c r="R274" s="88"/>
      <c r="S274" s="88"/>
      <c r="T274" s="88"/>
      <c r="U274" s="89"/>
    </row>
    <row r="275" spans="1:21" ht="60" customHeight="1" thickBot="1" x14ac:dyDescent="0.4">
      <c r="A275" s="491"/>
      <c r="B275" s="484"/>
      <c r="C275" s="494"/>
      <c r="D275" s="484"/>
      <c r="E275" s="484"/>
      <c r="F275" s="484"/>
      <c r="G275" s="484"/>
      <c r="H275" s="454"/>
      <c r="I275" s="456"/>
      <c r="J275" s="87"/>
      <c r="K275" s="87"/>
      <c r="L275" s="488"/>
      <c r="M275" s="87"/>
      <c r="N275" s="87"/>
      <c r="O275" s="87"/>
      <c r="P275" s="87"/>
      <c r="Q275" s="88"/>
      <c r="R275" s="88"/>
      <c r="S275" s="88"/>
      <c r="T275" s="88"/>
      <c r="U275" s="89"/>
    </row>
    <row r="276" spans="1:21" ht="60" customHeight="1" x14ac:dyDescent="0.35">
      <c r="A276" s="489" t="s">
        <v>704</v>
      </c>
      <c r="B276" s="482" t="s">
        <v>163</v>
      </c>
      <c r="C276" s="492">
        <v>9</v>
      </c>
      <c r="D276" s="482" t="s">
        <v>2592</v>
      </c>
      <c r="E276" s="482" t="s">
        <v>312</v>
      </c>
      <c r="F276" s="482" t="s">
        <v>2032</v>
      </c>
      <c r="G276" s="482" t="s">
        <v>2593</v>
      </c>
      <c r="H276" s="452" t="s">
        <v>2044</v>
      </c>
      <c r="I276" s="485" t="s">
        <v>2277</v>
      </c>
      <c r="J276" s="87" t="s">
        <v>2620</v>
      </c>
      <c r="K276" s="87" t="s">
        <v>2621</v>
      </c>
      <c r="L276" s="486" t="s">
        <v>2622</v>
      </c>
      <c r="M276" s="87" t="s">
        <v>2623</v>
      </c>
      <c r="N276" s="101">
        <v>45838</v>
      </c>
      <c r="O276" s="87"/>
      <c r="P276" s="87"/>
      <c r="Q276" s="88"/>
      <c r="R276" s="88"/>
      <c r="S276" s="88"/>
      <c r="T276" s="88"/>
      <c r="U276" s="89"/>
    </row>
    <row r="277" spans="1:21" ht="60" customHeight="1" x14ac:dyDescent="0.35">
      <c r="A277" s="490"/>
      <c r="B277" s="483"/>
      <c r="C277" s="493"/>
      <c r="D277" s="483"/>
      <c r="E277" s="483"/>
      <c r="F277" s="483"/>
      <c r="G277" s="483"/>
      <c r="H277" s="453"/>
      <c r="I277" s="455"/>
      <c r="J277" s="87"/>
      <c r="K277" s="87"/>
      <c r="L277" s="487"/>
      <c r="M277" s="87"/>
      <c r="N277" s="87"/>
      <c r="O277" s="87"/>
      <c r="P277" s="87"/>
      <c r="Q277" s="88"/>
      <c r="R277" s="88"/>
      <c r="S277" s="88"/>
      <c r="T277" s="88"/>
      <c r="U277" s="89"/>
    </row>
    <row r="278" spans="1:21" ht="60" customHeight="1" thickBot="1" x14ac:dyDescent="0.4">
      <c r="A278" s="491"/>
      <c r="B278" s="484"/>
      <c r="C278" s="494"/>
      <c r="D278" s="484"/>
      <c r="E278" s="484"/>
      <c r="F278" s="484"/>
      <c r="G278" s="484"/>
      <c r="H278" s="454"/>
      <c r="I278" s="456"/>
      <c r="J278" s="87"/>
      <c r="K278" s="87"/>
      <c r="L278" s="488"/>
      <c r="M278" s="87"/>
      <c r="N278" s="87"/>
      <c r="O278" s="87"/>
      <c r="P278" s="87"/>
      <c r="Q278" s="88"/>
      <c r="R278" s="88"/>
      <c r="S278" s="88"/>
      <c r="T278" s="88"/>
      <c r="U278" s="89"/>
    </row>
    <row r="279" spans="1:21" ht="60" customHeight="1" x14ac:dyDescent="0.35">
      <c r="A279" s="489" t="s">
        <v>704</v>
      </c>
      <c r="B279" s="482" t="s">
        <v>163</v>
      </c>
      <c r="C279" s="492">
        <v>10</v>
      </c>
      <c r="D279" s="482" t="s">
        <v>2592</v>
      </c>
      <c r="E279" s="482" t="s">
        <v>312</v>
      </c>
      <c r="F279" s="482" t="s">
        <v>2061</v>
      </c>
      <c r="G279" s="482" t="s">
        <v>2595</v>
      </c>
      <c r="H279" s="452" t="s">
        <v>2044</v>
      </c>
      <c r="I279" s="485" t="s">
        <v>2277</v>
      </c>
      <c r="J279" s="87" t="s">
        <v>2620</v>
      </c>
      <c r="K279" s="87" t="s">
        <v>2621</v>
      </c>
      <c r="L279" s="486" t="s">
        <v>2622</v>
      </c>
      <c r="M279" s="87" t="s">
        <v>2623</v>
      </c>
      <c r="N279" s="101">
        <v>45838</v>
      </c>
      <c r="O279" s="87"/>
      <c r="P279" s="87"/>
      <c r="Q279" s="88"/>
      <c r="R279" s="88"/>
      <c r="S279" s="88"/>
      <c r="T279" s="88"/>
      <c r="U279" s="89"/>
    </row>
    <row r="280" spans="1:21" ht="60" customHeight="1" x14ac:dyDescent="0.35">
      <c r="A280" s="490"/>
      <c r="B280" s="483"/>
      <c r="C280" s="493"/>
      <c r="D280" s="483"/>
      <c r="E280" s="483"/>
      <c r="F280" s="483"/>
      <c r="G280" s="483"/>
      <c r="H280" s="453"/>
      <c r="I280" s="455"/>
      <c r="J280" s="87"/>
      <c r="K280" s="87"/>
      <c r="L280" s="487"/>
      <c r="M280" s="87"/>
      <c r="N280" s="87"/>
      <c r="O280" s="87"/>
      <c r="P280" s="87"/>
      <c r="Q280" s="88"/>
      <c r="R280" s="88"/>
      <c r="S280" s="88"/>
      <c r="T280" s="88"/>
      <c r="U280" s="89"/>
    </row>
    <row r="281" spans="1:21" ht="60" customHeight="1" thickBot="1" x14ac:dyDescent="0.4">
      <c r="A281" s="491"/>
      <c r="B281" s="484"/>
      <c r="C281" s="494"/>
      <c r="D281" s="484"/>
      <c r="E281" s="484"/>
      <c r="F281" s="484"/>
      <c r="G281" s="484"/>
      <c r="H281" s="454"/>
      <c r="I281" s="456"/>
      <c r="J281" s="87"/>
      <c r="K281" s="87"/>
      <c r="L281" s="488"/>
      <c r="M281" s="87"/>
      <c r="N281" s="87"/>
      <c r="O281" s="87"/>
      <c r="P281" s="87"/>
      <c r="Q281" s="88"/>
      <c r="R281" s="88"/>
      <c r="S281" s="88"/>
      <c r="T281" s="88"/>
      <c r="U281" s="89"/>
    </row>
    <row r="282" spans="1:21" ht="60" customHeight="1" x14ac:dyDescent="0.35">
      <c r="A282" s="489" t="s">
        <v>704</v>
      </c>
      <c r="B282" s="482" t="s">
        <v>163</v>
      </c>
      <c r="C282" s="492">
        <v>11</v>
      </c>
      <c r="D282" s="482" t="s">
        <v>765</v>
      </c>
      <c r="E282" s="482" t="s">
        <v>247</v>
      </c>
      <c r="F282" s="482" t="s">
        <v>2032</v>
      </c>
      <c r="G282" s="482" t="s">
        <v>2596</v>
      </c>
      <c r="H282" s="452" t="s">
        <v>2055</v>
      </c>
      <c r="I282" s="485" t="s">
        <v>2277</v>
      </c>
      <c r="J282" s="87"/>
      <c r="K282" s="87"/>
      <c r="L282" s="486"/>
      <c r="M282" s="87"/>
      <c r="N282" s="87"/>
      <c r="O282" s="87"/>
      <c r="P282" s="87"/>
      <c r="Q282" s="88"/>
      <c r="R282" s="88"/>
      <c r="S282" s="88"/>
      <c r="T282" s="88"/>
      <c r="U282" s="89"/>
    </row>
    <row r="283" spans="1:21" ht="60" customHeight="1" x14ac:dyDescent="0.35">
      <c r="A283" s="490"/>
      <c r="B283" s="483"/>
      <c r="C283" s="493"/>
      <c r="D283" s="483"/>
      <c r="E283" s="483"/>
      <c r="F283" s="483"/>
      <c r="G283" s="483"/>
      <c r="H283" s="453"/>
      <c r="I283" s="455"/>
      <c r="J283" s="87"/>
      <c r="K283" s="87"/>
      <c r="L283" s="487"/>
      <c r="M283" s="87"/>
      <c r="N283" s="87"/>
      <c r="O283" s="87"/>
      <c r="P283" s="87"/>
      <c r="Q283" s="88"/>
      <c r="R283" s="88"/>
      <c r="S283" s="88"/>
      <c r="T283" s="88"/>
      <c r="U283" s="89"/>
    </row>
    <row r="284" spans="1:21" ht="60" customHeight="1" thickBot="1" x14ac:dyDescent="0.4">
      <c r="A284" s="491"/>
      <c r="B284" s="484"/>
      <c r="C284" s="494"/>
      <c r="D284" s="484"/>
      <c r="E284" s="484"/>
      <c r="F284" s="484"/>
      <c r="G284" s="484"/>
      <c r="H284" s="454"/>
      <c r="I284" s="456"/>
      <c r="J284" s="87"/>
      <c r="K284" s="87"/>
      <c r="L284" s="488"/>
      <c r="M284" s="87"/>
      <c r="N284" s="87"/>
      <c r="O284" s="87"/>
      <c r="P284" s="87"/>
      <c r="Q284" s="88"/>
      <c r="R284" s="88"/>
      <c r="S284" s="88"/>
      <c r="T284" s="88"/>
      <c r="U284" s="89"/>
    </row>
    <row r="285" spans="1:21" ht="60" customHeight="1" x14ac:dyDescent="0.35">
      <c r="A285" s="489" t="s">
        <v>704</v>
      </c>
      <c r="B285" s="482" t="s">
        <v>163</v>
      </c>
      <c r="C285" s="492">
        <v>12</v>
      </c>
      <c r="D285" s="482" t="s">
        <v>765</v>
      </c>
      <c r="E285" s="482" t="s">
        <v>247</v>
      </c>
      <c r="F285" s="482" t="s">
        <v>2061</v>
      </c>
      <c r="G285" s="482" t="s">
        <v>2597</v>
      </c>
      <c r="H285" s="452" t="s">
        <v>2055</v>
      </c>
      <c r="I285" s="485" t="s">
        <v>2277</v>
      </c>
      <c r="J285" s="87"/>
      <c r="K285" s="87"/>
      <c r="L285" s="486"/>
      <c r="M285" s="87"/>
      <c r="N285" s="87"/>
      <c r="O285" s="87"/>
      <c r="P285" s="87"/>
      <c r="Q285" s="88"/>
      <c r="R285" s="88"/>
      <c r="S285" s="88"/>
      <c r="T285" s="88"/>
      <c r="U285" s="89"/>
    </row>
    <row r="286" spans="1:21" ht="60" customHeight="1" x14ac:dyDescent="0.35">
      <c r="A286" s="490"/>
      <c r="B286" s="483"/>
      <c r="C286" s="493"/>
      <c r="D286" s="483"/>
      <c r="E286" s="483"/>
      <c r="F286" s="483"/>
      <c r="G286" s="483"/>
      <c r="H286" s="453"/>
      <c r="I286" s="455"/>
      <c r="J286" s="87"/>
      <c r="K286" s="87"/>
      <c r="L286" s="487"/>
      <c r="M286" s="87"/>
      <c r="N286" s="87"/>
      <c r="O286" s="87"/>
      <c r="P286" s="87"/>
      <c r="Q286" s="88"/>
      <c r="R286" s="88"/>
      <c r="S286" s="88"/>
      <c r="T286" s="88"/>
      <c r="U286" s="89"/>
    </row>
    <row r="287" spans="1:21" ht="60" customHeight="1" thickBot="1" x14ac:dyDescent="0.4">
      <c r="A287" s="491"/>
      <c r="B287" s="484"/>
      <c r="C287" s="494"/>
      <c r="D287" s="484"/>
      <c r="E287" s="484"/>
      <c r="F287" s="484"/>
      <c r="G287" s="484"/>
      <c r="H287" s="454"/>
      <c r="I287" s="456"/>
      <c r="J287" s="87"/>
      <c r="K287" s="87"/>
      <c r="L287" s="488"/>
      <c r="M287" s="87"/>
      <c r="N287" s="87"/>
      <c r="O287" s="87"/>
      <c r="P287" s="87"/>
      <c r="Q287" s="88"/>
      <c r="R287" s="88"/>
      <c r="S287" s="88"/>
      <c r="T287" s="88"/>
      <c r="U287" s="89"/>
    </row>
    <row r="288" spans="1:21" ht="60" customHeight="1" x14ac:dyDescent="0.35">
      <c r="A288" s="489" t="s">
        <v>704</v>
      </c>
      <c r="B288" s="482" t="s">
        <v>163</v>
      </c>
      <c r="C288" s="492">
        <v>13</v>
      </c>
      <c r="D288" s="482" t="s">
        <v>753</v>
      </c>
      <c r="E288" s="482" t="s">
        <v>755</v>
      </c>
      <c r="F288" s="482" t="s">
        <v>2032</v>
      </c>
      <c r="G288" s="482" t="s">
        <v>2598</v>
      </c>
      <c r="H288" s="452" t="s">
        <v>2055</v>
      </c>
      <c r="I288" s="485" t="s">
        <v>2277</v>
      </c>
      <c r="J288" s="87"/>
      <c r="K288" s="87"/>
      <c r="L288" s="486"/>
      <c r="M288" s="87"/>
      <c r="N288" s="87"/>
      <c r="O288" s="87"/>
      <c r="P288" s="87"/>
      <c r="Q288" s="88"/>
      <c r="R288" s="88"/>
      <c r="S288" s="88"/>
      <c r="T288" s="88"/>
      <c r="U288" s="89"/>
    </row>
    <row r="289" spans="1:21" ht="60" customHeight="1" x14ac:dyDescent="0.35">
      <c r="A289" s="490"/>
      <c r="B289" s="483"/>
      <c r="C289" s="493"/>
      <c r="D289" s="483"/>
      <c r="E289" s="483"/>
      <c r="F289" s="483"/>
      <c r="G289" s="483"/>
      <c r="H289" s="453"/>
      <c r="I289" s="455"/>
      <c r="J289" s="87"/>
      <c r="K289" s="87"/>
      <c r="L289" s="487"/>
      <c r="M289" s="87"/>
      <c r="N289" s="87"/>
      <c r="O289" s="87"/>
      <c r="P289" s="87"/>
      <c r="Q289" s="88"/>
      <c r="R289" s="88"/>
      <c r="S289" s="88"/>
      <c r="T289" s="88"/>
      <c r="U289" s="89"/>
    </row>
    <row r="290" spans="1:21" ht="60" customHeight="1" thickBot="1" x14ac:dyDescent="0.4">
      <c r="A290" s="491"/>
      <c r="B290" s="484"/>
      <c r="C290" s="494"/>
      <c r="D290" s="484"/>
      <c r="E290" s="484"/>
      <c r="F290" s="484"/>
      <c r="G290" s="484"/>
      <c r="H290" s="454"/>
      <c r="I290" s="456"/>
      <c r="J290" s="87"/>
      <c r="K290" s="87"/>
      <c r="L290" s="488"/>
      <c r="M290" s="87"/>
      <c r="N290" s="87"/>
      <c r="O290" s="87"/>
      <c r="P290" s="87"/>
      <c r="Q290" s="88"/>
      <c r="R290" s="88"/>
      <c r="S290" s="88"/>
      <c r="T290" s="88"/>
      <c r="U290" s="89"/>
    </row>
    <row r="291" spans="1:21" ht="60" customHeight="1" x14ac:dyDescent="0.35">
      <c r="A291" s="489" t="s">
        <v>704</v>
      </c>
      <c r="B291" s="482" t="s">
        <v>163</v>
      </c>
      <c r="C291" s="492">
        <v>14</v>
      </c>
      <c r="D291" s="482" t="s">
        <v>753</v>
      </c>
      <c r="E291" s="482" t="s">
        <v>755</v>
      </c>
      <c r="F291" s="482" t="s">
        <v>2061</v>
      </c>
      <c r="G291" s="482" t="s">
        <v>2604</v>
      </c>
      <c r="H291" s="452" t="s">
        <v>2055</v>
      </c>
      <c r="I291" s="485" t="s">
        <v>2277</v>
      </c>
      <c r="J291" s="87"/>
      <c r="K291" s="87"/>
      <c r="L291" s="486"/>
      <c r="M291" s="87"/>
      <c r="N291" s="87"/>
      <c r="O291" s="87"/>
      <c r="P291" s="87"/>
      <c r="Q291" s="88"/>
      <c r="R291" s="88"/>
      <c r="S291" s="88"/>
      <c r="T291" s="88"/>
      <c r="U291" s="89"/>
    </row>
    <row r="292" spans="1:21" ht="60" customHeight="1" x14ac:dyDescent="0.35">
      <c r="A292" s="490"/>
      <c r="B292" s="483"/>
      <c r="C292" s="493"/>
      <c r="D292" s="483"/>
      <c r="E292" s="483"/>
      <c r="F292" s="483"/>
      <c r="G292" s="483"/>
      <c r="H292" s="453"/>
      <c r="I292" s="455"/>
      <c r="J292" s="87"/>
      <c r="K292" s="87"/>
      <c r="L292" s="487"/>
      <c r="M292" s="87"/>
      <c r="N292" s="87"/>
      <c r="O292" s="87"/>
      <c r="P292" s="87"/>
      <c r="Q292" s="88"/>
      <c r="R292" s="88"/>
      <c r="S292" s="88"/>
      <c r="T292" s="88"/>
      <c r="U292" s="89"/>
    </row>
    <row r="293" spans="1:21" ht="60" customHeight="1" thickBot="1" x14ac:dyDescent="0.4">
      <c r="A293" s="491"/>
      <c r="B293" s="484"/>
      <c r="C293" s="494"/>
      <c r="D293" s="484"/>
      <c r="E293" s="484"/>
      <c r="F293" s="484"/>
      <c r="G293" s="484"/>
      <c r="H293" s="454"/>
      <c r="I293" s="456"/>
      <c r="J293" s="87"/>
      <c r="K293" s="87"/>
      <c r="L293" s="488"/>
      <c r="M293" s="87"/>
      <c r="N293" s="87"/>
      <c r="O293" s="87"/>
      <c r="P293" s="87"/>
      <c r="Q293" s="88"/>
      <c r="R293" s="88"/>
      <c r="S293" s="88"/>
      <c r="T293" s="88"/>
      <c r="U293" s="89"/>
    </row>
    <row r="294" spans="1:21" ht="60" customHeight="1" x14ac:dyDescent="0.35">
      <c r="A294" s="489" t="s">
        <v>704</v>
      </c>
      <c r="B294" s="482" t="s">
        <v>163</v>
      </c>
      <c r="C294" s="492">
        <v>15</v>
      </c>
      <c r="D294" s="482" t="s">
        <v>770</v>
      </c>
      <c r="E294" s="482" t="s">
        <v>247</v>
      </c>
      <c r="F294" s="482" t="s">
        <v>2032</v>
      </c>
      <c r="G294" s="482" t="s">
        <v>2610</v>
      </c>
      <c r="H294" s="452" t="s">
        <v>2044</v>
      </c>
      <c r="I294" s="485" t="s">
        <v>2278</v>
      </c>
      <c r="J294" s="87" t="s">
        <v>2620</v>
      </c>
      <c r="K294" s="87" t="s">
        <v>2621</v>
      </c>
      <c r="L294" s="486" t="s">
        <v>2622</v>
      </c>
      <c r="M294" s="87" t="s">
        <v>2623</v>
      </c>
      <c r="N294" s="101">
        <v>45838</v>
      </c>
      <c r="O294" s="87"/>
      <c r="P294" s="87"/>
      <c r="Q294" s="88"/>
      <c r="R294" s="88"/>
      <c r="S294" s="88"/>
      <c r="T294" s="88"/>
      <c r="U294" s="89"/>
    </row>
    <row r="295" spans="1:21" ht="60" customHeight="1" x14ac:dyDescent="0.35">
      <c r="A295" s="490"/>
      <c r="B295" s="483"/>
      <c r="C295" s="493"/>
      <c r="D295" s="483"/>
      <c r="E295" s="483"/>
      <c r="F295" s="483"/>
      <c r="G295" s="483"/>
      <c r="H295" s="453"/>
      <c r="I295" s="455"/>
      <c r="J295" s="87"/>
      <c r="K295" s="87"/>
      <c r="L295" s="487"/>
      <c r="M295" s="87"/>
      <c r="N295" s="87"/>
      <c r="O295" s="87"/>
      <c r="P295" s="87"/>
      <c r="Q295" s="88"/>
      <c r="R295" s="88"/>
      <c r="S295" s="88"/>
      <c r="T295" s="88"/>
      <c r="U295" s="89"/>
    </row>
    <row r="296" spans="1:21" ht="60" customHeight="1" thickBot="1" x14ac:dyDescent="0.4">
      <c r="A296" s="491"/>
      <c r="B296" s="484"/>
      <c r="C296" s="494"/>
      <c r="D296" s="484"/>
      <c r="E296" s="484"/>
      <c r="F296" s="484"/>
      <c r="G296" s="484"/>
      <c r="H296" s="454"/>
      <c r="I296" s="456"/>
      <c r="J296" s="87"/>
      <c r="K296" s="87"/>
      <c r="L296" s="488"/>
      <c r="M296" s="87"/>
      <c r="N296" s="87"/>
      <c r="O296" s="87"/>
      <c r="P296" s="87"/>
      <c r="Q296" s="88"/>
      <c r="R296" s="88"/>
      <c r="S296" s="88"/>
      <c r="T296" s="88"/>
      <c r="U296" s="89"/>
    </row>
    <row r="297" spans="1:21" ht="60" customHeight="1" x14ac:dyDescent="0.35">
      <c r="A297" s="489" t="s">
        <v>704</v>
      </c>
      <c r="B297" s="482" t="s">
        <v>163</v>
      </c>
      <c r="C297" s="492">
        <v>16</v>
      </c>
      <c r="D297" s="482" t="s">
        <v>770</v>
      </c>
      <c r="E297" s="482" t="s">
        <v>247</v>
      </c>
      <c r="F297" s="482" t="s">
        <v>2061</v>
      </c>
      <c r="G297" s="482" t="s">
        <v>2617</v>
      </c>
      <c r="H297" s="452" t="s">
        <v>2055</v>
      </c>
      <c r="I297" s="485" t="s">
        <v>2278</v>
      </c>
      <c r="J297" s="87"/>
      <c r="K297" s="87"/>
      <c r="L297" s="486"/>
      <c r="M297" s="87"/>
      <c r="N297" s="101"/>
      <c r="O297" s="87"/>
      <c r="P297" s="87"/>
      <c r="Q297" s="88"/>
      <c r="R297" s="88"/>
      <c r="S297" s="88"/>
      <c r="T297" s="88"/>
      <c r="U297" s="89"/>
    </row>
    <row r="298" spans="1:21" ht="60" customHeight="1" x14ac:dyDescent="0.35">
      <c r="A298" s="490"/>
      <c r="B298" s="483"/>
      <c r="C298" s="493"/>
      <c r="D298" s="483"/>
      <c r="E298" s="483"/>
      <c r="F298" s="483"/>
      <c r="G298" s="483"/>
      <c r="H298" s="453"/>
      <c r="I298" s="455"/>
      <c r="J298" s="87"/>
      <c r="K298" s="87"/>
      <c r="L298" s="487"/>
      <c r="M298" s="87"/>
      <c r="N298" s="87"/>
      <c r="O298" s="87"/>
      <c r="P298" s="87"/>
      <c r="Q298" s="88"/>
      <c r="R298" s="88"/>
      <c r="S298" s="88"/>
      <c r="T298" s="88"/>
      <c r="U298" s="89"/>
    </row>
    <row r="299" spans="1:21" ht="60" customHeight="1" thickBot="1" x14ac:dyDescent="0.4">
      <c r="A299" s="491"/>
      <c r="B299" s="484"/>
      <c r="C299" s="494"/>
      <c r="D299" s="484"/>
      <c r="E299" s="484"/>
      <c r="F299" s="484"/>
      <c r="G299" s="484"/>
      <c r="H299" s="454"/>
      <c r="I299" s="456"/>
      <c r="J299" s="87"/>
      <c r="K299" s="87"/>
      <c r="L299" s="488"/>
      <c r="M299" s="87"/>
      <c r="N299" s="87"/>
      <c r="O299" s="87"/>
      <c r="P299" s="87"/>
      <c r="Q299" s="88"/>
      <c r="R299" s="88"/>
      <c r="S299" s="88"/>
      <c r="T299" s="88"/>
      <c r="U299" s="89"/>
    </row>
    <row r="300" spans="1:21" ht="60" customHeight="1" x14ac:dyDescent="0.35">
      <c r="A300" s="489" t="s">
        <v>775</v>
      </c>
      <c r="B300" s="482" t="s">
        <v>163</v>
      </c>
      <c r="C300" s="492">
        <v>1</v>
      </c>
      <c r="D300" s="482" t="s">
        <v>2624</v>
      </c>
      <c r="E300" s="482" t="s">
        <v>227</v>
      </c>
      <c r="F300" s="482" t="s">
        <v>2032</v>
      </c>
      <c r="G300" s="482" t="s">
        <v>2658</v>
      </c>
      <c r="H300" s="452" t="s">
        <v>2055</v>
      </c>
      <c r="I300" s="485" t="s">
        <v>2277</v>
      </c>
      <c r="J300" s="87"/>
      <c r="K300" s="87"/>
      <c r="L300" s="486"/>
      <c r="M300" s="87"/>
      <c r="N300" s="87"/>
      <c r="O300" s="87"/>
      <c r="P300" s="87"/>
      <c r="Q300" s="88"/>
      <c r="R300" s="88"/>
      <c r="S300" s="88"/>
      <c r="T300" s="88"/>
      <c r="U300" s="89"/>
    </row>
    <row r="301" spans="1:21" ht="60" customHeight="1" x14ac:dyDescent="0.35">
      <c r="A301" s="490"/>
      <c r="B301" s="483"/>
      <c r="C301" s="493"/>
      <c r="D301" s="483"/>
      <c r="E301" s="483"/>
      <c r="F301" s="483"/>
      <c r="G301" s="483"/>
      <c r="H301" s="453"/>
      <c r="I301" s="455"/>
      <c r="J301" s="87"/>
      <c r="K301" s="87"/>
      <c r="L301" s="487"/>
      <c r="M301" s="87"/>
      <c r="N301" s="87"/>
      <c r="O301" s="87"/>
      <c r="P301" s="87"/>
      <c r="Q301" s="88"/>
      <c r="R301" s="88"/>
      <c r="S301" s="88"/>
      <c r="T301" s="88"/>
      <c r="U301" s="89"/>
    </row>
    <row r="302" spans="1:21" ht="60" customHeight="1" thickBot="1" x14ac:dyDescent="0.4">
      <c r="A302" s="491"/>
      <c r="B302" s="484"/>
      <c r="C302" s="494"/>
      <c r="D302" s="484"/>
      <c r="E302" s="484"/>
      <c r="F302" s="484"/>
      <c r="G302" s="484"/>
      <c r="H302" s="454"/>
      <c r="I302" s="456"/>
      <c r="J302" s="87"/>
      <c r="K302" s="87"/>
      <c r="L302" s="488"/>
      <c r="M302" s="87"/>
      <c r="N302" s="87"/>
      <c r="O302" s="87"/>
      <c r="P302" s="87"/>
      <c r="Q302" s="88"/>
      <c r="R302" s="88"/>
      <c r="S302" s="88"/>
      <c r="T302" s="88"/>
      <c r="U302" s="89"/>
    </row>
    <row r="303" spans="1:21" ht="60" customHeight="1" x14ac:dyDescent="0.35">
      <c r="A303" s="489" t="s">
        <v>775</v>
      </c>
      <c r="B303" s="482" t="s">
        <v>163</v>
      </c>
      <c r="C303" s="492">
        <v>2</v>
      </c>
      <c r="D303" s="482" t="s">
        <v>2624</v>
      </c>
      <c r="E303" s="482" t="s">
        <v>227</v>
      </c>
      <c r="F303" s="482" t="s">
        <v>2061</v>
      </c>
      <c r="G303" s="482" t="s">
        <v>2659</v>
      </c>
      <c r="H303" s="452" t="s">
        <v>2055</v>
      </c>
      <c r="I303" s="485" t="s">
        <v>2277</v>
      </c>
      <c r="J303" s="87"/>
      <c r="K303" s="87"/>
      <c r="L303" s="486"/>
      <c r="M303" s="87"/>
      <c r="N303" s="87"/>
      <c r="O303" s="87"/>
      <c r="P303" s="87"/>
      <c r="Q303" s="88"/>
      <c r="R303" s="88"/>
      <c r="S303" s="88"/>
      <c r="T303" s="88"/>
      <c r="U303" s="89"/>
    </row>
    <row r="304" spans="1:21" ht="60" customHeight="1" x14ac:dyDescent="0.35">
      <c r="A304" s="490"/>
      <c r="B304" s="483"/>
      <c r="C304" s="493"/>
      <c r="D304" s="483"/>
      <c r="E304" s="483"/>
      <c r="F304" s="483"/>
      <c r="G304" s="483"/>
      <c r="H304" s="453"/>
      <c r="I304" s="455"/>
      <c r="J304" s="87"/>
      <c r="K304" s="87"/>
      <c r="L304" s="487"/>
      <c r="M304" s="87"/>
      <c r="N304" s="87"/>
      <c r="O304" s="87"/>
      <c r="P304" s="87"/>
      <c r="Q304" s="88"/>
      <c r="R304" s="88"/>
      <c r="S304" s="88"/>
      <c r="T304" s="88"/>
      <c r="U304" s="89"/>
    </row>
    <row r="305" spans="1:21" ht="60" customHeight="1" thickBot="1" x14ac:dyDescent="0.4">
      <c r="A305" s="491"/>
      <c r="B305" s="484"/>
      <c r="C305" s="494"/>
      <c r="D305" s="484"/>
      <c r="E305" s="484"/>
      <c r="F305" s="484"/>
      <c r="G305" s="484"/>
      <c r="H305" s="454"/>
      <c r="I305" s="456"/>
      <c r="J305" s="87"/>
      <c r="K305" s="87"/>
      <c r="L305" s="488"/>
      <c r="M305" s="87"/>
      <c r="N305" s="87"/>
      <c r="O305" s="87"/>
      <c r="P305" s="87"/>
      <c r="Q305" s="88"/>
      <c r="R305" s="88"/>
      <c r="S305" s="88"/>
      <c r="T305" s="88"/>
      <c r="U305" s="89"/>
    </row>
    <row r="306" spans="1:21" ht="60" customHeight="1" x14ac:dyDescent="0.35">
      <c r="A306" s="489" t="s">
        <v>775</v>
      </c>
      <c r="B306" s="482" t="s">
        <v>163</v>
      </c>
      <c r="C306" s="492">
        <v>3</v>
      </c>
      <c r="D306" s="482" t="s">
        <v>2447</v>
      </c>
      <c r="E306" s="482" t="s">
        <v>253</v>
      </c>
      <c r="F306" s="482" t="s">
        <v>2032</v>
      </c>
      <c r="G306" s="482" t="s">
        <v>2660</v>
      </c>
      <c r="H306" s="452" t="s">
        <v>2055</v>
      </c>
      <c r="I306" s="485" t="s">
        <v>2277</v>
      </c>
      <c r="J306" s="87"/>
      <c r="K306" s="87"/>
      <c r="L306" s="486"/>
      <c r="M306" s="87"/>
      <c r="N306" s="101">
        <v>45838</v>
      </c>
      <c r="O306" s="87"/>
      <c r="P306" s="87"/>
      <c r="Q306" s="88"/>
      <c r="R306" s="88"/>
      <c r="S306" s="88"/>
      <c r="T306" s="88"/>
      <c r="U306" s="89"/>
    </row>
    <row r="307" spans="1:21" ht="60" customHeight="1" x14ac:dyDescent="0.35">
      <c r="A307" s="490"/>
      <c r="B307" s="483"/>
      <c r="C307" s="493"/>
      <c r="D307" s="483"/>
      <c r="E307" s="483"/>
      <c r="F307" s="483"/>
      <c r="G307" s="483"/>
      <c r="H307" s="453"/>
      <c r="I307" s="455"/>
      <c r="J307" s="87"/>
      <c r="K307" s="87"/>
      <c r="L307" s="487"/>
      <c r="M307" s="87"/>
      <c r="N307" s="87"/>
      <c r="O307" s="87"/>
      <c r="P307" s="87"/>
      <c r="Q307" s="88"/>
      <c r="R307" s="88"/>
      <c r="S307" s="88"/>
      <c r="T307" s="88"/>
      <c r="U307" s="89"/>
    </row>
    <row r="308" spans="1:21" ht="60" customHeight="1" thickBot="1" x14ac:dyDescent="0.4">
      <c r="A308" s="491"/>
      <c r="B308" s="484"/>
      <c r="C308" s="494"/>
      <c r="D308" s="484"/>
      <c r="E308" s="484"/>
      <c r="F308" s="484"/>
      <c r="G308" s="484"/>
      <c r="H308" s="454"/>
      <c r="I308" s="456"/>
      <c r="J308" s="87"/>
      <c r="K308" s="87"/>
      <c r="L308" s="488"/>
      <c r="M308" s="87"/>
      <c r="N308" s="87"/>
      <c r="O308" s="87"/>
      <c r="P308" s="87"/>
      <c r="Q308" s="88"/>
      <c r="R308" s="88"/>
      <c r="S308" s="88"/>
      <c r="T308" s="88"/>
      <c r="U308" s="89"/>
    </row>
    <row r="309" spans="1:21" ht="60" customHeight="1" x14ac:dyDescent="0.35">
      <c r="A309" s="489" t="s">
        <v>775</v>
      </c>
      <c r="B309" s="482" t="s">
        <v>163</v>
      </c>
      <c r="C309" s="492">
        <v>4</v>
      </c>
      <c r="D309" s="482" t="s">
        <v>2447</v>
      </c>
      <c r="E309" s="482" t="s">
        <v>253</v>
      </c>
      <c r="F309" s="482" t="s">
        <v>2061</v>
      </c>
      <c r="G309" s="482" t="s">
        <v>2661</v>
      </c>
      <c r="H309" s="452" t="s">
        <v>2055</v>
      </c>
      <c r="I309" s="485" t="s">
        <v>2277</v>
      </c>
      <c r="J309" s="87"/>
      <c r="K309" s="87"/>
      <c r="L309" s="486"/>
      <c r="M309" s="87"/>
      <c r="N309" s="87"/>
      <c r="O309" s="87"/>
      <c r="P309" s="87"/>
      <c r="Q309" s="88"/>
      <c r="R309" s="88"/>
      <c r="S309" s="88"/>
      <c r="T309" s="88"/>
      <c r="U309" s="89"/>
    </row>
    <row r="310" spans="1:21" ht="60" customHeight="1" x14ac:dyDescent="0.35">
      <c r="A310" s="490"/>
      <c r="B310" s="483"/>
      <c r="C310" s="493"/>
      <c r="D310" s="483"/>
      <c r="E310" s="483"/>
      <c r="F310" s="483"/>
      <c r="G310" s="483"/>
      <c r="H310" s="453"/>
      <c r="I310" s="455"/>
      <c r="J310" s="87"/>
      <c r="K310" s="87"/>
      <c r="L310" s="487"/>
      <c r="M310" s="87"/>
      <c r="N310" s="87"/>
      <c r="O310" s="87"/>
      <c r="P310" s="87"/>
      <c r="Q310" s="88"/>
      <c r="R310" s="88"/>
      <c r="S310" s="88"/>
      <c r="T310" s="88"/>
      <c r="U310" s="89"/>
    </row>
    <row r="311" spans="1:21" ht="60" customHeight="1" thickBot="1" x14ac:dyDescent="0.4">
      <c r="A311" s="491"/>
      <c r="B311" s="484"/>
      <c r="C311" s="494"/>
      <c r="D311" s="484"/>
      <c r="E311" s="484"/>
      <c r="F311" s="484"/>
      <c r="G311" s="484"/>
      <c r="H311" s="454"/>
      <c r="I311" s="456"/>
      <c r="J311" s="87"/>
      <c r="K311" s="87"/>
      <c r="L311" s="488"/>
      <c r="M311" s="87"/>
      <c r="N311" s="87"/>
      <c r="O311" s="87"/>
      <c r="P311" s="87"/>
      <c r="Q311" s="88"/>
      <c r="R311" s="88"/>
      <c r="S311" s="88"/>
      <c r="T311" s="88"/>
      <c r="U311" s="89"/>
    </row>
    <row r="312" spans="1:21" ht="60" customHeight="1" x14ac:dyDescent="0.35">
      <c r="A312" s="489" t="s">
        <v>775</v>
      </c>
      <c r="B312" s="482" t="s">
        <v>163</v>
      </c>
      <c r="C312" s="492">
        <v>5</v>
      </c>
      <c r="D312" s="482" t="s">
        <v>2627</v>
      </c>
      <c r="E312" s="482" t="s">
        <v>227</v>
      </c>
      <c r="F312" s="482" t="s">
        <v>2032</v>
      </c>
      <c r="G312" s="482" t="s">
        <v>2662</v>
      </c>
      <c r="H312" s="452" t="s">
        <v>2055</v>
      </c>
      <c r="I312" s="485" t="s">
        <v>2277</v>
      </c>
      <c r="J312" s="87"/>
      <c r="K312" s="87"/>
      <c r="L312" s="486"/>
      <c r="M312" s="87"/>
      <c r="N312" s="87"/>
      <c r="O312" s="87"/>
      <c r="P312" s="87"/>
      <c r="Q312" s="88"/>
      <c r="R312" s="88"/>
      <c r="S312" s="88"/>
      <c r="T312" s="88"/>
      <c r="U312" s="89"/>
    </row>
    <row r="313" spans="1:21" ht="60" customHeight="1" x14ac:dyDescent="0.35">
      <c r="A313" s="490"/>
      <c r="B313" s="483"/>
      <c r="C313" s="493"/>
      <c r="D313" s="483"/>
      <c r="E313" s="483"/>
      <c r="F313" s="483"/>
      <c r="G313" s="483"/>
      <c r="H313" s="453"/>
      <c r="I313" s="455"/>
      <c r="J313" s="87"/>
      <c r="K313" s="87"/>
      <c r="L313" s="487"/>
      <c r="M313" s="87"/>
      <c r="N313" s="87"/>
      <c r="O313" s="87"/>
      <c r="P313" s="87"/>
      <c r="Q313" s="88"/>
      <c r="R313" s="88"/>
      <c r="S313" s="88"/>
      <c r="T313" s="88"/>
      <c r="U313" s="89"/>
    </row>
    <row r="314" spans="1:21" ht="60" customHeight="1" thickBot="1" x14ac:dyDescent="0.4">
      <c r="A314" s="491"/>
      <c r="B314" s="484"/>
      <c r="C314" s="494"/>
      <c r="D314" s="484"/>
      <c r="E314" s="484"/>
      <c r="F314" s="484"/>
      <c r="G314" s="484"/>
      <c r="H314" s="454"/>
      <c r="I314" s="456"/>
      <c r="J314" s="87"/>
      <c r="K314" s="87"/>
      <c r="L314" s="488"/>
      <c r="M314" s="87"/>
      <c r="N314" s="87"/>
      <c r="O314" s="87"/>
      <c r="P314" s="87"/>
      <c r="Q314" s="88"/>
      <c r="R314" s="88"/>
      <c r="S314" s="88"/>
      <c r="T314" s="88"/>
      <c r="U314" s="89"/>
    </row>
    <row r="315" spans="1:21" ht="60" customHeight="1" x14ac:dyDescent="0.35">
      <c r="A315" s="489" t="s">
        <v>775</v>
      </c>
      <c r="B315" s="482" t="s">
        <v>163</v>
      </c>
      <c r="C315" s="492">
        <v>6</v>
      </c>
      <c r="D315" s="482" t="s">
        <v>2627</v>
      </c>
      <c r="E315" s="482" t="s">
        <v>227</v>
      </c>
      <c r="F315" s="482" t="s">
        <v>2061</v>
      </c>
      <c r="G315" s="482" t="s">
        <v>2663</v>
      </c>
      <c r="H315" s="452" t="s">
        <v>2055</v>
      </c>
      <c r="I315" s="485" t="s">
        <v>2277</v>
      </c>
      <c r="J315" s="87"/>
      <c r="K315" s="87"/>
      <c r="L315" s="486"/>
      <c r="M315" s="87"/>
      <c r="N315" s="87"/>
      <c r="O315" s="87"/>
      <c r="P315" s="87"/>
      <c r="Q315" s="88"/>
      <c r="R315" s="88"/>
      <c r="S315" s="88"/>
      <c r="T315" s="88"/>
      <c r="U315" s="89"/>
    </row>
    <row r="316" spans="1:21" ht="60" customHeight="1" x14ac:dyDescent="0.35">
      <c r="A316" s="490"/>
      <c r="B316" s="483"/>
      <c r="C316" s="493"/>
      <c r="D316" s="483"/>
      <c r="E316" s="483"/>
      <c r="F316" s="483"/>
      <c r="G316" s="483"/>
      <c r="H316" s="453"/>
      <c r="I316" s="455"/>
      <c r="J316" s="87"/>
      <c r="K316" s="87"/>
      <c r="L316" s="487"/>
      <c r="M316" s="87"/>
      <c r="N316" s="87"/>
      <c r="O316" s="87"/>
      <c r="P316" s="87"/>
      <c r="Q316" s="88"/>
      <c r="R316" s="88"/>
      <c r="S316" s="88"/>
      <c r="T316" s="88"/>
      <c r="U316" s="89"/>
    </row>
    <row r="317" spans="1:21" ht="60" customHeight="1" thickBot="1" x14ac:dyDescent="0.4">
      <c r="A317" s="491"/>
      <c r="B317" s="484"/>
      <c r="C317" s="494"/>
      <c r="D317" s="484"/>
      <c r="E317" s="484"/>
      <c r="F317" s="484"/>
      <c r="G317" s="484"/>
      <c r="H317" s="454"/>
      <c r="I317" s="456"/>
      <c r="J317" s="87"/>
      <c r="K317" s="87"/>
      <c r="L317" s="488"/>
      <c r="M317" s="87"/>
      <c r="N317" s="87"/>
      <c r="O317" s="87"/>
      <c r="P317" s="87"/>
      <c r="Q317" s="88"/>
      <c r="R317" s="88"/>
      <c r="S317" s="88"/>
      <c r="T317" s="88"/>
      <c r="U317" s="89"/>
    </row>
    <row r="318" spans="1:21" ht="60" customHeight="1" x14ac:dyDescent="0.35">
      <c r="A318" s="489" t="s">
        <v>775</v>
      </c>
      <c r="B318" s="482" t="s">
        <v>163</v>
      </c>
      <c r="C318" s="492">
        <v>7</v>
      </c>
      <c r="D318" s="482" t="s">
        <v>2629</v>
      </c>
      <c r="E318" s="482" t="s">
        <v>312</v>
      </c>
      <c r="F318" s="482" t="s">
        <v>2032</v>
      </c>
      <c r="G318" s="482" t="s">
        <v>2664</v>
      </c>
      <c r="H318" s="452" t="s">
        <v>2055</v>
      </c>
      <c r="I318" s="485" t="s">
        <v>2277</v>
      </c>
      <c r="J318" s="87"/>
      <c r="K318" s="87"/>
      <c r="L318" s="486"/>
      <c r="M318" s="87"/>
      <c r="N318" s="87"/>
      <c r="O318" s="87"/>
      <c r="P318" s="87"/>
      <c r="Q318" s="88"/>
      <c r="R318" s="88"/>
      <c r="S318" s="88"/>
      <c r="T318" s="88"/>
      <c r="U318" s="89"/>
    </row>
    <row r="319" spans="1:21" ht="60" customHeight="1" x14ac:dyDescent="0.35">
      <c r="A319" s="490"/>
      <c r="B319" s="483"/>
      <c r="C319" s="493"/>
      <c r="D319" s="483"/>
      <c r="E319" s="483"/>
      <c r="F319" s="483"/>
      <c r="G319" s="483"/>
      <c r="H319" s="453"/>
      <c r="I319" s="455"/>
      <c r="J319" s="87"/>
      <c r="K319" s="87"/>
      <c r="L319" s="487"/>
      <c r="M319" s="87"/>
      <c r="N319" s="87"/>
      <c r="O319" s="87"/>
      <c r="P319" s="87"/>
      <c r="Q319" s="88"/>
      <c r="R319" s="88"/>
      <c r="S319" s="88"/>
      <c r="T319" s="88"/>
      <c r="U319" s="89"/>
    </row>
    <row r="320" spans="1:21" ht="60" customHeight="1" thickBot="1" x14ac:dyDescent="0.4">
      <c r="A320" s="491"/>
      <c r="B320" s="484"/>
      <c r="C320" s="494"/>
      <c r="D320" s="484"/>
      <c r="E320" s="484"/>
      <c r="F320" s="484"/>
      <c r="G320" s="484"/>
      <c r="H320" s="454"/>
      <c r="I320" s="456"/>
      <c r="J320" s="87"/>
      <c r="K320" s="87"/>
      <c r="L320" s="488"/>
      <c r="M320" s="87"/>
      <c r="N320" s="87"/>
      <c r="O320" s="87"/>
      <c r="P320" s="87"/>
      <c r="Q320" s="88"/>
      <c r="R320" s="88"/>
      <c r="S320" s="88"/>
      <c r="T320" s="88"/>
      <c r="U320" s="89"/>
    </row>
    <row r="321" spans="1:21" ht="60" customHeight="1" x14ac:dyDescent="0.35">
      <c r="A321" s="489" t="s">
        <v>775</v>
      </c>
      <c r="B321" s="482" t="s">
        <v>163</v>
      </c>
      <c r="C321" s="492">
        <v>8</v>
      </c>
      <c r="D321" s="482" t="s">
        <v>2629</v>
      </c>
      <c r="E321" s="482" t="s">
        <v>312</v>
      </c>
      <c r="F321" s="482" t="s">
        <v>2061</v>
      </c>
      <c r="G321" s="482" t="s">
        <v>2665</v>
      </c>
      <c r="H321" s="452" t="s">
        <v>2055</v>
      </c>
      <c r="I321" s="485" t="s">
        <v>2277</v>
      </c>
      <c r="J321" s="87"/>
      <c r="K321" s="87"/>
      <c r="L321" s="486"/>
      <c r="M321" s="87"/>
      <c r="N321" s="87"/>
      <c r="O321" s="87"/>
      <c r="P321" s="87"/>
      <c r="Q321" s="88"/>
      <c r="R321" s="88"/>
      <c r="S321" s="88"/>
      <c r="T321" s="88"/>
      <c r="U321" s="89"/>
    </row>
    <row r="322" spans="1:21" ht="60" customHeight="1" x14ac:dyDescent="0.35">
      <c r="A322" s="490"/>
      <c r="B322" s="483"/>
      <c r="C322" s="493"/>
      <c r="D322" s="483"/>
      <c r="E322" s="483"/>
      <c r="F322" s="483"/>
      <c r="G322" s="483"/>
      <c r="H322" s="453"/>
      <c r="I322" s="455"/>
      <c r="J322" s="87"/>
      <c r="K322" s="87"/>
      <c r="L322" s="487"/>
      <c r="M322" s="87"/>
      <c r="N322" s="87"/>
      <c r="O322" s="87"/>
      <c r="P322" s="87"/>
      <c r="Q322" s="88"/>
      <c r="R322" s="88"/>
      <c r="S322" s="88"/>
      <c r="T322" s="88"/>
      <c r="U322" s="89"/>
    </row>
    <row r="323" spans="1:21" ht="60" customHeight="1" thickBot="1" x14ac:dyDescent="0.4">
      <c r="A323" s="491"/>
      <c r="B323" s="484"/>
      <c r="C323" s="494"/>
      <c r="D323" s="484"/>
      <c r="E323" s="484"/>
      <c r="F323" s="484"/>
      <c r="G323" s="484"/>
      <c r="H323" s="454"/>
      <c r="I323" s="456"/>
      <c r="J323" s="87"/>
      <c r="K323" s="87"/>
      <c r="L323" s="488"/>
      <c r="M323" s="87"/>
      <c r="N323" s="87"/>
      <c r="O323" s="87"/>
      <c r="P323" s="87"/>
      <c r="Q323" s="88"/>
      <c r="R323" s="88"/>
      <c r="S323" s="88"/>
      <c r="T323" s="88"/>
      <c r="U323" s="89"/>
    </row>
    <row r="324" spans="1:21" ht="60" customHeight="1" x14ac:dyDescent="0.35">
      <c r="A324" s="489" t="s">
        <v>775</v>
      </c>
      <c r="B324" s="482" t="s">
        <v>163</v>
      </c>
      <c r="C324" s="492">
        <v>9</v>
      </c>
      <c r="D324" s="482" t="s">
        <v>2633</v>
      </c>
      <c r="E324" s="482" t="s">
        <v>247</v>
      </c>
      <c r="F324" s="482" t="s">
        <v>2032</v>
      </c>
      <c r="G324" s="482" t="s">
        <v>2666</v>
      </c>
      <c r="H324" s="452" t="s">
        <v>2055</v>
      </c>
      <c r="I324" s="485" t="s">
        <v>2277</v>
      </c>
      <c r="J324" s="87"/>
      <c r="K324" s="87"/>
      <c r="L324" s="486"/>
      <c r="M324" s="87"/>
      <c r="N324" s="87"/>
      <c r="O324" s="87"/>
      <c r="P324" s="87"/>
      <c r="Q324" s="88"/>
      <c r="R324" s="88"/>
      <c r="S324" s="88"/>
      <c r="T324" s="88"/>
      <c r="U324" s="89"/>
    </row>
    <row r="325" spans="1:21" ht="60" customHeight="1" x14ac:dyDescent="0.35">
      <c r="A325" s="490"/>
      <c r="B325" s="483"/>
      <c r="C325" s="493"/>
      <c r="D325" s="483"/>
      <c r="E325" s="483"/>
      <c r="F325" s="483"/>
      <c r="G325" s="483"/>
      <c r="H325" s="453"/>
      <c r="I325" s="455"/>
      <c r="J325" s="87"/>
      <c r="K325" s="87"/>
      <c r="L325" s="487"/>
      <c r="M325" s="87"/>
      <c r="N325" s="87"/>
      <c r="O325" s="87"/>
      <c r="P325" s="87"/>
      <c r="Q325" s="88"/>
      <c r="R325" s="88"/>
      <c r="S325" s="88"/>
      <c r="T325" s="88"/>
      <c r="U325" s="89"/>
    </row>
    <row r="326" spans="1:21" ht="60" customHeight="1" thickBot="1" x14ac:dyDescent="0.4">
      <c r="A326" s="491"/>
      <c r="B326" s="484"/>
      <c r="C326" s="494"/>
      <c r="D326" s="484"/>
      <c r="E326" s="484"/>
      <c r="F326" s="484"/>
      <c r="G326" s="484"/>
      <c r="H326" s="454"/>
      <c r="I326" s="456"/>
      <c r="J326" s="87"/>
      <c r="K326" s="87"/>
      <c r="L326" s="488"/>
      <c r="M326" s="87"/>
      <c r="N326" s="87"/>
      <c r="O326" s="87"/>
      <c r="P326" s="87"/>
      <c r="Q326" s="88"/>
      <c r="R326" s="88"/>
      <c r="S326" s="88"/>
      <c r="T326" s="88"/>
      <c r="U326" s="89"/>
    </row>
    <row r="327" spans="1:21" ht="60" customHeight="1" x14ac:dyDescent="0.35">
      <c r="A327" s="489" t="s">
        <v>775</v>
      </c>
      <c r="B327" s="482" t="s">
        <v>163</v>
      </c>
      <c r="C327" s="492">
        <v>10</v>
      </c>
      <c r="D327" s="482" t="s">
        <v>2633</v>
      </c>
      <c r="E327" s="482" t="s">
        <v>247</v>
      </c>
      <c r="F327" s="482" t="s">
        <v>2061</v>
      </c>
      <c r="G327" s="482" t="s">
        <v>2667</v>
      </c>
      <c r="H327" s="452" t="s">
        <v>2055</v>
      </c>
      <c r="I327" s="485" t="s">
        <v>2277</v>
      </c>
      <c r="J327" s="87"/>
      <c r="K327" s="87"/>
      <c r="L327" s="486"/>
      <c r="M327" s="87"/>
      <c r="N327" s="87"/>
      <c r="O327" s="87"/>
      <c r="P327" s="87"/>
      <c r="Q327" s="88"/>
      <c r="R327" s="88"/>
      <c r="S327" s="88"/>
      <c r="T327" s="88"/>
      <c r="U327" s="89"/>
    </row>
    <row r="328" spans="1:21" ht="60" customHeight="1" x14ac:dyDescent="0.35">
      <c r="A328" s="490"/>
      <c r="B328" s="483"/>
      <c r="C328" s="493"/>
      <c r="D328" s="483"/>
      <c r="E328" s="483"/>
      <c r="F328" s="483"/>
      <c r="G328" s="483"/>
      <c r="H328" s="453"/>
      <c r="I328" s="455"/>
      <c r="J328" s="87"/>
      <c r="K328" s="87"/>
      <c r="L328" s="487"/>
      <c r="M328" s="87"/>
      <c r="N328" s="87"/>
      <c r="O328" s="87"/>
      <c r="P328" s="87"/>
      <c r="Q328" s="88"/>
      <c r="R328" s="88"/>
      <c r="S328" s="88"/>
      <c r="T328" s="88"/>
      <c r="U328" s="89"/>
    </row>
    <row r="329" spans="1:21" ht="60" customHeight="1" thickBot="1" x14ac:dyDescent="0.4">
      <c r="A329" s="491"/>
      <c r="B329" s="484"/>
      <c r="C329" s="494"/>
      <c r="D329" s="484"/>
      <c r="E329" s="484"/>
      <c r="F329" s="484"/>
      <c r="G329" s="484"/>
      <c r="H329" s="454"/>
      <c r="I329" s="456"/>
      <c r="J329" s="87"/>
      <c r="K329" s="87"/>
      <c r="L329" s="488"/>
      <c r="M329" s="87"/>
      <c r="N329" s="87"/>
      <c r="O329" s="87"/>
      <c r="P329" s="87"/>
      <c r="Q329" s="88"/>
      <c r="R329" s="88"/>
      <c r="S329" s="88"/>
      <c r="T329" s="88"/>
      <c r="U329" s="89"/>
    </row>
    <row r="330" spans="1:21" ht="60" customHeight="1" x14ac:dyDescent="0.35">
      <c r="A330" s="489" t="s">
        <v>775</v>
      </c>
      <c r="B330" s="482" t="s">
        <v>163</v>
      </c>
      <c r="C330" s="492">
        <v>11</v>
      </c>
      <c r="D330" s="482" t="s">
        <v>2635</v>
      </c>
      <c r="E330" s="482" t="s">
        <v>247</v>
      </c>
      <c r="F330" s="482" t="s">
        <v>2032</v>
      </c>
      <c r="G330" s="482" t="s">
        <v>2668</v>
      </c>
      <c r="H330" s="452" t="s">
        <v>2055</v>
      </c>
      <c r="I330" s="485" t="s">
        <v>2277</v>
      </c>
      <c r="J330" s="87"/>
      <c r="K330" s="87"/>
      <c r="L330" s="486"/>
      <c r="M330" s="87"/>
      <c r="N330" s="87"/>
      <c r="O330" s="87"/>
      <c r="P330" s="87"/>
      <c r="Q330" s="88"/>
      <c r="R330" s="88"/>
      <c r="S330" s="88"/>
      <c r="T330" s="88"/>
      <c r="U330" s="89"/>
    </row>
    <row r="331" spans="1:21" ht="60" customHeight="1" x14ac:dyDescent="0.35">
      <c r="A331" s="490"/>
      <c r="B331" s="483"/>
      <c r="C331" s="493"/>
      <c r="D331" s="483"/>
      <c r="E331" s="483"/>
      <c r="F331" s="483"/>
      <c r="G331" s="483"/>
      <c r="H331" s="453"/>
      <c r="I331" s="455"/>
      <c r="J331" s="87"/>
      <c r="K331" s="87"/>
      <c r="L331" s="487"/>
      <c r="M331" s="87"/>
      <c r="N331" s="87"/>
      <c r="O331" s="87"/>
      <c r="P331" s="87"/>
      <c r="Q331" s="88"/>
      <c r="R331" s="88"/>
      <c r="S331" s="88"/>
      <c r="T331" s="88"/>
      <c r="U331" s="89"/>
    </row>
    <row r="332" spans="1:21" ht="60" customHeight="1" thickBot="1" x14ac:dyDescent="0.4">
      <c r="A332" s="491"/>
      <c r="B332" s="484"/>
      <c r="C332" s="494"/>
      <c r="D332" s="484"/>
      <c r="E332" s="484"/>
      <c r="F332" s="484"/>
      <c r="G332" s="484"/>
      <c r="H332" s="454"/>
      <c r="I332" s="456"/>
      <c r="J332" s="87"/>
      <c r="K332" s="87"/>
      <c r="L332" s="488"/>
      <c r="M332" s="87"/>
      <c r="N332" s="87"/>
      <c r="O332" s="87"/>
      <c r="P332" s="87"/>
      <c r="Q332" s="88"/>
      <c r="R332" s="88"/>
      <c r="S332" s="88"/>
      <c r="T332" s="88"/>
      <c r="U332" s="89"/>
    </row>
    <row r="333" spans="1:21" ht="60" customHeight="1" x14ac:dyDescent="0.35">
      <c r="A333" s="489" t="s">
        <v>775</v>
      </c>
      <c r="B333" s="482" t="s">
        <v>163</v>
      </c>
      <c r="C333" s="492">
        <v>12</v>
      </c>
      <c r="D333" s="482" t="s">
        <v>2635</v>
      </c>
      <c r="E333" s="482" t="s">
        <v>247</v>
      </c>
      <c r="F333" s="482" t="s">
        <v>2061</v>
      </c>
      <c r="G333" s="482" t="s">
        <v>2669</v>
      </c>
      <c r="H333" s="452" t="s">
        <v>2055</v>
      </c>
      <c r="I333" s="485" t="s">
        <v>2277</v>
      </c>
      <c r="J333" s="87"/>
      <c r="K333" s="87"/>
      <c r="L333" s="486"/>
      <c r="M333" s="87"/>
      <c r="N333" s="87"/>
      <c r="O333" s="87"/>
      <c r="P333" s="87"/>
      <c r="Q333" s="88"/>
      <c r="R333" s="88"/>
      <c r="S333" s="88"/>
      <c r="T333" s="88"/>
      <c r="U333" s="89"/>
    </row>
    <row r="334" spans="1:21" ht="60" customHeight="1" x14ac:dyDescent="0.35">
      <c r="A334" s="490"/>
      <c r="B334" s="483"/>
      <c r="C334" s="493"/>
      <c r="D334" s="483"/>
      <c r="E334" s="483"/>
      <c r="F334" s="483"/>
      <c r="G334" s="483"/>
      <c r="H334" s="453"/>
      <c r="I334" s="455"/>
      <c r="J334" s="87"/>
      <c r="K334" s="87"/>
      <c r="L334" s="487"/>
      <c r="M334" s="87"/>
      <c r="N334" s="87"/>
      <c r="O334" s="87"/>
      <c r="P334" s="87"/>
      <c r="Q334" s="88"/>
      <c r="R334" s="88"/>
      <c r="S334" s="88"/>
      <c r="T334" s="88"/>
      <c r="U334" s="89"/>
    </row>
    <row r="335" spans="1:21" ht="60" customHeight="1" thickBot="1" x14ac:dyDescent="0.4">
      <c r="A335" s="491"/>
      <c r="B335" s="484"/>
      <c r="C335" s="494"/>
      <c r="D335" s="484"/>
      <c r="E335" s="484"/>
      <c r="F335" s="484"/>
      <c r="G335" s="484"/>
      <c r="H335" s="454"/>
      <c r="I335" s="456"/>
      <c r="J335" s="87"/>
      <c r="K335" s="87"/>
      <c r="L335" s="488"/>
      <c r="M335" s="87"/>
      <c r="N335" s="87"/>
      <c r="O335" s="87"/>
      <c r="P335" s="87"/>
      <c r="Q335" s="88"/>
      <c r="R335" s="88"/>
      <c r="S335" s="88"/>
      <c r="T335" s="88"/>
      <c r="U335" s="89"/>
    </row>
    <row r="336" spans="1:21" ht="60" customHeight="1" x14ac:dyDescent="0.35">
      <c r="A336" s="489" t="s">
        <v>775</v>
      </c>
      <c r="B336" s="482" t="s">
        <v>163</v>
      </c>
      <c r="C336" s="492">
        <v>13</v>
      </c>
      <c r="D336" s="482" t="s">
        <v>2647</v>
      </c>
      <c r="E336" s="482" t="s">
        <v>247</v>
      </c>
      <c r="F336" s="482" t="s">
        <v>2648</v>
      </c>
      <c r="G336" s="482" t="s">
        <v>2670</v>
      </c>
      <c r="H336" s="452" t="s">
        <v>2055</v>
      </c>
      <c r="I336" s="485" t="s">
        <v>2277</v>
      </c>
      <c r="J336" s="87"/>
      <c r="K336" s="87"/>
      <c r="L336" s="486"/>
      <c r="M336" s="87"/>
      <c r="N336" s="87"/>
      <c r="O336" s="87"/>
      <c r="P336" s="87"/>
      <c r="Q336" s="88"/>
      <c r="R336" s="88"/>
      <c r="S336" s="88"/>
      <c r="T336" s="88"/>
      <c r="U336" s="89"/>
    </row>
    <row r="337" spans="1:21" ht="60" customHeight="1" x14ac:dyDescent="0.35">
      <c r="A337" s="490"/>
      <c r="B337" s="483"/>
      <c r="C337" s="493"/>
      <c r="D337" s="483"/>
      <c r="E337" s="483"/>
      <c r="F337" s="483"/>
      <c r="G337" s="483"/>
      <c r="H337" s="453"/>
      <c r="I337" s="455"/>
      <c r="J337" s="87"/>
      <c r="K337" s="87"/>
      <c r="L337" s="487"/>
      <c r="M337" s="87"/>
      <c r="N337" s="87"/>
      <c r="O337" s="87"/>
      <c r="P337" s="87"/>
      <c r="Q337" s="88"/>
      <c r="R337" s="88"/>
      <c r="S337" s="88"/>
      <c r="T337" s="88"/>
      <c r="U337" s="89"/>
    </row>
    <row r="338" spans="1:21" ht="60" customHeight="1" thickBot="1" x14ac:dyDescent="0.4">
      <c r="A338" s="491"/>
      <c r="B338" s="484"/>
      <c r="C338" s="494"/>
      <c r="D338" s="484"/>
      <c r="E338" s="484"/>
      <c r="F338" s="484"/>
      <c r="G338" s="484"/>
      <c r="H338" s="454"/>
      <c r="I338" s="456"/>
      <c r="J338" s="87"/>
      <c r="K338" s="87"/>
      <c r="L338" s="488"/>
      <c r="M338" s="87"/>
      <c r="N338" s="87"/>
      <c r="O338" s="87"/>
      <c r="P338" s="87"/>
      <c r="Q338" s="88"/>
      <c r="R338" s="88"/>
      <c r="S338" s="88"/>
      <c r="T338" s="88"/>
      <c r="U338" s="89"/>
    </row>
    <row r="339" spans="1:21" ht="60" customHeight="1" x14ac:dyDescent="0.35">
      <c r="A339" s="489" t="s">
        <v>775</v>
      </c>
      <c r="B339" s="482" t="s">
        <v>163</v>
      </c>
      <c r="C339" s="492">
        <v>14</v>
      </c>
      <c r="D339" s="482" t="s">
        <v>2647</v>
      </c>
      <c r="E339" s="482" t="s">
        <v>247</v>
      </c>
      <c r="F339" s="482" t="s">
        <v>2061</v>
      </c>
      <c r="G339" s="482" t="s">
        <v>2671</v>
      </c>
      <c r="H339" s="452" t="s">
        <v>2055</v>
      </c>
      <c r="I339" s="485" t="s">
        <v>2277</v>
      </c>
      <c r="J339" s="87"/>
      <c r="K339" s="87"/>
      <c r="L339" s="486"/>
      <c r="M339" s="87"/>
      <c r="N339" s="87"/>
      <c r="O339" s="87"/>
      <c r="P339" s="87"/>
      <c r="Q339" s="88"/>
      <c r="R339" s="88"/>
      <c r="S339" s="88"/>
      <c r="T339" s="88"/>
      <c r="U339" s="89"/>
    </row>
    <row r="340" spans="1:21" ht="60" customHeight="1" x14ac:dyDescent="0.35">
      <c r="A340" s="490"/>
      <c r="B340" s="483"/>
      <c r="C340" s="493"/>
      <c r="D340" s="483"/>
      <c r="E340" s="483"/>
      <c r="F340" s="483"/>
      <c r="G340" s="483"/>
      <c r="H340" s="453"/>
      <c r="I340" s="455"/>
      <c r="J340" s="87"/>
      <c r="K340" s="87"/>
      <c r="L340" s="487"/>
      <c r="M340" s="87"/>
      <c r="N340" s="87"/>
      <c r="O340" s="87"/>
      <c r="P340" s="87"/>
      <c r="Q340" s="88"/>
      <c r="R340" s="88"/>
      <c r="S340" s="88"/>
      <c r="T340" s="88"/>
      <c r="U340" s="89"/>
    </row>
    <row r="341" spans="1:21" ht="60" customHeight="1" thickBot="1" x14ac:dyDescent="0.4">
      <c r="A341" s="491"/>
      <c r="B341" s="484"/>
      <c r="C341" s="494"/>
      <c r="D341" s="484"/>
      <c r="E341" s="484"/>
      <c r="F341" s="484"/>
      <c r="G341" s="484"/>
      <c r="H341" s="454"/>
      <c r="I341" s="456"/>
      <c r="J341" s="87"/>
      <c r="K341" s="87"/>
      <c r="L341" s="488"/>
      <c r="M341" s="87"/>
      <c r="N341" s="87"/>
      <c r="O341" s="87"/>
      <c r="P341" s="87"/>
      <c r="Q341" s="88"/>
      <c r="R341" s="88"/>
      <c r="S341" s="88"/>
      <c r="T341" s="88"/>
      <c r="U341" s="89"/>
    </row>
    <row r="342" spans="1:21" ht="60" customHeight="1" x14ac:dyDescent="0.35">
      <c r="A342" s="489" t="s">
        <v>775</v>
      </c>
      <c r="B342" s="482" t="s">
        <v>163</v>
      </c>
      <c r="C342" s="492">
        <v>15</v>
      </c>
      <c r="D342" s="482" t="s">
        <v>2655</v>
      </c>
      <c r="E342" s="482" t="s">
        <v>243</v>
      </c>
      <c r="F342" s="482" t="s">
        <v>2032</v>
      </c>
      <c r="G342" s="482" t="s">
        <v>2672</v>
      </c>
      <c r="H342" s="452" t="s">
        <v>2055</v>
      </c>
      <c r="I342" s="485" t="s">
        <v>2277</v>
      </c>
      <c r="J342" s="87"/>
      <c r="K342" s="87"/>
      <c r="L342" s="486"/>
      <c r="M342" s="87"/>
      <c r="N342" s="87"/>
      <c r="O342" s="87"/>
      <c r="P342" s="87"/>
      <c r="Q342" s="88"/>
      <c r="R342" s="88"/>
      <c r="S342" s="88"/>
      <c r="T342" s="88"/>
      <c r="U342" s="89"/>
    </row>
    <row r="343" spans="1:21" ht="60" customHeight="1" x14ac:dyDescent="0.35">
      <c r="A343" s="490"/>
      <c r="B343" s="483"/>
      <c r="C343" s="493"/>
      <c r="D343" s="483"/>
      <c r="E343" s="483"/>
      <c r="F343" s="483"/>
      <c r="G343" s="483"/>
      <c r="H343" s="453"/>
      <c r="I343" s="455"/>
      <c r="J343" s="87"/>
      <c r="K343" s="87"/>
      <c r="L343" s="487"/>
      <c r="M343" s="87"/>
      <c r="N343" s="87"/>
      <c r="O343" s="87"/>
      <c r="P343" s="87"/>
      <c r="Q343" s="88"/>
      <c r="R343" s="88"/>
      <c r="S343" s="88"/>
      <c r="T343" s="88"/>
      <c r="U343" s="89"/>
    </row>
    <row r="344" spans="1:21" ht="60" customHeight="1" thickBot="1" x14ac:dyDescent="0.4">
      <c r="A344" s="491"/>
      <c r="B344" s="484"/>
      <c r="C344" s="494"/>
      <c r="D344" s="484"/>
      <c r="E344" s="484"/>
      <c r="F344" s="484"/>
      <c r="G344" s="484"/>
      <c r="H344" s="454"/>
      <c r="I344" s="456"/>
      <c r="J344" s="87"/>
      <c r="K344" s="87"/>
      <c r="L344" s="488"/>
      <c r="M344" s="87"/>
      <c r="N344" s="87"/>
      <c r="O344" s="87"/>
      <c r="P344" s="87"/>
      <c r="Q344" s="88"/>
      <c r="R344" s="88"/>
      <c r="S344" s="88"/>
      <c r="T344" s="88"/>
      <c r="U344" s="89"/>
    </row>
    <row r="345" spans="1:21" ht="60" customHeight="1" x14ac:dyDescent="0.35">
      <c r="A345" s="489" t="s">
        <v>775</v>
      </c>
      <c r="B345" s="482" t="s">
        <v>163</v>
      </c>
      <c r="C345" s="492">
        <v>16</v>
      </c>
      <c r="D345" s="482" t="s">
        <v>2655</v>
      </c>
      <c r="E345" s="482" t="s">
        <v>243</v>
      </c>
      <c r="F345" s="482" t="s">
        <v>2061</v>
      </c>
      <c r="G345" s="482" t="s">
        <v>2673</v>
      </c>
      <c r="H345" s="452" t="s">
        <v>2055</v>
      </c>
      <c r="I345" s="485" t="s">
        <v>2277</v>
      </c>
      <c r="J345" s="87"/>
      <c r="K345" s="87"/>
      <c r="L345" s="486"/>
      <c r="M345" s="87"/>
      <c r="N345" s="87"/>
      <c r="O345" s="87"/>
      <c r="P345" s="87"/>
      <c r="Q345" s="88"/>
      <c r="R345" s="88"/>
      <c r="S345" s="88"/>
      <c r="T345" s="88"/>
      <c r="U345" s="89"/>
    </row>
    <row r="346" spans="1:21" ht="60" customHeight="1" x14ac:dyDescent="0.35">
      <c r="A346" s="490"/>
      <c r="B346" s="483"/>
      <c r="C346" s="493"/>
      <c r="D346" s="483"/>
      <c r="E346" s="483"/>
      <c r="F346" s="483"/>
      <c r="G346" s="483"/>
      <c r="H346" s="453"/>
      <c r="I346" s="455"/>
      <c r="J346" s="87"/>
      <c r="K346" s="87"/>
      <c r="L346" s="487"/>
      <c r="M346" s="87"/>
      <c r="N346" s="87"/>
      <c r="O346" s="87"/>
      <c r="P346" s="87"/>
      <c r="Q346" s="88"/>
      <c r="R346" s="88"/>
      <c r="S346" s="88"/>
      <c r="T346" s="88"/>
      <c r="U346" s="89"/>
    </row>
    <row r="347" spans="1:21" ht="60" customHeight="1" thickBot="1" x14ac:dyDescent="0.4">
      <c r="A347" s="491"/>
      <c r="B347" s="484"/>
      <c r="C347" s="494"/>
      <c r="D347" s="484"/>
      <c r="E347" s="484"/>
      <c r="F347" s="484"/>
      <c r="G347" s="484"/>
      <c r="H347" s="454"/>
      <c r="I347" s="456"/>
      <c r="J347" s="87"/>
      <c r="K347" s="87"/>
      <c r="L347" s="488"/>
      <c r="M347" s="87"/>
      <c r="N347" s="87"/>
      <c r="O347" s="87"/>
      <c r="P347" s="87"/>
      <c r="Q347" s="88"/>
      <c r="R347" s="88"/>
      <c r="S347" s="88"/>
      <c r="T347" s="88"/>
      <c r="U347" s="89"/>
    </row>
    <row r="348" spans="1:21" ht="60" customHeight="1" x14ac:dyDescent="0.35">
      <c r="A348" s="489" t="s">
        <v>774</v>
      </c>
      <c r="B348" s="482" t="s">
        <v>163</v>
      </c>
      <c r="C348" s="492">
        <v>17</v>
      </c>
      <c r="D348" s="482" t="s">
        <v>465</v>
      </c>
      <c r="E348" s="482" t="s">
        <v>175</v>
      </c>
      <c r="F348" s="482" t="s">
        <v>2032</v>
      </c>
      <c r="G348" s="482" t="s">
        <v>2550</v>
      </c>
      <c r="H348" s="452" t="s">
        <v>2055</v>
      </c>
      <c r="I348" s="485" t="s">
        <v>2277</v>
      </c>
      <c r="J348" s="87"/>
      <c r="K348" s="87"/>
      <c r="L348" s="486"/>
      <c r="M348" s="87"/>
      <c r="N348" s="87"/>
      <c r="O348" s="87"/>
      <c r="P348" s="87"/>
      <c r="Q348" s="88"/>
      <c r="R348" s="88"/>
      <c r="S348" s="88"/>
      <c r="T348" s="88"/>
      <c r="U348" s="89"/>
    </row>
    <row r="349" spans="1:21" ht="60" customHeight="1" x14ac:dyDescent="0.35">
      <c r="A349" s="490"/>
      <c r="B349" s="483"/>
      <c r="C349" s="493"/>
      <c r="D349" s="483"/>
      <c r="E349" s="483"/>
      <c r="F349" s="483"/>
      <c r="G349" s="483"/>
      <c r="H349" s="453"/>
      <c r="I349" s="455"/>
      <c r="J349" s="87"/>
      <c r="K349" s="87"/>
      <c r="L349" s="487"/>
      <c r="M349" s="87"/>
      <c r="N349" s="87"/>
      <c r="O349" s="87"/>
      <c r="P349" s="87"/>
      <c r="Q349" s="88"/>
      <c r="R349" s="88"/>
      <c r="S349" s="88"/>
      <c r="T349" s="88"/>
      <c r="U349" s="89"/>
    </row>
    <row r="350" spans="1:21" ht="60" customHeight="1" thickBot="1" x14ac:dyDescent="0.4">
      <c r="A350" s="491"/>
      <c r="B350" s="484"/>
      <c r="C350" s="494"/>
      <c r="D350" s="484"/>
      <c r="E350" s="484"/>
      <c r="F350" s="484"/>
      <c r="G350" s="484"/>
      <c r="H350" s="454"/>
      <c r="I350" s="456"/>
      <c r="J350" s="87"/>
      <c r="K350" s="87"/>
      <c r="L350" s="488"/>
      <c r="M350" s="87"/>
      <c r="N350" s="87"/>
      <c r="O350" s="87"/>
      <c r="P350" s="87"/>
      <c r="Q350" s="88"/>
      <c r="R350" s="88"/>
      <c r="S350" s="88"/>
      <c r="T350" s="88"/>
      <c r="U350" s="89"/>
    </row>
    <row r="351" spans="1:21" ht="60" customHeight="1" x14ac:dyDescent="0.35">
      <c r="A351" s="489" t="s">
        <v>775</v>
      </c>
      <c r="B351" s="482" t="s">
        <v>163</v>
      </c>
      <c r="C351" s="492">
        <v>18</v>
      </c>
      <c r="D351" s="482" t="s">
        <v>465</v>
      </c>
      <c r="E351" s="482" t="s">
        <v>175</v>
      </c>
      <c r="F351" s="482" t="s">
        <v>2061</v>
      </c>
      <c r="G351" s="482" t="s">
        <v>2551</v>
      </c>
      <c r="H351" s="452" t="s">
        <v>2055</v>
      </c>
      <c r="I351" s="485" t="s">
        <v>2277</v>
      </c>
      <c r="J351" s="87"/>
      <c r="K351" s="87"/>
      <c r="L351" s="486"/>
      <c r="M351" s="87"/>
      <c r="N351" s="87"/>
      <c r="O351" s="87"/>
      <c r="P351" s="87"/>
      <c r="Q351" s="88"/>
      <c r="R351" s="88"/>
      <c r="S351" s="88"/>
      <c r="T351" s="88"/>
      <c r="U351" s="89"/>
    </row>
    <row r="352" spans="1:21" ht="60" customHeight="1" x14ac:dyDescent="0.35">
      <c r="A352" s="490"/>
      <c r="B352" s="483"/>
      <c r="C352" s="493"/>
      <c r="D352" s="483"/>
      <c r="E352" s="483"/>
      <c r="F352" s="483"/>
      <c r="G352" s="483"/>
      <c r="H352" s="453"/>
      <c r="I352" s="455"/>
      <c r="J352" s="87"/>
      <c r="K352" s="87"/>
      <c r="L352" s="487"/>
      <c r="M352" s="87"/>
      <c r="N352" s="87"/>
      <c r="O352" s="87"/>
      <c r="P352" s="87"/>
      <c r="Q352" s="88"/>
      <c r="R352" s="88"/>
      <c r="S352" s="88"/>
      <c r="T352" s="88"/>
      <c r="U352" s="89"/>
    </row>
    <row r="353" spans="1:21" ht="60" customHeight="1" thickBot="1" x14ac:dyDescent="0.4">
      <c r="A353" s="491"/>
      <c r="B353" s="484"/>
      <c r="C353" s="494"/>
      <c r="D353" s="484"/>
      <c r="E353" s="484"/>
      <c r="F353" s="484"/>
      <c r="G353" s="484"/>
      <c r="H353" s="454"/>
      <c r="I353" s="456"/>
      <c r="J353" s="87"/>
      <c r="K353" s="87"/>
      <c r="L353" s="488"/>
      <c r="M353" s="87"/>
      <c r="N353" s="87"/>
      <c r="O353" s="87"/>
      <c r="P353" s="87"/>
      <c r="Q353" s="88"/>
      <c r="R353" s="88"/>
      <c r="S353" s="88"/>
      <c r="T353" s="88"/>
      <c r="U353" s="89"/>
    </row>
    <row r="354" spans="1:21" ht="60" customHeight="1" x14ac:dyDescent="0.35">
      <c r="A354" s="489" t="s">
        <v>1406</v>
      </c>
      <c r="B354" s="482" t="s">
        <v>163</v>
      </c>
      <c r="C354" s="492">
        <v>1</v>
      </c>
      <c r="D354" s="482" t="s">
        <v>2329</v>
      </c>
      <c r="E354" s="482" t="s">
        <v>253</v>
      </c>
      <c r="F354" s="482" t="s">
        <v>2032</v>
      </c>
      <c r="G354" s="482" t="s">
        <v>2730</v>
      </c>
      <c r="H354" s="452" t="s">
        <v>2055</v>
      </c>
      <c r="I354" s="485" t="s">
        <v>2277</v>
      </c>
      <c r="J354" s="87"/>
      <c r="K354" s="87"/>
      <c r="L354" s="486"/>
      <c r="M354" s="87"/>
      <c r="N354" s="87"/>
      <c r="O354" s="87"/>
      <c r="P354" s="87"/>
      <c r="Q354" s="88"/>
      <c r="R354" s="88"/>
      <c r="S354" s="88"/>
      <c r="T354" s="88"/>
      <c r="U354" s="89"/>
    </row>
    <row r="355" spans="1:21" ht="60" customHeight="1" x14ac:dyDescent="0.35">
      <c r="A355" s="490"/>
      <c r="B355" s="483"/>
      <c r="C355" s="493"/>
      <c r="D355" s="483"/>
      <c r="E355" s="483"/>
      <c r="F355" s="483"/>
      <c r="G355" s="483"/>
      <c r="H355" s="453"/>
      <c r="I355" s="455"/>
      <c r="J355" s="87"/>
      <c r="K355" s="87"/>
      <c r="L355" s="487"/>
      <c r="M355" s="87"/>
      <c r="N355" s="87"/>
      <c r="O355" s="87"/>
      <c r="P355" s="87"/>
      <c r="Q355" s="88"/>
      <c r="R355" s="88"/>
      <c r="S355" s="88"/>
      <c r="T355" s="88"/>
      <c r="U355" s="89"/>
    </row>
    <row r="356" spans="1:21" ht="60" customHeight="1" thickBot="1" x14ac:dyDescent="0.4">
      <c r="A356" s="491"/>
      <c r="B356" s="484"/>
      <c r="C356" s="494"/>
      <c r="D356" s="484"/>
      <c r="E356" s="484"/>
      <c r="F356" s="484"/>
      <c r="G356" s="484"/>
      <c r="H356" s="454"/>
      <c r="I356" s="456"/>
      <c r="J356" s="87"/>
      <c r="K356" s="87"/>
      <c r="L356" s="488"/>
      <c r="M356" s="87"/>
      <c r="N356" s="87"/>
      <c r="O356" s="87"/>
      <c r="P356" s="87"/>
      <c r="Q356" s="88"/>
      <c r="R356" s="88"/>
      <c r="S356" s="88"/>
      <c r="T356" s="88"/>
      <c r="U356" s="89"/>
    </row>
    <row r="357" spans="1:21" ht="60" customHeight="1" x14ac:dyDescent="0.35">
      <c r="A357" s="489" t="s">
        <v>1406</v>
      </c>
      <c r="B357" s="482" t="s">
        <v>163</v>
      </c>
      <c r="C357" s="492">
        <v>2</v>
      </c>
      <c r="D357" s="482" t="s">
        <v>2329</v>
      </c>
      <c r="E357" s="482" t="s">
        <v>253</v>
      </c>
      <c r="F357" s="482" t="s">
        <v>2061</v>
      </c>
      <c r="G357" s="482" t="s">
        <v>2731</v>
      </c>
      <c r="H357" s="452" t="s">
        <v>2055</v>
      </c>
      <c r="I357" s="485" t="s">
        <v>2277</v>
      </c>
      <c r="J357" s="87"/>
      <c r="K357" s="87"/>
      <c r="L357" s="486"/>
      <c r="M357" s="87"/>
      <c r="N357" s="87"/>
      <c r="O357" s="87"/>
      <c r="P357" s="87"/>
      <c r="Q357" s="88"/>
      <c r="R357" s="88"/>
      <c r="S357" s="88"/>
      <c r="T357" s="88"/>
      <c r="U357" s="89"/>
    </row>
    <row r="358" spans="1:21" ht="60" customHeight="1" x14ac:dyDescent="0.35">
      <c r="A358" s="490"/>
      <c r="B358" s="483"/>
      <c r="C358" s="493"/>
      <c r="D358" s="483"/>
      <c r="E358" s="483"/>
      <c r="F358" s="483"/>
      <c r="G358" s="483"/>
      <c r="H358" s="453"/>
      <c r="I358" s="455"/>
      <c r="J358" s="87"/>
      <c r="K358" s="87"/>
      <c r="L358" s="487"/>
      <c r="M358" s="87"/>
      <c r="N358" s="87"/>
      <c r="O358" s="87"/>
      <c r="P358" s="87"/>
      <c r="Q358" s="88"/>
      <c r="R358" s="88"/>
      <c r="S358" s="88"/>
      <c r="T358" s="88"/>
      <c r="U358" s="89"/>
    </row>
    <row r="359" spans="1:21" ht="60" customHeight="1" thickBot="1" x14ac:dyDescent="0.4">
      <c r="A359" s="491"/>
      <c r="B359" s="484"/>
      <c r="C359" s="494"/>
      <c r="D359" s="484"/>
      <c r="E359" s="484"/>
      <c r="F359" s="484"/>
      <c r="G359" s="484"/>
      <c r="H359" s="454"/>
      <c r="I359" s="456"/>
      <c r="J359" s="87"/>
      <c r="K359" s="87"/>
      <c r="L359" s="488"/>
      <c r="M359" s="87"/>
      <c r="N359" s="87"/>
      <c r="O359" s="87"/>
      <c r="P359" s="87"/>
      <c r="Q359" s="88"/>
      <c r="R359" s="88"/>
      <c r="S359" s="88"/>
      <c r="T359" s="88"/>
      <c r="U359" s="89"/>
    </row>
    <row r="360" spans="1:21" ht="60" customHeight="1" x14ac:dyDescent="0.35">
      <c r="A360" s="489" t="s">
        <v>1406</v>
      </c>
      <c r="B360" s="482" t="s">
        <v>163</v>
      </c>
      <c r="C360" s="492">
        <v>3</v>
      </c>
      <c r="D360" s="482" t="s">
        <v>2342</v>
      </c>
      <c r="E360" s="482" t="s">
        <v>253</v>
      </c>
      <c r="F360" s="482" t="s">
        <v>2032</v>
      </c>
      <c r="G360" s="482" t="s">
        <v>2732</v>
      </c>
      <c r="H360" s="452" t="s">
        <v>2055</v>
      </c>
      <c r="I360" s="485" t="s">
        <v>2277</v>
      </c>
      <c r="J360" s="87"/>
      <c r="K360" s="87"/>
      <c r="L360" s="486"/>
      <c r="M360" s="87"/>
      <c r="N360" s="87"/>
      <c r="O360" s="87"/>
      <c r="P360" s="87"/>
      <c r="Q360" s="88"/>
      <c r="R360" s="88"/>
      <c r="S360" s="88"/>
      <c r="T360" s="88"/>
      <c r="U360" s="89"/>
    </row>
    <row r="361" spans="1:21" ht="60" customHeight="1" x14ac:dyDescent="0.35">
      <c r="A361" s="490"/>
      <c r="B361" s="483"/>
      <c r="C361" s="493"/>
      <c r="D361" s="483"/>
      <c r="E361" s="483"/>
      <c r="F361" s="483"/>
      <c r="G361" s="483"/>
      <c r="H361" s="453"/>
      <c r="I361" s="455"/>
      <c r="J361" s="87"/>
      <c r="K361" s="87"/>
      <c r="L361" s="487"/>
      <c r="M361" s="87"/>
      <c r="N361" s="87"/>
      <c r="O361" s="87"/>
      <c r="P361" s="87"/>
      <c r="Q361" s="88"/>
      <c r="R361" s="88"/>
      <c r="S361" s="88"/>
      <c r="T361" s="88"/>
      <c r="U361" s="89"/>
    </row>
    <row r="362" spans="1:21" ht="60" customHeight="1" thickBot="1" x14ac:dyDescent="0.4">
      <c r="A362" s="491"/>
      <c r="B362" s="484"/>
      <c r="C362" s="494"/>
      <c r="D362" s="484"/>
      <c r="E362" s="484"/>
      <c r="F362" s="484"/>
      <c r="G362" s="484"/>
      <c r="H362" s="454"/>
      <c r="I362" s="456"/>
      <c r="J362" s="87"/>
      <c r="K362" s="87"/>
      <c r="L362" s="488"/>
      <c r="M362" s="87"/>
      <c r="N362" s="87"/>
      <c r="O362" s="87"/>
      <c r="P362" s="87"/>
      <c r="Q362" s="88"/>
      <c r="R362" s="88"/>
      <c r="S362" s="88"/>
      <c r="T362" s="88"/>
      <c r="U362" s="89"/>
    </row>
    <row r="363" spans="1:21" ht="60" customHeight="1" x14ac:dyDescent="0.35">
      <c r="A363" s="489" t="s">
        <v>1406</v>
      </c>
      <c r="B363" s="482" t="s">
        <v>163</v>
      </c>
      <c r="C363" s="492">
        <v>4</v>
      </c>
      <c r="D363" s="482" t="s">
        <v>2342</v>
      </c>
      <c r="E363" s="482" t="s">
        <v>253</v>
      </c>
      <c r="F363" s="482" t="s">
        <v>2061</v>
      </c>
      <c r="G363" s="482" t="s">
        <v>2574</v>
      </c>
      <c r="H363" s="452" t="s">
        <v>2044</v>
      </c>
      <c r="I363" s="485" t="s">
        <v>2278</v>
      </c>
      <c r="J363" s="87" t="s">
        <v>2728</v>
      </c>
      <c r="K363" s="87" t="s">
        <v>2729</v>
      </c>
      <c r="L363" s="486" t="s">
        <v>2290</v>
      </c>
      <c r="M363" s="87" t="s">
        <v>2733</v>
      </c>
      <c r="N363" s="101">
        <v>45838</v>
      </c>
      <c r="O363" s="87"/>
      <c r="P363" s="87"/>
      <c r="Q363" s="88"/>
      <c r="R363" s="88"/>
      <c r="S363" s="88"/>
      <c r="T363" s="88"/>
      <c r="U363" s="89"/>
    </row>
    <row r="364" spans="1:21" ht="60" customHeight="1" x14ac:dyDescent="0.35">
      <c r="A364" s="490"/>
      <c r="B364" s="483"/>
      <c r="C364" s="493"/>
      <c r="D364" s="483"/>
      <c r="E364" s="483"/>
      <c r="F364" s="483"/>
      <c r="G364" s="483"/>
      <c r="H364" s="453"/>
      <c r="I364" s="455"/>
      <c r="J364" s="87"/>
      <c r="K364" s="87"/>
      <c r="L364" s="487"/>
      <c r="M364" s="87"/>
      <c r="N364" s="87"/>
      <c r="O364" s="87"/>
      <c r="P364" s="87"/>
      <c r="Q364" s="88"/>
      <c r="R364" s="88"/>
      <c r="S364" s="88"/>
      <c r="T364" s="88"/>
      <c r="U364" s="89"/>
    </row>
    <row r="365" spans="1:21" ht="60" customHeight="1" thickBot="1" x14ac:dyDescent="0.4">
      <c r="A365" s="491"/>
      <c r="B365" s="484"/>
      <c r="C365" s="494"/>
      <c r="D365" s="484"/>
      <c r="E365" s="484"/>
      <c r="F365" s="484"/>
      <c r="G365" s="484"/>
      <c r="H365" s="454"/>
      <c r="I365" s="456"/>
      <c r="J365" s="87"/>
      <c r="K365" s="87"/>
      <c r="L365" s="488"/>
      <c r="M365" s="87"/>
      <c r="N365" s="87"/>
      <c r="O365" s="87"/>
      <c r="P365" s="87"/>
      <c r="Q365" s="88"/>
      <c r="R365" s="88"/>
      <c r="S365" s="88"/>
      <c r="T365" s="88"/>
      <c r="U365" s="89"/>
    </row>
    <row r="366" spans="1:21" ht="60" customHeight="1" x14ac:dyDescent="0.35">
      <c r="A366" s="489" t="s">
        <v>1406</v>
      </c>
      <c r="B366" s="482" t="s">
        <v>163</v>
      </c>
      <c r="C366" s="492">
        <v>5</v>
      </c>
      <c r="D366" s="482" t="s">
        <v>312</v>
      </c>
      <c r="E366" s="482" t="s">
        <v>312</v>
      </c>
      <c r="F366" s="482" t="s">
        <v>2032</v>
      </c>
      <c r="G366" s="482" t="s">
        <v>2552</v>
      </c>
      <c r="H366" s="452" t="s">
        <v>2055</v>
      </c>
      <c r="I366" s="485" t="s">
        <v>2277</v>
      </c>
      <c r="J366" s="87"/>
      <c r="K366" s="87"/>
      <c r="L366" s="486"/>
      <c r="M366" s="87"/>
      <c r="N366" s="87"/>
      <c r="O366" s="87"/>
      <c r="P366" s="87"/>
      <c r="Q366" s="88"/>
      <c r="R366" s="88"/>
      <c r="S366" s="88"/>
      <c r="T366" s="88"/>
      <c r="U366" s="89"/>
    </row>
    <row r="367" spans="1:21" ht="60" customHeight="1" x14ac:dyDescent="0.35">
      <c r="A367" s="490"/>
      <c r="B367" s="483"/>
      <c r="C367" s="493"/>
      <c r="D367" s="483"/>
      <c r="E367" s="483"/>
      <c r="F367" s="483"/>
      <c r="G367" s="483"/>
      <c r="H367" s="453"/>
      <c r="I367" s="455"/>
      <c r="J367" s="87"/>
      <c r="K367" s="87"/>
      <c r="L367" s="487"/>
      <c r="M367" s="87"/>
      <c r="N367" s="87"/>
      <c r="O367" s="87"/>
      <c r="P367" s="87"/>
      <c r="Q367" s="88"/>
      <c r="R367" s="88"/>
      <c r="S367" s="88"/>
      <c r="T367" s="88"/>
      <c r="U367" s="89"/>
    </row>
    <row r="368" spans="1:21" ht="60" customHeight="1" thickBot="1" x14ac:dyDescent="0.4">
      <c r="A368" s="491"/>
      <c r="B368" s="484"/>
      <c r="C368" s="494"/>
      <c r="D368" s="484"/>
      <c r="E368" s="484"/>
      <c r="F368" s="484"/>
      <c r="G368" s="484"/>
      <c r="H368" s="454"/>
      <c r="I368" s="456"/>
      <c r="J368" s="87"/>
      <c r="K368" s="87"/>
      <c r="L368" s="488"/>
      <c r="M368" s="87"/>
      <c r="N368" s="87"/>
      <c r="O368" s="87"/>
      <c r="P368" s="87"/>
      <c r="Q368" s="88"/>
      <c r="R368" s="88"/>
      <c r="S368" s="88"/>
      <c r="T368" s="88"/>
      <c r="U368" s="89"/>
    </row>
    <row r="369" spans="1:21" ht="60" customHeight="1" x14ac:dyDescent="0.35">
      <c r="A369" s="489" t="s">
        <v>1406</v>
      </c>
      <c r="B369" s="482" t="s">
        <v>163</v>
      </c>
      <c r="C369" s="492">
        <v>6</v>
      </c>
      <c r="D369" s="482" t="s">
        <v>312</v>
      </c>
      <c r="E369" s="482" t="s">
        <v>312</v>
      </c>
      <c r="F369" s="482" t="s">
        <v>2061</v>
      </c>
      <c r="G369" s="482" t="s">
        <v>2556</v>
      </c>
      <c r="H369" s="452" t="s">
        <v>2055</v>
      </c>
      <c r="I369" s="485" t="s">
        <v>2277</v>
      </c>
      <c r="J369" s="87"/>
      <c r="K369" s="87"/>
      <c r="L369" s="486"/>
      <c r="M369" s="87"/>
      <c r="N369" s="87"/>
      <c r="O369" s="87"/>
      <c r="P369" s="87"/>
      <c r="Q369" s="88"/>
      <c r="R369" s="88"/>
      <c r="S369" s="88"/>
      <c r="T369" s="88"/>
      <c r="U369" s="89"/>
    </row>
    <row r="370" spans="1:21" ht="60" customHeight="1" x14ac:dyDescent="0.35">
      <c r="A370" s="490"/>
      <c r="B370" s="483"/>
      <c r="C370" s="493"/>
      <c r="D370" s="483"/>
      <c r="E370" s="483"/>
      <c r="F370" s="483"/>
      <c r="G370" s="483"/>
      <c r="H370" s="453"/>
      <c r="I370" s="455"/>
      <c r="J370" s="87"/>
      <c r="K370" s="87"/>
      <c r="L370" s="487"/>
      <c r="M370" s="87"/>
      <c r="N370" s="87"/>
      <c r="O370" s="87"/>
      <c r="P370" s="87"/>
      <c r="Q370" s="88"/>
      <c r="R370" s="88"/>
      <c r="S370" s="88"/>
      <c r="T370" s="88"/>
      <c r="U370" s="89"/>
    </row>
    <row r="371" spans="1:21" ht="60" customHeight="1" thickBot="1" x14ac:dyDescent="0.4">
      <c r="A371" s="491"/>
      <c r="B371" s="484"/>
      <c r="C371" s="494"/>
      <c r="D371" s="484"/>
      <c r="E371" s="484"/>
      <c r="F371" s="484"/>
      <c r="G371" s="484"/>
      <c r="H371" s="454"/>
      <c r="I371" s="456"/>
      <c r="J371" s="87"/>
      <c r="K371" s="87"/>
      <c r="L371" s="488"/>
      <c r="M371" s="87"/>
      <c r="N371" s="87"/>
      <c r="O371" s="87"/>
      <c r="P371" s="87"/>
      <c r="Q371" s="88"/>
      <c r="R371" s="88"/>
      <c r="S371" s="88"/>
      <c r="T371" s="88"/>
      <c r="U371" s="89"/>
    </row>
    <row r="372" spans="1:21" ht="60" customHeight="1" x14ac:dyDescent="0.35">
      <c r="A372" s="489" t="s">
        <v>1406</v>
      </c>
      <c r="B372" s="482" t="s">
        <v>163</v>
      </c>
      <c r="C372" s="492">
        <v>7</v>
      </c>
      <c r="D372" s="482" t="s">
        <v>465</v>
      </c>
      <c r="E372" s="482" t="s">
        <v>175</v>
      </c>
      <c r="F372" s="482" t="s">
        <v>2032</v>
      </c>
      <c r="G372" s="482" t="s">
        <v>2550</v>
      </c>
      <c r="H372" s="452" t="s">
        <v>2055</v>
      </c>
      <c r="I372" s="485" t="s">
        <v>2277</v>
      </c>
      <c r="J372" s="87"/>
      <c r="K372" s="87"/>
      <c r="L372" s="486"/>
      <c r="M372" s="87"/>
      <c r="N372" s="101">
        <v>45838</v>
      </c>
      <c r="O372" s="87"/>
      <c r="P372" s="87"/>
      <c r="Q372" s="88"/>
      <c r="R372" s="88"/>
      <c r="S372" s="88"/>
      <c r="T372" s="88"/>
      <c r="U372" s="89"/>
    </row>
    <row r="373" spans="1:21" ht="60" customHeight="1" x14ac:dyDescent="0.35">
      <c r="A373" s="490"/>
      <c r="B373" s="483"/>
      <c r="C373" s="493"/>
      <c r="D373" s="483"/>
      <c r="E373" s="483"/>
      <c r="F373" s="483"/>
      <c r="G373" s="483"/>
      <c r="H373" s="453"/>
      <c r="I373" s="455"/>
      <c r="J373" s="87"/>
      <c r="K373" s="87"/>
      <c r="L373" s="487"/>
      <c r="M373" s="87"/>
      <c r="N373" s="87"/>
      <c r="O373" s="87"/>
      <c r="P373" s="87"/>
      <c r="Q373" s="88"/>
      <c r="R373" s="88"/>
      <c r="S373" s="88"/>
      <c r="T373" s="88"/>
      <c r="U373" s="89"/>
    </row>
    <row r="374" spans="1:21" ht="60" customHeight="1" thickBot="1" x14ac:dyDescent="0.4">
      <c r="A374" s="491"/>
      <c r="B374" s="484"/>
      <c r="C374" s="494"/>
      <c r="D374" s="484"/>
      <c r="E374" s="484"/>
      <c r="F374" s="484"/>
      <c r="G374" s="484"/>
      <c r="H374" s="454"/>
      <c r="I374" s="456"/>
      <c r="J374" s="87"/>
      <c r="K374" s="87"/>
      <c r="L374" s="488"/>
      <c r="M374" s="87"/>
      <c r="N374" s="87"/>
      <c r="O374" s="87"/>
      <c r="P374" s="87"/>
      <c r="Q374" s="88"/>
      <c r="R374" s="88"/>
      <c r="S374" s="88"/>
      <c r="T374" s="88"/>
      <c r="U374" s="89"/>
    </row>
    <row r="375" spans="1:21" ht="60" customHeight="1" x14ac:dyDescent="0.35">
      <c r="A375" s="489" t="s">
        <v>1406</v>
      </c>
      <c r="B375" s="482" t="s">
        <v>163</v>
      </c>
      <c r="C375" s="492">
        <v>8</v>
      </c>
      <c r="D375" s="482" t="s">
        <v>465</v>
      </c>
      <c r="E375" s="482" t="s">
        <v>175</v>
      </c>
      <c r="F375" s="482" t="s">
        <v>2061</v>
      </c>
      <c r="G375" s="482" t="s">
        <v>2551</v>
      </c>
      <c r="H375" s="452" t="s">
        <v>2055</v>
      </c>
      <c r="I375" s="485" t="s">
        <v>2277</v>
      </c>
      <c r="J375" s="87"/>
      <c r="K375" s="87"/>
      <c r="L375" s="486"/>
      <c r="M375" s="87"/>
      <c r="N375" s="87"/>
      <c r="O375" s="87"/>
      <c r="P375" s="87"/>
      <c r="Q375" s="88"/>
      <c r="R375" s="88"/>
      <c r="S375" s="88"/>
      <c r="T375" s="88"/>
      <c r="U375" s="89"/>
    </row>
    <row r="376" spans="1:21" ht="60" customHeight="1" x14ac:dyDescent="0.35">
      <c r="A376" s="490"/>
      <c r="B376" s="483"/>
      <c r="C376" s="493"/>
      <c r="D376" s="483"/>
      <c r="E376" s="483"/>
      <c r="F376" s="483"/>
      <c r="G376" s="483"/>
      <c r="H376" s="453"/>
      <c r="I376" s="455"/>
      <c r="J376" s="87"/>
      <c r="K376" s="87"/>
      <c r="L376" s="487"/>
      <c r="M376" s="87"/>
      <c r="N376" s="87"/>
      <c r="O376" s="87"/>
      <c r="P376" s="87"/>
      <c r="Q376" s="88"/>
      <c r="R376" s="88"/>
      <c r="S376" s="88"/>
      <c r="T376" s="88"/>
      <c r="U376" s="89"/>
    </row>
    <row r="377" spans="1:21" ht="60" customHeight="1" thickBot="1" x14ac:dyDescent="0.4">
      <c r="A377" s="491"/>
      <c r="B377" s="484"/>
      <c r="C377" s="494"/>
      <c r="D377" s="484"/>
      <c r="E377" s="484"/>
      <c r="F377" s="484"/>
      <c r="G377" s="484"/>
      <c r="H377" s="454"/>
      <c r="I377" s="456"/>
      <c r="J377" s="87"/>
      <c r="K377" s="87"/>
      <c r="L377" s="488"/>
      <c r="M377" s="87"/>
      <c r="N377" s="87"/>
      <c r="O377" s="87"/>
      <c r="P377" s="87"/>
      <c r="Q377" s="88"/>
      <c r="R377" s="88"/>
      <c r="S377" s="88"/>
      <c r="T377" s="88"/>
      <c r="U377" s="89"/>
    </row>
    <row r="378" spans="1:21" ht="60" customHeight="1" x14ac:dyDescent="0.35">
      <c r="A378" s="489" t="s">
        <v>1406</v>
      </c>
      <c r="B378" s="482" t="s">
        <v>163</v>
      </c>
      <c r="C378" s="492">
        <v>9</v>
      </c>
      <c r="D378" s="482" t="s">
        <v>1957</v>
      </c>
      <c r="E378" s="482" t="s">
        <v>695</v>
      </c>
      <c r="F378" s="482" t="s">
        <v>2032</v>
      </c>
      <c r="G378" s="482" t="s">
        <v>2734</v>
      </c>
      <c r="H378" s="452" t="s">
        <v>2055</v>
      </c>
      <c r="I378" s="485" t="s">
        <v>2277</v>
      </c>
      <c r="J378" s="87"/>
      <c r="K378" s="87"/>
      <c r="L378" s="486"/>
      <c r="M378" s="87"/>
      <c r="N378" s="87"/>
      <c r="O378" s="87"/>
      <c r="P378" s="87"/>
      <c r="Q378" s="88"/>
      <c r="R378" s="88"/>
      <c r="S378" s="88"/>
      <c r="T378" s="88"/>
      <c r="U378" s="89"/>
    </row>
    <row r="379" spans="1:21" ht="60" customHeight="1" x14ac:dyDescent="0.35">
      <c r="A379" s="490"/>
      <c r="B379" s="483"/>
      <c r="C379" s="493"/>
      <c r="D379" s="483"/>
      <c r="E379" s="483"/>
      <c r="F379" s="483"/>
      <c r="G379" s="483"/>
      <c r="H379" s="453"/>
      <c r="I379" s="455"/>
      <c r="J379" s="87"/>
      <c r="K379" s="87"/>
      <c r="L379" s="487"/>
      <c r="M379" s="87"/>
      <c r="N379" s="87"/>
      <c r="O379" s="87"/>
      <c r="P379" s="87"/>
      <c r="Q379" s="88"/>
      <c r="R379" s="88"/>
      <c r="S379" s="88"/>
      <c r="T379" s="88"/>
      <c r="U379" s="89"/>
    </row>
    <row r="380" spans="1:21" ht="60" customHeight="1" thickBot="1" x14ac:dyDescent="0.4">
      <c r="A380" s="491"/>
      <c r="B380" s="484"/>
      <c r="C380" s="494"/>
      <c r="D380" s="484"/>
      <c r="E380" s="484"/>
      <c r="F380" s="484"/>
      <c r="G380" s="484"/>
      <c r="H380" s="454"/>
      <c r="I380" s="456"/>
      <c r="J380" s="87"/>
      <c r="K380" s="87"/>
      <c r="L380" s="488"/>
      <c r="M380" s="87"/>
      <c r="N380" s="87"/>
      <c r="O380" s="87"/>
      <c r="P380" s="87"/>
      <c r="Q380" s="88"/>
      <c r="R380" s="88"/>
      <c r="S380" s="88"/>
      <c r="T380" s="88"/>
      <c r="U380" s="89"/>
    </row>
    <row r="381" spans="1:21" ht="60" customHeight="1" x14ac:dyDescent="0.35">
      <c r="A381" s="489" t="s">
        <v>1406</v>
      </c>
      <c r="B381" s="482" t="s">
        <v>163</v>
      </c>
      <c r="C381" s="492">
        <v>10</v>
      </c>
      <c r="D381" s="482" t="s">
        <v>1957</v>
      </c>
      <c r="E381" s="482" t="s">
        <v>695</v>
      </c>
      <c r="F381" s="482" t="s">
        <v>2061</v>
      </c>
      <c r="G381" s="482" t="s">
        <v>2735</v>
      </c>
      <c r="H381" s="452" t="s">
        <v>2055</v>
      </c>
      <c r="I381" s="485" t="s">
        <v>2277</v>
      </c>
      <c r="J381" s="87"/>
      <c r="K381" s="87"/>
      <c r="L381" s="486"/>
      <c r="M381" s="87"/>
      <c r="N381" s="87"/>
      <c r="O381" s="87"/>
      <c r="P381" s="87"/>
      <c r="Q381" s="88"/>
      <c r="R381" s="88"/>
      <c r="S381" s="88"/>
      <c r="T381" s="88"/>
      <c r="U381" s="89"/>
    </row>
    <row r="382" spans="1:21" ht="60" customHeight="1" x14ac:dyDescent="0.35">
      <c r="A382" s="490"/>
      <c r="B382" s="483"/>
      <c r="C382" s="493"/>
      <c r="D382" s="483"/>
      <c r="E382" s="483"/>
      <c r="F382" s="483"/>
      <c r="G382" s="483"/>
      <c r="H382" s="453"/>
      <c r="I382" s="455"/>
      <c r="J382" s="87"/>
      <c r="K382" s="87"/>
      <c r="L382" s="487"/>
      <c r="M382" s="87"/>
      <c r="N382" s="87"/>
      <c r="O382" s="87"/>
      <c r="P382" s="87"/>
      <c r="Q382" s="88"/>
      <c r="R382" s="88"/>
      <c r="S382" s="88"/>
      <c r="T382" s="88"/>
      <c r="U382" s="89"/>
    </row>
    <row r="383" spans="1:21" ht="60" customHeight="1" thickBot="1" x14ac:dyDescent="0.4">
      <c r="A383" s="491"/>
      <c r="B383" s="484"/>
      <c r="C383" s="494"/>
      <c r="D383" s="484"/>
      <c r="E383" s="484"/>
      <c r="F383" s="484"/>
      <c r="G383" s="484"/>
      <c r="H383" s="454"/>
      <c r="I383" s="456"/>
      <c r="J383" s="87"/>
      <c r="K383" s="87"/>
      <c r="L383" s="488"/>
      <c r="M383" s="87"/>
      <c r="N383" s="87"/>
      <c r="O383" s="87"/>
      <c r="P383" s="87"/>
      <c r="Q383" s="88"/>
      <c r="R383" s="88"/>
      <c r="S383" s="88"/>
      <c r="T383" s="88"/>
      <c r="U383" s="89"/>
    </row>
    <row r="384" spans="1:21" ht="60" customHeight="1" x14ac:dyDescent="0.35">
      <c r="A384" s="489" t="s">
        <v>1406</v>
      </c>
      <c r="B384" s="482" t="s">
        <v>163</v>
      </c>
      <c r="C384" s="492">
        <v>11</v>
      </c>
      <c r="D384" s="482" t="s">
        <v>2713</v>
      </c>
      <c r="E384" s="482" t="s">
        <v>247</v>
      </c>
      <c r="F384" s="482" t="s">
        <v>2032</v>
      </c>
      <c r="G384" s="482" t="s">
        <v>2736</v>
      </c>
      <c r="H384" s="452" t="s">
        <v>2055</v>
      </c>
      <c r="I384" s="485" t="s">
        <v>2277</v>
      </c>
      <c r="J384" s="87"/>
      <c r="K384" s="87"/>
      <c r="L384" s="486"/>
      <c r="M384" s="87"/>
      <c r="N384" s="87"/>
      <c r="O384" s="87"/>
      <c r="P384" s="87"/>
      <c r="Q384" s="88"/>
      <c r="R384" s="88"/>
      <c r="S384" s="88"/>
      <c r="T384" s="88"/>
      <c r="U384" s="89"/>
    </row>
    <row r="385" spans="1:21" ht="60" customHeight="1" x14ac:dyDescent="0.35">
      <c r="A385" s="490"/>
      <c r="B385" s="483"/>
      <c r="C385" s="493"/>
      <c r="D385" s="483"/>
      <c r="E385" s="483"/>
      <c r="F385" s="483"/>
      <c r="G385" s="483"/>
      <c r="H385" s="453"/>
      <c r="I385" s="455"/>
      <c r="J385" s="87"/>
      <c r="K385" s="87"/>
      <c r="L385" s="487"/>
      <c r="M385" s="87"/>
      <c r="N385" s="87"/>
      <c r="O385" s="87"/>
      <c r="P385" s="87"/>
      <c r="Q385" s="88"/>
      <c r="R385" s="88"/>
      <c r="S385" s="88"/>
      <c r="T385" s="88"/>
      <c r="U385" s="89"/>
    </row>
    <row r="386" spans="1:21" ht="60" customHeight="1" thickBot="1" x14ac:dyDescent="0.4">
      <c r="A386" s="491"/>
      <c r="B386" s="484"/>
      <c r="C386" s="494"/>
      <c r="D386" s="484"/>
      <c r="E386" s="484"/>
      <c r="F386" s="484"/>
      <c r="G386" s="484"/>
      <c r="H386" s="454"/>
      <c r="I386" s="456"/>
      <c r="J386" s="87"/>
      <c r="K386" s="87"/>
      <c r="L386" s="488"/>
      <c r="M386" s="87"/>
      <c r="N386" s="87"/>
      <c r="O386" s="87"/>
      <c r="P386" s="87"/>
      <c r="Q386" s="88"/>
      <c r="R386" s="88"/>
      <c r="S386" s="88"/>
      <c r="T386" s="88"/>
      <c r="U386" s="89"/>
    </row>
    <row r="387" spans="1:21" ht="60" customHeight="1" x14ac:dyDescent="0.35">
      <c r="A387" s="489" t="s">
        <v>1406</v>
      </c>
      <c r="B387" s="482" t="s">
        <v>163</v>
      </c>
      <c r="C387" s="492">
        <v>12</v>
      </c>
      <c r="D387" s="482" t="s">
        <v>2713</v>
      </c>
      <c r="E387" s="482" t="s">
        <v>247</v>
      </c>
      <c r="F387" s="482" t="s">
        <v>2061</v>
      </c>
      <c r="G387" s="482" t="s">
        <v>2737</v>
      </c>
      <c r="H387" s="452" t="s">
        <v>2055</v>
      </c>
      <c r="I387" s="485" t="s">
        <v>2277</v>
      </c>
      <c r="J387" s="87"/>
      <c r="K387" s="87"/>
      <c r="L387" s="486"/>
      <c r="M387" s="87"/>
      <c r="N387" s="87"/>
      <c r="O387" s="87"/>
      <c r="P387" s="87"/>
      <c r="Q387" s="88"/>
      <c r="R387" s="88"/>
      <c r="S387" s="88"/>
      <c r="T387" s="88"/>
      <c r="U387" s="89"/>
    </row>
    <row r="388" spans="1:21" ht="60" customHeight="1" x14ac:dyDescent="0.35">
      <c r="A388" s="490"/>
      <c r="B388" s="483"/>
      <c r="C388" s="493"/>
      <c r="D388" s="483"/>
      <c r="E388" s="483"/>
      <c r="F388" s="483"/>
      <c r="G388" s="483"/>
      <c r="H388" s="453"/>
      <c r="I388" s="455"/>
      <c r="J388" s="87"/>
      <c r="K388" s="87"/>
      <c r="L388" s="487"/>
      <c r="M388" s="87"/>
      <c r="N388" s="87"/>
      <c r="O388" s="87"/>
      <c r="P388" s="87"/>
      <c r="Q388" s="88"/>
      <c r="R388" s="88"/>
      <c r="S388" s="88"/>
      <c r="T388" s="88"/>
      <c r="U388" s="89"/>
    </row>
    <row r="389" spans="1:21" ht="60" customHeight="1" thickBot="1" x14ac:dyDescent="0.4">
      <c r="A389" s="491"/>
      <c r="B389" s="484"/>
      <c r="C389" s="494"/>
      <c r="D389" s="484"/>
      <c r="E389" s="484"/>
      <c r="F389" s="484"/>
      <c r="G389" s="484"/>
      <c r="H389" s="454"/>
      <c r="I389" s="456"/>
      <c r="J389" s="87"/>
      <c r="K389" s="87"/>
      <c r="L389" s="488"/>
      <c r="M389" s="87"/>
      <c r="N389" s="87"/>
      <c r="O389" s="87"/>
      <c r="P389" s="87"/>
      <c r="Q389" s="88"/>
      <c r="R389" s="88"/>
      <c r="S389" s="88"/>
      <c r="T389" s="88"/>
      <c r="U389" s="89"/>
    </row>
    <row r="390" spans="1:21" ht="60" customHeight="1" x14ac:dyDescent="0.35">
      <c r="A390" s="489" t="s">
        <v>1406</v>
      </c>
      <c r="B390" s="482" t="s">
        <v>163</v>
      </c>
      <c r="C390" s="492">
        <v>13</v>
      </c>
      <c r="D390" s="482" t="s">
        <v>1460</v>
      </c>
      <c r="E390" s="482" t="s">
        <v>247</v>
      </c>
      <c r="F390" s="482" t="s">
        <v>2032</v>
      </c>
      <c r="G390" s="482" t="s">
        <v>2738</v>
      </c>
      <c r="H390" s="452" t="s">
        <v>2055</v>
      </c>
      <c r="I390" s="485" t="s">
        <v>2277</v>
      </c>
      <c r="J390" s="87"/>
      <c r="K390" s="87"/>
      <c r="L390" s="486"/>
      <c r="M390" s="87"/>
      <c r="N390" s="87"/>
      <c r="O390" s="87"/>
      <c r="P390" s="87"/>
      <c r="Q390" s="88"/>
      <c r="R390" s="88"/>
      <c r="S390" s="88"/>
      <c r="T390" s="88"/>
      <c r="U390" s="89"/>
    </row>
    <row r="391" spans="1:21" ht="60" customHeight="1" x14ac:dyDescent="0.35">
      <c r="A391" s="490"/>
      <c r="B391" s="483"/>
      <c r="C391" s="493"/>
      <c r="D391" s="483"/>
      <c r="E391" s="483"/>
      <c r="F391" s="483"/>
      <c r="G391" s="483"/>
      <c r="H391" s="453"/>
      <c r="I391" s="455"/>
      <c r="J391" s="87"/>
      <c r="K391" s="87"/>
      <c r="L391" s="487"/>
      <c r="M391" s="87"/>
      <c r="N391" s="87"/>
      <c r="O391" s="87"/>
      <c r="P391" s="87"/>
      <c r="Q391" s="88"/>
      <c r="R391" s="88"/>
      <c r="S391" s="88"/>
      <c r="T391" s="88"/>
      <c r="U391" s="89"/>
    </row>
    <row r="392" spans="1:21" ht="60" customHeight="1" thickBot="1" x14ac:dyDescent="0.4">
      <c r="A392" s="491"/>
      <c r="B392" s="484"/>
      <c r="C392" s="494"/>
      <c r="D392" s="484"/>
      <c r="E392" s="484"/>
      <c r="F392" s="484"/>
      <c r="G392" s="484"/>
      <c r="H392" s="454"/>
      <c r="I392" s="456"/>
      <c r="J392" s="87"/>
      <c r="K392" s="87"/>
      <c r="L392" s="488"/>
      <c r="M392" s="87"/>
      <c r="N392" s="87"/>
      <c r="O392" s="87"/>
      <c r="P392" s="87"/>
      <c r="Q392" s="88"/>
      <c r="R392" s="88"/>
      <c r="S392" s="88"/>
      <c r="T392" s="88"/>
      <c r="U392" s="89"/>
    </row>
    <row r="393" spans="1:21" ht="60" customHeight="1" x14ac:dyDescent="0.35">
      <c r="A393" s="489" t="s">
        <v>1406</v>
      </c>
      <c r="B393" s="482" t="s">
        <v>163</v>
      </c>
      <c r="C393" s="492">
        <v>14</v>
      </c>
      <c r="D393" s="482" t="s">
        <v>1460</v>
      </c>
      <c r="E393" s="482" t="s">
        <v>247</v>
      </c>
      <c r="F393" s="482" t="s">
        <v>2061</v>
      </c>
      <c r="G393" s="482" t="s">
        <v>2739</v>
      </c>
      <c r="H393" s="452" t="s">
        <v>2055</v>
      </c>
      <c r="I393" s="485" t="s">
        <v>2277</v>
      </c>
      <c r="J393" s="87"/>
      <c r="K393" s="87"/>
      <c r="L393" s="486"/>
      <c r="M393" s="87"/>
      <c r="N393" s="87"/>
      <c r="O393" s="87"/>
      <c r="P393" s="87"/>
      <c r="Q393" s="88"/>
      <c r="R393" s="88"/>
      <c r="S393" s="88"/>
      <c r="T393" s="88"/>
      <c r="U393" s="89"/>
    </row>
    <row r="394" spans="1:21" ht="60" customHeight="1" x14ac:dyDescent="0.35">
      <c r="A394" s="490"/>
      <c r="B394" s="483"/>
      <c r="C394" s="493"/>
      <c r="D394" s="483"/>
      <c r="E394" s="483"/>
      <c r="F394" s="483"/>
      <c r="G394" s="483"/>
      <c r="H394" s="453"/>
      <c r="I394" s="455"/>
      <c r="J394" s="87"/>
      <c r="K394" s="87"/>
      <c r="L394" s="487"/>
      <c r="M394" s="87"/>
      <c r="N394" s="87"/>
      <c r="O394" s="87"/>
      <c r="P394" s="87"/>
      <c r="Q394" s="88"/>
      <c r="R394" s="88"/>
      <c r="S394" s="88"/>
      <c r="T394" s="88"/>
      <c r="U394" s="89"/>
    </row>
    <row r="395" spans="1:21" ht="60" customHeight="1" thickBot="1" x14ac:dyDescent="0.4">
      <c r="A395" s="491"/>
      <c r="B395" s="484"/>
      <c r="C395" s="494"/>
      <c r="D395" s="484"/>
      <c r="E395" s="484"/>
      <c r="F395" s="484"/>
      <c r="G395" s="484"/>
      <c r="H395" s="454"/>
      <c r="I395" s="456"/>
      <c r="J395" s="87"/>
      <c r="K395" s="87"/>
      <c r="L395" s="488"/>
      <c r="M395" s="87"/>
      <c r="N395" s="87"/>
      <c r="O395" s="87"/>
      <c r="P395" s="87"/>
      <c r="Q395" s="88"/>
      <c r="R395" s="88"/>
      <c r="S395" s="88"/>
      <c r="T395" s="88"/>
      <c r="U395" s="89"/>
    </row>
    <row r="396" spans="1:21" ht="60" customHeight="1" x14ac:dyDescent="0.35">
      <c r="A396" s="489" t="s">
        <v>1694</v>
      </c>
      <c r="B396" s="482" t="s">
        <v>163</v>
      </c>
      <c r="C396" s="492">
        <v>1</v>
      </c>
      <c r="D396" s="482" t="s">
        <v>2740</v>
      </c>
      <c r="E396" s="482" t="s">
        <v>253</v>
      </c>
      <c r="F396" s="482" t="s">
        <v>2032</v>
      </c>
      <c r="G396" s="482" t="s">
        <v>2741</v>
      </c>
      <c r="H396" s="452" t="s">
        <v>2055</v>
      </c>
      <c r="I396" s="485" t="s">
        <v>2277</v>
      </c>
      <c r="J396" s="87"/>
      <c r="K396" s="87"/>
      <c r="L396" s="486"/>
      <c r="M396" s="87"/>
      <c r="N396" s="87"/>
      <c r="O396" s="87"/>
      <c r="P396" s="87"/>
      <c r="Q396" s="88"/>
      <c r="R396" s="88"/>
      <c r="S396" s="88"/>
      <c r="T396" s="88"/>
      <c r="U396" s="89"/>
    </row>
    <row r="397" spans="1:21" ht="60" customHeight="1" x14ac:dyDescent="0.35">
      <c r="A397" s="490"/>
      <c r="B397" s="483"/>
      <c r="C397" s="493"/>
      <c r="D397" s="483"/>
      <c r="E397" s="483"/>
      <c r="F397" s="483"/>
      <c r="G397" s="483"/>
      <c r="H397" s="453"/>
      <c r="I397" s="455"/>
      <c r="J397" s="87"/>
      <c r="K397" s="87"/>
      <c r="L397" s="487"/>
      <c r="M397" s="87"/>
      <c r="N397" s="87"/>
      <c r="O397" s="87"/>
      <c r="P397" s="87"/>
      <c r="Q397" s="88"/>
      <c r="R397" s="88"/>
      <c r="S397" s="88"/>
      <c r="T397" s="88"/>
      <c r="U397" s="89"/>
    </row>
    <row r="398" spans="1:21" ht="60" customHeight="1" thickBot="1" x14ac:dyDescent="0.4">
      <c r="A398" s="491"/>
      <c r="B398" s="484"/>
      <c r="C398" s="494"/>
      <c r="D398" s="484"/>
      <c r="E398" s="484"/>
      <c r="F398" s="484"/>
      <c r="G398" s="484"/>
      <c r="H398" s="454"/>
      <c r="I398" s="456"/>
      <c r="J398" s="87"/>
      <c r="K398" s="87"/>
      <c r="L398" s="488"/>
      <c r="M398" s="87"/>
      <c r="N398" s="87"/>
      <c r="O398" s="87"/>
      <c r="P398" s="87"/>
      <c r="Q398" s="88"/>
      <c r="R398" s="88"/>
      <c r="S398" s="88"/>
      <c r="T398" s="88"/>
      <c r="U398" s="89"/>
    </row>
    <row r="399" spans="1:21" ht="60" customHeight="1" x14ac:dyDescent="0.35">
      <c r="A399" s="489" t="s">
        <v>1694</v>
      </c>
      <c r="B399" s="482" t="s">
        <v>163</v>
      </c>
      <c r="C399" s="492">
        <v>2</v>
      </c>
      <c r="D399" s="482" t="s">
        <v>2740</v>
      </c>
      <c r="E399" s="482" t="s">
        <v>253</v>
      </c>
      <c r="F399" s="482" t="s">
        <v>2061</v>
      </c>
      <c r="G399" s="482" t="s">
        <v>2746</v>
      </c>
      <c r="H399" s="452" t="s">
        <v>2055</v>
      </c>
      <c r="I399" s="485" t="s">
        <v>2277</v>
      </c>
      <c r="J399" s="87"/>
      <c r="K399" s="87"/>
      <c r="L399" s="486"/>
      <c r="M399" s="87"/>
      <c r="N399" s="87"/>
      <c r="O399" s="87"/>
      <c r="P399" s="87"/>
      <c r="Q399" s="88"/>
      <c r="R399" s="88"/>
      <c r="S399" s="88"/>
      <c r="T399" s="88"/>
      <c r="U399" s="89"/>
    </row>
    <row r="400" spans="1:21" ht="60" customHeight="1" x14ac:dyDescent="0.35">
      <c r="A400" s="490"/>
      <c r="B400" s="483"/>
      <c r="C400" s="493"/>
      <c r="D400" s="483"/>
      <c r="E400" s="483"/>
      <c r="F400" s="483"/>
      <c r="G400" s="483"/>
      <c r="H400" s="453"/>
      <c r="I400" s="455"/>
      <c r="J400" s="87"/>
      <c r="K400" s="87"/>
      <c r="L400" s="487"/>
      <c r="M400" s="87"/>
      <c r="N400" s="87"/>
      <c r="O400" s="87"/>
      <c r="P400" s="87"/>
      <c r="Q400" s="88"/>
      <c r="R400" s="88"/>
      <c r="S400" s="88"/>
      <c r="T400" s="88"/>
      <c r="U400" s="89"/>
    </row>
    <row r="401" spans="1:21" ht="60" customHeight="1" thickBot="1" x14ac:dyDescent="0.4">
      <c r="A401" s="491"/>
      <c r="B401" s="484"/>
      <c r="C401" s="494"/>
      <c r="D401" s="484"/>
      <c r="E401" s="484"/>
      <c r="F401" s="484"/>
      <c r="G401" s="484"/>
      <c r="H401" s="454"/>
      <c r="I401" s="456"/>
      <c r="J401" s="87"/>
      <c r="K401" s="87"/>
      <c r="L401" s="488"/>
      <c r="M401" s="87"/>
      <c r="N401" s="87"/>
      <c r="O401" s="87"/>
      <c r="P401" s="87"/>
      <c r="Q401" s="88"/>
      <c r="R401" s="88"/>
      <c r="S401" s="88"/>
      <c r="T401" s="88"/>
      <c r="U401" s="89"/>
    </row>
    <row r="402" spans="1:21" ht="60" customHeight="1" x14ac:dyDescent="0.35">
      <c r="A402" s="489" t="s">
        <v>1694</v>
      </c>
      <c r="B402" s="482" t="s">
        <v>163</v>
      </c>
      <c r="C402" s="492">
        <v>3</v>
      </c>
      <c r="D402" s="482" t="s">
        <v>1396</v>
      </c>
      <c r="E402" s="482" t="s">
        <v>247</v>
      </c>
      <c r="F402" s="482" t="s">
        <v>2032</v>
      </c>
      <c r="G402" s="482" t="s">
        <v>2747</v>
      </c>
      <c r="H402" s="452" t="s">
        <v>2055</v>
      </c>
      <c r="I402" s="485" t="s">
        <v>2277</v>
      </c>
      <c r="J402" s="87"/>
      <c r="K402" s="87"/>
      <c r="L402" s="486"/>
      <c r="M402" s="87"/>
      <c r="N402" s="87"/>
      <c r="O402" s="87"/>
      <c r="P402" s="87"/>
      <c r="Q402" s="88"/>
      <c r="R402" s="88"/>
      <c r="S402" s="88"/>
      <c r="T402" s="88"/>
      <c r="U402" s="89"/>
    </row>
    <row r="403" spans="1:21" ht="60" customHeight="1" x14ac:dyDescent="0.35">
      <c r="A403" s="490"/>
      <c r="B403" s="483"/>
      <c r="C403" s="493"/>
      <c r="D403" s="483"/>
      <c r="E403" s="483"/>
      <c r="F403" s="483"/>
      <c r="G403" s="483"/>
      <c r="H403" s="453"/>
      <c r="I403" s="455"/>
      <c r="J403" s="87"/>
      <c r="K403" s="87"/>
      <c r="L403" s="487"/>
      <c r="M403" s="87"/>
      <c r="N403" s="87"/>
      <c r="O403" s="87"/>
      <c r="P403" s="87"/>
      <c r="Q403" s="88"/>
      <c r="R403" s="88"/>
      <c r="S403" s="88"/>
      <c r="T403" s="88"/>
      <c r="U403" s="89"/>
    </row>
    <row r="404" spans="1:21" ht="60" customHeight="1" thickBot="1" x14ac:dyDescent="0.4">
      <c r="A404" s="491"/>
      <c r="B404" s="484"/>
      <c r="C404" s="494"/>
      <c r="D404" s="484"/>
      <c r="E404" s="484"/>
      <c r="F404" s="484"/>
      <c r="G404" s="484"/>
      <c r="H404" s="454"/>
      <c r="I404" s="456"/>
      <c r="J404" s="87"/>
      <c r="K404" s="87"/>
      <c r="L404" s="488"/>
      <c r="M404" s="87"/>
      <c r="N404" s="87"/>
      <c r="O404" s="87"/>
      <c r="P404" s="87"/>
      <c r="Q404" s="88"/>
      <c r="R404" s="88"/>
      <c r="S404" s="88"/>
      <c r="T404" s="88"/>
      <c r="U404" s="89"/>
    </row>
    <row r="405" spans="1:21" ht="60" customHeight="1" x14ac:dyDescent="0.35">
      <c r="A405" s="489" t="s">
        <v>1694</v>
      </c>
      <c r="B405" s="482" t="s">
        <v>163</v>
      </c>
      <c r="C405" s="492">
        <v>4</v>
      </c>
      <c r="D405" s="482" t="s">
        <v>1396</v>
      </c>
      <c r="E405" s="482" t="s">
        <v>247</v>
      </c>
      <c r="F405" s="482" t="s">
        <v>2061</v>
      </c>
      <c r="G405" s="482" t="s">
        <v>2749</v>
      </c>
      <c r="H405" s="452" t="s">
        <v>2055</v>
      </c>
      <c r="I405" s="485" t="s">
        <v>2277</v>
      </c>
      <c r="J405" s="87"/>
      <c r="K405" s="87"/>
      <c r="L405" s="486"/>
      <c r="M405" s="87"/>
      <c r="N405" s="87"/>
      <c r="O405" s="87"/>
      <c r="P405" s="87"/>
      <c r="Q405" s="88"/>
      <c r="R405" s="88"/>
      <c r="S405" s="88"/>
      <c r="T405" s="88"/>
      <c r="U405" s="89"/>
    </row>
    <row r="406" spans="1:21" ht="60" customHeight="1" x14ac:dyDescent="0.35">
      <c r="A406" s="490"/>
      <c r="B406" s="483"/>
      <c r="C406" s="493"/>
      <c r="D406" s="483"/>
      <c r="E406" s="483"/>
      <c r="F406" s="483"/>
      <c r="G406" s="483"/>
      <c r="H406" s="453"/>
      <c r="I406" s="455"/>
      <c r="J406" s="87"/>
      <c r="K406" s="87"/>
      <c r="L406" s="487"/>
      <c r="M406" s="87"/>
      <c r="N406" s="87"/>
      <c r="O406" s="87"/>
      <c r="P406" s="87"/>
      <c r="Q406" s="88"/>
      <c r="R406" s="88"/>
      <c r="S406" s="88"/>
      <c r="T406" s="88"/>
      <c r="U406" s="89"/>
    </row>
    <row r="407" spans="1:21" ht="60" customHeight="1" thickBot="1" x14ac:dyDescent="0.4">
      <c r="A407" s="491"/>
      <c r="B407" s="484"/>
      <c r="C407" s="494"/>
      <c r="D407" s="484"/>
      <c r="E407" s="484"/>
      <c r="F407" s="484"/>
      <c r="G407" s="484"/>
      <c r="H407" s="454"/>
      <c r="I407" s="456"/>
      <c r="J407" s="87"/>
      <c r="K407" s="87"/>
      <c r="L407" s="488"/>
      <c r="M407" s="87"/>
      <c r="N407" s="87"/>
      <c r="O407" s="87"/>
      <c r="P407" s="87"/>
      <c r="Q407" s="88"/>
      <c r="R407" s="88"/>
      <c r="S407" s="88"/>
      <c r="T407" s="88"/>
      <c r="U407" s="89"/>
    </row>
    <row r="408" spans="1:21" ht="60" customHeight="1" x14ac:dyDescent="0.35">
      <c r="A408" s="489" t="s">
        <v>1694</v>
      </c>
      <c r="B408" s="482" t="s">
        <v>163</v>
      </c>
      <c r="C408" s="492">
        <v>5</v>
      </c>
      <c r="D408" s="482" t="s">
        <v>465</v>
      </c>
      <c r="E408" s="482" t="s">
        <v>175</v>
      </c>
      <c r="F408" s="482" t="s">
        <v>2032</v>
      </c>
      <c r="G408" s="482" t="s">
        <v>2550</v>
      </c>
      <c r="H408" s="452" t="s">
        <v>2055</v>
      </c>
      <c r="I408" s="485" t="s">
        <v>2277</v>
      </c>
      <c r="J408" s="87"/>
      <c r="K408" s="87"/>
      <c r="L408" s="486"/>
      <c r="M408" s="87"/>
      <c r="N408" s="87"/>
      <c r="O408" s="87"/>
      <c r="P408" s="87"/>
      <c r="Q408" s="88"/>
      <c r="R408" s="88"/>
      <c r="S408" s="88"/>
      <c r="T408" s="88"/>
      <c r="U408" s="89"/>
    </row>
    <row r="409" spans="1:21" ht="60" customHeight="1" x14ac:dyDescent="0.35">
      <c r="A409" s="490"/>
      <c r="B409" s="483"/>
      <c r="C409" s="493"/>
      <c r="D409" s="483"/>
      <c r="E409" s="483"/>
      <c r="F409" s="483"/>
      <c r="G409" s="483"/>
      <c r="H409" s="453"/>
      <c r="I409" s="455"/>
      <c r="J409" s="87"/>
      <c r="K409" s="87"/>
      <c r="L409" s="487"/>
      <c r="M409" s="87"/>
      <c r="N409" s="87"/>
      <c r="O409" s="87"/>
      <c r="P409" s="87"/>
      <c r="Q409" s="88"/>
      <c r="R409" s="88"/>
      <c r="S409" s="88"/>
      <c r="T409" s="88"/>
      <c r="U409" s="89"/>
    </row>
    <row r="410" spans="1:21" ht="60" customHeight="1" thickBot="1" x14ac:dyDescent="0.4">
      <c r="A410" s="491"/>
      <c r="B410" s="484"/>
      <c r="C410" s="494"/>
      <c r="D410" s="484"/>
      <c r="E410" s="484"/>
      <c r="F410" s="484"/>
      <c r="G410" s="484"/>
      <c r="H410" s="454"/>
      <c r="I410" s="456"/>
      <c r="J410" s="87"/>
      <c r="K410" s="87"/>
      <c r="L410" s="488"/>
      <c r="M410" s="87"/>
      <c r="N410" s="87"/>
      <c r="O410" s="87"/>
      <c r="P410" s="87"/>
      <c r="Q410" s="88"/>
      <c r="R410" s="88"/>
      <c r="S410" s="88"/>
      <c r="T410" s="88"/>
      <c r="U410" s="89"/>
    </row>
    <row r="411" spans="1:21" ht="60" customHeight="1" x14ac:dyDescent="0.35">
      <c r="A411" s="489" t="s">
        <v>1694</v>
      </c>
      <c r="B411" s="482" t="s">
        <v>163</v>
      </c>
      <c r="C411" s="492">
        <v>6</v>
      </c>
      <c r="D411" s="482" t="s">
        <v>465</v>
      </c>
      <c r="E411" s="482" t="s">
        <v>175</v>
      </c>
      <c r="F411" s="482" t="s">
        <v>2061</v>
      </c>
      <c r="G411" s="482" t="s">
        <v>2551</v>
      </c>
      <c r="H411" s="452" t="s">
        <v>2055</v>
      </c>
      <c r="I411" s="485" t="s">
        <v>2277</v>
      </c>
      <c r="J411" s="87"/>
      <c r="K411" s="87"/>
      <c r="L411" s="486"/>
      <c r="M411" s="87"/>
      <c r="N411" s="87"/>
      <c r="O411" s="87"/>
      <c r="P411" s="87"/>
      <c r="Q411" s="88"/>
      <c r="R411" s="88"/>
      <c r="S411" s="88"/>
      <c r="T411" s="88"/>
      <c r="U411" s="89"/>
    </row>
    <row r="412" spans="1:21" ht="60" customHeight="1" x14ac:dyDescent="0.35">
      <c r="A412" s="490"/>
      <c r="B412" s="483"/>
      <c r="C412" s="493"/>
      <c r="D412" s="483"/>
      <c r="E412" s="483"/>
      <c r="F412" s="483"/>
      <c r="G412" s="483"/>
      <c r="H412" s="453"/>
      <c r="I412" s="455"/>
      <c r="J412" s="87"/>
      <c r="K412" s="87"/>
      <c r="L412" s="487"/>
      <c r="M412" s="87"/>
      <c r="N412" s="87"/>
      <c r="O412" s="87"/>
      <c r="P412" s="87"/>
      <c r="Q412" s="88"/>
      <c r="R412" s="88"/>
      <c r="S412" s="88"/>
      <c r="T412" s="88"/>
      <c r="U412" s="89"/>
    </row>
    <row r="413" spans="1:21" ht="60" customHeight="1" thickBot="1" x14ac:dyDescent="0.4">
      <c r="A413" s="491"/>
      <c r="B413" s="484"/>
      <c r="C413" s="494"/>
      <c r="D413" s="484"/>
      <c r="E413" s="484"/>
      <c r="F413" s="484"/>
      <c r="G413" s="484"/>
      <c r="H413" s="454"/>
      <c r="I413" s="456"/>
      <c r="J413" s="87"/>
      <c r="K413" s="87"/>
      <c r="L413" s="488"/>
      <c r="M413" s="87"/>
      <c r="N413" s="87"/>
      <c r="O413" s="87"/>
      <c r="P413" s="87"/>
      <c r="Q413" s="88"/>
      <c r="R413" s="88"/>
      <c r="S413" s="88"/>
      <c r="T413" s="88"/>
      <c r="U413" s="89"/>
    </row>
    <row r="414" spans="1:21" ht="60" customHeight="1" x14ac:dyDescent="0.35">
      <c r="A414" s="489" t="s">
        <v>1694</v>
      </c>
      <c r="B414" s="482" t="s">
        <v>163</v>
      </c>
      <c r="C414" s="492">
        <v>7</v>
      </c>
      <c r="D414" s="482" t="s">
        <v>2751</v>
      </c>
      <c r="E414" s="482" t="s">
        <v>253</v>
      </c>
      <c r="F414" s="482" t="s">
        <v>2032</v>
      </c>
      <c r="G414" s="482" t="s">
        <v>2752</v>
      </c>
      <c r="H414" s="452" t="s">
        <v>2055</v>
      </c>
      <c r="I414" s="485" t="s">
        <v>2277</v>
      </c>
      <c r="J414" s="87"/>
      <c r="K414" s="87"/>
      <c r="L414" s="486"/>
      <c r="M414" s="87"/>
      <c r="N414" s="87"/>
      <c r="O414" s="87"/>
      <c r="P414" s="87"/>
      <c r="Q414" s="88"/>
      <c r="R414" s="88"/>
      <c r="S414" s="88"/>
      <c r="T414" s="88"/>
      <c r="U414" s="89"/>
    </row>
    <row r="415" spans="1:21" ht="60" customHeight="1" x14ac:dyDescent="0.35">
      <c r="A415" s="490"/>
      <c r="B415" s="483"/>
      <c r="C415" s="493"/>
      <c r="D415" s="483"/>
      <c r="E415" s="483"/>
      <c r="F415" s="483"/>
      <c r="G415" s="483"/>
      <c r="H415" s="453"/>
      <c r="I415" s="455"/>
      <c r="J415" s="87"/>
      <c r="K415" s="87"/>
      <c r="L415" s="487"/>
      <c r="M415" s="87"/>
      <c r="N415" s="87"/>
      <c r="O415" s="87"/>
      <c r="P415" s="87"/>
      <c r="Q415" s="88"/>
      <c r="R415" s="88"/>
      <c r="S415" s="88"/>
      <c r="T415" s="88"/>
      <c r="U415" s="89"/>
    </row>
    <row r="416" spans="1:21" ht="60" customHeight="1" thickBot="1" x14ac:dyDescent="0.4">
      <c r="A416" s="491"/>
      <c r="B416" s="484"/>
      <c r="C416" s="494"/>
      <c r="D416" s="484"/>
      <c r="E416" s="484"/>
      <c r="F416" s="484"/>
      <c r="G416" s="484"/>
      <c r="H416" s="454"/>
      <c r="I416" s="456"/>
      <c r="J416" s="87"/>
      <c r="K416" s="87"/>
      <c r="L416" s="488"/>
      <c r="M416" s="87"/>
      <c r="N416" s="87"/>
      <c r="O416" s="87"/>
      <c r="P416" s="87"/>
      <c r="Q416" s="88"/>
      <c r="R416" s="88"/>
      <c r="S416" s="88"/>
      <c r="T416" s="88"/>
      <c r="U416" s="89"/>
    </row>
    <row r="417" spans="1:21" ht="60" customHeight="1" x14ac:dyDescent="0.35">
      <c r="A417" s="489" t="s">
        <v>1694</v>
      </c>
      <c r="B417" s="482" t="s">
        <v>163</v>
      </c>
      <c r="C417" s="492">
        <v>8</v>
      </c>
      <c r="D417" s="482" t="s">
        <v>2751</v>
      </c>
      <c r="E417" s="482" t="s">
        <v>253</v>
      </c>
      <c r="F417" s="482" t="s">
        <v>2061</v>
      </c>
      <c r="G417" s="482" t="s">
        <v>2753</v>
      </c>
      <c r="H417" s="452" t="s">
        <v>2055</v>
      </c>
      <c r="I417" s="485" t="s">
        <v>2277</v>
      </c>
      <c r="J417" s="87"/>
      <c r="K417" s="87"/>
      <c r="L417" s="486"/>
      <c r="M417" s="87"/>
      <c r="N417" s="87"/>
      <c r="O417" s="87"/>
      <c r="P417" s="87"/>
      <c r="Q417" s="88"/>
      <c r="R417" s="88"/>
      <c r="S417" s="88"/>
      <c r="T417" s="88"/>
      <c r="U417" s="89"/>
    </row>
    <row r="418" spans="1:21" ht="60" customHeight="1" x14ac:dyDescent="0.35">
      <c r="A418" s="490"/>
      <c r="B418" s="483"/>
      <c r="C418" s="493"/>
      <c r="D418" s="483"/>
      <c r="E418" s="483"/>
      <c r="F418" s="483"/>
      <c r="G418" s="483"/>
      <c r="H418" s="453"/>
      <c r="I418" s="455"/>
      <c r="J418" s="87"/>
      <c r="K418" s="87"/>
      <c r="L418" s="487"/>
      <c r="M418" s="87"/>
      <c r="N418" s="87"/>
      <c r="O418" s="87"/>
      <c r="P418" s="87"/>
      <c r="Q418" s="88"/>
      <c r="R418" s="88"/>
      <c r="S418" s="88"/>
      <c r="T418" s="88"/>
      <c r="U418" s="89"/>
    </row>
    <row r="419" spans="1:21" ht="60" customHeight="1" thickBot="1" x14ac:dyDescent="0.4">
      <c r="A419" s="491"/>
      <c r="B419" s="484"/>
      <c r="C419" s="494"/>
      <c r="D419" s="484"/>
      <c r="E419" s="484"/>
      <c r="F419" s="484"/>
      <c r="G419" s="484"/>
      <c r="H419" s="454"/>
      <c r="I419" s="456"/>
      <c r="J419" s="87"/>
      <c r="K419" s="87"/>
      <c r="L419" s="488"/>
      <c r="M419" s="87"/>
      <c r="N419" s="87"/>
      <c r="O419" s="87"/>
      <c r="P419" s="87"/>
      <c r="Q419" s="88"/>
      <c r="R419" s="88"/>
      <c r="S419" s="88"/>
      <c r="T419" s="88"/>
      <c r="U419" s="89"/>
    </row>
    <row r="420" spans="1:21" ht="60" customHeight="1" x14ac:dyDescent="0.35">
      <c r="A420" s="489" t="s">
        <v>1694</v>
      </c>
      <c r="B420" s="482" t="s">
        <v>163</v>
      </c>
      <c r="C420" s="492">
        <v>1</v>
      </c>
      <c r="D420" s="482" t="s">
        <v>2329</v>
      </c>
      <c r="E420" s="482" t="s">
        <v>253</v>
      </c>
      <c r="F420" s="482" t="s">
        <v>2061</v>
      </c>
      <c r="G420" s="482" t="s">
        <v>2799</v>
      </c>
      <c r="H420" s="452" t="s">
        <v>2055</v>
      </c>
      <c r="I420" s="485" t="s">
        <v>2277</v>
      </c>
      <c r="J420" s="87"/>
      <c r="K420" s="87"/>
      <c r="L420" s="486"/>
      <c r="M420" s="87"/>
      <c r="N420" s="101"/>
      <c r="O420" s="87"/>
      <c r="P420" s="87"/>
      <c r="Q420" s="88"/>
      <c r="R420" s="88"/>
      <c r="S420" s="88"/>
      <c r="T420" s="88"/>
      <c r="U420" s="89"/>
    </row>
    <row r="421" spans="1:21" ht="60" customHeight="1" x14ac:dyDescent="0.35">
      <c r="A421" s="490"/>
      <c r="B421" s="483"/>
      <c r="C421" s="493"/>
      <c r="D421" s="483"/>
      <c r="E421" s="483"/>
      <c r="F421" s="483"/>
      <c r="G421" s="483"/>
      <c r="H421" s="453"/>
      <c r="I421" s="455"/>
      <c r="J421" s="87"/>
      <c r="K421" s="87"/>
      <c r="L421" s="487"/>
      <c r="M421" s="87"/>
      <c r="N421" s="87"/>
      <c r="O421" s="87"/>
      <c r="P421" s="87"/>
      <c r="Q421" s="88"/>
      <c r="R421" s="88"/>
      <c r="S421" s="88"/>
      <c r="T421" s="88"/>
      <c r="U421" s="89"/>
    </row>
    <row r="422" spans="1:21" ht="60" customHeight="1" thickBot="1" x14ac:dyDescent="0.4">
      <c r="A422" s="491"/>
      <c r="B422" s="484"/>
      <c r="C422" s="494"/>
      <c r="D422" s="484"/>
      <c r="E422" s="484"/>
      <c r="F422" s="484"/>
      <c r="G422" s="484"/>
      <c r="H422" s="454"/>
      <c r="I422" s="456"/>
      <c r="J422" s="87"/>
      <c r="K422" s="87"/>
      <c r="L422" s="488"/>
      <c r="M422" s="87"/>
      <c r="N422" s="87"/>
      <c r="O422" s="87"/>
      <c r="P422" s="87"/>
      <c r="Q422" s="88"/>
      <c r="R422" s="88"/>
      <c r="S422" s="88"/>
      <c r="T422" s="88"/>
      <c r="U422" s="89"/>
    </row>
    <row r="423" spans="1:21" ht="60" customHeight="1" x14ac:dyDescent="0.35">
      <c r="A423" s="489" t="s">
        <v>1694</v>
      </c>
      <c r="B423" s="482" t="s">
        <v>163</v>
      </c>
      <c r="C423" s="492">
        <v>2</v>
      </c>
      <c r="D423" s="482" t="s">
        <v>2329</v>
      </c>
      <c r="E423" s="482" t="s">
        <v>253</v>
      </c>
      <c r="F423" s="482" t="s">
        <v>2032</v>
      </c>
      <c r="G423" s="482" t="s">
        <v>2800</v>
      </c>
      <c r="H423" s="452" t="s">
        <v>2055</v>
      </c>
      <c r="I423" s="485" t="s">
        <v>2277</v>
      </c>
      <c r="J423" s="87"/>
      <c r="K423" s="87"/>
      <c r="L423" s="486"/>
      <c r="M423" s="87"/>
      <c r="N423" s="87"/>
      <c r="O423" s="87"/>
      <c r="P423" s="87"/>
      <c r="Q423" s="88"/>
      <c r="R423" s="88"/>
      <c r="S423" s="88"/>
      <c r="T423" s="88"/>
      <c r="U423" s="89"/>
    </row>
    <row r="424" spans="1:21" ht="60" customHeight="1" x14ac:dyDescent="0.35">
      <c r="A424" s="490"/>
      <c r="B424" s="483"/>
      <c r="C424" s="493"/>
      <c r="D424" s="483"/>
      <c r="E424" s="483"/>
      <c r="F424" s="483"/>
      <c r="G424" s="483"/>
      <c r="H424" s="453"/>
      <c r="I424" s="455"/>
      <c r="J424" s="87"/>
      <c r="K424" s="87"/>
      <c r="L424" s="487"/>
      <c r="M424" s="87"/>
      <c r="N424" s="87"/>
      <c r="O424" s="87"/>
      <c r="P424" s="87"/>
      <c r="Q424" s="88"/>
      <c r="R424" s="88"/>
      <c r="S424" s="88"/>
      <c r="T424" s="88"/>
      <c r="U424" s="89"/>
    </row>
    <row r="425" spans="1:21" ht="60" customHeight="1" thickBot="1" x14ac:dyDescent="0.4">
      <c r="A425" s="491"/>
      <c r="B425" s="484"/>
      <c r="C425" s="494"/>
      <c r="D425" s="484"/>
      <c r="E425" s="484"/>
      <c r="F425" s="484"/>
      <c r="G425" s="484"/>
      <c r="H425" s="454"/>
      <c r="I425" s="456"/>
      <c r="J425" s="87"/>
      <c r="K425" s="87"/>
      <c r="L425" s="488"/>
      <c r="M425" s="87"/>
      <c r="N425" s="87"/>
      <c r="O425" s="87"/>
      <c r="P425" s="87"/>
      <c r="Q425" s="88"/>
      <c r="R425" s="88"/>
      <c r="S425" s="88"/>
      <c r="T425" s="88"/>
      <c r="U425" s="89"/>
    </row>
    <row r="426" spans="1:21" ht="60" customHeight="1" x14ac:dyDescent="0.35">
      <c r="A426" s="489" t="s">
        <v>1694</v>
      </c>
      <c r="B426" s="482" t="s">
        <v>163</v>
      </c>
      <c r="C426" s="492">
        <v>3</v>
      </c>
      <c r="D426" s="482" t="s">
        <v>2740</v>
      </c>
      <c r="E426" s="482" t="s">
        <v>253</v>
      </c>
      <c r="F426" s="482" t="s">
        <v>2061</v>
      </c>
      <c r="G426" s="482" t="s">
        <v>2801</v>
      </c>
      <c r="H426" s="452" t="s">
        <v>2055</v>
      </c>
      <c r="I426" s="485" t="s">
        <v>2277</v>
      </c>
      <c r="J426" s="87"/>
      <c r="K426" s="87"/>
      <c r="L426" s="486"/>
      <c r="M426" s="87"/>
      <c r="N426" s="87"/>
      <c r="O426" s="87"/>
      <c r="P426" s="87"/>
      <c r="Q426" s="88"/>
      <c r="R426" s="88"/>
      <c r="S426" s="88"/>
      <c r="T426" s="88"/>
      <c r="U426" s="89"/>
    </row>
    <row r="427" spans="1:21" ht="60" customHeight="1" x14ac:dyDescent="0.35">
      <c r="A427" s="490"/>
      <c r="B427" s="483"/>
      <c r="C427" s="493"/>
      <c r="D427" s="483"/>
      <c r="E427" s="483"/>
      <c r="F427" s="483"/>
      <c r="G427" s="483"/>
      <c r="H427" s="453"/>
      <c r="I427" s="455"/>
      <c r="J427" s="87"/>
      <c r="K427" s="87"/>
      <c r="L427" s="487"/>
      <c r="M427" s="87"/>
      <c r="N427" s="87"/>
      <c r="O427" s="87"/>
      <c r="P427" s="87"/>
      <c r="Q427" s="88"/>
      <c r="R427" s="88"/>
      <c r="S427" s="88"/>
      <c r="T427" s="88"/>
      <c r="U427" s="89"/>
    </row>
    <row r="428" spans="1:21" ht="60" customHeight="1" thickBot="1" x14ac:dyDescent="0.4">
      <c r="A428" s="491"/>
      <c r="B428" s="484"/>
      <c r="C428" s="494"/>
      <c r="D428" s="484"/>
      <c r="E428" s="484"/>
      <c r="F428" s="484"/>
      <c r="G428" s="484"/>
      <c r="H428" s="454"/>
      <c r="I428" s="456"/>
      <c r="J428" s="87"/>
      <c r="K428" s="87"/>
      <c r="L428" s="488"/>
      <c r="M428" s="87"/>
      <c r="N428" s="87"/>
      <c r="O428" s="87"/>
      <c r="P428" s="87"/>
      <c r="Q428" s="88"/>
      <c r="R428" s="88"/>
      <c r="S428" s="88"/>
      <c r="T428" s="88"/>
      <c r="U428" s="89"/>
    </row>
    <row r="429" spans="1:21" ht="60" customHeight="1" x14ac:dyDescent="0.35">
      <c r="A429" s="489" t="s">
        <v>1694</v>
      </c>
      <c r="B429" s="482" t="s">
        <v>163</v>
      </c>
      <c r="C429" s="492">
        <v>4</v>
      </c>
      <c r="D429" s="482" t="s">
        <v>2740</v>
      </c>
      <c r="E429" s="482" t="s">
        <v>253</v>
      </c>
      <c r="F429" s="482" t="s">
        <v>2032</v>
      </c>
      <c r="G429" s="482" t="s">
        <v>2802</v>
      </c>
      <c r="H429" s="452" t="s">
        <v>2055</v>
      </c>
      <c r="I429" s="485" t="s">
        <v>2277</v>
      </c>
      <c r="J429" s="87"/>
      <c r="K429" s="87"/>
      <c r="L429" s="486"/>
      <c r="M429" s="87"/>
      <c r="N429" s="87"/>
      <c r="O429" s="87"/>
      <c r="P429" s="87"/>
      <c r="Q429" s="88"/>
      <c r="R429" s="88"/>
      <c r="S429" s="88"/>
      <c r="T429" s="88"/>
      <c r="U429" s="89"/>
    </row>
    <row r="430" spans="1:21" ht="60" customHeight="1" x14ac:dyDescent="0.35">
      <c r="A430" s="490"/>
      <c r="B430" s="483"/>
      <c r="C430" s="493"/>
      <c r="D430" s="483"/>
      <c r="E430" s="483"/>
      <c r="F430" s="483"/>
      <c r="G430" s="483"/>
      <c r="H430" s="453"/>
      <c r="I430" s="455"/>
      <c r="J430" s="87"/>
      <c r="K430" s="87"/>
      <c r="L430" s="487"/>
      <c r="M430" s="87"/>
      <c r="N430" s="87"/>
      <c r="O430" s="87"/>
      <c r="P430" s="87"/>
      <c r="Q430" s="88"/>
      <c r="R430" s="88"/>
      <c r="S430" s="88"/>
      <c r="T430" s="88"/>
      <c r="U430" s="89"/>
    </row>
    <row r="431" spans="1:21" ht="60" customHeight="1" thickBot="1" x14ac:dyDescent="0.4">
      <c r="A431" s="491"/>
      <c r="B431" s="484"/>
      <c r="C431" s="494"/>
      <c r="D431" s="484"/>
      <c r="E431" s="484"/>
      <c r="F431" s="484"/>
      <c r="G431" s="484"/>
      <c r="H431" s="454"/>
      <c r="I431" s="456"/>
      <c r="J431" s="87"/>
      <c r="K431" s="87"/>
      <c r="L431" s="488"/>
      <c r="M431" s="87"/>
      <c r="N431" s="87"/>
      <c r="O431" s="87"/>
      <c r="P431" s="87"/>
      <c r="Q431" s="88"/>
      <c r="R431" s="88"/>
      <c r="S431" s="88"/>
      <c r="T431" s="88"/>
      <c r="U431" s="89"/>
    </row>
    <row r="432" spans="1:21" ht="60" customHeight="1" x14ac:dyDescent="0.35">
      <c r="A432" s="489" t="s">
        <v>1694</v>
      </c>
      <c r="B432" s="482" t="s">
        <v>163</v>
      </c>
      <c r="C432" s="492">
        <v>5</v>
      </c>
      <c r="D432" s="482" t="s">
        <v>465</v>
      </c>
      <c r="E432" s="482" t="s">
        <v>175</v>
      </c>
      <c r="F432" s="482" t="s">
        <v>2032</v>
      </c>
      <c r="G432" s="482" t="s">
        <v>2550</v>
      </c>
      <c r="H432" s="452" t="s">
        <v>2055</v>
      </c>
      <c r="I432" s="485" t="s">
        <v>2277</v>
      </c>
      <c r="J432" s="87"/>
      <c r="K432" s="87"/>
      <c r="L432" s="486"/>
      <c r="M432" s="87"/>
      <c r="N432" s="87"/>
      <c r="O432" s="87"/>
      <c r="P432" s="87"/>
      <c r="Q432" s="88"/>
      <c r="R432" s="88"/>
      <c r="S432" s="88"/>
      <c r="T432" s="88"/>
      <c r="U432" s="89"/>
    </row>
    <row r="433" spans="1:21" ht="60" customHeight="1" x14ac:dyDescent="0.35">
      <c r="A433" s="490"/>
      <c r="B433" s="483"/>
      <c r="C433" s="493"/>
      <c r="D433" s="483"/>
      <c r="E433" s="483"/>
      <c r="F433" s="483"/>
      <c r="G433" s="483"/>
      <c r="H433" s="453"/>
      <c r="I433" s="455"/>
      <c r="J433" s="87"/>
      <c r="K433" s="87"/>
      <c r="L433" s="487"/>
      <c r="M433" s="87"/>
      <c r="N433" s="87"/>
      <c r="O433" s="87"/>
      <c r="P433" s="87"/>
      <c r="Q433" s="88"/>
      <c r="R433" s="88"/>
      <c r="S433" s="88"/>
      <c r="T433" s="88"/>
      <c r="U433" s="89"/>
    </row>
    <row r="434" spans="1:21" ht="60" customHeight="1" thickBot="1" x14ac:dyDescent="0.4">
      <c r="A434" s="491"/>
      <c r="B434" s="484"/>
      <c r="C434" s="494"/>
      <c r="D434" s="484"/>
      <c r="E434" s="484"/>
      <c r="F434" s="484"/>
      <c r="G434" s="484"/>
      <c r="H434" s="454"/>
      <c r="I434" s="456"/>
      <c r="J434" s="87"/>
      <c r="K434" s="87"/>
      <c r="L434" s="488"/>
      <c r="M434" s="87"/>
      <c r="N434" s="87"/>
      <c r="O434" s="87"/>
      <c r="P434" s="87"/>
      <c r="Q434" s="88"/>
      <c r="R434" s="88"/>
      <c r="S434" s="88"/>
      <c r="T434" s="88"/>
      <c r="U434" s="89"/>
    </row>
    <row r="435" spans="1:21" ht="60" customHeight="1" x14ac:dyDescent="0.35">
      <c r="A435" s="489" t="s">
        <v>1694</v>
      </c>
      <c r="B435" s="482" t="s">
        <v>163</v>
      </c>
      <c r="C435" s="492">
        <v>6</v>
      </c>
      <c r="D435" s="482" t="s">
        <v>465</v>
      </c>
      <c r="E435" s="482" t="s">
        <v>175</v>
      </c>
      <c r="F435" s="482" t="s">
        <v>2061</v>
      </c>
      <c r="G435" s="482" t="s">
        <v>2551</v>
      </c>
      <c r="H435" s="452" t="s">
        <v>2055</v>
      </c>
      <c r="I435" s="485" t="s">
        <v>2277</v>
      </c>
      <c r="J435" s="87"/>
      <c r="K435" s="87"/>
      <c r="L435" s="486"/>
      <c r="M435" s="87"/>
      <c r="N435" s="87"/>
      <c r="O435" s="87"/>
      <c r="P435" s="87"/>
      <c r="Q435" s="88"/>
      <c r="R435" s="88"/>
      <c r="S435" s="88"/>
      <c r="T435" s="88"/>
      <c r="U435" s="89"/>
    </row>
    <row r="436" spans="1:21" ht="60" customHeight="1" x14ac:dyDescent="0.35">
      <c r="A436" s="490"/>
      <c r="B436" s="483"/>
      <c r="C436" s="493"/>
      <c r="D436" s="483"/>
      <c r="E436" s="483"/>
      <c r="F436" s="483"/>
      <c r="G436" s="483"/>
      <c r="H436" s="453"/>
      <c r="I436" s="455"/>
      <c r="J436" s="87"/>
      <c r="K436" s="87"/>
      <c r="L436" s="487"/>
      <c r="M436" s="87"/>
      <c r="N436" s="87"/>
      <c r="O436" s="87"/>
      <c r="P436" s="87"/>
      <c r="Q436" s="88"/>
      <c r="R436" s="88"/>
      <c r="S436" s="88"/>
      <c r="T436" s="88"/>
      <c r="U436" s="89"/>
    </row>
    <row r="437" spans="1:21" ht="60" customHeight="1" thickBot="1" x14ac:dyDescent="0.4">
      <c r="A437" s="491"/>
      <c r="B437" s="484"/>
      <c r="C437" s="494"/>
      <c r="D437" s="484"/>
      <c r="E437" s="484"/>
      <c r="F437" s="484"/>
      <c r="G437" s="484"/>
      <c r="H437" s="454"/>
      <c r="I437" s="456"/>
      <c r="J437" s="87"/>
      <c r="K437" s="87"/>
      <c r="L437" s="488"/>
      <c r="M437" s="87"/>
      <c r="N437" s="87"/>
      <c r="O437" s="87"/>
      <c r="P437" s="87"/>
      <c r="Q437" s="88"/>
      <c r="R437" s="88"/>
      <c r="S437" s="88"/>
      <c r="T437" s="88"/>
      <c r="U437" s="89"/>
    </row>
    <row r="438" spans="1:21" ht="60" customHeight="1" x14ac:dyDescent="0.35">
      <c r="A438" s="489" t="s">
        <v>1694</v>
      </c>
      <c r="B438" s="482" t="s">
        <v>163</v>
      </c>
      <c r="C438" s="492">
        <v>7</v>
      </c>
      <c r="D438" s="482" t="s">
        <v>1957</v>
      </c>
      <c r="E438" s="482" t="s">
        <v>695</v>
      </c>
      <c r="F438" s="482" t="s">
        <v>2032</v>
      </c>
      <c r="G438" s="482" t="s">
        <v>2803</v>
      </c>
      <c r="H438" s="452" t="s">
        <v>2055</v>
      </c>
      <c r="I438" s="485" t="s">
        <v>2277</v>
      </c>
      <c r="J438" s="87"/>
      <c r="K438" s="87"/>
      <c r="L438" s="486"/>
      <c r="M438" s="87"/>
      <c r="N438" s="87"/>
      <c r="O438" s="87"/>
      <c r="P438" s="87"/>
      <c r="Q438" s="88"/>
      <c r="R438" s="88"/>
      <c r="S438" s="88"/>
      <c r="T438" s="88"/>
      <c r="U438" s="89"/>
    </row>
    <row r="439" spans="1:21" ht="60" customHeight="1" x14ac:dyDescent="0.35">
      <c r="A439" s="490"/>
      <c r="B439" s="483"/>
      <c r="C439" s="493"/>
      <c r="D439" s="483"/>
      <c r="E439" s="483"/>
      <c r="F439" s="483"/>
      <c r="G439" s="483"/>
      <c r="H439" s="453"/>
      <c r="I439" s="455"/>
      <c r="J439" s="87"/>
      <c r="K439" s="87"/>
      <c r="L439" s="487"/>
      <c r="M439" s="87"/>
      <c r="N439" s="87"/>
      <c r="O439" s="87"/>
      <c r="P439" s="87"/>
      <c r="Q439" s="88"/>
      <c r="R439" s="88"/>
      <c r="S439" s="88"/>
      <c r="T439" s="88"/>
      <c r="U439" s="89"/>
    </row>
    <row r="440" spans="1:21" ht="60" customHeight="1" thickBot="1" x14ac:dyDescent="0.4">
      <c r="A440" s="491"/>
      <c r="B440" s="484"/>
      <c r="C440" s="494"/>
      <c r="D440" s="484"/>
      <c r="E440" s="484"/>
      <c r="F440" s="484"/>
      <c r="G440" s="484"/>
      <c r="H440" s="454"/>
      <c r="I440" s="456"/>
      <c r="J440" s="87"/>
      <c r="K440" s="87"/>
      <c r="L440" s="488"/>
      <c r="M440" s="87"/>
      <c r="N440" s="87"/>
      <c r="O440" s="87"/>
      <c r="P440" s="87"/>
      <c r="Q440" s="88"/>
      <c r="R440" s="88"/>
      <c r="S440" s="88"/>
      <c r="T440" s="88"/>
      <c r="U440" s="89"/>
    </row>
    <row r="441" spans="1:21" ht="60" customHeight="1" x14ac:dyDescent="0.35">
      <c r="A441" s="489" t="s">
        <v>1694</v>
      </c>
      <c r="B441" s="482" t="s">
        <v>163</v>
      </c>
      <c r="C441" s="492">
        <v>8</v>
      </c>
      <c r="D441" s="482" t="s">
        <v>1957</v>
      </c>
      <c r="E441" s="482" t="s">
        <v>695</v>
      </c>
      <c r="F441" s="482" t="s">
        <v>2061</v>
      </c>
      <c r="G441" s="482" t="s">
        <v>2804</v>
      </c>
      <c r="H441" s="452" t="s">
        <v>2055</v>
      </c>
      <c r="I441" s="485" t="s">
        <v>2277</v>
      </c>
      <c r="J441" s="87"/>
      <c r="K441" s="87"/>
      <c r="L441" s="486"/>
      <c r="M441" s="87"/>
      <c r="N441" s="87"/>
      <c r="O441" s="87"/>
      <c r="P441" s="87"/>
      <c r="Q441" s="88"/>
      <c r="R441" s="88"/>
      <c r="S441" s="88"/>
      <c r="T441" s="88"/>
      <c r="U441" s="89"/>
    </row>
    <row r="442" spans="1:21" ht="60" customHeight="1" x14ac:dyDescent="0.35">
      <c r="A442" s="490"/>
      <c r="B442" s="483"/>
      <c r="C442" s="493"/>
      <c r="D442" s="483"/>
      <c r="E442" s="483"/>
      <c r="F442" s="483"/>
      <c r="G442" s="483"/>
      <c r="H442" s="453"/>
      <c r="I442" s="455"/>
      <c r="J442" s="87"/>
      <c r="K442" s="87"/>
      <c r="L442" s="487"/>
      <c r="M442" s="87"/>
      <c r="N442" s="87"/>
      <c r="O442" s="87"/>
      <c r="P442" s="87"/>
      <c r="Q442" s="88"/>
      <c r="R442" s="88"/>
      <c r="S442" s="88"/>
      <c r="T442" s="88"/>
      <c r="U442" s="89"/>
    </row>
    <row r="443" spans="1:21" ht="60" customHeight="1" thickBot="1" x14ac:dyDescent="0.4">
      <c r="A443" s="491"/>
      <c r="B443" s="484"/>
      <c r="C443" s="494"/>
      <c r="D443" s="484"/>
      <c r="E443" s="484"/>
      <c r="F443" s="484"/>
      <c r="G443" s="484"/>
      <c r="H443" s="454"/>
      <c r="I443" s="456"/>
      <c r="J443" s="87"/>
      <c r="K443" s="87"/>
      <c r="L443" s="488"/>
      <c r="M443" s="87"/>
      <c r="N443" s="87"/>
      <c r="O443" s="87"/>
      <c r="P443" s="87"/>
      <c r="Q443" s="88"/>
      <c r="R443" s="88"/>
      <c r="S443" s="88"/>
      <c r="T443" s="88"/>
      <c r="U443" s="89"/>
    </row>
    <row r="444" spans="1:21" ht="60" customHeight="1" x14ac:dyDescent="0.35">
      <c r="A444" s="489" t="s">
        <v>1694</v>
      </c>
      <c r="B444" s="482" t="s">
        <v>163</v>
      </c>
      <c r="C444" s="492">
        <v>9</v>
      </c>
      <c r="D444" s="482" t="s">
        <v>312</v>
      </c>
      <c r="E444" s="482" t="s">
        <v>312</v>
      </c>
      <c r="F444" s="482" t="s">
        <v>2032</v>
      </c>
      <c r="G444" s="482" t="s">
        <v>2552</v>
      </c>
      <c r="H444" s="452" t="s">
        <v>2055</v>
      </c>
      <c r="I444" s="485" t="s">
        <v>2277</v>
      </c>
      <c r="J444" s="87"/>
      <c r="K444" s="87"/>
      <c r="L444" s="486"/>
      <c r="M444" s="87"/>
      <c r="N444" s="87"/>
      <c r="O444" s="87"/>
      <c r="P444" s="87"/>
      <c r="Q444" s="88"/>
      <c r="R444" s="88"/>
      <c r="S444" s="88"/>
      <c r="T444" s="88"/>
      <c r="U444" s="89"/>
    </row>
    <row r="445" spans="1:21" ht="60" customHeight="1" x14ac:dyDescent="0.35">
      <c r="A445" s="490"/>
      <c r="B445" s="483"/>
      <c r="C445" s="493"/>
      <c r="D445" s="483"/>
      <c r="E445" s="483"/>
      <c r="F445" s="483"/>
      <c r="G445" s="483"/>
      <c r="H445" s="453"/>
      <c r="I445" s="455"/>
      <c r="J445" s="87"/>
      <c r="K445" s="87"/>
      <c r="L445" s="487"/>
      <c r="M445" s="87"/>
      <c r="N445" s="87"/>
      <c r="O445" s="87"/>
      <c r="P445" s="87"/>
      <c r="Q445" s="88"/>
      <c r="R445" s="88"/>
      <c r="S445" s="88"/>
      <c r="T445" s="88"/>
      <c r="U445" s="89"/>
    </row>
    <row r="446" spans="1:21" ht="60" customHeight="1" thickBot="1" x14ac:dyDescent="0.4">
      <c r="A446" s="491"/>
      <c r="B446" s="484"/>
      <c r="C446" s="494"/>
      <c r="D446" s="484"/>
      <c r="E446" s="484"/>
      <c r="F446" s="484"/>
      <c r="G446" s="484"/>
      <c r="H446" s="454"/>
      <c r="I446" s="456"/>
      <c r="J446" s="87"/>
      <c r="K446" s="87"/>
      <c r="L446" s="488"/>
      <c r="M446" s="87"/>
      <c r="N446" s="87"/>
      <c r="O446" s="87"/>
      <c r="P446" s="87"/>
      <c r="Q446" s="88"/>
      <c r="R446" s="88"/>
      <c r="S446" s="88"/>
      <c r="T446" s="88"/>
      <c r="U446" s="89"/>
    </row>
    <row r="447" spans="1:21" ht="60" customHeight="1" x14ac:dyDescent="0.35">
      <c r="A447" s="489" t="s">
        <v>1694</v>
      </c>
      <c r="B447" s="482" t="s">
        <v>163</v>
      </c>
      <c r="C447" s="492">
        <v>10</v>
      </c>
      <c r="D447" s="482" t="s">
        <v>312</v>
      </c>
      <c r="E447" s="482" t="s">
        <v>312</v>
      </c>
      <c r="F447" s="482" t="s">
        <v>2061</v>
      </c>
      <c r="G447" s="482" t="s">
        <v>2805</v>
      </c>
      <c r="H447" s="452" t="s">
        <v>2055</v>
      </c>
      <c r="I447" s="485" t="s">
        <v>2277</v>
      </c>
      <c r="J447" s="87"/>
      <c r="K447" s="87"/>
      <c r="L447" s="486"/>
      <c r="M447" s="87"/>
      <c r="N447" s="87"/>
      <c r="O447" s="87"/>
      <c r="P447" s="87"/>
      <c r="Q447" s="88"/>
      <c r="R447" s="88"/>
      <c r="S447" s="88"/>
      <c r="T447" s="88"/>
      <c r="U447" s="89"/>
    </row>
    <row r="448" spans="1:21" ht="60" customHeight="1" x14ac:dyDescent="0.35">
      <c r="A448" s="490"/>
      <c r="B448" s="483"/>
      <c r="C448" s="493"/>
      <c r="D448" s="483"/>
      <c r="E448" s="483"/>
      <c r="F448" s="483"/>
      <c r="G448" s="483"/>
      <c r="H448" s="453"/>
      <c r="I448" s="455"/>
      <c r="J448" s="87"/>
      <c r="K448" s="87"/>
      <c r="L448" s="487"/>
      <c r="M448" s="87"/>
      <c r="N448" s="87"/>
      <c r="O448" s="87"/>
      <c r="P448" s="87"/>
      <c r="Q448" s="88"/>
      <c r="R448" s="88"/>
      <c r="S448" s="88"/>
      <c r="T448" s="88"/>
      <c r="U448" s="89"/>
    </row>
    <row r="449" spans="1:21" ht="60" customHeight="1" thickBot="1" x14ac:dyDescent="0.4">
      <c r="A449" s="491"/>
      <c r="B449" s="484"/>
      <c r="C449" s="494"/>
      <c r="D449" s="484"/>
      <c r="E449" s="484"/>
      <c r="F449" s="484"/>
      <c r="G449" s="484"/>
      <c r="H449" s="454"/>
      <c r="I449" s="456"/>
      <c r="J449" s="87"/>
      <c r="K449" s="87"/>
      <c r="L449" s="488"/>
      <c r="M449" s="87"/>
      <c r="N449" s="87"/>
      <c r="O449" s="87"/>
      <c r="P449" s="87"/>
      <c r="Q449" s="88"/>
      <c r="R449" s="88"/>
      <c r="S449" s="88"/>
      <c r="T449" s="88"/>
      <c r="U449" s="89"/>
    </row>
    <row r="450" spans="1:21" ht="60" customHeight="1" x14ac:dyDescent="0.35">
      <c r="A450" s="489" t="s">
        <v>1464</v>
      </c>
      <c r="B450" s="482" t="s">
        <v>163</v>
      </c>
      <c r="C450" s="492">
        <v>1</v>
      </c>
      <c r="D450" s="482" t="s">
        <v>2329</v>
      </c>
      <c r="E450" s="482" t="s">
        <v>253</v>
      </c>
      <c r="F450" s="482" t="s">
        <v>2032</v>
      </c>
      <c r="G450" s="482" t="s">
        <v>2542</v>
      </c>
      <c r="H450" s="452" t="s">
        <v>2055</v>
      </c>
      <c r="I450" s="485" t="s">
        <v>2277</v>
      </c>
      <c r="J450" s="87"/>
      <c r="K450" s="87"/>
      <c r="L450" s="486"/>
      <c r="M450" s="87"/>
      <c r="N450" s="87"/>
      <c r="O450" s="87"/>
      <c r="P450" s="87"/>
      <c r="Q450" s="88"/>
      <c r="R450" s="88"/>
      <c r="S450" s="88"/>
      <c r="T450" s="88"/>
      <c r="U450" s="89"/>
    </row>
    <row r="451" spans="1:21" ht="60" customHeight="1" x14ac:dyDescent="0.35">
      <c r="A451" s="490"/>
      <c r="B451" s="483"/>
      <c r="C451" s="493"/>
      <c r="D451" s="483"/>
      <c r="E451" s="483"/>
      <c r="F451" s="483"/>
      <c r="G451" s="483"/>
      <c r="H451" s="453"/>
      <c r="I451" s="455"/>
      <c r="J451" s="87"/>
      <c r="K451" s="87"/>
      <c r="L451" s="487"/>
      <c r="M451" s="87"/>
      <c r="N451" s="87"/>
      <c r="O451" s="87"/>
      <c r="P451" s="87"/>
      <c r="Q451" s="88"/>
      <c r="R451" s="88"/>
      <c r="S451" s="88"/>
      <c r="T451" s="88"/>
      <c r="U451" s="89"/>
    </row>
    <row r="452" spans="1:21" ht="60" customHeight="1" thickBot="1" x14ac:dyDescent="0.4">
      <c r="A452" s="491"/>
      <c r="B452" s="484"/>
      <c r="C452" s="494"/>
      <c r="D452" s="484"/>
      <c r="E452" s="484"/>
      <c r="F452" s="484"/>
      <c r="G452" s="484"/>
      <c r="H452" s="454"/>
      <c r="I452" s="456"/>
      <c r="J452" s="87"/>
      <c r="K452" s="87"/>
      <c r="L452" s="488"/>
      <c r="M452" s="87"/>
      <c r="N452" s="87"/>
      <c r="O452" s="87"/>
      <c r="P452" s="87"/>
      <c r="Q452" s="88"/>
      <c r="R452" s="88"/>
      <c r="S452" s="88"/>
      <c r="T452" s="88"/>
      <c r="U452" s="89"/>
    </row>
    <row r="453" spans="1:21" ht="60" customHeight="1" x14ac:dyDescent="0.35">
      <c r="A453" s="489" t="s">
        <v>1464</v>
      </c>
      <c r="B453" s="482" t="s">
        <v>163</v>
      </c>
      <c r="C453" s="492">
        <v>2</v>
      </c>
      <c r="D453" s="482" t="s">
        <v>2329</v>
      </c>
      <c r="E453" s="482" t="s">
        <v>253</v>
      </c>
      <c r="F453" s="482" t="s">
        <v>2061</v>
      </c>
      <c r="G453" s="482" t="s">
        <v>2543</v>
      </c>
      <c r="H453" s="452" t="s">
        <v>2055</v>
      </c>
      <c r="I453" s="485" t="s">
        <v>2277</v>
      </c>
      <c r="J453" s="87"/>
      <c r="K453" s="87"/>
      <c r="L453" s="486"/>
      <c r="M453" s="87"/>
      <c r="N453" s="87"/>
      <c r="O453" s="87"/>
      <c r="P453" s="87"/>
      <c r="Q453" s="88"/>
      <c r="R453" s="88"/>
      <c r="S453" s="88"/>
      <c r="T453" s="88"/>
      <c r="U453" s="89"/>
    </row>
    <row r="454" spans="1:21" ht="60" customHeight="1" x14ac:dyDescent="0.35">
      <c r="A454" s="490"/>
      <c r="B454" s="483"/>
      <c r="C454" s="493"/>
      <c r="D454" s="483"/>
      <c r="E454" s="483"/>
      <c r="F454" s="483"/>
      <c r="G454" s="483"/>
      <c r="H454" s="453"/>
      <c r="I454" s="455"/>
      <c r="J454" s="87"/>
      <c r="K454" s="87"/>
      <c r="L454" s="487"/>
      <c r="M454" s="87"/>
      <c r="N454" s="87"/>
      <c r="O454" s="87"/>
      <c r="P454" s="87"/>
      <c r="Q454" s="88"/>
      <c r="R454" s="88"/>
      <c r="S454" s="88"/>
      <c r="T454" s="88"/>
      <c r="U454" s="89"/>
    </row>
    <row r="455" spans="1:21" ht="60" customHeight="1" thickBot="1" x14ac:dyDescent="0.4">
      <c r="A455" s="491"/>
      <c r="B455" s="484"/>
      <c r="C455" s="494"/>
      <c r="D455" s="484"/>
      <c r="E455" s="484"/>
      <c r="F455" s="484"/>
      <c r="G455" s="484"/>
      <c r="H455" s="454"/>
      <c r="I455" s="456"/>
      <c r="J455" s="87"/>
      <c r="K455" s="87"/>
      <c r="L455" s="488"/>
      <c r="M455" s="87"/>
      <c r="N455" s="87"/>
      <c r="O455" s="87"/>
      <c r="P455" s="87"/>
      <c r="Q455" s="88"/>
      <c r="R455" s="88"/>
      <c r="S455" s="88"/>
      <c r="T455" s="88"/>
      <c r="U455" s="89"/>
    </row>
    <row r="456" spans="1:21" ht="60" customHeight="1" x14ac:dyDescent="0.35">
      <c r="A456" s="489" t="s">
        <v>1464</v>
      </c>
      <c r="B456" s="482" t="s">
        <v>163</v>
      </c>
      <c r="C456" s="492">
        <v>3</v>
      </c>
      <c r="D456" s="482" t="s">
        <v>2342</v>
      </c>
      <c r="E456" s="482" t="s">
        <v>253</v>
      </c>
      <c r="F456" s="482" t="s">
        <v>2032</v>
      </c>
      <c r="G456" s="482" t="s">
        <v>2732</v>
      </c>
      <c r="H456" s="452" t="s">
        <v>2044</v>
      </c>
      <c r="I456" s="485" t="s">
        <v>2278</v>
      </c>
      <c r="J456" s="87" t="s">
        <v>2823</v>
      </c>
      <c r="K456" s="87" t="s">
        <v>2824</v>
      </c>
      <c r="L456" s="486" t="s">
        <v>2825</v>
      </c>
      <c r="M456" s="87" t="s">
        <v>2826</v>
      </c>
      <c r="N456" s="101">
        <v>45838</v>
      </c>
      <c r="O456" s="87"/>
      <c r="P456" s="87"/>
      <c r="Q456" s="88"/>
      <c r="R456" s="88"/>
      <c r="S456" s="88"/>
      <c r="T456" s="88"/>
      <c r="U456" s="89"/>
    </row>
    <row r="457" spans="1:21" ht="60" customHeight="1" x14ac:dyDescent="0.35">
      <c r="A457" s="490"/>
      <c r="B457" s="483"/>
      <c r="C457" s="493"/>
      <c r="D457" s="483"/>
      <c r="E457" s="483"/>
      <c r="F457" s="483"/>
      <c r="G457" s="483"/>
      <c r="H457" s="453"/>
      <c r="I457" s="455"/>
      <c r="J457" s="87" t="s">
        <v>2827</v>
      </c>
      <c r="K457" s="87" t="s">
        <v>2554</v>
      </c>
      <c r="L457" s="487"/>
      <c r="M457" s="87" t="s">
        <v>2828</v>
      </c>
      <c r="N457" s="101">
        <v>45838</v>
      </c>
      <c r="O457" s="87"/>
      <c r="P457" s="87"/>
      <c r="Q457" s="88"/>
      <c r="R457" s="88"/>
      <c r="S457" s="88"/>
      <c r="T457" s="88"/>
      <c r="U457" s="89"/>
    </row>
    <row r="458" spans="1:21" ht="60" customHeight="1" thickBot="1" x14ac:dyDescent="0.4">
      <c r="A458" s="491"/>
      <c r="B458" s="484"/>
      <c r="C458" s="494"/>
      <c r="D458" s="484"/>
      <c r="E458" s="484"/>
      <c r="F458" s="484"/>
      <c r="G458" s="484"/>
      <c r="H458" s="454"/>
      <c r="I458" s="456"/>
      <c r="J458" s="87"/>
      <c r="K458" s="87"/>
      <c r="L458" s="488"/>
      <c r="M458" s="87"/>
      <c r="N458" s="87"/>
      <c r="O458" s="87"/>
      <c r="P458" s="87"/>
      <c r="Q458" s="88"/>
      <c r="R458" s="88"/>
      <c r="S458" s="88"/>
      <c r="T458" s="88"/>
      <c r="U458" s="89"/>
    </row>
    <row r="459" spans="1:21" ht="60" customHeight="1" x14ac:dyDescent="0.35">
      <c r="A459" s="489" t="s">
        <v>1464</v>
      </c>
      <c r="B459" s="482" t="s">
        <v>163</v>
      </c>
      <c r="C459" s="492">
        <v>4</v>
      </c>
      <c r="D459" s="482" t="s">
        <v>2342</v>
      </c>
      <c r="E459" s="482" t="s">
        <v>253</v>
      </c>
      <c r="F459" s="482" t="s">
        <v>2061</v>
      </c>
      <c r="G459" s="482" t="s">
        <v>2574</v>
      </c>
      <c r="H459" s="452" t="s">
        <v>2044</v>
      </c>
      <c r="I459" s="485" t="s">
        <v>2278</v>
      </c>
      <c r="J459" s="87" t="s">
        <v>2823</v>
      </c>
      <c r="K459" s="87" t="s">
        <v>2824</v>
      </c>
      <c r="L459" s="486" t="s">
        <v>2825</v>
      </c>
      <c r="M459" s="87" t="s">
        <v>2826</v>
      </c>
      <c r="N459" s="101">
        <v>45838</v>
      </c>
      <c r="O459" s="87"/>
      <c r="P459" s="87"/>
      <c r="Q459" s="88"/>
      <c r="R459" s="88"/>
      <c r="S459" s="88"/>
      <c r="T459" s="88"/>
      <c r="U459" s="89"/>
    </row>
    <row r="460" spans="1:21" ht="60" customHeight="1" x14ac:dyDescent="0.35">
      <c r="A460" s="490"/>
      <c r="B460" s="483"/>
      <c r="C460" s="493"/>
      <c r="D460" s="483"/>
      <c r="E460" s="483"/>
      <c r="F460" s="483"/>
      <c r="G460" s="483"/>
      <c r="H460" s="453"/>
      <c r="I460" s="455"/>
      <c r="J460" s="87" t="s">
        <v>2827</v>
      </c>
      <c r="K460" s="87" t="s">
        <v>2554</v>
      </c>
      <c r="L460" s="487"/>
      <c r="M460" s="87" t="s">
        <v>2828</v>
      </c>
      <c r="N460" s="101">
        <v>45838</v>
      </c>
      <c r="O460" s="87"/>
      <c r="P460" s="87"/>
      <c r="Q460" s="88"/>
      <c r="R460" s="88"/>
      <c r="S460" s="88"/>
      <c r="T460" s="88"/>
      <c r="U460" s="89"/>
    </row>
    <row r="461" spans="1:21" ht="60" customHeight="1" thickBot="1" x14ac:dyDescent="0.4">
      <c r="A461" s="491"/>
      <c r="B461" s="484"/>
      <c r="C461" s="494"/>
      <c r="D461" s="484"/>
      <c r="E461" s="484"/>
      <c r="F461" s="484"/>
      <c r="G461" s="484"/>
      <c r="H461" s="454"/>
      <c r="I461" s="456"/>
      <c r="J461" s="87"/>
      <c r="K461" s="87"/>
      <c r="L461" s="488"/>
      <c r="M461" s="87"/>
      <c r="N461" s="87"/>
      <c r="O461" s="87"/>
      <c r="P461" s="87"/>
      <c r="Q461" s="88"/>
      <c r="R461" s="88"/>
      <c r="S461" s="88"/>
      <c r="T461" s="88"/>
      <c r="U461" s="89"/>
    </row>
    <row r="462" spans="1:21" ht="60" customHeight="1" x14ac:dyDescent="0.35">
      <c r="A462" s="489" t="s">
        <v>1464</v>
      </c>
      <c r="B462" s="482" t="s">
        <v>163</v>
      </c>
      <c r="C462" s="492">
        <v>5</v>
      </c>
      <c r="D462" s="482" t="s">
        <v>465</v>
      </c>
      <c r="E462" s="482" t="s">
        <v>175</v>
      </c>
      <c r="F462" s="482" t="s">
        <v>2032</v>
      </c>
      <c r="G462" s="482" t="s">
        <v>2550</v>
      </c>
      <c r="H462" s="452" t="s">
        <v>2055</v>
      </c>
      <c r="I462" s="485" t="s">
        <v>2277</v>
      </c>
      <c r="J462" s="87"/>
      <c r="K462" s="87"/>
      <c r="L462" s="486"/>
      <c r="M462" s="87"/>
      <c r="N462" s="87"/>
      <c r="O462" s="87"/>
      <c r="P462" s="87"/>
      <c r="Q462" s="88"/>
      <c r="R462" s="88"/>
      <c r="S462" s="88"/>
      <c r="T462" s="88"/>
      <c r="U462" s="89"/>
    </row>
    <row r="463" spans="1:21" ht="60" customHeight="1" x14ac:dyDescent="0.35">
      <c r="A463" s="490"/>
      <c r="B463" s="483"/>
      <c r="C463" s="493"/>
      <c r="D463" s="483"/>
      <c r="E463" s="483"/>
      <c r="F463" s="483"/>
      <c r="G463" s="483"/>
      <c r="H463" s="453"/>
      <c r="I463" s="455"/>
      <c r="J463" s="87"/>
      <c r="K463" s="87"/>
      <c r="L463" s="487"/>
      <c r="M463" s="87"/>
      <c r="N463" s="87"/>
      <c r="O463" s="87"/>
      <c r="P463" s="87"/>
      <c r="Q463" s="88"/>
      <c r="R463" s="88"/>
      <c r="S463" s="88"/>
      <c r="T463" s="88"/>
      <c r="U463" s="89"/>
    </row>
    <row r="464" spans="1:21" ht="60" customHeight="1" thickBot="1" x14ac:dyDescent="0.4">
      <c r="A464" s="491"/>
      <c r="B464" s="484"/>
      <c r="C464" s="494"/>
      <c r="D464" s="484"/>
      <c r="E464" s="484"/>
      <c r="F464" s="484"/>
      <c r="G464" s="484"/>
      <c r="H464" s="454"/>
      <c r="I464" s="456"/>
      <c r="J464" s="87"/>
      <c r="K464" s="87"/>
      <c r="L464" s="488"/>
      <c r="M464" s="87"/>
      <c r="N464" s="87"/>
      <c r="O464" s="87"/>
      <c r="P464" s="87"/>
      <c r="Q464" s="88"/>
      <c r="R464" s="88"/>
      <c r="S464" s="88"/>
      <c r="T464" s="88"/>
      <c r="U464" s="89"/>
    </row>
    <row r="465" spans="1:21" ht="60" customHeight="1" x14ac:dyDescent="0.35">
      <c r="A465" s="489" t="s">
        <v>1464</v>
      </c>
      <c r="B465" s="482" t="s">
        <v>163</v>
      </c>
      <c r="C465" s="492">
        <v>6</v>
      </c>
      <c r="D465" s="482" t="s">
        <v>465</v>
      </c>
      <c r="E465" s="482" t="s">
        <v>175</v>
      </c>
      <c r="F465" s="482" t="s">
        <v>2061</v>
      </c>
      <c r="G465" s="482" t="s">
        <v>2551</v>
      </c>
      <c r="H465" s="452" t="s">
        <v>2055</v>
      </c>
      <c r="I465" s="485" t="s">
        <v>2277</v>
      </c>
      <c r="J465" s="87"/>
      <c r="K465" s="87"/>
      <c r="L465" s="486"/>
      <c r="M465" s="87"/>
      <c r="N465" s="87"/>
      <c r="O465" s="87"/>
      <c r="P465" s="87"/>
      <c r="Q465" s="88"/>
      <c r="R465" s="88"/>
      <c r="S465" s="88"/>
      <c r="T465" s="88"/>
      <c r="U465" s="89"/>
    </row>
    <row r="466" spans="1:21" ht="60" customHeight="1" x14ac:dyDescent="0.35">
      <c r="A466" s="490"/>
      <c r="B466" s="483"/>
      <c r="C466" s="493"/>
      <c r="D466" s="483"/>
      <c r="E466" s="483"/>
      <c r="F466" s="483"/>
      <c r="G466" s="483"/>
      <c r="H466" s="453"/>
      <c r="I466" s="455"/>
      <c r="J466" s="87"/>
      <c r="K466" s="87"/>
      <c r="L466" s="487"/>
      <c r="M466" s="87"/>
      <c r="N466" s="87"/>
      <c r="O466" s="87"/>
      <c r="P466" s="87"/>
      <c r="Q466" s="88"/>
      <c r="R466" s="88"/>
      <c r="S466" s="88"/>
      <c r="T466" s="88"/>
      <c r="U466" s="89"/>
    </row>
    <row r="467" spans="1:21" ht="60" customHeight="1" thickBot="1" x14ac:dyDescent="0.4">
      <c r="A467" s="491"/>
      <c r="B467" s="484"/>
      <c r="C467" s="494"/>
      <c r="D467" s="484"/>
      <c r="E467" s="484"/>
      <c r="F467" s="484"/>
      <c r="G467" s="484"/>
      <c r="H467" s="454"/>
      <c r="I467" s="456"/>
      <c r="J467" s="87"/>
      <c r="K467" s="87"/>
      <c r="L467" s="488"/>
      <c r="M467" s="87"/>
      <c r="N467" s="87"/>
      <c r="O467" s="87"/>
      <c r="P467" s="87"/>
      <c r="Q467" s="88"/>
      <c r="R467" s="88"/>
      <c r="S467" s="88"/>
      <c r="T467" s="88"/>
      <c r="U467" s="89"/>
    </row>
    <row r="468" spans="1:21" ht="60" customHeight="1" x14ac:dyDescent="0.35">
      <c r="A468" s="489" t="s">
        <v>1464</v>
      </c>
      <c r="B468" s="482" t="s">
        <v>163</v>
      </c>
      <c r="C468" s="492">
        <v>7</v>
      </c>
      <c r="D468" s="482" t="s">
        <v>1479</v>
      </c>
      <c r="E468" s="482" t="s">
        <v>312</v>
      </c>
      <c r="F468" s="482" t="s">
        <v>2032</v>
      </c>
      <c r="G468" s="482" t="s">
        <v>2812</v>
      </c>
      <c r="H468" s="452" t="s">
        <v>2044</v>
      </c>
      <c r="I468" s="485" t="s">
        <v>2278</v>
      </c>
      <c r="J468" s="87" t="s">
        <v>2829</v>
      </c>
      <c r="K468" s="87" t="s">
        <v>2554</v>
      </c>
      <c r="L468" s="486" t="s">
        <v>2825</v>
      </c>
      <c r="M468" s="87" t="s">
        <v>2828</v>
      </c>
      <c r="N468" s="101">
        <v>45838</v>
      </c>
      <c r="O468" s="87"/>
      <c r="P468" s="87"/>
      <c r="Q468" s="88"/>
      <c r="R468" s="88"/>
      <c r="S468" s="88"/>
      <c r="T468" s="88"/>
      <c r="U468" s="89"/>
    </row>
    <row r="469" spans="1:21" ht="60" customHeight="1" x14ac:dyDescent="0.35">
      <c r="A469" s="490"/>
      <c r="B469" s="483"/>
      <c r="C469" s="493"/>
      <c r="D469" s="483"/>
      <c r="E469" s="483"/>
      <c r="F469" s="483"/>
      <c r="G469" s="483"/>
      <c r="H469" s="453"/>
      <c r="I469" s="455"/>
      <c r="J469" s="87"/>
      <c r="K469" s="87"/>
      <c r="L469" s="487"/>
      <c r="M469" s="87"/>
      <c r="N469" s="87"/>
      <c r="O469" s="87"/>
      <c r="P469" s="87"/>
      <c r="Q469" s="88"/>
      <c r="R469" s="88"/>
      <c r="S469" s="88"/>
      <c r="T469" s="88"/>
      <c r="U469" s="89"/>
    </row>
    <row r="470" spans="1:21" ht="60" customHeight="1" thickBot="1" x14ac:dyDescent="0.4">
      <c r="A470" s="491"/>
      <c r="B470" s="484"/>
      <c r="C470" s="494"/>
      <c r="D470" s="484"/>
      <c r="E470" s="484"/>
      <c r="F470" s="484"/>
      <c r="G470" s="484"/>
      <c r="H470" s="454"/>
      <c r="I470" s="456"/>
      <c r="J470" s="87"/>
      <c r="K470" s="87"/>
      <c r="L470" s="488"/>
      <c r="M470" s="87"/>
      <c r="N470" s="87"/>
      <c r="O470" s="87"/>
      <c r="P470" s="87"/>
      <c r="Q470" s="88"/>
      <c r="R470" s="88"/>
      <c r="S470" s="88"/>
      <c r="T470" s="88"/>
      <c r="U470" s="89"/>
    </row>
    <row r="471" spans="1:21" ht="60" customHeight="1" x14ac:dyDescent="0.35">
      <c r="A471" s="489" t="s">
        <v>1464</v>
      </c>
      <c r="B471" s="482" t="s">
        <v>163</v>
      </c>
      <c r="C471" s="492">
        <v>8</v>
      </c>
      <c r="D471" s="482" t="s">
        <v>1479</v>
      </c>
      <c r="E471" s="482" t="s">
        <v>312</v>
      </c>
      <c r="F471" s="482" t="s">
        <v>2061</v>
      </c>
      <c r="G471" s="482" t="s">
        <v>2813</v>
      </c>
      <c r="H471" s="452" t="s">
        <v>2044</v>
      </c>
      <c r="I471" s="485" t="s">
        <v>2278</v>
      </c>
      <c r="J471" s="87" t="s">
        <v>2830</v>
      </c>
      <c r="K471" s="87" t="s">
        <v>2831</v>
      </c>
      <c r="L471" s="486" t="s">
        <v>312</v>
      </c>
      <c r="M471" s="87" t="s">
        <v>2832</v>
      </c>
      <c r="N471" s="101">
        <v>45838</v>
      </c>
      <c r="O471" s="87"/>
      <c r="P471" s="87"/>
      <c r="Q471" s="88"/>
      <c r="R471" s="88"/>
      <c r="S471" s="88"/>
      <c r="T471" s="88"/>
      <c r="U471" s="89"/>
    </row>
    <row r="472" spans="1:21" ht="60" customHeight="1" x14ac:dyDescent="0.35">
      <c r="A472" s="490"/>
      <c r="B472" s="483"/>
      <c r="C472" s="493"/>
      <c r="D472" s="483"/>
      <c r="E472" s="483"/>
      <c r="F472" s="483"/>
      <c r="G472" s="483"/>
      <c r="H472" s="453"/>
      <c r="I472" s="455"/>
      <c r="J472" s="87"/>
      <c r="K472" s="87"/>
      <c r="L472" s="487"/>
      <c r="M472" s="87"/>
      <c r="N472" s="87"/>
      <c r="O472" s="87"/>
      <c r="P472" s="87"/>
      <c r="Q472" s="88"/>
      <c r="R472" s="88"/>
      <c r="S472" s="88"/>
      <c r="T472" s="88"/>
      <c r="U472" s="89"/>
    </row>
    <row r="473" spans="1:21" ht="60" customHeight="1" thickBot="1" x14ac:dyDescent="0.4">
      <c r="A473" s="491"/>
      <c r="B473" s="484"/>
      <c r="C473" s="494"/>
      <c r="D473" s="484"/>
      <c r="E473" s="484"/>
      <c r="F473" s="484"/>
      <c r="G473" s="484"/>
      <c r="H473" s="454"/>
      <c r="I473" s="456"/>
      <c r="J473" s="87"/>
      <c r="K473" s="87"/>
      <c r="L473" s="488"/>
      <c r="M473" s="87"/>
      <c r="N473" s="87"/>
      <c r="O473" s="87"/>
      <c r="P473" s="87"/>
      <c r="Q473" s="88"/>
      <c r="R473" s="88"/>
      <c r="S473" s="88"/>
      <c r="T473" s="88"/>
      <c r="U473" s="89"/>
    </row>
    <row r="474" spans="1:21" ht="60" customHeight="1" x14ac:dyDescent="0.35">
      <c r="A474" s="489" t="s">
        <v>1464</v>
      </c>
      <c r="B474" s="482" t="s">
        <v>163</v>
      </c>
      <c r="C474" s="492">
        <v>9</v>
      </c>
      <c r="D474" s="482" t="s">
        <v>1472</v>
      </c>
      <c r="E474" s="482" t="s">
        <v>247</v>
      </c>
      <c r="F474" s="482" t="s">
        <v>2032</v>
      </c>
      <c r="G474" s="482" t="s">
        <v>2814</v>
      </c>
      <c r="H474" s="452" t="s">
        <v>2055</v>
      </c>
      <c r="I474" s="485"/>
      <c r="J474" s="87"/>
      <c r="K474" s="87"/>
      <c r="L474" s="486"/>
      <c r="M474" s="87"/>
      <c r="N474" s="87"/>
      <c r="O474" s="87"/>
      <c r="P474" s="87"/>
      <c r="Q474" s="88"/>
      <c r="R474" s="88"/>
      <c r="S474" s="88"/>
      <c r="T474" s="88"/>
      <c r="U474" s="89"/>
    </row>
    <row r="475" spans="1:21" ht="60" customHeight="1" x14ac:dyDescent="0.35">
      <c r="A475" s="490"/>
      <c r="B475" s="483"/>
      <c r="C475" s="493"/>
      <c r="D475" s="483"/>
      <c r="E475" s="483"/>
      <c r="F475" s="483"/>
      <c r="G475" s="483"/>
      <c r="H475" s="453"/>
      <c r="I475" s="455"/>
      <c r="J475" s="87"/>
      <c r="K475" s="87"/>
      <c r="L475" s="487"/>
      <c r="M475" s="87"/>
      <c r="N475" s="87"/>
      <c r="O475" s="87"/>
      <c r="P475" s="87"/>
      <c r="Q475" s="88"/>
      <c r="R475" s="88"/>
      <c r="S475" s="88"/>
      <c r="T475" s="88"/>
      <c r="U475" s="89"/>
    </row>
    <row r="476" spans="1:21" ht="60" customHeight="1" thickBot="1" x14ac:dyDescent="0.4">
      <c r="A476" s="491"/>
      <c r="B476" s="484"/>
      <c r="C476" s="494"/>
      <c r="D476" s="484"/>
      <c r="E476" s="484"/>
      <c r="F476" s="484"/>
      <c r="G476" s="484"/>
      <c r="H476" s="454"/>
      <c r="I476" s="456"/>
      <c r="J476" s="87"/>
      <c r="K476" s="87"/>
      <c r="L476" s="488"/>
      <c r="M476" s="87"/>
      <c r="N476" s="87"/>
      <c r="O476" s="87"/>
      <c r="P476" s="87"/>
      <c r="Q476" s="88"/>
      <c r="R476" s="88"/>
      <c r="S476" s="88"/>
      <c r="T476" s="88"/>
      <c r="U476" s="89"/>
    </row>
    <row r="477" spans="1:21" ht="60" customHeight="1" x14ac:dyDescent="0.35">
      <c r="A477" s="489" t="s">
        <v>1464</v>
      </c>
      <c r="B477" s="482" t="s">
        <v>163</v>
      </c>
      <c r="C477" s="492">
        <v>10</v>
      </c>
      <c r="D477" s="482" t="s">
        <v>1472</v>
      </c>
      <c r="E477" s="482" t="s">
        <v>247</v>
      </c>
      <c r="F477" s="482" t="s">
        <v>2061</v>
      </c>
      <c r="G477" s="482" t="s">
        <v>2815</v>
      </c>
      <c r="H477" s="452" t="s">
        <v>2055</v>
      </c>
      <c r="I477" s="485"/>
      <c r="J477" s="87"/>
      <c r="K477" s="87"/>
      <c r="L477" s="486"/>
      <c r="M477" s="87"/>
      <c r="N477" s="87"/>
      <c r="O477" s="87"/>
      <c r="P477" s="87"/>
      <c r="Q477" s="88"/>
      <c r="R477" s="88"/>
      <c r="S477" s="88"/>
      <c r="T477" s="88"/>
      <c r="U477" s="89"/>
    </row>
    <row r="478" spans="1:21" ht="60" customHeight="1" x14ac:dyDescent="0.35">
      <c r="A478" s="490"/>
      <c r="B478" s="483"/>
      <c r="C478" s="493"/>
      <c r="D478" s="483"/>
      <c r="E478" s="483"/>
      <c r="F478" s="483"/>
      <c r="G478" s="483"/>
      <c r="H478" s="453"/>
      <c r="I478" s="455"/>
      <c r="J478" s="87"/>
      <c r="K478" s="87"/>
      <c r="L478" s="487"/>
      <c r="M478" s="87"/>
      <c r="N478" s="87"/>
      <c r="O478" s="87"/>
      <c r="P478" s="87"/>
      <c r="Q478" s="88"/>
      <c r="R478" s="88"/>
      <c r="S478" s="88"/>
      <c r="T478" s="88"/>
      <c r="U478" s="89"/>
    </row>
    <row r="479" spans="1:21" ht="60" customHeight="1" thickBot="1" x14ac:dyDescent="0.4">
      <c r="A479" s="491"/>
      <c r="B479" s="484"/>
      <c r="C479" s="494"/>
      <c r="D479" s="484"/>
      <c r="E479" s="484"/>
      <c r="F479" s="484"/>
      <c r="G479" s="484"/>
      <c r="H479" s="454"/>
      <c r="I479" s="456"/>
      <c r="J479" s="87"/>
      <c r="K479" s="87"/>
      <c r="L479" s="488"/>
      <c r="M479" s="87"/>
      <c r="N479" s="87"/>
      <c r="O479" s="87"/>
      <c r="P479" s="87"/>
      <c r="Q479" s="88"/>
      <c r="R479" s="88"/>
      <c r="S479" s="88"/>
      <c r="T479" s="88"/>
      <c r="U479" s="89"/>
    </row>
    <row r="480" spans="1:21" ht="60" customHeight="1" x14ac:dyDescent="0.35">
      <c r="A480" s="489" t="s">
        <v>1464</v>
      </c>
      <c r="B480" s="482" t="s">
        <v>163</v>
      </c>
      <c r="C480" s="492">
        <v>11</v>
      </c>
      <c r="D480" s="482" t="s">
        <v>2817</v>
      </c>
      <c r="E480" s="482" t="s">
        <v>247</v>
      </c>
      <c r="F480" s="482" t="s">
        <v>2032</v>
      </c>
      <c r="G480" s="482" t="s">
        <v>2818</v>
      </c>
      <c r="H480" s="452" t="s">
        <v>2044</v>
      </c>
      <c r="I480" s="485" t="s">
        <v>2278</v>
      </c>
      <c r="J480" s="87" t="s">
        <v>2833</v>
      </c>
      <c r="K480" s="87" t="s">
        <v>2834</v>
      </c>
      <c r="L480" s="486" t="s">
        <v>312</v>
      </c>
      <c r="M480" s="87" t="s">
        <v>2835</v>
      </c>
      <c r="N480" s="101">
        <v>45838</v>
      </c>
      <c r="O480" s="87"/>
      <c r="P480" s="87"/>
      <c r="Q480" s="88"/>
      <c r="R480" s="88"/>
      <c r="S480" s="88"/>
      <c r="T480" s="88"/>
      <c r="U480" s="89"/>
    </row>
    <row r="481" spans="1:21" ht="60" customHeight="1" x14ac:dyDescent="0.35">
      <c r="A481" s="490"/>
      <c r="B481" s="483"/>
      <c r="C481" s="493"/>
      <c r="D481" s="483"/>
      <c r="E481" s="483"/>
      <c r="F481" s="483"/>
      <c r="G481" s="483"/>
      <c r="H481" s="453"/>
      <c r="I481" s="455"/>
      <c r="J481" s="87"/>
      <c r="K481" s="87"/>
      <c r="L481" s="487"/>
      <c r="M481" s="87"/>
      <c r="N481" s="87"/>
      <c r="O481" s="87"/>
      <c r="P481" s="87"/>
      <c r="Q481" s="88"/>
      <c r="R481" s="88"/>
      <c r="S481" s="88"/>
      <c r="T481" s="88"/>
      <c r="U481" s="89"/>
    </row>
    <row r="482" spans="1:21" ht="60" customHeight="1" thickBot="1" x14ac:dyDescent="0.4">
      <c r="A482" s="491"/>
      <c r="B482" s="484"/>
      <c r="C482" s="494"/>
      <c r="D482" s="484"/>
      <c r="E482" s="484"/>
      <c r="F482" s="484"/>
      <c r="G482" s="484"/>
      <c r="H482" s="454"/>
      <c r="I482" s="456"/>
      <c r="J482" s="87"/>
      <c r="K482" s="87"/>
      <c r="L482" s="488"/>
      <c r="M482" s="87"/>
      <c r="N482" s="87"/>
      <c r="O482" s="87"/>
      <c r="P482" s="87"/>
      <c r="Q482" s="88"/>
      <c r="R482" s="88"/>
      <c r="S482" s="88"/>
      <c r="T482" s="88"/>
      <c r="U482" s="89"/>
    </row>
    <row r="483" spans="1:21" ht="60" customHeight="1" x14ac:dyDescent="0.35">
      <c r="A483" s="489" t="s">
        <v>1464</v>
      </c>
      <c r="B483" s="482" t="s">
        <v>163</v>
      </c>
      <c r="C483" s="492">
        <v>12</v>
      </c>
      <c r="D483" s="482" t="s">
        <v>2817</v>
      </c>
      <c r="E483" s="482" t="s">
        <v>247</v>
      </c>
      <c r="F483" s="482" t="s">
        <v>2061</v>
      </c>
      <c r="G483" s="482" t="s">
        <v>2822</v>
      </c>
      <c r="H483" s="452" t="s">
        <v>2044</v>
      </c>
      <c r="I483" s="485" t="s">
        <v>2278</v>
      </c>
      <c r="J483" s="87" t="s">
        <v>2836</v>
      </c>
      <c r="K483" s="87" t="s">
        <v>2837</v>
      </c>
      <c r="L483" s="486" t="s">
        <v>2838</v>
      </c>
      <c r="M483" s="87" t="s">
        <v>2835</v>
      </c>
      <c r="N483" s="101">
        <v>45838</v>
      </c>
      <c r="O483" s="87"/>
      <c r="P483" s="87"/>
      <c r="Q483" s="88"/>
      <c r="R483" s="88"/>
      <c r="S483" s="88"/>
      <c r="T483" s="88"/>
      <c r="U483" s="89"/>
    </row>
    <row r="484" spans="1:21" ht="60" customHeight="1" x14ac:dyDescent="0.35">
      <c r="A484" s="490"/>
      <c r="B484" s="483"/>
      <c r="C484" s="493"/>
      <c r="D484" s="483"/>
      <c r="E484" s="483"/>
      <c r="F484" s="483"/>
      <c r="G484" s="483"/>
      <c r="H484" s="453"/>
      <c r="I484" s="455"/>
      <c r="J484" s="87"/>
      <c r="K484" s="87"/>
      <c r="L484" s="487"/>
      <c r="M484" s="87"/>
      <c r="N484" s="87"/>
      <c r="O484" s="87"/>
      <c r="P484" s="87"/>
      <c r="Q484" s="88"/>
      <c r="R484" s="88"/>
      <c r="S484" s="88"/>
      <c r="T484" s="88"/>
      <c r="U484" s="89"/>
    </row>
    <row r="485" spans="1:21" ht="60" customHeight="1" thickBot="1" x14ac:dyDescent="0.4">
      <c r="A485" s="491"/>
      <c r="B485" s="484"/>
      <c r="C485" s="494"/>
      <c r="D485" s="484"/>
      <c r="E485" s="484"/>
      <c r="F485" s="484"/>
      <c r="G485" s="484"/>
      <c r="H485" s="454"/>
      <c r="I485" s="456"/>
      <c r="J485" s="87"/>
      <c r="K485" s="87"/>
      <c r="L485" s="488"/>
      <c r="M485" s="87"/>
      <c r="N485" s="87"/>
      <c r="O485" s="87"/>
      <c r="P485" s="87"/>
      <c r="Q485" s="88"/>
      <c r="R485" s="88"/>
      <c r="S485" s="88"/>
      <c r="T485" s="88"/>
      <c r="U485" s="89"/>
    </row>
    <row r="486" spans="1:21" ht="60" customHeight="1" x14ac:dyDescent="0.35">
      <c r="A486" s="489" t="s">
        <v>1464</v>
      </c>
      <c r="B486" s="482" t="s">
        <v>163</v>
      </c>
      <c r="C486" s="492">
        <v>1</v>
      </c>
      <c r="D486" s="482" t="s">
        <v>2839</v>
      </c>
      <c r="E486" s="482" t="s">
        <v>253</v>
      </c>
      <c r="F486" s="482" t="s">
        <v>2032</v>
      </c>
      <c r="G486" s="482" t="s">
        <v>2857</v>
      </c>
      <c r="H486" s="452" t="s">
        <v>2055</v>
      </c>
      <c r="I486" s="485" t="s">
        <v>2277</v>
      </c>
      <c r="J486" s="87"/>
      <c r="K486" s="87"/>
      <c r="L486" s="486"/>
      <c r="M486" s="87"/>
      <c r="N486" s="87"/>
      <c r="O486" s="87"/>
      <c r="P486" s="87"/>
      <c r="Q486" s="88"/>
      <c r="R486" s="88"/>
      <c r="S486" s="88"/>
      <c r="T486" s="88"/>
      <c r="U486" s="89"/>
    </row>
    <row r="487" spans="1:21" ht="60" customHeight="1" x14ac:dyDescent="0.35">
      <c r="A487" s="490"/>
      <c r="B487" s="483"/>
      <c r="C487" s="493"/>
      <c r="D487" s="483"/>
      <c r="E487" s="483"/>
      <c r="F487" s="483"/>
      <c r="G487" s="483"/>
      <c r="H487" s="453"/>
      <c r="I487" s="455"/>
      <c r="J487" s="87"/>
      <c r="K487" s="87"/>
      <c r="L487" s="487"/>
      <c r="M487" s="87"/>
      <c r="N487" s="87"/>
      <c r="O487" s="87"/>
      <c r="P487" s="87"/>
      <c r="Q487" s="88"/>
      <c r="R487" s="88"/>
      <c r="S487" s="88"/>
      <c r="T487" s="88"/>
      <c r="U487" s="89"/>
    </row>
    <row r="488" spans="1:21" ht="60" customHeight="1" thickBot="1" x14ac:dyDescent="0.4">
      <c r="A488" s="491"/>
      <c r="B488" s="484"/>
      <c r="C488" s="494"/>
      <c r="D488" s="484"/>
      <c r="E488" s="484"/>
      <c r="F488" s="484"/>
      <c r="G488" s="484"/>
      <c r="H488" s="454"/>
      <c r="I488" s="456"/>
      <c r="J488" s="87"/>
      <c r="K488" s="87"/>
      <c r="L488" s="488"/>
      <c r="M488" s="87"/>
      <c r="N488" s="87"/>
      <c r="O488" s="87"/>
      <c r="P488" s="87"/>
      <c r="Q488" s="88"/>
      <c r="R488" s="88"/>
      <c r="S488" s="88"/>
      <c r="T488" s="88"/>
      <c r="U488" s="89"/>
    </row>
    <row r="489" spans="1:21" ht="60" customHeight="1" x14ac:dyDescent="0.35">
      <c r="A489" s="489" t="s">
        <v>1464</v>
      </c>
      <c r="B489" s="482" t="s">
        <v>163</v>
      </c>
      <c r="C489" s="492">
        <v>2</v>
      </c>
      <c r="D489" s="482" t="s">
        <v>2839</v>
      </c>
      <c r="E489" s="482" t="s">
        <v>253</v>
      </c>
      <c r="F489" s="482" t="s">
        <v>2061</v>
      </c>
      <c r="G489" s="482" t="s">
        <v>2858</v>
      </c>
      <c r="H489" s="452" t="s">
        <v>2055</v>
      </c>
      <c r="I489" s="485" t="s">
        <v>2277</v>
      </c>
      <c r="J489" s="87"/>
      <c r="K489" s="87"/>
      <c r="L489" s="486"/>
      <c r="M489" s="87"/>
      <c r="N489" s="87"/>
      <c r="O489" s="87"/>
      <c r="P489" s="87"/>
      <c r="Q489" s="88"/>
      <c r="R489" s="88"/>
      <c r="S489" s="88"/>
      <c r="T489" s="88"/>
      <c r="U489" s="89"/>
    </row>
    <row r="490" spans="1:21" ht="60" customHeight="1" x14ac:dyDescent="0.35">
      <c r="A490" s="490"/>
      <c r="B490" s="483"/>
      <c r="C490" s="493"/>
      <c r="D490" s="483"/>
      <c r="E490" s="483"/>
      <c r="F490" s="483"/>
      <c r="G490" s="483"/>
      <c r="H490" s="453"/>
      <c r="I490" s="455"/>
      <c r="J490" s="87"/>
      <c r="K490" s="87"/>
      <c r="L490" s="487"/>
      <c r="M490" s="87"/>
      <c r="N490" s="87"/>
      <c r="O490" s="87"/>
      <c r="P490" s="87"/>
      <c r="Q490" s="88"/>
      <c r="R490" s="88"/>
      <c r="S490" s="88"/>
      <c r="T490" s="88"/>
      <c r="U490" s="89"/>
    </row>
    <row r="491" spans="1:21" ht="60" customHeight="1" thickBot="1" x14ac:dyDescent="0.4">
      <c r="A491" s="491"/>
      <c r="B491" s="484"/>
      <c r="C491" s="494"/>
      <c r="D491" s="484"/>
      <c r="E491" s="484"/>
      <c r="F491" s="484"/>
      <c r="G491" s="484"/>
      <c r="H491" s="454"/>
      <c r="I491" s="456"/>
      <c r="J491" s="87"/>
      <c r="K491" s="87"/>
      <c r="L491" s="488"/>
      <c r="M491" s="87"/>
      <c r="N491" s="87"/>
      <c r="O491" s="87"/>
      <c r="P491" s="87"/>
      <c r="Q491" s="88"/>
      <c r="R491" s="88"/>
      <c r="S491" s="88"/>
      <c r="T491" s="88"/>
      <c r="U491" s="89"/>
    </row>
    <row r="492" spans="1:21" ht="60" customHeight="1" x14ac:dyDescent="0.35">
      <c r="A492" s="489" t="s">
        <v>1464</v>
      </c>
      <c r="B492" s="482" t="s">
        <v>163</v>
      </c>
      <c r="C492" s="492">
        <v>3</v>
      </c>
      <c r="D492" s="482" t="s">
        <v>2342</v>
      </c>
      <c r="E492" s="482" t="s">
        <v>253</v>
      </c>
      <c r="F492" s="482" t="s">
        <v>2032</v>
      </c>
      <c r="G492" s="482" t="s">
        <v>2732</v>
      </c>
      <c r="H492" s="452" t="s">
        <v>2055</v>
      </c>
      <c r="I492" s="485" t="s">
        <v>2277</v>
      </c>
      <c r="J492" s="87"/>
      <c r="K492" s="87"/>
      <c r="L492" s="486"/>
      <c r="M492" s="87"/>
      <c r="N492" s="87"/>
      <c r="O492" s="87"/>
      <c r="P492" s="87"/>
      <c r="Q492" s="88"/>
      <c r="R492" s="88"/>
      <c r="S492" s="88"/>
      <c r="T492" s="88"/>
      <c r="U492" s="89"/>
    </row>
    <row r="493" spans="1:21" ht="60" customHeight="1" x14ac:dyDescent="0.35">
      <c r="A493" s="490"/>
      <c r="B493" s="483"/>
      <c r="C493" s="493"/>
      <c r="D493" s="483"/>
      <c r="E493" s="483"/>
      <c r="F493" s="483"/>
      <c r="G493" s="483"/>
      <c r="H493" s="453"/>
      <c r="I493" s="455"/>
      <c r="J493" s="87"/>
      <c r="K493" s="87"/>
      <c r="L493" s="487"/>
      <c r="M493" s="87"/>
      <c r="N493" s="87"/>
      <c r="O493" s="87"/>
      <c r="P493" s="87"/>
      <c r="Q493" s="88"/>
      <c r="R493" s="88"/>
      <c r="S493" s="88"/>
      <c r="T493" s="88"/>
      <c r="U493" s="89"/>
    </row>
    <row r="494" spans="1:21" ht="60" customHeight="1" thickBot="1" x14ac:dyDescent="0.4">
      <c r="A494" s="491"/>
      <c r="B494" s="484"/>
      <c r="C494" s="494"/>
      <c r="D494" s="484"/>
      <c r="E494" s="484"/>
      <c r="F494" s="484"/>
      <c r="G494" s="484"/>
      <c r="H494" s="454"/>
      <c r="I494" s="456"/>
      <c r="J494" s="87"/>
      <c r="K494" s="87"/>
      <c r="L494" s="488"/>
      <c r="M494" s="87"/>
      <c r="N494" s="87"/>
      <c r="O494" s="87"/>
      <c r="P494" s="87"/>
      <c r="Q494" s="88"/>
      <c r="R494" s="88"/>
      <c r="S494" s="88"/>
      <c r="T494" s="88"/>
      <c r="U494" s="89"/>
    </row>
    <row r="495" spans="1:21" ht="60" customHeight="1" x14ac:dyDescent="0.35">
      <c r="A495" s="489" t="s">
        <v>1464</v>
      </c>
      <c r="B495" s="482" t="s">
        <v>163</v>
      </c>
      <c r="C495" s="492">
        <v>4</v>
      </c>
      <c r="D495" s="482" t="s">
        <v>2342</v>
      </c>
      <c r="E495" s="482" t="s">
        <v>253</v>
      </c>
      <c r="F495" s="482" t="s">
        <v>2061</v>
      </c>
      <c r="G495" s="482" t="s">
        <v>2574</v>
      </c>
      <c r="H495" s="452" t="s">
        <v>2055</v>
      </c>
      <c r="I495" s="485" t="s">
        <v>2277</v>
      </c>
      <c r="J495" s="87"/>
      <c r="K495" s="87"/>
      <c r="L495" s="486"/>
      <c r="M495" s="87"/>
      <c r="N495" s="87"/>
      <c r="O495" s="87"/>
      <c r="P495" s="87"/>
      <c r="Q495" s="88"/>
      <c r="R495" s="88"/>
      <c r="S495" s="88"/>
      <c r="T495" s="88"/>
      <c r="U495" s="89"/>
    </row>
    <row r="496" spans="1:21" ht="60" customHeight="1" x14ac:dyDescent="0.35">
      <c r="A496" s="490"/>
      <c r="B496" s="483"/>
      <c r="C496" s="493"/>
      <c r="D496" s="483"/>
      <c r="E496" s="483"/>
      <c r="F496" s="483"/>
      <c r="G496" s="483"/>
      <c r="H496" s="453"/>
      <c r="I496" s="455"/>
      <c r="J496" s="87"/>
      <c r="K496" s="87"/>
      <c r="L496" s="487"/>
      <c r="M496" s="87"/>
      <c r="N496" s="87"/>
      <c r="O496" s="87"/>
      <c r="P496" s="87"/>
      <c r="Q496" s="88"/>
      <c r="R496" s="88"/>
      <c r="S496" s="88"/>
      <c r="T496" s="88"/>
      <c r="U496" s="89"/>
    </row>
    <row r="497" spans="1:21" ht="60" customHeight="1" thickBot="1" x14ac:dyDescent="0.4">
      <c r="A497" s="491"/>
      <c r="B497" s="484"/>
      <c r="C497" s="494"/>
      <c r="D497" s="484"/>
      <c r="E497" s="484"/>
      <c r="F497" s="484"/>
      <c r="G497" s="484"/>
      <c r="H497" s="454"/>
      <c r="I497" s="456"/>
      <c r="J497" s="87"/>
      <c r="K497" s="87"/>
      <c r="L497" s="488"/>
      <c r="M497" s="87"/>
      <c r="N497" s="87"/>
      <c r="O497" s="87"/>
      <c r="P497" s="87"/>
      <c r="Q497" s="88"/>
      <c r="R497" s="88"/>
      <c r="S497" s="88"/>
      <c r="T497" s="88"/>
      <c r="U497" s="89"/>
    </row>
    <row r="498" spans="1:21" ht="60" customHeight="1" x14ac:dyDescent="0.35">
      <c r="A498" s="489" t="s">
        <v>1464</v>
      </c>
      <c r="B498" s="482" t="s">
        <v>163</v>
      </c>
      <c r="C498" s="492">
        <v>5</v>
      </c>
      <c r="D498" s="482" t="s">
        <v>2843</v>
      </c>
      <c r="E498" s="482" t="s">
        <v>175</v>
      </c>
      <c r="F498" s="482" t="s">
        <v>2032</v>
      </c>
      <c r="G498" s="482" t="s">
        <v>2859</v>
      </c>
      <c r="H498" s="452" t="s">
        <v>2055</v>
      </c>
      <c r="I498" s="485" t="s">
        <v>2277</v>
      </c>
      <c r="J498" s="87"/>
      <c r="K498" s="87"/>
      <c r="L498" s="486"/>
      <c r="M498" s="87"/>
      <c r="N498" s="87"/>
      <c r="O498" s="87"/>
      <c r="P498" s="87"/>
      <c r="Q498" s="88"/>
      <c r="R498" s="88"/>
      <c r="S498" s="88"/>
      <c r="T498" s="88"/>
      <c r="U498" s="89"/>
    </row>
    <row r="499" spans="1:21" ht="60" customHeight="1" x14ac:dyDescent="0.35">
      <c r="A499" s="490"/>
      <c r="B499" s="483"/>
      <c r="C499" s="493"/>
      <c r="D499" s="483"/>
      <c r="E499" s="483"/>
      <c r="F499" s="483"/>
      <c r="G499" s="483"/>
      <c r="H499" s="453"/>
      <c r="I499" s="455"/>
      <c r="J499" s="87"/>
      <c r="K499" s="87"/>
      <c r="L499" s="487"/>
      <c r="M499" s="87"/>
      <c r="N499" s="87"/>
      <c r="O499" s="87"/>
      <c r="P499" s="87"/>
      <c r="Q499" s="88"/>
      <c r="R499" s="88"/>
      <c r="S499" s="88"/>
      <c r="T499" s="88"/>
      <c r="U499" s="89"/>
    </row>
    <row r="500" spans="1:21" ht="60" customHeight="1" thickBot="1" x14ac:dyDescent="0.4">
      <c r="A500" s="491"/>
      <c r="B500" s="484"/>
      <c r="C500" s="494"/>
      <c r="D500" s="484"/>
      <c r="E500" s="484"/>
      <c r="F500" s="484"/>
      <c r="G500" s="484"/>
      <c r="H500" s="454"/>
      <c r="I500" s="456"/>
      <c r="J500" s="87"/>
      <c r="K500" s="87"/>
      <c r="L500" s="488"/>
      <c r="M500" s="87"/>
      <c r="N500" s="87"/>
      <c r="O500" s="87"/>
      <c r="P500" s="87"/>
      <c r="Q500" s="88"/>
      <c r="R500" s="88"/>
      <c r="S500" s="88"/>
      <c r="T500" s="88"/>
      <c r="U500" s="89"/>
    </row>
    <row r="501" spans="1:21" ht="60" customHeight="1" x14ac:dyDescent="0.35">
      <c r="A501" s="489" t="s">
        <v>1464</v>
      </c>
      <c r="B501" s="482" t="s">
        <v>163</v>
      </c>
      <c r="C501" s="492">
        <v>6</v>
      </c>
      <c r="D501" s="482" t="s">
        <v>2843</v>
      </c>
      <c r="E501" s="482" t="s">
        <v>175</v>
      </c>
      <c r="F501" s="482" t="s">
        <v>2061</v>
      </c>
      <c r="G501" s="482" t="s">
        <v>2860</v>
      </c>
      <c r="H501" s="452" t="s">
        <v>2055</v>
      </c>
      <c r="I501" s="485" t="s">
        <v>2277</v>
      </c>
      <c r="J501" s="87"/>
      <c r="K501" s="87"/>
      <c r="L501" s="486"/>
      <c r="M501" s="87"/>
      <c r="N501" s="87"/>
      <c r="O501" s="87"/>
      <c r="P501" s="87"/>
      <c r="Q501" s="88"/>
      <c r="R501" s="88"/>
      <c r="S501" s="88"/>
      <c r="T501" s="88"/>
      <c r="U501" s="89"/>
    </row>
    <row r="502" spans="1:21" ht="60" customHeight="1" x14ac:dyDescent="0.35">
      <c r="A502" s="490"/>
      <c r="B502" s="483"/>
      <c r="C502" s="493"/>
      <c r="D502" s="483"/>
      <c r="E502" s="483"/>
      <c r="F502" s="483"/>
      <c r="G502" s="483"/>
      <c r="H502" s="453"/>
      <c r="I502" s="455"/>
      <c r="J502" s="87"/>
      <c r="K502" s="87"/>
      <c r="L502" s="487"/>
      <c r="M502" s="87"/>
      <c r="N502" s="87"/>
      <c r="O502" s="87"/>
      <c r="P502" s="87"/>
      <c r="Q502" s="88"/>
      <c r="R502" s="88"/>
      <c r="S502" s="88"/>
      <c r="T502" s="88"/>
      <c r="U502" s="89"/>
    </row>
    <row r="503" spans="1:21" ht="60" customHeight="1" thickBot="1" x14ac:dyDescent="0.4">
      <c r="A503" s="491"/>
      <c r="B503" s="484"/>
      <c r="C503" s="494"/>
      <c r="D503" s="484"/>
      <c r="E503" s="484"/>
      <c r="F503" s="484"/>
      <c r="G503" s="484"/>
      <c r="H503" s="454"/>
      <c r="I503" s="456"/>
      <c r="J503" s="87"/>
      <c r="K503" s="87"/>
      <c r="L503" s="488"/>
      <c r="M503" s="87"/>
      <c r="N503" s="87"/>
      <c r="O503" s="87"/>
      <c r="P503" s="87"/>
      <c r="Q503" s="88"/>
      <c r="R503" s="88"/>
      <c r="S503" s="88"/>
      <c r="T503" s="88"/>
      <c r="U503" s="89"/>
    </row>
    <row r="504" spans="1:21" ht="60" customHeight="1" x14ac:dyDescent="0.35">
      <c r="A504" s="489" t="s">
        <v>1464</v>
      </c>
      <c r="B504" s="482" t="s">
        <v>163</v>
      </c>
      <c r="C504" s="492">
        <v>7</v>
      </c>
      <c r="D504" s="482" t="s">
        <v>1373</v>
      </c>
      <c r="E504" s="482" t="s">
        <v>695</v>
      </c>
      <c r="F504" s="482" t="s">
        <v>2032</v>
      </c>
      <c r="G504" s="482" t="s">
        <v>2861</v>
      </c>
      <c r="H504" s="452" t="s">
        <v>2055</v>
      </c>
      <c r="I504" s="485" t="s">
        <v>2277</v>
      </c>
      <c r="J504" s="87"/>
      <c r="K504" s="87"/>
      <c r="L504" s="486"/>
      <c r="M504" s="87"/>
      <c r="N504" s="87"/>
      <c r="O504" s="87"/>
      <c r="P504" s="87"/>
      <c r="Q504" s="88"/>
      <c r="R504" s="88"/>
      <c r="S504" s="88"/>
      <c r="T504" s="88"/>
      <c r="U504" s="89"/>
    </row>
    <row r="505" spans="1:21" ht="60" customHeight="1" x14ac:dyDescent="0.35">
      <c r="A505" s="490"/>
      <c r="B505" s="483"/>
      <c r="C505" s="493"/>
      <c r="D505" s="483"/>
      <c r="E505" s="483"/>
      <c r="F505" s="483"/>
      <c r="G505" s="483"/>
      <c r="H505" s="453"/>
      <c r="I505" s="455"/>
      <c r="J505" s="87"/>
      <c r="K505" s="87"/>
      <c r="L505" s="487"/>
      <c r="M505" s="87"/>
      <c r="N505" s="87"/>
      <c r="O505" s="87"/>
      <c r="P505" s="87"/>
      <c r="Q505" s="88"/>
      <c r="R505" s="88"/>
      <c r="S505" s="88"/>
      <c r="T505" s="88"/>
      <c r="U505" s="89"/>
    </row>
    <row r="506" spans="1:21" ht="60" customHeight="1" thickBot="1" x14ac:dyDescent="0.4">
      <c r="A506" s="491"/>
      <c r="B506" s="484"/>
      <c r="C506" s="494"/>
      <c r="D506" s="484"/>
      <c r="E506" s="484"/>
      <c r="F506" s="484"/>
      <c r="G506" s="484"/>
      <c r="H506" s="454"/>
      <c r="I506" s="456"/>
      <c r="J506" s="87"/>
      <c r="K506" s="87"/>
      <c r="L506" s="488"/>
      <c r="M506" s="87"/>
      <c r="N506" s="87"/>
      <c r="O506" s="87"/>
      <c r="P506" s="87"/>
      <c r="Q506" s="88"/>
      <c r="R506" s="88"/>
      <c r="S506" s="88"/>
      <c r="T506" s="88"/>
      <c r="U506" s="89"/>
    </row>
    <row r="507" spans="1:21" ht="60" customHeight="1" x14ac:dyDescent="0.35">
      <c r="A507" s="489" t="s">
        <v>1464</v>
      </c>
      <c r="B507" s="482" t="s">
        <v>163</v>
      </c>
      <c r="C507" s="492">
        <v>8</v>
      </c>
      <c r="D507" s="482" t="s">
        <v>1373</v>
      </c>
      <c r="E507" s="482" t="s">
        <v>695</v>
      </c>
      <c r="F507" s="482" t="s">
        <v>2061</v>
      </c>
      <c r="G507" s="482" t="s">
        <v>2862</v>
      </c>
      <c r="H507" s="452" t="s">
        <v>2055</v>
      </c>
      <c r="I507" s="485" t="s">
        <v>2277</v>
      </c>
      <c r="J507" s="87"/>
      <c r="K507" s="87"/>
      <c r="L507" s="486"/>
      <c r="M507" s="87"/>
      <c r="N507" s="87"/>
      <c r="O507" s="87"/>
      <c r="P507" s="87"/>
      <c r="Q507" s="88"/>
      <c r="R507" s="88"/>
      <c r="S507" s="88"/>
      <c r="T507" s="88"/>
      <c r="U507" s="89"/>
    </row>
    <row r="508" spans="1:21" ht="60" customHeight="1" x14ac:dyDescent="0.35">
      <c r="A508" s="490"/>
      <c r="B508" s="483"/>
      <c r="C508" s="493"/>
      <c r="D508" s="483"/>
      <c r="E508" s="483"/>
      <c r="F508" s="483"/>
      <c r="G508" s="483"/>
      <c r="H508" s="453"/>
      <c r="I508" s="455"/>
      <c r="J508" s="87"/>
      <c r="K508" s="87"/>
      <c r="L508" s="487"/>
      <c r="M508" s="87"/>
      <c r="N508" s="87"/>
      <c r="O508" s="87"/>
      <c r="P508" s="87"/>
      <c r="Q508" s="88"/>
      <c r="R508" s="88"/>
      <c r="S508" s="88"/>
      <c r="T508" s="88"/>
      <c r="U508" s="89"/>
    </row>
    <row r="509" spans="1:21" ht="60" customHeight="1" thickBot="1" x14ac:dyDescent="0.4">
      <c r="A509" s="491"/>
      <c r="B509" s="484"/>
      <c r="C509" s="494"/>
      <c r="D509" s="484"/>
      <c r="E509" s="484"/>
      <c r="F509" s="484"/>
      <c r="G509" s="484"/>
      <c r="H509" s="454"/>
      <c r="I509" s="456"/>
      <c r="J509" s="87"/>
      <c r="K509" s="87"/>
      <c r="L509" s="488"/>
      <c r="M509" s="87"/>
      <c r="N509" s="87"/>
      <c r="O509" s="87"/>
      <c r="P509" s="87"/>
      <c r="Q509" s="88"/>
      <c r="R509" s="88"/>
      <c r="S509" s="88"/>
      <c r="T509" s="88"/>
      <c r="U509" s="89"/>
    </row>
    <row r="510" spans="1:21" ht="60" customHeight="1" x14ac:dyDescent="0.35">
      <c r="A510" s="489" t="s">
        <v>1464</v>
      </c>
      <c r="B510" s="482" t="s">
        <v>163</v>
      </c>
      <c r="C510" s="492">
        <v>9</v>
      </c>
      <c r="D510" s="482" t="s">
        <v>312</v>
      </c>
      <c r="E510" s="482" t="s">
        <v>312</v>
      </c>
      <c r="F510" s="482" t="s">
        <v>2032</v>
      </c>
      <c r="G510" s="482" t="s">
        <v>2552</v>
      </c>
      <c r="H510" s="452" t="s">
        <v>2055</v>
      </c>
      <c r="I510" s="485" t="s">
        <v>2277</v>
      </c>
      <c r="J510" s="87"/>
      <c r="K510" s="87"/>
      <c r="L510" s="486"/>
      <c r="M510" s="87"/>
      <c r="N510" s="87"/>
      <c r="O510" s="87"/>
      <c r="P510" s="87"/>
      <c r="Q510" s="88"/>
      <c r="R510" s="88"/>
      <c r="S510" s="88"/>
      <c r="T510" s="88"/>
      <c r="U510" s="89"/>
    </row>
    <row r="511" spans="1:21" ht="60" customHeight="1" x14ac:dyDescent="0.35">
      <c r="A511" s="490"/>
      <c r="B511" s="483"/>
      <c r="C511" s="493"/>
      <c r="D511" s="483"/>
      <c r="E511" s="483"/>
      <c r="F511" s="483"/>
      <c r="G511" s="483"/>
      <c r="H511" s="453"/>
      <c r="I511" s="455"/>
      <c r="J511" s="87"/>
      <c r="K511" s="87"/>
      <c r="L511" s="487"/>
      <c r="M511" s="87"/>
      <c r="N511" s="87"/>
      <c r="O511" s="87"/>
      <c r="P511" s="87"/>
      <c r="Q511" s="88"/>
      <c r="R511" s="88"/>
      <c r="S511" s="88"/>
      <c r="T511" s="88"/>
      <c r="U511" s="89"/>
    </row>
    <row r="512" spans="1:21" ht="60" customHeight="1" thickBot="1" x14ac:dyDescent="0.4">
      <c r="A512" s="491"/>
      <c r="B512" s="484"/>
      <c r="C512" s="494"/>
      <c r="D512" s="484"/>
      <c r="E512" s="484"/>
      <c r="F512" s="484"/>
      <c r="G512" s="484"/>
      <c r="H512" s="454"/>
      <c r="I512" s="456"/>
      <c r="J512" s="87"/>
      <c r="K512" s="87"/>
      <c r="L512" s="488"/>
      <c r="M512" s="87"/>
      <c r="N512" s="87"/>
      <c r="O512" s="87"/>
      <c r="P512" s="87"/>
      <c r="Q512" s="88"/>
      <c r="R512" s="88"/>
      <c r="S512" s="88"/>
      <c r="T512" s="88"/>
      <c r="U512" s="89"/>
    </row>
    <row r="513" spans="1:21" ht="60" customHeight="1" x14ac:dyDescent="0.35">
      <c r="A513" s="489" t="s">
        <v>1464</v>
      </c>
      <c r="B513" s="482" t="s">
        <v>163</v>
      </c>
      <c r="C513" s="492">
        <v>10</v>
      </c>
      <c r="D513" s="482" t="s">
        <v>312</v>
      </c>
      <c r="E513" s="482" t="s">
        <v>312</v>
      </c>
      <c r="F513" s="482" t="s">
        <v>2061</v>
      </c>
      <c r="G513" s="482" t="s">
        <v>2556</v>
      </c>
      <c r="H513" s="452" t="s">
        <v>2055</v>
      </c>
      <c r="I513" s="485" t="s">
        <v>2277</v>
      </c>
      <c r="J513" s="87"/>
      <c r="K513" s="87"/>
      <c r="L513" s="486"/>
      <c r="M513" s="87"/>
      <c r="N513" s="87"/>
      <c r="O513" s="87"/>
      <c r="P513" s="87"/>
      <c r="Q513" s="88"/>
      <c r="R513" s="88"/>
      <c r="S513" s="88"/>
      <c r="T513" s="88"/>
      <c r="U513" s="89"/>
    </row>
    <row r="514" spans="1:21" ht="60" customHeight="1" x14ac:dyDescent="0.35">
      <c r="A514" s="490"/>
      <c r="B514" s="483"/>
      <c r="C514" s="493"/>
      <c r="D514" s="483"/>
      <c r="E514" s="483"/>
      <c r="F514" s="483"/>
      <c r="G514" s="483"/>
      <c r="H514" s="453"/>
      <c r="I514" s="455"/>
      <c r="J514" s="87"/>
      <c r="K514" s="87"/>
      <c r="L514" s="487"/>
      <c r="M514" s="87"/>
      <c r="N514" s="87"/>
      <c r="O514" s="87"/>
      <c r="P514" s="87"/>
      <c r="Q514" s="88"/>
      <c r="R514" s="88"/>
      <c r="S514" s="88"/>
      <c r="T514" s="88"/>
      <c r="U514" s="89"/>
    </row>
    <row r="515" spans="1:21" ht="60" customHeight="1" thickBot="1" x14ac:dyDescent="0.4">
      <c r="A515" s="491"/>
      <c r="B515" s="484"/>
      <c r="C515" s="494"/>
      <c r="D515" s="484"/>
      <c r="E515" s="484"/>
      <c r="F515" s="484"/>
      <c r="G515" s="484"/>
      <c r="H515" s="454"/>
      <c r="I515" s="456"/>
      <c r="J515" s="87"/>
      <c r="K515" s="87"/>
      <c r="L515" s="488"/>
      <c r="M515" s="87"/>
      <c r="N515" s="87"/>
      <c r="O515" s="87"/>
      <c r="P515" s="87"/>
      <c r="Q515" s="88"/>
      <c r="R515" s="88"/>
      <c r="S515" s="88"/>
      <c r="T515" s="88"/>
      <c r="U515" s="89"/>
    </row>
    <row r="516" spans="1:21" ht="60" customHeight="1" x14ac:dyDescent="0.35">
      <c r="A516" s="489" t="s">
        <v>1464</v>
      </c>
      <c r="B516" s="482" t="s">
        <v>163</v>
      </c>
      <c r="C516" s="492">
        <v>1</v>
      </c>
      <c r="D516" s="482" t="s">
        <v>2329</v>
      </c>
      <c r="E516" s="482" t="s">
        <v>253</v>
      </c>
      <c r="F516" s="482" t="s">
        <v>2061</v>
      </c>
      <c r="G516" s="482" t="s">
        <v>2863</v>
      </c>
      <c r="H516" s="452" t="s">
        <v>2055</v>
      </c>
      <c r="I516" s="485" t="s">
        <v>2277</v>
      </c>
      <c r="J516" s="87"/>
      <c r="K516" s="87"/>
      <c r="L516" s="486"/>
      <c r="M516" s="87"/>
      <c r="N516" s="87"/>
      <c r="O516" s="87"/>
      <c r="P516" s="87"/>
      <c r="Q516" s="88"/>
      <c r="R516" s="88"/>
      <c r="S516" s="88"/>
      <c r="T516" s="88"/>
      <c r="U516" s="89"/>
    </row>
    <row r="517" spans="1:21" ht="60" customHeight="1" x14ac:dyDescent="0.35">
      <c r="A517" s="490"/>
      <c r="B517" s="483"/>
      <c r="C517" s="493"/>
      <c r="D517" s="483"/>
      <c r="E517" s="483"/>
      <c r="F517" s="483"/>
      <c r="G517" s="483"/>
      <c r="H517" s="453"/>
      <c r="I517" s="455"/>
      <c r="J517" s="87"/>
      <c r="K517" s="87"/>
      <c r="L517" s="487"/>
      <c r="M517" s="87"/>
      <c r="N517" s="87"/>
      <c r="O517" s="87"/>
      <c r="P517" s="87"/>
      <c r="Q517" s="88"/>
      <c r="R517" s="88"/>
      <c r="S517" s="88"/>
      <c r="T517" s="88"/>
      <c r="U517" s="89"/>
    </row>
    <row r="518" spans="1:21" ht="60" customHeight="1" thickBot="1" x14ac:dyDescent="0.4">
      <c r="A518" s="491"/>
      <c r="B518" s="484"/>
      <c r="C518" s="494"/>
      <c r="D518" s="484"/>
      <c r="E518" s="484"/>
      <c r="F518" s="484"/>
      <c r="G518" s="484"/>
      <c r="H518" s="454"/>
      <c r="I518" s="456"/>
      <c r="J518" s="87"/>
      <c r="K518" s="87"/>
      <c r="L518" s="488"/>
      <c r="M518" s="87"/>
      <c r="N518" s="87"/>
      <c r="O518" s="87"/>
      <c r="P518" s="87"/>
      <c r="Q518" s="88"/>
      <c r="R518" s="88"/>
      <c r="S518" s="88"/>
      <c r="T518" s="88"/>
      <c r="U518" s="89"/>
    </row>
    <row r="519" spans="1:21" ht="60" customHeight="1" x14ac:dyDescent="0.35">
      <c r="A519" s="489" t="s">
        <v>1464</v>
      </c>
      <c r="B519" s="482" t="s">
        <v>163</v>
      </c>
      <c r="C519" s="492">
        <v>2</v>
      </c>
      <c r="D519" s="482" t="s">
        <v>2329</v>
      </c>
      <c r="E519" s="482" t="s">
        <v>253</v>
      </c>
      <c r="F519" s="482" t="s">
        <v>2061</v>
      </c>
      <c r="G519" s="482" t="s">
        <v>2865</v>
      </c>
      <c r="H519" s="452" t="s">
        <v>2055</v>
      </c>
      <c r="I519" s="485" t="s">
        <v>2277</v>
      </c>
      <c r="J519" s="87"/>
      <c r="K519" s="87"/>
      <c r="L519" s="486"/>
      <c r="M519" s="87"/>
      <c r="N519" s="87"/>
      <c r="O519" s="87"/>
      <c r="P519" s="87"/>
      <c r="Q519" s="88"/>
      <c r="R519" s="88"/>
      <c r="S519" s="88"/>
      <c r="T519" s="88"/>
      <c r="U519" s="89"/>
    </row>
    <row r="520" spans="1:21" ht="60" customHeight="1" x14ac:dyDescent="0.35">
      <c r="A520" s="490"/>
      <c r="B520" s="483"/>
      <c r="C520" s="493"/>
      <c r="D520" s="483"/>
      <c r="E520" s="483"/>
      <c r="F520" s="483"/>
      <c r="G520" s="483"/>
      <c r="H520" s="453"/>
      <c r="I520" s="455"/>
      <c r="J520" s="87"/>
      <c r="K520" s="87"/>
      <c r="L520" s="487"/>
      <c r="M520" s="87"/>
      <c r="N520" s="87"/>
      <c r="O520" s="87"/>
      <c r="P520" s="87"/>
      <c r="Q520" s="88"/>
      <c r="R520" s="88"/>
      <c r="S520" s="88"/>
      <c r="T520" s="88"/>
      <c r="U520" s="89"/>
    </row>
    <row r="521" spans="1:21" ht="60" customHeight="1" thickBot="1" x14ac:dyDescent="0.4">
      <c r="A521" s="491"/>
      <c r="B521" s="484"/>
      <c r="C521" s="494"/>
      <c r="D521" s="484"/>
      <c r="E521" s="484"/>
      <c r="F521" s="484"/>
      <c r="G521" s="484"/>
      <c r="H521" s="454"/>
      <c r="I521" s="456"/>
      <c r="J521" s="87"/>
      <c r="K521" s="87"/>
      <c r="L521" s="488"/>
      <c r="M521" s="87"/>
      <c r="N521" s="87"/>
      <c r="O521" s="87"/>
      <c r="P521" s="87"/>
      <c r="Q521" s="88"/>
      <c r="R521" s="88"/>
      <c r="S521" s="88"/>
      <c r="T521" s="88"/>
      <c r="U521" s="89"/>
    </row>
    <row r="522" spans="1:21" ht="60" customHeight="1" x14ac:dyDescent="0.35">
      <c r="A522" s="489" t="s">
        <v>1464</v>
      </c>
      <c r="B522" s="482" t="s">
        <v>163</v>
      </c>
      <c r="C522" s="492">
        <v>3</v>
      </c>
      <c r="D522" s="482" t="s">
        <v>2342</v>
      </c>
      <c r="E522" s="482" t="s">
        <v>253</v>
      </c>
      <c r="F522" s="482" t="s">
        <v>2032</v>
      </c>
      <c r="G522" s="482" t="s">
        <v>2866</v>
      </c>
      <c r="H522" s="452" t="s">
        <v>2055</v>
      </c>
      <c r="I522" s="485" t="s">
        <v>2277</v>
      </c>
      <c r="J522" s="87"/>
      <c r="K522" s="87"/>
      <c r="L522" s="486"/>
      <c r="M522" s="87"/>
      <c r="N522" s="87"/>
      <c r="O522" s="87"/>
      <c r="P522" s="87"/>
      <c r="Q522" s="88"/>
      <c r="R522" s="88"/>
      <c r="S522" s="88"/>
      <c r="T522" s="88"/>
      <c r="U522" s="89"/>
    </row>
    <row r="523" spans="1:21" ht="60" customHeight="1" x14ac:dyDescent="0.35">
      <c r="A523" s="490"/>
      <c r="B523" s="483"/>
      <c r="C523" s="493"/>
      <c r="D523" s="483"/>
      <c r="E523" s="483"/>
      <c r="F523" s="483"/>
      <c r="G523" s="483"/>
      <c r="H523" s="453"/>
      <c r="I523" s="455"/>
      <c r="J523" s="87"/>
      <c r="K523" s="87"/>
      <c r="L523" s="487"/>
      <c r="M523" s="87"/>
      <c r="N523" s="87"/>
      <c r="O523" s="87"/>
      <c r="P523" s="87"/>
      <c r="Q523" s="88"/>
      <c r="R523" s="88"/>
      <c r="S523" s="88"/>
      <c r="T523" s="88"/>
      <c r="U523" s="89"/>
    </row>
    <row r="524" spans="1:21" ht="60" customHeight="1" thickBot="1" x14ac:dyDescent="0.4">
      <c r="A524" s="491"/>
      <c r="B524" s="484"/>
      <c r="C524" s="494"/>
      <c r="D524" s="484"/>
      <c r="E524" s="484"/>
      <c r="F524" s="484"/>
      <c r="G524" s="484"/>
      <c r="H524" s="454"/>
      <c r="I524" s="456"/>
      <c r="J524" s="87"/>
      <c r="K524" s="87"/>
      <c r="L524" s="488"/>
      <c r="M524" s="87"/>
      <c r="N524" s="87"/>
      <c r="O524" s="87"/>
      <c r="P524" s="87"/>
      <c r="Q524" s="88"/>
      <c r="R524" s="88"/>
      <c r="S524" s="88"/>
      <c r="T524" s="88"/>
      <c r="U524" s="89"/>
    </row>
    <row r="525" spans="1:21" ht="60" customHeight="1" x14ac:dyDescent="0.35">
      <c r="A525" s="489" t="s">
        <v>1464</v>
      </c>
      <c r="B525" s="482" t="s">
        <v>163</v>
      </c>
      <c r="C525" s="492">
        <v>4</v>
      </c>
      <c r="D525" s="482" t="s">
        <v>2342</v>
      </c>
      <c r="E525" s="482" t="s">
        <v>253</v>
      </c>
      <c r="F525" s="482" t="s">
        <v>2061</v>
      </c>
      <c r="G525" s="482" t="s">
        <v>2869</v>
      </c>
      <c r="H525" s="452" t="s">
        <v>2055</v>
      </c>
      <c r="I525" s="485" t="s">
        <v>2277</v>
      </c>
      <c r="J525" s="87"/>
      <c r="K525" s="87"/>
      <c r="L525" s="486"/>
      <c r="M525" s="87"/>
      <c r="N525" s="87"/>
      <c r="O525" s="87"/>
      <c r="P525" s="87"/>
      <c r="Q525" s="88"/>
      <c r="R525" s="88"/>
      <c r="S525" s="88"/>
      <c r="T525" s="88"/>
      <c r="U525" s="89"/>
    </row>
    <row r="526" spans="1:21" ht="60" customHeight="1" x14ac:dyDescent="0.35">
      <c r="A526" s="490"/>
      <c r="B526" s="483"/>
      <c r="C526" s="493"/>
      <c r="D526" s="483"/>
      <c r="E526" s="483"/>
      <c r="F526" s="483"/>
      <c r="G526" s="483"/>
      <c r="H526" s="453"/>
      <c r="I526" s="455"/>
      <c r="J526" s="87"/>
      <c r="K526" s="87"/>
      <c r="L526" s="487"/>
      <c r="M526" s="87"/>
      <c r="N526" s="87"/>
      <c r="O526" s="87"/>
      <c r="P526" s="87"/>
      <c r="Q526" s="88"/>
      <c r="R526" s="88"/>
      <c r="S526" s="88"/>
      <c r="T526" s="88"/>
      <c r="U526" s="89"/>
    </row>
    <row r="527" spans="1:21" ht="60" customHeight="1" thickBot="1" x14ac:dyDescent="0.4">
      <c r="A527" s="491"/>
      <c r="B527" s="484"/>
      <c r="C527" s="494"/>
      <c r="D527" s="484"/>
      <c r="E527" s="484"/>
      <c r="F527" s="484"/>
      <c r="G527" s="484"/>
      <c r="H527" s="454"/>
      <c r="I527" s="456"/>
      <c r="J527" s="87"/>
      <c r="K527" s="87"/>
      <c r="L527" s="488"/>
      <c r="M527" s="87"/>
      <c r="N527" s="87"/>
      <c r="O527" s="87"/>
      <c r="P527" s="87"/>
      <c r="Q527" s="88"/>
      <c r="R527" s="88"/>
      <c r="S527" s="88"/>
      <c r="T527" s="88"/>
      <c r="U527" s="89"/>
    </row>
    <row r="528" spans="1:21" ht="60" customHeight="1" x14ac:dyDescent="0.35">
      <c r="A528" s="489" t="s">
        <v>1464</v>
      </c>
      <c r="B528" s="482" t="s">
        <v>163</v>
      </c>
      <c r="C528" s="492">
        <v>5</v>
      </c>
      <c r="D528" s="482" t="s">
        <v>312</v>
      </c>
      <c r="E528" s="482" t="s">
        <v>312</v>
      </c>
      <c r="F528" s="482" t="s">
        <v>2032</v>
      </c>
      <c r="G528" s="482" t="s">
        <v>2552</v>
      </c>
      <c r="H528" s="452" t="s">
        <v>2055</v>
      </c>
      <c r="I528" s="485" t="s">
        <v>2277</v>
      </c>
      <c r="J528" s="87"/>
      <c r="K528" s="87"/>
      <c r="L528" s="486"/>
      <c r="M528" s="87"/>
      <c r="N528" s="87"/>
      <c r="O528" s="87"/>
      <c r="P528" s="87"/>
      <c r="Q528" s="88"/>
      <c r="R528" s="88"/>
      <c r="S528" s="88"/>
      <c r="T528" s="88"/>
      <c r="U528" s="89"/>
    </row>
    <row r="529" spans="1:21" ht="60" customHeight="1" x14ac:dyDescent="0.35">
      <c r="A529" s="490"/>
      <c r="B529" s="483"/>
      <c r="C529" s="493"/>
      <c r="D529" s="483"/>
      <c r="E529" s="483"/>
      <c r="F529" s="483"/>
      <c r="G529" s="483"/>
      <c r="H529" s="453"/>
      <c r="I529" s="455"/>
      <c r="J529" s="87"/>
      <c r="K529" s="87"/>
      <c r="L529" s="487"/>
      <c r="M529" s="87"/>
      <c r="N529" s="87"/>
      <c r="O529" s="87"/>
      <c r="P529" s="87"/>
      <c r="Q529" s="88"/>
      <c r="R529" s="88"/>
      <c r="S529" s="88"/>
      <c r="T529" s="88"/>
      <c r="U529" s="89"/>
    </row>
    <row r="530" spans="1:21" ht="60" customHeight="1" thickBot="1" x14ac:dyDescent="0.4">
      <c r="A530" s="491"/>
      <c r="B530" s="484"/>
      <c r="C530" s="494"/>
      <c r="D530" s="484"/>
      <c r="E530" s="484"/>
      <c r="F530" s="484"/>
      <c r="G530" s="484"/>
      <c r="H530" s="454"/>
      <c r="I530" s="456"/>
      <c r="J530" s="87"/>
      <c r="K530" s="87"/>
      <c r="L530" s="488"/>
      <c r="M530" s="87"/>
      <c r="N530" s="87"/>
      <c r="O530" s="87"/>
      <c r="P530" s="87"/>
      <c r="Q530" s="88"/>
      <c r="R530" s="88"/>
      <c r="S530" s="88"/>
      <c r="T530" s="88"/>
      <c r="U530" s="89"/>
    </row>
    <row r="531" spans="1:21" ht="60" customHeight="1" x14ac:dyDescent="0.35">
      <c r="A531" s="489" t="s">
        <v>1464</v>
      </c>
      <c r="B531" s="482" t="s">
        <v>163</v>
      </c>
      <c r="C531" s="492">
        <v>6</v>
      </c>
      <c r="D531" s="482" t="s">
        <v>312</v>
      </c>
      <c r="E531" s="482" t="s">
        <v>312</v>
      </c>
      <c r="F531" s="482" t="s">
        <v>2061</v>
      </c>
      <c r="G531" s="482" t="s">
        <v>2556</v>
      </c>
      <c r="H531" s="452" t="s">
        <v>2044</v>
      </c>
      <c r="I531" s="485" t="s">
        <v>2278</v>
      </c>
      <c r="J531" s="87" t="s">
        <v>2830</v>
      </c>
      <c r="K531" s="87" t="s">
        <v>2874</v>
      </c>
      <c r="L531" s="486" t="s">
        <v>312</v>
      </c>
      <c r="M531" s="87" t="s">
        <v>2832</v>
      </c>
      <c r="N531" s="101">
        <v>45838</v>
      </c>
      <c r="O531" s="87"/>
      <c r="P531" s="87"/>
      <c r="Q531" s="88"/>
      <c r="R531" s="88"/>
      <c r="S531" s="88"/>
      <c r="T531" s="88"/>
      <c r="U531" s="89"/>
    </row>
    <row r="532" spans="1:21" ht="60" customHeight="1" x14ac:dyDescent="0.35">
      <c r="A532" s="490"/>
      <c r="B532" s="483"/>
      <c r="C532" s="493"/>
      <c r="D532" s="483"/>
      <c r="E532" s="483"/>
      <c r="F532" s="483"/>
      <c r="G532" s="483"/>
      <c r="H532" s="453"/>
      <c r="I532" s="455"/>
      <c r="J532" s="87"/>
      <c r="K532" s="87"/>
      <c r="L532" s="487"/>
      <c r="M532" s="87"/>
      <c r="N532" s="87"/>
      <c r="O532" s="87"/>
      <c r="P532" s="87"/>
      <c r="Q532" s="88"/>
      <c r="R532" s="88"/>
      <c r="S532" s="88"/>
      <c r="T532" s="88"/>
      <c r="U532" s="89"/>
    </row>
    <row r="533" spans="1:21" ht="60" customHeight="1" thickBot="1" x14ac:dyDescent="0.4">
      <c r="A533" s="491"/>
      <c r="B533" s="484"/>
      <c r="C533" s="494"/>
      <c r="D533" s="484"/>
      <c r="E533" s="484"/>
      <c r="F533" s="484"/>
      <c r="G533" s="484"/>
      <c r="H533" s="454"/>
      <c r="I533" s="456"/>
      <c r="J533" s="87"/>
      <c r="K533" s="87"/>
      <c r="L533" s="488"/>
      <c r="M533" s="87"/>
      <c r="N533" s="87"/>
      <c r="O533" s="87"/>
      <c r="P533" s="87"/>
      <c r="Q533" s="88"/>
      <c r="R533" s="88"/>
      <c r="S533" s="88"/>
      <c r="T533" s="88"/>
      <c r="U533" s="89"/>
    </row>
    <row r="534" spans="1:21" ht="60" customHeight="1" x14ac:dyDescent="0.35">
      <c r="A534" s="489" t="s">
        <v>1464</v>
      </c>
      <c r="B534" s="482" t="s">
        <v>163</v>
      </c>
      <c r="C534" s="492">
        <v>7</v>
      </c>
      <c r="D534" s="482" t="s">
        <v>451</v>
      </c>
      <c r="E534" s="482" t="s">
        <v>695</v>
      </c>
      <c r="F534" s="482" t="s">
        <v>2032</v>
      </c>
      <c r="G534" s="482" t="s">
        <v>2872</v>
      </c>
      <c r="H534" s="452" t="s">
        <v>2055</v>
      </c>
      <c r="I534" s="485" t="s">
        <v>2277</v>
      </c>
      <c r="J534" s="87"/>
      <c r="K534" s="87"/>
      <c r="L534" s="486"/>
      <c r="M534" s="87"/>
      <c r="N534" s="87"/>
      <c r="O534" s="87"/>
      <c r="P534" s="87"/>
      <c r="Q534" s="88"/>
      <c r="R534" s="88"/>
      <c r="S534" s="88"/>
      <c r="T534" s="88"/>
      <c r="U534" s="89"/>
    </row>
    <row r="535" spans="1:21" ht="60" customHeight="1" x14ac:dyDescent="0.35">
      <c r="A535" s="490"/>
      <c r="B535" s="483"/>
      <c r="C535" s="493"/>
      <c r="D535" s="483"/>
      <c r="E535" s="483"/>
      <c r="F535" s="483"/>
      <c r="G535" s="483"/>
      <c r="H535" s="453"/>
      <c r="I535" s="455"/>
      <c r="J535" s="87"/>
      <c r="K535" s="87"/>
      <c r="L535" s="487"/>
      <c r="M535" s="87"/>
      <c r="N535" s="87"/>
      <c r="O535" s="87"/>
      <c r="P535" s="87"/>
      <c r="Q535" s="88"/>
      <c r="R535" s="88"/>
      <c r="S535" s="88"/>
      <c r="T535" s="88"/>
      <c r="U535" s="89"/>
    </row>
    <row r="536" spans="1:21" ht="60" customHeight="1" thickBot="1" x14ac:dyDescent="0.4">
      <c r="A536" s="491"/>
      <c r="B536" s="484"/>
      <c r="C536" s="494"/>
      <c r="D536" s="484"/>
      <c r="E536" s="484"/>
      <c r="F536" s="484"/>
      <c r="G536" s="484"/>
      <c r="H536" s="454"/>
      <c r="I536" s="456"/>
      <c r="J536" s="87"/>
      <c r="K536" s="87"/>
      <c r="L536" s="488"/>
      <c r="M536" s="87"/>
      <c r="N536" s="87"/>
      <c r="O536" s="87"/>
      <c r="P536" s="87"/>
      <c r="Q536" s="88"/>
      <c r="R536" s="88"/>
      <c r="S536" s="88"/>
      <c r="T536" s="88"/>
      <c r="U536" s="89"/>
    </row>
    <row r="537" spans="1:21" ht="60" customHeight="1" x14ac:dyDescent="0.35">
      <c r="A537" s="489" t="s">
        <v>1464</v>
      </c>
      <c r="B537" s="482" t="s">
        <v>163</v>
      </c>
      <c r="C537" s="492">
        <v>8</v>
      </c>
      <c r="D537" s="482" t="s">
        <v>451</v>
      </c>
      <c r="E537" s="482" t="s">
        <v>695</v>
      </c>
      <c r="F537" s="482" t="s">
        <v>2061</v>
      </c>
      <c r="G537" s="482" t="s">
        <v>2873</v>
      </c>
      <c r="H537" s="452" t="s">
        <v>2055</v>
      </c>
      <c r="I537" s="485" t="s">
        <v>2277</v>
      </c>
      <c r="J537" s="87"/>
      <c r="K537" s="87"/>
      <c r="L537" s="486"/>
      <c r="M537" s="87"/>
      <c r="N537" s="87"/>
      <c r="O537" s="87"/>
      <c r="P537" s="87"/>
      <c r="Q537" s="88"/>
      <c r="R537" s="88"/>
      <c r="S537" s="88"/>
      <c r="T537" s="88"/>
      <c r="U537" s="89"/>
    </row>
    <row r="538" spans="1:21" ht="60" customHeight="1" x14ac:dyDescent="0.35">
      <c r="A538" s="490"/>
      <c r="B538" s="483"/>
      <c r="C538" s="493"/>
      <c r="D538" s="483"/>
      <c r="E538" s="483"/>
      <c r="F538" s="483"/>
      <c r="G538" s="483"/>
      <c r="H538" s="453"/>
      <c r="I538" s="455"/>
      <c r="J538" s="87"/>
      <c r="K538" s="87"/>
      <c r="L538" s="487"/>
      <c r="M538" s="87"/>
      <c r="N538" s="87"/>
      <c r="O538" s="87"/>
      <c r="P538" s="87"/>
      <c r="Q538" s="88"/>
      <c r="R538" s="88"/>
      <c r="S538" s="88"/>
      <c r="T538" s="88"/>
      <c r="U538" s="89"/>
    </row>
    <row r="539" spans="1:21" ht="60" customHeight="1" thickBot="1" x14ac:dyDescent="0.4">
      <c r="A539" s="491"/>
      <c r="B539" s="484"/>
      <c r="C539" s="494"/>
      <c r="D539" s="484"/>
      <c r="E539" s="484"/>
      <c r="F539" s="484"/>
      <c r="G539" s="484"/>
      <c r="H539" s="454"/>
      <c r="I539" s="456"/>
      <c r="J539" s="87"/>
      <c r="K539" s="87"/>
      <c r="L539" s="488"/>
      <c r="M539" s="87"/>
      <c r="N539" s="87"/>
      <c r="O539" s="87"/>
      <c r="P539" s="87"/>
      <c r="Q539" s="88"/>
      <c r="R539" s="88"/>
      <c r="S539" s="88"/>
      <c r="T539" s="88"/>
      <c r="U539" s="89"/>
    </row>
    <row r="540" spans="1:21" ht="60" customHeight="1" x14ac:dyDescent="0.35">
      <c r="A540" s="489" t="s">
        <v>1464</v>
      </c>
      <c r="B540" s="482" t="s">
        <v>163</v>
      </c>
      <c r="C540" s="492">
        <v>9</v>
      </c>
      <c r="D540" s="482" t="s">
        <v>465</v>
      </c>
      <c r="E540" s="482" t="s">
        <v>175</v>
      </c>
      <c r="F540" s="482" t="s">
        <v>2032</v>
      </c>
      <c r="G540" s="482" t="s">
        <v>2550</v>
      </c>
      <c r="H540" s="452" t="s">
        <v>2055</v>
      </c>
      <c r="I540" s="485" t="s">
        <v>2277</v>
      </c>
      <c r="J540" s="87"/>
      <c r="K540" s="87"/>
      <c r="L540" s="486"/>
      <c r="M540" s="87"/>
      <c r="N540" s="87"/>
      <c r="O540" s="87"/>
      <c r="P540" s="87"/>
      <c r="Q540" s="88"/>
      <c r="R540" s="88"/>
      <c r="S540" s="88"/>
      <c r="T540" s="88"/>
      <c r="U540" s="89"/>
    </row>
    <row r="541" spans="1:21" ht="60" customHeight="1" x14ac:dyDescent="0.35">
      <c r="A541" s="490"/>
      <c r="B541" s="483"/>
      <c r="C541" s="493"/>
      <c r="D541" s="483"/>
      <c r="E541" s="483"/>
      <c r="F541" s="483"/>
      <c r="G541" s="483"/>
      <c r="H541" s="453"/>
      <c r="I541" s="455"/>
      <c r="J541" s="87"/>
      <c r="K541" s="87"/>
      <c r="L541" s="487"/>
      <c r="M541" s="87"/>
      <c r="N541" s="87"/>
      <c r="O541" s="87"/>
      <c r="P541" s="87"/>
      <c r="Q541" s="88"/>
      <c r="R541" s="88"/>
      <c r="S541" s="88"/>
      <c r="T541" s="88"/>
      <c r="U541" s="89"/>
    </row>
    <row r="542" spans="1:21" ht="60" customHeight="1" thickBot="1" x14ac:dyDescent="0.4">
      <c r="A542" s="491"/>
      <c r="B542" s="484"/>
      <c r="C542" s="494"/>
      <c r="D542" s="484"/>
      <c r="E542" s="484"/>
      <c r="F542" s="484"/>
      <c r="G542" s="484"/>
      <c r="H542" s="454"/>
      <c r="I542" s="456"/>
      <c r="J542" s="87"/>
      <c r="K542" s="87"/>
      <c r="L542" s="488"/>
      <c r="M542" s="87"/>
      <c r="N542" s="87"/>
      <c r="O542" s="87"/>
      <c r="P542" s="87"/>
      <c r="Q542" s="88"/>
      <c r="R542" s="88"/>
      <c r="S542" s="88"/>
      <c r="T542" s="88"/>
      <c r="U542" s="89"/>
    </row>
    <row r="543" spans="1:21" ht="60" customHeight="1" x14ac:dyDescent="0.35">
      <c r="A543" s="489" t="s">
        <v>1464</v>
      </c>
      <c r="B543" s="482" t="s">
        <v>163</v>
      </c>
      <c r="C543" s="492">
        <v>10</v>
      </c>
      <c r="D543" s="482" t="s">
        <v>465</v>
      </c>
      <c r="E543" s="482" t="s">
        <v>175</v>
      </c>
      <c r="F543" s="482" t="s">
        <v>2061</v>
      </c>
      <c r="G543" s="482" t="s">
        <v>2551</v>
      </c>
      <c r="H543" s="452" t="s">
        <v>2055</v>
      </c>
      <c r="I543" s="485" t="s">
        <v>2277</v>
      </c>
      <c r="J543" s="87"/>
      <c r="K543" s="87"/>
      <c r="L543" s="486"/>
      <c r="M543" s="87"/>
      <c r="N543" s="87"/>
      <c r="O543" s="87"/>
      <c r="P543" s="87"/>
      <c r="Q543" s="88"/>
      <c r="R543" s="88"/>
      <c r="S543" s="88"/>
      <c r="T543" s="88"/>
      <c r="U543" s="89"/>
    </row>
    <row r="544" spans="1:21" ht="60" customHeight="1" x14ac:dyDescent="0.35">
      <c r="A544" s="490"/>
      <c r="B544" s="483"/>
      <c r="C544" s="493"/>
      <c r="D544" s="483"/>
      <c r="E544" s="483"/>
      <c r="F544" s="483"/>
      <c r="G544" s="483"/>
      <c r="H544" s="453"/>
      <c r="I544" s="455"/>
      <c r="J544" s="87"/>
      <c r="K544" s="87"/>
      <c r="L544" s="487"/>
      <c r="M544" s="87"/>
      <c r="N544" s="87"/>
      <c r="O544" s="87"/>
      <c r="P544" s="87"/>
      <c r="Q544" s="88"/>
      <c r="R544" s="88"/>
      <c r="S544" s="88"/>
      <c r="T544" s="88"/>
      <c r="U544" s="89"/>
    </row>
    <row r="545" spans="1:21" ht="60" customHeight="1" thickBot="1" x14ac:dyDescent="0.4">
      <c r="A545" s="491"/>
      <c r="B545" s="484"/>
      <c r="C545" s="494"/>
      <c r="D545" s="484"/>
      <c r="E545" s="484"/>
      <c r="F545" s="484"/>
      <c r="G545" s="484"/>
      <c r="H545" s="454"/>
      <c r="I545" s="456"/>
      <c r="J545" s="87"/>
      <c r="K545" s="87"/>
      <c r="L545" s="488"/>
      <c r="M545" s="87"/>
      <c r="N545" s="87"/>
      <c r="O545" s="87"/>
      <c r="P545" s="87"/>
      <c r="Q545" s="88"/>
      <c r="R545" s="88"/>
      <c r="S545" s="88"/>
      <c r="T545" s="88"/>
      <c r="U545" s="89"/>
    </row>
    <row r="546" spans="1:21" ht="60" customHeight="1" x14ac:dyDescent="0.35">
      <c r="A546" s="489" t="s">
        <v>1464</v>
      </c>
      <c r="B546" s="482" t="s">
        <v>163</v>
      </c>
      <c r="C546" s="492">
        <v>1</v>
      </c>
      <c r="D546" s="482" t="s">
        <v>2875</v>
      </c>
      <c r="E546" s="482" t="s">
        <v>227</v>
      </c>
      <c r="F546" s="482" t="s">
        <v>2032</v>
      </c>
      <c r="G546" s="482" t="s">
        <v>2876</v>
      </c>
      <c r="H546" s="452" t="s">
        <v>2055</v>
      </c>
      <c r="I546" s="485" t="s">
        <v>2277</v>
      </c>
      <c r="J546" s="87"/>
      <c r="K546" s="87"/>
      <c r="L546" s="486"/>
      <c r="M546" s="87"/>
      <c r="N546" s="87"/>
      <c r="O546" s="87"/>
      <c r="P546" s="87"/>
      <c r="Q546" s="88"/>
      <c r="R546" s="88"/>
      <c r="S546" s="88"/>
      <c r="T546" s="88"/>
      <c r="U546" s="89"/>
    </row>
    <row r="547" spans="1:21" ht="60" customHeight="1" x14ac:dyDescent="0.35">
      <c r="A547" s="490"/>
      <c r="B547" s="483"/>
      <c r="C547" s="493"/>
      <c r="D547" s="483"/>
      <c r="E547" s="483"/>
      <c r="F547" s="483"/>
      <c r="G547" s="483"/>
      <c r="H547" s="453"/>
      <c r="I547" s="455"/>
      <c r="J547" s="87"/>
      <c r="K547" s="87"/>
      <c r="L547" s="487"/>
      <c r="M547" s="87"/>
      <c r="N547" s="87"/>
      <c r="O547" s="87"/>
      <c r="P547" s="87"/>
      <c r="Q547" s="88"/>
      <c r="R547" s="88"/>
      <c r="S547" s="88"/>
      <c r="T547" s="88"/>
      <c r="U547" s="89"/>
    </row>
    <row r="548" spans="1:21" ht="60" customHeight="1" thickBot="1" x14ac:dyDescent="0.4">
      <c r="A548" s="491"/>
      <c r="B548" s="484"/>
      <c r="C548" s="494"/>
      <c r="D548" s="484"/>
      <c r="E548" s="484"/>
      <c r="F548" s="484"/>
      <c r="G548" s="484"/>
      <c r="H548" s="454"/>
      <c r="I548" s="456"/>
      <c r="J548" s="87"/>
      <c r="K548" s="87"/>
      <c r="L548" s="488"/>
      <c r="M548" s="87"/>
      <c r="N548" s="87"/>
      <c r="O548" s="87"/>
      <c r="P548" s="87"/>
      <c r="Q548" s="88"/>
      <c r="R548" s="88"/>
      <c r="S548" s="88"/>
      <c r="T548" s="88"/>
      <c r="U548" s="89"/>
    </row>
    <row r="549" spans="1:21" ht="60" customHeight="1" x14ac:dyDescent="0.35">
      <c r="A549" s="489" t="s">
        <v>1464</v>
      </c>
      <c r="B549" s="482" t="s">
        <v>163</v>
      </c>
      <c r="C549" s="492">
        <v>2</v>
      </c>
      <c r="D549" s="482" t="s">
        <v>2875</v>
      </c>
      <c r="E549" s="482" t="s">
        <v>227</v>
      </c>
      <c r="F549" s="482" t="s">
        <v>2061</v>
      </c>
      <c r="G549" s="482" t="s">
        <v>2880</v>
      </c>
      <c r="H549" s="452" t="s">
        <v>2055</v>
      </c>
      <c r="I549" s="485" t="s">
        <v>2277</v>
      </c>
      <c r="J549" s="87"/>
      <c r="K549" s="87"/>
      <c r="L549" s="486"/>
      <c r="M549" s="87"/>
      <c r="N549" s="87"/>
      <c r="O549" s="87"/>
      <c r="P549" s="87"/>
      <c r="Q549" s="88"/>
      <c r="R549" s="88"/>
      <c r="S549" s="88"/>
      <c r="T549" s="88"/>
      <c r="U549" s="89"/>
    </row>
    <row r="550" spans="1:21" ht="60" customHeight="1" x14ac:dyDescent="0.35">
      <c r="A550" s="490"/>
      <c r="B550" s="483"/>
      <c r="C550" s="493"/>
      <c r="D550" s="483"/>
      <c r="E550" s="483"/>
      <c r="F550" s="483"/>
      <c r="G550" s="483"/>
      <c r="H550" s="453"/>
      <c r="I550" s="455"/>
      <c r="J550" s="87"/>
      <c r="K550" s="87"/>
      <c r="L550" s="487"/>
      <c r="M550" s="87"/>
      <c r="N550" s="87"/>
      <c r="O550" s="87"/>
      <c r="P550" s="87"/>
      <c r="Q550" s="88"/>
      <c r="R550" s="88"/>
      <c r="S550" s="88"/>
      <c r="T550" s="88"/>
      <c r="U550" s="89"/>
    </row>
    <row r="551" spans="1:21" ht="60" customHeight="1" thickBot="1" x14ac:dyDescent="0.4">
      <c r="A551" s="491"/>
      <c r="B551" s="484"/>
      <c r="C551" s="494"/>
      <c r="D551" s="484"/>
      <c r="E551" s="484"/>
      <c r="F551" s="484"/>
      <c r="G551" s="484"/>
      <c r="H551" s="454"/>
      <c r="I551" s="456"/>
      <c r="J551" s="87"/>
      <c r="K551" s="87"/>
      <c r="L551" s="488"/>
      <c r="M551" s="87"/>
      <c r="N551" s="87"/>
      <c r="O551" s="87"/>
      <c r="P551" s="87"/>
      <c r="Q551" s="88"/>
      <c r="R551" s="88"/>
      <c r="S551" s="88"/>
      <c r="T551" s="88"/>
      <c r="U551" s="89"/>
    </row>
    <row r="552" spans="1:21" ht="60" customHeight="1" x14ac:dyDescent="0.35">
      <c r="A552" s="489" t="s">
        <v>1464</v>
      </c>
      <c r="B552" s="482" t="s">
        <v>163</v>
      </c>
      <c r="C552" s="492">
        <v>5</v>
      </c>
      <c r="D552" s="482" t="s">
        <v>2885</v>
      </c>
      <c r="E552" s="482" t="s">
        <v>253</v>
      </c>
      <c r="F552" s="482" t="s">
        <v>2032</v>
      </c>
      <c r="G552" s="482" t="s">
        <v>2886</v>
      </c>
      <c r="H552" s="452" t="s">
        <v>2055</v>
      </c>
      <c r="I552" s="485" t="s">
        <v>2277</v>
      </c>
      <c r="J552" s="87"/>
      <c r="K552" s="87"/>
      <c r="L552" s="486"/>
      <c r="M552" s="87"/>
      <c r="N552" s="87"/>
      <c r="O552" s="87"/>
      <c r="P552" s="87"/>
      <c r="Q552" s="88"/>
      <c r="R552" s="88"/>
      <c r="S552" s="88"/>
      <c r="T552" s="88"/>
      <c r="U552" s="89"/>
    </row>
    <row r="553" spans="1:21" ht="60" customHeight="1" x14ac:dyDescent="0.35">
      <c r="A553" s="490"/>
      <c r="B553" s="483"/>
      <c r="C553" s="493"/>
      <c r="D553" s="483"/>
      <c r="E553" s="483"/>
      <c r="F553" s="483"/>
      <c r="G553" s="483"/>
      <c r="H553" s="453"/>
      <c r="I553" s="455"/>
      <c r="J553" s="87"/>
      <c r="K553" s="87"/>
      <c r="L553" s="487"/>
      <c r="M553" s="87"/>
      <c r="N553" s="87"/>
      <c r="O553" s="87"/>
      <c r="P553" s="87"/>
      <c r="Q553" s="88"/>
      <c r="R553" s="88"/>
      <c r="S553" s="88"/>
      <c r="T553" s="88"/>
      <c r="U553" s="89"/>
    </row>
    <row r="554" spans="1:21" ht="60" customHeight="1" thickBot="1" x14ac:dyDescent="0.4">
      <c r="A554" s="491"/>
      <c r="B554" s="484"/>
      <c r="C554" s="494"/>
      <c r="D554" s="484"/>
      <c r="E554" s="484"/>
      <c r="F554" s="484"/>
      <c r="G554" s="484"/>
      <c r="H554" s="454"/>
      <c r="I554" s="456"/>
      <c r="J554" s="87"/>
      <c r="K554" s="87"/>
      <c r="L554" s="488"/>
      <c r="M554" s="87"/>
      <c r="N554" s="87"/>
      <c r="O554" s="87"/>
      <c r="P554" s="87"/>
      <c r="Q554" s="88"/>
      <c r="R554" s="88"/>
      <c r="S554" s="88"/>
      <c r="T554" s="88"/>
      <c r="U554" s="89"/>
    </row>
    <row r="555" spans="1:21" ht="60" customHeight="1" x14ac:dyDescent="0.35">
      <c r="A555" s="489" t="s">
        <v>1464</v>
      </c>
      <c r="B555" s="482" t="s">
        <v>163</v>
      </c>
      <c r="C555" s="492">
        <v>6</v>
      </c>
      <c r="D555" s="482" t="s">
        <v>2885</v>
      </c>
      <c r="E555" s="482" t="s">
        <v>253</v>
      </c>
      <c r="F555" s="482" t="s">
        <v>2061</v>
      </c>
      <c r="G555" s="482" t="s">
        <v>2894</v>
      </c>
      <c r="H555" s="452" t="s">
        <v>2055</v>
      </c>
      <c r="I555" s="485" t="s">
        <v>2277</v>
      </c>
      <c r="J555" s="87"/>
      <c r="K555" s="87"/>
      <c r="L555" s="486"/>
      <c r="M555" s="87"/>
      <c r="N555" s="87"/>
      <c r="O555" s="87"/>
      <c r="P555" s="87"/>
      <c r="Q555" s="88"/>
      <c r="R555" s="88"/>
      <c r="S555" s="88"/>
      <c r="T555" s="88"/>
      <c r="U555" s="89"/>
    </row>
    <row r="556" spans="1:21" ht="60" customHeight="1" x14ac:dyDescent="0.35">
      <c r="A556" s="490"/>
      <c r="B556" s="483"/>
      <c r="C556" s="493"/>
      <c r="D556" s="483"/>
      <c r="E556" s="483"/>
      <c r="F556" s="483"/>
      <c r="G556" s="483"/>
      <c r="H556" s="453"/>
      <c r="I556" s="455"/>
      <c r="J556" s="87"/>
      <c r="K556" s="87"/>
      <c r="L556" s="487"/>
      <c r="M556" s="87"/>
      <c r="N556" s="87"/>
      <c r="O556" s="87"/>
      <c r="P556" s="87"/>
      <c r="Q556" s="88"/>
      <c r="R556" s="88"/>
      <c r="S556" s="88"/>
      <c r="T556" s="88"/>
      <c r="U556" s="89"/>
    </row>
    <row r="557" spans="1:21" ht="60" customHeight="1" thickBot="1" x14ac:dyDescent="0.4">
      <c r="A557" s="491"/>
      <c r="B557" s="484"/>
      <c r="C557" s="494"/>
      <c r="D557" s="484"/>
      <c r="E557" s="484"/>
      <c r="F557" s="484"/>
      <c r="G557" s="484"/>
      <c r="H557" s="454"/>
      <c r="I557" s="456"/>
      <c r="J557" s="87"/>
      <c r="K557" s="87"/>
      <c r="L557" s="488"/>
      <c r="M557" s="87"/>
      <c r="N557" s="87"/>
      <c r="O557" s="87"/>
      <c r="P557" s="87"/>
      <c r="Q557" s="88"/>
      <c r="R557" s="88"/>
      <c r="S557" s="88"/>
      <c r="T557" s="88"/>
      <c r="U557" s="89"/>
    </row>
    <row r="558" spans="1:21" ht="60" customHeight="1" x14ac:dyDescent="0.35">
      <c r="A558" s="489" t="s">
        <v>1464</v>
      </c>
      <c r="B558" s="482" t="s">
        <v>163</v>
      </c>
      <c r="C558" s="492">
        <v>7</v>
      </c>
      <c r="D558" s="482" t="s">
        <v>1598</v>
      </c>
      <c r="E558" s="482" t="s">
        <v>175</v>
      </c>
      <c r="F558" s="482" t="s">
        <v>2032</v>
      </c>
      <c r="G558" s="482" t="s">
        <v>2895</v>
      </c>
      <c r="H558" s="452" t="s">
        <v>2055</v>
      </c>
      <c r="I558" s="485" t="s">
        <v>2277</v>
      </c>
      <c r="J558" s="87"/>
      <c r="K558" s="87"/>
      <c r="L558" s="486"/>
      <c r="M558" s="87"/>
      <c r="N558" s="87"/>
      <c r="O558" s="87"/>
      <c r="P558" s="87"/>
      <c r="Q558" s="88"/>
      <c r="R558" s="88"/>
      <c r="S558" s="88"/>
      <c r="T558" s="88"/>
      <c r="U558" s="89"/>
    </row>
    <row r="559" spans="1:21" ht="60" customHeight="1" x14ac:dyDescent="0.35">
      <c r="A559" s="490"/>
      <c r="B559" s="483"/>
      <c r="C559" s="493"/>
      <c r="D559" s="483"/>
      <c r="E559" s="483"/>
      <c r="F559" s="483"/>
      <c r="G559" s="483"/>
      <c r="H559" s="453"/>
      <c r="I559" s="455"/>
      <c r="J559" s="87"/>
      <c r="K559" s="87"/>
      <c r="L559" s="487"/>
      <c r="M559" s="87"/>
      <c r="N559" s="87"/>
      <c r="O559" s="87"/>
      <c r="P559" s="87"/>
      <c r="Q559" s="88"/>
      <c r="R559" s="88"/>
      <c r="S559" s="88"/>
      <c r="T559" s="88"/>
      <c r="U559" s="89"/>
    </row>
    <row r="560" spans="1:21" ht="60" customHeight="1" thickBot="1" x14ac:dyDescent="0.4">
      <c r="A560" s="491"/>
      <c r="B560" s="484"/>
      <c r="C560" s="494"/>
      <c r="D560" s="484"/>
      <c r="E560" s="484"/>
      <c r="F560" s="484"/>
      <c r="G560" s="484"/>
      <c r="H560" s="454"/>
      <c r="I560" s="456"/>
      <c r="J560" s="87"/>
      <c r="K560" s="87"/>
      <c r="L560" s="488"/>
      <c r="M560" s="87"/>
      <c r="N560" s="87"/>
      <c r="O560" s="87"/>
      <c r="P560" s="87"/>
      <c r="Q560" s="88"/>
      <c r="R560" s="88"/>
      <c r="S560" s="88"/>
      <c r="T560" s="88"/>
      <c r="U560" s="89"/>
    </row>
    <row r="561" spans="1:21" ht="60" customHeight="1" x14ac:dyDescent="0.35">
      <c r="A561" s="489" t="s">
        <v>1464</v>
      </c>
      <c r="B561" s="482" t="s">
        <v>163</v>
      </c>
      <c r="C561" s="492">
        <v>8</v>
      </c>
      <c r="D561" s="482" t="s">
        <v>1598</v>
      </c>
      <c r="E561" s="482" t="s">
        <v>175</v>
      </c>
      <c r="F561" s="482" t="s">
        <v>2061</v>
      </c>
      <c r="G561" s="482" t="s">
        <v>2896</v>
      </c>
      <c r="H561" s="452" t="s">
        <v>2044</v>
      </c>
      <c r="I561" s="485" t="s">
        <v>2278</v>
      </c>
      <c r="J561" s="132" t="s">
        <v>2915</v>
      </c>
      <c r="K561" s="132" t="s">
        <v>2916</v>
      </c>
      <c r="L561" s="495" t="s">
        <v>2917</v>
      </c>
      <c r="M561" s="132" t="s">
        <v>2918</v>
      </c>
      <c r="N561" s="133">
        <v>45838</v>
      </c>
      <c r="O561" s="87"/>
      <c r="P561" s="87"/>
      <c r="Q561" s="88"/>
      <c r="R561" s="88"/>
      <c r="S561" s="88"/>
      <c r="T561" s="88"/>
      <c r="U561" s="89"/>
    </row>
    <row r="562" spans="1:21" ht="60" customHeight="1" x14ac:dyDescent="0.35">
      <c r="A562" s="490"/>
      <c r="B562" s="483"/>
      <c r="C562" s="493"/>
      <c r="D562" s="483"/>
      <c r="E562" s="483"/>
      <c r="F562" s="483"/>
      <c r="G562" s="483"/>
      <c r="H562" s="453"/>
      <c r="I562" s="455"/>
      <c r="J562" s="132"/>
      <c r="K562" s="132"/>
      <c r="L562" s="496"/>
      <c r="M562" s="132"/>
      <c r="N562" s="132"/>
      <c r="O562" s="87"/>
      <c r="P562" s="87"/>
      <c r="Q562" s="88"/>
      <c r="R562" s="88"/>
      <c r="S562" s="88"/>
      <c r="T562" s="88"/>
      <c r="U562" s="89"/>
    </row>
    <row r="563" spans="1:21" ht="60" customHeight="1" thickBot="1" x14ac:dyDescent="0.4">
      <c r="A563" s="491"/>
      <c r="B563" s="484"/>
      <c r="C563" s="494"/>
      <c r="D563" s="484"/>
      <c r="E563" s="484"/>
      <c r="F563" s="484"/>
      <c r="G563" s="484"/>
      <c r="H563" s="454"/>
      <c r="I563" s="456"/>
      <c r="J563" s="132"/>
      <c r="K563" s="132"/>
      <c r="L563" s="497"/>
      <c r="M563" s="132"/>
      <c r="N563" s="132"/>
      <c r="O563" s="87"/>
      <c r="P563" s="87"/>
      <c r="Q563" s="88"/>
      <c r="R563" s="88"/>
      <c r="S563" s="88"/>
      <c r="T563" s="88"/>
      <c r="U563" s="89"/>
    </row>
    <row r="564" spans="1:21" ht="60" customHeight="1" x14ac:dyDescent="0.35">
      <c r="A564" s="489" t="s">
        <v>1464</v>
      </c>
      <c r="B564" s="482" t="s">
        <v>163</v>
      </c>
      <c r="C564" s="492">
        <v>9</v>
      </c>
      <c r="D564" s="482" t="s">
        <v>1600</v>
      </c>
      <c r="E564" s="482" t="s">
        <v>695</v>
      </c>
      <c r="F564" s="482" t="s">
        <v>2032</v>
      </c>
      <c r="G564" s="482" t="s">
        <v>2899</v>
      </c>
      <c r="H564" s="452" t="s">
        <v>2055</v>
      </c>
      <c r="I564" s="485" t="s">
        <v>2277</v>
      </c>
      <c r="J564" s="87"/>
      <c r="K564" s="87"/>
      <c r="L564" s="486"/>
      <c r="M564" s="87"/>
      <c r="N564" s="87"/>
      <c r="O564" s="87"/>
      <c r="P564" s="87"/>
      <c r="Q564" s="88"/>
      <c r="R564" s="88"/>
      <c r="S564" s="88"/>
      <c r="T564" s="88"/>
      <c r="U564" s="89"/>
    </row>
    <row r="565" spans="1:21" ht="60" customHeight="1" x14ac:dyDescent="0.35">
      <c r="A565" s="490"/>
      <c r="B565" s="483"/>
      <c r="C565" s="493"/>
      <c r="D565" s="483"/>
      <c r="E565" s="483"/>
      <c r="F565" s="483"/>
      <c r="G565" s="483"/>
      <c r="H565" s="453"/>
      <c r="I565" s="455"/>
      <c r="J565" s="87"/>
      <c r="K565" s="87"/>
      <c r="L565" s="487"/>
      <c r="M565" s="87"/>
      <c r="N565" s="87"/>
      <c r="O565" s="87"/>
      <c r="P565" s="87"/>
      <c r="Q565" s="88"/>
      <c r="R565" s="88"/>
      <c r="S565" s="88"/>
      <c r="T565" s="88"/>
      <c r="U565" s="89"/>
    </row>
    <row r="566" spans="1:21" ht="60" customHeight="1" thickBot="1" x14ac:dyDescent="0.4">
      <c r="A566" s="491"/>
      <c r="B566" s="484"/>
      <c r="C566" s="494"/>
      <c r="D566" s="484"/>
      <c r="E566" s="484"/>
      <c r="F566" s="484"/>
      <c r="G566" s="484"/>
      <c r="H566" s="454"/>
      <c r="I566" s="456"/>
      <c r="J566" s="87"/>
      <c r="K566" s="87"/>
      <c r="L566" s="488"/>
      <c r="M566" s="87"/>
      <c r="N566" s="87"/>
      <c r="O566" s="87"/>
      <c r="P566" s="87"/>
      <c r="Q566" s="88"/>
      <c r="R566" s="88"/>
      <c r="S566" s="88"/>
      <c r="T566" s="88"/>
      <c r="U566" s="89"/>
    </row>
    <row r="567" spans="1:21" ht="60" customHeight="1" x14ac:dyDescent="0.35">
      <c r="A567" s="489" t="s">
        <v>1464</v>
      </c>
      <c r="B567" s="482" t="s">
        <v>163</v>
      </c>
      <c r="C567" s="492">
        <v>10</v>
      </c>
      <c r="D567" s="482" t="s">
        <v>1600</v>
      </c>
      <c r="E567" s="482" t="s">
        <v>695</v>
      </c>
      <c r="F567" s="482" t="s">
        <v>2061</v>
      </c>
      <c r="G567" s="482" t="s">
        <v>2907</v>
      </c>
      <c r="H567" s="452" t="s">
        <v>2055</v>
      </c>
      <c r="I567" s="485" t="s">
        <v>2277</v>
      </c>
      <c r="J567" s="87"/>
      <c r="K567" s="87"/>
      <c r="L567" s="486"/>
      <c r="M567" s="87"/>
      <c r="N567" s="87"/>
      <c r="O567" s="87"/>
      <c r="P567" s="87"/>
      <c r="Q567" s="88"/>
      <c r="R567" s="88"/>
      <c r="S567" s="88"/>
      <c r="T567" s="88"/>
      <c r="U567" s="89"/>
    </row>
    <row r="568" spans="1:21" ht="60" customHeight="1" x14ac:dyDescent="0.35">
      <c r="A568" s="490"/>
      <c r="B568" s="483"/>
      <c r="C568" s="493"/>
      <c r="D568" s="483"/>
      <c r="E568" s="483"/>
      <c r="F568" s="483"/>
      <c r="G568" s="483"/>
      <c r="H568" s="453"/>
      <c r="I568" s="455"/>
      <c r="J568" s="87"/>
      <c r="K568" s="87"/>
      <c r="L568" s="487"/>
      <c r="M568" s="87"/>
      <c r="N568" s="87"/>
      <c r="O568" s="87"/>
      <c r="P568" s="87"/>
      <c r="Q568" s="88"/>
      <c r="R568" s="88"/>
      <c r="S568" s="88"/>
      <c r="T568" s="88"/>
      <c r="U568" s="89"/>
    </row>
    <row r="569" spans="1:21" ht="60" customHeight="1" thickBot="1" x14ac:dyDescent="0.4">
      <c r="A569" s="491"/>
      <c r="B569" s="484"/>
      <c r="C569" s="494"/>
      <c r="D569" s="484"/>
      <c r="E569" s="484"/>
      <c r="F569" s="484"/>
      <c r="G569" s="484"/>
      <c r="H569" s="454"/>
      <c r="I569" s="456"/>
      <c r="J569" s="87"/>
      <c r="K569" s="87"/>
      <c r="L569" s="488"/>
      <c r="M569" s="87"/>
      <c r="N569" s="87"/>
      <c r="O569" s="87"/>
      <c r="P569" s="87"/>
      <c r="Q569" s="88"/>
      <c r="R569" s="88"/>
      <c r="S569" s="88"/>
      <c r="T569" s="88"/>
      <c r="U569" s="89"/>
    </row>
    <row r="570" spans="1:21" ht="60" customHeight="1" x14ac:dyDescent="0.35">
      <c r="A570" s="489" t="s">
        <v>1464</v>
      </c>
      <c r="B570" s="482" t="s">
        <v>163</v>
      </c>
      <c r="C570" s="492">
        <v>11</v>
      </c>
      <c r="D570" s="482" t="s">
        <v>1588</v>
      </c>
      <c r="E570" s="482" t="s">
        <v>243</v>
      </c>
      <c r="F570" s="482" t="s">
        <v>2032</v>
      </c>
      <c r="G570" s="482" t="s">
        <v>2908</v>
      </c>
      <c r="H570" s="452" t="s">
        <v>2055</v>
      </c>
      <c r="I570" s="485" t="s">
        <v>2277</v>
      </c>
      <c r="J570" s="87"/>
      <c r="K570" s="87"/>
      <c r="L570" s="486"/>
      <c r="M570" s="87"/>
      <c r="N570" s="87"/>
      <c r="O570" s="87"/>
      <c r="P570" s="87"/>
      <c r="Q570" s="88"/>
      <c r="R570" s="88"/>
      <c r="S570" s="88"/>
      <c r="T570" s="88"/>
      <c r="U570" s="89"/>
    </row>
    <row r="571" spans="1:21" ht="60" customHeight="1" x14ac:dyDescent="0.35">
      <c r="A571" s="490"/>
      <c r="B571" s="483"/>
      <c r="C571" s="493"/>
      <c r="D571" s="483"/>
      <c r="E571" s="483"/>
      <c r="F571" s="483"/>
      <c r="G571" s="483"/>
      <c r="H571" s="453"/>
      <c r="I571" s="455"/>
      <c r="J571" s="87"/>
      <c r="K571" s="87"/>
      <c r="L571" s="487"/>
      <c r="M571" s="87"/>
      <c r="N571" s="87"/>
      <c r="O571" s="87"/>
      <c r="P571" s="87"/>
      <c r="Q571" s="88"/>
      <c r="R571" s="88"/>
      <c r="S571" s="88"/>
      <c r="T571" s="88"/>
      <c r="U571" s="89"/>
    </row>
    <row r="572" spans="1:21" ht="60" customHeight="1" thickBot="1" x14ac:dyDescent="0.4">
      <c r="A572" s="491"/>
      <c r="B572" s="484"/>
      <c r="C572" s="494"/>
      <c r="D572" s="484"/>
      <c r="E572" s="484"/>
      <c r="F572" s="484"/>
      <c r="G572" s="484"/>
      <c r="H572" s="454"/>
      <c r="I572" s="456"/>
      <c r="J572" s="87"/>
      <c r="K572" s="87"/>
      <c r="L572" s="488"/>
      <c r="M572" s="87"/>
      <c r="N572" s="87"/>
      <c r="O572" s="87"/>
      <c r="P572" s="87"/>
      <c r="Q572" s="88"/>
      <c r="R572" s="88"/>
      <c r="S572" s="88"/>
      <c r="T572" s="88"/>
      <c r="U572" s="89"/>
    </row>
    <row r="573" spans="1:21" ht="60" customHeight="1" x14ac:dyDescent="0.35">
      <c r="A573" s="489" t="s">
        <v>1464</v>
      </c>
      <c r="B573" s="482" t="s">
        <v>163</v>
      </c>
      <c r="C573" s="492">
        <v>12</v>
      </c>
      <c r="D573" s="482" t="s">
        <v>1588</v>
      </c>
      <c r="E573" s="482" t="s">
        <v>243</v>
      </c>
      <c r="F573" s="482" t="s">
        <v>2061</v>
      </c>
      <c r="G573" s="482" t="s">
        <v>2911</v>
      </c>
      <c r="H573" s="452" t="s">
        <v>2055</v>
      </c>
      <c r="I573" s="485" t="s">
        <v>2277</v>
      </c>
      <c r="J573" s="87"/>
      <c r="K573" s="87"/>
      <c r="L573" s="486"/>
      <c r="M573" s="87"/>
      <c r="N573" s="87"/>
      <c r="O573" s="87"/>
      <c r="P573" s="87"/>
      <c r="Q573" s="88"/>
      <c r="R573" s="88"/>
      <c r="S573" s="88"/>
      <c r="T573" s="88"/>
      <c r="U573" s="89"/>
    </row>
    <row r="574" spans="1:21" ht="60" customHeight="1" x14ac:dyDescent="0.35">
      <c r="A574" s="490"/>
      <c r="B574" s="483"/>
      <c r="C574" s="493"/>
      <c r="D574" s="483"/>
      <c r="E574" s="483"/>
      <c r="F574" s="483"/>
      <c r="G574" s="483"/>
      <c r="H574" s="453"/>
      <c r="I574" s="455"/>
      <c r="J574" s="87"/>
      <c r="K574" s="87"/>
      <c r="L574" s="487"/>
      <c r="M574" s="87"/>
      <c r="N574" s="87"/>
      <c r="O574" s="87"/>
      <c r="P574" s="87"/>
      <c r="Q574" s="88"/>
      <c r="R574" s="88"/>
      <c r="S574" s="88"/>
      <c r="T574" s="88"/>
      <c r="U574" s="89"/>
    </row>
    <row r="575" spans="1:21" ht="60" customHeight="1" thickBot="1" x14ac:dyDescent="0.4">
      <c r="A575" s="491"/>
      <c r="B575" s="484"/>
      <c r="C575" s="494"/>
      <c r="D575" s="484"/>
      <c r="E575" s="484"/>
      <c r="F575" s="484"/>
      <c r="G575" s="484"/>
      <c r="H575" s="454"/>
      <c r="I575" s="456"/>
      <c r="J575" s="87"/>
      <c r="K575" s="87"/>
      <c r="L575" s="488"/>
      <c r="M575" s="87"/>
      <c r="N575" s="87"/>
      <c r="O575" s="87"/>
      <c r="P575" s="87"/>
      <c r="Q575" s="88"/>
      <c r="R575" s="88"/>
      <c r="S575" s="88"/>
      <c r="T575" s="88"/>
      <c r="U575" s="89"/>
    </row>
    <row r="576" spans="1:21" ht="60" customHeight="1" x14ac:dyDescent="0.35">
      <c r="A576" s="489" t="s">
        <v>1464</v>
      </c>
      <c r="B576" s="482" t="s">
        <v>163</v>
      </c>
      <c r="C576" s="492">
        <v>13</v>
      </c>
      <c r="D576" s="482" t="s">
        <v>2912</v>
      </c>
      <c r="E576" s="482" t="s">
        <v>253</v>
      </c>
      <c r="F576" s="482" t="s">
        <v>2032</v>
      </c>
      <c r="G576" s="482" t="s">
        <v>2913</v>
      </c>
      <c r="H576" s="452" t="s">
        <v>2055</v>
      </c>
      <c r="I576" s="485" t="s">
        <v>2278</v>
      </c>
      <c r="J576" s="87"/>
      <c r="K576" s="87"/>
      <c r="L576" s="486"/>
      <c r="M576" s="87"/>
      <c r="N576" s="87"/>
      <c r="O576" s="87"/>
      <c r="P576" s="87"/>
      <c r="Q576" s="88"/>
      <c r="R576" s="88"/>
      <c r="S576" s="88"/>
      <c r="T576" s="88"/>
      <c r="U576" s="89"/>
    </row>
    <row r="577" spans="1:21" ht="60" customHeight="1" x14ac:dyDescent="0.35">
      <c r="A577" s="490"/>
      <c r="B577" s="483"/>
      <c r="C577" s="493"/>
      <c r="D577" s="483"/>
      <c r="E577" s="483"/>
      <c r="F577" s="483"/>
      <c r="G577" s="483"/>
      <c r="H577" s="453"/>
      <c r="I577" s="455"/>
      <c r="J577" s="87"/>
      <c r="K577" s="87"/>
      <c r="L577" s="487"/>
      <c r="M577" s="87"/>
      <c r="N577" s="87"/>
      <c r="O577" s="87"/>
      <c r="P577" s="87"/>
      <c r="Q577" s="88"/>
      <c r="R577" s="88"/>
      <c r="S577" s="88"/>
      <c r="T577" s="88"/>
      <c r="U577" s="89"/>
    </row>
    <row r="578" spans="1:21" ht="60" customHeight="1" thickBot="1" x14ac:dyDescent="0.4">
      <c r="A578" s="491"/>
      <c r="B578" s="484"/>
      <c r="C578" s="494"/>
      <c r="D578" s="484"/>
      <c r="E578" s="484"/>
      <c r="F578" s="484"/>
      <c r="G578" s="484"/>
      <c r="H578" s="454"/>
      <c r="I578" s="456"/>
      <c r="J578" s="87"/>
      <c r="K578" s="87"/>
      <c r="L578" s="488"/>
      <c r="M578" s="87"/>
      <c r="N578" s="87"/>
      <c r="O578" s="87"/>
      <c r="P578" s="87"/>
      <c r="Q578" s="88"/>
      <c r="R578" s="88"/>
      <c r="S578" s="88"/>
      <c r="T578" s="88"/>
      <c r="U578" s="89"/>
    </row>
    <row r="579" spans="1:21" ht="60" customHeight="1" x14ac:dyDescent="0.35">
      <c r="A579" s="489" t="s">
        <v>1464</v>
      </c>
      <c r="B579" s="482" t="s">
        <v>163</v>
      </c>
      <c r="C579" s="492">
        <v>14</v>
      </c>
      <c r="D579" s="482" t="s">
        <v>2912</v>
      </c>
      <c r="E579" s="482" t="s">
        <v>253</v>
      </c>
      <c r="F579" s="482" t="s">
        <v>2061</v>
      </c>
      <c r="G579" s="482" t="s">
        <v>2914</v>
      </c>
      <c r="H579" s="452" t="s">
        <v>2044</v>
      </c>
      <c r="I579" s="485" t="s">
        <v>2278</v>
      </c>
      <c r="J579" s="132" t="s">
        <v>2919</v>
      </c>
      <c r="K579" s="132" t="s">
        <v>2920</v>
      </c>
      <c r="L579" s="495" t="s">
        <v>2917</v>
      </c>
      <c r="M579" s="132" t="s">
        <v>2918</v>
      </c>
      <c r="N579" s="133">
        <v>45838</v>
      </c>
      <c r="O579" s="87"/>
      <c r="P579" s="87"/>
      <c r="Q579" s="88"/>
      <c r="R579" s="88"/>
      <c r="S579" s="88"/>
      <c r="T579" s="88"/>
      <c r="U579" s="89"/>
    </row>
    <row r="580" spans="1:21" ht="60" customHeight="1" x14ac:dyDescent="0.35">
      <c r="A580" s="490"/>
      <c r="B580" s="483"/>
      <c r="C580" s="493"/>
      <c r="D580" s="483"/>
      <c r="E580" s="483"/>
      <c r="F580" s="483"/>
      <c r="G580" s="483"/>
      <c r="H580" s="453"/>
      <c r="I580" s="455"/>
      <c r="J580" s="132"/>
      <c r="K580" s="132"/>
      <c r="L580" s="496"/>
      <c r="M580" s="132"/>
      <c r="N580" s="132"/>
      <c r="O580" s="87"/>
      <c r="P580" s="87"/>
      <c r="Q580" s="88"/>
      <c r="R580" s="88"/>
      <c r="S580" s="88"/>
      <c r="T580" s="88"/>
      <c r="U580" s="89"/>
    </row>
    <row r="581" spans="1:21" ht="60" customHeight="1" thickBot="1" x14ac:dyDescent="0.4">
      <c r="A581" s="491"/>
      <c r="B581" s="484"/>
      <c r="C581" s="494"/>
      <c r="D581" s="484"/>
      <c r="E581" s="484"/>
      <c r="F581" s="484"/>
      <c r="G581" s="484"/>
      <c r="H581" s="454"/>
      <c r="I581" s="456"/>
      <c r="J581" s="132"/>
      <c r="K581" s="132"/>
      <c r="L581" s="497"/>
      <c r="M581" s="132"/>
      <c r="N581" s="132"/>
      <c r="O581" s="87"/>
      <c r="P581" s="87"/>
      <c r="Q581" s="88"/>
      <c r="R581" s="88"/>
      <c r="S581" s="88"/>
      <c r="T581" s="88"/>
      <c r="U581" s="89"/>
    </row>
    <row r="582" spans="1:21" ht="60" customHeight="1" x14ac:dyDescent="0.35">
      <c r="A582" s="489" t="s">
        <v>1464</v>
      </c>
      <c r="B582" s="482" t="s">
        <v>163</v>
      </c>
      <c r="C582" s="492">
        <v>3</v>
      </c>
      <c r="D582" s="482" t="s">
        <v>2329</v>
      </c>
      <c r="E582" s="482" t="s">
        <v>253</v>
      </c>
      <c r="F582" s="482" t="s">
        <v>2032</v>
      </c>
      <c r="G582" s="482" t="s">
        <v>2993</v>
      </c>
      <c r="H582" s="452" t="s">
        <v>2055</v>
      </c>
      <c r="I582" s="485" t="s">
        <v>2277</v>
      </c>
      <c r="J582" s="87"/>
      <c r="K582" s="87"/>
      <c r="L582" s="486"/>
      <c r="M582" s="87"/>
      <c r="N582" s="87"/>
      <c r="O582" s="87"/>
      <c r="P582" s="87"/>
      <c r="Q582" s="88"/>
      <c r="R582" s="88"/>
      <c r="S582" s="88"/>
      <c r="T582" s="88"/>
      <c r="U582" s="89"/>
    </row>
    <row r="583" spans="1:21" ht="60" customHeight="1" x14ac:dyDescent="0.35">
      <c r="A583" s="490"/>
      <c r="B583" s="483"/>
      <c r="C583" s="493"/>
      <c r="D583" s="483"/>
      <c r="E583" s="483"/>
      <c r="F583" s="483"/>
      <c r="G583" s="483"/>
      <c r="H583" s="453"/>
      <c r="I583" s="455"/>
      <c r="J583" s="87"/>
      <c r="K583" s="87"/>
      <c r="L583" s="487"/>
      <c r="M583" s="87"/>
      <c r="N583" s="87"/>
      <c r="O583" s="87"/>
      <c r="P583" s="87"/>
      <c r="Q583" s="88"/>
      <c r="R583" s="88"/>
      <c r="S583" s="88"/>
      <c r="T583" s="88"/>
      <c r="U583" s="89"/>
    </row>
    <row r="584" spans="1:21" ht="60" customHeight="1" thickBot="1" x14ac:dyDescent="0.4">
      <c r="A584" s="491"/>
      <c r="B584" s="484"/>
      <c r="C584" s="494"/>
      <c r="D584" s="484"/>
      <c r="E584" s="484"/>
      <c r="F584" s="484"/>
      <c r="G584" s="484"/>
      <c r="H584" s="454"/>
      <c r="I584" s="456"/>
      <c r="J584" s="87"/>
      <c r="K584" s="87"/>
      <c r="L584" s="488"/>
      <c r="M584" s="87"/>
      <c r="N584" s="87"/>
      <c r="O584" s="87"/>
      <c r="P584" s="87"/>
      <c r="Q584" s="88"/>
      <c r="R584" s="88"/>
      <c r="S584" s="88"/>
      <c r="T584" s="88"/>
      <c r="U584" s="89"/>
    </row>
    <row r="585" spans="1:21" ht="60" customHeight="1" x14ac:dyDescent="0.35">
      <c r="A585" s="489" t="s">
        <v>1464</v>
      </c>
      <c r="B585" s="482" t="s">
        <v>163</v>
      </c>
      <c r="C585" s="492">
        <v>4</v>
      </c>
      <c r="D585" s="482" t="s">
        <v>2329</v>
      </c>
      <c r="E585" s="482" t="s">
        <v>253</v>
      </c>
      <c r="F585" s="482" t="s">
        <v>2061</v>
      </c>
      <c r="G585" s="482" t="s">
        <v>2994</v>
      </c>
      <c r="H585" s="452" t="s">
        <v>2055</v>
      </c>
      <c r="I585" s="485" t="s">
        <v>2277</v>
      </c>
      <c r="J585" s="87"/>
      <c r="K585" s="87"/>
      <c r="L585" s="486"/>
      <c r="M585" s="87"/>
      <c r="N585" s="87"/>
      <c r="O585" s="87"/>
      <c r="P585" s="87"/>
      <c r="Q585" s="88"/>
      <c r="R585" s="88"/>
      <c r="S585" s="88"/>
      <c r="T585" s="88"/>
      <c r="U585" s="89"/>
    </row>
    <row r="586" spans="1:21" ht="60" customHeight="1" x14ac:dyDescent="0.35">
      <c r="A586" s="490"/>
      <c r="B586" s="483"/>
      <c r="C586" s="493"/>
      <c r="D586" s="483"/>
      <c r="E586" s="483"/>
      <c r="F586" s="483"/>
      <c r="G586" s="483"/>
      <c r="H586" s="453"/>
      <c r="I586" s="455"/>
      <c r="J586" s="87"/>
      <c r="K586" s="87"/>
      <c r="L586" s="487"/>
      <c r="M586" s="87"/>
      <c r="N586" s="87"/>
      <c r="O586" s="87"/>
      <c r="P586" s="87"/>
      <c r="Q586" s="88"/>
      <c r="R586" s="88"/>
      <c r="S586" s="88"/>
      <c r="T586" s="88"/>
      <c r="U586" s="89"/>
    </row>
    <row r="587" spans="1:21" ht="60" customHeight="1" thickBot="1" x14ac:dyDescent="0.4">
      <c r="A587" s="491"/>
      <c r="B587" s="484"/>
      <c r="C587" s="494"/>
      <c r="D587" s="484"/>
      <c r="E587" s="484"/>
      <c r="F587" s="484"/>
      <c r="G587" s="484"/>
      <c r="H587" s="454"/>
      <c r="I587" s="456"/>
      <c r="J587" s="87"/>
      <c r="K587" s="87"/>
      <c r="L587" s="488"/>
      <c r="M587" s="87"/>
      <c r="N587" s="87"/>
      <c r="O587" s="87"/>
      <c r="P587" s="87"/>
      <c r="Q587" s="88"/>
      <c r="R587" s="88"/>
      <c r="S587" s="88"/>
      <c r="T587" s="88"/>
      <c r="U587" s="89"/>
    </row>
    <row r="588" spans="1:21" ht="60" customHeight="1" x14ac:dyDescent="0.35">
      <c r="A588" s="489" t="s">
        <v>1464</v>
      </c>
      <c r="B588" s="482" t="s">
        <v>163</v>
      </c>
      <c r="C588" s="492">
        <v>5</v>
      </c>
      <c r="D588" s="482" t="s">
        <v>2342</v>
      </c>
      <c r="E588" s="482" t="s">
        <v>253</v>
      </c>
      <c r="F588" s="482" t="s">
        <v>2032</v>
      </c>
      <c r="G588" s="482" t="s">
        <v>2995</v>
      </c>
      <c r="H588" s="452" t="s">
        <v>2055</v>
      </c>
      <c r="I588" s="485" t="s">
        <v>2277</v>
      </c>
      <c r="J588" s="87"/>
      <c r="K588" s="87"/>
      <c r="L588" s="486"/>
      <c r="M588" s="87"/>
      <c r="N588" s="87"/>
      <c r="O588" s="87"/>
      <c r="P588" s="87"/>
      <c r="Q588" s="88"/>
      <c r="R588" s="88"/>
      <c r="S588" s="88"/>
      <c r="T588" s="88"/>
      <c r="U588" s="89"/>
    </row>
    <row r="589" spans="1:21" ht="60" customHeight="1" x14ac:dyDescent="0.35">
      <c r="A589" s="490"/>
      <c r="B589" s="483"/>
      <c r="C589" s="493"/>
      <c r="D589" s="483"/>
      <c r="E589" s="483"/>
      <c r="F589" s="483"/>
      <c r="G589" s="483"/>
      <c r="H589" s="453"/>
      <c r="I589" s="455"/>
      <c r="J589" s="87"/>
      <c r="K589" s="87"/>
      <c r="L589" s="487"/>
      <c r="M589" s="87"/>
      <c r="N589" s="87"/>
      <c r="O589" s="87"/>
      <c r="P589" s="87"/>
      <c r="Q589" s="88"/>
      <c r="R589" s="88"/>
      <c r="S589" s="88"/>
      <c r="T589" s="88"/>
      <c r="U589" s="89"/>
    </row>
    <row r="590" spans="1:21" ht="60" customHeight="1" thickBot="1" x14ac:dyDescent="0.4">
      <c r="A590" s="491"/>
      <c r="B590" s="484"/>
      <c r="C590" s="494"/>
      <c r="D590" s="484"/>
      <c r="E590" s="484"/>
      <c r="F590" s="484"/>
      <c r="G590" s="484"/>
      <c r="H590" s="454"/>
      <c r="I590" s="456"/>
      <c r="J590" s="87"/>
      <c r="K590" s="87"/>
      <c r="L590" s="488"/>
      <c r="M590" s="87"/>
      <c r="N590" s="87"/>
      <c r="O590" s="87"/>
      <c r="P590" s="87"/>
      <c r="Q590" s="88"/>
      <c r="R590" s="88"/>
      <c r="S590" s="88"/>
      <c r="T590" s="88"/>
      <c r="U590" s="89"/>
    </row>
    <row r="591" spans="1:21" ht="60" customHeight="1" x14ac:dyDescent="0.35">
      <c r="A591" s="489" t="s">
        <v>1464</v>
      </c>
      <c r="B591" s="482" t="s">
        <v>163</v>
      </c>
      <c r="C591" s="492">
        <v>6</v>
      </c>
      <c r="D591" s="482" t="s">
        <v>2342</v>
      </c>
      <c r="E591" s="482" t="s">
        <v>253</v>
      </c>
      <c r="F591" s="482" t="s">
        <v>2061</v>
      </c>
      <c r="G591" s="482" t="s">
        <v>2996</v>
      </c>
      <c r="H591" s="452" t="s">
        <v>2055</v>
      </c>
      <c r="I591" s="485" t="s">
        <v>2277</v>
      </c>
      <c r="J591" s="87"/>
      <c r="K591" s="87"/>
      <c r="L591" s="486"/>
      <c r="M591" s="87"/>
      <c r="N591" s="87"/>
      <c r="O591" s="87"/>
      <c r="P591" s="87"/>
      <c r="Q591" s="88"/>
      <c r="R591" s="88"/>
      <c r="S591" s="88"/>
      <c r="T591" s="88"/>
      <c r="U591" s="89"/>
    </row>
    <row r="592" spans="1:21" ht="60" customHeight="1" x14ac:dyDescent="0.35">
      <c r="A592" s="490"/>
      <c r="B592" s="483"/>
      <c r="C592" s="493"/>
      <c r="D592" s="483"/>
      <c r="E592" s="483"/>
      <c r="F592" s="483"/>
      <c r="G592" s="483"/>
      <c r="H592" s="453"/>
      <c r="I592" s="455"/>
      <c r="J592" s="87"/>
      <c r="K592" s="87"/>
      <c r="L592" s="487"/>
      <c r="M592" s="87"/>
      <c r="N592" s="87"/>
      <c r="O592" s="87"/>
      <c r="P592" s="87"/>
      <c r="Q592" s="88"/>
      <c r="R592" s="88"/>
      <c r="S592" s="88"/>
      <c r="T592" s="88"/>
      <c r="U592" s="89"/>
    </row>
    <row r="593" spans="1:21" ht="60" customHeight="1" thickBot="1" x14ac:dyDescent="0.4">
      <c r="A593" s="491"/>
      <c r="B593" s="484"/>
      <c r="C593" s="494"/>
      <c r="D593" s="484"/>
      <c r="E593" s="484"/>
      <c r="F593" s="484"/>
      <c r="G593" s="484"/>
      <c r="H593" s="454"/>
      <c r="I593" s="456"/>
      <c r="J593" s="87"/>
      <c r="K593" s="87"/>
      <c r="L593" s="488"/>
      <c r="M593" s="87"/>
      <c r="N593" s="87"/>
      <c r="O593" s="87"/>
      <c r="P593" s="87"/>
      <c r="Q593" s="88"/>
      <c r="R593" s="88"/>
      <c r="S593" s="88"/>
      <c r="T593" s="88"/>
      <c r="U593" s="89"/>
    </row>
    <row r="594" spans="1:21" ht="60" customHeight="1" x14ac:dyDescent="0.35">
      <c r="A594" s="489" t="s">
        <v>1464</v>
      </c>
      <c r="B594" s="482" t="s">
        <v>163</v>
      </c>
      <c r="C594" s="492">
        <v>7</v>
      </c>
      <c r="D594" s="482" t="s">
        <v>2935</v>
      </c>
      <c r="E594" s="482" t="s">
        <v>175</v>
      </c>
      <c r="F594" s="482" t="s">
        <v>2032</v>
      </c>
      <c r="G594" s="482" t="s">
        <v>2997</v>
      </c>
      <c r="H594" s="452" t="s">
        <v>2044</v>
      </c>
      <c r="I594" s="485" t="s">
        <v>2278</v>
      </c>
      <c r="J594" s="87" t="s">
        <v>3193</v>
      </c>
      <c r="K594" s="87" t="s">
        <v>2980</v>
      </c>
      <c r="L594" s="486" t="s">
        <v>2981</v>
      </c>
      <c r="M594" s="87" t="s">
        <v>2982</v>
      </c>
      <c r="N594" s="101">
        <v>45838</v>
      </c>
      <c r="O594" s="87"/>
      <c r="P594" s="87"/>
      <c r="Q594" s="88"/>
      <c r="R594" s="88"/>
      <c r="S594" s="88"/>
      <c r="T594" s="88"/>
      <c r="U594" s="89"/>
    </row>
    <row r="595" spans="1:21" ht="60" customHeight="1" x14ac:dyDescent="0.35">
      <c r="A595" s="490"/>
      <c r="B595" s="483"/>
      <c r="C595" s="493"/>
      <c r="D595" s="483"/>
      <c r="E595" s="483"/>
      <c r="F595" s="483"/>
      <c r="G595" s="483"/>
      <c r="H595" s="453"/>
      <c r="I595" s="455"/>
      <c r="J595" s="87"/>
      <c r="K595" s="87"/>
      <c r="L595" s="487"/>
      <c r="M595" s="87"/>
      <c r="N595" s="87"/>
      <c r="O595" s="87"/>
      <c r="P595" s="87"/>
      <c r="Q595" s="88"/>
      <c r="R595" s="88"/>
      <c r="S595" s="88"/>
      <c r="T595" s="88"/>
      <c r="U595" s="89"/>
    </row>
    <row r="596" spans="1:21" ht="60" customHeight="1" thickBot="1" x14ac:dyDescent="0.4">
      <c r="A596" s="491"/>
      <c r="B596" s="484"/>
      <c r="C596" s="494"/>
      <c r="D596" s="484"/>
      <c r="E596" s="484"/>
      <c r="F596" s="484"/>
      <c r="G596" s="484"/>
      <c r="H596" s="454"/>
      <c r="I596" s="456"/>
      <c r="J596" s="87"/>
      <c r="K596" s="87"/>
      <c r="L596" s="488"/>
      <c r="M596" s="87"/>
      <c r="N596" s="87"/>
      <c r="O596" s="87"/>
      <c r="P596" s="87"/>
      <c r="Q596" s="88"/>
      <c r="R596" s="88"/>
      <c r="S596" s="88"/>
      <c r="T596" s="88"/>
      <c r="U596" s="89"/>
    </row>
    <row r="597" spans="1:21" ht="60" customHeight="1" x14ac:dyDescent="0.35">
      <c r="A597" s="489" t="s">
        <v>1464</v>
      </c>
      <c r="B597" s="482" t="s">
        <v>163</v>
      </c>
      <c r="C597" s="492">
        <v>8</v>
      </c>
      <c r="D597" s="482" t="s">
        <v>2935</v>
      </c>
      <c r="E597" s="482" t="s">
        <v>175</v>
      </c>
      <c r="F597" s="482" t="s">
        <v>2061</v>
      </c>
      <c r="G597" s="482" t="s">
        <v>2998</v>
      </c>
      <c r="H597" s="452" t="s">
        <v>2055</v>
      </c>
      <c r="I597" s="485" t="s">
        <v>2277</v>
      </c>
      <c r="J597" s="87"/>
      <c r="K597" s="87"/>
      <c r="L597" s="486"/>
      <c r="M597" s="87"/>
      <c r="N597" s="87"/>
      <c r="O597" s="87"/>
      <c r="P597" s="87"/>
      <c r="Q597" s="88"/>
      <c r="R597" s="88"/>
      <c r="S597" s="88"/>
      <c r="T597" s="88"/>
      <c r="U597" s="89"/>
    </row>
    <row r="598" spans="1:21" ht="60" customHeight="1" x14ac:dyDescent="0.35">
      <c r="A598" s="490"/>
      <c r="B598" s="483"/>
      <c r="C598" s="493"/>
      <c r="D598" s="483"/>
      <c r="E598" s="483"/>
      <c r="F598" s="483"/>
      <c r="G598" s="483"/>
      <c r="H598" s="453"/>
      <c r="I598" s="455"/>
      <c r="J598" s="87"/>
      <c r="K598" s="87"/>
      <c r="L598" s="487"/>
      <c r="M598" s="87"/>
      <c r="N598" s="87"/>
      <c r="O598" s="87"/>
      <c r="P598" s="87"/>
      <c r="Q598" s="88"/>
      <c r="R598" s="88"/>
      <c r="S598" s="88"/>
      <c r="T598" s="88"/>
      <c r="U598" s="89"/>
    </row>
    <row r="599" spans="1:21" ht="60" customHeight="1" thickBot="1" x14ac:dyDescent="0.4">
      <c r="A599" s="491"/>
      <c r="B599" s="484"/>
      <c r="C599" s="494"/>
      <c r="D599" s="484"/>
      <c r="E599" s="484"/>
      <c r="F599" s="484"/>
      <c r="G599" s="484"/>
      <c r="H599" s="454"/>
      <c r="I599" s="456"/>
      <c r="J599" s="87"/>
      <c r="K599" s="87"/>
      <c r="L599" s="488"/>
      <c r="M599" s="87"/>
      <c r="N599" s="87"/>
      <c r="O599" s="87"/>
      <c r="P599" s="87"/>
      <c r="Q599" s="88"/>
      <c r="R599" s="88"/>
      <c r="S599" s="88"/>
      <c r="T599" s="88"/>
      <c r="U599" s="89"/>
    </row>
    <row r="600" spans="1:21" ht="60" customHeight="1" x14ac:dyDescent="0.35">
      <c r="A600" s="489" t="s">
        <v>1464</v>
      </c>
      <c r="B600" s="482" t="s">
        <v>163</v>
      </c>
      <c r="C600" s="492">
        <v>9</v>
      </c>
      <c r="D600" s="482" t="s">
        <v>1670</v>
      </c>
      <c r="E600" s="482" t="s">
        <v>695</v>
      </c>
      <c r="F600" s="482" t="s">
        <v>2032</v>
      </c>
      <c r="G600" s="482" t="s">
        <v>2999</v>
      </c>
      <c r="H600" s="452" t="s">
        <v>2055</v>
      </c>
      <c r="I600" s="485" t="s">
        <v>2277</v>
      </c>
      <c r="J600" s="87"/>
      <c r="K600" s="87"/>
      <c r="L600" s="486"/>
      <c r="M600" s="87"/>
      <c r="N600" s="87"/>
      <c r="O600" s="87"/>
      <c r="P600" s="87"/>
      <c r="Q600" s="88"/>
      <c r="R600" s="88"/>
      <c r="S600" s="88"/>
      <c r="T600" s="88"/>
      <c r="U600" s="89"/>
    </row>
    <row r="601" spans="1:21" ht="60" customHeight="1" x14ac:dyDescent="0.35">
      <c r="A601" s="490"/>
      <c r="B601" s="483"/>
      <c r="C601" s="493"/>
      <c r="D601" s="483"/>
      <c r="E601" s="483"/>
      <c r="F601" s="483"/>
      <c r="G601" s="483"/>
      <c r="H601" s="453"/>
      <c r="I601" s="455"/>
      <c r="J601" s="87"/>
      <c r="K601" s="87"/>
      <c r="L601" s="487"/>
      <c r="M601" s="87"/>
      <c r="N601" s="87"/>
      <c r="O601" s="87"/>
      <c r="P601" s="87"/>
      <c r="Q601" s="88"/>
      <c r="R601" s="88"/>
      <c r="S601" s="88"/>
      <c r="T601" s="88"/>
      <c r="U601" s="89"/>
    </row>
    <row r="602" spans="1:21" ht="60" customHeight="1" thickBot="1" x14ac:dyDescent="0.4">
      <c r="A602" s="491"/>
      <c r="B602" s="484"/>
      <c r="C602" s="494"/>
      <c r="D602" s="484"/>
      <c r="E602" s="484"/>
      <c r="F602" s="484"/>
      <c r="G602" s="484"/>
      <c r="H602" s="454"/>
      <c r="I602" s="456"/>
      <c r="J602" s="87"/>
      <c r="K602" s="87"/>
      <c r="L602" s="488"/>
      <c r="M602" s="87"/>
      <c r="N602" s="87"/>
      <c r="O602" s="87"/>
      <c r="P602" s="87"/>
      <c r="Q602" s="88"/>
      <c r="R602" s="88"/>
      <c r="S602" s="88"/>
      <c r="T602" s="88"/>
      <c r="U602" s="89"/>
    </row>
    <row r="603" spans="1:21" ht="60" customHeight="1" x14ac:dyDescent="0.35">
      <c r="A603" s="489" t="s">
        <v>1464</v>
      </c>
      <c r="B603" s="482" t="s">
        <v>163</v>
      </c>
      <c r="C603" s="492">
        <v>10</v>
      </c>
      <c r="D603" s="482" t="s">
        <v>1670</v>
      </c>
      <c r="E603" s="482" t="s">
        <v>695</v>
      </c>
      <c r="F603" s="482" t="s">
        <v>2061</v>
      </c>
      <c r="G603" s="482" t="s">
        <v>3000</v>
      </c>
      <c r="H603" s="452" t="s">
        <v>2055</v>
      </c>
      <c r="I603" s="485" t="s">
        <v>2277</v>
      </c>
      <c r="J603" s="87"/>
      <c r="K603" s="87"/>
      <c r="L603" s="486"/>
      <c r="M603" s="87"/>
      <c r="N603" s="87"/>
      <c r="O603" s="87"/>
      <c r="P603" s="87"/>
      <c r="Q603" s="88"/>
      <c r="R603" s="88"/>
      <c r="S603" s="88"/>
      <c r="T603" s="88"/>
      <c r="U603" s="89"/>
    </row>
    <row r="604" spans="1:21" ht="60" customHeight="1" x14ac:dyDescent="0.35">
      <c r="A604" s="490"/>
      <c r="B604" s="483"/>
      <c r="C604" s="493"/>
      <c r="D604" s="483"/>
      <c r="E604" s="483"/>
      <c r="F604" s="483"/>
      <c r="G604" s="483"/>
      <c r="H604" s="453"/>
      <c r="I604" s="455"/>
      <c r="J604" s="87"/>
      <c r="K604" s="87"/>
      <c r="L604" s="487"/>
      <c r="M604" s="87"/>
      <c r="N604" s="87"/>
      <c r="O604" s="87"/>
      <c r="P604" s="87"/>
      <c r="Q604" s="88"/>
      <c r="R604" s="88"/>
      <c r="S604" s="88"/>
      <c r="T604" s="88"/>
      <c r="U604" s="89"/>
    </row>
    <row r="605" spans="1:21" ht="60" customHeight="1" thickBot="1" x14ac:dyDescent="0.4">
      <c r="A605" s="491"/>
      <c r="B605" s="484"/>
      <c r="C605" s="494"/>
      <c r="D605" s="484"/>
      <c r="E605" s="484"/>
      <c r="F605" s="484"/>
      <c r="G605" s="484"/>
      <c r="H605" s="454"/>
      <c r="I605" s="456"/>
      <c r="J605" s="87"/>
      <c r="K605" s="87"/>
      <c r="L605" s="488"/>
      <c r="M605" s="87"/>
      <c r="N605" s="87"/>
      <c r="O605" s="87"/>
      <c r="P605" s="87"/>
      <c r="Q605" s="88"/>
      <c r="R605" s="88"/>
      <c r="S605" s="88"/>
      <c r="T605" s="88"/>
      <c r="U605" s="89"/>
    </row>
    <row r="606" spans="1:21" ht="60" customHeight="1" x14ac:dyDescent="0.35">
      <c r="A606" s="489" t="s">
        <v>1464</v>
      </c>
      <c r="B606" s="482" t="s">
        <v>163</v>
      </c>
      <c r="C606" s="492">
        <v>11</v>
      </c>
      <c r="D606" s="482" t="s">
        <v>2945</v>
      </c>
      <c r="E606" s="482" t="s">
        <v>312</v>
      </c>
      <c r="F606" s="482" t="s">
        <v>2032</v>
      </c>
      <c r="G606" s="482" t="s">
        <v>3001</v>
      </c>
      <c r="H606" s="452" t="s">
        <v>2055</v>
      </c>
      <c r="I606" s="485" t="s">
        <v>2277</v>
      </c>
      <c r="J606" s="87"/>
      <c r="K606" s="87"/>
      <c r="L606" s="486"/>
      <c r="M606" s="87"/>
      <c r="N606" s="87"/>
      <c r="O606" s="87"/>
      <c r="P606" s="87"/>
      <c r="Q606" s="88"/>
      <c r="R606" s="88"/>
      <c r="S606" s="88"/>
      <c r="T606" s="88"/>
      <c r="U606" s="89"/>
    </row>
    <row r="607" spans="1:21" ht="60" customHeight="1" x14ac:dyDescent="0.35">
      <c r="A607" s="490"/>
      <c r="B607" s="483"/>
      <c r="C607" s="493"/>
      <c r="D607" s="483"/>
      <c r="E607" s="483"/>
      <c r="F607" s="483"/>
      <c r="G607" s="483"/>
      <c r="H607" s="453"/>
      <c r="I607" s="455"/>
      <c r="J607" s="87"/>
      <c r="K607" s="87"/>
      <c r="L607" s="487"/>
      <c r="M607" s="87"/>
      <c r="N607" s="87"/>
      <c r="O607" s="87"/>
      <c r="P607" s="87"/>
      <c r="Q607" s="88"/>
      <c r="R607" s="88"/>
      <c r="S607" s="88"/>
      <c r="T607" s="88"/>
      <c r="U607" s="89"/>
    </row>
    <row r="608" spans="1:21" ht="60" customHeight="1" thickBot="1" x14ac:dyDescent="0.4">
      <c r="A608" s="491"/>
      <c r="B608" s="484"/>
      <c r="C608" s="494"/>
      <c r="D608" s="484"/>
      <c r="E608" s="484"/>
      <c r="F608" s="484"/>
      <c r="G608" s="484"/>
      <c r="H608" s="454"/>
      <c r="I608" s="456"/>
      <c r="J608" s="87"/>
      <c r="K608" s="87"/>
      <c r="L608" s="488"/>
      <c r="M608" s="87"/>
      <c r="N608" s="87"/>
      <c r="O608" s="87"/>
      <c r="P608" s="87"/>
      <c r="Q608" s="88"/>
      <c r="R608" s="88"/>
      <c r="S608" s="88"/>
      <c r="T608" s="88"/>
      <c r="U608" s="89"/>
    </row>
    <row r="609" spans="1:21" ht="60" customHeight="1" x14ac:dyDescent="0.35">
      <c r="A609" s="489" t="s">
        <v>1464</v>
      </c>
      <c r="B609" s="482" t="s">
        <v>163</v>
      </c>
      <c r="C609" s="492">
        <v>12</v>
      </c>
      <c r="D609" s="482" t="s">
        <v>2945</v>
      </c>
      <c r="E609" s="482" t="s">
        <v>312</v>
      </c>
      <c r="F609" s="482" t="s">
        <v>2061</v>
      </c>
      <c r="G609" s="482" t="s">
        <v>3002</v>
      </c>
      <c r="H609" s="452" t="s">
        <v>2044</v>
      </c>
      <c r="I609" s="485" t="s">
        <v>2278</v>
      </c>
      <c r="J609" s="87" t="s">
        <v>2983</v>
      </c>
      <c r="K609" s="87" t="s">
        <v>2980</v>
      </c>
      <c r="L609" s="486" t="s">
        <v>2981</v>
      </c>
      <c r="M609" s="87" t="s">
        <v>2982</v>
      </c>
      <c r="N609" s="101">
        <v>45838</v>
      </c>
      <c r="O609" s="87"/>
      <c r="P609" s="87"/>
      <c r="Q609" s="88"/>
      <c r="R609" s="88"/>
      <c r="S609" s="88"/>
      <c r="T609" s="88"/>
      <c r="U609" s="89"/>
    </row>
    <row r="610" spans="1:21" ht="60" customHeight="1" x14ac:dyDescent="0.35">
      <c r="A610" s="490"/>
      <c r="B610" s="483"/>
      <c r="C610" s="493"/>
      <c r="D610" s="483"/>
      <c r="E610" s="483"/>
      <c r="F610" s="483"/>
      <c r="G610" s="483"/>
      <c r="H610" s="453"/>
      <c r="I610" s="455"/>
      <c r="J610" s="87"/>
      <c r="K610" s="87"/>
      <c r="L610" s="487"/>
      <c r="M610" s="87"/>
      <c r="N610" s="87"/>
      <c r="O610" s="87"/>
      <c r="P610" s="87"/>
      <c r="Q610" s="88"/>
      <c r="R610" s="88"/>
      <c r="S610" s="88"/>
      <c r="T610" s="88"/>
      <c r="U610" s="89"/>
    </row>
    <row r="611" spans="1:21" ht="60" customHeight="1" thickBot="1" x14ac:dyDescent="0.4">
      <c r="A611" s="491"/>
      <c r="B611" s="484"/>
      <c r="C611" s="494"/>
      <c r="D611" s="484"/>
      <c r="E611" s="484"/>
      <c r="F611" s="484"/>
      <c r="G611" s="484"/>
      <c r="H611" s="454"/>
      <c r="I611" s="456"/>
      <c r="J611" s="87"/>
      <c r="K611" s="87"/>
      <c r="L611" s="488"/>
      <c r="M611" s="87"/>
      <c r="N611" s="87"/>
      <c r="O611" s="87"/>
      <c r="P611" s="87"/>
      <c r="Q611" s="88"/>
      <c r="R611" s="88"/>
      <c r="S611" s="88"/>
      <c r="T611" s="88"/>
      <c r="U611" s="89"/>
    </row>
    <row r="612" spans="1:21" ht="60" customHeight="1" x14ac:dyDescent="0.35">
      <c r="A612" s="489" t="s">
        <v>1464</v>
      </c>
      <c r="B612" s="482" t="s">
        <v>163</v>
      </c>
      <c r="C612" s="492">
        <v>13</v>
      </c>
      <c r="D612" s="482" t="s">
        <v>2954</v>
      </c>
      <c r="E612" s="482" t="s">
        <v>243</v>
      </c>
      <c r="F612" s="482" t="s">
        <v>2032</v>
      </c>
      <c r="G612" s="482" t="s">
        <v>3003</v>
      </c>
      <c r="H612" s="452" t="s">
        <v>2044</v>
      </c>
      <c r="I612" s="485" t="s">
        <v>2278</v>
      </c>
      <c r="J612" s="87" t="s">
        <v>2976</v>
      </c>
      <c r="K612" s="87" t="s">
        <v>2977</v>
      </c>
      <c r="L612" s="486" t="s">
        <v>2978</v>
      </c>
      <c r="M612" s="87" t="s">
        <v>2979</v>
      </c>
      <c r="N612" s="101">
        <v>45838</v>
      </c>
      <c r="O612" s="87"/>
      <c r="P612" s="87"/>
      <c r="Q612" s="88"/>
      <c r="R612" s="88"/>
      <c r="S612" s="88"/>
      <c r="T612" s="88"/>
      <c r="U612" s="89"/>
    </row>
    <row r="613" spans="1:21" ht="60" customHeight="1" x14ac:dyDescent="0.35">
      <c r="A613" s="490"/>
      <c r="B613" s="483"/>
      <c r="C613" s="493"/>
      <c r="D613" s="483"/>
      <c r="E613" s="483"/>
      <c r="F613" s="483"/>
      <c r="G613" s="483"/>
      <c r="H613" s="453"/>
      <c r="I613" s="455"/>
      <c r="J613" s="87"/>
      <c r="K613" s="87"/>
      <c r="L613" s="487"/>
      <c r="M613" s="87"/>
      <c r="N613" s="87"/>
      <c r="O613" s="87"/>
      <c r="P613" s="87"/>
      <c r="Q613" s="88"/>
      <c r="R613" s="88"/>
      <c r="S613" s="88"/>
      <c r="T613" s="88"/>
      <c r="U613" s="89"/>
    </row>
    <row r="614" spans="1:21" ht="60" customHeight="1" thickBot="1" x14ac:dyDescent="0.4">
      <c r="A614" s="491"/>
      <c r="B614" s="484"/>
      <c r="C614" s="494"/>
      <c r="D614" s="484"/>
      <c r="E614" s="484"/>
      <c r="F614" s="484"/>
      <c r="G614" s="484"/>
      <c r="H614" s="454"/>
      <c r="I614" s="456"/>
      <c r="J614" s="87"/>
      <c r="K614" s="87"/>
      <c r="L614" s="488"/>
      <c r="M614" s="87"/>
      <c r="N614" s="87"/>
      <c r="O614" s="87"/>
      <c r="P614" s="87"/>
      <c r="Q614" s="88"/>
      <c r="R614" s="88"/>
      <c r="S614" s="88"/>
      <c r="T614" s="88"/>
      <c r="U614" s="89"/>
    </row>
    <row r="615" spans="1:21" ht="60" customHeight="1" x14ac:dyDescent="0.35">
      <c r="A615" s="489" t="s">
        <v>1464</v>
      </c>
      <c r="B615" s="482" t="s">
        <v>163</v>
      </c>
      <c r="C615" s="492">
        <v>14</v>
      </c>
      <c r="D615" s="482" t="s">
        <v>2954</v>
      </c>
      <c r="E615" s="482" t="s">
        <v>243</v>
      </c>
      <c r="F615" s="482" t="s">
        <v>2061</v>
      </c>
      <c r="G615" s="482" t="s">
        <v>3004</v>
      </c>
      <c r="H615" s="452" t="s">
        <v>2044</v>
      </c>
      <c r="I615" s="485" t="s">
        <v>2278</v>
      </c>
      <c r="J615" s="87"/>
      <c r="K615" s="87"/>
      <c r="L615" s="486" t="s">
        <v>2978</v>
      </c>
      <c r="M615" s="87" t="s">
        <v>2979</v>
      </c>
      <c r="N615" s="101">
        <v>45838</v>
      </c>
      <c r="O615" s="87"/>
      <c r="P615" s="87"/>
      <c r="Q615" s="88"/>
      <c r="R615" s="88"/>
      <c r="S615" s="88"/>
      <c r="T615" s="88"/>
      <c r="U615" s="89"/>
    </row>
    <row r="616" spans="1:21" ht="60" customHeight="1" x14ac:dyDescent="0.35">
      <c r="A616" s="490"/>
      <c r="B616" s="483"/>
      <c r="C616" s="493"/>
      <c r="D616" s="483"/>
      <c r="E616" s="483"/>
      <c r="F616" s="483"/>
      <c r="G616" s="483"/>
      <c r="H616" s="453"/>
      <c r="I616" s="455"/>
      <c r="J616" s="87"/>
      <c r="K616" s="87"/>
      <c r="L616" s="487"/>
      <c r="M616" s="87"/>
      <c r="N616" s="87"/>
      <c r="O616" s="87"/>
      <c r="P616" s="87"/>
      <c r="Q616" s="88"/>
      <c r="R616" s="88"/>
      <c r="S616" s="88"/>
      <c r="T616" s="88"/>
      <c r="U616" s="89"/>
    </row>
    <row r="617" spans="1:21" ht="60" customHeight="1" thickBot="1" x14ac:dyDescent="0.4">
      <c r="A617" s="491"/>
      <c r="B617" s="484"/>
      <c r="C617" s="494"/>
      <c r="D617" s="484"/>
      <c r="E617" s="484"/>
      <c r="F617" s="484"/>
      <c r="G617" s="484"/>
      <c r="H617" s="454"/>
      <c r="I617" s="456"/>
      <c r="J617" s="87"/>
      <c r="K617" s="87"/>
      <c r="L617" s="488"/>
      <c r="M617" s="87"/>
      <c r="N617" s="87"/>
      <c r="O617" s="87"/>
      <c r="P617" s="87"/>
      <c r="Q617" s="88"/>
      <c r="R617" s="88"/>
      <c r="S617" s="88"/>
      <c r="T617" s="88"/>
      <c r="U617" s="89"/>
    </row>
    <row r="618" spans="1:21" ht="60" customHeight="1" x14ac:dyDescent="0.35">
      <c r="A618" s="489" t="s">
        <v>1464</v>
      </c>
      <c r="B618" s="482" t="s">
        <v>163</v>
      </c>
      <c r="C618" s="492">
        <v>15</v>
      </c>
      <c r="D618" s="482" t="s">
        <v>2955</v>
      </c>
      <c r="E618" s="482" t="s">
        <v>243</v>
      </c>
      <c r="F618" s="482" t="s">
        <v>2032</v>
      </c>
      <c r="G618" s="482" t="s">
        <v>3005</v>
      </c>
      <c r="H618" s="452" t="s">
        <v>2055</v>
      </c>
      <c r="I618" s="485" t="s">
        <v>2277</v>
      </c>
      <c r="J618" s="87"/>
      <c r="K618" s="87"/>
      <c r="L618" s="486"/>
      <c r="M618" s="87"/>
      <c r="N618" s="87"/>
      <c r="O618" s="87"/>
      <c r="P618" s="87"/>
      <c r="Q618" s="88"/>
      <c r="R618" s="88"/>
      <c r="S618" s="88"/>
      <c r="T618" s="88"/>
      <c r="U618" s="89"/>
    </row>
    <row r="619" spans="1:21" ht="60" customHeight="1" x14ac:dyDescent="0.35">
      <c r="A619" s="490"/>
      <c r="B619" s="483"/>
      <c r="C619" s="493"/>
      <c r="D619" s="483"/>
      <c r="E619" s="483"/>
      <c r="F619" s="483"/>
      <c r="G619" s="483"/>
      <c r="H619" s="453"/>
      <c r="I619" s="455"/>
      <c r="J619" s="87"/>
      <c r="K619" s="87"/>
      <c r="L619" s="487"/>
      <c r="M619" s="87"/>
      <c r="N619" s="87"/>
      <c r="O619" s="87"/>
      <c r="P619" s="87"/>
      <c r="Q619" s="88"/>
      <c r="R619" s="88"/>
      <c r="S619" s="88"/>
      <c r="T619" s="88"/>
      <c r="U619" s="89"/>
    </row>
    <row r="620" spans="1:21" ht="60" customHeight="1" thickBot="1" x14ac:dyDescent="0.4">
      <c r="A620" s="491"/>
      <c r="B620" s="484"/>
      <c r="C620" s="494"/>
      <c r="D620" s="484"/>
      <c r="E620" s="484"/>
      <c r="F620" s="484"/>
      <c r="G620" s="484"/>
      <c r="H620" s="454"/>
      <c r="I620" s="456"/>
      <c r="J620" s="87"/>
      <c r="K620" s="87"/>
      <c r="L620" s="488"/>
      <c r="M620" s="87"/>
      <c r="N620" s="87"/>
      <c r="O620" s="87"/>
      <c r="P620" s="87"/>
      <c r="Q620" s="88"/>
      <c r="R620" s="88"/>
      <c r="S620" s="88"/>
      <c r="T620" s="88"/>
      <c r="U620" s="89"/>
    </row>
    <row r="621" spans="1:21" ht="60" customHeight="1" x14ac:dyDescent="0.35">
      <c r="A621" s="489" t="s">
        <v>1464</v>
      </c>
      <c r="B621" s="482" t="s">
        <v>163</v>
      </c>
      <c r="C621" s="492">
        <v>16</v>
      </c>
      <c r="D621" s="482" t="s">
        <v>2955</v>
      </c>
      <c r="E621" s="482" t="s">
        <v>243</v>
      </c>
      <c r="F621" s="482" t="s">
        <v>2061</v>
      </c>
      <c r="G621" s="482" t="s">
        <v>3006</v>
      </c>
      <c r="H621" s="452" t="s">
        <v>2044</v>
      </c>
      <c r="I621" s="485" t="s">
        <v>2278</v>
      </c>
      <c r="J621" s="87" t="s">
        <v>2984</v>
      </c>
      <c r="K621" s="87" t="s">
        <v>2985</v>
      </c>
      <c r="L621" s="486" t="s">
        <v>2978</v>
      </c>
      <c r="M621" s="87" t="s">
        <v>2979</v>
      </c>
      <c r="N621" s="101">
        <v>45838</v>
      </c>
      <c r="O621" s="87"/>
      <c r="P621" s="87"/>
      <c r="Q621" s="88"/>
      <c r="R621" s="88"/>
      <c r="S621" s="88"/>
      <c r="T621" s="88"/>
      <c r="U621" s="89"/>
    </row>
    <row r="622" spans="1:21" ht="60" customHeight="1" x14ac:dyDescent="0.35">
      <c r="A622" s="490"/>
      <c r="B622" s="483"/>
      <c r="C622" s="493"/>
      <c r="D622" s="483"/>
      <c r="E622" s="483"/>
      <c r="F622" s="483"/>
      <c r="G622" s="483"/>
      <c r="H622" s="453"/>
      <c r="I622" s="455"/>
      <c r="J622" s="87"/>
      <c r="K622" s="87"/>
      <c r="L622" s="487"/>
      <c r="M622" s="87"/>
      <c r="N622" s="87"/>
      <c r="O622" s="87"/>
      <c r="P622" s="87"/>
      <c r="Q622" s="88"/>
      <c r="R622" s="88"/>
      <c r="S622" s="88"/>
      <c r="T622" s="88"/>
      <c r="U622" s="89"/>
    </row>
    <row r="623" spans="1:21" ht="60" customHeight="1" thickBot="1" x14ac:dyDescent="0.4">
      <c r="A623" s="491"/>
      <c r="B623" s="484"/>
      <c r="C623" s="494"/>
      <c r="D623" s="484"/>
      <c r="E623" s="484"/>
      <c r="F623" s="484"/>
      <c r="G623" s="484"/>
      <c r="H623" s="454"/>
      <c r="I623" s="456"/>
      <c r="J623" s="87"/>
      <c r="K623" s="87"/>
      <c r="L623" s="488"/>
      <c r="M623" s="87"/>
      <c r="N623" s="87"/>
      <c r="O623" s="87"/>
      <c r="P623" s="87"/>
      <c r="Q623" s="88"/>
      <c r="R623" s="88"/>
      <c r="S623" s="88"/>
      <c r="T623" s="88"/>
      <c r="U623" s="89"/>
    </row>
    <row r="624" spans="1:21" ht="60" customHeight="1" x14ac:dyDescent="0.35">
      <c r="A624" s="489" t="s">
        <v>1464</v>
      </c>
      <c r="B624" s="482" t="s">
        <v>163</v>
      </c>
      <c r="C624" s="492">
        <v>21</v>
      </c>
      <c r="D624" s="482" t="s">
        <v>2966</v>
      </c>
      <c r="E624" s="482" t="s">
        <v>243</v>
      </c>
      <c r="F624" s="482" t="s">
        <v>2032</v>
      </c>
      <c r="G624" s="482" t="s">
        <v>3007</v>
      </c>
      <c r="H624" s="452" t="s">
        <v>2044</v>
      </c>
      <c r="I624" s="485" t="s">
        <v>2278</v>
      </c>
      <c r="J624" s="87" t="s">
        <v>2989</v>
      </c>
      <c r="K624" s="87" t="s">
        <v>2980</v>
      </c>
      <c r="L624" s="486" t="s">
        <v>2981</v>
      </c>
      <c r="M624" s="87" t="s">
        <v>2982</v>
      </c>
      <c r="N624" s="101">
        <v>45838</v>
      </c>
      <c r="O624" s="87"/>
      <c r="P624" s="87"/>
      <c r="Q624" s="88"/>
      <c r="R624" s="88"/>
      <c r="S624" s="88"/>
      <c r="T624" s="88"/>
      <c r="U624" s="89"/>
    </row>
    <row r="625" spans="1:21" ht="60" customHeight="1" x14ac:dyDescent="0.35">
      <c r="A625" s="490"/>
      <c r="B625" s="483"/>
      <c r="C625" s="493"/>
      <c r="D625" s="483"/>
      <c r="E625" s="483"/>
      <c r="F625" s="483"/>
      <c r="G625" s="483"/>
      <c r="H625" s="453"/>
      <c r="I625" s="455"/>
      <c r="J625" s="87"/>
      <c r="K625" s="87"/>
      <c r="L625" s="487"/>
      <c r="M625" s="87"/>
      <c r="N625" s="87"/>
      <c r="O625" s="87"/>
      <c r="P625" s="87"/>
      <c r="Q625" s="88"/>
      <c r="R625" s="88"/>
      <c r="S625" s="88"/>
      <c r="T625" s="88"/>
      <c r="U625" s="89"/>
    </row>
    <row r="626" spans="1:21" ht="60" customHeight="1" thickBot="1" x14ac:dyDescent="0.4">
      <c r="A626" s="491"/>
      <c r="B626" s="484"/>
      <c r="C626" s="494"/>
      <c r="D626" s="484"/>
      <c r="E626" s="484"/>
      <c r="F626" s="484"/>
      <c r="G626" s="484"/>
      <c r="H626" s="454"/>
      <c r="I626" s="456"/>
      <c r="J626" s="87"/>
      <c r="K626" s="87"/>
      <c r="L626" s="488"/>
      <c r="M626" s="87"/>
      <c r="N626" s="87"/>
      <c r="O626" s="87"/>
      <c r="P626" s="87"/>
      <c r="Q626" s="88"/>
      <c r="R626" s="88"/>
      <c r="S626" s="88"/>
      <c r="T626" s="88"/>
      <c r="U626" s="89"/>
    </row>
    <row r="627" spans="1:21" ht="60" customHeight="1" x14ac:dyDescent="0.35">
      <c r="A627" s="489" t="s">
        <v>1464</v>
      </c>
      <c r="B627" s="482" t="s">
        <v>163</v>
      </c>
      <c r="C627" s="492">
        <v>22</v>
      </c>
      <c r="D627" s="482" t="s">
        <v>2966</v>
      </c>
      <c r="E627" s="482" t="s">
        <v>243</v>
      </c>
      <c r="F627" s="482" t="s">
        <v>2061</v>
      </c>
      <c r="G627" s="482" t="s">
        <v>3008</v>
      </c>
      <c r="H627" s="452" t="s">
        <v>2044</v>
      </c>
      <c r="I627" s="485" t="s">
        <v>2278</v>
      </c>
      <c r="J627" s="87" t="s">
        <v>2990</v>
      </c>
      <c r="K627" s="87" t="s">
        <v>2991</v>
      </c>
      <c r="L627" s="486" t="s">
        <v>2981</v>
      </c>
      <c r="M627" s="87" t="s">
        <v>2988</v>
      </c>
      <c r="N627" s="101">
        <v>45838</v>
      </c>
      <c r="O627" s="87"/>
      <c r="P627" s="87"/>
      <c r="Q627" s="88"/>
      <c r="R627" s="88"/>
      <c r="S627" s="88"/>
      <c r="T627" s="88"/>
      <c r="U627" s="89"/>
    </row>
    <row r="628" spans="1:21" ht="60" customHeight="1" x14ac:dyDescent="0.35">
      <c r="A628" s="490"/>
      <c r="B628" s="483"/>
      <c r="C628" s="493"/>
      <c r="D628" s="483"/>
      <c r="E628" s="483"/>
      <c r="F628" s="483"/>
      <c r="G628" s="483"/>
      <c r="H628" s="453"/>
      <c r="I628" s="455"/>
      <c r="J628" s="87"/>
      <c r="K628" s="87"/>
      <c r="L628" s="487"/>
      <c r="M628" s="87"/>
      <c r="N628" s="87"/>
      <c r="O628" s="87"/>
      <c r="P628" s="87"/>
      <c r="Q628" s="88"/>
      <c r="R628" s="88"/>
      <c r="S628" s="88"/>
      <c r="T628" s="88"/>
      <c r="U628" s="89"/>
    </row>
    <row r="629" spans="1:21" ht="60" customHeight="1" thickBot="1" x14ac:dyDescent="0.4">
      <c r="A629" s="491"/>
      <c r="B629" s="484"/>
      <c r="C629" s="494"/>
      <c r="D629" s="484"/>
      <c r="E629" s="484"/>
      <c r="F629" s="484"/>
      <c r="G629" s="484"/>
      <c r="H629" s="454"/>
      <c r="I629" s="456"/>
      <c r="J629" s="87"/>
      <c r="K629" s="87"/>
      <c r="L629" s="488"/>
      <c r="M629" s="87"/>
      <c r="N629" s="87"/>
      <c r="O629" s="87"/>
      <c r="P629" s="87"/>
      <c r="Q629" s="88"/>
      <c r="R629" s="88"/>
      <c r="S629" s="88"/>
      <c r="T629" s="88"/>
      <c r="U629" s="89"/>
    </row>
    <row r="630" spans="1:21" ht="60" customHeight="1" x14ac:dyDescent="0.35">
      <c r="A630" s="489" t="s">
        <v>1464</v>
      </c>
      <c r="B630" s="482" t="s">
        <v>163</v>
      </c>
      <c r="C630" s="492">
        <v>23</v>
      </c>
      <c r="D630" s="482" t="s">
        <v>2970</v>
      </c>
      <c r="E630" s="482" t="s">
        <v>243</v>
      </c>
      <c r="F630" s="482" t="s">
        <v>2032</v>
      </c>
      <c r="G630" s="482" t="s">
        <v>3009</v>
      </c>
      <c r="H630" s="452" t="s">
        <v>2044</v>
      </c>
      <c r="I630" s="485" t="s">
        <v>2278</v>
      </c>
      <c r="J630" s="87" t="s">
        <v>2986</v>
      </c>
      <c r="K630" s="87" t="s">
        <v>2987</v>
      </c>
      <c r="L630" s="486" t="s">
        <v>2978</v>
      </c>
      <c r="M630" s="87" t="s">
        <v>2988</v>
      </c>
      <c r="N630" s="101">
        <v>45838</v>
      </c>
      <c r="O630" s="87"/>
      <c r="P630" s="87"/>
      <c r="Q630" s="88"/>
      <c r="R630" s="88"/>
      <c r="S630" s="88"/>
      <c r="T630" s="88"/>
      <c r="U630" s="89"/>
    </row>
    <row r="631" spans="1:21" ht="60" customHeight="1" x14ac:dyDescent="0.35">
      <c r="A631" s="490"/>
      <c r="B631" s="483"/>
      <c r="C631" s="493"/>
      <c r="D631" s="483"/>
      <c r="E631" s="483"/>
      <c r="F631" s="483"/>
      <c r="G631" s="483"/>
      <c r="H631" s="453"/>
      <c r="I631" s="455"/>
      <c r="J631" s="87"/>
      <c r="K631" s="87"/>
      <c r="L631" s="487"/>
      <c r="M631" s="87"/>
      <c r="N631" s="87"/>
      <c r="O631" s="87"/>
      <c r="P631" s="87"/>
      <c r="Q631" s="88"/>
      <c r="R631" s="88"/>
      <c r="S631" s="88"/>
      <c r="T631" s="88"/>
      <c r="U631" s="89"/>
    </row>
    <row r="632" spans="1:21" ht="60" customHeight="1" thickBot="1" x14ac:dyDescent="0.4">
      <c r="A632" s="491"/>
      <c r="B632" s="484"/>
      <c r="C632" s="494"/>
      <c r="D632" s="484"/>
      <c r="E632" s="484"/>
      <c r="F632" s="484"/>
      <c r="G632" s="484"/>
      <c r="H632" s="454"/>
      <c r="I632" s="456"/>
      <c r="J632" s="87"/>
      <c r="K632" s="87"/>
      <c r="L632" s="488"/>
      <c r="M632" s="87"/>
      <c r="N632" s="87"/>
      <c r="O632" s="87"/>
      <c r="P632" s="87"/>
      <c r="Q632" s="88"/>
      <c r="R632" s="88"/>
      <c r="S632" s="88"/>
      <c r="T632" s="88"/>
      <c r="U632" s="89"/>
    </row>
    <row r="633" spans="1:21" ht="60" customHeight="1" x14ac:dyDescent="0.35">
      <c r="A633" s="489" t="s">
        <v>1464</v>
      </c>
      <c r="B633" s="482" t="s">
        <v>163</v>
      </c>
      <c r="C633" s="492">
        <v>24</v>
      </c>
      <c r="D633" s="482" t="s">
        <v>2970</v>
      </c>
      <c r="E633" s="482" t="s">
        <v>243</v>
      </c>
      <c r="F633" s="482" t="s">
        <v>2061</v>
      </c>
      <c r="G633" s="482" t="s">
        <v>3010</v>
      </c>
      <c r="H633" s="452" t="s">
        <v>2044</v>
      </c>
      <c r="I633" s="485" t="s">
        <v>2278</v>
      </c>
      <c r="J633" s="87" t="s">
        <v>2986</v>
      </c>
      <c r="K633" s="87" t="s">
        <v>2987</v>
      </c>
      <c r="L633" s="486" t="s">
        <v>2992</v>
      </c>
      <c r="M633" s="87" t="s">
        <v>2988</v>
      </c>
      <c r="N633" s="101">
        <v>45838</v>
      </c>
      <c r="O633" s="87"/>
      <c r="P633" s="87"/>
      <c r="Q633" s="88"/>
      <c r="R633" s="88"/>
      <c r="S633" s="88"/>
      <c r="T633" s="88"/>
      <c r="U633" s="89"/>
    </row>
    <row r="634" spans="1:21" ht="60" customHeight="1" x14ac:dyDescent="0.35">
      <c r="A634" s="490"/>
      <c r="B634" s="483"/>
      <c r="C634" s="493"/>
      <c r="D634" s="483"/>
      <c r="E634" s="483"/>
      <c r="F634" s="483"/>
      <c r="G634" s="483"/>
      <c r="H634" s="453"/>
      <c r="I634" s="455"/>
      <c r="J634" s="87"/>
      <c r="K634" s="87"/>
      <c r="L634" s="487"/>
      <c r="M634" s="87"/>
      <c r="N634" s="87"/>
      <c r="O634" s="87"/>
      <c r="P634" s="87"/>
      <c r="Q634" s="88"/>
      <c r="R634" s="88"/>
      <c r="S634" s="88"/>
      <c r="T634" s="88"/>
      <c r="U634" s="89"/>
    </row>
    <row r="635" spans="1:21" ht="60" customHeight="1" thickBot="1" x14ac:dyDescent="0.4">
      <c r="A635" s="491"/>
      <c r="B635" s="484"/>
      <c r="C635" s="494"/>
      <c r="D635" s="484"/>
      <c r="E635" s="484"/>
      <c r="F635" s="484"/>
      <c r="G635" s="484"/>
      <c r="H635" s="454"/>
      <c r="I635" s="456"/>
      <c r="J635" s="87"/>
      <c r="K635" s="87"/>
      <c r="L635" s="488"/>
      <c r="M635" s="87"/>
      <c r="N635" s="87"/>
      <c r="O635" s="87"/>
      <c r="P635" s="87"/>
      <c r="Q635" s="88"/>
      <c r="R635" s="88"/>
      <c r="S635" s="88"/>
      <c r="T635" s="88"/>
      <c r="U635" s="89"/>
    </row>
    <row r="636" spans="1:21" ht="60" customHeight="1" x14ac:dyDescent="0.35">
      <c r="A636" s="489" t="s">
        <v>1464</v>
      </c>
      <c r="B636" s="482" t="s">
        <v>163</v>
      </c>
      <c r="C636" s="492">
        <v>1</v>
      </c>
      <c r="D636" s="482" t="s">
        <v>2329</v>
      </c>
      <c r="E636" s="482" t="s">
        <v>253</v>
      </c>
      <c r="F636" s="482" t="s">
        <v>2032</v>
      </c>
      <c r="G636" s="482" t="s">
        <v>2542</v>
      </c>
      <c r="H636" s="452" t="s">
        <v>2044</v>
      </c>
      <c r="I636" s="485" t="s">
        <v>2278</v>
      </c>
      <c r="J636" s="87" t="s">
        <v>3021</v>
      </c>
      <c r="K636" s="87" t="s">
        <v>2554</v>
      </c>
      <c r="L636" s="486" t="s">
        <v>2825</v>
      </c>
      <c r="M636" s="87" t="s">
        <v>3022</v>
      </c>
      <c r="N636" s="101">
        <v>45838</v>
      </c>
      <c r="O636" s="87"/>
      <c r="P636" s="87"/>
      <c r="Q636" s="88"/>
      <c r="R636" s="88"/>
      <c r="S636" s="88"/>
      <c r="T636" s="88"/>
      <c r="U636" s="89"/>
    </row>
    <row r="637" spans="1:21" ht="60" customHeight="1" x14ac:dyDescent="0.35">
      <c r="A637" s="490"/>
      <c r="B637" s="483"/>
      <c r="C637" s="493"/>
      <c r="D637" s="483"/>
      <c r="E637" s="483"/>
      <c r="F637" s="483"/>
      <c r="G637" s="483"/>
      <c r="H637" s="453"/>
      <c r="I637" s="455"/>
      <c r="J637" s="87"/>
      <c r="K637" s="87"/>
      <c r="L637" s="487"/>
      <c r="M637" s="87"/>
      <c r="N637" s="87"/>
      <c r="O637" s="87"/>
      <c r="P637" s="87"/>
      <c r="Q637" s="88"/>
      <c r="R637" s="88"/>
      <c r="S637" s="88"/>
      <c r="T637" s="88"/>
      <c r="U637" s="89"/>
    </row>
    <row r="638" spans="1:21" ht="60" customHeight="1" thickBot="1" x14ac:dyDescent="0.4">
      <c r="A638" s="491"/>
      <c r="B638" s="484"/>
      <c r="C638" s="494"/>
      <c r="D638" s="484"/>
      <c r="E638" s="484"/>
      <c r="F638" s="484"/>
      <c r="G638" s="484"/>
      <c r="H638" s="454"/>
      <c r="I638" s="456"/>
      <c r="J638" s="87"/>
      <c r="K638" s="87"/>
      <c r="L638" s="488"/>
      <c r="M638" s="87"/>
      <c r="N638" s="87"/>
      <c r="O638" s="87"/>
      <c r="P638" s="87"/>
      <c r="Q638" s="88"/>
      <c r="R638" s="88"/>
      <c r="S638" s="88"/>
      <c r="T638" s="88"/>
      <c r="U638" s="89"/>
    </row>
    <row r="639" spans="1:21" ht="60" customHeight="1" x14ac:dyDescent="0.35">
      <c r="A639" s="489" t="s">
        <v>1464</v>
      </c>
      <c r="B639" s="482" t="s">
        <v>163</v>
      </c>
      <c r="C639" s="492">
        <v>2</v>
      </c>
      <c r="D639" s="482" t="s">
        <v>2329</v>
      </c>
      <c r="E639" s="482" t="s">
        <v>253</v>
      </c>
      <c r="F639" s="482" t="s">
        <v>2061</v>
      </c>
      <c r="G639" s="482" t="s">
        <v>2865</v>
      </c>
      <c r="H639" s="452" t="s">
        <v>2055</v>
      </c>
      <c r="I639" s="485" t="s">
        <v>2277</v>
      </c>
      <c r="J639" s="87"/>
      <c r="K639" s="87"/>
      <c r="L639" s="486"/>
      <c r="M639" s="87"/>
      <c r="N639" s="101"/>
      <c r="O639" s="87"/>
      <c r="P639" s="87"/>
      <c r="Q639" s="88"/>
      <c r="R639" s="88"/>
      <c r="S639" s="88"/>
      <c r="T639" s="88"/>
      <c r="U639" s="89"/>
    </row>
    <row r="640" spans="1:21" ht="60" customHeight="1" x14ac:dyDescent="0.35">
      <c r="A640" s="490"/>
      <c r="B640" s="483"/>
      <c r="C640" s="493"/>
      <c r="D640" s="483"/>
      <c r="E640" s="483"/>
      <c r="F640" s="483"/>
      <c r="G640" s="483"/>
      <c r="H640" s="453"/>
      <c r="I640" s="455"/>
      <c r="J640" s="87"/>
      <c r="K640" s="87"/>
      <c r="L640" s="487"/>
      <c r="M640" s="87"/>
      <c r="N640" s="87"/>
      <c r="O640" s="87"/>
      <c r="P640" s="87"/>
      <c r="Q640" s="88"/>
      <c r="R640" s="88"/>
      <c r="S640" s="88"/>
      <c r="T640" s="88"/>
      <c r="U640" s="89"/>
    </row>
    <row r="641" spans="1:21" ht="60" customHeight="1" thickBot="1" x14ac:dyDescent="0.4">
      <c r="A641" s="491"/>
      <c r="B641" s="484"/>
      <c r="C641" s="494"/>
      <c r="D641" s="484"/>
      <c r="E641" s="484"/>
      <c r="F641" s="484"/>
      <c r="G641" s="484"/>
      <c r="H641" s="454"/>
      <c r="I641" s="456"/>
      <c r="J641" s="87"/>
      <c r="K641" s="87"/>
      <c r="L641" s="488"/>
      <c r="M641" s="87"/>
      <c r="N641" s="87"/>
      <c r="O641" s="87"/>
      <c r="P641" s="87"/>
      <c r="Q641" s="88"/>
      <c r="R641" s="88"/>
      <c r="S641" s="88"/>
      <c r="T641" s="88"/>
      <c r="U641" s="89"/>
    </row>
    <row r="642" spans="1:21" ht="60" customHeight="1" x14ac:dyDescent="0.35">
      <c r="A642" s="489" t="s">
        <v>1464</v>
      </c>
      <c r="B642" s="482" t="s">
        <v>163</v>
      </c>
      <c r="C642" s="492">
        <v>3</v>
      </c>
      <c r="D642" s="482" t="s">
        <v>3019</v>
      </c>
      <c r="E642" s="482" t="s">
        <v>253</v>
      </c>
      <c r="F642" s="482" t="s">
        <v>2032</v>
      </c>
      <c r="G642" s="482" t="s">
        <v>3031</v>
      </c>
      <c r="H642" s="452" t="s">
        <v>2092</v>
      </c>
      <c r="I642" s="485" t="s">
        <v>2278</v>
      </c>
      <c r="J642" s="87" t="s">
        <v>3023</v>
      </c>
      <c r="K642" s="87" t="s">
        <v>2824</v>
      </c>
      <c r="L642" s="486" t="s">
        <v>2825</v>
      </c>
      <c r="M642" s="87" t="s">
        <v>2826</v>
      </c>
      <c r="N642" s="101">
        <v>45838</v>
      </c>
      <c r="O642" s="87"/>
      <c r="P642" s="87"/>
      <c r="Q642" s="88"/>
      <c r="R642" s="88"/>
      <c r="S642" s="88"/>
      <c r="T642" s="88"/>
      <c r="U642" s="89"/>
    </row>
    <row r="643" spans="1:21" ht="60" customHeight="1" x14ac:dyDescent="0.35">
      <c r="A643" s="490"/>
      <c r="B643" s="483"/>
      <c r="C643" s="493"/>
      <c r="D643" s="483"/>
      <c r="E643" s="483"/>
      <c r="F643" s="483"/>
      <c r="G643" s="483"/>
      <c r="H643" s="453"/>
      <c r="I643" s="455"/>
      <c r="J643" s="87" t="s">
        <v>3021</v>
      </c>
      <c r="K643" s="87" t="s">
        <v>2554</v>
      </c>
      <c r="L643" s="487"/>
      <c r="M643" s="87" t="s">
        <v>3022</v>
      </c>
      <c r="N643" s="101">
        <v>45838</v>
      </c>
      <c r="O643" s="87"/>
      <c r="P643" s="87"/>
      <c r="Q643" s="88"/>
      <c r="R643" s="88"/>
      <c r="S643" s="88"/>
      <c r="T643" s="88"/>
      <c r="U643" s="89"/>
    </row>
    <row r="644" spans="1:21" ht="60" customHeight="1" thickBot="1" x14ac:dyDescent="0.4">
      <c r="A644" s="491"/>
      <c r="B644" s="484"/>
      <c r="C644" s="494"/>
      <c r="D644" s="484"/>
      <c r="E644" s="484"/>
      <c r="F644" s="484"/>
      <c r="G644" s="484"/>
      <c r="H644" s="454"/>
      <c r="I644" s="456"/>
      <c r="J644" s="87"/>
      <c r="K644" s="87"/>
      <c r="L644" s="488"/>
      <c r="M644" s="87"/>
      <c r="N644" s="87"/>
      <c r="O644" s="87"/>
      <c r="P644" s="87"/>
      <c r="Q644" s="88"/>
      <c r="R644" s="88"/>
      <c r="S644" s="88"/>
      <c r="T644" s="88"/>
      <c r="U644" s="89"/>
    </row>
    <row r="645" spans="1:21" ht="60" customHeight="1" x14ac:dyDescent="0.35">
      <c r="A645" s="489" t="s">
        <v>1464</v>
      </c>
      <c r="B645" s="482" t="s">
        <v>163</v>
      </c>
      <c r="C645" s="492">
        <v>4</v>
      </c>
      <c r="D645" s="482" t="s">
        <v>3019</v>
      </c>
      <c r="E645" s="482" t="s">
        <v>253</v>
      </c>
      <c r="F645" s="482" t="s">
        <v>2061</v>
      </c>
      <c r="G645" s="482" t="s">
        <v>3032</v>
      </c>
      <c r="H645" s="452" t="s">
        <v>2092</v>
      </c>
      <c r="I645" s="485" t="s">
        <v>2278</v>
      </c>
      <c r="J645" s="87" t="s">
        <v>3023</v>
      </c>
      <c r="K645" s="87" t="s">
        <v>2824</v>
      </c>
      <c r="L645" s="486" t="s">
        <v>2825</v>
      </c>
      <c r="M645" s="87" t="s">
        <v>2826</v>
      </c>
      <c r="N645" s="101">
        <v>45838</v>
      </c>
      <c r="O645" s="87"/>
      <c r="P645" s="87"/>
      <c r="Q645" s="88"/>
      <c r="R645" s="88"/>
      <c r="S645" s="88"/>
      <c r="T645" s="88"/>
      <c r="U645" s="89"/>
    </row>
    <row r="646" spans="1:21" ht="60" customHeight="1" x14ac:dyDescent="0.35">
      <c r="A646" s="490"/>
      <c r="B646" s="483"/>
      <c r="C646" s="493"/>
      <c r="D646" s="483"/>
      <c r="E646" s="483"/>
      <c r="F646" s="483"/>
      <c r="G646" s="483"/>
      <c r="H646" s="453"/>
      <c r="I646" s="455"/>
      <c r="J646" s="87" t="s">
        <v>3024</v>
      </c>
      <c r="K646" s="87" t="s">
        <v>2554</v>
      </c>
      <c r="L646" s="487"/>
      <c r="M646" s="87" t="s">
        <v>3022</v>
      </c>
      <c r="N646" s="101">
        <v>45838</v>
      </c>
      <c r="O646" s="87"/>
      <c r="P646" s="87"/>
      <c r="Q646" s="88"/>
      <c r="R646" s="88"/>
      <c r="S646" s="88"/>
      <c r="T646" s="88"/>
      <c r="U646" s="89"/>
    </row>
    <row r="647" spans="1:21" ht="60" customHeight="1" thickBot="1" x14ac:dyDescent="0.4">
      <c r="A647" s="491"/>
      <c r="B647" s="484"/>
      <c r="C647" s="494"/>
      <c r="D647" s="484"/>
      <c r="E647" s="484"/>
      <c r="F647" s="484"/>
      <c r="G647" s="484"/>
      <c r="H647" s="454"/>
      <c r="I647" s="456"/>
      <c r="J647" s="140"/>
      <c r="K647" s="87"/>
      <c r="L647" s="488"/>
      <c r="M647" s="87"/>
      <c r="N647" s="101"/>
      <c r="O647" s="87"/>
      <c r="P647" s="87"/>
      <c r="Q647" s="88"/>
      <c r="R647" s="88"/>
      <c r="S647" s="88"/>
      <c r="T647" s="88"/>
      <c r="U647" s="89"/>
    </row>
    <row r="648" spans="1:21" ht="60" customHeight="1" x14ac:dyDescent="0.35">
      <c r="A648" s="489" t="s">
        <v>1464</v>
      </c>
      <c r="B648" s="482" t="s">
        <v>163</v>
      </c>
      <c r="C648" s="492">
        <v>5</v>
      </c>
      <c r="D648" s="482" t="s">
        <v>3020</v>
      </c>
      <c r="E648" s="482" t="s">
        <v>312</v>
      </c>
      <c r="F648" s="482" t="s">
        <v>2032</v>
      </c>
      <c r="G648" s="482" t="s">
        <v>3033</v>
      </c>
      <c r="H648" s="452" t="s">
        <v>2044</v>
      </c>
      <c r="I648" s="485" t="s">
        <v>2278</v>
      </c>
      <c r="J648" s="87" t="s">
        <v>3025</v>
      </c>
      <c r="K648" s="87" t="s">
        <v>2554</v>
      </c>
      <c r="L648" s="486" t="s">
        <v>2825</v>
      </c>
      <c r="M648" s="87" t="s">
        <v>3026</v>
      </c>
      <c r="N648" s="101">
        <v>45838</v>
      </c>
      <c r="O648" s="87"/>
      <c r="P648" s="87"/>
      <c r="Q648" s="88"/>
      <c r="R648" s="88"/>
      <c r="S648" s="88"/>
      <c r="T648" s="88"/>
      <c r="U648" s="89"/>
    </row>
    <row r="649" spans="1:21" ht="60" customHeight="1" x14ac:dyDescent="0.35">
      <c r="A649" s="490"/>
      <c r="B649" s="483"/>
      <c r="C649" s="493"/>
      <c r="D649" s="483"/>
      <c r="E649" s="483"/>
      <c r="F649" s="483"/>
      <c r="G649" s="483"/>
      <c r="H649" s="453"/>
      <c r="I649" s="455"/>
      <c r="J649" s="87"/>
      <c r="K649" s="87"/>
      <c r="L649" s="487"/>
      <c r="M649" s="87"/>
      <c r="N649" s="87"/>
      <c r="O649" s="87"/>
      <c r="P649" s="87"/>
      <c r="Q649" s="88"/>
      <c r="R649" s="88"/>
      <c r="S649" s="88"/>
      <c r="T649" s="88"/>
      <c r="U649" s="89"/>
    </row>
    <row r="650" spans="1:21" ht="60" customHeight="1" thickBot="1" x14ac:dyDescent="0.4">
      <c r="A650" s="491"/>
      <c r="B650" s="484"/>
      <c r="C650" s="494"/>
      <c r="D650" s="484"/>
      <c r="E650" s="484"/>
      <c r="F650" s="484"/>
      <c r="G650" s="484"/>
      <c r="H650" s="454"/>
      <c r="I650" s="456"/>
      <c r="J650" s="87"/>
      <c r="K650" s="87"/>
      <c r="L650" s="488"/>
      <c r="M650" s="87"/>
      <c r="N650" s="87"/>
      <c r="O650" s="87"/>
      <c r="P650" s="87"/>
      <c r="Q650" s="88"/>
      <c r="R650" s="88"/>
      <c r="S650" s="88"/>
      <c r="T650" s="88"/>
      <c r="U650" s="89"/>
    </row>
    <row r="651" spans="1:21" ht="60" customHeight="1" x14ac:dyDescent="0.35">
      <c r="A651" s="489" t="s">
        <v>1464</v>
      </c>
      <c r="B651" s="482" t="s">
        <v>163</v>
      </c>
      <c r="C651" s="492">
        <v>6</v>
      </c>
      <c r="D651" s="482" t="s">
        <v>3020</v>
      </c>
      <c r="E651" s="482" t="s">
        <v>312</v>
      </c>
      <c r="F651" s="482" t="s">
        <v>2061</v>
      </c>
      <c r="G651" s="482" t="s">
        <v>3034</v>
      </c>
      <c r="H651" s="452" t="s">
        <v>2044</v>
      </c>
      <c r="I651" s="485" t="s">
        <v>2278</v>
      </c>
      <c r="J651" s="87" t="s">
        <v>3027</v>
      </c>
      <c r="K651" s="87" t="s">
        <v>3028</v>
      </c>
      <c r="L651" s="486" t="s">
        <v>3029</v>
      </c>
      <c r="M651" s="87" t="s">
        <v>3030</v>
      </c>
      <c r="N651" s="101">
        <v>45838</v>
      </c>
      <c r="O651" s="87"/>
      <c r="P651" s="87"/>
      <c r="Q651" s="88"/>
      <c r="R651" s="88"/>
      <c r="S651" s="88"/>
      <c r="T651" s="88"/>
      <c r="U651" s="89"/>
    </row>
    <row r="652" spans="1:21" ht="60" customHeight="1" x14ac:dyDescent="0.35">
      <c r="A652" s="490"/>
      <c r="B652" s="483"/>
      <c r="C652" s="493"/>
      <c r="D652" s="483"/>
      <c r="E652" s="483"/>
      <c r="F652" s="483"/>
      <c r="G652" s="483"/>
      <c r="H652" s="453"/>
      <c r="I652" s="455"/>
      <c r="J652" s="87"/>
      <c r="K652" s="87"/>
      <c r="L652" s="487"/>
      <c r="M652" s="87"/>
      <c r="N652" s="87"/>
      <c r="O652" s="87"/>
      <c r="P652" s="87"/>
      <c r="Q652" s="88"/>
      <c r="R652" s="88"/>
      <c r="S652" s="88"/>
      <c r="T652" s="88"/>
      <c r="U652" s="89"/>
    </row>
    <row r="653" spans="1:21" ht="60" customHeight="1" thickBot="1" x14ac:dyDescent="0.4">
      <c r="A653" s="491"/>
      <c r="B653" s="484"/>
      <c r="C653" s="494"/>
      <c r="D653" s="484"/>
      <c r="E653" s="484"/>
      <c r="F653" s="484"/>
      <c r="G653" s="484"/>
      <c r="H653" s="454"/>
      <c r="I653" s="456"/>
      <c r="J653" s="87"/>
      <c r="K653" s="87"/>
      <c r="L653" s="488"/>
      <c r="M653" s="87"/>
      <c r="N653" s="87"/>
      <c r="O653" s="87"/>
      <c r="P653" s="87"/>
      <c r="Q653" s="88"/>
      <c r="R653" s="88"/>
      <c r="S653" s="88"/>
      <c r="T653" s="88"/>
      <c r="U653" s="89"/>
    </row>
    <row r="654" spans="1:21" ht="60" customHeight="1" x14ac:dyDescent="0.35">
      <c r="A654" s="489" t="s">
        <v>1464</v>
      </c>
      <c r="B654" s="482" t="s">
        <v>163</v>
      </c>
      <c r="C654" s="492">
        <v>1</v>
      </c>
      <c r="D654" s="482" t="s">
        <v>1752</v>
      </c>
      <c r="E654" s="482" t="s">
        <v>227</v>
      </c>
      <c r="F654" s="482" t="s">
        <v>2032</v>
      </c>
      <c r="G654" s="482" t="s">
        <v>3041</v>
      </c>
      <c r="H654" s="452" t="s">
        <v>2055</v>
      </c>
      <c r="I654" s="485" t="s">
        <v>2277</v>
      </c>
      <c r="J654" s="87"/>
      <c r="K654" s="87"/>
      <c r="L654" s="486"/>
      <c r="M654" s="87"/>
      <c r="N654" s="87"/>
      <c r="O654" s="87"/>
      <c r="P654" s="87"/>
      <c r="Q654" s="88"/>
      <c r="R654" s="88"/>
      <c r="S654" s="88"/>
      <c r="T654" s="88"/>
      <c r="U654" s="89"/>
    </row>
    <row r="655" spans="1:21" ht="60" customHeight="1" x14ac:dyDescent="0.35">
      <c r="A655" s="490"/>
      <c r="B655" s="483"/>
      <c r="C655" s="493"/>
      <c r="D655" s="483"/>
      <c r="E655" s="483"/>
      <c r="F655" s="483"/>
      <c r="G655" s="483"/>
      <c r="H655" s="453"/>
      <c r="I655" s="455"/>
      <c r="J655" s="87"/>
      <c r="K655" s="87"/>
      <c r="L655" s="487"/>
      <c r="M655" s="87"/>
      <c r="N655" s="87"/>
      <c r="O655" s="87"/>
      <c r="P655" s="87"/>
      <c r="Q655" s="88"/>
      <c r="R655" s="88"/>
      <c r="S655" s="88"/>
      <c r="T655" s="88"/>
      <c r="U655" s="89"/>
    </row>
    <row r="656" spans="1:21" ht="60" customHeight="1" thickBot="1" x14ac:dyDescent="0.4">
      <c r="A656" s="491"/>
      <c r="B656" s="484"/>
      <c r="C656" s="494"/>
      <c r="D656" s="484"/>
      <c r="E656" s="484"/>
      <c r="F656" s="484"/>
      <c r="G656" s="484"/>
      <c r="H656" s="454"/>
      <c r="I656" s="456"/>
      <c r="J656" s="87"/>
      <c r="K656" s="87"/>
      <c r="L656" s="488"/>
      <c r="M656" s="87"/>
      <c r="N656" s="87"/>
      <c r="O656" s="87"/>
      <c r="P656" s="87"/>
      <c r="Q656" s="88"/>
      <c r="R656" s="88"/>
      <c r="S656" s="88"/>
      <c r="T656" s="88"/>
      <c r="U656" s="89"/>
    </row>
    <row r="657" spans="1:21" ht="60" customHeight="1" x14ac:dyDescent="0.35">
      <c r="A657" s="489" t="s">
        <v>1464</v>
      </c>
      <c r="B657" s="482" t="s">
        <v>163</v>
      </c>
      <c r="C657" s="492">
        <v>2</v>
      </c>
      <c r="D657" s="482" t="s">
        <v>1752</v>
      </c>
      <c r="E657" s="482" t="s">
        <v>227</v>
      </c>
      <c r="F657" s="482" t="s">
        <v>2061</v>
      </c>
      <c r="G657" s="482" t="s">
        <v>3042</v>
      </c>
      <c r="H657" s="452" t="s">
        <v>2055</v>
      </c>
      <c r="I657" s="485" t="s">
        <v>2277</v>
      </c>
      <c r="J657" s="87"/>
      <c r="K657" s="87"/>
      <c r="L657" s="486"/>
      <c r="M657" s="87"/>
      <c r="N657" s="87"/>
      <c r="O657" s="87"/>
      <c r="P657" s="87"/>
      <c r="Q657" s="88"/>
      <c r="R657" s="88"/>
      <c r="S657" s="88"/>
      <c r="T657" s="88"/>
      <c r="U657" s="89"/>
    </row>
    <row r="658" spans="1:21" ht="60" customHeight="1" x14ac:dyDescent="0.35">
      <c r="A658" s="490"/>
      <c r="B658" s="483"/>
      <c r="C658" s="493"/>
      <c r="D658" s="483"/>
      <c r="E658" s="483"/>
      <c r="F658" s="483"/>
      <c r="G658" s="483"/>
      <c r="H658" s="453"/>
      <c r="I658" s="455"/>
      <c r="J658" s="87"/>
      <c r="K658" s="87"/>
      <c r="L658" s="487"/>
      <c r="M658" s="87"/>
      <c r="N658" s="87"/>
      <c r="O658" s="87"/>
      <c r="P658" s="87"/>
      <c r="Q658" s="88"/>
      <c r="R658" s="88"/>
      <c r="S658" s="88"/>
      <c r="T658" s="88"/>
      <c r="U658" s="89"/>
    </row>
    <row r="659" spans="1:21" ht="60" customHeight="1" thickBot="1" x14ac:dyDescent="0.4">
      <c r="A659" s="491"/>
      <c r="B659" s="484"/>
      <c r="C659" s="494"/>
      <c r="D659" s="484"/>
      <c r="E659" s="484"/>
      <c r="F659" s="484"/>
      <c r="G659" s="484"/>
      <c r="H659" s="454"/>
      <c r="I659" s="456"/>
      <c r="J659" s="87"/>
      <c r="K659" s="87"/>
      <c r="L659" s="488"/>
      <c r="M659" s="87"/>
      <c r="N659" s="87"/>
      <c r="O659" s="87"/>
      <c r="P659" s="87"/>
      <c r="Q659" s="88"/>
      <c r="R659" s="88"/>
      <c r="S659" s="88"/>
      <c r="T659" s="88"/>
      <c r="U659" s="89"/>
    </row>
    <row r="660" spans="1:21" ht="60" customHeight="1" x14ac:dyDescent="0.35">
      <c r="A660" s="489" t="s">
        <v>1464</v>
      </c>
      <c r="B660" s="482" t="s">
        <v>163</v>
      </c>
      <c r="C660" s="492">
        <v>3</v>
      </c>
      <c r="D660" s="482" t="s">
        <v>2329</v>
      </c>
      <c r="E660" s="482" t="s">
        <v>253</v>
      </c>
      <c r="F660" s="482" t="s">
        <v>2032</v>
      </c>
      <c r="G660" s="482" t="s">
        <v>2542</v>
      </c>
      <c r="H660" s="452" t="s">
        <v>2055</v>
      </c>
      <c r="I660" s="485" t="s">
        <v>2277</v>
      </c>
      <c r="J660" s="87"/>
      <c r="K660" s="87"/>
      <c r="L660" s="486"/>
      <c r="M660" s="87"/>
      <c r="N660" s="87"/>
      <c r="O660" s="87"/>
      <c r="P660" s="87"/>
      <c r="Q660" s="88"/>
      <c r="R660" s="88"/>
      <c r="S660" s="88"/>
      <c r="T660" s="88"/>
      <c r="U660" s="89"/>
    </row>
    <row r="661" spans="1:21" ht="60" customHeight="1" x14ac:dyDescent="0.35">
      <c r="A661" s="490"/>
      <c r="B661" s="483"/>
      <c r="C661" s="493"/>
      <c r="D661" s="483"/>
      <c r="E661" s="483"/>
      <c r="F661" s="483"/>
      <c r="G661" s="483"/>
      <c r="H661" s="453"/>
      <c r="I661" s="455"/>
      <c r="J661" s="87"/>
      <c r="K661" s="87"/>
      <c r="L661" s="487"/>
      <c r="M661" s="87"/>
      <c r="N661" s="87"/>
      <c r="O661" s="87"/>
      <c r="P661" s="87"/>
      <c r="Q661" s="88"/>
      <c r="R661" s="88"/>
      <c r="S661" s="88"/>
      <c r="T661" s="88"/>
      <c r="U661" s="89"/>
    </row>
    <row r="662" spans="1:21" ht="60" customHeight="1" thickBot="1" x14ac:dyDescent="0.4">
      <c r="A662" s="491"/>
      <c r="B662" s="484"/>
      <c r="C662" s="494"/>
      <c r="D662" s="484"/>
      <c r="E662" s="484"/>
      <c r="F662" s="484"/>
      <c r="G662" s="484"/>
      <c r="H662" s="454"/>
      <c r="I662" s="456"/>
      <c r="J662" s="87"/>
      <c r="K662" s="87"/>
      <c r="L662" s="488"/>
      <c r="M662" s="87"/>
      <c r="N662" s="87"/>
      <c r="O662" s="87"/>
      <c r="P662" s="87"/>
      <c r="Q662" s="88"/>
      <c r="R662" s="88"/>
      <c r="S662" s="88"/>
      <c r="T662" s="88"/>
      <c r="U662" s="89"/>
    </row>
    <row r="663" spans="1:21" ht="60" customHeight="1" x14ac:dyDescent="0.35">
      <c r="A663" s="489" t="s">
        <v>1464</v>
      </c>
      <c r="B663" s="482" t="s">
        <v>163</v>
      </c>
      <c r="C663" s="492">
        <v>4</v>
      </c>
      <c r="D663" s="482" t="s">
        <v>2329</v>
      </c>
      <c r="E663" s="482" t="s">
        <v>253</v>
      </c>
      <c r="F663" s="482" t="s">
        <v>2061</v>
      </c>
      <c r="G663" s="482" t="s">
        <v>2543</v>
      </c>
      <c r="H663" s="452" t="s">
        <v>2055</v>
      </c>
      <c r="I663" s="485" t="s">
        <v>2277</v>
      </c>
      <c r="J663" s="87"/>
      <c r="K663" s="87"/>
      <c r="L663" s="486"/>
      <c r="M663" s="87"/>
      <c r="N663" s="87"/>
      <c r="O663" s="87"/>
      <c r="P663" s="87"/>
      <c r="Q663" s="88"/>
      <c r="R663" s="88"/>
      <c r="S663" s="88"/>
      <c r="T663" s="88"/>
      <c r="U663" s="89"/>
    </row>
    <row r="664" spans="1:21" ht="60" customHeight="1" x14ac:dyDescent="0.35">
      <c r="A664" s="490"/>
      <c r="B664" s="483"/>
      <c r="C664" s="493"/>
      <c r="D664" s="483"/>
      <c r="E664" s="483"/>
      <c r="F664" s="483"/>
      <c r="G664" s="483"/>
      <c r="H664" s="453"/>
      <c r="I664" s="455"/>
      <c r="J664" s="87"/>
      <c r="K664" s="87"/>
      <c r="L664" s="487"/>
      <c r="M664" s="87"/>
      <c r="N664" s="87"/>
      <c r="O664" s="87"/>
      <c r="P664" s="87"/>
      <c r="Q664" s="88"/>
      <c r="R664" s="88"/>
      <c r="S664" s="88"/>
      <c r="T664" s="88"/>
      <c r="U664" s="89"/>
    </row>
    <row r="665" spans="1:21" ht="60" customHeight="1" thickBot="1" x14ac:dyDescent="0.4">
      <c r="A665" s="491"/>
      <c r="B665" s="484"/>
      <c r="C665" s="494"/>
      <c r="D665" s="484"/>
      <c r="E665" s="484"/>
      <c r="F665" s="484"/>
      <c r="G665" s="484"/>
      <c r="H665" s="454"/>
      <c r="I665" s="456"/>
      <c r="J665" s="87"/>
      <c r="K665" s="87"/>
      <c r="L665" s="488"/>
      <c r="M665" s="87"/>
      <c r="N665" s="87"/>
      <c r="O665" s="87"/>
      <c r="P665" s="87"/>
      <c r="Q665" s="88"/>
      <c r="R665" s="88"/>
      <c r="S665" s="88"/>
      <c r="T665" s="88"/>
      <c r="U665" s="89"/>
    </row>
    <row r="666" spans="1:21" ht="60" customHeight="1" x14ac:dyDescent="0.35">
      <c r="A666" s="489" t="s">
        <v>1464</v>
      </c>
      <c r="B666" s="482" t="s">
        <v>163</v>
      </c>
      <c r="C666" s="492">
        <v>5</v>
      </c>
      <c r="D666" s="482" t="s">
        <v>2342</v>
      </c>
      <c r="E666" s="482" t="s">
        <v>253</v>
      </c>
      <c r="F666" s="482" t="s">
        <v>2032</v>
      </c>
      <c r="G666" s="482" t="s">
        <v>2732</v>
      </c>
      <c r="H666" s="452" t="s">
        <v>2055</v>
      </c>
      <c r="I666" s="485" t="s">
        <v>2277</v>
      </c>
      <c r="J666" s="87"/>
      <c r="K666" s="87"/>
      <c r="L666" s="486"/>
      <c r="M666" s="87"/>
      <c r="N666" s="87"/>
      <c r="O666" s="87"/>
      <c r="P666" s="87"/>
      <c r="Q666" s="88"/>
      <c r="R666" s="88"/>
      <c r="S666" s="88"/>
      <c r="T666" s="88"/>
      <c r="U666" s="89"/>
    </row>
    <row r="667" spans="1:21" ht="60" customHeight="1" x14ac:dyDescent="0.35">
      <c r="A667" s="490"/>
      <c r="B667" s="483"/>
      <c r="C667" s="493"/>
      <c r="D667" s="483"/>
      <c r="E667" s="483"/>
      <c r="F667" s="483"/>
      <c r="G667" s="483"/>
      <c r="H667" s="453"/>
      <c r="I667" s="455"/>
      <c r="J667" s="87"/>
      <c r="K667" s="87"/>
      <c r="L667" s="487"/>
      <c r="M667" s="87"/>
      <c r="N667" s="87"/>
      <c r="O667" s="87"/>
      <c r="P667" s="87"/>
      <c r="Q667" s="88"/>
      <c r="R667" s="88"/>
      <c r="S667" s="88"/>
      <c r="T667" s="88"/>
      <c r="U667" s="89"/>
    </row>
    <row r="668" spans="1:21" ht="60" customHeight="1" thickBot="1" x14ac:dyDescent="0.4">
      <c r="A668" s="491"/>
      <c r="B668" s="484"/>
      <c r="C668" s="494"/>
      <c r="D668" s="484"/>
      <c r="E668" s="484"/>
      <c r="F668" s="484"/>
      <c r="G668" s="484"/>
      <c r="H668" s="454"/>
      <c r="I668" s="456"/>
      <c r="J668" s="87"/>
      <c r="K668" s="87"/>
      <c r="L668" s="488"/>
      <c r="M668" s="87"/>
      <c r="N668" s="87"/>
      <c r="O668" s="87"/>
      <c r="P668" s="87"/>
      <c r="Q668" s="88"/>
      <c r="R668" s="88"/>
      <c r="S668" s="88"/>
      <c r="T668" s="88"/>
      <c r="U668" s="89"/>
    </row>
    <row r="669" spans="1:21" ht="60" customHeight="1" x14ac:dyDescent="0.35">
      <c r="A669" s="489" t="s">
        <v>1464</v>
      </c>
      <c r="B669" s="482" t="s">
        <v>163</v>
      </c>
      <c r="C669" s="492">
        <v>6</v>
      </c>
      <c r="D669" s="482" t="s">
        <v>2342</v>
      </c>
      <c r="E669" s="482" t="s">
        <v>253</v>
      </c>
      <c r="F669" s="482" t="s">
        <v>2061</v>
      </c>
      <c r="G669" s="482" t="s">
        <v>2574</v>
      </c>
      <c r="H669" s="452" t="s">
        <v>2055</v>
      </c>
      <c r="I669" s="485" t="s">
        <v>2277</v>
      </c>
      <c r="J669" s="87"/>
      <c r="K669" s="87"/>
      <c r="L669" s="486"/>
      <c r="M669" s="87"/>
      <c r="N669" s="87"/>
      <c r="O669" s="87"/>
      <c r="P669" s="87"/>
      <c r="Q669" s="88"/>
      <c r="R669" s="88"/>
      <c r="S669" s="88"/>
      <c r="T669" s="88"/>
      <c r="U669" s="89"/>
    </row>
    <row r="670" spans="1:21" ht="60" customHeight="1" x14ac:dyDescent="0.35">
      <c r="A670" s="490"/>
      <c r="B670" s="483"/>
      <c r="C670" s="493"/>
      <c r="D670" s="483"/>
      <c r="E670" s="483"/>
      <c r="F670" s="483"/>
      <c r="G670" s="483"/>
      <c r="H670" s="453"/>
      <c r="I670" s="455"/>
      <c r="J670" s="87"/>
      <c r="K670" s="87"/>
      <c r="L670" s="487"/>
      <c r="M670" s="87"/>
      <c r="N670" s="87"/>
      <c r="O670" s="87"/>
      <c r="P670" s="87"/>
      <c r="Q670" s="88"/>
      <c r="R670" s="88"/>
      <c r="S670" s="88"/>
      <c r="T670" s="88"/>
      <c r="U670" s="89"/>
    </row>
    <row r="671" spans="1:21" ht="60" customHeight="1" thickBot="1" x14ac:dyDescent="0.4">
      <c r="A671" s="491"/>
      <c r="B671" s="484"/>
      <c r="C671" s="494"/>
      <c r="D671" s="484"/>
      <c r="E671" s="484"/>
      <c r="F671" s="484"/>
      <c r="G671" s="484"/>
      <c r="H671" s="454"/>
      <c r="I671" s="456"/>
      <c r="J671" s="87"/>
      <c r="K671" s="87"/>
      <c r="L671" s="488"/>
      <c r="M671" s="87"/>
      <c r="N671" s="87"/>
      <c r="O671" s="87"/>
      <c r="P671" s="87"/>
      <c r="Q671" s="88"/>
      <c r="R671" s="88"/>
      <c r="S671" s="88"/>
      <c r="T671" s="88"/>
      <c r="U671" s="89"/>
    </row>
    <row r="672" spans="1:21" ht="60" customHeight="1" x14ac:dyDescent="0.35">
      <c r="A672" s="489" t="s">
        <v>1464</v>
      </c>
      <c r="B672" s="482" t="s">
        <v>163</v>
      </c>
      <c r="C672" s="492">
        <v>7</v>
      </c>
      <c r="D672" s="482" t="s">
        <v>465</v>
      </c>
      <c r="E672" s="482" t="s">
        <v>175</v>
      </c>
      <c r="F672" s="482" t="s">
        <v>2032</v>
      </c>
      <c r="G672" s="482" t="s">
        <v>2550</v>
      </c>
      <c r="H672" s="452" t="s">
        <v>2055</v>
      </c>
      <c r="I672" s="485" t="s">
        <v>2277</v>
      </c>
      <c r="J672" s="87"/>
      <c r="K672" s="87"/>
      <c r="L672" s="486"/>
      <c r="M672" s="87"/>
      <c r="N672" s="87"/>
      <c r="O672" s="87"/>
      <c r="P672" s="87"/>
      <c r="Q672" s="88"/>
      <c r="R672" s="88"/>
      <c r="S672" s="88"/>
      <c r="T672" s="88"/>
      <c r="U672" s="89"/>
    </row>
    <row r="673" spans="1:21" ht="60" customHeight="1" x14ac:dyDescent="0.35">
      <c r="A673" s="490"/>
      <c r="B673" s="483"/>
      <c r="C673" s="493"/>
      <c r="D673" s="483"/>
      <c r="E673" s="483"/>
      <c r="F673" s="483"/>
      <c r="G673" s="483"/>
      <c r="H673" s="453"/>
      <c r="I673" s="455"/>
      <c r="J673" s="87"/>
      <c r="K673" s="87"/>
      <c r="L673" s="487"/>
      <c r="M673" s="87"/>
      <c r="N673" s="87"/>
      <c r="O673" s="87"/>
      <c r="P673" s="87"/>
      <c r="Q673" s="88"/>
      <c r="R673" s="88"/>
      <c r="S673" s="88"/>
      <c r="T673" s="88"/>
      <c r="U673" s="89"/>
    </row>
    <row r="674" spans="1:21" ht="60" customHeight="1" thickBot="1" x14ac:dyDescent="0.4">
      <c r="A674" s="491"/>
      <c r="B674" s="484"/>
      <c r="C674" s="494"/>
      <c r="D674" s="484"/>
      <c r="E674" s="484"/>
      <c r="F674" s="484"/>
      <c r="G674" s="484"/>
      <c r="H674" s="454"/>
      <c r="I674" s="456"/>
      <c r="J674" s="87"/>
      <c r="K674" s="87"/>
      <c r="L674" s="488"/>
      <c r="M674" s="87"/>
      <c r="N674" s="87"/>
      <c r="O674" s="87"/>
      <c r="P674" s="87"/>
      <c r="Q674" s="88"/>
      <c r="R674" s="88"/>
      <c r="S674" s="88"/>
      <c r="T674" s="88"/>
      <c r="U674" s="89"/>
    </row>
    <row r="675" spans="1:21" ht="60" customHeight="1" x14ac:dyDescent="0.35">
      <c r="A675" s="489" t="s">
        <v>1464</v>
      </c>
      <c r="B675" s="482" t="s">
        <v>163</v>
      </c>
      <c r="C675" s="492">
        <v>8</v>
      </c>
      <c r="D675" s="482" t="s">
        <v>465</v>
      </c>
      <c r="E675" s="482" t="s">
        <v>175</v>
      </c>
      <c r="F675" s="482" t="s">
        <v>2061</v>
      </c>
      <c r="G675" s="482" t="s">
        <v>2551</v>
      </c>
      <c r="H675" s="452" t="s">
        <v>2055</v>
      </c>
      <c r="I675" s="485" t="s">
        <v>2277</v>
      </c>
      <c r="J675" s="87"/>
      <c r="K675" s="87"/>
      <c r="L675" s="486"/>
      <c r="M675" s="87"/>
      <c r="N675" s="87"/>
      <c r="O675" s="87"/>
      <c r="P675" s="87"/>
      <c r="Q675" s="88"/>
      <c r="R675" s="88"/>
      <c r="S675" s="88"/>
      <c r="T675" s="88"/>
      <c r="U675" s="89"/>
    </row>
    <row r="676" spans="1:21" ht="60" customHeight="1" x14ac:dyDescent="0.35">
      <c r="A676" s="490"/>
      <c r="B676" s="483"/>
      <c r="C676" s="493"/>
      <c r="D676" s="483"/>
      <c r="E676" s="483"/>
      <c r="F676" s="483"/>
      <c r="G676" s="483"/>
      <c r="H676" s="453"/>
      <c r="I676" s="455"/>
      <c r="J676" s="87"/>
      <c r="K676" s="87"/>
      <c r="L676" s="487"/>
      <c r="M676" s="87"/>
      <c r="N676" s="87"/>
      <c r="O676" s="87"/>
      <c r="P676" s="87"/>
      <c r="Q676" s="88"/>
      <c r="R676" s="88"/>
      <c r="S676" s="88"/>
      <c r="T676" s="88"/>
      <c r="U676" s="89"/>
    </row>
    <row r="677" spans="1:21" ht="60" customHeight="1" thickBot="1" x14ac:dyDescent="0.4">
      <c r="A677" s="491"/>
      <c r="B677" s="484"/>
      <c r="C677" s="494"/>
      <c r="D677" s="484"/>
      <c r="E677" s="484"/>
      <c r="F677" s="484"/>
      <c r="G677" s="484"/>
      <c r="H677" s="454"/>
      <c r="I677" s="456"/>
      <c r="J677" s="87"/>
      <c r="K677" s="87"/>
      <c r="L677" s="488"/>
      <c r="M677" s="87"/>
      <c r="N677" s="87"/>
      <c r="O677" s="87"/>
      <c r="P677" s="87"/>
      <c r="Q677" s="88"/>
      <c r="R677" s="88"/>
      <c r="S677" s="88"/>
      <c r="T677" s="88"/>
      <c r="U677" s="89"/>
    </row>
    <row r="678" spans="1:21" ht="60" customHeight="1" x14ac:dyDescent="0.35">
      <c r="A678" s="489" t="s">
        <v>1464</v>
      </c>
      <c r="B678" s="482" t="s">
        <v>163</v>
      </c>
      <c r="C678" s="492">
        <v>9</v>
      </c>
      <c r="D678" s="482" t="s">
        <v>312</v>
      </c>
      <c r="E678" s="482" t="s">
        <v>312</v>
      </c>
      <c r="F678" s="482" t="s">
        <v>2032</v>
      </c>
      <c r="G678" s="482" t="s">
        <v>2552</v>
      </c>
      <c r="H678" s="452" t="s">
        <v>2055</v>
      </c>
      <c r="I678" s="485" t="s">
        <v>2277</v>
      </c>
      <c r="J678" s="87"/>
      <c r="K678" s="87"/>
      <c r="L678" s="486"/>
      <c r="M678" s="87"/>
      <c r="N678" s="87"/>
      <c r="O678" s="87"/>
      <c r="P678" s="87"/>
      <c r="Q678" s="88"/>
      <c r="R678" s="88"/>
      <c r="S678" s="88"/>
      <c r="T678" s="88"/>
      <c r="U678" s="89"/>
    </row>
    <row r="679" spans="1:21" ht="60" customHeight="1" x14ac:dyDescent="0.35">
      <c r="A679" s="490"/>
      <c r="B679" s="483"/>
      <c r="C679" s="493"/>
      <c r="D679" s="483"/>
      <c r="E679" s="483"/>
      <c r="F679" s="483"/>
      <c r="G679" s="483"/>
      <c r="H679" s="453"/>
      <c r="I679" s="455"/>
      <c r="J679" s="87"/>
      <c r="K679" s="87"/>
      <c r="L679" s="487"/>
      <c r="M679" s="87"/>
      <c r="N679" s="87"/>
      <c r="O679" s="87"/>
      <c r="P679" s="87"/>
      <c r="Q679" s="88"/>
      <c r="R679" s="88"/>
      <c r="S679" s="88"/>
      <c r="T679" s="88"/>
      <c r="U679" s="89"/>
    </row>
    <row r="680" spans="1:21" ht="60" customHeight="1" thickBot="1" x14ac:dyDescent="0.4">
      <c r="A680" s="491"/>
      <c r="B680" s="484"/>
      <c r="C680" s="494"/>
      <c r="D680" s="484"/>
      <c r="E680" s="484"/>
      <c r="F680" s="484"/>
      <c r="G680" s="484"/>
      <c r="H680" s="454"/>
      <c r="I680" s="456"/>
      <c r="J680" s="87"/>
      <c r="K680" s="87"/>
      <c r="L680" s="488"/>
      <c r="M680" s="87"/>
      <c r="N680" s="87"/>
      <c r="O680" s="87"/>
      <c r="P680" s="87"/>
      <c r="Q680" s="88"/>
      <c r="R680" s="88"/>
      <c r="S680" s="88"/>
      <c r="T680" s="88"/>
      <c r="U680" s="89"/>
    </row>
    <row r="681" spans="1:21" ht="60" customHeight="1" x14ac:dyDescent="0.35">
      <c r="A681" s="489" t="s">
        <v>1464</v>
      </c>
      <c r="B681" s="482" t="s">
        <v>163</v>
      </c>
      <c r="C681" s="492">
        <v>10</v>
      </c>
      <c r="D681" s="482" t="s">
        <v>312</v>
      </c>
      <c r="E681" s="482" t="s">
        <v>312</v>
      </c>
      <c r="F681" s="482" t="s">
        <v>2061</v>
      </c>
      <c r="G681" s="482" t="s">
        <v>2556</v>
      </c>
      <c r="H681" s="452" t="s">
        <v>2055</v>
      </c>
      <c r="I681" s="485" t="s">
        <v>2277</v>
      </c>
      <c r="J681" s="87"/>
      <c r="K681" s="87"/>
      <c r="L681" s="486"/>
      <c r="M681" s="87"/>
      <c r="N681" s="87"/>
      <c r="O681" s="87"/>
      <c r="P681" s="87"/>
      <c r="Q681" s="88"/>
      <c r="R681" s="88"/>
      <c r="S681" s="88"/>
      <c r="T681" s="88"/>
      <c r="U681" s="89"/>
    </row>
    <row r="682" spans="1:21" ht="60" customHeight="1" x14ac:dyDescent="0.35">
      <c r="A682" s="490"/>
      <c r="B682" s="483"/>
      <c r="C682" s="493"/>
      <c r="D682" s="483"/>
      <c r="E682" s="483"/>
      <c r="F682" s="483"/>
      <c r="G682" s="483"/>
      <c r="H682" s="453"/>
      <c r="I682" s="455"/>
      <c r="J682" s="87"/>
      <c r="K682" s="87"/>
      <c r="L682" s="487"/>
      <c r="M682" s="87"/>
      <c r="N682" s="87"/>
      <c r="O682" s="87"/>
      <c r="P682" s="87"/>
      <c r="Q682" s="88"/>
      <c r="R682" s="88"/>
      <c r="S682" s="88"/>
      <c r="T682" s="88"/>
      <c r="U682" s="89"/>
    </row>
    <row r="683" spans="1:21" ht="60" customHeight="1" thickBot="1" x14ac:dyDescent="0.4">
      <c r="A683" s="491"/>
      <c r="B683" s="484"/>
      <c r="C683" s="494"/>
      <c r="D683" s="484"/>
      <c r="E683" s="484"/>
      <c r="F683" s="484"/>
      <c r="G683" s="484"/>
      <c r="H683" s="454"/>
      <c r="I683" s="456"/>
      <c r="J683" s="87"/>
      <c r="K683" s="87"/>
      <c r="L683" s="488"/>
      <c r="M683" s="87"/>
      <c r="N683" s="87"/>
      <c r="O683" s="87"/>
      <c r="P683" s="87"/>
      <c r="Q683" s="88"/>
      <c r="R683" s="88"/>
      <c r="S683" s="88"/>
      <c r="T683" s="88"/>
      <c r="U683" s="89"/>
    </row>
    <row r="684" spans="1:21" ht="60" customHeight="1" x14ac:dyDescent="0.35">
      <c r="A684" s="489" t="s">
        <v>1464</v>
      </c>
      <c r="B684" s="482" t="s">
        <v>163</v>
      </c>
      <c r="C684" s="492">
        <v>11</v>
      </c>
      <c r="D684" s="482" t="s">
        <v>3036</v>
      </c>
      <c r="E684" s="482" t="s">
        <v>247</v>
      </c>
      <c r="F684" s="482" t="s">
        <v>2032</v>
      </c>
      <c r="G684" s="482" t="s">
        <v>3043</v>
      </c>
      <c r="H684" s="452" t="s">
        <v>2055</v>
      </c>
      <c r="I684" s="485" t="s">
        <v>2277</v>
      </c>
      <c r="J684" s="87"/>
      <c r="K684" s="87"/>
      <c r="L684" s="486"/>
      <c r="M684" s="87"/>
      <c r="N684" s="87"/>
      <c r="O684" s="87"/>
      <c r="P684" s="87"/>
      <c r="Q684" s="88"/>
      <c r="R684" s="88"/>
      <c r="S684" s="88"/>
      <c r="T684" s="88"/>
      <c r="U684" s="89"/>
    </row>
    <row r="685" spans="1:21" ht="60" customHeight="1" x14ac:dyDescent="0.35">
      <c r="A685" s="490"/>
      <c r="B685" s="483"/>
      <c r="C685" s="493"/>
      <c r="D685" s="483"/>
      <c r="E685" s="483"/>
      <c r="F685" s="483"/>
      <c r="G685" s="483"/>
      <c r="H685" s="453"/>
      <c r="I685" s="455"/>
      <c r="J685" s="87"/>
      <c r="K685" s="87"/>
      <c r="L685" s="487"/>
      <c r="M685" s="87"/>
      <c r="N685" s="87"/>
      <c r="O685" s="87"/>
      <c r="P685" s="87"/>
      <c r="Q685" s="88"/>
      <c r="R685" s="88"/>
      <c r="S685" s="88"/>
      <c r="T685" s="88"/>
      <c r="U685" s="89"/>
    </row>
    <row r="686" spans="1:21" ht="60" customHeight="1" thickBot="1" x14ac:dyDescent="0.4">
      <c r="A686" s="491"/>
      <c r="B686" s="484"/>
      <c r="C686" s="494"/>
      <c r="D686" s="484"/>
      <c r="E686" s="484"/>
      <c r="F686" s="484"/>
      <c r="G686" s="484"/>
      <c r="H686" s="454"/>
      <c r="I686" s="456"/>
      <c r="J686" s="87"/>
      <c r="K686" s="87"/>
      <c r="L686" s="488"/>
      <c r="M686" s="87"/>
      <c r="N686" s="87"/>
      <c r="O686" s="87"/>
      <c r="P686" s="87"/>
      <c r="Q686" s="88"/>
      <c r="R686" s="88"/>
      <c r="S686" s="88"/>
      <c r="T686" s="88"/>
      <c r="U686" s="89"/>
    </row>
    <row r="687" spans="1:21" ht="60" customHeight="1" x14ac:dyDescent="0.35">
      <c r="A687" s="489" t="s">
        <v>1464</v>
      </c>
      <c r="B687" s="482" t="s">
        <v>163</v>
      </c>
      <c r="C687" s="492">
        <v>12</v>
      </c>
      <c r="D687" s="482" t="s">
        <v>3036</v>
      </c>
      <c r="E687" s="482" t="s">
        <v>247</v>
      </c>
      <c r="F687" s="482" t="s">
        <v>2061</v>
      </c>
      <c r="G687" s="482" t="s">
        <v>3044</v>
      </c>
      <c r="H687" s="452" t="s">
        <v>2055</v>
      </c>
      <c r="I687" s="485" t="s">
        <v>2277</v>
      </c>
      <c r="J687" s="87"/>
      <c r="K687" s="87"/>
      <c r="L687" s="486"/>
      <c r="M687" s="87"/>
      <c r="N687" s="87"/>
      <c r="O687" s="87"/>
      <c r="P687" s="87"/>
      <c r="Q687" s="88"/>
      <c r="R687" s="88"/>
      <c r="S687" s="88"/>
      <c r="T687" s="88"/>
      <c r="U687" s="89"/>
    </row>
    <row r="688" spans="1:21" ht="60" customHeight="1" x14ac:dyDescent="0.35">
      <c r="A688" s="490"/>
      <c r="B688" s="483"/>
      <c r="C688" s="493"/>
      <c r="D688" s="483"/>
      <c r="E688" s="483"/>
      <c r="F688" s="483"/>
      <c r="G688" s="483"/>
      <c r="H688" s="453"/>
      <c r="I688" s="455"/>
      <c r="J688" s="87"/>
      <c r="K688" s="87"/>
      <c r="L688" s="487"/>
      <c r="M688" s="87"/>
      <c r="N688" s="87"/>
      <c r="O688" s="87"/>
      <c r="P688" s="87"/>
      <c r="Q688" s="88"/>
      <c r="R688" s="88"/>
      <c r="S688" s="88"/>
      <c r="T688" s="88"/>
      <c r="U688" s="89"/>
    </row>
    <row r="689" spans="1:21" ht="60" customHeight="1" thickBot="1" x14ac:dyDescent="0.4">
      <c r="A689" s="491"/>
      <c r="B689" s="484"/>
      <c r="C689" s="494"/>
      <c r="D689" s="484"/>
      <c r="E689" s="484"/>
      <c r="F689" s="484"/>
      <c r="G689" s="484"/>
      <c r="H689" s="454"/>
      <c r="I689" s="456"/>
      <c r="J689" s="87"/>
      <c r="K689" s="87"/>
      <c r="L689" s="488"/>
      <c r="M689" s="87"/>
      <c r="N689" s="87"/>
      <c r="O689" s="87"/>
      <c r="P689" s="87"/>
      <c r="Q689" s="88"/>
      <c r="R689" s="88"/>
      <c r="S689" s="88"/>
      <c r="T689" s="88"/>
      <c r="U689" s="89"/>
    </row>
    <row r="690" spans="1:21" ht="60" customHeight="1" x14ac:dyDescent="0.35">
      <c r="A690" s="489" t="s">
        <v>775</v>
      </c>
      <c r="B690" s="482" t="s">
        <v>163</v>
      </c>
      <c r="C690" s="492">
        <v>1</v>
      </c>
      <c r="D690" s="482" t="s">
        <v>2329</v>
      </c>
      <c r="E690" s="482" t="s">
        <v>253</v>
      </c>
      <c r="F690" s="482" t="s">
        <v>2032</v>
      </c>
      <c r="G690" s="482" t="s">
        <v>3045</v>
      </c>
      <c r="H690" s="452" t="s">
        <v>2055</v>
      </c>
      <c r="I690" s="485" t="s">
        <v>2277</v>
      </c>
      <c r="J690" s="87"/>
      <c r="K690" s="87"/>
      <c r="L690" s="486"/>
      <c r="M690" s="87"/>
      <c r="N690" s="87"/>
      <c r="O690" s="87"/>
      <c r="P690" s="87"/>
      <c r="Q690" s="88"/>
      <c r="R690" s="88"/>
      <c r="S690" s="88"/>
      <c r="T690" s="88"/>
      <c r="U690" s="89"/>
    </row>
    <row r="691" spans="1:21" ht="60" customHeight="1" x14ac:dyDescent="0.35">
      <c r="A691" s="490"/>
      <c r="B691" s="483"/>
      <c r="C691" s="493"/>
      <c r="D691" s="483"/>
      <c r="E691" s="483"/>
      <c r="F691" s="483"/>
      <c r="G691" s="483"/>
      <c r="H691" s="453"/>
      <c r="I691" s="455"/>
      <c r="J691" s="87"/>
      <c r="K691" s="87"/>
      <c r="L691" s="487"/>
      <c r="M691" s="87"/>
      <c r="N691" s="87"/>
      <c r="O691" s="87"/>
      <c r="P691" s="87"/>
      <c r="Q691" s="88"/>
      <c r="R691" s="88"/>
      <c r="S691" s="88"/>
      <c r="T691" s="88"/>
      <c r="U691" s="89"/>
    </row>
    <row r="692" spans="1:21" ht="60" customHeight="1" thickBot="1" x14ac:dyDescent="0.4">
      <c r="A692" s="491"/>
      <c r="B692" s="484"/>
      <c r="C692" s="494"/>
      <c r="D692" s="484"/>
      <c r="E692" s="484"/>
      <c r="F692" s="484"/>
      <c r="G692" s="484"/>
      <c r="H692" s="454"/>
      <c r="I692" s="456"/>
      <c r="J692" s="87"/>
      <c r="K692" s="87"/>
      <c r="L692" s="488"/>
      <c r="M692" s="87"/>
      <c r="N692" s="87"/>
      <c r="O692" s="87"/>
      <c r="P692" s="87"/>
      <c r="Q692" s="88"/>
      <c r="R692" s="88"/>
      <c r="S692" s="88"/>
      <c r="T692" s="88"/>
      <c r="U692" s="89"/>
    </row>
    <row r="693" spans="1:21" ht="60" customHeight="1" x14ac:dyDescent="0.35">
      <c r="A693" s="489" t="s">
        <v>775</v>
      </c>
      <c r="B693" s="482" t="s">
        <v>163</v>
      </c>
      <c r="C693" s="492">
        <v>2</v>
      </c>
      <c r="D693" s="482" t="s">
        <v>2329</v>
      </c>
      <c r="E693" s="482" t="s">
        <v>253</v>
      </c>
      <c r="F693" s="482" t="s">
        <v>2061</v>
      </c>
      <c r="G693" s="482" t="s">
        <v>3052</v>
      </c>
      <c r="H693" s="452" t="s">
        <v>2055</v>
      </c>
      <c r="I693" s="485" t="s">
        <v>2277</v>
      </c>
      <c r="J693" s="87"/>
      <c r="K693" s="87"/>
      <c r="L693" s="486"/>
      <c r="M693" s="87"/>
      <c r="N693" s="87"/>
      <c r="O693" s="87"/>
      <c r="P693" s="87"/>
      <c r="Q693" s="88"/>
      <c r="R693" s="88"/>
      <c r="S693" s="88"/>
      <c r="T693" s="88"/>
      <c r="U693" s="89"/>
    </row>
    <row r="694" spans="1:21" ht="60" customHeight="1" x14ac:dyDescent="0.35">
      <c r="A694" s="490"/>
      <c r="B694" s="483"/>
      <c r="C694" s="493"/>
      <c r="D694" s="483"/>
      <c r="E694" s="483"/>
      <c r="F694" s="483"/>
      <c r="G694" s="483"/>
      <c r="H694" s="453"/>
      <c r="I694" s="455"/>
      <c r="J694" s="87"/>
      <c r="K694" s="87"/>
      <c r="L694" s="487"/>
      <c r="M694" s="87"/>
      <c r="N694" s="87"/>
      <c r="O694" s="87"/>
      <c r="P694" s="87"/>
      <c r="Q694" s="88"/>
      <c r="R694" s="88"/>
      <c r="S694" s="88"/>
      <c r="T694" s="88"/>
      <c r="U694" s="89"/>
    </row>
    <row r="695" spans="1:21" ht="60" customHeight="1" thickBot="1" x14ac:dyDescent="0.4">
      <c r="A695" s="491"/>
      <c r="B695" s="484"/>
      <c r="C695" s="494"/>
      <c r="D695" s="484"/>
      <c r="E695" s="484"/>
      <c r="F695" s="484"/>
      <c r="G695" s="484"/>
      <c r="H695" s="454"/>
      <c r="I695" s="456"/>
      <c r="J695" s="87"/>
      <c r="K695" s="87"/>
      <c r="L695" s="488"/>
      <c r="M695" s="87"/>
      <c r="N695" s="87"/>
      <c r="O695" s="87"/>
      <c r="P695" s="87"/>
      <c r="Q695" s="88"/>
      <c r="R695" s="88"/>
      <c r="S695" s="88"/>
      <c r="T695" s="88"/>
      <c r="U695" s="89"/>
    </row>
    <row r="696" spans="1:21" ht="60" customHeight="1" x14ac:dyDescent="0.35">
      <c r="A696" s="489" t="s">
        <v>775</v>
      </c>
      <c r="B696" s="482" t="s">
        <v>163</v>
      </c>
      <c r="C696" s="492">
        <v>3</v>
      </c>
      <c r="D696" s="482" t="s">
        <v>2342</v>
      </c>
      <c r="E696" s="482" t="s">
        <v>253</v>
      </c>
      <c r="F696" s="482" t="s">
        <v>2032</v>
      </c>
      <c r="G696" s="482" t="s">
        <v>3053</v>
      </c>
      <c r="H696" s="452" t="s">
        <v>2055</v>
      </c>
      <c r="I696" s="485" t="s">
        <v>2277</v>
      </c>
      <c r="J696" s="87"/>
      <c r="K696" s="87"/>
      <c r="L696" s="486"/>
      <c r="M696" s="87"/>
      <c r="N696" s="87"/>
      <c r="O696" s="87"/>
      <c r="P696" s="87"/>
      <c r="Q696" s="88"/>
      <c r="R696" s="88"/>
      <c r="S696" s="88"/>
      <c r="T696" s="88"/>
      <c r="U696" s="89"/>
    </row>
    <row r="697" spans="1:21" ht="60" customHeight="1" x14ac:dyDescent="0.35">
      <c r="A697" s="490"/>
      <c r="B697" s="483"/>
      <c r="C697" s="493"/>
      <c r="D697" s="483"/>
      <c r="E697" s="483"/>
      <c r="F697" s="483"/>
      <c r="G697" s="483"/>
      <c r="H697" s="453"/>
      <c r="I697" s="455"/>
      <c r="J697" s="87"/>
      <c r="K697" s="87"/>
      <c r="L697" s="487"/>
      <c r="M697" s="87"/>
      <c r="N697" s="87"/>
      <c r="O697" s="87"/>
      <c r="P697" s="87"/>
      <c r="Q697" s="88"/>
      <c r="R697" s="88"/>
      <c r="S697" s="88"/>
      <c r="T697" s="88"/>
      <c r="U697" s="89"/>
    </row>
    <row r="698" spans="1:21" ht="60" customHeight="1" thickBot="1" x14ac:dyDescent="0.4">
      <c r="A698" s="491"/>
      <c r="B698" s="484"/>
      <c r="C698" s="494"/>
      <c r="D698" s="484"/>
      <c r="E698" s="484"/>
      <c r="F698" s="484"/>
      <c r="G698" s="484"/>
      <c r="H698" s="454"/>
      <c r="I698" s="456"/>
      <c r="J698" s="87"/>
      <c r="K698" s="87"/>
      <c r="L698" s="488"/>
      <c r="M698" s="87"/>
      <c r="N698" s="87"/>
      <c r="O698" s="87"/>
      <c r="P698" s="87"/>
      <c r="Q698" s="88"/>
      <c r="R698" s="88"/>
      <c r="S698" s="88"/>
      <c r="T698" s="88"/>
      <c r="U698" s="89"/>
    </row>
    <row r="699" spans="1:21" ht="60" customHeight="1" x14ac:dyDescent="0.35">
      <c r="A699" s="489" t="s">
        <v>775</v>
      </c>
      <c r="B699" s="482" t="s">
        <v>163</v>
      </c>
      <c r="C699" s="492">
        <v>4</v>
      </c>
      <c r="D699" s="482" t="s">
        <v>2342</v>
      </c>
      <c r="E699" s="482" t="s">
        <v>253</v>
      </c>
      <c r="F699" s="482" t="s">
        <v>2061</v>
      </c>
      <c r="G699" s="482" t="s">
        <v>3055</v>
      </c>
      <c r="H699" s="452" t="s">
        <v>2055</v>
      </c>
      <c r="I699" s="485" t="s">
        <v>2277</v>
      </c>
      <c r="J699" s="87"/>
      <c r="K699" s="87"/>
      <c r="L699" s="486"/>
      <c r="M699" s="87"/>
      <c r="N699" s="87"/>
      <c r="O699" s="87"/>
      <c r="P699" s="87"/>
      <c r="Q699" s="88"/>
      <c r="R699" s="88"/>
      <c r="S699" s="88"/>
      <c r="T699" s="88"/>
      <c r="U699" s="89"/>
    </row>
    <row r="700" spans="1:21" ht="60" customHeight="1" x14ac:dyDescent="0.35">
      <c r="A700" s="490"/>
      <c r="B700" s="483"/>
      <c r="C700" s="493"/>
      <c r="D700" s="483"/>
      <c r="E700" s="483"/>
      <c r="F700" s="483"/>
      <c r="G700" s="483"/>
      <c r="H700" s="453"/>
      <c r="I700" s="455"/>
      <c r="J700" s="87"/>
      <c r="K700" s="87"/>
      <c r="L700" s="487"/>
      <c r="M700" s="87"/>
      <c r="N700" s="87"/>
      <c r="O700" s="87"/>
      <c r="P700" s="87"/>
      <c r="Q700" s="88"/>
      <c r="R700" s="88"/>
      <c r="S700" s="88"/>
      <c r="T700" s="88"/>
      <c r="U700" s="89"/>
    </row>
    <row r="701" spans="1:21" ht="60" customHeight="1" thickBot="1" x14ac:dyDescent="0.4">
      <c r="A701" s="491"/>
      <c r="B701" s="484"/>
      <c r="C701" s="494"/>
      <c r="D701" s="484"/>
      <c r="E701" s="484"/>
      <c r="F701" s="484"/>
      <c r="G701" s="484"/>
      <c r="H701" s="454"/>
      <c r="I701" s="456"/>
      <c r="J701" s="87"/>
      <c r="K701" s="87"/>
      <c r="L701" s="488"/>
      <c r="M701" s="87"/>
      <c r="N701" s="87"/>
      <c r="O701" s="87"/>
      <c r="P701" s="87"/>
      <c r="Q701" s="88"/>
      <c r="R701" s="88"/>
      <c r="S701" s="88"/>
      <c r="T701" s="88"/>
      <c r="U701" s="89"/>
    </row>
    <row r="702" spans="1:21" ht="60" customHeight="1" x14ac:dyDescent="0.35">
      <c r="A702" s="489" t="s">
        <v>775</v>
      </c>
      <c r="B702" s="482" t="s">
        <v>163</v>
      </c>
      <c r="C702" s="492">
        <v>5</v>
      </c>
      <c r="D702" s="482" t="s">
        <v>465</v>
      </c>
      <c r="E702" s="482" t="s">
        <v>175</v>
      </c>
      <c r="F702" s="482" t="s">
        <v>2032</v>
      </c>
      <c r="G702" s="482" t="s">
        <v>2550</v>
      </c>
      <c r="H702" s="452" t="s">
        <v>2055</v>
      </c>
      <c r="I702" s="485" t="s">
        <v>2277</v>
      </c>
      <c r="J702" s="87"/>
      <c r="K702" s="87"/>
      <c r="L702" s="486"/>
      <c r="M702" s="87"/>
      <c r="N702" s="87"/>
      <c r="O702" s="87"/>
      <c r="P702" s="87"/>
      <c r="Q702" s="88"/>
      <c r="R702" s="88"/>
      <c r="S702" s="88"/>
      <c r="T702" s="88"/>
      <c r="U702" s="89"/>
    </row>
    <row r="703" spans="1:21" ht="60" customHeight="1" x14ac:dyDescent="0.35">
      <c r="A703" s="490"/>
      <c r="B703" s="483"/>
      <c r="C703" s="493"/>
      <c r="D703" s="483"/>
      <c r="E703" s="483"/>
      <c r="F703" s="483"/>
      <c r="G703" s="483"/>
      <c r="H703" s="453"/>
      <c r="I703" s="455"/>
      <c r="J703" s="87"/>
      <c r="K703" s="87"/>
      <c r="L703" s="487"/>
      <c r="M703" s="87"/>
      <c r="N703" s="87"/>
      <c r="O703" s="87"/>
      <c r="P703" s="87"/>
      <c r="Q703" s="88"/>
      <c r="R703" s="88"/>
      <c r="S703" s="88"/>
      <c r="T703" s="88"/>
      <c r="U703" s="89"/>
    </row>
    <row r="704" spans="1:21" ht="60" customHeight="1" thickBot="1" x14ac:dyDescent="0.4">
      <c r="A704" s="491"/>
      <c r="B704" s="484"/>
      <c r="C704" s="494"/>
      <c r="D704" s="484"/>
      <c r="E704" s="484"/>
      <c r="F704" s="484"/>
      <c r="G704" s="484"/>
      <c r="H704" s="454"/>
      <c r="I704" s="456"/>
      <c r="J704" s="87"/>
      <c r="K704" s="87"/>
      <c r="L704" s="488"/>
      <c r="M704" s="87"/>
      <c r="N704" s="87"/>
      <c r="O704" s="87"/>
      <c r="P704" s="87"/>
      <c r="Q704" s="88"/>
      <c r="R704" s="88"/>
      <c r="S704" s="88"/>
      <c r="T704" s="88"/>
      <c r="U704" s="89"/>
    </row>
    <row r="705" spans="1:21" ht="60" customHeight="1" x14ac:dyDescent="0.35">
      <c r="A705" s="489" t="s">
        <v>775</v>
      </c>
      <c r="B705" s="482" t="s">
        <v>163</v>
      </c>
      <c r="C705" s="492">
        <v>6</v>
      </c>
      <c r="D705" s="482" t="s">
        <v>465</v>
      </c>
      <c r="E705" s="482" t="s">
        <v>175</v>
      </c>
      <c r="F705" s="482" t="s">
        <v>2061</v>
      </c>
      <c r="G705" s="482" t="s">
        <v>3057</v>
      </c>
      <c r="H705" s="452" t="s">
        <v>2055</v>
      </c>
      <c r="I705" s="485" t="s">
        <v>2277</v>
      </c>
      <c r="J705" s="87"/>
      <c r="K705" s="87"/>
      <c r="L705" s="486"/>
      <c r="M705" s="87"/>
      <c r="N705" s="87"/>
      <c r="O705" s="87"/>
      <c r="P705" s="87"/>
      <c r="Q705" s="88"/>
      <c r="R705" s="88"/>
      <c r="S705" s="88"/>
      <c r="T705" s="88"/>
      <c r="U705" s="89"/>
    </row>
    <row r="706" spans="1:21" ht="60" customHeight="1" x14ac:dyDescent="0.35">
      <c r="A706" s="490"/>
      <c r="B706" s="483"/>
      <c r="C706" s="493"/>
      <c r="D706" s="483"/>
      <c r="E706" s="483"/>
      <c r="F706" s="483"/>
      <c r="G706" s="483"/>
      <c r="H706" s="453"/>
      <c r="I706" s="455"/>
      <c r="J706" s="87"/>
      <c r="K706" s="87"/>
      <c r="L706" s="487"/>
      <c r="M706" s="87"/>
      <c r="N706" s="87"/>
      <c r="O706" s="87"/>
      <c r="P706" s="87"/>
      <c r="Q706" s="88"/>
      <c r="R706" s="88"/>
      <c r="S706" s="88"/>
      <c r="T706" s="88"/>
      <c r="U706" s="89"/>
    </row>
    <row r="707" spans="1:21" ht="60" customHeight="1" thickBot="1" x14ac:dyDescent="0.4">
      <c r="A707" s="491"/>
      <c r="B707" s="484"/>
      <c r="C707" s="494"/>
      <c r="D707" s="484"/>
      <c r="E707" s="484"/>
      <c r="F707" s="484"/>
      <c r="G707" s="484"/>
      <c r="H707" s="454"/>
      <c r="I707" s="456"/>
      <c r="J707" s="87"/>
      <c r="K707" s="87"/>
      <c r="L707" s="488"/>
      <c r="M707" s="87"/>
      <c r="N707" s="87"/>
      <c r="O707" s="87"/>
      <c r="P707" s="87"/>
      <c r="Q707" s="88"/>
      <c r="R707" s="88"/>
      <c r="S707" s="88"/>
      <c r="T707" s="88"/>
      <c r="U707" s="89"/>
    </row>
    <row r="708" spans="1:21" ht="60" customHeight="1" x14ac:dyDescent="0.35">
      <c r="A708" s="489" t="s">
        <v>775</v>
      </c>
      <c r="B708" s="482" t="s">
        <v>163</v>
      </c>
      <c r="C708" s="492">
        <v>7</v>
      </c>
      <c r="D708" s="482" t="s">
        <v>1916</v>
      </c>
      <c r="E708" s="482" t="s">
        <v>695</v>
      </c>
      <c r="F708" s="482" t="s">
        <v>2032</v>
      </c>
      <c r="G708" s="482" t="s">
        <v>3058</v>
      </c>
      <c r="H708" s="452" t="s">
        <v>2055</v>
      </c>
      <c r="I708" s="485" t="s">
        <v>2277</v>
      </c>
      <c r="J708" s="87"/>
      <c r="K708" s="87"/>
      <c r="L708" s="486"/>
      <c r="M708" s="87"/>
      <c r="N708" s="87"/>
      <c r="O708" s="87"/>
      <c r="P708" s="87"/>
      <c r="Q708" s="88"/>
      <c r="R708" s="88"/>
      <c r="S708" s="88"/>
      <c r="T708" s="88"/>
      <c r="U708" s="89"/>
    </row>
    <row r="709" spans="1:21" ht="60" customHeight="1" x14ac:dyDescent="0.35">
      <c r="A709" s="490"/>
      <c r="B709" s="483"/>
      <c r="C709" s="493"/>
      <c r="D709" s="483"/>
      <c r="E709" s="483"/>
      <c r="F709" s="483"/>
      <c r="G709" s="483"/>
      <c r="H709" s="453"/>
      <c r="I709" s="455"/>
      <c r="J709" s="87"/>
      <c r="K709" s="87"/>
      <c r="L709" s="487"/>
      <c r="M709" s="87"/>
      <c r="N709" s="87"/>
      <c r="O709" s="87"/>
      <c r="P709" s="87"/>
      <c r="Q709" s="88"/>
      <c r="R709" s="88"/>
      <c r="S709" s="88"/>
      <c r="T709" s="88"/>
      <c r="U709" s="89"/>
    </row>
    <row r="710" spans="1:21" ht="60" customHeight="1" thickBot="1" x14ac:dyDescent="0.4">
      <c r="A710" s="491"/>
      <c r="B710" s="484"/>
      <c r="C710" s="494"/>
      <c r="D710" s="484"/>
      <c r="E710" s="484"/>
      <c r="F710" s="484"/>
      <c r="G710" s="484"/>
      <c r="H710" s="454"/>
      <c r="I710" s="456"/>
      <c r="J710" s="87"/>
      <c r="K710" s="87"/>
      <c r="L710" s="488"/>
      <c r="M710" s="87"/>
      <c r="N710" s="87"/>
      <c r="O710" s="87"/>
      <c r="P710" s="87"/>
      <c r="Q710" s="88"/>
      <c r="R710" s="88"/>
      <c r="S710" s="88"/>
      <c r="T710" s="88"/>
      <c r="U710" s="89"/>
    </row>
    <row r="711" spans="1:21" ht="60" customHeight="1" x14ac:dyDescent="0.35">
      <c r="A711" s="489" t="s">
        <v>775</v>
      </c>
      <c r="B711" s="482" t="s">
        <v>163</v>
      </c>
      <c r="C711" s="492">
        <v>8</v>
      </c>
      <c r="D711" s="482" t="s">
        <v>1916</v>
      </c>
      <c r="E711" s="482" t="s">
        <v>695</v>
      </c>
      <c r="F711" s="482" t="s">
        <v>2061</v>
      </c>
      <c r="G711" s="482" t="s">
        <v>3059</v>
      </c>
      <c r="H711" s="452" t="s">
        <v>2055</v>
      </c>
      <c r="I711" s="485" t="s">
        <v>2277</v>
      </c>
      <c r="J711" s="87"/>
      <c r="K711" s="87"/>
      <c r="L711" s="486"/>
      <c r="M711" s="87"/>
      <c r="N711" s="87"/>
      <c r="O711" s="87"/>
      <c r="P711" s="87"/>
      <c r="Q711" s="88"/>
      <c r="R711" s="88"/>
      <c r="S711" s="88"/>
      <c r="T711" s="88"/>
      <c r="U711" s="89"/>
    </row>
    <row r="712" spans="1:21" ht="60" customHeight="1" x14ac:dyDescent="0.35">
      <c r="A712" s="490"/>
      <c r="B712" s="483"/>
      <c r="C712" s="493"/>
      <c r="D712" s="483"/>
      <c r="E712" s="483"/>
      <c r="F712" s="483"/>
      <c r="G712" s="483"/>
      <c r="H712" s="453"/>
      <c r="I712" s="455"/>
      <c r="J712" s="87"/>
      <c r="K712" s="87"/>
      <c r="L712" s="487"/>
      <c r="M712" s="87"/>
      <c r="N712" s="87"/>
      <c r="O712" s="87"/>
      <c r="P712" s="87"/>
      <c r="Q712" s="88"/>
      <c r="R712" s="88"/>
      <c r="S712" s="88"/>
      <c r="T712" s="88"/>
      <c r="U712" s="89"/>
    </row>
    <row r="713" spans="1:21" ht="60" customHeight="1" thickBot="1" x14ac:dyDescent="0.4">
      <c r="A713" s="491"/>
      <c r="B713" s="484"/>
      <c r="C713" s="494"/>
      <c r="D713" s="484"/>
      <c r="E713" s="484"/>
      <c r="F713" s="484"/>
      <c r="G713" s="484"/>
      <c r="H713" s="454"/>
      <c r="I713" s="456"/>
      <c r="J713" s="87"/>
      <c r="K713" s="87"/>
      <c r="L713" s="488"/>
      <c r="M713" s="87"/>
      <c r="N713" s="87"/>
      <c r="O713" s="87"/>
      <c r="P713" s="87"/>
      <c r="Q713" s="88"/>
      <c r="R713" s="88"/>
      <c r="S713" s="88"/>
      <c r="T713" s="88"/>
      <c r="U713" s="89"/>
    </row>
    <row r="714" spans="1:21" ht="60" customHeight="1" x14ac:dyDescent="0.35">
      <c r="A714" s="489" t="s">
        <v>775</v>
      </c>
      <c r="B714" s="482" t="s">
        <v>163</v>
      </c>
      <c r="C714" s="492">
        <v>9</v>
      </c>
      <c r="D714" s="482" t="s">
        <v>312</v>
      </c>
      <c r="E714" s="482" t="s">
        <v>312</v>
      </c>
      <c r="F714" s="482" t="s">
        <v>2032</v>
      </c>
      <c r="G714" s="482" t="s">
        <v>2552</v>
      </c>
      <c r="H714" s="452" t="s">
        <v>2055</v>
      </c>
      <c r="I714" s="485" t="s">
        <v>2277</v>
      </c>
      <c r="J714" s="87"/>
      <c r="K714" s="87"/>
      <c r="L714" s="486"/>
      <c r="M714" s="87"/>
      <c r="N714" s="87"/>
      <c r="O714" s="87"/>
      <c r="P714" s="87"/>
      <c r="Q714" s="88"/>
      <c r="R714" s="88"/>
      <c r="S714" s="88"/>
      <c r="T714" s="88"/>
      <c r="U714" s="89"/>
    </row>
    <row r="715" spans="1:21" ht="60" customHeight="1" x14ac:dyDescent="0.35">
      <c r="A715" s="490"/>
      <c r="B715" s="483"/>
      <c r="C715" s="493"/>
      <c r="D715" s="483"/>
      <c r="E715" s="483"/>
      <c r="F715" s="483"/>
      <c r="G715" s="483"/>
      <c r="H715" s="453"/>
      <c r="I715" s="455"/>
      <c r="J715" s="87"/>
      <c r="K715" s="87"/>
      <c r="L715" s="487"/>
      <c r="M715" s="87"/>
      <c r="N715" s="87"/>
      <c r="O715" s="87"/>
      <c r="P715" s="87"/>
      <c r="Q715" s="88"/>
      <c r="R715" s="88"/>
      <c r="S715" s="88"/>
      <c r="T715" s="88"/>
      <c r="U715" s="89"/>
    </row>
    <row r="716" spans="1:21" ht="60" customHeight="1" thickBot="1" x14ac:dyDescent="0.4">
      <c r="A716" s="491"/>
      <c r="B716" s="484"/>
      <c r="C716" s="494"/>
      <c r="D716" s="484"/>
      <c r="E716" s="484"/>
      <c r="F716" s="484"/>
      <c r="G716" s="484"/>
      <c r="H716" s="454"/>
      <c r="I716" s="456"/>
      <c r="J716" s="87"/>
      <c r="K716" s="87"/>
      <c r="L716" s="488"/>
      <c r="M716" s="87"/>
      <c r="N716" s="87"/>
      <c r="O716" s="87"/>
      <c r="P716" s="87"/>
      <c r="Q716" s="88"/>
      <c r="R716" s="88"/>
      <c r="S716" s="88"/>
      <c r="T716" s="88"/>
      <c r="U716" s="89"/>
    </row>
    <row r="717" spans="1:21" ht="60" customHeight="1" x14ac:dyDescent="0.35">
      <c r="A717" s="489" t="s">
        <v>775</v>
      </c>
      <c r="B717" s="482" t="s">
        <v>163</v>
      </c>
      <c r="C717" s="492">
        <v>10</v>
      </c>
      <c r="D717" s="482" t="s">
        <v>312</v>
      </c>
      <c r="E717" s="482" t="s">
        <v>312</v>
      </c>
      <c r="F717" s="482" t="s">
        <v>2061</v>
      </c>
      <c r="G717" s="482" t="s">
        <v>2556</v>
      </c>
      <c r="H717" s="452" t="s">
        <v>2055</v>
      </c>
      <c r="I717" s="485" t="s">
        <v>2277</v>
      </c>
      <c r="J717" s="87"/>
      <c r="K717" s="87"/>
      <c r="L717" s="486"/>
      <c r="M717" s="87"/>
      <c r="N717" s="87"/>
      <c r="O717" s="87"/>
      <c r="P717" s="87"/>
      <c r="Q717" s="88"/>
      <c r="R717" s="88"/>
      <c r="S717" s="88"/>
      <c r="T717" s="88"/>
      <c r="U717" s="89"/>
    </row>
    <row r="718" spans="1:21" ht="60" customHeight="1" x14ac:dyDescent="0.35">
      <c r="A718" s="490"/>
      <c r="B718" s="483"/>
      <c r="C718" s="493"/>
      <c r="D718" s="483"/>
      <c r="E718" s="483"/>
      <c r="F718" s="483"/>
      <c r="G718" s="483"/>
      <c r="H718" s="453"/>
      <c r="I718" s="455"/>
      <c r="J718" s="87"/>
      <c r="K718" s="87"/>
      <c r="L718" s="487"/>
      <c r="M718" s="87"/>
      <c r="N718" s="87"/>
      <c r="O718" s="87"/>
      <c r="P718" s="87"/>
      <c r="Q718" s="88"/>
      <c r="R718" s="88"/>
      <c r="S718" s="88"/>
      <c r="T718" s="88"/>
      <c r="U718" s="89"/>
    </row>
    <row r="719" spans="1:21" ht="60" customHeight="1" thickBot="1" x14ac:dyDescent="0.4">
      <c r="A719" s="491"/>
      <c r="B719" s="484"/>
      <c r="C719" s="494"/>
      <c r="D719" s="484"/>
      <c r="E719" s="484"/>
      <c r="F719" s="484"/>
      <c r="G719" s="484"/>
      <c r="H719" s="454"/>
      <c r="I719" s="456"/>
      <c r="J719" s="87"/>
      <c r="K719" s="87"/>
      <c r="L719" s="488"/>
      <c r="M719" s="87"/>
      <c r="N719" s="87"/>
      <c r="O719" s="87"/>
      <c r="P719" s="87"/>
      <c r="Q719" s="88"/>
      <c r="R719" s="88"/>
      <c r="S719" s="88"/>
      <c r="T719" s="88"/>
      <c r="U719" s="89"/>
    </row>
    <row r="720" spans="1:21" ht="60" customHeight="1" x14ac:dyDescent="0.35">
      <c r="A720" s="489" t="s">
        <v>775</v>
      </c>
      <c r="B720" s="482" t="s">
        <v>163</v>
      </c>
      <c r="C720" s="492">
        <v>1</v>
      </c>
      <c r="D720" s="482" t="s">
        <v>3066</v>
      </c>
      <c r="E720" s="482" t="s">
        <v>227</v>
      </c>
      <c r="F720" s="482" t="s">
        <v>2032</v>
      </c>
      <c r="G720" s="482" t="s">
        <v>3067</v>
      </c>
      <c r="H720" s="452" t="s">
        <v>2055</v>
      </c>
      <c r="I720" s="485" t="s">
        <v>2277</v>
      </c>
      <c r="J720" s="87"/>
      <c r="K720" s="87"/>
      <c r="L720" s="486"/>
      <c r="M720" s="87"/>
      <c r="N720" s="101"/>
      <c r="O720" s="87"/>
      <c r="P720" s="87"/>
      <c r="Q720" s="141"/>
      <c r="R720" s="141"/>
      <c r="S720" s="88"/>
      <c r="T720" s="88"/>
      <c r="U720" s="89"/>
    </row>
    <row r="721" spans="1:21" ht="60" customHeight="1" x14ac:dyDescent="0.35">
      <c r="A721" s="490"/>
      <c r="B721" s="483"/>
      <c r="C721" s="493"/>
      <c r="D721" s="483"/>
      <c r="E721" s="483"/>
      <c r="F721" s="483"/>
      <c r="G721" s="483"/>
      <c r="H721" s="453"/>
      <c r="I721" s="455"/>
      <c r="J721" s="87"/>
      <c r="K721" s="87"/>
      <c r="L721" s="487"/>
      <c r="M721" s="87"/>
      <c r="N721" s="87"/>
      <c r="O721" s="87"/>
      <c r="P721" s="87"/>
      <c r="Q721" s="88"/>
      <c r="R721" s="88"/>
      <c r="S721" s="88"/>
      <c r="T721" s="88"/>
      <c r="U721" s="89"/>
    </row>
    <row r="722" spans="1:21" ht="60" customHeight="1" thickBot="1" x14ac:dyDescent="0.4">
      <c r="A722" s="491"/>
      <c r="B722" s="484"/>
      <c r="C722" s="494"/>
      <c r="D722" s="484"/>
      <c r="E722" s="484"/>
      <c r="F722" s="484"/>
      <c r="G722" s="484"/>
      <c r="H722" s="454"/>
      <c r="I722" s="456"/>
      <c r="J722" s="87"/>
      <c r="K722" s="87"/>
      <c r="L722" s="488"/>
      <c r="M722" s="87"/>
      <c r="N722" s="87"/>
      <c r="O722" s="87"/>
      <c r="P722" s="87"/>
      <c r="Q722" s="88"/>
      <c r="R722" s="88"/>
      <c r="S722" s="88"/>
      <c r="T722" s="88"/>
      <c r="U722" s="89"/>
    </row>
    <row r="723" spans="1:21" ht="60" customHeight="1" x14ac:dyDescent="0.35">
      <c r="A723" s="489" t="s">
        <v>775</v>
      </c>
      <c r="B723" s="482" t="s">
        <v>163</v>
      </c>
      <c r="C723" s="492">
        <v>2</v>
      </c>
      <c r="D723" s="482" t="s">
        <v>3072</v>
      </c>
      <c r="E723" s="482" t="s">
        <v>227</v>
      </c>
      <c r="F723" s="482" t="s">
        <v>2061</v>
      </c>
      <c r="G723" s="482" t="s">
        <v>3073</v>
      </c>
      <c r="H723" s="452" t="s">
        <v>2055</v>
      </c>
      <c r="I723" s="485" t="s">
        <v>2277</v>
      </c>
      <c r="J723" s="87"/>
      <c r="K723" s="87"/>
      <c r="L723" s="486"/>
      <c r="M723" s="87"/>
      <c r="N723" s="87"/>
      <c r="O723" s="87"/>
      <c r="P723" s="87"/>
      <c r="Q723" s="88"/>
      <c r="R723" s="88"/>
      <c r="S723" s="88"/>
      <c r="T723" s="88"/>
      <c r="U723" s="89"/>
    </row>
    <row r="724" spans="1:21" ht="60" customHeight="1" x14ac:dyDescent="0.35">
      <c r="A724" s="490"/>
      <c r="B724" s="483"/>
      <c r="C724" s="493"/>
      <c r="D724" s="483"/>
      <c r="E724" s="483"/>
      <c r="F724" s="483"/>
      <c r="G724" s="483"/>
      <c r="H724" s="453"/>
      <c r="I724" s="455"/>
      <c r="J724" s="87"/>
      <c r="K724" s="87"/>
      <c r="L724" s="487"/>
      <c r="M724" s="87"/>
      <c r="N724" s="87"/>
      <c r="O724" s="87"/>
      <c r="P724" s="87"/>
      <c r="Q724" s="88"/>
      <c r="R724" s="88"/>
      <c r="S724" s="88"/>
      <c r="T724" s="88"/>
      <c r="U724" s="89"/>
    </row>
    <row r="725" spans="1:21" ht="60" customHeight="1" thickBot="1" x14ac:dyDescent="0.4">
      <c r="A725" s="491"/>
      <c r="B725" s="484"/>
      <c r="C725" s="494"/>
      <c r="D725" s="484"/>
      <c r="E725" s="484"/>
      <c r="F725" s="484"/>
      <c r="G725" s="484"/>
      <c r="H725" s="454"/>
      <c r="I725" s="456"/>
      <c r="J725" s="87"/>
      <c r="K725" s="87"/>
      <c r="L725" s="488"/>
      <c r="M725" s="87"/>
      <c r="N725" s="87"/>
      <c r="O725" s="87"/>
      <c r="P725" s="87"/>
      <c r="Q725" s="88"/>
      <c r="R725" s="88"/>
      <c r="S725" s="88"/>
      <c r="T725" s="88"/>
      <c r="U725" s="89"/>
    </row>
    <row r="726" spans="1:21" ht="60" customHeight="1" x14ac:dyDescent="0.35">
      <c r="A726" s="489" t="s">
        <v>775</v>
      </c>
      <c r="B726" s="482" t="s">
        <v>163</v>
      </c>
      <c r="C726" s="492">
        <v>3</v>
      </c>
      <c r="D726" s="482" t="s">
        <v>3074</v>
      </c>
      <c r="E726" s="482" t="s">
        <v>253</v>
      </c>
      <c r="F726" s="482" t="s">
        <v>2032</v>
      </c>
      <c r="G726" s="482" t="s">
        <v>3075</v>
      </c>
      <c r="H726" s="452" t="s">
        <v>2055</v>
      </c>
      <c r="I726" s="485" t="s">
        <v>2277</v>
      </c>
      <c r="J726" s="87"/>
      <c r="K726" s="87"/>
      <c r="L726" s="486"/>
      <c r="M726" s="87"/>
      <c r="N726" s="87"/>
      <c r="O726" s="87"/>
      <c r="P726" s="87"/>
      <c r="Q726" s="88"/>
      <c r="R726" s="88"/>
      <c r="S726" s="88"/>
      <c r="T726" s="88"/>
      <c r="U726" s="89"/>
    </row>
    <row r="727" spans="1:21" ht="60" customHeight="1" x14ac:dyDescent="0.35">
      <c r="A727" s="490"/>
      <c r="B727" s="483"/>
      <c r="C727" s="493"/>
      <c r="D727" s="483"/>
      <c r="E727" s="483"/>
      <c r="F727" s="483"/>
      <c r="G727" s="483"/>
      <c r="H727" s="453"/>
      <c r="I727" s="455"/>
      <c r="J727" s="87"/>
      <c r="K727" s="87"/>
      <c r="L727" s="487"/>
      <c r="M727" s="87"/>
      <c r="N727" s="87"/>
      <c r="O727" s="87"/>
      <c r="P727" s="87"/>
      <c r="Q727" s="88"/>
      <c r="R727" s="88"/>
      <c r="S727" s="88"/>
      <c r="T727" s="88"/>
      <c r="U727" s="89"/>
    </row>
    <row r="728" spans="1:21" ht="60" customHeight="1" thickBot="1" x14ac:dyDescent="0.4">
      <c r="A728" s="491"/>
      <c r="B728" s="484"/>
      <c r="C728" s="494"/>
      <c r="D728" s="484"/>
      <c r="E728" s="484"/>
      <c r="F728" s="484"/>
      <c r="G728" s="484"/>
      <c r="H728" s="454"/>
      <c r="I728" s="456"/>
      <c r="J728" s="87"/>
      <c r="K728" s="87"/>
      <c r="L728" s="488"/>
      <c r="M728" s="87"/>
      <c r="N728" s="87"/>
      <c r="O728" s="87"/>
      <c r="P728" s="87"/>
      <c r="Q728" s="88"/>
      <c r="R728" s="88"/>
      <c r="S728" s="88"/>
      <c r="T728" s="88"/>
      <c r="U728" s="89"/>
    </row>
    <row r="729" spans="1:21" ht="60" customHeight="1" x14ac:dyDescent="0.35">
      <c r="A729" s="489" t="s">
        <v>775</v>
      </c>
      <c r="B729" s="482" t="s">
        <v>163</v>
      </c>
      <c r="C729" s="492">
        <v>4</v>
      </c>
      <c r="D729" s="482" t="s">
        <v>3074</v>
      </c>
      <c r="E729" s="482" t="s">
        <v>253</v>
      </c>
      <c r="F729" s="482" t="s">
        <v>2061</v>
      </c>
      <c r="G729" s="482" t="s">
        <v>3078</v>
      </c>
      <c r="H729" s="452" t="s">
        <v>2055</v>
      </c>
      <c r="I729" s="485" t="s">
        <v>2277</v>
      </c>
      <c r="J729" s="87"/>
      <c r="K729" s="87"/>
      <c r="L729" s="486"/>
      <c r="M729" s="87"/>
      <c r="N729" s="87"/>
      <c r="O729" s="87"/>
      <c r="P729" s="87"/>
      <c r="Q729" s="88"/>
      <c r="R729" s="88"/>
      <c r="S729" s="88"/>
      <c r="T729" s="88"/>
      <c r="U729" s="89"/>
    </row>
    <row r="730" spans="1:21" ht="60" customHeight="1" x14ac:dyDescent="0.35">
      <c r="A730" s="490"/>
      <c r="B730" s="483"/>
      <c r="C730" s="493"/>
      <c r="D730" s="483"/>
      <c r="E730" s="483"/>
      <c r="F730" s="483"/>
      <c r="G730" s="483"/>
      <c r="H730" s="453"/>
      <c r="I730" s="455"/>
      <c r="J730" s="87"/>
      <c r="K730" s="87"/>
      <c r="L730" s="487"/>
      <c r="M730" s="87"/>
      <c r="N730" s="87"/>
      <c r="O730" s="87"/>
      <c r="P730" s="87"/>
      <c r="Q730" s="88"/>
      <c r="R730" s="88"/>
      <c r="S730" s="88"/>
      <c r="T730" s="88"/>
      <c r="U730" s="89"/>
    </row>
    <row r="731" spans="1:21" ht="60" customHeight="1" thickBot="1" x14ac:dyDescent="0.4">
      <c r="A731" s="491"/>
      <c r="B731" s="484"/>
      <c r="C731" s="494"/>
      <c r="D731" s="484"/>
      <c r="E731" s="484"/>
      <c r="F731" s="484"/>
      <c r="G731" s="484"/>
      <c r="H731" s="454"/>
      <c r="I731" s="456"/>
      <c r="J731" s="87"/>
      <c r="K731" s="87"/>
      <c r="L731" s="488"/>
      <c r="M731" s="87"/>
      <c r="N731" s="87"/>
      <c r="O731" s="87"/>
      <c r="P731" s="87"/>
      <c r="Q731" s="88"/>
      <c r="R731" s="88"/>
      <c r="S731" s="88"/>
      <c r="T731" s="88"/>
      <c r="U731" s="89"/>
    </row>
    <row r="732" spans="1:21" ht="60" customHeight="1" x14ac:dyDescent="0.35">
      <c r="A732" s="489" t="s">
        <v>775</v>
      </c>
      <c r="B732" s="482" t="s">
        <v>163</v>
      </c>
      <c r="C732" s="492">
        <v>5</v>
      </c>
      <c r="D732" s="482" t="s">
        <v>2740</v>
      </c>
      <c r="E732" s="482" t="s">
        <v>253</v>
      </c>
      <c r="F732" s="482" t="s">
        <v>2032</v>
      </c>
      <c r="G732" s="482" t="s">
        <v>2741</v>
      </c>
      <c r="H732" s="452" t="s">
        <v>2055</v>
      </c>
      <c r="I732" s="485" t="s">
        <v>2277</v>
      </c>
      <c r="J732" s="87"/>
      <c r="K732" s="87"/>
      <c r="L732" s="486"/>
      <c r="M732" s="87"/>
      <c r="N732" s="87"/>
      <c r="O732" s="87"/>
      <c r="P732" s="87"/>
      <c r="Q732" s="88"/>
      <c r="R732" s="88"/>
      <c r="S732" s="88"/>
      <c r="T732" s="88"/>
      <c r="U732" s="89"/>
    </row>
    <row r="733" spans="1:21" ht="60" customHeight="1" x14ac:dyDescent="0.35">
      <c r="A733" s="490"/>
      <c r="B733" s="483"/>
      <c r="C733" s="493"/>
      <c r="D733" s="483"/>
      <c r="E733" s="483"/>
      <c r="F733" s="483"/>
      <c r="G733" s="483"/>
      <c r="H733" s="453"/>
      <c r="I733" s="455"/>
      <c r="J733" s="87"/>
      <c r="K733" s="87"/>
      <c r="L733" s="487"/>
      <c r="M733" s="87"/>
      <c r="N733" s="87"/>
      <c r="O733" s="87"/>
      <c r="P733" s="87"/>
      <c r="Q733" s="88"/>
      <c r="R733" s="88"/>
      <c r="S733" s="88"/>
      <c r="T733" s="88"/>
      <c r="U733" s="89"/>
    </row>
    <row r="734" spans="1:21" ht="60" customHeight="1" thickBot="1" x14ac:dyDescent="0.4">
      <c r="A734" s="491"/>
      <c r="B734" s="484"/>
      <c r="C734" s="494"/>
      <c r="D734" s="484"/>
      <c r="E734" s="484"/>
      <c r="F734" s="484"/>
      <c r="G734" s="484"/>
      <c r="H734" s="454"/>
      <c r="I734" s="456"/>
      <c r="J734" s="87"/>
      <c r="K734" s="87"/>
      <c r="L734" s="488"/>
      <c r="M734" s="87"/>
      <c r="N734" s="87"/>
      <c r="O734" s="87"/>
      <c r="P734" s="87"/>
      <c r="Q734" s="88"/>
      <c r="R734" s="88"/>
      <c r="S734" s="88"/>
      <c r="T734" s="88"/>
      <c r="U734" s="89"/>
    </row>
    <row r="735" spans="1:21" ht="60" customHeight="1" x14ac:dyDescent="0.35">
      <c r="A735" s="489" t="s">
        <v>775</v>
      </c>
      <c r="B735" s="482" t="s">
        <v>163</v>
      </c>
      <c r="C735" s="492">
        <v>6</v>
      </c>
      <c r="D735" s="482" t="s">
        <v>2740</v>
      </c>
      <c r="E735" s="482" t="s">
        <v>253</v>
      </c>
      <c r="F735" s="482" t="s">
        <v>2061</v>
      </c>
      <c r="G735" s="482" t="s">
        <v>2746</v>
      </c>
      <c r="H735" s="452" t="s">
        <v>2055</v>
      </c>
      <c r="I735" s="485" t="s">
        <v>2277</v>
      </c>
      <c r="J735" s="87"/>
      <c r="K735" s="87"/>
      <c r="L735" s="486"/>
      <c r="M735" s="87"/>
      <c r="N735" s="87"/>
      <c r="O735" s="87"/>
      <c r="P735" s="87"/>
      <c r="Q735" s="88"/>
      <c r="R735" s="88"/>
      <c r="S735" s="88"/>
      <c r="T735" s="88"/>
      <c r="U735" s="89"/>
    </row>
    <row r="736" spans="1:21" ht="60" customHeight="1" x14ac:dyDescent="0.35">
      <c r="A736" s="490"/>
      <c r="B736" s="483"/>
      <c r="C736" s="493"/>
      <c r="D736" s="483"/>
      <c r="E736" s="483"/>
      <c r="F736" s="483"/>
      <c r="G736" s="483"/>
      <c r="H736" s="453"/>
      <c r="I736" s="455"/>
      <c r="J736" s="87"/>
      <c r="K736" s="87"/>
      <c r="L736" s="487"/>
      <c r="M736" s="87"/>
      <c r="N736" s="87"/>
      <c r="O736" s="87"/>
      <c r="P736" s="87"/>
      <c r="Q736" s="88"/>
      <c r="R736" s="88"/>
      <c r="S736" s="88"/>
      <c r="T736" s="88"/>
      <c r="U736" s="89"/>
    </row>
    <row r="737" spans="1:21" ht="60" customHeight="1" thickBot="1" x14ac:dyDescent="0.4">
      <c r="A737" s="491"/>
      <c r="B737" s="484"/>
      <c r="C737" s="494"/>
      <c r="D737" s="484"/>
      <c r="E737" s="484"/>
      <c r="F737" s="484"/>
      <c r="G737" s="484"/>
      <c r="H737" s="454"/>
      <c r="I737" s="456"/>
      <c r="J737" s="87"/>
      <c r="K737" s="87"/>
      <c r="L737" s="488"/>
      <c r="M737" s="87"/>
      <c r="N737" s="87"/>
      <c r="O737" s="87"/>
      <c r="P737" s="87"/>
      <c r="Q737" s="88"/>
      <c r="R737" s="88"/>
      <c r="S737" s="88"/>
      <c r="T737" s="88"/>
      <c r="U737" s="89"/>
    </row>
    <row r="738" spans="1:21" ht="60" customHeight="1" x14ac:dyDescent="0.35">
      <c r="A738" s="489" t="s">
        <v>775</v>
      </c>
      <c r="B738" s="482" t="s">
        <v>163</v>
      </c>
      <c r="C738" s="492">
        <v>7</v>
      </c>
      <c r="D738" s="482" t="s">
        <v>3079</v>
      </c>
      <c r="E738" s="482" t="s">
        <v>175</v>
      </c>
      <c r="F738" s="482" t="s">
        <v>2032</v>
      </c>
      <c r="G738" s="482" t="s">
        <v>3080</v>
      </c>
      <c r="H738" s="452" t="s">
        <v>2055</v>
      </c>
      <c r="I738" s="485" t="s">
        <v>2277</v>
      </c>
      <c r="J738" s="87"/>
      <c r="K738" s="87"/>
      <c r="L738" s="486"/>
      <c r="M738" s="87"/>
      <c r="N738" s="87"/>
      <c r="O738" s="87"/>
      <c r="P738" s="87"/>
      <c r="Q738" s="88"/>
      <c r="R738" s="88"/>
      <c r="S738" s="88"/>
      <c r="T738" s="88"/>
      <c r="U738" s="89"/>
    </row>
    <row r="739" spans="1:21" ht="60" customHeight="1" x14ac:dyDescent="0.35">
      <c r="A739" s="490"/>
      <c r="B739" s="483"/>
      <c r="C739" s="493"/>
      <c r="D739" s="483"/>
      <c r="E739" s="483"/>
      <c r="F739" s="483"/>
      <c r="G739" s="483"/>
      <c r="H739" s="453"/>
      <c r="I739" s="455"/>
      <c r="J739" s="87"/>
      <c r="K739" s="87"/>
      <c r="L739" s="487"/>
      <c r="M739" s="87"/>
      <c r="N739" s="87"/>
      <c r="O739" s="87"/>
      <c r="P739" s="87"/>
      <c r="Q739" s="88"/>
      <c r="R739" s="88"/>
      <c r="S739" s="88"/>
      <c r="T739" s="88"/>
      <c r="U739" s="89"/>
    </row>
    <row r="740" spans="1:21" ht="60" customHeight="1" thickBot="1" x14ac:dyDescent="0.4">
      <c r="A740" s="491"/>
      <c r="B740" s="484"/>
      <c r="C740" s="494"/>
      <c r="D740" s="484"/>
      <c r="E740" s="484"/>
      <c r="F740" s="484"/>
      <c r="G740" s="484"/>
      <c r="H740" s="454"/>
      <c r="I740" s="456"/>
      <c r="J740" s="87"/>
      <c r="K740" s="87"/>
      <c r="L740" s="488"/>
      <c r="M740" s="87"/>
      <c r="N740" s="87"/>
      <c r="O740" s="87"/>
      <c r="P740" s="87"/>
      <c r="Q740" s="88"/>
      <c r="R740" s="88"/>
      <c r="S740" s="88"/>
      <c r="T740" s="88"/>
      <c r="U740" s="89"/>
    </row>
    <row r="741" spans="1:21" ht="60" customHeight="1" x14ac:dyDescent="0.35">
      <c r="A741" s="489" t="s">
        <v>775</v>
      </c>
      <c r="B741" s="482" t="s">
        <v>163</v>
      </c>
      <c r="C741" s="492">
        <v>8</v>
      </c>
      <c r="D741" s="482" t="s">
        <v>3079</v>
      </c>
      <c r="E741" s="482" t="s">
        <v>175</v>
      </c>
      <c r="F741" s="482" t="s">
        <v>2061</v>
      </c>
      <c r="G741" s="482" t="s">
        <v>3085</v>
      </c>
      <c r="H741" s="452" t="s">
        <v>2055</v>
      </c>
      <c r="I741" s="485" t="s">
        <v>2277</v>
      </c>
      <c r="J741" s="87"/>
      <c r="K741" s="87"/>
      <c r="L741" s="486"/>
      <c r="M741" s="87"/>
      <c r="N741" s="87"/>
      <c r="O741" s="87"/>
      <c r="P741" s="87"/>
      <c r="Q741" s="88"/>
      <c r="R741" s="88"/>
      <c r="S741" s="88"/>
      <c r="T741" s="88"/>
      <c r="U741" s="89"/>
    </row>
    <row r="742" spans="1:21" ht="60" customHeight="1" x14ac:dyDescent="0.35">
      <c r="A742" s="490"/>
      <c r="B742" s="483"/>
      <c r="C742" s="493"/>
      <c r="D742" s="483"/>
      <c r="E742" s="483"/>
      <c r="F742" s="483"/>
      <c r="G742" s="483"/>
      <c r="H742" s="453"/>
      <c r="I742" s="455"/>
      <c r="J742" s="87"/>
      <c r="K742" s="87"/>
      <c r="L742" s="487"/>
      <c r="M742" s="87"/>
      <c r="N742" s="87"/>
      <c r="O742" s="87"/>
      <c r="P742" s="87"/>
      <c r="Q742" s="88"/>
      <c r="R742" s="88"/>
      <c r="S742" s="88"/>
      <c r="T742" s="88"/>
      <c r="U742" s="89"/>
    </row>
    <row r="743" spans="1:21" ht="60" customHeight="1" thickBot="1" x14ac:dyDescent="0.4">
      <c r="A743" s="491"/>
      <c r="B743" s="484"/>
      <c r="C743" s="494"/>
      <c r="D743" s="484"/>
      <c r="E743" s="484"/>
      <c r="F743" s="484"/>
      <c r="G743" s="484"/>
      <c r="H743" s="454"/>
      <c r="I743" s="456"/>
      <c r="J743" s="87"/>
      <c r="K743" s="87"/>
      <c r="L743" s="488"/>
      <c r="M743" s="87"/>
      <c r="N743" s="87"/>
      <c r="O743" s="87"/>
      <c r="P743" s="87"/>
      <c r="Q743" s="88"/>
      <c r="R743" s="88"/>
      <c r="S743" s="88"/>
      <c r="T743" s="88"/>
      <c r="U743" s="89"/>
    </row>
    <row r="744" spans="1:21" ht="60" customHeight="1" x14ac:dyDescent="0.35">
      <c r="A744" s="489" t="s">
        <v>775</v>
      </c>
      <c r="B744" s="482" t="s">
        <v>163</v>
      </c>
      <c r="C744" s="492">
        <v>9</v>
      </c>
      <c r="D744" s="482" t="s">
        <v>1916</v>
      </c>
      <c r="E744" s="482" t="s">
        <v>695</v>
      </c>
      <c r="F744" s="482" t="s">
        <v>2032</v>
      </c>
      <c r="G744" s="482" t="s">
        <v>3089</v>
      </c>
      <c r="H744" s="452" t="s">
        <v>2055</v>
      </c>
      <c r="I744" s="485" t="s">
        <v>2277</v>
      </c>
      <c r="J744" s="87"/>
      <c r="K744" s="87"/>
      <c r="L744" s="486"/>
      <c r="M744" s="87"/>
      <c r="N744" s="87"/>
      <c r="O744" s="87"/>
      <c r="P744" s="87"/>
      <c r="Q744" s="88"/>
      <c r="R744" s="88"/>
      <c r="S744" s="88"/>
      <c r="T744" s="88"/>
      <c r="U744" s="89"/>
    </row>
    <row r="745" spans="1:21" ht="60" customHeight="1" x14ac:dyDescent="0.35">
      <c r="A745" s="490"/>
      <c r="B745" s="483"/>
      <c r="C745" s="493"/>
      <c r="D745" s="483"/>
      <c r="E745" s="483"/>
      <c r="F745" s="483"/>
      <c r="G745" s="483"/>
      <c r="H745" s="453"/>
      <c r="I745" s="455"/>
      <c r="J745" s="87"/>
      <c r="K745" s="87"/>
      <c r="L745" s="487"/>
      <c r="M745" s="87"/>
      <c r="N745" s="87"/>
      <c r="O745" s="87"/>
      <c r="P745" s="87"/>
      <c r="Q745" s="88"/>
      <c r="R745" s="88"/>
      <c r="S745" s="88"/>
      <c r="T745" s="88"/>
      <c r="U745" s="89"/>
    </row>
    <row r="746" spans="1:21" ht="60" customHeight="1" thickBot="1" x14ac:dyDescent="0.4">
      <c r="A746" s="491"/>
      <c r="B746" s="484"/>
      <c r="C746" s="494"/>
      <c r="D746" s="484"/>
      <c r="E746" s="484"/>
      <c r="F746" s="484"/>
      <c r="G746" s="484"/>
      <c r="H746" s="454"/>
      <c r="I746" s="456"/>
      <c r="J746" s="87"/>
      <c r="K746" s="87"/>
      <c r="L746" s="488"/>
      <c r="M746" s="87"/>
      <c r="N746" s="87"/>
      <c r="O746" s="87"/>
      <c r="P746" s="87"/>
      <c r="Q746" s="88"/>
      <c r="R746" s="88"/>
      <c r="S746" s="88"/>
      <c r="T746" s="88"/>
      <c r="U746" s="89"/>
    </row>
    <row r="747" spans="1:21" ht="60" customHeight="1" x14ac:dyDescent="0.35">
      <c r="A747" s="489" t="s">
        <v>775</v>
      </c>
      <c r="B747" s="482" t="s">
        <v>163</v>
      </c>
      <c r="C747" s="492">
        <v>10</v>
      </c>
      <c r="D747" s="482" t="s">
        <v>1916</v>
      </c>
      <c r="E747" s="482" t="s">
        <v>695</v>
      </c>
      <c r="F747" s="482" t="s">
        <v>2061</v>
      </c>
      <c r="G747" s="482" t="s">
        <v>3095</v>
      </c>
      <c r="H747" s="452" t="s">
        <v>2055</v>
      </c>
      <c r="I747" s="485" t="s">
        <v>2277</v>
      </c>
      <c r="J747" s="87"/>
      <c r="K747" s="87"/>
      <c r="L747" s="486"/>
      <c r="M747" s="87"/>
      <c r="N747" s="87"/>
      <c r="O747" s="87"/>
      <c r="P747" s="87"/>
      <c r="Q747" s="88"/>
      <c r="R747" s="88"/>
      <c r="S747" s="88"/>
      <c r="T747" s="88"/>
      <c r="U747" s="89"/>
    </row>
    <row r="748" spans="1:21" ht="60" customHeight="1" x14ac:dyDescent="0.35">
      <c r="A748" s="490"/>
      <c r="B748" s="483"/>
      <c r="C748" s="493"/>
      <c r="D748" s="483"/>
      <c r="E748" s="483"/>
      <c r="F748" s="483"/>
      <c r="G748" s="483"/>
      <c r="H748" s="453"/>
      <c r="I748" s="455"/>
      <c r="J748" s="87"/>
      <c r="K748" s="87"/>
      <c r="L748" s="487"/>
      <c r="M748" s="87"/>
      <c r="N748" s="87"/>
      <c r="O748" s="87"/>
      <c r="P748" s="87"/>
      <c r="Q748" s="88"/>
      <c r="R748" s="88"/>
      <c r="S748" s="88"/>
      <c r="T748" s="88"/>
      <c r="U748" s="89"/>
    </row>
    <row r="749" spans="1:21" ht="60" customHeight="1" thickBot="1" x14ac:dyDescent="0.4">
      <c r="A749" s="491"/>
      <c r="B749" s="484"/>
      <c r="C749" s="494"/>
      <c r="D749" s="484"/>
      <c r="E749" s="484"/>
      <c r="F749" s="484"/>
      <c r="G749" s="484"/>
      <c r="H749" s="454"/>
      <c r="I749" s="456"/>
      <c r="J749" s="87"/>
      <c r="K749" s="87"/>
      <c r="L749" s="488"/>
      <c r="M749" s="87"/>
      <c r="N749" s="87"/>
      <c r="O749" s="87"/>
      <c r="P749" s="87"/>
      <c r="Q749" s="88"/>
      <c r="R749" s="88"/>
      <c r="S749" s="88"/>
      <c r="T749" s="88"/>
      <c r="U749" s="89"/>
    </row>
    <row r="750" spans="1:21" ht="60" customHeight="1" x14ac:dyDescent="0.35">
      <c r="A750" s="489" t="s">
        <v>775</v>
      </c>
      <c r="B750" s="482" t="s">
        <v>163</v>
      </c>
      <c r="C750" s="492">
        <v>11</v>
      </c>
      <c r="D750" s="482" t="s">
        <v>1914</v>
      </c>
      <c r="E750" s="482" t="s">
        <v>312</v>
      </c>
      <c r="F750" s="482" t="s">
        <v>2032</v>
      </c>
      <c r="G750" s="482" t="s">
        <v>3098</v>
      </c>
      <c r="H750" s="452" t="s">
        <v>2055</v>
      </c>
      <c r="I750" s="485" t="s">
        <v>2277</v>
      </c>
      <c r="J750" s="87"/>
      <c r="K750" s="87"/>
      <c r="L750" s="486"/>
      <c r="M750" s="87"/>
      <c r="N750" s="87"/>
      <c r="O750" s="87"/>
      <c r="P750" s="87"/>
      <c r="Q750" s="88"/>
      <c r="R750" s="88"/>
      <c r="S750" s="88"/>
      <c r="T750" s="88"/>
      <c r="U750" s="89"/>
    </row>
    <row r="751" spans="1:21" ht="60" customHeight="1" x14ac:dyDescent="0.35">
      <c r="A751" s="490"/>
      <c r="B751" s="483"/>
      <c r="C751" s="493"/>
      <c r="D751" s="483"/>
      <c r="E751" s="483"/>
      <c r="F751" s="483"/>
      <c r="G751" s="483"/>
      <c r="H751" s="453"/>
      <c r="I751" s="455"/>
      <c r="J751" s="87"/>
      <c r="K751" s="87"/>
      <c r="L751" s="487"/>
      <c r="M751" s="87"/>
      <c r="N751" s="87"/>
      <c r="O751" s="87"/>
      <c r="P751" s="87"/>
      <c r="Q751" s="88"/>
      <c r="R751" s="88"/>
      <c r="S751" s="88"/>
      <c r="T751" s="88"/>
      <c r="U751" s="89"/>
    </row>
    <row r="752" spans="1:21" ht="60" customHeight="1" thickBot="1" x14ac:dyDescent="0.4">
      <c r="A752" s="491"/>
      <c r="B752" s="484"/>
      <c r="C752" s="494"/>
      <c r="D752" s="484"/>
      <c r="E752" s="484"/>
      <c r="F752" s="484"/>
      <c r="G752" s="484"/>
      <c r="H752" s="454"/>
      <c r="I752" s="456"/>
      <c r="J752" s="87"/>
      <c r="K752" s="87"/>
      <c r="L752" s="488"/>
      <c r="M752" s="87"/>
      <c r="N752" s="87"/>
      <c r="O752" s="87"/>
      <c r="P752" s="87"/>
      <c r="Q752" s="88"/>
      <c r="R752" s="88"/>
      <c r="S752" s="88"/>
      <c r="T752" s="88"/>
      <c r="U752" s="89"/>
    </row>
    <row r="753" spans="1:21" ht="60" customHeight="1" x14ac:dyDescent="0.35">
      <c r="A753" s="489" t="s">
        <v>775</v>
      </c>
      <c r="B753" s="482" t="s">
        <v>163</v>
      </c>
      <c r="C753" s="492">
        <v>12</v>
      </c>
      <c r="D753" s="482" t="s">
        <v>1914</v>
      </c>
      <c r="E753" s="482" t="s">
        <v>312</v>
      </c>
      <c r="F753" s="482" t="s">
        <v>2061</v>
      </c>
      <c r="G753" s="482" t="s">
        <v>3101</v>
      </c>
      <c r="H753" s="452" t="s">
        <v>2055</v>
      </c>
      <c r="I753" s="485" t="s">
        <v>2277</v>
      </c>
      <c r="J753" s="87"/>
      <c r="K753" s="87"/>
      <c r="L753" s="486"/>
      <c r="M753" s="87"/>
      <c r="N753" s="87"/>
      <c r="O753" s="87"/>
      <c r="P753" s="87"/>
      <c r="Q753" s="88"/>
      <c r="R753" s="88"/>
      <c r="S753" s="88"/>
      <c r="T753" s="88"/>
      <c r="U753" s="89"/>
    </row>
    <row r="754" spans="1:21" ht="60" customHeight="1" x14ac:dyDescent="0.35">
      <c r="A754" s="490"/>
      <c r="B754" s="483"/>
      <c r="C754" s="493"/>
      <c r="D754" s="483"/>
      <c r="E754" s="483"/>
      <c r="F754" s="483"/>
      <c r="G754" s="483"/>
      <c r="H754" s="453"/>
      <c r="I754" s="455"/>
      <c r="J754" s="87"/>
      <c r="K754" s="87"/>
      <c r="L754" s="487"/>
      <c r="M754" s="87"/>
      <c r="N754" s="87"/>
      <c r="O754" s="87"/>
      <c r="P754" s="87"/>
      <c r="Q754" s="88"/>
      <c r="R754" s="88"/>
      <c r="S754" s="88"/>
      <c r="T754" s="88"/>
      <c r="U754" s="89"/>
    </row>
    <row r="755" spans="1:21" ht="60" customHeight="1" thickBot="1" x14ac:dyDescent="0.4">
      <c r="A755" s="491"/>
      <c r="B755" s="484"/>
      <c r="C755" s="494"/>
      <c r="D755" s="484"/>
      <c r="E755" s="484"/>
      <c r="F755" s="484"/>
      <c r="G755" s="484"/>
      <c r="H755" s="454"/>
      <c r="I755" s="456"/>
      <c r="J755" s="87"/>
      <c r="K755" s="87"/>
      <c r="L755" s="488"/>
      <c r="M755" s="87"/>
      <c r="N755" s="87"/>
      <c r="O755" s="87"/>
      <c r="P755" s="87"/>
      <c r="Q755" s="88"/>
      <c r="R755" s="88"/>
      <c r="S755" s="88"/>
      <c r="T755" s="88"/>
      <c r="U755" s="89"/>
    </row>
    <row r="756" spans="1:21" ht="60" customHeight="1" x14ac:dyDescent="0.35">
      <c r="A756" s="489" t="s">
        <v>775</v>
      </c>
      <c r="B756" s="482" t="s">
        <v>163</v>
      </c>
      <c r="C756" s="492">
        <v>13</v>
      </c>
      <c r="D756" s="482" t="s">
        <v>3105</v>
      </c>
      <c r="E756" s="482" t="s">
        <v>243</v>
      </c>
      <c r="F756" s="482" t="s">
        <v>2032</v>
      </c>
      <c r="G756" s="482" t="s">
        <v>3106</v>
      </c>
      <c r="H756" s="452" t="s">
        <v>2055</v>
      </c>
      <c r="I756" s="485" t="s">
        <v>2277</v>
      </c>
      <c r="J756" s="87"/>
      <c r="K756" s="87"/>
      <c r="L756" s="486"/>
      <c r="M756" s="87"/>
      <c r="N756" s="87"/>
      <c r="O756" s="87"/>
      <c r="P756" s="87"/>
      <c r="Q756" s="88"/>
      <c r="R756" s="88"/>
      <c r="S756" s="88"/>
      <c r="T756" s="88"/>
      <c r="U756" s="89"/>
    </row>
    <row r="757" spans="1:21" ht="60" customHeight="1" x14ac:dyDescent="0.35">
      <c r="A757" s="490"/>
      <c r="B757" s="483"/>
      <c r="C757" s="493"/>
      <c r="D757" s="483"/>
      <c r="E757" s="483"/>
      <c r="F757" s="483"/>
      <c r="G757" s="483"/>
      <c r="H757" s="453"/>
      <c r="I757" s="455"/>
      <c r="J757" s="87"/>
      <c r="K757" s="87"/>
      <c r="L757" s="487"/>
      <c r="M757" s="87"/>
      <c r="N757" s="87"/>
      <c r="O757" s="87"/>
      <c r="P757" s="87"/>
      <c r="Q757" s="88"/>
      <c r="R757" s="88"/>
      <c r="S757" s="88"/>
      <c r="T757" s="88"/>
      <c r="U757" s="89"/>
    </row>
    <row r="758" spans="1:21" ht="60" customHeight="1" thickBot="1" x14ac:dyDescent="0.4">
      <c r="A758" s="491"/>
      <c r="B758" s="484"/>
      <c r="C758" s="494"/>
      <c r="D758" s="484"/>
      <c r="E758" s="484"/>
      <c r="F758" s="484"/>
      <c r="G758" s="484"/>
      <c r="H758" s="454"/>
      <c r="I758" s="456"/>
      <c r="J758" s="87"/>
      <c r="K758" s="87"/>
      <c r="L758" s="488"/>
      <c r="M758" s="87"/>
      <c r="N758" s="87"/>
      <c r="O758" s="87"/>
      <c r="P758" s="87"/>
      <c r="Q758" s="88"/>
      <c r="R758" s="88"/>
      <c r="S758" s="88"/>
      <c r="T758" s="88"/>
      <c r="U758" s="89"/>
    </row>
    <row r="759" spans="1:21" ht="60" customHeight="1" x14ac:dyDescent="0.35">
      <c r="A759" s="489" t="s">
        <v>775</v>
      </c>
      <c r="B759" s="482" t="s">
        <v>163</v>
      </c>
      <c r="C759" s="492">
        <v>14</v>
      </c>
      <c r="D759" s="482" t="s">
        <v>3105</v>
      </c>
      <c r="E759" s="482" t="s">
        <v>243</v>
      </c>
      <c r="F759" s="482" t="s">
        <v>2061</v>
      </c>
      <c r="G759" s="482" t="s">
        <v>3108</v>
      </c>
      <c r="H759" s="452" t="s">
        <v>2055</v>
      </c>
      <c r="I759" s="485" t="s">
        <v>2277</v>
      </c>
      <c r="J759" s="87"/>
      <c r="K759" s="87"/>
      <c r="L759" s="486"/>
      <c r="M759" s="87"/>
      <c r="N759" s="87"/>
      <c r="O759" s="87"/>
      <c r="P759" s="87"/>
      <c r="Q759" s="88"/>
      <c r="R759" s="88"/>
      <c r="S759" s="88"/>
      <c r="T759" s="88"/>
      <c r="U759" s="89"/>
    </row>
    <row r="760" spans="1:21" ht="60" customHeight="1" x14ac:dyDescent="0.35">
      <c r="A760" s="490"/>
      <c r="B760" s="483"/>
      <c r="C760" s="493"/>
      <c r="D760" s="483"/>
      <c r="E760" s="483"/>
      <c r="F760" s="483"/>
      <c r="G760" s="483"/>
      <c r="H760" s="453"/>
      <c r="I760" s="455"/>
      <c r="J760" s="87"/>
      <c r="K760" s="87"/>
      <c r="L760" s="487"/>
      <c r="M760" s="87"/>
      <c r="N760" s="87"/>
      <c r="O760" s="87"/>
      <c r="P760" s="87"/>
      <c r="Q760" s="88"/>
      <c r="R760" s="88"/>
      <c r="S760" s="88"/>
      <c r="T760" s="88"/>
      <c r="U760" s="89"/>
    </row>
    <row r="761" spans="1:21" ht="60" customHeight="1" thickBot="1" x14ac:dyDescent="0.4">
      <c r="A761" s="491"/>
      <c r="B761" s="484"/>
      <c r="C761" s="494"/>
      <c r="D761" s="484"/>
      <c r="E761" s="484"/>
      <c r="F761" s="484"/>
      <c r="G761" s="484"/>
      <c r="H761" s="454"/>
      <c r="I761" s="456"/>
      <c r="J761" s="87"/>
      <c r="K761" s="87"/>
      <c r="L761" s="488"/>
      <c r="M761" s="87"/>
      <c r="N761" s="87"/>
      <c r="O761" s="87"/>
      <c r="P761" s="87"/>
      <c r="Q761" s="88"/>
      <c r="R761" s="88"/>
      <c r="S761" s="88"/>
      <c r="T761" s="88"/>
      <c r="U761" s="89"/>
    </row>
    <row r="762" spans="1:21" ht="60" customHeight="1" x14ac:dyDescent="0.35">
      <c r="A762" s="489" t="s">
        <v>775</v>
      </c>
      <c r="B762" s="482" t="s">
        <v>163</v>
      </c>
      <c r="C762" s="492">
        <v>15</v>
      </c>
      <c r="D762" s="482" t="s">
        <v>3109</v>
      </c>
      <c r="E762" s="482" t="s">
        <v>227</v>
      </c>
      <c r="F762" s="482" t="s">
        <v>2032</v>
      </c>
      <c r="G762" s="482" t="s">
        <v>3110</v>
      </c>
      <c r="H762" s="452" t="s">
        <v>2055</v>
      </c>
      <c r="I762" s="485" t="s">
        <v>2277</v>
      </c>
      <c r="J762" s="87"/>
      <c r="K762" s="87"/>
      <c r="L762" s="486"/>
      <c r="M762" s="87"/>
      <c r="N762" s="87"/>
      <c r="O762" s="87"/>
      <c r="P762" s="87"/>
      <c r="Q762" s="88"/>
      <c r="R762" s="88"/>
      <c r="S762" s="88"/>
      <c r="T762" s="88"/>
      <c r="U762" s="89"/>
    </row>
    <row r="763" spans="1:21" ht="60" customHeight="1" x14ac:dyDescent="0.35">
      <c r="A763" s="490"/>
      <c r="B763" s="483"/>
      <c r="C763" s="493"/>
      <c r="D763" s="483"/>
      <c r="E763" s="483"/>
      <c r="F763" s="483"/>
      <c r="G763" s="483"/>
      <c r="H763" s="453"/>
      <c r="I763" s="455"/>
      <c r="J763" s="87"/>
      <c r="K763" s="87"/>
      <c r="L763" s="487"/>
      <c r="M763" s="87"/>
      <c r="N763" s="87"/>
      <c r="O763" s="87"/>
      <c r="P763" s="87"/>
      <c r="Q763" s="88"/>
      <c r="R763" s="88"/>
      <c r="S763" s="88"/>
      <c r="T763" s="88"/>
      <c r="U763" s="89"/>
    </row>
    <row r="764" spans="1:21" ht="60" customHeight="1" thickBot="1" x14ac:dyDescent="0.4">
      <c r="A764" s="491"/>
      <c r="B764" s="484"/>
      <c r="C764" s="494"/>
      <c r="D764" s="484"/>
      <c r="E764" s="484"/>
      <c r="F764" s="484"/>
      <c r="G764" s="484"/>
      <c r="H764" s="454"/>
      <c r="I764" s="456"/>
      <c r="J764" s="87"/>
      <c r="K764" s="87"/>
      <c r="L764" s="488"/>
      <c r="M764" s="87"/>
      <c r="N764" s="87"/>
      <c r="O764" s="87"/>
      <c r="P764" s="87"/>
      <c r="Q764" s="88"/>
      <c r="R764" s="88"/>
      <c r="S764" s="88"/>
      <c r="T764" s="88"/>
      <c r="U764" s="89"/>
    </row>
    <row r="765" spans="1:21" ht="60" customHeight="1" x14ac:dyDescent="0.35">
      <c r="A765" s="489" t="s">
        <v>775</v>
      </c>
      <c r="B765" s="482" t="s">
        <v>163</v>
      </c>
      <c r="C765" s="492">
        <v>16</v>
      </c>
      <c r="D765" s="482" t="s">
        <v>3109</v>
      </c>
      <c r="E765" s="482" t="s">
        <v>227</v>
      </c>
      <c r="F765" s="482" t="s">
        <v>2061</v>
      </c>
      <c r="G765" s="482" t="s">
        <v>3111</v>
      </c>
      <c r="H765" s="452" t="s">
        <v>2055</v>
      </c>
      <c r="I765" s="485" t="s">
        <v>2277</v>
      </c>
      <c r="J765" s="87"/>
      <c r="K765" s="87"/>
      <c r="L765" s="486"/>
      <c r="M765" s="87"/>
      <c r="N765" s="87"/>
      <c r="O765" s="87"/>
      <c r="P765" s="87"/>
      <c r="Q765" s="88"/>
      <c r="R765" s="88"/>
      <c r="S765" s="88"/>
      <c r="T765" s="88"/>
      <c r="U765" s="89"/>
    </row>
    <row r="766" spans="1:21" ht="60" customHeight="1" x14ac:dyDescent="0.35">
      <c r="A766" s="490"/>
      <c r="B766" s="483"/>
      <c r="C766" s="493"/>
      <c r="D766" s="483"/>
      <c r="E766" s="483"/>
      <c r="F766" s="483"/>
      <c r="G766" s="483"/>
      <c r="H766" s="453"/>
      <c r="I766" s="455"/>
      <c r="J766" s="87"/>
      <c r="K766" s="87"/>
      <c r="L766" s="487"/>
      <c r="M766" s="87"/>
      <c r="N766" s="87"/>
      <c r="O766" s="87"/>
      <c r="P766" s="87"/>
      <c r="Q766" s="88"/>
      <c r="R766" s="88"/>
      <c r="S766" s="88"/>
      <c r="T766" s="88"/>
      <c r="U766" s="89"/>
    </row>
    <row r="767" spans="1:21" ht="60" customHeight="1" thickBot="1" x14ac:dyDescent="0.4">
      <c r="A767" s="491"/>
      <c r="B767" s="484"/>
      <c r="C767" s="494"/>
      <c r="D767" s="484"/>
      <c r="E767" s="484"/>
      <c r="F767" s="484"/>
      <c r="G767" s="484"/>
      <c r="H767" s="454"/>
      <c r="I767" s="456"/>
      <c r="J767" s="87"/>
      <c r="K767" s="87"/>
      <c r="L767" s="488"/>
      <c r="M767" s="87"/>
      <c r="N767" s="87"/>
      <c r="O767" s="87"/>
      <c r="P767" s="87"/>
      <c r="Q767" s="88"/>
      <c r="R767" s="88"/>
      <c r="S767" s="88"/>
      <c r="T767" s="88"/>
      <c r="U767" s="89"/>
    </row>
    <row r="768" spans="1:21" ht="60" customHeight="1" x14ac:dyDescent="0.35">
      <c r="A768" s="489" t="s">
        <v>775</v>
      </c>
      <c r="B768" s="482" t="s">
        <v>163</v>
      </c>
      <c r="C768" s="492">
        <v>17</v>
      </c>
      <c r="D768" s="482" t="s">
        <v>1843</v>
      </c>
      <c r="E768" s="482" t="s">
        <v>247</v>
      </c>
      <c r="F768" s="482" t="s">
        <v>2032</v>
      </c>
      <c r="G768" s="482" t="s">
        <v>3112</v>
      </c>
      <c r="H768" s="452" t="s">
        <v>2055</v>
      </c>
      <c r="I768" s="485" t="s">
        <v>2277</v>
      </c>
      <c r="J768" s="87"/>
      <c r="K768" s="87"/>
      <c r="L768" s="486"/>
      <c r="M768" s="87"/>
      <c r="N768" s="87"/>
      <c r="O768" s="87"/>
      <c r="P768" s="87"/>
      <c r="Q768" s="88"/>
      <c r="R768" s="88"/>
      <c r="S768" s="88"/>
      <c r="T768" s="88"/>
      <c r="U768" s="89"/>
    </row>
    <row r="769" spans="1:21" ht="60" customHeight="1" x14ac:dyDescent="0.35">
      <c r="A769" s="490"/>
      <c r="B769" s="483"/>
      <c r="C769" s="493"/>
      <c r="D769" s="483"/>
      <c r="E769" s="483"/>
      <c r="F769" s="483"/>
      <c r="G769" s="483"/>
      <c r="H769" s="453"/>
      <c r="I769" s="455"/>
      <c r="J769" s="87"/>
      <c r="K769" s="87"/>
      <c r="L769" s="487"/>
      <c r="M769" s="87"/>
      <c r="N769" s="87"/>
      <c r="O769" s="87"/>
      <c r="P769" s="87"/>
      <c r="Q769" s="88"/>
      <c r="R769" s="88"/>
      <c r="S769" s="88"/>
      <c r="T769" s="88"/>
      <c r="U769" s="89"/>
    </row>
    <row r="770" spans="1:21" ht="60" customHeight="1" thickBot="1" x14ac:dyDescent="0.4">
      <c r="A770" s="491"/>
      <c r="B770" s="484"/>
      <c r="C770" s="494"/>
      <c r="D770" s="484"/>
      <c r="E770" s="484"/>
      <c r="F770" s="484"/>
      <c r="G770" s="484"/>
      <c r="H770" s="454"/>
      <c r="I770" s="456"/>
      <c r="J770" s="87"/>
      <c r="K770" s="87"/>
      <c r="L770" s="488"/>
      <c r="M770" s="87"/>
      <c r="N770" s="87"/>
      <c r="O770" s="87"/>
      <c r="P770" s="87"/>
      <c r="Q770" s="88"/>
      <c r="R770" s="88"/>
      <c r="S770" s="88"/>
      <c r="T770" s="88"/>
      <c r="U770" s="89"/>
    </row>
    <row r="771" spans="1:21" ht="60" customHeight="1" x14ac:dyDescent="0.35">
      <c r="A771" s="489" t="s">
        <v>775</v>
      </c>
      <c r="B771" s="482" t="s">
        <v>163</v>
      </c>
      <c r="C771" s="492">
        <v>18</v>
      </c>
      <c r="D771" s="482" t="s">
        <v>1843</v>
      </c>
      <c r="E771" s="482" t="s">
        <v>247</v>
      </c>
      <c r="F771" s="482" t="s">
        <v>2061</v>
      </c>
      <c r="G771" s="482" t="s">
        <v>3116</v>
      </c>
      <c r="H771" s="452" t="s">
        <v>2055</v>
      </c>
      <c r="I771" s="485" t="s">
        <v>2277</v>
      </c>
      <c r="J771" s="87"/>
      <c r="K771" s="87"/>
      <c r="L771" s="486"/>
      <c r="M771" s="87"/>
      <c r="N771" s="87"/>
      <c r="O771" s="87"/>
      <c r="P771" s="87"/>
      <c r="Q771" s="88"/>
      <c r="R771" s="88"/>
      <c r="S771" s="88"/>
      <c r="T771" s="88"/>
      <c r="U771" s="89"/>
    </row>
    <row r="772" spans="1:21" ht="60" customHeight="1" x14ac:dyDescent="0.35">
      <c r="A772" s="490"/>
      <c r="B772" s="483"/>
      <c r="C772" s="493"/>
      <c r="D772" s="483"/>
      <c r="E772" s="483"/>
      <c r="F772" s="483"/>
      <c r="G772" s="483"/>
      <c r="H772" s="453"/>
      <c r="I772" s="455"/>
      <c r="J772" s="87"/>
      <c r="K772" s="87"/>
      <c r="L772" s="487"/>
      <c r="M772" s="87"/>
      <c r="N772" s="87"/>
      <c r="O772" s="87"/>
      <c r="P772" s="87"/>
      <c r="Q772" s="88"/>
      <c r="R772" s="88"/>
      <c r="S772" s="88"/>
      <c r="T772" s="88"/>
      <c r="U772" s="89"/>
    </row>
    <row r="773" spans="1:21" ht="60" customHeight="1" thickBot="1" x14ac:dyDescent="0.4">
      <c r="A773" s="491"/>
      <c r="B773" s="484"/>
      <c r="C773" s="494"/>
      <c r="D773" s="484"/>
      <c r="E773" s="484"/>
      <c r="F773" s="484"/>
      <c r="G773" s="484"/>
      <c r="H773" s="454"/>
      <c r="I773" s="456"/>
      <c r="J773" s="87"/>
      <c r="K773" s="87"/>
      <c r="L773" s="488"/>
      <c r="M773" s="87"/>
      <c r="N773" s="87"/>
      <c r="O773" s="87"/>
      <c r="P773" s="87"/>
      <c r="Q773" s="88"/>
      <c r="R773" s="88"/>
      <c r="S773" s="88"/>
      <c r="T773" s="88"/>
      <c r="U773" s="89"/>
    </row>
    <row r="774" spans="1:21" ht="60" customHeight="1" x14ac:dyDescent="0.35">
      <c r="A774" s="489" t="s">
        <v>775</v>
      </c>
      <c r="B774" s="482" t="s">
        <v>163</v>
      </c>
      <c r="C774" s="492">
        <v>1</v>
      </c>
      <c r="D774" s="482" t="s">
        <v>2329</v>
      </c>
      <c r="E774" s="482" t="s">
        <v>253</v>
      </c>
      <c r="F774" s="482" t="s">
        <v>2032</v>
      </c>
      <c r="G774" s="482" t="s">
        <v>2542</v>
      </c>
      <c r="H774" s="452" t="s">
        <v>2055</v>
      </c>
      <c r="I774" s="485" t="s">
        <v>2277</v>
      </c>
      <c r="J774" s="87"/>
      <c r="K774" s="87"/>
      <c r="L774" s="486"/>
      <c r="M774" s="87"/>
      <c r="N774" s="87"/>
      <c r="O774" s="87"/>
      <c r="P774" s="87"/>
      <c r="Q774" s="88"/>
      <c r="R774" s="88"/>
      <c r="S774" s="88"/>
      <c r="T774" s="88"/>
      <c r="U774" s="89"/>
    </row>
    <row r="775" spans="1:21" ht="60" customHeight="1" x14ac:dyDescent="0.35">
      <c r="A775" s="490"/>
      <c r="B775" s="483"/>
      <c r="C775" s="493"/>
      <c r="D775" s="483"/>
      <c r="E775" s="483"/>
      <c r="F775" s="483"/>
      <c r="G775" s="483"/>
      <c r="H775" s="453"/>
      <c r="I775" s="455"/>
      <c r="J775" s="87"/>
      <c r="K775" s="87"/>
      <c r="L775" s="487"/>
      <c r="M775" s="87"/>
      <c r="N775" s="87"/>
      <c r="O775" s="87"/>
      <c r="P775" s="87"/>
      <c r="Q775" s="88"/>
      <c r="R775" s="88"/>
      <c r="S775" s="88"/>
      <c r="T775" s="88"/>
      <c r="U775" s="89"/>
    </row>
    <row r="776" spans="1:21" ht="60" customHeight="1" thickBot="1" x14ac:dyDescent="0.4">
      <c r="A776" s="491"/>
      <c r="B776" s="484"/>
      <c r="C776" s="494"/>
      <c r="D776" s="484"/>
      <c r="E776" s="484"/>
      <c r="F776" s="484"/>
      <c r="G776" s="484"/>
      <c r="H776" s="454"/>
      <c r="I776" s="456"/>
      <c r="J776" s="87"/>
      <c r="K776" s="87"/>
      <c r="L776" s="488"/>
      <c r="M776" s="87"/>
      <c r="N776" s="87"/>
      <c r="O776" s="87"/>
      <c r="P776" s="87"/>
      <c r="Q776" s="88"/>
      <c r="R776" s="88"/>
      <c r="S776" s="88"/>
      <c r="T776" s="88"/>
      <c r="U776" s="89"/>
    </row>
    <row r="777" spans="1:21" ht="60" customHeight="1" x14ac:dyDescent="0.35">
      <c r="A777" s="489" t="s">
        <v>775</v>
      </c>
      <c r="B777" s="482" t="s">
        <v>163</v>
      </c>
      <c r="C777" s="492">
        <v>2</v>
      </c>
      <c r="D777" s="482" t="s">
        <v>2329</v>
      </c>
      <c r="E777" s="482" t="s">
        <v>253</v>
      </c>
      <c r="F777" s="482" t="s">
        <v>2061</v>
      </c>
      <c r="G777" s="482" t="s">
        <v>2543</v>
      </c>
      <c r="H777" s="452" t="s">
        <v>2055</v>
      </c>
      <c r="I777" s="485" t="s">
        <v>2277</v>
      </c>
      <c r="J777" s="87"/>
      <c r="K777" s="87"/>
      <c r="L777" s="486"/>
      <c r="M777" s="87"/>
      <c r="N777" s="87"/>
      <c r="O777" s="87"/>
      <c r="P777" s="87"/>
      <c r="Q777" s="88"/>
      <c r="R777" s="88"/>
      <c r="S777" s="88"/>
      <c r="T777" s="88"/>
      <c r="U777" s="89"/>
    </row>
    <row r="778" spans="1:21" ht="60" customHeight="1" x14ac:dyDescent="0.35">
      <c r="A778" s="490"/>
      <c r="B778" s="483"/>
      <c r="C778" s="493"/>
      <c r="D778" s="483"/>
      <c r="E778" s="483"/>
      <c r="F778" s="483"/>
      <c r="G778" s="483"/>
      <c r="H778" s="453"/>
      <c r="I778" s="455"/>
      <c r="J778" s="87"/>
      <c r="K778" s="87"/>
      <c r="L778" s="487"/>
      <c r="M778" s="87"/>
      <c r="N778" s="87"/>
      <c r="O778" s="87"/>
      <c r="P778" s="87"/>
      <c r="Q778" s="88"/>
      <c r="R778" s="88"/>
      <c r="S778" s="88"/>
      <c r="T778" s="88"/>
      <c r="U778" s="89"/>
    </row>
    <row r="779" spans="1:21" ht="60" customHeight="1" thickBot="1" x14ac:dyDescent="0.4">
      <c r="A779" s="491"/>
      <c r="B779" s="484"/>
      <c r="C779" s="494"/>
      <c r="D779" s="484"/>
      <c r="E779" s="484"/>
      <c r="F779" s="484"/>
      <c r="G779" s="484"/>
      <c r="H779" s="454"/>
      <c r="I779" s="456"/>
      <c r="J779" s="87"/>
      <c r="K779" s="87"/>
      <c r="L779" s="488"/>
      <c r="M779" s="87"/>
      <c r="N779" s="87"/>
      <c r="O779" s="87"/>
      <c r="P779" s="87"/>
      <c r="Q779" s="88"/>
      <c r="R779" s="88"/>
      <c r="S779" s="88"/>
      <c r="T779" s="88"/>
      <c r="U779" s="89"/>
    </row>
    <row r="780" spans="1:21" ht="60" customHeight="1" x14ac:dyDescent="0.35">
      <c r="A780" s="489" t="s">
        <v>775</v>
      </c>
      <c r="B780" s="482" t="s">
        <v>163</v>
      </c>
      <c r="C780" s="492">
        <v>3</v>
      </c>
      <c r="D780" s="482" t="s">
        <v>2740</v>
      </c>
      <c r="E780" s="482" t="s">
        <v>253</v>
      </c>
      <c r="F780" s="482" t="s">
        <v>2032</v>
      </c>
      <c r="G780" s="482" t="s">
        <v>2741</v>
      </c>
      <c r="H780" s="452" t="s">
        <v>2055</v>
      </c>
      <c r="I780" s="485" t="s">
        <v>2277</v>
      </c>
      <c r="J780" s="87"/>
      <c r="K780" s="87"/>
      <c r="L780" s="486"/>
      <c r="M780" s="87"/>
      <c r="N780" s="87"/>
      <c r="O780" s="87"/>
      <c r="P780" s="87"/>
      <c r="Q780" s="88"/>
      <c r="R780" s="88"/>
      <c r="S780" s="88"/>
      <c r="T780" s="88"/>
      <c r="U780" s="89"/>
    </row>
    <row r="781" spans="1:21" ht="60" customHeight="1" x14ac:dyDescent="0.35">
      <c r="A781" s="490"/>
      <c r="B781" s="483"/>
      <c r="C781" s="493"/>
      <c r="D781" s="483"/>
      <c r="E781" s="483"/>
      <c r="F781" s="483"/>
      <c r="G781" s="483"/>
      <c r="H781" s="453"/>
      <c r="I781" s="455"/>
      <c r="J781" s="87"/>
      <c r="K781" s="87"/>
      <c r="L781" s="487"/>
      <c r="M781" s="87"/>
      <c r="N781" s="87"/>
      <c r="O781" s="87"/>
      <c r="P781" s="87"/>
      <c r="Q781" s="88"/>
      <c r="R781" s="88"/>
      <c r="S781" s="88"/>
      <c r="T781" s="88"/>
      <c r="U781" s="89"/>
    </row>
    <row r="782" spans="1:21" ht="60" customHeight="1" thickBot="1" x14ac:dyDescent="0.4">
      <c r="A782" s="491"/>
      <c r="B782" s="484"/>
      <c r="C782" s="494"/>
      <c r="D782" s="484"/>
      <c r="E782" s="484"/>
      <c r="F782" s="484"/>
      <c r="G782" s="484"/>
      <c r="H782" s="454"/>
      <c r="I782" s="456"/>
      <c r="J782" s="87"/>
      <c r="K782" s="87"/>
      <c r="L782" s="488"/>
      <c r="M782" s="87"/>
      <c r="N782" s="87"/>
      <c r="O782" s="87"/>
      <c r="P782" s="87"/>
      <c r="Q782" s="88"/>
      <c r="R782" s="88"/>
      <c r="S782" s="88"/>
      <c r="T782" s="88"/>
      <c r="U782" s="89"/>
    </row>
    <row r="783" spans="1:21" ht="60" customHeight="1" x14ac:dyDescent="0.35">
      <c r="A783" s="489" t="s">
        <v>775</v>
      </c>
      <c r="B783" s="482" t="s">
        <v>163</v>
      </c>
      <c r="C783" s="492">
        <v>4</v>
      </c>
      <c r="D783" s="482" t="s">
        <v>2740</v>
      </c>
      <c r="E783" s="482" t="s">
        <v>253</v>
      </c>
      <c r="F783" s="482" t="s">
        <v>2061</v>
      </c>
      <c r="G783" s="482" t="s">
        <v>2746</v>
      </c>
      <c r="H783" s="452" t="s">
        <v>2055</v>
      </c>
      <c r="I783" s="485" t="s">
        <v>2277</v>
      </c>
      <c r="J783" s="87"/>
      <c r="K783" s="87"/>
      <c r="L783" s="486"/>
      <c r="M783" s="87"/>
      <c r="N783" s="87"/>
      <c r="O783" s="87"/>
      <c r="P783" s="87"/>
      <c r="Q783" s="88"/>
      <c r="R783" s="88"/>
      <c r="S783" s="88"/>
      <c r="T783" s="88"/>
      <c r="U783" s="89"/>
    </row>
    <row r="784" spans="1:21" ht="60" customHeight="1" x14ac:dyDescent="0.35">
      <c r="A784" s="490"/>
      <c r="B784" s="483"/>
      <c r="C784" s="493"/>
      <c r="D784" s="483"/>
      <c r="E784" s="483"/>
      <c r="F784" s="483"/>
      <c r="G784" s="483"/>
      <c r="H784" s="453"/>
      <c r="I784" s="455"/>
      <c r="J784" s="87"/>
      <c r="K784" s="87"/>
      <c r="L784" s="487"/>
      <c r="M784" s="87"/>
      <c r="N784" s="87"/>
      <c r="O784" s="87"/>
      <c r="P784" s="87"/>
      <c r="Q784" s="88"/>
      <c r="R784" s="88"/>
      <c r="S784" s="88"/>
      <c r="T784" s="88"/>
      <c r="U784" s="89"/>
    </row>
    <row r="785" spans="1:21" ht="60" customHeight="1" thickBot="1" x14ac:dyDescent="0.4">
      <c r="A785" s="491"/>
      <c r="B785" s="484"/>
      <c r="C785" s="494"/>
      <c r="D785" s="484"/>
      <c r="E785" s="484"/>
      <c r="F785" s="484"/>
      <c r="G785" s="484"/>
      <c r="H785" s="454"/>
      <c r="I785" s="456"/>
      <c r="J785" s="87"/>
      <c r="K785" s="87"/>
      <c r="L785" s="488"/>
      <c r="M785" s="87"/>
      <c r="N785" s="87"/>
      <c r="O785" s="87"/>
      <c r="P785" s="87"/>
      <c r="Q785" s="88"/>
      <c r="R785" s="88"/>
      <c r="S785" s="88"/>
      <c r="T785" s="88"/>
      <c r="U785" s="89"/>
    </row>
    <row r="786" spans="1:21" ht="60" customHeight="1" x14ac:dyDescent="0.35">
      <c r="A786" s="489" t="s">
        <v>775</v>
      </c>
      <c r="B786" s="482" t="s">
        <v>163</v>
      </c>
      <c r="C786" s="492">
        <v>5</v>
      </c>
      <c r="D786" s="482" t="s">
        <v>1373</v>
      </c>
      <c r="E786" s="482" t="s">
        <v>695</v>
      </c>
      <c r="F786" s="482" t="s">
        <v>2032</v>
      </c>
      <c r="G786" s="482" t="s">
        <v>3118</v>
      </c>
      <c r="H786" s="452" t="s">
        <v>2055</v>
      </c>
      <c r="I786" s="485" t="s">
        <v>2277</v>
      </c>
      <c r="J786" s="87"/>
      <c r="K786" s="87"/>
      <c r="L786" s="486"/>
      <c r="M786" s="87"/>
      <c r="N786" s="87"/>
      <c r="O786" s="87"/>
      <c r="P786" s="87"/>
      <c r="Q786" s="88"/>
      <c r="R786" s="88"/>
      <c r="S786" s="88"/>
      <c r="T786" s="88"/>
      <c r="U786" s="89"/>
    </row>
    <row r="787" spans="1:21" ht="60" customHeight="1" x14ac:dyDescent="0.35">
      <c r="A787" s="490"/>
      <c r="B787" s="483"/>
      <c r="C787" s="493"/>
      <c r="D787" s="483"/>
      <c r="E787" s="483"/>
      <c r="F787" s="483"/>
      <c r="G787" s="483"/>
      <c r="H787" s="453"/>
      <c r="I787" s="455"/>
      <c r="J787" s="87"/>
      <c r="K787" s="87"/>
      <c r="L787" s="487"/>
      <c r="M787" s="87"/>
      <c r="N787" s="87"/>
      <c r="O787" s="87"/>
      <c r="P787" s="87"/>
      <c r="Q787" s="88"/>
      <c r="R787" s="88"/>
      <c r="S787" s="88"/>
      <c r="T787" s="88"/>
      <c r="U787" s="89"/>
    </row>
    <row r="788" spans="1:21" ht="60" customHeight="1" thickBot="1" x14ac:dyDescent="0.4">
      <c r="A788" s="491"/>
      <c r="B788" s="484"/>
      <c r="C788" s="494"/>
      <c r="D788" s="484"/>
      <c r="E788" s="484"/>
      <c r="F788" s="484"/>
      <c r="G788" s="484"/>
      <c r="H788" s="454"/>
      <c r="I788" s="456"/>
      <c r="J788" s="87"/>
      <c r="K788" s="87"/>
      <c r="L788" s="488"/>
      <c r="M788" s="87"/>
      <c r="N788" s="87"/>
      <c r="O788" s="87"/>
      <c r="P788" s="87"/>
      <c r="Q788" s="88"/>
      <c r="R788" s="88"/>
      <c r="S788" s="88"/>
      <c r="T788" s="88"/>
      <c r="U788" s="89"/>
    </row>
    <row r="789" spans="1:21" ht="60" customHeight="1" x14ac:dyDescent="0.35">
      <c r="A789" s="489" t="s">
        <v>775</v>
      </c>
      <c r="B789" s="482" t="s">
        <v>163</v>
      </c>
      <c r="C789" s="492">
        <v>6</v>
      </c>
      <c r="D789" s="482" t="s">
        <v>1373</v>
      </c>
      <c r="E789" s="482" t="s">
        <v>695</v>
      </c>
      <c r="F789" s="482" t="s">
        <v>2061</v>
      </c>
      <c r="G789" s="482" t="s">
        <v>3120</v>
      </c>
      <c r="H789" s="452" t="s">
        <v>2055</v>
      </c>
      <c r="I789" s="485" t="s">
        <v>2277</v>
      </c>
      <c r="J789" s="87"/>
      <c r="K789" s="87"/>
      <c r="L789" s="486"/>
      <c r="M789" s="87"/>
      <c r="N789" s="87"/>
      <c r="O789" s="87"/>
      <c r="P789" s="87"/>
      <c r="Q789" s="88"/>
      <c r="R789" s="88"/>
      <c r="S789" s="88"/>
      <c r="T789" s="88"/>
      <c r="U789" s="89"/>
    </row>
    <row r="790" spans="1:21" ht="60" customHeight="1" x14ac:dyDescent="0.35">
      <c r="A790" s="490"/>
      <c r="B790" s="483"/>
      <c r="C790" s="493"/>
      <c r="D790" s="483"/>
      <c r="E790" s="483"/>
      <c r="F790" s="483"/>
      <c r="G790" s="483"/>
      <c r="H790" s="453"/>
      <c r="I790" s="455"/>
      <c r="J790" s="87"/>
      <c r="K790" s="87"/>
      <c r="L790" s="487"/>
      <c r="M790" s="87"/>
      <c r="N790" s="87"/>
      <c r="O790" s="87"/>
      <c r="P790" s="87"/>
      <c r="Q790" s="88"/>
      <c r="R790" s="88"/>
      <c r="S790" s="88"/>
      <c r="T790" s="88"/>
      <c r="U790" s="89"/>
    </row>
    <row r="791" spans="1:21" ht="60" customHeight="1" thickBot="1" x14ac:dyDescent="0.4">
      <c r="A791" s="491"/>
      <c r="B791" s="484"/>
      <c r="C791" s="494"/>
      <c r="D791" s="484"/>
      <c r="E791" s="484"/>
      <c r="F791" s="484"/>
      <c r="G791" s="484"/>
      <c r="H791" s="454"/>
      <c r="I791" s="456"/>
      <c r="J791" s="87"/>
      <c r="K791" s="87"/>
      <c r="L791" s="488"/>
      <c r="M791" s="87"/>
      <c r="N791" s="87"/>
      <c r="O791" s="87"/>
      <c r="P791" s="87"/>
      <c r="Q791" s="88"/>
      <c r="R791" s="88"/>
      <c r="S791" s="88"/>
      <c r="T791" s="88"/>
      <c r="U791" s="89"/>
    </row>
    <row r="792" spans="1:21" ht="60" customHeight="1" x14ac:dyDescent="0.35">
      <c r="A792" s="489" t="s">
        <v>775</v>
      </c>
      <c r="B792" s="482" t="s">
        <v>163</v>
      </c>
      <c r="C792" s="492">
        <v>7</v>
      </c>
      <c r="D792" s="482" t="s">
        <v>312</v>
      </c>
      <c r="E792" s="482" t="s">
        <v>312</v>
      </c>
      <c r="F792" s="482" t="s">
        <v>2032</v>
      </c>
      <c r="G792" s="482" t="s">
        <v>2552</v>
      </c>
      <c r="H792" s="452" t="s">
        <v>2044</v>
      </c>
      <c r="I792" s="485" t="s">
        <v>2278</v>
      </c>
      <c r="J792" s="87" t="s">
        <v>3122</v>
      </c>
      <c r="K792" s="87" t="s">
        <v>2554</v>
      </c>
      <c r="L792" s="486" t="s">
        <v>2548</v>
      </c>
      <c r="M792" s="87" t="s">
        <v>3123</v>
      </c>
      <c r="N792" s="101">
        <v>45838</v>
      </c>
      <c r="O792" s="87"/>
      <c r="P792" s="87"/>
      <c r="Q792" s="88"/>
      <c r="R792" s="88"/>
      <c r="S792" s="88"/>
      <c r="T792" s="88"/>
      <c r="U792" s="89"/>
    </row>
    <row r="793" spans="1:21" ht="60" customHeight="1" x14ac:dyDescent="0.35">
      <c r="A793" s="490"/>
      <c r="B793" s="483"/>
      <c r="C793" s="493"/>
      <c r="D793" s="483"/>
      <c r="E793" s="483"/>
      <c r="F793" s="483"/>
      <c r="G793" s="483"/>
      <c r="H793" s="453"/>
      <c r="I793" s="455"/>
      <c r="J793" s="87"/>
      <c r="K793" s="87"/>
      <c r="L793" s="487"/>
      <c r="M793" s="87"/>
      <c r="N793" s="87"/>
      <c r="O793" s="87"/>
      <c r="P793" s="87"/>
      <c r="Q793" s="88"/>
      <c r="R793" s="88"/>
      <c r="S793" s="88"/>
      <c r="T793" s="88"/>
      <c r="U793" s="89"/>
    </row>
    <row r="794" spans="1:21" ht="60" customHeight="1" thickBot="1" x14ac:dyDescent="0.4">
      <c r="A794" s="491"/>
      <c r="B794" s="484"/>
      <c r="C794" s="494"/>
      <c r="D794" s="484"/>
      <c r="E794" s="484"/>
      <c r="F794" s="484"/>
      <c r="G794" s="484"/>
      <c r="H794" s="454"/>
      <c r="I794" s="456"/>
      <c r="J794" s="87"/>
      <c r="K794" s="87"/>
      <c r="L794" s="488"/>
      <c r="M794" s="87"/>
      <c r="N794" s="87"/>
      <c r="O794" s="87"/>
      <c r="P794" s="87"/>
      <c r="Q794" s="88"/>
      <c r="R794" s="88"/>
      <c r="S794" s="88"/>
      <c r="T794" s="88"/>
      <c r="U794" s="89"/>
    </row>
    <row r="795" spans="1:21" ht="60" customHeight="1" x14ac:dyDescent="0.35">
      <c r="A795" s="489" t="s">
        <v>775</v>
      </c>
      <c r="B795" s="482" t="s">
        <v>163</v>
      </c>
      <c r="C795" s="492">
        <v>8</v>
      </c>
      <c r="D795" s="482" t="s">
        <v>312</v>
      </c>
      <c r="E795" s="482" t="s">
        <v>312</v>
      </c>
      <c r="F795" s="482" t="s">
        <v>2061</v>
      </c>
      <c r="G795" s="482" t="s">
        <v>2556</v>
      </c>
      <c r="H795" s="452" t="s">
        <v>2055</v>
      </c>
      <c r="I795" s="485" t="s">
        <v>2277</v>
      </c>
      <c r="J795" s="87"/>
      <c r="K795" s="87"/>
      <c r="L795" s="486"/>
      <c r="M795" s="87"/>
      <c r="N795" s="87"/>
      <c r="O795" s="87"/>
      <c r="P795" s="87"/>
      <c r="Q795" s="88"/>
      <c r="R795" s="88"/>
      <c r="S795" s="88"/>
      <c r="T795" s="88"/>
      <c r="U795" s="89"/>
    </row>
    <row r="796" spans="1:21" ht="60" customHeight="1" x14ac:dyDescent="0.35">
      <c r="A796" s="490"/>
      <c r="B796" s="483"/>
      <c r="C796" s="493"/>
      <c r="D796" s="483"/>
      <c r="E796" s="483"/>
      <c r="F796" s="483"/>
      <c r="G796" s="483"/>
      <c r="H796" s="453"/>
      <c r="I796" s="455"/>
      <c r="J796" s="87"/>
      <c r="K796" s="87"/>
      <c r="L796" s="487"/>
      <c r="M796" s="87"/>
      <c r="N796" s="87"/>
      <c r="O796" s="87"/>
      <c r="P796" s="87"/>
      <c r="Q796" s="88"/>
      <c r="R796" s="88"/>
      <c r="S796" s="88"/>
      <c r="T796" s="88"/>
      <c r="U796" s="89"/>
    </row>
    <row r="797" spans="1:21" ht="60" customHeight="1" thickBot="1" x14ac:dyDescent="0.4">
      <c r="A797" s="491"/>
      <c r="B797" s="484"/>
      <c r="C797" s="494"/>
      <c r="D797" s="484"/>
      <c r="E797" s="484"/>
      <c r="F797" s="484"/>
      <c r="G797" s="484"/>
      <c r="H797" s="454"/>
      <c r="I797" s="456"/>
      <c r="J797" s="87"/>
      <c r="K797" s="87"/>
      <c r="L797" s="488"/>
      <c r="M797" s="87"/>
      <c r="N797" s="87"/>
      <c r="O797" s="87"/>
      <c r="P797" s="87"/>
      <c r="Q797" s="88"/>
      <c r="R797" s="88"/>
      <c r="S797" s="88"/>
      <c r="T797" s="88"/>
      <c r="U797" s="89"/>
    </row>
    <row r="798" spans="1:21" ht="60" customHeight="1" x14ac:dyDescent="0.35">
      <c r="A798" s="489" t="s">
        <v>775</v>
      </c>
      <c r="B798" s="482" t="s">
        <v>163</v>
      </c>
      <c r="C798" s="492">
        <v>9</v>
      </c>
      <c r="D798" s="482" t="s">
        <v>465</v>
      </c>
      <c r="E798" s="482" t="s">
        <v>175</v>
      </c>
      <c r="F798" s="482" t="s">
        <v>2032</v>
      </c>
      <c r="G798" s="482" t="s">
        <v>2550</v>
      </c>
      <c r="H798" s="452" t="s">
        <v>2055</v>
      </c>
      <c r="I798" s="485" t="s">
        <v>2277</v>
      </c>
      <c r="J798" s="87"/>
      <c r="K798" s="87"/>
      <c r="L798" s="486"/>
      <c r="M798" s="87"/>
      <c r="N798" s="87"/>
      <c r="O798" s="87"/>
      <c r="P798" s="87"/>
      <c r="Q798" s="88"/>
      <c r="R798" s="88"/>
      <c r="S798" s="88"/>
      <c r="T798" s="88"/>
      <c r="U798" s="89"/>
    </row>
    <row r="799" spans="1:21" ht="60" customHeight="1" x14ac:dyDescent="0.35">
      <c r="A799" s="490"/>
      <c r="B799" s="483"/>
      <c r="C799" s="493"/>
      <c r="D799" s="483"/>
      <c r="E799" s="483"/>
      <c r="F799" s="483"/>
      <c r="G799" s="483"/>
      <c r="H799" s="453"/>
      <c r="I799" s="455"/>
      <c r="J799" s="87"/>
      <c r="K799" s="87"/>
      <c r="L799" s="487"/>
      <c r="M799" s="87"/>
      <c r="N799" s="87"/>
      <c r="O799" s="87"/>
      <c r="P799" s="87"/>
      <c r="Q799" s="88"/>
      <c r="R799" s="88"/>
      <c r="S799" s="88"/>
      <c r="T799" s="88"/>
      <c r="U799" s="89"/>
    </row>
    <row r="800" spans="1:21" ht="60" customHeight="1" thickBot="1" x14ac:dyDescent="0.4">
      <c r="A800" s="491"/>
      <c r="B800" s="484"/>
      <c r="C800" s="494"/>
      <c r="D800" s="484"/>
      <c r="E800" s="484"/>
      <c r="F800" s="484"/>
      <c r="G800" s="484"/>
      <c r="H800" s="454"/>
      <c r="I800" s="456"/>
      <c r="J800" s="87"/>
      <c r="K800" s="87"/>
      <c r="L800" s="488"/>
      <c r="M800" s="87"/>
      <c r="N800" s="87"/>
      <c r="O800" s="87"/>
      <c r="P800" s="87"/>
      <c r="Q800" s="88"/>
      <c r="R800" s="88"/>
      <c r="S800" s="88"/>
      <c r="T800" s="88"/>
      <c r="U800" s="89"/>
    </row>
    <row r="801" spans="1:21" ht="60" customHeight="1" x14ac:dyDescent="0.35">
      <c r="A801" s="489" t="s">
        <v>775</v>
      </c>
      <c r="B801" s="482" t="s">
        <v>163</v>
      </c>
      <c r="C801" s="492">
        <v>10</v>
      </c>
      <c r="D801" s="482" t="s">
        <v>465</v>
      </c>
      <c r="E801" s="482" t="s">
        <v>175</v>
      </c>
      <c r="F801" s="482" t="s">
        <v>2061</v>
      </c>
      <c r="G801" s="482" t="s">
        <v>2551</v>
      </c>
      <c r="H801" s="452" t="s">
        <v>2055</v>
      </c>
      <c r="I801" s="485" t="s">
        <v>2277</v>
      </c>
      <c r="J801" s="87"/>
      <c r="K801" s="87"/>
      <c r="L801" s="486"/>
      <c r="M801" s="87"/>
      <c r="N801" s="87"/>
      <c r="O801" s="87"/>
      <c r="P801" s="87"/>
      <c r="Q801" s="88"/>
      <c r="R801" s="88"/>
      <c r="S801" s="88"/>
      <c r="T801" s="88"/>
      <c r="U801" s="89"/>
    </row>
    <row r="802" spans="1:21" ht="60" customHeight="1" x14ac:dyDescent="0.35">
      <c r="A802" s="490"/>
      <c r="B802" s="483"/>
      <c r="C802" s="493"/>
      <c r="D802" s="483"/>
      <c r="E802" s="483"/>
      <c r="F802" s="483"/>
      <c r="G802" s="483"/>
      <c r="H802" s="453"/>
      <c r="I802" s="455"/>
      <c r="J802" s="87"/>
      <c r="K802" s="87"/>
      <c r="L802" s="487"/>
      <c r="M802" s="87"/>
      <c r="N802" s="87"/>
      <c r="O802" s="87"/>
      <c r="P802" s="87"/>
      <c r="Q802" s="88"/>
      <c r="R802" s="88"/>
      <c r="S802" s="88"/>
      <c r="T802" s="88"/>
      <c r="U802" s="89"/>
    </row>
    <row r="803" spans="1:21" ht="60" customHeight="1" thickBot="1" x14ac:dyDescent="0.4">
      <c r="A803" s="491"/>
      <c r="B803" s="484"/>
      <c r="C803" s="494"/>
      <c r="D803" s="484"/>
      <c r="E803" s="484"/>
      <c r="F803" s="484"/>
      <c r="G803" s="484"/>
      <c r="H803" s="454"/>
      <c r="I803" s="456"/>
      <c r="J803" s="87"/>
      <c r="K803" s="87"/>
      <c r="L803" s="488"/>
      <c r="M803" s="87"/>
      <c r="N803" s="87"/>
      <c r="O803" s="87"/>
      <c r="P803" s="87"/>
      <c r="Q803" s="88"/>
      <c r="R803" s="88"/>
      <c r="S803" s="88"/>
      <c r="T803" s="88"/>
      <c r="U803" s="89"/>
    </row>
    <row r="804" spans="1:21" ht="60" customHeight="1" x14ac:dyDescent="0.35">
      <c r="A804" s="489" t="s">
        <v>775</v>
      </c>
      <c r="B804" s="482" t="s">
        <v>163</v>
      </c>
      <c r="C804" s="492">
        <v>1</v>
      </c>
      <c r="D804" s="482" t="s">
        <v>3124</v>
      </c>
      <c r="E804" s="482" t="s">
        <v>227</v>
      </c>
      <c r="F804" s="482" t="s">
        <v>2032</v>
      </c>
      <c r="G804" s="482" t="s">
        <v>3125</v>
      </c>
      <c r="H804" s="452" t="s">
        <v>2055</v>
      </c>
      <c r="I804" s="485" t="s">
        <v>2277</v>
      </c>
      <c r="J804" s="87"/>
      <c r="K804" s="87"/>
      <c r="L804" s="486"/>
      <c r="M804" s="87"/>
      <c r="N804" s="87"/>
      <c r="O804" s="87"/>
      <c r="P804" s="87"/>
      <c r="Q804" s="88"/>
      <c r="R804" s="88"/>
      <c r="S804" s="88"/>
      <c r="T804" s="88"/>
      <c r="U804" s="89"/>
    </row>
    <row r="805" spans="1:21" ht="60" customHeight="1" x14ac:dyDescent="0.35">
      <c r="A805" s="490"/>
      <c r="B805" s="483"/>
      <c r="C805" s="493"/>
      <c r="D805" s="483"/>
      <c r="E805" s="483"/>
      <c r="F805" s="483"/>
      <c r="G805" s="483"/>
      <c r="H805" s="453"/>
      <c r="I805" s="455"/>
      <c r="J805" s="87"/>
      <c r="K805" s="87"/>
      <c r="L805" s="487"/>
      <c r="M805" s="87"/>
      <c r="N805" s="87"/>
      <c r="O805" s="87"/>
      <c r="P805" s="87"/>
      <c r="Q805" s="88"/>
      <c r="R805" s="88"/>
      <c r="S805" s="88"/>
      <c r="T805" s="88"/>
      <c r="U805" s="89"/>
    </row>
    <row r="806" spans="1:21" ht="60" customHeight="1" thickBot="1" x14ac:dyDescent="0.4">
      <c r="A806" s="491"/>
      <c r="B806" s="484"/>
      <c r="C806" s="494"/>
      <c r="D806" s="484"/>
      <c r="E806" s="484"/>
      <c r="F806" s="484"/>
      <c r="G806" s="484"/>
      <c r="H806" s="454"/>
      <c r="I806" s="456"/>
      <c r="J806" s="87"/>
      <c r="K806" s="87"/>
      <c r="L806" s="488"/>
      <c r="M806" s="87"/>
      <c r="N806" s="87"/>
      <c r="O806" s="87"/>
      <c r="P806" s="87"/>
      <c r="Q806" s="88"/>
      <c r="R806" s="88"/>
      <c r="S806" s="88"/>
      <c r="T806" s="88"/>
      <c r="U806" s="89"/>
    </row>
    <row r="807" spans="1:21" ht="60" customHeight="1" x14ac:dyDescent="0.35">
      <c r="A807" s="489" t="s">
        <v>775</v>
      </c>
      <c r="B807" s="482" t="s">
        <v>163</v>
      </c>
      <c r="C807" s="492">
        <v>2</v>
      </c>
      <c r="D807" s="482" t="s">
        <v>3124</v>
      </c>
      <c r="E807" s="482" t="s">
        <v>227</v>
      </c>
      <c r="F807" s="482" t="s">
        <v>2061</v>
      </c>
      <c r="G807" s="482" t="s">
        <v>3131</v>
      </c>
      <c r="H807" s="452" t="s">
        <v>2055</v>
      </c>
      <c r="I807" s="485" t="s">
        <v>2277</v>
      </c>
      <c r="J807" s="87"/>
      <c r="K807" s="87"/>
      <c r="L807" s="486"/>
      <c r="M807" s="87"/>
      <c r="N807" s="87"/>
      <c r="O807" s="87"/>
      <c r="P807" s="87"/>
      <c r="Q807" s="88"/>
      <c r="R807" s="88"/>
      <c r="S807" s="88"/>
      <c r="T807" s="88"/>
      <c r="U807" s="89"/>
    </row>
    <row r="808" spans="1:21" ht="60" customHeight="1" x14ac:dyDescent="0.35">
      <c r="A808" s="490"/>
      <c r="B808" s="483"/>
      <c r="C808" s="493"/>
      <c r="D808" s="483"/>
      <c r="E808" s="483"/>
      <c r="F808" s="483"/>
      <c r="G808" s="483"/>
      <c r="H808" s="453"/>
      <c r="I808" s="455"/>
      <c r="J808" s="87"/>
      <c r="K808" s="87"/>
      <c r="L808" s="487"/>
      <c r="M808" s="87"/>
      <c r="N808" s="87"/>
      <c r="O808" s="87"/>
      <c r="P808" s="87"/>
      <c r="Q808" s="88"/>
      <c r="R808" s="88"/>
      <c r="S808" s="88"/>
      <c r="T808" s="88"/>
      <c r="U808" s="89"/>
    </row>
    <row r="809" spans="1:21" ht="60" customHeight="1" thickBot="1" x14ac:dyDescent="0.4">
      <c r="A809" s="491"/>
      <c r="B809" s="484"/>
      <c r="C809" s="494"/>
      <c r="D809" s="484"/>
      <c r="E809" s="484"/>
      <c r="F809" s="484"/>
      <c r="G809" s="484"/>
      <c r="H809" s="454"/>
      <c r="I809" s="456"/>
      <c r="J809" s="87"/>
      <c r="K809" s="87"/>
      <c r="L809" s="488"/>
      <c r="M809" s="87"/>
      <c r="N809" s="87"/>
      <c r="O809" s="87"/>
      <c r="P809" s="87"/>
      <c r="Q809" s="88"/>
      <c r="R809" s="88"/>
      <c r="S809" s="88"/>
      <c r="T809" s="88"/>
      <c r="U809" s="89"/>
    </row>
    <row r="810" spans="1:21" ht="60" customHeight="1" x14ac:dyDescent="0.35">
      <c r="A810" s="489" t="s">
        <v>775</v>
      </c>
      <c r="B810" s="482" t="s">
        <v>163</v>
      </c>
      <c r="C810" s="492">
        <v>5</v>
      </c>
      <c r="D810" s="482" t="s">
        <v>2329</v>
      </c>
      <c r="E810" s="482" t="s">
        <v>253</v>
      </c>
      <c r="F810" s="482" t="s">
        <v>2032</v>
      </c>
      <c r="G810" s="482" t="s">
        <v>2542</v>
      </c>
      <c r="H810" s="452" t="s">
        <v>2055</v>
      </c>
      <c r="I810" s="485" t="s">
        <v>2277</v>
      </c>
      <c r="J810" s="87"/>
      <c r="K810" s="87"/>
      <c r="L810" s="486"/>
      <c r="M810" s="87"/>
      <c r="N810" s="87"/>
      <c r="O810" s="87"/>
      <c r="P810" s="87"/>
      <c r="Q810" s="88"/>
      <c r="R810" s="88"/>
      <c r="S810" s="88"/>
      <c r="T810" s="88"/>
      <c r="U810" s="89"/>
    </row>
    <row r="811" spans="1:21" ht="60" customHeight="1" x14ac:dyDescent="0.35">
      <c r="A811" s="490"/>
      <c r="B811" s="483"/>
      <c r="C811" s="493"/>
      <c r="D811" s="483"/>
      <c r="E811" s="483"/>
      <c r="F811" s="483"/>
      <c r="G811" s="483"/>
      <c r="H811" s="453"/>
      <c r="I811" s="455"/>
      <c r="J811" s="87"/>
      <c r="K811" s="87"/>
      <c r="L811" s="487"/>
      <c r="M811" s="87"/>
      <c r="N811" s="87"/>
      <c r="O811" s="87"/>
      <c r="P811" s="87"/>
      <c r="Q811" s="88"/>
      <c r="R811" s="88"/>
      <c r="S811" s="88"/>
      <c r="T811" s="88"/>
      <c r="U811" s="89"/>
    </row>
    <row r="812" spans="1:21" ht="60" customHeight="1" thickBot="1" x14ac:dyDescent="0.4">
      <c r="A812" s="491"/>
      <c r="B812" s="484"/>
      <c r="C812" s="494"/>
      <c r="D812" s="484"/>
      <c r="E812" s="484"/>
      <c r="F812" s="484"/>
      <c r="G812" s="484"/>
      <c r="H812" s="454"/>
      <c r="I812" s="456"/>
      <c r="J812" s="87"/>
      <c r="K812" s="87"/>
      <c r="L812" s="488"/>
      <c r="M812" s="87"/>
      <c r="N812" s="87"/>
      <c r="O812" s="87"/>
      <c r="P812" s="87"/>
      <c r="Q812" s="88"/>
      <c r="R812" s="88"/>
      <c r="S812" s="88"/>
      <c r="T812" s="88"/>
      <c r="U812" s="89"/>
    </row>
    <row r="813" spans="1:21" ht="60" customHeight="1" x14ac:dyDescent="0.35">
      <c r="A813" s="489" t="s">
        <v>775</v>
      </c>
      <c r="B813" s="482" t="s">
        <v>163</v>
      </c>
      <c r="C813" s="492">
        <v>6</v>
      </c>
      <c r="D813" s="482" t="s">
        <v>2329</v>
      </c>
      <c r="E813" s="482" t="s">
        <v>253</v>
      </c>
      <c r="F813" s="482" t="s">
        <v>2061</v>
      </c>
      <c r="G813" s="482" t="s">
        <v>2543</v>
      </c>
      <c r="H813" s="452" t="s">
        <v>2055</v>
      </c>
      <c r="I813" s="485" t="s">
        <v>2277</v>
      </c>
      <c r="J813" s="87"/>
      <c r="K813" s="87"/>
      <c r="L813" s="486"/>
      <c r="M813" s="87"/>
      <c r="N813" s="87"/>
      <c r="O813" s="87"/>
      <c r="P813" s="87"/>
      <c r="Q813" s="88"/>
      <c r="R813" s="88"/>
      <c r="S813" s="88"/>
      <c r="T813" s="88"/>
      <c r="U813" s="89"/>
    </row>
    <row r="814" spans="1:21" ht="60" customHeight="1" x14ac:dyDescent="0.35">
      <c r="A814" s="490"/>
      <c r="B814" s="483"/>
      <c r="C814" s="493"/>
      <c r="D814" s="483"/>
      <c r="E814" s="483"/>
      <c r="F814" s="483"/>
      <c r="G814" s="483"/>
      <c r="H814" s="453"/>
      <c r="I814" s="455"/>
      <c r="J814" s="87"/>
      <c r="K814" s="87"/>
      <c r="L814" s="487"/>
      <c r="M814" s="87"/>
      <c r="N814" s="87"/>
      <c r="O814" s="87"/>
      <c r="P814" s="87"/>
      <c r="Q814" s="88"/>
      <c r="R814" s="88"/>
      <c r="S814" s="88"/>
      <c r="T814" s="88"/>
      <c r="U814" s="89"/>
    </row>
    <row r="815" spans="1:21" ht="60" customHeight="1" thickBot="1" x14ac:dyDescent="0.4">
      <c r="A815" s="491"/>
      <c r="B815" s="484"/>
      <c r="C815" s="494"/>
      <c r="D815" s="484"/>
      <c r="E815" s="484"/>
      <c r="F815" s="484"/>
      <c r="G815" s="484"/>
      <c r="H815" s="454"/>
      <c r="I815" s="456"/>
      <c r="J815" s="87"/>
      <c r="K815" s="87"/>
      <c r="L815" s="488"/>
      <c r="M815" s="87"/>
      <c r="N815" s="87"/>
      <c r="O815" s="87"/>
      <c r="P815" s="87"/>
      <c r="Q815" s="88"/>
      <c r="R815" s="88"/>
      <c r="S815" s="88"/>
      <c r="T815" s="88"/>
      <c r="U815" s="89"/>
    </row>
    <row r="816" spans="1:21" ht="60" customHeight="1" x14ac:dyDescent="0.35">
      <c r="A816" s="489" t="s">
        <v>775</v>
      </c>
      <c r="B816" s="482" t="s">
        <v>163</v>
      </c>
      <c r="C816" s="492">
        <v>7</v>
      </c>
      <c r="D816" s="482" t="s">
        <v>2342</v>
      </c>
      <c r="E816" s="482" t="s">
        <v>253</v>
      </c>
      <c r="F816" s="482" t="s">
        <v>2032</v>
      </c>
      <c r="G816" s="482" t="s">
        <v>3140</v>
      </c>
      <c r="H816" s="452" t="s">
        <v>2055</v>
      </c>
      <c r="I816" s="485" t="s">
        <v>2277</v>
      </c>
      <c r="J816" s="87"/>
      <c r="K816" s="87"/>
      <c r="L816" s="486"/>
      <c r="M816" s="87"/>
      <c r="N816" s="87"/>
      <c r="O816" s="87"/>
      <c r="P816" s="87"/>
      <c r="Q816" s="88"/>
      <c r="R816" s="88"/>
      <c r="S816" s="88"/>
      <c r="T816" s="88"/>
      <c r="U816" s="89"/>
    </row>
    <row r="817" spans="1:21" ht="60" customHeight="1" x14ac:dyDescent="0.35">
      <c r="A817" s="490"/>
      <c r="B817" s="483"/>
      <c r="C817" s="493"/>
      <c r="D817" s="483"/>
      <c r="E817" s="483"/>
      <c r="F817" s="483"/>
      <c r="G817" s="483"/>
      <c r="H817" s="453"/>
      <c r="I817" s="455"/>
      <c r="J817" s="87"/>
      <c r="K817" s="87"/>
      <c r="L817" s="487"/>
      <c r="M817" s="87"/>
      <c r="N817" s="87"/>
      <c r="O817" s="87"/>
      <c r="P817" s="87"/>
      <c r="Q817" s="88"/>
      <c r="R817" s="88"/>
      <c r="S817" s="88"/>
      <c r="T817" s="88"/>
      <c r="U817" s="89"/>
    </row>
    <row r="818" spans="1:21" ht="60" customHeight="1" thickBot="1" x14ac:dyDescent="0.4">
      <c r="A818" s="491"/>
      <c r="B818" s="484"/>
      <c r="C818" s="494"/>
      <c r="D818" s="484"/>
      <c r="E818" s="484"/>
      <c r="F818" s="484"/>
      <c r="G818" s="484"/>
      <c r="H818" s="454"/>
      <c r="I818" s="456"/>
      <c r="J818" s="87"/>
      <c r="K818" s="87"/>
      <c r="L818" s="488"/>
      <c r="M818" s="87"/>
      <c r="N818" s="87"/>
      <c r="O818" s="87"/>
      <c r="P818" s="87"/>
      <c r="Q818" s="88"/>
      <c r="R818" s="88"/>
      <c r="S818" s="88"/>
      <c r="T818" s="88"/>
      <c r="U818" s="89"/>
    </row>
    <row r="819" spans="1:21" ht="60" customHeight="1" x14ac:dyDescent="0.35">
      <c r="A819" s="489" t="s">
        <v>775</v>
      </c>
      <c r="B819" s="482" t="s">
        <v>163</v>
      </c>
      <c r="C819" s="492">
        <v>8</v>
      </c>
      <c r="D819" s="482" t="s">
        <v>2342</v>
      </c>
      <c r="E819" s="482" t="s">
        <v>253</v>
      </c>
      <c r="F819" s="482" t="s">
        <v>2061</v>
      </c>
      <c r="G819" s="482" t="s">
        <v>3143</v>
      </c>
      <c r="H819" s="452" t="s">
        <v>2055</v>
      </c>
      <c r="I819" s="485" t="s">
        <v>2277</v>
      </c>
      <c r="J819" s="87"/>
      <c r="K819" s="87"/>
      <c r="L819" s="486"/>
      <c r="M819" s="87"/>
      <c r="N819" s="87"/>
      <c r="O819" s="87"/>
      <c r="P819" s="87"/>
      <c r="Q819" s="88"/>
      <c r="R819" s="88"/>
      <c r="S819" s="88"/>
      <c r="T819" s="88"/>
      <c r="U819" s="89"/>
    </row>
    <row r="820" spans="1:21" ht="60" customHeight="1" x14ac:dyDescent="0.35">
      <c r="A820" s="490"/>
      <c r="B820" s="483"/>
      <c r="C820" s="493"/>
      <c r="D820" s="483"/>
      <c r="E820" s="483"/>
      <c r="F820" s="483"/>
      <c r="G820" s="483"/>
      <c r="H820" s="453"/>
      <c r="I820" s="455"/>
      <c r="J820" s="87"/>
      <c r="K820" s="87"/>
      <c r="L820" s="487"/>
      <c r="M820" s="87"/>
      <c r="N820" s="87"/>
      <c r="O820" s="87"/>
      <c r="P820" s="87"/>
      <c r="Q820" s="88"/>
      <c r="R820" s="88"/>
      <c r="S820" s="88"/>
      <c r="T820" s="88"/>
      <c r="U820" s="89"/>
    </row>
    <row r="821" spans="1:21" ht="60" customHeight="1" thickBot="1" x14ac:dyDescent="0.4">
      <c r="A821" s="491"/>
      <c r="B821" s="484"/>
      <c r="C821" s="494"/>
      <c r="D821" s="484"/>
      <c r="E821" s="484"/>
      <c r="F821" s="484"/>
      <c r="G821" s="484"/>
      <c r="H821" s="454"/>
      <c r="I821" s="456"/>
      <c r="J821" s="87"/>
      <c r="K821" s="87"/>
      <c r="L821" s="488"/>
      <c r="M821" s="87"/>
      <c r="N821" s="87"/>
      <c r="O821" s="87"/>
      <c r="P821" s="87"/>
      <c r="Q821" s="88"/>
      <c r="R821" s="88"/>
      <c r="S821" s="88"/>
      <c r="T821" s="88"/>
      <c r="U821" s="89"/>
    </row>
    <row r="822" spans="1:21" ht="60" customHeight="1" x14ac:dyDescent="0.35">
      <c r="A822" s="489" t="s">
        <v>775</v>
      </c>
      <c r="B822" s="482" t="s">
        <v>163</v>
      </c>
      <c r="C822" s="492">
        <v>9</v>
      </c>
      <c r="D822" s="482" t="s">
        <v>465</v>
      </c>
      <c r="E822" s="482" t="s">
        <v>175</v>
      </c>
      <c r="F822" s="482" t="s">
        <v>2032</v>
      </c>
      <c r="G822" s="482" t="s">
        <v>2550</v>
      </c>
      <c r="H822" s="452" t="s">
        <v>2055</v>
      </c>
      <c r="I822" s="485" t="s">
        <v>2277</v>
      </c>
      <c r="J822" s="87"/>
      <c r="K822" s="87"/>
      <c r="L822" s="486"/>
      <c r="M822" s="87"/>
      <c r="N822" s="87"/>
      <c r="O822" s="87"/>
      <c r="P822" s="87"/>
      <c r="Q822" s="88"/>
      <c r="R822" s="88"/>
      <c r="S822" s="88"/>
      <c r="T822" s="88"/>
      <c r="U822" s="89"/>
    </row>
    <row r="823" spans="1:21" ht="60" customHeight="1" x14ac:dyDescent="0.35">
      <c r="A823" s="490"/>
      <c r="B823" s="483"/>
      <c r="C823" s="493"/>
      <c r="D823" s="483"/>
      <c r="E823" s="483"/>
      <c r="F823" s="483"/>
      <c r="G823" s="483"/>
      <c r="H823" s="453"/>
      <c r="I823" s="455"/>
      <c r="J823" s="87"/>
      <c r="K823" s="87"/>
      <c r="L823" s="487"/>
      <c r="M823" s="87"/>
      <c r="N823" s="87"/>
      <c r="O823" s="87"/>
      <c r="P823" s="87"/>
      <c r="Q823" s="88"/>
      <c r="R823" s="88"/>
      <c r="S823" s="88"/>
      <c r="T823" s="88"/>
      <c r="U823" s="89"/>
    </row>
    <row r="824" spans="1:21" ht="60" customHeight="1" thickBot="1" x14ac:dyDescent="0.4">
      <c r="A824" s="491"/>
      <c r="B824" s="484"/>
      <c r="C824" s="494"/>
      <c r="D824" s="484"/>
      <c r="E824" s="484"/>
      <c r="F824" s="484"/>
      <c r="G824" s="484"/>
      <c r="H824" s="454"/>
      <c r="I824" s="456"/>
      <c r="J824" s="87"/>
      <c r="K824" s="87"/>
      <c r="L824" s="488"/>
      <c r="M824" s="87"/>
      <c r="N824" s="87"/>
      <c r="O824" s="87"/>
      <c r="P824" s="87"/>
      <c r="Q824" s="88"/>
      <c r="R824" s="88"/>
      <c r="S824" s="88"/>
      <c r="T824" s="88"/>
      <c r="U824" s="89"/>
    </row>
    <row r="825" spans="1:21" ht="60" customHeight="1" x14ac:dyDescent="0.35">
      <c r="A825" s="489" t="s">
        <v>775</v>
      </c>
      <c r="B825" s="482" t="s">
        <v>163</v>
      </c>
      <c r="C825" s="492">
        <v>10</v>
      </c>
      <c r="D825" s="482" t="s">
        <v>465</v>
      </c>
      <c r="E825" s="482" t="s">
        <v>175</v>
      </c>
      <c r="F825" s="482" t="s">
        <v>2061</v>
      </c>
      <c r="G825" s="482" t="s">
        <v>2551</v>
      </c>
      <c r="H825" s="452" t="s">
        <v>2055</v>
      </c>
      <c r="I825" s="485" t="s">
        <v>2277</v>
      </c>
      <c r="J825" s="87"/>
      <c r="K825" s="87"/>
      <c r="L825" s="486"/>
      <c r="M825" s="87"/>
      <c r="N825" s="87"/>
      <c r="O825" s="87"/>
      <c r="P825" s="87"/>
      <c r="Q825" s="88"/>
      <c r="R825" s="88"/>
      <c r="S825" s="88"/>
      <c r="T825" s="88"/>
      <c r="U825" s="89"/>
    </row>
    <row r="826" spans="1:21" ht="60" customHeight="1" x14ac:dyDescent="0.35">
      <c r="A826" s="490"/>
      <c r="B826" s="483"/>
      <c r="C826" s="493"/>
      <c r="D826" s="483"/>
      <c r="E826" s="483"/>
      <c r="F826" s="483"/>
      <c r="G826" s="483"/>
      <c r="H826" s="453"/>
      <c r="I826" s="455"/>
      <c r="J826" s="87"/>
      <c r="K826" s="87"/>
      <c r="L826" s="487"/>
      <c r="M826" s="87"/>
      <c r="N826" s="87"/>
      <c r="O826" s="87"/>
      <c r="P826" s="87"/>
      <c r="Q826" s="88"/>
      <c r="R826" s="88"/>
      <c r="S826" s="88"/>
      <c r="T826" s="88"/>
      <c r="U826" s="89"/>
    </row>
    <row r="827" spans="1:21" ht="60" customHeight="1" thickBot="1" x14ac:dyDescent="0.4">
      <c r="A827" s="491"/>
      <c r="B827" s="484"/>
      <c r="C827" s="494"/>
      <c r="D827" s="484"/>
      <c r="E827" s="484"/>
      <c r="F827" s="484"/>
      <c r="G827" s="484"/>
      <c r="H827" s="454"/>
      <c r="I827" s="456"/>
      <c r="J827" s="87"/>
      <c r="K827" s="87"/>
      <c r="L827" s="488"/>
      <c r="M827" s="87"/>
      <c r="N827" s="87"/>
      <c r="O827" s="87"/>
      <c r="P827" s="87"/>
      <c r="Q827" s="88"/>
      <c r="R827" s="88"/>
      <c r="S827" s="88"/>
      <c r="T827" s="88"/>
      <c r="U827" s="89"/>
    </row>
    <row r="828" spans="1:21" ht="60" customHeight="1" x14ac:dyDescent="0.35">
      <c r="A828" s="489" t="s">
        <v>775</v>
      </c>
      <c r="B828" s="482" t="s">
        <v>163</v>
      </c>
      <c r="C828" s="492">
        <v>11</v>
      </c>
      <c r="D828" s="482" t="s">
        <v>1957</v>
      </c>
      <c r="E828" s="482" t="s">
        <v>695</v>
      </c>
      <c r="F828" s="482" t="s">
        <v>2032</v>
      </c>
      <c r="G828" s="482" t="s">
        <v>3147</v>
      </c>
      <c r="H828" s="452" t="s">
        <v>2055</v>
      </c>
      <c r="I828" s="485" t="s">
        <v>2277</v>
      </c>
      <c r="J828" s="87"/>
      <c r="K828" s="87"/>
      <c r="L828" s="486"/>
      <c r="M828" s="87"/>
      <c r="N828" s="87"/>
      <c r="O828" s="87"/>
      <c r="P828" s="87"/>
      <c r="Q828" s="88"/>
      <c r="R828" s="88"/>
      <c r="S828" s="88"/>
      <c r="T828" s="88"/>
      <c r="U828" s="89"/>
    </row>
    <row r="829" spans="1:21" ht="60" customHeight="1" x14ac:dyDescent="0.35">
      <c r="A829" s="490"/>
      <c r="B829" s="483"/>
      <c r="C829" s="493"/>
      <c r="D829" s="483"/>
      <c r="E829" s="483"/>
      <c r="F829" s="483"/>
      <c r="G829" s="483"/>
      <c r="H829" s="453"/>
      <c r="I829" s="455"/>
      <c r="J829" s="87"/>
      <c r="K829" s="87"/>
      <c r="L829" s="487"/>
      <c r="M829" s="87"/>
      <c r="N829" s="87"/>
      <c r="O829" s="87"/>
      <c r="P829" s="87"/>
      <c r="Q829" s="88"/>
      <c r="R829" s="88"/>
      <c r="S829" s="88"/>
      <c r="T829" s="88"/>
      <c r="U829" s="89"/>
    </row>
    <row r="830" spans="1:21" ht="60" customHeight="1" thickBot="1" x14ac:dyDescent="0.4">
      <c r="A830" s="491"/>
      <c r="B830" s="484"/>
      <c r="C830" s="494"/>
      <c r="D830" s="484"/>
      <c r="E830" s="484"/>
      <c r="F830" s="484"/>
      <c r="G830" s="484"/>
      <c r="H830" s="454"/>
      <c r="I830" s="456"/>
      <c r="J830" s="87"/>
      <c r="K830" s="87"/>
      <c r="L830" s="488"/>
      <c r="M830" s="87"/>
      <c r="N830" s="87"/>
      <c r="O830" s="87"/>
      <c r="P830" s="87"/>
      <c r="Q830" s="88"/>
      <c r="R830" s="88"/>
      <c r="S830" s="88"/>
      <c r="T830" s="88"/>
      <c r="U830" s="89"/>
    </row>
    <row r="831" spans="1:21" ht="60" customHeight="1" x14ac:dyDescent="0.35">
      <c r="A831" s="489" t="s">
        <v>775</v>
      </c>
      <c r="B831" s="482" t="s">
        <v>163</v>
      </c>
      <c r="C831" s="492">
        <v>12</v>
      </c>
      <c r="D831" s="482" t="s">
        <v>1957</v>
      </c>
      <c r="E831" s="482" t="s">
        <v>695</v>
      </c>
      <c r="F831" s="482" t="s">
        <v>2061</v>
      </c>
      <c r="G831" s="482" t="s">
        <v>3151</v>
      </c>
      <c r="H831" s="452" t="s">
        <v>2055</v>
      </c>
      <c r="I831" s="485" t="s">
        <v>2277</v>
      </c>
      <c r="J831" s="87"/>
      <c r="K831" s="87"/>
      <c r="L831" s="486"/>
      <c r="M831" s="87"/>
      <c r="N831" s="87"/>
      <c r="O831" s="87"/>
      <c r="P831" s="87"/>
      <c r="Q831" s="88"/>
      <c r="R831" s="88"/>
      <c r="S831" s="88"/>
      <c r="T831" s="88"/>
      <c r="U831" s="89"/>
    </row>
    <row r="832" spans="1:21" ht="60" customHeight="1" x14ac:dyDescent="0.35">
      <c r="A832" s="490"/>
      <c r="B832" s="483"/>
      <c r="C832" s="493"/>
      <c r="D832" s="483"/>
      <c r="E832" s="483"/>
      <c r="F832" s="483"/>
      <c r="G832" s="483"/>
      <c r="H832" s="453"/>
      <c r="I832" s="455"/>
      <c r="J832" s="87"/>
      <c r="K832" s="87"/>
      <c r="L832" s="487"/>
      <c r="M832" s="87"/>
      <c r="N832" s="87"/>
      <c r="O832" s="87"/>
      <c r="P832" s="87"/>
      <c r="Q832" s="88"/>
      <c r="R832" s="88"/>
      <c r="S832" s="88"/>
      <c r="T832" s="88"/>
      <c r="U832" s="89"/>
    </row>
    <row r="833" spans="1:21" ht="60" customHeight="1" thickBot="1" x14ac:dyDescent="0.4">
      <c r="A833" s="491"/>
      <c r="B833" s="484"/>
      <c r="C833" s="494"/>
      <c r="D833" s="484"/>
      <c r="E833" s="484"/>
      <c r="F833" s="484"/>
      <c r="G833" s="484"/>
      <c r="H833" s="454"/>
      <c r="I833" s="456"/>
      <c r="J833" s="87"/>
      <c r="K833" s="87"/>
      <c r="L833" s="488"/>
      <c r="M833" s="87"/>
      <c r="N833" s="87"/>
      <c r="O833" s="87"/>
      <c r="P833" s="87"/>
      <c r="Q833" s="88"/>
      <c r="R833" s="88"/>
      <c r="S833" s="88"/>
      <c r="T833" s="88"/>
      <c r="U833" s="89"/>
    </row>
    <row r="834" spans="1:21" ht="60" customHeight="1" x14ac:dyDescent="0.35">
      <c r="A834" s="489" t="s">
        <v>775</v>
      </c>
      <c r="B834" s="482" t="s">
        <v>163</v>
      </c>
      <c r="C834" s="492">
        <v>13</v>
      </c>
      <c r="D834" s="482" t="s">
        <v>312</v>
      </c>
      <c r="E834" s="482" t="s">
        <v>312</v>
      </c>
      <c r="F834" s="482" t="s">
        <v>2032</v>
      </c>
      <c r="G834" s="482" t="s">
        <v>2552</v>
      </c>
      <c r="H834" s="452" t="s">
        <v>2055</v>
      </c>
      <c r="I834" s="485" t="s">
        <v>2277</v>
      </c>
      <c r="J834" s="87"/>
      <c r="K834" s="87"/>
      <c r="L834" s="486"/>
      <c r="M834" s="87"/>
      <c r="N834" s="87"/>
      <c r="O834" s="87"/>
      <c r="P834" s="87"/>
      <c r="Q834" s="88"/>
      <c r="R834" s="88"/>
      <c r="S834" s="88"/>
      <c r="T834" s="88"/>
      <c r="U834" s="89"/>
    </row>
    <row r="835" spans="1:21" ht="60" customHeight="1" x14ac:dyDescent="0.35">
      <c r="A835" s="490"/>
      <c r="B835" s="483"/>
      <c r="C835" s="493"/>
      <c r="D835" s="483"/>
      <c r="E835" s="483"/>
      <c r="F835" s="483"/>
      <c r="G835" s="483"/>
      <c r="H835" s="453"/>
      <c r="I835" s="455"/>
      <c r="J835" s="87"/>
      <c r="K835" s="87"/>
      <c r="L835" s="487"/>
      <c r="M835" s="87"/>
      <c r="N835" s="87"/>
      <c r="O835" s="87"/>
      <c r="P835" s="87"/>
      <c r="Q835" s="88"/>
      <c r="R835" s="88"/>
      <c r="S835" s="88"/>
      <c r="T835" s="88"/>
      <c r="U835" s="89"/>
    </row>
    <row r="836" spans="1:21" ht="60" customHeight="1" thickBot="1" x14ac:dyDescent="0.4">
      <c r="A836" s="491"/>
      <c r="B836" s="484"/>
      <c r="C836" s="494"/>
      <c r="D836" s="484"/>
      <c r="E836" s="484"/>
      <c r="F836" s="484"/>
      <c r="G836" s="484"/>
      <c r="H836" s="454"/>
      <c r="I836" s="456"/>
      <c r="J836" s="87"/>
      <c r="K836" s="87"/>
      <c r="L836" s="488"/>
      <c r="M836" s="87"/>
      <c r="N836" s="87"/>
      <c r="O836" s="87"/>
      <c r="P836" s="87"/>
      <c r="Q836" s="88"/>
      <c r="R836" s="88"/>
      <c r="S836" s="88"/>
      <c r="T836" s="88"/>
      <c r="U836" s="89"/>
    </row>
    <row r="837" spans="1:21" ht="60" customHeight="1" x14ac:dyDescent="0.35">
      <c r="A837" s="489" t="s">
        <v>775</v>
      </c>
      <c r="B837" s="482" t="s">
        <v>163</v>
      </c>
      <c r="C837" s="492">
        <v>14</v>
      </c>
      <c r="D837" s="482" t="s">
        <v>312</v>
      </c>
      <c r="E837" s="482" t="s">
        <v>312</v>
      </c>
      <c r="F837" s="482" t="s">
        <v>2061</v>
      </c>
      <c r="G837" s="482" t="s">
        <v>2556</v>
      </c>
      <c r="H837" s="452" t="s">
        <v>2055</v>
      </c>
      <c r="I837" s="485" t="s">
        <v>2277</v>
      </c>
      <c r="J837" s="87"/>
      <c r="K837" s="87"/>
      <c r="L837" s="486"/>
      <c r="M837" s="87"/>
      <c r="N837" s="87"/>
      <c r="O837" s="87"/>
      <c r="P837" s="87"/>
      <c r="Q837" s="88"/>
      <c r="R837" s="88"/>
      <c r="S837" s="88"/>
      <c r="T837" s="88"/>
      <c r="U837" s="89"/>
    </row>
    <row r="838" spans="1:21" ht="60" customHeight="1" x14ac:dyDescent="0.35">
      <c r="A838" s="490"/>
      <c r="B838" s="483"/>
      <c r="C838" s="493"/>
      <c r="D838" s="483"/>
      <c r="E838" s="483"/>
      <c r="F838" s="483"/>
      <c r="G838" s="483"/>
      <c r="H838" s="453"/>
      <c r="I838" s="455"/>
      <c r="J838" s="87"/>
      <c r="K838" s="87"/>
      <c r="L838" s="487"/>
      <c r="M838" s="87"/>
      <c r="N838" s="87"/>
      <c r="O838" s="87"/>
      <c r="P838" s="87"/>
      <c r="Q838" s="88"/>
      <c r="R838" s="88"/>
      <c r="S838" s="88"/>
      <c r="T838" s="88"/>
      <c r="U838" s="89"/>
    </row>
    <row r="839" spans="1:21" ht="60" customHeight="1" thickBot="1" x14ac:dyDescent="0.4">
      <c r="A839" s="491"/>
      <c r="B839" s="484"/>
      <c r="C839" s="494"/>
      <c r="D839" s="484"/>
      <c r="E839" s="484"/>
      <c r="F839" s="484"/>
      <c r="G839" s="484"/>
      <c r="H839" s="454"/>
      <c r="I839" s="456"/>
      <c r="J839" s="87"/>
      <c r="K839" s="87"/>
      <c r="L839" s="488"/>
      <c r="M839" s="87"/>
      <c r="N839" s="87"/>
      <c r="O839" s="87"/>
      <c r="P839" s="87"/>
      <c r="Q839" s="88"/>
      <c r="R839" s="88"/>
      <c r="S839" s="88"/>
      <c r="T839" s="88"/>
      <c r="U839" s="89"/>
    </row>
    <row r="840" spans="1:21" ht="60" customHeight="1" x14ac:dyDescent="0.35">
      <c r="A840" s="489" t="s">
        <v>775</v>
      </c>
      <c r="B840" s="482" t="s">
        <v>163</v>
      </c>
      <c r="C840" s="492">
        <v>15</v>
      </c>
      <c r="D840" s="482" t="s">
        <v>2026</v>
      </c>
      <c r="E840" s="482" t="s">
        <v>247</v>
      </c>
      <c r="F840" s="482" t="s">
        <v>2032</v>
      </c>
      <c r="G840" s="482" t="s">
        <v>3162</v>
      </c>
      <c r="H840" s="452" t="s">
        <v>2055</v>
      </c>
      <c r="I840" s="485" t="s">
        <v>2277</v>
      </c>
      <c r="J840" s="87"/>
      <c r="K840" s="87"/>
      <c r="L840" s="486"/>
      <c r="M840" s="87"/>
      <c r="N840" s="87"/>
      <c r="O840" s="87"/>
      <c r="P840" s="87"/>
      <c r="Q840" s="88"/>
      <c r="R840" s="88"/>
      <c r="S840" s="88"/>
      <c r="T840" s="88"/>
      <c r="U840" s="89"/>
    </row>
    <row r="841" spans="1:21" ht="60" customHeight="1" x14ac:dyDescent="0.35">
      <c r="A841" s="490"/>
      <c r="B841" s="483"/>
      <c r="C841" s="493"/>
      <c r="D841" s="483"/>
      <c r="E841" s="483"/>
      <c r="F841" s="483"/>
      <c r="G841" s="483"/>
      <c r="H841" s="453"/>
      <c r="I841" s="455"/>
      <c r="J841" s="87"/>
      <c r="K841" s="87"/>
      <c r="L841" s="487"/>
      <c r="M841" s="87"/>
      <c r="N841" s="87"/>
      <c r="O841" s="87"/>
      <c r="P841" s="87"/>
      <c r="Q841" s="88"/>
      <c r="R841" s="88"/>
      <c r="S841" s="88"/>
      <c r="T841" s="88"/>
      <c r="U841" s="89"/>
    </row>
    <row r="842" spans="1:21" ht="60" customHeight="1" thickBot="1" x14ac:dyDescent="0.4">
      <c r="A842" s="491"/>
      <c r="B842" s="484"/>
      <c r="C842" s="494"/>
      <c r="D842" s="484"/>
      <c r="E842" s="484"/>
      <c r="F842" s="484"/>
      <c r="G842" s="484"/>
      <c r="H842" s="454"/>
      <c r="I842" s="456"/>
      <c r="J842" s="87"/>
      <c r="K842" s="87"/>
      <c r="L842" s="488"/>
      <c r="M842" s="87"/>
      <c r="N842" s="87"/>
      <c r="O842" s="87"/>
      <c r="P842" s="87"/>
      <c r="Q842" s="88"/>
      <c r="R842" s="88"/>
      <c r="S842" s="88"/>
      <c r="T842" s="88"/>
      <c r="U842" s="89"/>
    </row>
    <row r="843" spans="1:21" ht="60" customHeight="1" x14ac:dyDescent="0.35">
      <c r="A843" s="489" t="s">
        <v>775</v>
      </c>
      <c r="B843" s="482" t="s">
        <v>163</v>
      </c>
      <c r="C843" s="492">
        <v>16</v>
      </c>
      <c r="D843" s="482" t="s">
        <v>2026</v>
      </c>
      <c r="E843" s="482" t="s">
        <v>247</v>
      </c>
      <c r="F843" s="482" t="s">
        <v>2061</v>
      </c>
      <c r="G843" s="482" t="s">
        <v>3170</v>
      </c>
      <c r="H843" s="452" t="s">
        <v>2055</v>
      </c>
      <c r="I843" s="485" t="s">
        <v>2277</v>
      </c>
      <c r="J843" s="87"/>
      <c r="K843" s="87"/>
      <c r="L843" s="486"/>
      <c r="M843" s="87"/>
      <c r="N843" s="87"/>
      <c r="O843" s="87"/>
      <c r="P843" s="87"/>
      <c r="Q843" s="88"/>
      <c r="R843" s="88"/>
      <c r="S843" s="88"/>
      <c r="T843" s="88"/>
      <c r="U843" s="89"/>
    </row>
    <row r="844" spans="1:21" ht="60" customHeight="1" x14ac:dyDescent="0.35">
      <c r="A844" s="490"/>
      <c r="B844" s="483"/>
      <c r="C844" s="493"/>
      <c r="D844" s="483"/>
      <c r="E844" s="483"/>
      <c r="F844" s="483"/>
      <c r="G844" s="483"/>
      <c r="H844" s="453"/>
      <c r="I844" s="455"/>
      <c r="J844" s="87"/>
      <c r="K844" s="87"/>
      <c r="L844" s="487"/>
      <c r="M844" s="87"/>
      <c r="N844" s="87"/>
      <c r="O844" s="87"/>
      <c r="P844" s="87"/>
      <c r="Q844" s="88"/>
      <c r="R844" s="88"/>
      <c r="S844" s="88"/>
      <c r="T844" s="88"/>
      <c r="U844" s="89"/>
    </row>
    <row r="845" spans="1:21" ht="60" customHeight="1" thickBot="1" x14ac:dyDescent="0.4">
      <c r="A845" s="491"/>
      <c r="B845" s="484"/>
      <c r="C845" s="494"/>
      <c r="D845" s="484"/>
      <c r="E845" s="484"/>
      <c r="F845" s="484"/>
      <c r="G845" s="484"/>
      <c r="H845" s="454"/>
      <c r="I845" s="456"/>
      <c r="J845" s="87"/>
      <c r="K845" s="87"/>
      <c r="L845" s="488"/>
      <c r="M845" s="87"/>
      <c r="N845" s="87"/>
      <c r="O845" s="87"/>
      <c r="P845" s="87"/>
      <c r="Q845" s="88"/>
      <c r="R845" s="88"/>
      <c r="S845" s="88"/>
      <c r="T845" s="88"/>
      <c r="U845" s="89"/>
    </row>
    <row r="846" spans="1:21" ht="60" customHeight="1" x14ac:dyDescent="0.35">
      <c r="A846" s="489" t="s">
        <v>775</v>
      </c>
      <c r="B846" s="482" t="s">
        <v>163</v>
      </c>
      <c r="C846" s="492">
        <v>17</v>
      </c>
      <c r="D846" s="482" t="s">
        <v>2010</v>
      </c>
      <c r="E846" s="482" t="s">
        <v>243</v>
      </c>
      <c r="F846" s="482" t="s">
        <v>2032</v>
      </c>
      <c r="G846" s="482" t="s">
        <v>3174</v>
      </c>
      <c r="H846" s="452" t="s">
        <v>2055</v>
      </c>
      <c r="I846" s="485" t="s">
        <v>2277</v>
      </c>
      <c r="J846" s="87"/>
      <c r="K846" s="87"/>
      <c r="L846" s="486"/>
      <c r="M846" s="87"/>
      <c r="N846" s="87"/>
      <c r="O846" s="87"/>
      <c r="P846" s="87"/>
      <c r="Q846" s="88"/>
      <c r="R846" s="88"/>
      <c r="S846" s="88"/>
      <c r="T846" s="88"/>
      <c r="U846" s="89"/>
    </row>
    <row r="847" spans="1:21" ht="60" customHeight="1" x14ac:dyDescent="0.35">
      <c r="A847" s="490"/>
      <c r="B847" s="483"/>
      <c r="C847" s="493"/>
      <c r="D847" s="483"/>
      <c r="E847" s="483"/>
      <c r="F847" s="483"/>
      <c r="G847" s="483"/>
      <c r="H847" s="453"/>
      <c r="I847" s="455"/>
      <c r="J847" s="87"/>
      <c r="K847" s="87"/>
      <c r="L847" s="487"/>
      <c r="M847" s="87"/>
      <c r="N847" s="87"/>
      <c r="O847" s="87"/>
      <c r="P847" s="87"/>
      <c r="Q847" s="88"/>
      <c r="R847" s="88"/>
      <c r="S847" s="88"/>
      <c r="T847" s="88"/>
      <c r="U847" s="89"/>
    </row>
    <row r="848" spans="1:21" ht="60" customHeight="1" thickBot="1" x14ac:dyDescent="0.4">
      <c r="A848" s="491"/>
      <c r="B848" s="484"/>
      <c r="C848" s="494"/>
      <c r="D848" s="484"/>
      <c r="E848" s="484"/>
      <c r="F848" s="484"/>
      <c r="G848" s="484"/>
      <c r="H848" s="454"/>
      <c r="I848" s="456"/>
      <c r="J848" s="87"/>
      <c r="K848" s="87"/>
      <c r="L848" s="488"/>
      <c r="M848" s="87"/>
      <c r="N848" s="87"/>
      <c r="O848" s="87"/>
      <c r="P848" s="87"/>
      <c r="Q848" s="88"/>
      <c r="R848" s="88"/>
      <c r="S848" s="88"/>
      <c r="T848" s="88"/>
      <c r="U848" s="89"/>
    </row>
    <row r="849" spans="1:21" ht="60" customHeight="1" x14ac:dyDescent="0.35">
      <c r="A849" s="489" t="s">
        <v>775</v>
      </c>
      <c r="B849" s="482" t="s">
        <v>163</v>
      </c>
      <c r="C849" s="492">
        <v>18</v>
      </c>
      <c r="D849" s="482" t="s">
        <v>2010</v>
      </c>
      <c r="E849" s="482" t="s">
        <v>243</v>
      </c>
      <c r="F849" s="482" t="s">
        <v>2061</v>
      </c>
      <c r="G849" s="482" t="s">
        <v>3179</v>
      </c>
      <c r="H849" s="452" t="s">
        <v>2055</v>
      </c>
      <c r="I849" s="485" t="s">
        <v>2277</v>
      </c>
      <c r="J849" s="87"/>
      <c r="K849" s="87"/>
      <c r="L849" s="486"/>
      <c r="M849" s="87"/>
      <c r="N849" s="87"/>
      <c r="O849" s="87"/>
      <c r="P849" s="87"/>
      <c r="Q849" s="88"/>
      <c r="R849" s="88"/>
      <c r="S849" s="88"/>
      <c r="T849" s="88"/>
      <c r="U849" s="89"/>
    </row>
    <row r="850" spans="1:21" ht="60" customHeight="1" x14ac:dyDescent="0.35">
      <c r="A850" s="490"/>
      <c r="B850" s="483"/>
      <c r="C850" s="493"/>
      <c r="D850" s="483"/>
      <c r="E850" s="483"/>
      <c r="F850" s="483"/>
      <c r="G850" s="483"/>
      <c r="H850" s="453"/>
      <c r="I850" s="455"/>
      <c r="J850" s="87"/>
      <c r="K850" s="87"/>
      <c r="L850" s="487"/>
      <c r="M850" s="87"/>
      <c r="N850" s="87"/>
      <c r="O850" s="87"/>
      <c r="P850" s="87"/>
      <c r="Q850" s="88"/>
      <c r="R850" s="88"/>
      <c r="S850" s="88"/>
      <c r="T850" s="88"/>
      <c r="U850" s="89"/>
    </row>
    <row r="851" spans="1:21" ht="60" customHeight="1" thickBot="1" x14ac:dyDescent="0.4">
      <c r="A851" s="491"/>
      <c r="B851" s="484"/>
      <c r="C851" s="494"/>
      <c r="D851" s="484"/>
      <c r="E851" s="484"/>
      <c r="F851" s="484"/>
      <c r="G851" s="484"/>
      <c r="H851" s="454"/>
      <c r="I851" s="456"/>
      <c r="J851" s="87"/>
      <c r="K851" s="87"/>
      <c r="L851" s="488"/>
      <c r="M851" s="87"/>
      <c r="N851" s="87"/>
      <c r="O851" s="87"/>
      <c r="P851" s="87"/>
      <c r="Q851" s="88"/>
      <c r="R851" s="88"/>
      <c r="S851" s="88"/>
      <c r="T851" s="88"/>
      <c r="U851" s="89"/>
    </row>
    <row r="852" spans="1:21" ht="60" customHeight="1" x14ac:dyDescent="0.35">
      <c r="A852" s="489" t="s">
        <v>775</v>
      </c>
      <c r="B852" s="482" t="s">
        <v>163</v>
      </c>
      <c r="C852" s="492">
        <v>19</v>
      </c>
      <c r="D852" s="482" t="s">
        <v>3124</v>
      </c>
      <c r="E852" s="482" t="s">
        <v>227</v>
      </c>
      <c r="F852" s="482" t="s">
        <v>3181</v>
      </c>
      <c r="G852" s="482" t="s">
        <v>3182</v>
      </c>
      <c r="H852" s="452" t="s">
        <v>2055</v>
      </c>
      <c r="I852" s="485" t="s">
        <v>2277</v>
      </c>
      <c r="J852" s="87"/>
      <c r="K852" s="87"/>
      <c r="L852" s="486"/>
      <c r="M852" s="87"/>
      <c r="N852" s="87"/>
      <c r="O852" s="87"/>
      <c r="P852" s="87"/>
      <c r="Q852" s="88"/>
      <c r="R852" s="88"/>
      <c r="S852" s="88"/>
      <c r="T852" s="88"/>
      <c r="U852" s="89"/>
    </row>
    <row r="853" spans="1:21" ht="60" customHeight="1" x14ac:dyDescent="0.35">
      <c r="A853" s="490"/>
      <c r="B853" s="483"/>
      <c r="C853" s="493"/>
      <c r="D853" s="483"/>
      <c r="E853" s="483"/>
      <c r="F853" s="483"/>
      <c r="G853" s="483"/>
      <c r="H853" s="453"/>
      <c r="I853" s="455"/>
      <c r="J853" s="87"/>
      <c r="K853" s="87"/>
      <c r="L853" s="487"/>
      <c r="M853" s="87"/>
      <c r="N853" s="87"/>
      <c r="O853" s="87"/>
      <c r="P853" s="87"/>
      <c r="Q853" s="88"/>
      <c r="R853" s="88"/>
      <c r="S853" s="88"/>
      <c r="T853" s="88"/>
      <c r="U853" s="89"/>
    </row>
    <row r="854" spans="1:21" ht="60" customHeight="1" thickBot="1" x14ac:dyDescent="0.4">
      <c r="A854" s="491"/>
      <c r="B854" s="484"/>
      <c r="C854" s="494"/>
      <c r="D854" s="484"/>
      <c r="E854" s="484"/>
      <c r="F854" s="484"/>
      <c r="G854" s="484"/>
      <c r="H854" s="454"/>
      <c r="I854" s="456"/>
      <c r="J854" s="87"/>
      <c r="K854" s="87"/>
      <c r="L854" s="488"/>
      <c r="M854" s="87"/>
      <c r="N854" s="87"/>
      <c r="O854" s="87"/>
      <c r="P854" s="87"/>
      <c r="Q854" s="88"/>
      <c r="R854" s="88"/>
      <c r="S854" s="88"/>
      <c r="T854" s="88"/>
      <c r="U854" s="89"/>
    </row>
    <row r="855" spans="1:21" ht="60" customHeight="1" x14ac:dyDescent="0.35">
      <c r="A855" s="489" t="s">
        <v>775</v>
      </c>
      <c r="B855" s="482" t="s">
        <v>163</v>
      </c>
      <c r="C855" s="492">
        <v>20</v>
      </c>
      <c r="D855" s="482" t="s">
        <v>3184</v>
      </c>
      <c r="E855" s="482" t="s">
        <v>253</v>
      </c>
      <c r="F855" s="482" t="s">
        <v>3181</v>
      </c>
      <c r="G855" s="482" t="s">
        <v>3185</v>
      </c>
      <c r="H855" s="452" t="s">
        <v>2055</v>
      </c>
      <c r="I855" s="485" t="s">
        <v>2277</v>
      </c>
      <c r="J855" s="87"/>
      <c r="K855" s="87"/>
      <c r="L855" s="486"/>
      <c r="M855" s="87"/>
      <c r="N855" s="87"/>
      <c r="O855" s="87"/>
      <c r="P855" s="87"/>
      <c r="Q855" s="88"/>
      <c r="R855" s="88"/>
      <c r="S855" s="88"/>
      <c r="T855" s="88"/>
      <c r="U855" s="89"/>
    </row>
    <row r="856" spans="1:21" ht="60" customHeight="1" x14ac:dyDescent="0.35">
      <c r="A856" s="490"/>
      <c r="B856" s="483"/>
      <c r="C856" s="493"/>
      <c r="D856" s="483"/>
      <c r="E856" s="483"/>
      <c r="F856" s="483"/>
      <c r="G856" s="483"/>
      <c r="H856" s="453"/>
      <c r="I856" s="455"/>
      <c r="J856" s="87"/>
      <c r="K856" s="87"/>
      <c r="L856" s="487"/>
      <c r="M856" s="87"/>
      <c r="N856" s="87"/>
      <c r="O856" s="87"/>
      <c r="P856" s="87"/>
      <c r="Q856" s="88"/>
      <c r="R856" s="88"/>
      <c r="S856" s="88"/>
      <c r="T856" s="88"/>
      <c r="U856" s="89"/>
    </row>
    <row r="857" spans="1:21" ht="60" customHeight="1" thickBot="1" x14ac:dyDescent="0.4">
      <c r="A857" s="491"/>
      <c r="B857" s="484"/>
      <c r="C857" s="494"/>
      <c r="D857" s="484"/>
      <c r="E857" s="484"/>
      <c r="F857" s="484"/>
      <c r="G857" s="484"/>
      <c r="H857" s="454"/>
      <c r="I857" s="456"/>
      <c r="J857" s="87"/>
      <c r="K857" s="87"/>
      <c r="L857" s="488"/>
      <c r="M857" s="87"/>
      <c r="N857" s="87"/>
      <c r="O857" s="87"/>
      <c r="P857" s="87"/>
      <c r="Q857" s="88"/>
      <c r="R857" s="88"/>
      <c r="S857" s="88"/>
      <c r="T857" s="88"/>
      <c r="U857" s="89"/>
    </row>
    <row r="858" spans="1:21" s="223" customFormat="1" ht="60" customHeight="1" x14ac:dyDescent="0.35">
      <c r="A858" s="459" t="s">
        <v>171</v>
      </c>
      <c r="B858" s="462" t="s">
        <v>163</v>
      </c>
      <c r="C858" s="465">
        <v>1</v>
      </c>
      <c r="D858" s="462" t="s">
        <v>3915</v>
      </c>
      <c r="E858" s="462" t="s">
        <v>253</v>
      </c>
      <c r="F858" s="462" t="s">
        <v>2032</v>
      </c>
      <c r="G858" s="462" t="s">
        <v>3916</v>
      </c>
      <c r="H858" s="468" t="s">
        <v>2044</v>
      </c>
      <c r="I858" s="469" t="s">
        <v>2278</v>
      </c>
      <c r="J858" s="219" t="s">
        <v>3921</v>
      </c>
      <c r="K858" s="219" t="s">
        <v>3922</v>
      </c>
      <c r="L858" s="475" t="s">
        <v>3923</v>
      </c>
      <c r="M858" s="219" t="s">
        <v>3924</v>
      </c>
      <c r="N858" s="220">
        <v>45838</v>
      </c>
      <c r="O858" s="219"/>
      <c r="P858" s="219"/>
      <c r="Q858" s="221"/>
      <c r="R858" s="221"/>
      <c r="S858" s="221"/>
      <c r="T858" s="221"/>
      <c r="U858" s="222"/>
    </row>
    <row r="859" spans="1:21" s="223" customFormat="1" ht="60" customHeight="1" x14ac:dyDescent="0.35">
      <c r="A859" s="460"/>
      <c r="B859" s="463"/>
      <c r="C859" s="466"/>
      <c r="D859" s="463"/>
      <c r="E859" s="463"/>
      <c r="F859" s="463"/>
      <c r="G859" s="463"/>
      <c r="H859" s="460"/>
      <c r="I859" s="470"/>
      <c r="J859" s="219"/>
      <c r="K859" s="219"/>
      <c r="L859" s="476"/>
      <c r="M859" s="219"/>
      <c r="N859" s="219"/>
      <c r="O859" s="219"/>
      <c r="P859" s="219"/>
      <c r="Q859" s="221"/>
      <c r="R859" s="221"/>
      <c r="S859" s="221"/>
      <c r="T859" s="221"/>
      <c r="U859" s="222"/>
    </row>
    <row r="860" spans="1:21" s="223" customFormat="1" ht="60" customHeight="1" thickBot="1" x14ac:dyDescent="0.4">
      <c r="A860" s="461"/>
      <c r="B860" s="464"/>
      <c r="C860" s="467"/>
      <c r="D860" s="464"/>
      <c r="E860" s="464"/>
      <c r="F860" s="464"/>
      <c r="G860" s="464"/>
      <c r="H860" s="461"/>
      <c r="I860" s="471"/>
      <c r="J860" s="219"/>
      <c r="K860" s="219"/>
      <c r="L860" s="477"/>
      <c r="M860" s="219"/>
      <c r="N860" s="219"/>
      <c r="O860" s="219"/>
      <c r="P860" s="219"/>
      <c r="Q860" s="221"/>
      <c r="R860" s="221"/>
      <c r="S860" s="221"/>
      <c r="T860" s="221"/>
      <c r="U860" s="222"/>
    </row>
    <row r="861" spans="1:21" s="223" customFormat="1" ht="60" customHeight="1" x14ac:dyDescent="0.35">
      <c r="A861" s="459" t="s">
        <v>171</v>
      </c>
      <c r="B861" s="462" t="s">
        <v>163</v>
      </c>
      <c r="C861" s="465">
        <v>2</v>
      </c>
      <c r="D861" s="462" t="s">
        <v>3915</v>
      </c>
      <c r="E861" s="462" t="s">
        <v>253</v>
      </c>
      <c r="F861" s="462" t="s">
        <v>2061</v>
      </c>
      <c r="G861" s="462" t="s">
        <v>3917</v>
      </c>
      <c r="H861" s="468" t="s">
        <v>2055</v>
      </c>
      <c r="I861" s="469" t="s">
        <v>2277</v>
      </c>
      <c r="J861" s="219"/>
      <c r="K861" s="219"/>
      <c r="L861" s="475"/>
      <c r="M861" s="219"/>
      <c r="N861" s="220"/>
      <c r="O861" s="219"/>
      <c r="P861" s="219"/>
      <c r="Q861" s="221"/>
      <c r="R861" s="221"/>
      <c r="S861" s="221"/>
      <c r="T861" s="221"/>
      <c r="U861" s="222"/>
    </row>
    <row r="862" spans="1:21" s="223" customFormat="1" ht="60" customHeight="1" x14ac:dyDescent="0.35">
      <c r="A862" s="460"/>
      <c r="B862" s="463"/>
      <c r="C862" s="466"/>
      <c r="D862" s="463"/>
      <c r="E862" s="463"/>
      <c r="F862" s="463"/>
      <c r="G862" s="463"/>
      <c r="H862" s="460"/>
      <c r="I862" s="470"/>
      <c r="J862" s="219"/>
      <c r="K862" s="219"/>
      <c r="L862" s="476"/>
      <c r="M862" s="219"/>
      <c r="N862" s="219"/>
      <c r="O862" s="219"/>
      <c r="P862" s="219"/>
      <c r="Q862" s="221"/>
      <c r="R862" s="221"/>
      <c r="S862" s="221"/>
      <c r="T862" s="221"/>
      <c r="U862" s="222"/>
    </row>
    <row r="863" spans="1:21" s="223" customFormat="1" ht="60" customHeight="1" thickBot="1" x14ac:dyDescent="0.4">
      <c r="A863" s="461"/>
      <c r="B863" s="464"/>
      <c r="C863" s="467"/>
      <c r="D863" s="464"/>
      <c r="E863" s="464"/>
      <c r="F863" s="464"/>
      <c r="G863" s="464"/>
      <c r="H863" s="461"/>
      <c r="I863" s="471"/>
      <c r="J863" s="219"/>
      <c r="K863" s="219"/>
      <c r="L863" s="477"/>
      <c r="M863" s="219"/>
      <c r="N863" s="219"/>
      <c r="O863" s="219"/>
      <c r="P863" s="219"/>
      <c r="Q863" s="221"/>
      <c r="R863" s="221"/>
      <c r="S863" s="221"/>
      <c r="T863" s="221"/>
      <c r="U863" s="222"/>
    </row>
    <row r="864" spans="1:21" s="223" customFormat="1" ht="60" customHeight="1" x14ac:dyDescent="0.35">
      <c r="A864" s="459" t="s">
        <v>171</v>
      </c>
      <c r="B864" s="462" t="s">
        <v>163</v>
      </c>
      <c r="C864" s="465">
        <v>3</v>
      </c>
      <c r="D864" s="462" t="s">
        <v>3918</v>
      </c>
      <c r="E864" s="462" t="s">
        <v>253</v>
      </c>
      <c r="F864" s="462" t="s">
        <v>2032</v>
      </c>
      <c r="G864" s="462" t="s">
        <v>3919</v>
      </c>
      <c r="H864" s="468" t="s">
        <v>2092</v>
      </c>
      <c r="I864" s="469" t="s">
        <v>2278</v>
      </c>
      <c r="J864" s="219" t="s">
        <v>3921</v>
      </c>
      <c r="K864" s="219" t="s">
        <v>3922</v>
      </c>
      <c r="L864" s="475" t="s">
        <v>3923</v>
      </c>
      <c r="M864" s="219" t="s">
        <v>3924</v>
      </c>
      <c r="N864" s="220">
        <v>45838</v>
      </c>
      <c r="O864" s="219"/>
      <c r="P864" s="219"/>
      <c r="Q864" s="221"/>
      <c r="R864" s="221"/>
      <c r="S864" s="221"/>
      <c r="T864" s="221"/>
      <c r="U864" s="222"/>
    </row>
    <row r="865" spans="1:21" s="223" customFormat="1" ht="60" customHeight="1" x14ac:dyDescent="0.35">
      <c r="A865" s="460"/>
      <c r="B865" s="463"/>
      <c r="C865" s="466"/>
      <c r="D865" s="463"/>
      <c r="E865" s="463"/>
      <c r="F865" s="463"/>
      <c r="G865" s="463"/>
      <c r="H865" s="460"/>
      <c r="I865" s="470"/>
      <c r="J865" s="219"/>
      <c r="K865" s="219"/>
      <c r="L865" s="476"/>
      <c r="M865" s="219"/>
      <c r="N865" s="219"/>
      <c r="O865" s="219"/>
      <c r="P865" s="219"/>
      <c r="Q865" s="221"/>
      <c r="R865" s="221"/>
      <c r="S865" s="221"/>
      <c r="T865" s="221"/>
      <c r="U865" s="222"/>
    </row>
    <row r="866" spans="1:21" s="223" customFormat="1" ht="60" customHeight="1" thickBot="1" x14ac:dyDescent="0.4">
      <c r="A866" s="461"/>
      <c r="B866" s="464"/>
      <c r="C866" s="467"/>
      <c r="D866" s="464"/>
      <c r="E866" s="464"/>
      <c r="F866" s="464"/>
      <c r="G866" s="464"/>
      <c r="H866" s="461"/>
      <c r="I866" s="471"/>
      <c r="J866" s="219"/>
      <c r="K866" s="219"/>
      <c r="L866" s="477"/>
      <c r="M866" s="219"/>
      <c r="N866" s="219"/>
      <c r="O866" s="219"/>
      <c r="P866" s="219"/>
      <c r="Q866" s="221"/>
      <c r="R866" s="221"/>
      <c r="S866" s="221"/>
      <c r="T866" s="221"/>
      <c r="U866" s="222"/>
    </row>
    <row r="867" spans="1:21" s="223" customFormat="1" ht="60" customHeight="1" x14ac:dyDescent="0.35">
      <c r="A867" s="459" t="s">
        <v>171</v>
      </c>
      <c r="B867" s="462" t="s">
        <v>163</v>
      </c>
      <c r="C867" s="465">
        <v>4</v>
      </c>
      <c r="D867" s="462" t="s">
        <v>3918</v>
      </c>
      <c r="E867" s="462" t="s">
        <v>253</v>
      </c>
      <c r="F867" s="462" t="s">
        <v>2061</v>
      </c>
      <c r="G867" s="462" t="s">
        <v>3920</v>
      </c>
      <c r="H867" s="468" t="s">
        <v>2044</v>
      </c>
      <c r="I867" s="469" t="s">
        <v>2278</v>
      </c>
      <c r="J867" s="219" t="s">
        <v>3925</v>
      </c>
      <c r="K867" s="219" t="s">
        <v>3926</v>
      </c>
      <c r="L867" s="475" t="s">
        <v>3923</v>
      </c>
      <c r="M867" s="219" t="s">
        <v>3924</v>
      </c>
      <c r="N867" s="220">
        <v>45838</v>
      </c>
      <c r="O867" s="219"/>
      <c r="P867" s="219"/>
      <c r="Q867" s="221"/>
      <c r="R867" s="221"/>
      <c r="S867" s="221"/>
      <c r="T867" s="221"/>
      <c r="U867" s="222"/>
    </row>
    <row r="868" spans="1:21" s="223" customFormat="1" ht="60" customHeight="1" x14ac:dyDescent="0.35">
      <c r="A868" s="460"/>
      <c r="B868" s="463"/>
      <c r="C868" s="466"/>
      <c r="D868" s="463"/>
      <c r="E868" s="463"/>
      <c r="F868" s="463"/>
      <c r="G868" s="463"/>
      <c r="H868" s="460"/>
      <c r="I868" s="470"/>
      <c r="J868" s="219" t="s">
        <v>3927</v>
      </c>
      <c r="K868" s="219" t="s">
        <v>3928</v>
      </c>
      <c r="L868" s="476"/>
      <c r="M868" s="219" t="s">
        <v>3929</v>
      </c>
      <c r="N868" s="220">
        <v>45838</v>
      </c>
      <c r="O868" s="219"/>
      <c r="P868" s="219"/>
      <c r="Q868" s="221"/>
      <c r="R868" s="221"/>
      <c r="S868" s="221"/>
      <c r="T868" s="221"/>
      <c r="U868" s="222"/>
    </row>
    <row r="869" spans="1:21" s="223" customFormat="1" ht="60" customHeight="1" thickBot="1" x14ac:dyDescent="0.4">
      <c r="A869" s="461"/>
      <c r="B869" s="464"/>
      <c r="C869" s="467"/>
      <c r="D869" s="464"/>
      <c r="E869" s="464"/>
      <c r="F869" s="464"/>
      <c r="G869" s="464"/>
      <c r="H869" s="461"/>
      <c r="I869" s="471"/>
      <c r="J869" s="219"/>
      <c r="K869" s="219"/>
      <c r="L869" s="477"/>
      <c r="M869" s="219"/>
      <c r="N869" s="219"/>
      <c r="O869" s="219"/>
      <c r="P869" s="219"/>
      <c r="Q869" s="221"/>
      <c r="R869" s="221"/>
      <c r="S869" s="221"/>
      <c r="T869" s="221"/>
      <c r="U869" s="222"/>
    </row>
    <row r="870" spans="1:21" s="223" customFormat="1" ht="60" customHeight="1" x14ac:dyDescent="0.35">
      <c r="A870" s="459" t="s">
        <v>171</v>
      </c>
      <c r="B870" s="462" t="s">
        <v>163</v>
      </c>
      <c r="C870" s="465">
        <v>5</v>
      </c>
      <c r="D870" s="462" t="s">
        <v>465</v>
      </c>
      <c r="E870" s="462" t="s">
        <v>175</v>
      </c>
      <c r="F870" s="462" t="s">
        <v>2032</v>
      </c>
      <c r="G870" s="462" t="s">
        <v>2550</v>
      </c>
      <c r="H870" s="468" t="s">
        <v>2055</v>
      </c>
      <c r="I870" s="469" t="s">
        <v>2277</v>
      </c>
      <c r="J870" s="219"/>
      <c r="K870" s="219"/>
      <c r="L870" s="475"/>
      <c r="M870" s="219"/>
      <c r="N870" s="219"/>
      <c r="O870" s="219"/>
      <c r="P870" s="219"/>
      <c r="Q870" s="221"/>
      <c r="R870" s="221"/>
      <c r="S870" s="221"/>
      <c r="T870" s="221"/>
      <c r="U870" s="222"/>
    </row>
    <row r="871" spans="1:21" s="223" customFormat="1" ht="60" customHeight="1" x14ac:dyDescent="0.35">
      <c r="A871" s="460"/>
      <c r="B871" s="463"/>
      <c r="C871" s="466"/>
      <c r="D871" s="463"/>
      <c r="E871" s="463"/>
      <c r="F871" s="463"/>
      <c r="G871" s="463"/>
      <c r="H871" s="460"/>
      <c r="I871" s="470"/>
      <c r="J871" s="219"/>
      <c r="K871" s="219"/>
      <c r="L871" s="476"/>
      <c r="M871" s="219"/>
      <c r="N871" s="219"/>
      <c r="O871" s="219"/>
      <c r="P871" s="219"/>
      <c r="Q871" s="221"/>
      <c r="R871" s="221"/>
      <c r="S871" s="221"/>
      <c r="T871" s="221"/>
      <c r="U871" s="222"/>
    </row>
    <row r="872" spans="1:21" s="223" customFormat="1" ht="60" customHeight="1" thickBot="1" x14ac:dyDescent="0.4">
      <c r="A872" s="461"/>
      <c r="B872" s="464"/>
      <c r="C872" s="467"/>
      <c r="D872" s="464"/>
      <c r="E872" s="464"/>
      <c r="F872" s="464"/>
      <c r="G872" s="464"/>
      <c r="H872" s="461"/>
      <c r="I872" s="471"/>
      <c r="J872" s="219"/>
      <c r="K872" s="219"/>
      <c r="L872" s="477"/>
      <c r="M872" s="219"/>
      <c r="N872" s="219"/>
      <c r="O872" s="219"/>
      <c r="P872" s="219"/>
      <c r="Q872" s="221"/>
      <c r="R872" s="221"/>
      <c r="S872" s="221"/>
      <c r="T872" s="221"/>
      <c r="U872" s="222"/>
    </row>
    <row r="873" spans="1:21" s="223" customFormat="1" ht="60" customHeight="1" x14ac:dyDescent="0.35">
      <c r="A873" s="459" t="s">
        <v>171</v>
      </c>
      <c r="B873" s="462" t="s">
        <v>163</v>
      </c>
      <c r="C873" s="465">
        <v>6</v>
      </c>
      <c r="D873" s="462" t="s">
        <v>465</v>
      </c>
      <c r="E873" s="462" t="s">
        <v>175</v>
      </c>
      <c r="F873" s="462" t="s">
        <v>2061</v>
      </c>
      <c r="G873" s="462" t="s">
        <v>2551</v>
      </c>
      <c r="H873" s="468" t="s">
        <v>2055</v>
      </c>
      <c r="I873" s="469" t="s">
        <v>2277</v>
      </c>
      <c r="J873" s="219"/>
      <c r="K873" s="219"/>
      <c r="L873" s="475"/>
      <c r="M873" s="219"/>
      <c r="N873" s="219"/>
      <c r="O873" s="219"/>
      <c r="P873" s="219"/>
      <c r="Q873" s="221"/>
      <c r="R873" s="221"/>
      <c r="S873" s="221"/>
      <c r="T873" s="221"/>
      <c r="U873" s="222"/>
    </row>
    <row r="874" spans="1:21" s="223" customFormat="1" ht="60" customHeight="1" x14ac:dyDescent="0.35">
      <c r="A874" s="460"/>
      <c r="B874" s="463"/>
      <c r="C874" s="466"/>
      <c r="D874" s="463"/>
      <c r="E874" s="463"/>
      <c r="F874" s="463"/>
      <c r="G874" s="463"/>
      <c r="H874" s="460"/>
      <c r="I874" s="470"/>
      <c r="J874" s="219"/>
      <c r="K874" s="219"/>
      <c r="L874" s="476"/>
      <c r="M874" s="219"/>
      <c r="N874" s="219"/>
      <c r="O874" s="219"/>
      <c r="P874" s="219"/>
      <c r="Q874" s="221"/>
      <c r="R874" s="221"/>
      <c r="S874" s="221"/>
      <c r="T874" s="221"/>
      <c r="U874" s="222"/>
    </row>
    <row r="875" spans="1:21" s="223" customFormat="1" ht="60" customHeight="1" thickBot="1" x14ac:dyDescent="0.4">
      <c r="A875" s="461"/>
      <c r="B875" s="464"/>
      <c r="C875" s="467"/>
      <c r="D875" s="464"/>
      <c r="E875" s="464"/>
      <c r="F875" s="464"/>
      <c r="G875" s="464"/>
      <c r="H875" s="461"/>
      <c r="I875" s="471"/>
      <c r="J875" s="219"/>
      <c r="K875" s="219"/>
      <c r="L875" s="477"/>
      <c r="M875" s="219"/>
      <c r="N875" s="219"/>
      <c r="O875" s="219"/>
      <c r="P875" s="219"/>
      <c r="Q875" s="221"/>
      <c r="R875" s="221"/>
      <c r="S875" s="221"/>
      <c r="T875" s="221"/>
      <c r="U875" s="222"/>
    </row>
    <row r="876" spans="1:21" s="223" customFormat="1" ht="60" customHeight="1" x14ac:dyDescent="0.35">
      <c r="A876" s="459" t="s">
        <v>171</v>
      </c>
      <c r="B876" s="462" t="s">
        <v>163</v>
      </c>
      <c r="C876" s="465">
        <v>7</v>
      </c>
      <c r="D876" s="462" t="s">
        <v>1957</v>
      </c>
      <c r="E876" s="462" t="s">
        <v>695</v>
      </c>
      <c r="F876" s="462" t="s">
        <v>2032</v>
      </c>
      <c r="G876" s="462" t="s">
        <v>2803</v>
      </c>
      <c r="H876" s="468" t="s">
        <v>2044</v>
      </c>
      <c r="I876" s="469" t="s">
        <v>2278</v>
      </c>
      <c r="J876" s="219" t="s">
        <v>3921</v>
      </c>
      <c r="K876" s="219" t="s">
        <v>3922</v>
      </c>
      <c r="L876" s="475" t="s">
        <v>3923</v>
      </c>
      <c r="M876" s="219" t="s">
        <v>3924</v>
      </c>
      <c r="N876" s="220">
        <v>45838</v>
      </c>
      <c r="O876" s="219"/>
      <c r="P876" s="219"/>
      <c r="Q876" s="221"/>
      <c r="R876" s="221"/>
      <c r="S876" s="221"/>
      <c r="T876" s="221"/>
      <c r="U876" s="222"/>
    </row>
    <row r="877" spans="1:21" s="223" customFormat="1" ht="60" customHeight="1" x14ac:dyDescent="0.35">
      <c r="A877" s="460"/>
      <c r="B877" s="463"/>
      <c r="C877" s="466"/>
      <c r="D877" s="463"/>
      <c r="E877" s="463"/>
      <c r="F877" s="463"/>
      <c r="G877" s="463"/>
      <c r="H877" s="460"/>
      <c r="I877" s="470"/>
      <c r="J877" s="219"/>
      <c r="K877" s="219"/>
      <c r="L877" s="476"/>
      <c r="M877" s="219"/>
      <c r="N877" s="219"/>
      <c r="O877" s="219"/>
      <c r="P877" s="219"/>
      <c r="Q877" s="221"/>
      <c r="R877" s="221"/>
      <c r="S877" s="221"/>
      <c r="T877" s="221"/>
      <c r="U877" s="222"/>
    </row>
    <row r="878" spans="1:21" s="223" customFormat="1" ht="60" customHeight="1" thickBot="1" x14ac:dyDescent="0.4">
      <c r="A878" s="461"/>
      <c r="B878" s="464"/>
      <c r="C878" s="467"/>
      <c r="D878" s="464"/>
      <c r="E878" s="464"/>
      <c r="F878" s="464"/>
      <c r="G878" s="464"/>
      <c r="H878" s="461"/>
      <c r="I878" s="471"/>
      <c r="J878" s="219"/>
      <c r="K878" s="219"/>
      <c r="L878" s="477"/>
      <c r="M878" s="219"/>
      <c r="N878" s="219"/>
      <c r="O878" s="219"/>
      <c r="P878" s="219"/>
      <c r="Q878" s="221"/>
      <c r="R878" s="221"/>
      <c r="S878" s="221"/>
      <c r="T878" s="221"/>
      <c r="U878" s="222"/>
    </row>
    <row r="879" spans="1:21" s="223" customFormat="1" ht="60" customHeight="1" x14ac:dyDescent="0.35">
      <c r="A879" s="459" t="s">
        <v>171</v>
      </c>
      <c r="B879" s="462" t="s">
        <v>163</v>
      </c>
      <c r="C879" s="465">
        <v>8</v>
      </c>
      <c r="D879" s="462" t="s">
        <v>1957</v>
      </c>
      <c r="E879" s="462" t="s">
        <v>695</v>
      </c>
      <c r="F879" s="462" t="s">
        <v>2061</v>
      </c>
      <c r="G879" s="462" t="s">
        <v>2804</v>
      </c>
      <c r="H879" s="468" t="s">
        <v>2055</v>
      </c>
      <c r="I879" s="469" t="s">
        <v>2277</v>
      </c>
      <c r="J879" s="219"/>
      <c r="K879" s="219"/>
      <c r="L879" s="475"/>
      <c r="M879" s="219"/>
      <c r="N879" s="219"/>
      <c r="O879" s="219"/>
      <c r="P879" s="219"/>
      <c r="Q879" s="221"/>
      <c r="R879" s="221"/>
      <c r="S879" s="221"/>
      <c r="T879" s="221"/>
      <c r="U879" s="222"/>
    </row>
    <row r="880" spans="1:21" s="223" customFormat="1" ht="60" customHeight="1" x14ac:dyDescent="0.35">
      <c r="A880" s="460"/>
      <c r="B880" s="463"/>
      <c r="C880" s="466"/>
      <c r="D880" s="463"/>
      <c r="E880" s="463"/>
      <c r="F880" s="463"/>
      <c r="G880" s="463"/>
      <c r="H880" s="460"/>
      <c r="I880" s="470"/>
      <c r="J880" s="219"/>
      <c r="K880" s="219"/>
      <c r="L880" s="476"/>
      <c r="M880" s="219"/>
      <c r="N880" s="219"/>
      <c r="O880" s="219"/>
      <c r="P880" s="219"/>
      <c r="Q880" s="221"/>
      <c r="R880" s="221"/>
      <c r="S880" s="221"/>
      <c r="T880" s="221"/>
      <c r="U880" s="222"/>
    </row>
    <row r="881" spans="1:21" s="223" customFormat="1" ht="60" customHeight="1" thickBot="1" x14ac:dyDescent="0.4">
      <c r="A881" s="461"/>
      <c r="B881" s="464"/>
      <c r="C881" s="467"/>
      <c r="D881" s="464"/>
      <c r="E881" s="464"/>
      <c r="F881" s="464"/>
      <c r="G881" s="464"/>
      <c r="H881" s="461"/>
      <c r="I881" s="471"/>
      <c r="J881" s="219"/>
      <c r="K881" s="219"/>
      <c r="L881" s="477"/>
      <c r="M881" s="219"/>
      <c r="N881" s="219"/>
      <c r="O881" s="219"/>
      <c r="P881" s="219"/>
      <c r="Q881" s="221"/>
      <c r="R881" s="221"/>
      <c r="S881" s="221"/>
      <c r="T881" s="221"/>
      <c r="U881" s="222"/>
    </row>
    <row r="882" spans="1:21" s="223" customFormat="1" ht="60" customHeight="1" x14ac:dyDescent="0.35">
      <c r="A882" s="459" t="s">
        <v>171</v>
      </c>
      <c r="B882" s="462" t="s">
        <v>163</v>
      </c>
      <c r="C882" s="465">
        <v>9</v>
      </c>
      <c r="D882" s="462" t="s">
        <v>312</v>
      </c>
      <c r="E882" s="462" t="s">
        <v>312</v>
      </c>
      <c r="F882" s="462" t="s">
        <v>2032</v>
      </c>
      <c r="G882" s="462" t="s">
        <v>2552</v>
      </c>
      <c r="H882" s="468" t="s">
        <v>2092</v>
      </c>
      <c r="I882" s="469" t="s">
        <v>2278</v>
      </c>
      <c r="J882" s="219" t="s">
        <v>3921</v>
      </c>
      <c r="K882" s="219" t="s">
        <v>3922</v>
      </c>
      <c r="L882" s="475" t="s">
        <v>3923</v>
      </c>
      <c r="M882" s="219" t="s">
        <v>3924</v>
      </c>
      <c r="N882" s="220">
        <v>45838</v>
      </c>
      <c r="O882" s="219"/>
      <c r="P882" s="219"/>
      <c r="Q882" s="221"/>
      <c r="R882" s="221"/>
      <c r="S882" s="221"/>
      <c r="T882" s="221"/>
      <c r="U882" s="222"/>
    </row>
    <row r="883" spans="1:21" s="223" customFormat="1" ht="60" customHeight="1" x14ac:dyDescent="0.35">
      <c r="A883" s="460"/>
      <c r="B883" s="463"/>
      <c r="C883" s="466"/>
      <c r="D883" s="463"/>
      <c r="E883" s="463"/>
      <c r="F883" s="463"/>
      <c r="G883" s="463"/>
      <c r="H883" s="460"/>
      <c r="I883" s="470"/>
      <c r="J883" s="219"/>
      <c r="K883" s="219"/>
      <c r="L883" s="476"/>
      <c r="M883" s="219"/>
      <c r="N883" s="219"/>
      <c r="O883" s="219"/>
      <c r="P883" s="219"/>
      <c r="Q883" s="221"/>
      <c r="R883" s="221"/>
      <c r="S883" s="221"/>
      <c r="T883" s="221"/>
      <c r="U883" s="222"/>
    </row>
    <row r="884" spans="1:21" s="223" customFormat="1" ht="60" customHeight="1" thickBot="1" x14ac:dyDescent="0.4">
      <c r="A884" s="461"/>
      <c r="B884" s="464"/>
      <c r="C884" s="467"/>
      <c r="D884" s="464"/>
      <c r="E884" s="464"/>
      <c r="F884" s="464"/>
      <c r="G884" s="464"/>
      <c r="H884" s="461"/>
      <c r="I884" s="471"/>
      <c r="J884" s="219"/>
      <c r="K884" s="219"/>
      <c r="L884" s="477"/>
      <c r="M884" s="219"/>
      <c r="N884" s="219"/>
      <c r="O884" s="219"/>
      <c r="P884" s="219"/>
      <c r="Q884" s="221"/>
      <c r="R884" s="221"/>
      <c r="S884" s="221"/>
      <c r="T884" s="221"/>
      <c r="U884" s="222"/>
    </row>
    <row r="885" spans="1:21" s="223" customFormat="1" ht="60" customHeight="1" x14ac:dyDescent="0.35">
      <c r="A885" s="459" t="s">
        <v>171</v>
      </c>
      <c r="B885" s="462" t="s">
        <v>163</v>
      </c>
      <c r="C885" s="465">
        <v>10</v>
      </c>
      <c r="D885" s="462" t="s">
        <v>312</v>
      </c>
      <c r="E885" s="462" t="s">
        <v>312</v>
      </c>
      <c r="F885" s="462" t="s">
        <v>2061</v>
      </c>
      <c r="G885" s="462" t="s">
        <v>2556</v>
      </c>
      <c r="H885" s="468" t="s">
        <v>2044</v>
      </c>
      <c r="I885" s="469" t="s">
        <v>2278</v>
      </c>
      <c r="J885" s="219" t="s">
        <v>3925</v>
      </c>
      <c r="K885" s="219" t="s">
        <v>3926</v>
      </c>
      <c r="L885" s="475" t="s">
        <v>3923</v>
      </c>
      <c r="M885" s="219" t="s">
        <v>3924</v>
      </c>
      <c r="N885" s="220">
        <v>45838</v>
      </c>
      <c r="O885" s="219"/>
      <c r="P885" s="219"/>
      <c r="Q885" s="221"/>
      <c r="R885" s="221"/>
      <c r="S885" s="221"/>
      <c r="T885" s="221"/>
      <c r="U885" s="222"/>
    </row>
    <row r="886" spans="1:21" s="223" customFormat="1" ht="60" customHeight="1" x14ac:dyDescent="0.35">
      <c r="A886" s="460"/>
      <c r="B886" s="463"/>
      <c r="C886" s="466"/>
      <c r="D886" s="463"/>
      <c r="E886" s="463"/>
      <c r="F886" s="463"/>
      <c r="G886" s="463"/>
      <c r="H886" s="460"/>
      <c r="I886" s="470"/>
      <c r="J886" s="219" t="s">
        <v>3927</v>
      </c>
      <c r="K886" s="219" t="s">
        <v>3928</v>
      </c>
      <c r="L886" s="476"/>
      <c r="M886" s="219" t="s">
        <v>3929</v>
      </c>
      <c r="N886" s="220">
        <v>45838</v>
      </c>
      <c r="O886" s="219"/>
      <c r="P886" s="219"/>
      <c r="Q886" s="221"/>
      <c r="R886" s="221"/>
      <c r="S886" s="221"/>
      <c r="T886" s="221"/>
      <c r="U886" s="222"/>
    </row>
    <row r="887" spans="1:21" s="223" customFormat="1" ht="60" customHeight="1" thickBot="1" x14ac:dyDescent="0.4">
      <c r="A887" s="461"/>
      <c r="B887" s="464"/>
      <c r="C887" s="467"/>
      <c r="D887" s="464"/>
      <c r="E887" s="464"/>
      <c r="F887" s="464"/>
      <c r="G887" s="464"/>
      <c r="H887" s="461"/>
      <c r="I887" s="471"/>
      <c r="J887" s="219"/>
      <c r="K887" s="219"/>
      <c r="L887" s="477"/>
      <c r="M887" s="219"/>
      <c r="N887" s="239"/>
      <c r="O887" s="219"/>
      <c r="P887" s="219"/>
      <c r="Q887" s="246"/>
      <c r="R887" s="246"/>
      <c r="S887" s="246"/>
      <c r="T887" s="246"/>
      <c r="U887" s="247"/>
    </row>
    <row r="888" spans="1:21" ht="60" customHeight="1" x14ac:dyDescent="0.35">
      <c r="A888" s="459" t="s">
        <v>3930</v>
      </c>
      <c r="B888" s="462" t="s">
        <v>163</v>
      </c>
      <c r="C888" s="465">
        <v>3</v>
      </c>
      <c r="D888" s="462" t="s">
        <v>3915</v>
      </c>
      <c r="E888" s="462" t="s">
        <v>253</v>
      </c>
      <c r="F888" s="462" t="s">
        <v>2032</v>
      </c>
      <c r="G888" s="462" t="s">
        <v>3916</v>
      </c>
      <c r="H888" s="468" t="s">
        <v>2055</v>
      </c>
      <c r="I888" s="469" t="s">
        <v>2277</v>
      </c>
      <c r="J888" s="218"/>
      <c r="K888" s="218"/>
      <c r="L888" s="481"/>
      <c r="M888" s="218"/>
      <c r="N888" s="240"/>
      <c r="O888" s="248"/>
      <c r="P888" s="248"/>
      <c r="Q888" s="248"/>
      <c r="R888" s="248"/>
      <c r="S888" s="248"/>
      <c r="T888" s="248"/>
      <c r="U888" s="249"/>
    </row>
    <row r="889" spans="1:21" ht="60" customHeight="1" x14ac:dyDescent="0.35">
      <c r="A889" s="460"/>
      <c r="B889" s="463"/>
      <c r="C889" s="466"/>
      <c r="D889" s="463"/>
      <c r="E889" s="463"/>
      <c r="F889" s="463"/>
      <c r="G889" s="463"/>
      <c r="H889" s="460"/>
      <c r="I889" s="470"/>
      <c r="J889" s="218"/>
      <c r="K889" s="218"/>
      <c r="L889" s="457"/>
      <c r="M889" s="218"/>
      <c r="N889" s="240"/>
      <c r="O889" s="248"/>
      <c r="P889" s="248"/>
      <c r="Q889" s="248"/>
      <c r="R889" s="248"/>
      <c r="S889" s="248"/>
      <c r="T889" s="248"/>
      <c r="U889" s="249"/>
    </row>
    <row r="890" spans="1:21" ht="60" customHeight="1" thickBot="1" x14ac:dyDescent="0.4">
      <c r="A890" s="461"/>
      <c r="B890" s="464"/>
      <c r="C890" s="467"/>
      <c r="D890" s="464"/>
      <c r="E890" s="464"/>
      <c r="F890" s="464"/>
      <c r="G890" s="464"/>
      <c r="H890" s="461"/>
      <c r="I890" s="471"/>
      <c r="J890" s="218"/>
      <c r="K890" s="218"/>
      <c r="L890" s="458"/>
      <c r="M890" s="218"/>
      <c r="N890" s="240"/>
      <c r="O890" s="248"/>
      <c r="P890" s="248"/>
      <c r="Q890" s="248"/>
      <c r="R890" s="248"/>
      <c r="S890" s="248"/>
      <c r="T890" s="248"/>
      <c r="U890" s="249"/>
    </row>
    <row r="891" spans="1:21" ht="60" customHeight="1" x14ac:dyDescent="0.35">
      <c r="A891" s="459" t="s">
        <v>3930</v>
      </c>
      <c r="B891" s="462" t="s">
        <v>163</v>
      </c>
      <c r="C891" s="465">
        <v>4</v>
      </c>
      <c r="D891" s="462" t="s">
        <v>3915</v>
      </c>
      <c r="E891" s="462" t="s">
        <v>253</v>
      </c>
      <c r="F891" s="462" t="s">
        <v>2061</v>
      </c>
      <c r="G891" s="462" t="s">
        <v>3917</v>
      </c>
      <c r="H891" s="468" t="s">
        <v>2055</v>
      </c>
      <c r="I891" s="469" t="s">
        <v>2277</v>
      </c>
      <c r="J891" s="218"/>
      <c r="K891" s="218"/>
      <c r="L891" s="481"/>
      <c r="M891" s="218"/>
      <c r="N891" s="240"/>
      <c r="O891" s="248"/>
      <c r="P891" s="248"/>
      <c r="Q891" s="248"/>
      <c r="R891" s="248"/>
      <c r="S891" s="248"/>
      <c r="T891" s="248"/>
      <c r="U891" s="249"/>
    </row>
    <row r="892" spans="1:21" ht="60" customHeight="1" x14ac:dyDescent="0.35">
      <c r="A892" s="460"/>
      <c r="B892" s="463"/>
      <c r="C892" s="466"/>
      <c r="D892" s="463"/>
      <c r="E892" s="463"/>
      <c r="F892" s="463"/>
      <c r="G892" s="463"/>
      <c r="H892" s="460"/>
      <c r="I892" s="470"/>
      <c r="J892" s="218"/>
      <c r="K892" s="218"/>
      <c r="L892" s="457"/>
      <c r="M892" s="218"/>
      <c r="N892" s="240"/>
      <c r="O892" s="248"/>
      <c r="P892" s="248"/>
      <c r="Q892" s="248"/>
      <c r="R892" s="248"/>
      <c r="S892" s="248"/>
      <c r="T892" s="248"/>
      <c r="U892" s="249"/>
    </row>
    <row r="893" spans="1:21" ht="60" customHeight="1" thickBot="1" x14ac:dyDescent="0.4">
      <c r="A893" s="461"/>
      <c r="B893" s="464"/>
      <c r="C893" s="467"/>
      <c r="D893" s="464"/>
      <c r="E893" s="464"/>
      <c r="F893" s="464"/>
      <c r="G893" s="464"/>
      <c r="H893" s="461"/>
      <c r="I893" s="471"/>
      <c r="J893" s="218"/>
      <c r="K893" s="218"/>
      <c r="L893" s="458"/>
      <c r="M893" s="218"/>
      <c r="N893" s="240"/>
      <c r="O893" s="248"/>
      <c r="P893" s="248"/>
      <c r="Q893" s="248"/>
      <c r="R893" s="248"/>
      <c r="S893" s="248"/>
      <c r="T893" s="248"/>
      <c r="U893" s="249"/>
    </row>
    <row r="894" spans="1:21" ht="60" customHeight="1" x14ac:dyDescent="0.35">
      <c r="A894" s="459" t="s">
        <v>3930</v>
      </c>
      <c r="B894" s="462" t="s">
        <v>163</v>
      </c>
      <c r="C894" s="465">
        <v>5</v>
      </c>
      <c r="D894" s="462" t="s">
        <v>3918</v>
      </c>
      <c r="E894" s="462" t="s">
        <v>253</v>
      </c>
      <c r="F894" s="462" t="s">
        <v>2032</v>
      </c>
      <c r="G894" s="462" t="s">
        <v>3919</v>
      </c>
      <c r="H894" s="468" t="s">
        <v>2044</v>
      </c>
      <c r="I894" s="469" t="s">
        <v>2278</v>
      </c>
      <c r="J894" s="218" t="s">
        <v>3949</v>
      </c>
      <c r="K894" s="218" t="s">
        <v>2464</v>
      </c>
      <c r="L894" s="481" t="s">
        <v>2465</v>
      </c>
      <c r="M894" s="218" t="s">
        <v>3950</v>
      </c>
      <c r="N894" s="241">
        <v>45838</v>
      </c>
      <c r="O894" s="248"/>
      <c r="P894" s="248"/>
      <c r="Q894" s="248"/>
      <c r="R894" s="248"/>
      <c r="S894" s="248"/>
      <c r="T894" s="248"/>
      <c r="U894" s="249"/>
    </row>
    <row r="895" spans="1:21" ht="60" customHeight="1" x14ac:dyDescent="0.35">
      <c r="A895" s="460"/>
      <c r="B895" s="463"/>
      <c r="C895" s="466"/>
      <c r="D895" s="463"/>
      <c r="E895" s="463"/>
      <c r="F895" s="463"/>
      <c r="G895" s="463"/>
      <c r="H895" s="460"/>
      <c r="I895" s="470"/>
      <c r="J895" s="218"/>
      <c r="K895" s="218"/>
      <c r="L895" s="457"/>
      <c r="M895" s="218"/>
      <c r="N895" s="240"/>
      <c r="O895" s="248"/>
      <c r="P895" s="248"/>
      <c r="Q895" s="248"/>
      <c r="R895" s="248"/>
      <c r="S895" s="248"/>
      <c r="T895" s="248"/>
      <c r="U895" s="249"/>
    </row>
    <row r="896" spans="1:21" ht="60" customHeight="1" thickBot="1" x14ac:dyDescent="0.4">
      <c r="A896" s="461"/>
      <c r="B896" s="464"/>
      <c r="C896" s="467"/>
      <c r="D896" s="464"/>
      <c r="E896" s="464"/>
      <c r="F896" s="464"/>
      <c r="G896" s="464"/>
      <c r="H896" s="461"/>
      <c r="I896" s="471"/>
      <c r="J896" s="218"/>
      <c r="K896" s="218"/>
      <c r="L896" s="458"/>
      <c r="M896" s="218"/>
      <c r="N896" s="240"/>
      <c r="O896" s="248"/>
      <c r="P896" s="248"/>
      <c r="Q896" s="248"/>
      <c r="R896" s="248"/>
      <c r="S896" s="248"/>
      <c r="T896" s="248"/>
      <c r="U896" s="249"/>
    </row>
    <row r="897" spans="1:21" ht="60" customHeight="1" x14ac:dyDescent="0.35">
      <c r="A897" s="459" t="s">
        <v>3930</v>
      </c>
      <c r="B897" s="462" t="s">
        <v>163</v>
      </c>
      <c r="C897" s="465">
        <v>6</v>
      </c>
      <c r="D897" s="462" t="s">
        <v>3918</v>
      </c>
      <c r="E897" s="462" t="s">
        <v>253</v>
      </c>
      <c r="F897" s="462" t="s">
        <v>2061</v>
      </c>
      <c r="G897" s="462" t="s">
        <v>3920</v>
      </c>
      <c r="H897" s="468" t="s">
        <v>2044</v>
      </c>
      <c r="I897" s="469" t="s">
        <v>2278</v>
      </c>
      <c r="J897" s="218" t="s">
        <v>3949</v>
      </c>
      <c r="K897" s="218" t="s">
        <v>2464</v>
      </c>
      <c r="L897" s="481" t="s">
        <v>2465</v>
      </c>
      <c r="M897" s="218" t="s">
        <v>3950</v>
      </c>
      <c r="N897" s="241">
        <v>45838</v>
      </c>
      <c r="O897" s="248"/>
      <c r="P897" s="248"/>
      <c r="Q897" s="248"/>
      <c r="R897" s="248"/>
      <c r="S897" s="248"/>
      <c r="T897" s="248"/>
      <c r="U897" s="249"/>
    </row>
    <row r="898" spans="1:21" ht="60" customHeight="1" x14ac:dyDescent="0.35">
      <c r="A898" s="460"/>
      <c r="B898" s="463"/>
      <c r="C898" s="466"/>
      <c r="D898" s="463"/>
      <c r="E898" s="463"/>
      <c r="F898" s="463"/>
      <c r="G898" s="463"/>
      <c r="H898" s="460"/>
      <c r="I898" s="470"/>
      <c r="J898" s="218"/>
      <c r="K898" s="218"/>
      <c r="L898" s="457"/>
      <c r="M898" s="218"/>
      <c r="N898" s="240"/>
      <c r="O898" s="248"/>
      <c r="P898" s="248"/>
      <c r="Q898" s="248"/>
      <c r="R898" s="248"/>
      <c r="S898" s="248"/>
      <c r="T898" s="248"/>
      <c r="U898" s="249"/>
    </row>
    <row r="899" spans="1:21" ht="60" customHeight="1" thickBot="1" x14ac:dyDescent="0.4">
      <c r="A899" s="461"/>
      <c r="B899" s="464"/>
      <c r="C899" s="467"/>
      <c r="D899" s="464"/>
      <c r="E899" s="464"/>
      <c r="F899" s="464"/>
      <c r="G899" s="464"/>
      <c r="H899" s="461"/>
      <c r="I899" s="471"/>
      <c r="J899" s="218"/>
      <c r="K899" s="218"/>
      <c r="L899" s="458"/>
      <c r="M899" s="218"/>
      <c r="N899" s="240"/>
      <c r="O899" s="248"/>
      <c r="P899" s="248"/>
      <c r="Q899" s="248"/>
      <c r="R899" s="248"/>
      <c r="S899" s="248"/>
      <c r="T899" s="248"/>
      <c r="U899" s="249"/>
    </row>
    <row r="900" spans="1:21" ht="60" customHeight="1" x14ac:dyDescent="0.35">
      <c r="A900" s="459" t="s">
        <v>3930</v>
      </c>
      <c r="B900" s="462" t="s">
        <v>163</v>
      </c>
      <c r="C900" s="465">
        <v>7</v>
      </c>
      <c r="D900" s="462" t="s">
        <v>465</v>
      </c>
      <c r="E900" s="462" t="s">
        <v>175</v>
      </c>
      <c r="F900" s="462" t="s">
        <v>2032</v>
      </c>
      <c r="G900" s="462" t="s">
        <v>2550</v>
      </c>
      <c r="H900" s="468" t="s">
        <v>2055</v>
      </c>
      <c r="I900" s="469" t="s">
        <v>2277</v>
      </c>
      <c r="J900" s="218"/>
      <c r="K900" s="218"/>
      <c r="L900" s="481"/>
      <c r="M900" s="218"/>
      <c r="N900" s="240"/>
      <c r="O900" s="248"/>
      <c r="P900" s="248"/>
      <c r="Q900" s="248"/>
      <c r="R900" s="248"/>
      <c r="S900" s="248"/>
      <c r="T900" s="248"/>
      <c r="U900" s="249"/>
    </row>
    <row r="901" spans="1:21" ht="60" customHeight="1" x14ac:dyDescent="0.35">
      <c r="A901" s="460"/>
      <c r="B901" s="463"/>
      <c r="C901" s="466"/>
      <c r="D901" s="463"/>
      <c r="E901" s="463"/>
      <c r="F901" s="463"/>
      <c r="G901" s="463"/>
      <c r="H901" s="460"/>
      <c r="I901" s="470"/>
      <c r="J901" s="218"/>
      <c r="K901" s="218"/>
      <c r="L901" s="457"/>
      <c r="M901" s="218"/>
      <c r="N901" s="240"/>
      <c r="O901" s="248"/>
      <c r="P901" s="248"/>
      <c r="Q901" s="248"/>
      <c r="R901" s="248"/>
      <c r="S901" s="248"/>
      <c r="T901" s="248"/>
      <c r="U901" s="249"/>
    </row>
    <row r="902" spans="1:21" ht="60" customHeight="1" thickBot="1" x14ac:dyDescent="0.4">
      <c r="A902" s="461"/>
      <c r="B902" s="464"/>
      <c r="C902" s="467"/>
      <c r="D902" s="464"/>
      <c r="E902" s="464"/>
      <c r="F902" s="464"/>
      <c r="G902" s="464"/>
      <c r="H902" s="461"/>
      <c r="I902" s="471"/>
      <c r="J902" s="218"/>
      <c r="K902" s="218"/>
      <c r="L902" s="458"/>
      <c r="M902" s="218"/>
      <c r="N902" s="240"/>
      <c r="O902" s="248"/>
      <c r="P902" s="248"/>
      <c r="Q902" s="248"/>
      <c r="R902" s="248"/>
      <c r="S902" s="248"/>
      <c r="T902" s="248"/>
      <c r="U902" s="249"/>
    </row>
    <row r="903" spans="1:21" ht="60" customHeight="1" x14ac:dyDescent="0.35">
      <c r="A903" s="459" t="s">
        <v>3930</v>
      </c>
      <c r="B903" s="462" t="s">
        <v>163</v>
      </c>
      <c r="C903" s="465">
        <v>8</v>
      </c>
      <c r="D903" s="462" t="s">
        <v>465</v>
      </c>
      <c r="E903" s="462" t="s">
        <v>175</v>
      </c>
      <c r="F903" s="462" t="s">
        <v>2061</v>
      </c>
      <c r="G903" s="462" t="s">
        <v>2551</v>
      </c>
      <c r="H903" s="468" t="s">
        <v>2055</v>
      </c>
      <c r="I903" s="469" t="s">
        <v>2277</v>
      </c>
      <c r="J903" s="218"/>
      <c r="K903" s="218"/>
      <c r="L903" s="481"/>
      <c r="M903" s="218"/>
      <c r="N903" s="240"/>
      <c r="O903" s="248"/>
      <c r="P903" s="248"/>
      <c r="Q903" s="248"/>
      <c r="R903" s="248"/>
      <c r="S903" s="248"/>
      <c r="T903" s="248"/>
      <c r="U903" s="249"/>
    </row>
    <row r="904" spans="1:21" ht="60" customHeight="1" x14ac:dyDescent="0.35">
      <c r="A904" s="460"/>
      <c r="B904" s="463"/>
      <c r="C904" s="466"/>
      <c r="D904" s="463"/>
      <c r="E904" s="463"/>
      <c r="F904" s="463"/>
      <c r="G904" s="463"/>
      <c r="H904" s="460"/>
      <c r="I904" s="470"/>
      <c r="J904" s="218"/>
      <c r="K904" s="218"/>
      <c r="L904" s="457"/>
      <c r="M904" s="218"/>
      <c r="N904" s="240"/>
      <c r="O904" s="248"/>
      <c r="P904" s="248"/>
      <c r="Q904" s="248"/>
      <c r="R904" s="248"/>
      <c r="S904" s="248"/>
      <c r="T904" s="248"/>
      <c r="U904" s="249"/>
    </row>
    <row r="905" spans="1:21" ht="60" customHeight="1" thickBot="1" x14ac:dyDescent="0.4">
      <c r="A905" s="461"/>
      <c r="B905" s="464"/>
      <c r="C905" s="467"/>
      <c r="D905" s="464"/>
      <c r="E905" s="464"/>
      <c r="F905" s="464"/>
      <c r="G905" s="464"/>
      <c r="H905" s="461"/>
      <c r="I905" s="471"/>
      <c r="J905" s="218"/>
      <c r="K905" s="218"/>
      <c r="L905" s="458"/>
      <c r="M905" s="218"/>
      <c r="N905" s="240"/>
      <c r="O905" s="248"/>
      <c r="P905" s="248"/>
      <c r="Q905" s="248"/>
      <c r="R905" s="248"/>
      <c r="S905" s="248"/>
      <c r="T905" s="248"/>
      <c r="U905" s="249"/>
    </row>
    <row r="906" spans="1:21" ht="60" customHeight="1" x14ac:dyDescent="0.35">
      <c r="A906" s="459" t="s">
        <v>3930</v>
      </c>
      <c r="B906" s="462" t="s">
        <v>163</v>
      </c>
      <c r="C906" s="465">
        <v>9</v>
      </c>
      <c r="D906" s="462" t="s">
        <v>1957</v>
      </c>
      <c r="E906" s="462" t="s">
        <v>695</v>
      </c>
      <c r="F906" s="462" t="s">
        <v>2032</v>
      </c>
      <c r="G906" s="462" t="s">
        <v>2803</v>
      </c>
      <c r="H906" s="468" t="s">
        <v>2055</v>
      </c>
      <c r="I906" s="469" t="s">
        <v>2277</v>
      </c>
      <c r="J906" s="218"/>
      <c r="K906" s="218"/>
      <c r="L906" s="481"/>
      <c r="M906" s="218"/>
      <c r="N906" s="240"/>
      <c r="O906" s="248"/>
      <c r="P906" s="248"/>
      <c r="Q906" s="248"/>
      <c r="R906" s="248"/>
      <c r="S906" s="248"/>
      <c r="T906" s="248"/>
      <c r="U906" s="249"/>
    </row>
    <row r="907" spans="1:21" ht="60" customHeight="1" x14ac:dyDescent="0.35">
      <c r="A907" s="460"/>
      <c r="B907" s="463"/>
      <c r="C907" s="466"/>
      <c r="D907" s="463"/>
      <c r="E907" s="463"/>
      <c r="F907" s="463"/>
      <c r="G907" s="463"/>
      <c r="H907" s="460"/>
      <c r="I907" s="470"/>
      <c r="J907" s="218"/>
      <c r="K907" s="218"/>
      <c r="L907" s="457"/>
      <c r="M907" s="218"/>
      <c r="N907" s="240"/>
      <c r="O907" s="248"/>
      <c r="P907" s="248"/>
      <c r="Q907" s="248"/>
      <c r="R907" s="248"/>
      <c r="S907" s="248"/>
      <c r="T907" s="248"/>
      <c r="U907" s="249"/>
    </row>
    <row r="908" spans="1:21" ht="60" customHeight="1" thickBot="1" x14ac:dyDescent="0.4">
      <c r="A908" s="461"/>
      <c r="B908" s="464"/>
      <c r="C908" s="467"/>
      <c r="D908" s="464"/>
      <c r="E908" s="464"/>
      <c r="F908" s="464"/>
      <c r="G908" s="464"/>
      <c r="H908" s="461"/>
      <c r="I908" s="471"/>
      <c r="J908" s="218"/>
      <c r="K908" s="218"/>
      <c r="L908" s="458"/>
      <c r="M908" s="218"/>
      <c r="N908" s="240"/>
      <c r="O908" s="248"/>
      <c r="P908" s="248"/>
      <c r="Q908" s="248"/>
      <c r="R908" s="248"/>
      <c r="S908" s="248"/>
      <c r="T908" s="248"/>
      <c r="U908" s="249"/>
    </row>
    <row r="909" spans="1:21" ht="60" customHeight="1" x14ac:dyDescent="0.35">
      <c r="A909" s="459" t="s">
        <v>3930</v>
      </c>
      <c r="B909" s="462" t="s">
        <v>163</v>
      </c>
      <c r="C909" s="465">
        <v>10</v>
      </c>
      <c r="D909" s="462" t="s">
        <v>1957</v>
      </c>
      <c r="E909" s="462" t="s">
        <v>175</v>
      </c>
      <c r="F909" s="462" t="s">
        <v>2061</v>
      </c>
      <c r="G909" s="462" t="s">
        <v>2804</v>
      </c>
      <c r="H909" s="468" t="s">
        <v>2055</v>
      </c>
      <c r="I909" s="469" t="s">
        <v>2277</v>
      </c>
      <c r="J909" s="218"/>
      <c r="K909" s="218"/>
      <c r="L909" s="481"/>
      <c r="M909" s="218"/>
      <c r="N909" s="240"/>
      <c r="O909" s="248"/>
      <c r="P909" s="248"/>
      <c r="Q909" s="248"/>
      <c r="R909" s="248"/>
      <c r="S909" s="248"/>
      <c r="T909" s="248"/>
      <c r="U909" s="249"/>
    </row>
    <row r="910" spans="1:21" ht="60" customHeight="1" x14ac:dyDescent="0.35">
      <c r="A910" s="460"/>
      <c r="B910" s="463"/>
      <c r="C910" s="466"/>
      <c r="D910" s="463"/>
      <c r="E910" s="463"/>
      <c r="F910" s="463"/>
      <c r="G910" s="463"/>
      <c r="H910" s="460"/>
      <c r="I910" s="470"/>
      <c r="J910" s="218"/>
      <c r="K910" s="218"/>
      <c r="L910" s="457"/>
      <c r="M910" s="218"/>
      <c r="N910" s="240"/>
      <c r="O910" s="248"/>
      <c r="P910" s="248"/>
      <c r="Q910" s="248"/>
      <c r="R910" s="248"/>
      <c r="S910" s="248"/>
      <c r="T910" s="248"/>
      <c r="U910" s="249"/>
    </row>
    <row r="911" spans="1:21" ht="60" customHeight="1" thickBot="1" x14ac:dyDescent="0.4">
      <c r="A911" s="461"/>
      <c r="B911" s="464"/>
      <c r="C911" s="467"/>
      <c r="D911" s="464"/>
      <c r="E911" s="464"/>
      <c r="F911" s="464"/>
      <c r="G911" s="464"/>
      <c r="H911" s="461"/>
      <c r="I911" s="471"/>
      <c r="J911" s="218"/>
      <c r="K911" s="218"/>
      <c r="L911" s="458"/>
      <c r="M911" s="218"/>
      <c r="N911" s="240"/>
      <c r="O911" s="248"/>
      <c r="P911" s="248"/>
      <c r="Q911" s="248"/>
      <c r="R911" s="248"/>
      <c r="S911" s="248"/>
      <c r="T911" s="248"/>
      <c r="U911" s="249"/>
    </row>
    <row r="912" spans="1:21" ht="60" customHeight="1" x14ac:dyDescent="0.35">
      <c r="A912" s="459" t="s">
        <v>3930</v>
      </c>
      <c r="B912" s="462" t="s">
        <v>163</v>
      </c>
      <c r="C912" s="465">
        <v>11</v>
      </c>
      <c r="D912" s="462" t="s">
        <v>312</v>
      </c>
      <c r="E912" s="462" t="s">
        <v>312</v>
      </c>
      <c r="F912" s="462" t="s">
        <v>2032</v>
      </c>
      <c r="G912" s="462" t="s">
        <v>2552</v>
      </c>
      <c r="H912" s="468" t="s">
        <v>2092</v>
      </c>
      <c r="I912" s="469" t="s">
        <v>2278</v>
      </c>
      <c r="J912" s="218" t="s">
        <v>3951</v>
      </c>
      <c r="K912" s="218" t="s">
        <v>3952</v>
      </c>
      <c r="L912" s="481" t="s">
        <v>2548</v>
      </c>
      <c r="M912" s="218" t="s">
        <v>3953</v>
      </c>
      <c r="N912" s="241">
        <v>45838</v>
      </c>
      <c r="O912" s="248"/>
      <c r="P912" s="248"/>
      <c r="Q912" s="248"/>
      <c r="R912" s="248"/>
      <c r="S912" s="248"/>
      <c r="T912" s="248"/>
      <c r="U912" s="249"/>
    </row>
    <row r="913" spans="1:21" ht="60" customHeight="1" x14ac:dyDescent="0.35">
      <c r="A913" s="460"/>
      <c r="B913" s="463"/>
      <c r="C913" s="466"/>
      <c r="D913" s="463"/>
      <c r="E913" s="463"/>
      <c r="F913" s="463"/>
      <c r="G913" s="463"/>
      <c r="H913" s="460"/>
      <c r="I913" s="470"/>
      <c r="J913" s="218"/>
      <c r="K913" s="218"/>
      <c r="L913" s="457"/>
      <c r="M913" s="218"/>
      <c r="N913" s="240"/>
      <c r="O913" s="248"/>
      <c r="P913" s="248"/>
      <c r="Q913" s="248"/>
      <c r="R913" s="248"/>
      <c r="S913" s="248"/>
      <c r="T913" s="248"/>
      <c r="U913" s="249"/>
    </row>
    <row r="914" spans="1:21" ht="60" customHeight="1" thickBot="1" x14ac:dyDescent="0.4">
      <c r="A914" s="461"/>
      <c r="B914" s="464"/>
      <c r="C914" s="467"/>
      <c r="D914" s="464"/>
      <c r="E914" s="464"/>
      <c r="F914" s="464"/>
      <c r="G914" s="464"/>
      <c r="H914" s="461"/>
      <c r="I914" s="471"/>
      <c r="J914" s="218"/>
      <c r="K914" s="218"/>
      <c r="L914" s="458"/>
      <c r="M914" s="218"/>
      <c r="N914" s="240"/>
      <c r="O914" s="248"/>
      <c r="P914" s="248"/>
      <c r="Q914" s="248"/>
      <c r="R914" s="248"/>
      <c r="S914" s="248"/>
      <c r="T914" s="248"/>
      <c r="U914" s="249"/>
    </row>
    <row r="915" spans="1:21" ht="60" customHeight="1" x14ac:dyDescent="0.35">
      <c r="A915" s="459" t="s">
        <v>3930</v>
      </c>
      <c r="B915" s="462" t="s">
        <v>163</v>
      </c>
      <c r="C915" s="465">
        <v>12</v>
      </c>
      <c r="D915" s="462" t="s">
        <v>312</v>
      </c>
      <c r="E915" s="462" t="s">
        <v>175</v>
      </c>
      <c r="F915" s="462" t="s">
        <v>2061</v>
      </c>
      <c r="G915" s="462" t="s">
        <v>2556</v>
      </c>
      <c r="H915" s="468" t="s">
        <v>2044</v>
      </c>
      <c r="I915" s="469" t="s">
        <v>2278</v>
      </c>
      <c r="J915" s="218" t="s">
        <v>3954</v>
      </c>
      <c r="K915" s="218" t="s">
        <v>3955</v>
      </c>
      <c r="L915" s="481" t="s">
        <v>312</v>
      </c>
      <c r="M915" s="218" t="s">
        <v>3956</v>
      </c>
      <c r="N915" s="241">
        <v>45838</v>
      </c>
      <c r="O915" s="248"/>
      <c r="P915" s="248"/>
      <c r="Q915" s="248"/>
      <c r="R915" s="248"/>
      <c r="S915" s="248"/>
      <c r="T915" s="248"/>
      <c r="U915" s="249"/>
    </row>
    <row r="916" spans="1:21" ht="60" customHeight="1" x14ac:dyDescent="0.35">
      <c r="A916" s="460"/>
      <c r="B916" s="463"/>
      <c r="C916" s="466"/>
      <c r="D916" s="463"/>
      <c r="E916" s="463"/>
      <c r="F916" s="463"/>
      <c r="G916" s="463"/>
      <c r="H916" s="460"/>
      <c r="I916" s="470"/>
      <c r="J916" s="218"/>
      <c r="K916" s="218"/>
      <c r="L916" s="457"/>
      <c r="M916" s="218"/>
      <c r="N916" s="240"/>
      <c r="O916" s="248"/>
      <c r="P916" s="248"/>
      <c r="Q916" s="248"/>
      <c r="R916" s="248"/>
      <c r="S916" s="248"/>
      <c r="T916" s="248"/>
      <c r="U916" s="249"/>
    </row>
    <row r="917" spans="1:21" ht="60" customHeight="1" thickBot="1" x14ac:dyDescent="0.4">
      <c r="A917" s="461"/>
      <c r="B917" s="464"/>
      <c r="C917" s="467"/>
      <c r="D917" s="464"/>
      <c r="E917" s="464"/>
      <c r="F917" s="464"/>
      <c r="G917" s="464"/>
      <c r="H917" s="461"/>
      <c r="I917" s="471"/>
      <c r="J917" s="218"/>
      <c r="K917" s="218"/>
      <c r="L917" s="458"/>
      <c r="M917" s="218"/>
      <c r="N917" s="240"/>
      <c r="O917" s="248"/>
      <c r="P917" s="248"/>
      <c r="Q917" s="248"/>
      <c r="R917" s="248"/>
      <c r="S917" s="248"/>
      <c r="T917" s="248"/>
      <c r="U917" s="249"/>
    </row>
    <row r="918" spans="1:21" ht="60" customHeight="1" x14ac:dyDescent="0.35">
      <c r="A918" s="459" t="s">
        <v>3930</v>
      </c>
      <c r="B918" s="462" t="s">
        <v>163</v>
      </c>
      <c r="C918" s="465">
        <v>13</v>
      </c>
      <c r="D918" s="462" t="s">
        <v>3768</v>
      </c>
      <c r="E918" s="462" t="s">
        <v>243</v>
      </c>
      <c r="F918" s="462" t="s">
        <v>2032</v>
      </c>
      <c r="G918" s="462" t="s">
        <v>3947</v>
      </c>
      <c r="H918" s="468" t="s">
        <v>2092</v>
      </c>
      <c r="I918" s="469" t="s">
        <v>2278</v>
      </c>
      <c r="J918" s="218" t="s">
        <v>3957</v>
      </c>
      <c r="K918" s="218" t="s">
        <v>3958</v>
      </c>
      <c r="L918" s="481" t="s">
        <v>2391</v>
      </c>
      <c r="M918" s="218" t="s">
        <v>3959</v>
      </c>
      <c r="N918" s="241">
        <v>45838</v>
      </c>
      <c r="O918" s="248"/>
      <c r="P918" s="248"/>
      <c r="Q918" s="248"/>
      <c r="R918" s="248"/>
      <c r="S918" s="248"/>
      <c r="T918" s="248"/>
      <c r="U918" s="249"/>
    </row>
    <row r="919" spans="1:21" ht="60" customHeight="1" x14ac:dyDescent="0.35">
      <c r="A919" s="460"/>
      <c r="B919" s="463"/>
      <c r="C919" s="466"/>
      <c r="D919" s="463"/>
      <c r="E919" s="463"/>
      <c r="F919" s="463"/>
      <c r="G919" s="463"/>
      <c r="H919" s="460"/>
      <c r="I919" s="470"/>
      <c r="J919" s="218"/>
      <c r="K919" s="218"/>
      <c r="L919" s="457"/>
      <c r="M919" s="218"/>
      <c r="N919" s="240"/>
      <c r="O919" s="248"/>
      <c r="P919" s="248"/>
      <c r="Q919" s="248"/>
      <c r="R919" s="248"/>
      <c r="S919" s="248"/>
      <c r="T919" s="248"/>
      <c r="U919" s="249"/>
    </row>
    <row r="920" spans="1:21" ht="60" customHeight="1" thickBot="1" x14ac:dyDescent="0.4">
      <c r="A920" s="461"/>
      <c r="B920" s="464"/>
      <c r="C920" s="467"/>
      <c r="D920" s="464"/>
      <c r="E920" s="464"/>
      <c r="F920" s="464"/>
      <c r="G920" s="464"/>
      <c r="H920" s="461"/>
      <c r="I920" s="471"/>
      <c r="J920" s="218"/>
      <c r="K920" s="218"/>
      <c r="L920" s="458"/>
      <c r="M920" s="218"/>
      <c r="N920" s="240"/>
      <c r="O920" s="248"/>
      <c r="P920" s="248"/>
      <c r="Q920" s="248"/>
      <c r="R920" s="248"/>
      <c r="S920" s="248"/>
      <c r="T920" s="248"/>
      <c r="U920" s="249"/>
    </row>
    <row r="921" spans="1:21" ht="60" customHeight="1" x14ac:dyDescent="0.35">
      <c r="A921" s="459" t="s">
        <v>3930</v>
      </c>
      <c r="B921" s="462" t="s">
        <v>163</v>
      </c>
      <c r="C921" s="465">
        <v>14</v>
      </c>
      <c r="D921" s="462" t="s">
        <v>3768</v>
      </c>
      <c r="E921" s="462" t="s">
        <v>243</v>
      </c>
      <c r="F921" s="462" t="s">
        <v>2061</v>
      </c>
      <c r="G921" s="462" t="s">
        <v>3948</v>
      </c>
      <c r="H921" s="468" t="s">
        <v>2055</v>
      </c>
      <c r="I921" s="469" t="s">
        <v>2277</v>
      </c>
      <c r="J921" s="218"/>
      <c r="K921" s="218"/>
      <c r="L921" s="481"/>
      <c r="M921" s="218"/>
      <c r="N921" s="240"/>
      <c r="O921" s="248"/>
      <c r="P921" s="248"/>
      <c r="Q921" s="248"/>
      <c r="R921" s="248"/>
      <c r="S921" s="248"/>
      <c r="T921" s="248"/>
      <c r="U921" s="249"/>
    </row>
    <row r="922" spans="1:21" ht="60" customHeight="1" x14ac:dyDescent="0.35">
      <c r="A922" s="460"/>
      <c r="B922" s="463"/>
      <c r="C922" s="466"/>
      <c r="D922" s="463"/>
      <c r="E922" s="463"/>
      <c r="F922" s="463"/>
      <c r="G922" s="463"/>
      <c r="H922" s="460"/>
      <c r="I922" s="470"/>
      <c r="J922" s="218"/>
      <c r="K922" s="218"/>
      <c r="L922" s="457"/>
      <c r="M922" s="218"/>
      <c r="N922" s="240"/>
      <c r="O922" s="248"/>
      <c r="P922" s="248"/>
      <c r="Q922" s="248"/>
      <c r="R922" s="248"/>
      <c r="S922" s="248"/>
      <c r="T922" s="248"/>
      <c r="U922" s="249"/>
    </row>
    <row r="923" spans="1:21" ht="60" customHeight="1" thickBot="1" x14ac:dyDescent="0.4">
      <c r="A923" s="461"/>
      <c r="B923" s="464"/>
      <c r="C923" s="467"/>
      <c r="D923" s="464"/>
      <c r="E923" s="464"/>
      <c r="F923" s="464"/>
      <c r="G923" s="464"/>
      <c r="H923" s="461"/>
      <c r="I923" s="471"/>
      <c r="J923" s="218"/>
      <c r="K923" s="218"/>
      <c r="L923" s="458"/>
      <c r="M923" s="218"/>
      <c r="N923" s="240"/>
      <c r="O923" s="248"/>
      <c r="P923" s="248"/>
      <c r="Q923" s="248"/>
      <c r="R923" s="248"/>
      <c r="S923" s="248"/>
      <c r="T923" s="248"/>
      <c r="U923" s="249"/>
    </row>
    <row r="924" spans="1:21" ht="60" customHeight="1" x14ac:dyDescent="0.35">
      <c r="A924" s="459" t="s">
        <v>3206</v>
      </c>
      <c r="B924" s="462" t="s">
        <v>163</v>
      </c>
      <c r="C924" s="465">
        <v>1</v>
      </c>
      <c r="D924" s="462" t="s">
        <v>3960</v>
      </c>
      <c r="E924" s="462" t="s">
        <v>227</v>
      </c>
      <c r="F924" s="462" t="s">
        <v>2032</v>
      </c>
      <c r="G924" s="462" t="s">
        <v>3989</v>
      </c>
      <c r="H924" s="468" t="s">
        <v>2044</v>
      </c>
      <c r="I924" s="469" t="s">
        <v>2278</v>
      </c>
      <c r="J924" s="229" t="s">
        <v>3977</v>
      </c>
      <c r="K924" s="229" t="s">
        <v>3978</v>
      </c>
      <c r="L924" s="472" t="s">
        <v>3979</v>
      </c>
      <c r="M924" s="229" t="s">
        <v>2733</v>
      </c>
      <c r="N924" s="242">
        <v>45838</v>
      </c>
      <c r="O924" s="248"/>
      <c r="P924" s="248"/>
      <c r="Q924" s="248"/>
      <c r="R924" s="248"/>
      <c r="S924" s="248"/>
      <c r="T924" s="248"/>
      <c r="U924" s="249"/>
    </row>
    <row r="925" spans="1:21" ht="60" customHeight="1" x14ac:dyDescent="0.35">
      <c r="A925" s="460"/>
      <c r="B925" s="463"/>
      <c r="C925" s="466"/>
      <c r="D925" s="463"/>
      <c r="E925" s="463"/>
      <c r="F925" s="463"/>
      <c r="G925" s="463"/>
      <c r="H925" s="460"/>
      <c r="I925" s="470"/>
      <c r="J925" s="229"/>
      <c r="K925" s="229"/>
      <c r="L925" s="473"/>
      <c r="M925" s="229"/>
      <c r="N925" s="243"/>
      <c r="O925" s="248"/>
      <c r="P925" s="248"/>
      <c r="Q925" s="248"/>
      <c r="R925" s="248"/>
      <c r="S925" s="248"/>
      <c r="T925" s="248"/>
      <c r="U925" s="249"/>
    </row>
    <row r="926" spans="1:21" ht="60" customHeight="1" thickBot="1" x14ac:dyDescent="0.4">
      <c r="A926" s="461"/>
      <c r="B926" s="464"/>
      <c r="C926" s="467"/>
      <c r="D926" s="464"/>
      <c r="E926" s="464"/>
      <c r="F926" s="464"/>
      <c r="G926" s="464"/>
      <c r="H926" s="461"/>
      <c r="I926" s="471"/>
      <c r="J926" s="229"/>
      <c r="K926" s="229"/>
      <c r="L926" s="474"/>
      <c r="M926" s="229"/>
      <c r="N926" s="243"/>
      <c r="O926" s="248"/>
      <c r="P926" s="248"/>
      <c r="Q926" s="248"/>
      <c r="R926" s="248"/>
      <c r="S926" s="248"/>
      <c r="T926" s="248"/>
      <c r="U926" s="249"/>
    </row>
    <row r="927" spans="1:21" ht="60" customHeight="1" x14ac:dyDescent="0.35">
      <c r="A927" s="459" t="s">
        <v>3206</v>
      </c>
      <c r="B927" s="462" t="s">
        <v>163</v>
      </c>
      <c r="C927" s="465">
        <v>2</v>
      </c>
      <c r="D927" s="462" t="s">
        <v>3960</v>
      </c>
      <c r="E927" s="462" t="s">
        <v>227</v>
      </c>
      <c r="F927" s="462" t="s">
        <v>2061</v>
      </c>
      <c r="G927" s="462" t="s">
        <v>3990</v>
      </c>
      <c r="H927" s="468" t="s">
        <v>2044</v>
      </c>
      <c r="I927" s="469" t="s">
        <v>2278</v>
      </c>
      <c r="J927" s="229" t="s">
        <v>3980</v>
      </c>
      <c r="K927" s="229" t="s">
        <v>3981</v>
      </c>
      <c r="L927" s="472" t="s">
        <v>3979</v>
      </c>
      <c r="M927" s="229" t="s">
        <v>3982</v>
      </c>
      <c r="N927" s="242">
        <v>45838</v>
      </c>
      <c r="O927" s="248"/>
      <c r="P927" s="248"/>
      <c r="Q927" s="248"/>
      <c r="R927" s="248"/>
      <c r="S927" s="248"/>
      <c r="T927" s="248"/>
      <c r="U927" s="249"/>
    </row>
    <row r="928" spans="1:21" ht="60" customHeight="1" x14ac:dyDescent="0.35">
      <c r="A928" s="460"/>
      <c r="B928" s="463"/>
      <c r="C928" s="466"/>
      <c r="D928" s="463"/>
      <c r="E928" s="463"/>
      <c r="F928" s="463"/>
      <c r="G928" s="463"/>
      <c r="H928" s="460"/>
      <c r="I928" s="470"/>
      <c r="J928" s="229"/>
      <c r="K928" s="229"/>
      <c r="L928" s="473"/>
      <c r="M928" s="229"/>
      <c r="N928" s="243"/>
      <c r="O928" s="248"/>
      <c r="P928" s="248"/>
      <c r="Q928" s="248"/>
      <c r="R928" s="248"/>
      <c r="S928" s="248"/>
      <c r="T928" s="248"/>
      <c r="U928" s="249"/>
    </row>
    <row r="929" spans="1:21" ht="60" customHeight="1" thickBot="1" x14ac:dyDescent="0.4">
      <c r="A929" s="461"/>
      <c r="B929" s="464"/>
      <c r="C929" s="467"/>
      <c r="D929" s="464"/>
      <c r="E929" s="464"/>
      <c r="F929" s="464"/>
      <c r="G929" s="464"/>
      <c r="H929" s="461"/>
      <c r="I929" s="471"/>
      <c r="J929" s="229"/>
      <c r="K929" s="229"/>
      <c r="L929" s="474"/>
      <c r="M929" s="229"/>
      <c r="N929" s="243"/>
      <c r="O929" s="248"/>
      <c r="P929" s="248"/>
      <c r="Q929" s="248"/>
      <c r="R929" s="248"/>
      <c r="S929" s="248"/>
      <c r="T929" s="248"/>
      <c r="U929" s="249"/>
    </row>
    <row r="930" spans="1:21" ht="60" customHeight="1" x14ac:dyDescent="0.35">
      <c r="A930" s="459" t="s">
        <v>3206</v>
      </c>
      <c r="B930" s="462" t="s">
        <v>163</v>
      </c>
      <c r="C930" s="465">
        <v>3</v>
      </c>
      <c r="D930" s="462" t="s">
        <v>3964</v>
      </c>
      <c r="E930" s="462" t="s">
        <v>253</v>
      </c>
      <c r="F930" s="462" t="s">
        <v>2032</v>
      </c>
      <c r="G930" s="462" t="s">
        <v>3991</v>
      </c>
      <c r="H930" s="468" t="s">
        <v>2044</v>
      </c>
      <c r="I930" s="469" t="s">
        <v>2277</v>
      </c>
      <c r="J930" s="229" t="s">
        <v>3983</v>
      </c>
      <c r="K930" s="229" t="s">
        <v>3978</v>
      </c>
      <c r="L930" s="472" t="s">
        <v>3979</v>
      </c>
      <c r="M930" s="229" t="s">
        <v>2733</v>
      </c>
      <c r="N930" s="242">
        <v>45838</v>
      </c>
      <c r="O930" s="248"/>
      <c r="P930" s="248"/>
      <c r="Q930" s="248"/>
      <c r="R930" s="248"/>
      <c r="S930" s="248"/>
      <c r="T930" s="248"/>
      <c r="U930" s="249"/>
    </row>
    <row r="931" spans="1:21" ht="60" customHeight="1" x14ac:dyDescent="0.35">
      <c r="A931" s="460"/>
      <c r="B931" s="463"/>
      <c r="C931" s="466"/>
      <c r="D931" s="463"/>
      <c r="E931" s="463"/>
      <c r="F931" s="463"/>
      <c r="G931" s="463"/>
      <c r="H931" s="460"/>
      <c r="I931" s="470"/>
      <c r="J931" s="229"/>
      <c r="K931" s="229"/>
      <c r="L931" s="473"/>
      <c r="M931" s="229"/>
      <c r="N931" s="243"/>
      <c r="O931" s="248"/>
      <c r="P931" s="248"/>
      <c r="Q931" s="248"/>
      <c r="R931" s="248"/>
      <c r="S931" s="248"/>
      <c r="T931" s="248"/>
      <c r="U931" s="249"/>
    </row>
    <row r="932" spans="1:21" ht="60" customHeight="1" thickBot="1" x14ac:dyDescent="0.4">
      <c r="A932" s="461"/>
      <c r="B932" s="464"/>
      <c r="C932" s="467"/>
      <c r="D932" s="464"/>
      <c r="E932" s="464"/>
      <c r="F932" s="464"/>
      <c r="G932" s="464"/>
      <c r="H932" s="461"/>
      <c r="I932" s="471"/>
      <c r="J932" s="229"/>
      <c r="K932" s="229"/>
      <c r="L932" s="474"/>
      <c r="M932" s="229"/>
      <c r="N932" s="243"/>
      <c r="O932" s="248"/>
      <c r="P932" s="248"/>
      <c r="Q932" s="248"/>
      <c r="R932" s="248"/>
      <c r="S932" s="248"/>
      <c r="T932" s="248"/>
      <c r="U932" s="249"/>
    </row>
    <row r="933" spans="1:21" ht="60" customHeight="1" x14ac:dyDescent="0.35">
      <c r="A933" s="459" t="s">
        <v>3206</v>
      </c>
      <c r="B933" s="462" t="s">
        <v>163</v>
      </c>
      <c r="C933" s="465">
        <v>4</v>
      </c>
      <c r="D933" s="462" t="s">
        <v>3964</v>
      </c>
      <c r="E933" s="462" t="s">
        <v>253</v>
      </c>
      <c r="F933" s="462" t="s">
        <v>2061</v>
      </c>
      <c r="G933" s="462" t="s">
        <v>3992</v>
      </c>
      <c r="H933" s="468" t="s">
        <v>2044</v>
      </c>
      <c r="I933" s="469" t="s">
        <v>2278</v>
      </c>
      <c r="J933" s="229" t="s">
        <v>3983</v>
      </c>
      <c r="K933" s="229" t="s">
        <v>3978</v>
      </c>
      <c r="L933" s="472" t="s">
        <v>3979</v>
      </c>
      <c r="M933" s="229" t="s">
        <v>2733</v>
      </c>
      <c r="N933" s="242">
        <v>45838</v>
      </c>
      <c r="O933" s="248"/>
      <c r="P933" s="248"/>
      <c r="Q933" s="248"/>
      <c r="R933" s="248"/>
      <c r="S933" s="248"/>
      <c r="T933" s="248"/>
      <c r="U933" s="249"/>
    </row>
    <row r="934" spans="1:21" ht="60" customHeight="1" x14ac:dyDescent="0.35">
      <c r="A934" s="460"/>
      <c r="B934" s="463"/>
      <c r="C934" s="466"/>
      <c r="D934" s="463"/>
      <c r="E934" s="463"/>
      <c r="F934" s="463"/>
      <c r="G934" s="463"/>
      <c r="H934" s="460"/>
      <c r="I934" s="470"/>
      <c r="J934" s="229"/>
      <c r="K934" s="229"/>
      <c r="L934" s="473"/>
      <c r="M934" s="229"/>
      <c r="N934" s="243"/>
      <c r="O934" s="248"/>
      <c r="P934" s="248"/>
      <c r="Q934" s="248"/>
      <c r="R934" s="248"/>
      <c r="S934" s="248"/>
      <c r="T934" s="248"/>
      <c r="U934" s="249"/>
    </row>
    <row r="935" spans="1:21" ht="60" customHeight="1" thickBot="1" x14ac:dyDescent="0.4">
      <c r="A935" s="461"/>
      <c r="B935" s="464"/>
      <c r="C935" s="467"/>
      <c r="D935" s="464"/>
      <c r="E935" s="464"/>
      <c r="F935" s="464"/>
      <c r="G935" s="464"/>
      <c r="H935" s="461"/>
      <c r="I935" s="471"/>
      <c r="J935" s="229"/>
      <c r="K935" s="229"/>
      <c r="L935" s="474"/>
      <c r="M935" s="229"/>
      <c r="N935" s="243"/>
      <c r="O935" s="248"/>
      <c r="P935" s="248"/>
      <c r="Q935" s="248"/>
      <c r="R935" s="248"/>
      <c r="S935" s="248"/>
      <c r="T935" s="248"/>
      <c r="U935" s="249"/>
    </row>
    <row r="936" spans="1:21" ht="60" customHeight="1" x14ac:dyDescent="0.35">
      <c r="A936" s="459" t="s">
        <v>3206</v>
      </c>
      <c r="B936" s="462" t="s">
        <v>163</v>
      </c>
      <c r="C936" s="465">
        <v>5</v>
      </c>
      <c r="D936" s="462" t="s">
        <v>2740</v>
      </c>
      <c r="E936" s="462" t="s">
        <v>253</v>
      </c>
      <c r="F936" s="462" t="s">
        <v>2032</v>
      </c>
      <c r="G936" s="462" t="s">
        <v>2741</v>
      </c>
      <c r="H936" s="468" t="s">
        <v>2044</v>
      </c>
      <c r="I936" s="469" t="s">
        <v>2278</v>
      </c>
      <c r="J936" s="229" t="s">
        <v>3984</v>
      </c>
      <c r="K936" s="229" t="s">
        <v>3978</v>
      </c>
      <c r="L936" s="472" t="s">
        <v>3979</v>
      </c>
      <c r="M936" s="229" t="s">
        <v>2733</v>
      </c>
      <c r="N936" s="242">
        <v>45838</v>
      </c>
      <c r="O936" s="248"/>
      <c r="P936" s="248"/>
      <c r="Q936" s="248"/>
      <c r="R936" s="248"/>
      <c r="S936" s="248"/>
      <c r="T936" s="248"/>
      <c r="U936" s="249"/>
    </row>
    <row r="937" spans="1:21" ht="60" customHeight="1" x14ac:dyDescent="0.35">
      <c r="A937" s="460"/>
      <c r="B937" s="463"/>
      <c r="C937" s="466"/>
      <c r="D937" s="463"/>
      <c r="E937" s="463"/>
      <c r="F937" s="463"/>
      <c r="G937" s="463"/>
      <c r="H937" s="460"/>
      <c r="I937" s="470"/>
      <c r="J937" s="229"/>
      <c r="K937" s="229"/>
      <c r="L937" s="473"/>
      <c r="M937" s="229"/>
      <c r="N937" s="243"/>
      <c r="O937" s="248"/>
      <c r="P937" s="248"/>
      <c r="Q937" s="248"/>
      <c r="R937" s="248"/>
      <c r="S937" s="248"/>
      <c r="T937" s="248"/>
      <c r="U937" s="249"/>
    </row>
    <row r="938" spans="1:21" ht="60" customHeight="1" thickBot="1" x14ac:dyDescent="0.4">
      <c r="A938" s="461"/>
      <c r="B938" s="464"/>
      <c r="C938" s="467"/>
      <c r="D938" s="464"/>
      <c r="E938" s="464"/>
      <c r="F938" s="464"/>
      <c r="G938" s="464"/>
      <c r="H938" s="461"/>
      <c r="I938" s="471"/>
      <c r="J938" s="229"/>
      <c r="K938" s="229"/>
      <c r="L938" s="474"/>
      <c r="M938" s="229"/>
      <c r="N938" s="243"/>
      <c r="O938" s="248"/>
      <c r="P938" s="248"/>
      <c r="Q938" s="248"/>
      <c r="R938" s="248"/>
      <c r="S938" s="248"/>
      <c r="T938" s="248"/>
      <c r="U938" s="249"/>
    </row>
    <row r="939" spans="1:21" ht="60" customHeight="1" x14ac:dyDescent="0.35">
      <c r="A939" s="459" t="s">
        <v>3206</v>
      </c>
      <c r="B939" s="462" t="s">
        <v>163</v>
      </c>
      <c r="C939" s="465">
        <v>6</v>
      </c>
      <c r="D939" s="462" t="s">
        <v>2740</v>
      </c>
      <c r="E939" s="462" t="s">
        <v>253</v>
      </c>
      <c r="F939" s="462" t="s">
        <v>2061</v>
      </c>
      <c r="G939" s="462" t="s">
        <v>3993</v>
      </c>
      <c r="H939" s="468" t="s">
        <v>2055</v>
      </c>
      <c r="I939" s="469" t="s">
        <v>2277</v>
      </c>
      <c r="J939" s="229"/>
      <c r="K939" s="229"/>
      <c r="L939" s="273"/>
      <c r="M939" s="229"/>
      <c r="N939" s="242"/>
      <c r="O939" s="248"/>
      <c r="P939" s="248"/>
      <c r="Q939" s="248"/>
      <c r="R939" s="248"/>
      <c r="S939" s="248"/>
      <c r="T939" s="248"/>
      <c r="U939" s="249"/>
    </row>
    <row r="940" spans="1:21" ht="60" customHeight="1" x14ac:dyDescent="0.35">
      <c r="A940" s="460"/>
      <c r="B940" s="463"/>
      <c r="C940" s="466"/>
      <c r="D940" s="463"/>
      <c r="E940" s="463"/>
      <c r="F940" s="463"/>
      <c r="G940" s="463"/>
      <c r="H940" s="460"/>
      <c r="I940" s="470"/>
      <c r="J940" s="229"/>
      <c r="K940" s="229"/>
      <c r="L940" s="274"/>
      <c r="M940" s="229"/>
      <c r="N940" s="243"/>
      <c r="O940" s="248"/>
      <c r="P940" s="248"/>
      <c r="Q940" s="248"/>
      <c r="R940" s="248"/>
      <c r="S940" s="248"/>
      <c r="T940" s="248"/>
      <c r="U940" s="249"/>
    </row>
    <row r="941" spans="1:21" ht="60" customHeight="1" thickBot="1" x14ac:dyDescent="0.4">
      <c r="A941" s="461"/>
      <c r="B941" s="464"/>
      <c r="C941" s="467"/>
      <c r="D941" s="464"/>
      <c r="E941" s="464"/>
      <c r="F941" s="464"/>
      <c r="G941" s="464"/>
      <c r="H941" s="461"/>
      <c r="I941" s="471"/>
      <c r="J941" s="229"/>
      <c r="K941" s="229"/>
      <c r="L941" s="275"/>
      <c r="M941" s="229"/>
      <c r="N941" s="243"/>
      <c r="O941" s="248"/>
      <c r="P941" s="248"/>
      <c r="Q941" s="248"/>
      <c r="R941" s="248"/>
      <c r="S941" s="248"/>
      <c r="T941" s="248"/>
      <c r="U941" s="249"/>
    </row>
    <row r="942" spans="1:21" ht="60" customHeight="1" x14ac:dyDescent="0.35">
      <c r="A942" s="459" t="s">
        <v>3206</v>
      </c>
      <c r="B942" s="462" t="s">
        <v>163</v>
      </c>
      <c r="C942" s="465">
        <v>7</v>
      </c>
      <c r="D942" s="462" t="s">
        <v>465</v>
      </c>
      <c r="E942" s="462" t="s">
        <v>175</v>
      </c>
      <c r="F942" s="462" t="s">
        <v>2032</v>
      </c>
      <c r="G942" s="462" t="s">
        <v>2550</v>
      </c>
      <c r="H942" s="468" t="s">
        <v>2044</v>
      </c>
      <c r="I942" s="469" t="s">
        <v>2278</v>
      </c>
      <c r="J942" s="229" t="s">
        <v>3985</v>
      </c>
      <c r="K942" s="229" t="s">
        <v>3978</v>
      </c>
      <c r="L942" s="472" t="s">
        <v>3979</v>
      </c>
      <c r="M942" s="229" t="s">
        <v>2733</v>
      </c>
      <c r="N942" s="242">
        <v>45838</v>
      </c>
      <c r="O942" s="248"/>
      <c r="P942" s="248"/>
      <c r="Q942" s="248"/>
      <c r="R942" s="248"/>
      <c r="S942" s="248"/>
      <c r="T942" s="248"/>
      <c r="U942" s="249"/>
    </row>
    <row r="943" spans="1:21" ht="60" customHeight="1" x14ac:dyDescent="0.35">
      <c r="A943" s="460"/>
      <c r="B943" s="463"/>
      <c r="C943" s="466"/>
      <c r="D943" s="463"/>
      <c r="E943" s="463"/>
      <c r="F943" s="463"/>
      <c r="G943" s="463"/>
      <c r="H943" s="460"/>
      <c r="I943" s="470"/>
      <c r="J943" s="229"/>
      <c r="K943" s="229"/>
      <c r="L943" s="473"/>
      <c r="M943" s="229"/>
      <c r="N943" s="243"/>
      <c r="O943" s="248"/>
      <c r="P943" s="248"/>
      <c r="Q943" s="248"/>
      <c r="R943" s="248"/>
      <c r="S943" s="248"/>
      <c r="T943" s="248"/>
      <c r="U943" s="249"/>
    </row>
    <row r="944" spans="1:21" ht="60" customHeight="1" thickBot="1" x14ac:dyDescent="0.4">
      <c r="A944" s="461"/>
      <c r="B944" s="464"/>
      <c r="C944" s="467"/>
      <c r="D944" s="464"/>
      <c r="E944" s="464"/>
      <c r="F944" s="464"/>
      <c r="G944" s="464"/>
      <c r="H944" s="461"/>
      <c r="I944" s="471"/>
      <c r="J944" s="229"/>
      <c r="K944" s="229"/>
      <c r="L944" s="474"/>
      <c r="M944" s="229"/>
      <c r="N944" s="243"/>
      <c r="O944" s="248"/>
      <c r="P944" s="248"/>
      <c r="Q944" s="248"/>
      <c r="R944" s="248"/>
      <c r="S944" s="248"/>
      <c r="T944" s="248"/>
      <c r="U944" s="249"/>
    </row>
    <row r="945" spans="1:21" ht="60" customHeight="1" x14ac:dyDescent="0.35">
      <c r="A945" s="459" t="s">
        <v>3206</v>
      </c>
      <c r="B945" s="462" t="s">
        <v>163</v>
      </c>
      <c r="C945" s="465">
        <v>8</v>
      </c>
      <c r="D945" s="462" t="s">
        <v>465</v>
      </c>
      <c r="E945" s="462" t="s">
        <v>175</v>
      </c>
      <c r="F945" s="462" t="s">
        <v>2061</v>
      </c>
      <c r="G945" s="462" t="s">
        <v>2551</v>
      </c>
      <c r="H945" s="468" t="s">
        <v>2055</v>
      </c>
      <c r="I945" s="469" t="s">
        <v>2277</v>
      </c>
      <c r="J945" s="229"/>
      <c r="K945" s="229"/>
      <c r="L945" s="472"/>
      <c r="M945" s="229"/>
      <c r="N945" s="243"/>
      <c r="O945" s="248"/>
      <c r="P945" s="248"/>
      <c r="Q945" s="248"/>
      <c r="R945" s="248"/>
      <c r="S945" s="248"/>
      <c r="T945" s="248"/>
      <c r="U945" s="249"/>
    </row>
    <row r="946" spans="1:21" ht="60" customHeight="1" x14ac:dyDescent="0.35">
      <c r="A946" s="460"/>
      <c r="B946" s="463"/>
      <c r="C946" s="466"/>
      <c r="D946" s="463"/>
      <c r="E946" s="463"/>
      <c r="F946" s="463"/>
      <c r="G946" s="463"/>
      <c r="H946" s="460"/>
      <c r="I946" s="470"/>
      <c r="J946" s="229"/>
      <c r="K946" s="229"/>
      <c r="L946" s="473"/>
      <c r="M946" s="229"/>
      <c r="N946" s="243"/>
      <c r="O946" s="248"/>
      <c r="P946" s="248"/>
      <c r="Q946" s="248"/>
      <c r="R946" s="248"/>
      <c r="S946" s="248"/>
      <c r="T946" s="248"/>
      <c r="U946" s="249"/>
    </row>
    <row r="947" spans="1:21" ht="60" customHeight="1" thickBot="1" x14ac:dyDescent="0.4">
      <c r="A947" s="461"/>
      <c r="B947" s="464"/>
      <c r="C947" s="467"/>
      <c r="D947" s="464"/>
      <c r="E947" s="464"/>
      <c r="F947" s="464"/>
      <c r="G947" s="464"/>
      <c r="H947" s="461"/>
      <c r="I947" s="471"/>
      <c r="J947" s="229"/>
      <c r="K947" s="229"/>
      <c r="L947" s="474"/>
      <c r="M947" s="229"/>
      <c r="N947" s="243"/>
      <c r="O947" s="248"/>
      <c r="P947" s="248"/>
      <c r="Q947" s="248"/>
      <c r="R947" s="248"/>
      <c r="S947" s="248"/>
      <c r="T947" s="248"/>
      <c r="U947" s="249"/>
    </row>
    <row r="948" spans="1:21" ht="60" customHeight="1" x14ac:dyDescent="0.35">
      <c r="A948" s="459" t="s">
        <v>3206</v>
      </c>
      <c r="B948" s="462" t="s">
        <v>163</v>
      </c>
      <c r="C948" s="465">
        <v>9</v>
      </c>
      <c r="D948" s="462" t="s">
        <v>451</v>
      </c>
      <c r="E948" s="462" t="s">
        <v>695</v>
      </c>
      <c r="F948" s="462" t="s">
        <v>2032</v>
      </c>
      <c r="G948" s="462" t="s">
        <v>2872</v>
      </c>
      <c r="H948" s="468" t="s">
        <v>2044</v>
      </c>
      <c r="I948" s="469" t="s">
        <v>2278</v>
      </c>
      <c r="J948" s="229" t="s">
        <v>3984</v>
      </c>
      <c r="K948" s="229" t="s">
        <v>3978</v>
      </c>
      <c r="L948" s="472" t="s">
        <v>3979</v>
      </c>
      <c r="M948" s="229" t="s">
        <v>2733</v>
      </c>
      <c r="N948" s="242">
        <v>45838</v>
      </c>
      <c r="O948" s="248"/>
      <c r="P948" s="248"/>
      <c r="Q948" s="248"/>
      <c r="R948" s="248"/>
      <c r="S948" s="248"/>
      <c r="T948" s="248"/>
      <c r="U948" s="249"/>
    </row>
    <row r="949" spans="1:21" ht="60" customHeight="1" x14ac:dyDescent="0.35">
      <c r="A949" s="460"/>
      <c r="B949" s="463"/>
      <c r="C949" s="466"/>
      <c r="D949" s="463"/>
      <c r="E949" s="463"/>
      <c r="F949" s="463"/>
      <c r="G949" s="463"/>
      <c r="H949" s="460"/>
      <c r="I949" s="470"/>
      <c r="J949" s="229"/>
      <c r="K949" s="229"/>
      <c r="L949" s="473"/>
      <c r="M949" s="229"/>
      <c r="N949" s="243"/>
      <c r="O949" s="248"/>
      <c r="P949" s="248"/>
      <c r="Q949" s="248"/>
      <c r="R949" s="248"/>
      <c r="S949" s="248"/>
      <c r="T949" s="248"/>
      <c r="U949" s="249"/>
    </row>
    <row r="950" spans="1:21" ht="60" customHeight="1" thickBot="1" x14ac:dyDescent="0.4">
      <c r="A950" s="461"/>
      <c r="B950" s="464"/>
      <c r="C950" s="467"/>
      <c r="D950" s="464"/>
      <c r="E950" s="464"/>
      <c r="F950" s="464"/>
      <c r="G950" s="464"/>
      <c r="H950" s="461"/>
      <c r="I950" s="471"/>
      <c r="J950" s="229"/>
      <c r="K950" s="229"/>
      <c r="L950" s="474"/>
      <c r="M950" s="229"/>
      <c r="N950" s="243"/>
      <c r="O950" s="248"/>
      <c r="P950" s="248"/>
      <c r="Q950" s="248"/>
      <c r="R950" s="248"/>
      <c r="S950" s="248"/>
      <c r="T950" s="248"/>
      <c r="U950" s="249"/>
    </row>
    <row r="951" spans="1:21" ht="60" customHeight="1" x14ac:dyDescent="0.35">
      <c r="A951" s="459" t="s">
        <v>3206</v>
      </c>
      <c r="B951" s="462" t="s">
        <v>163</v>
      </c>
      <c r="C951" s="465">
        <v>10</v>
      </c>
      <c r="D951" s="462" t="s">
        <v>451</v>
      </c>
      <c r="E951" s="462" t="s">
        <v>695</v>
      </c>
      <c r="F951" s="462" t="s">
        <v>2061</v>
      </c>
      <c r="G951" s="462" t="s">
        <v>2873</v>
      </c>
      <c r="H951" s="468" t="s">
        <v>2055</v>
      </c>
      <c r="I951" s="469" t="s">
        <v>2277</v>
      </c>
      <c r="J951" s="229"/>
      <c r="K951" s="229"/>
      <c r="L951" s="472"/>
      <c r="M951" s="229"/>
      <c r="N951" s="243"/>
      <c r="O951" s="248"/>
      <c r="P951" s="248"/>
      <c r="Q951" s="248"/>
      <c r="R951" s="248"/>
      <c r="S951" s="248"/>
      <c r="T951" s="248"/>
      <c r="U951" s="249"/>
    </row>
    <row r="952" spans="1:21" ht="60" customHeight="1" x14ac:dyDescent="0.35">
      <c r="A952" s="460"/>
      <c r="B952" s="463"/>
      <c r="C952" s="466"/>
      <c r="D952" s="463"/>
      <c r="E952" s="463"/>
      <c r="F952" s="463"/>
      <c r="G952" s="463"/>
      <c r="H952" s="460"/>
      <c r="I952" s="470"/>
      <c r="J952" s="229"/>
      <c r="K952" s="229"/>
      <c r="L952" s="473"/>
      <c r="M952" s="229"/>
      <c r="N952" s="243"/>
      <c r="O952" s="248"/>
      <c r="P952" s="248"/>
      <c r="Q952" s="248"/>
      <c r="R952" s="248"/>
      <c r="S952" s="248"/>
      <c r="T952" s="248"/>
      <c r="U952" s="249"/>
    </row>
    <row r="953" spans="1:21" ht="60" customHeight="1" thickBot="1" x14ac:dyDescent="0.4">
      <c r="A953" s="461"/>
      <c r="B953" s="464"/>
      <c r="C953" s="467"/>
      <c r="D953" s="464"/>
      <c r="E953" s="464"/>
      <c r="F953" s="464"/>
      <c r="G953" s="464"/>
      <c r="H953" s="461"/>
      <c r="I953" s="471"/>
      <c r="J953" s="229"/>
      <c r="K953" s="229"/>
      <c r="L953" s="474"/>
      <c r="M953" s="229"/>
      <c r="N953" s="243"/>
      <c r="O953" s="248"/>
      <c r="P953" s="248"/>
      <c r="Q953" s="248"/>
      <c r="R953" s="248"/>
      <c r="S953" s="248"/>
      <c r="T953" s="248"/>
      <c r="U953" s="249"/>
    </row>
    <row r="954" spans="1:21" ht="60" customHeight="1" x14ac:dyDescent="0.35">
      <c r="A954" s="459" t="s">
        <v>3206</v>
      </c>
      <c r="B954" s="462" t="s">
        <v>163</v>
      </c>
      <c r="C954" s="465">
        <v>11</v>
      </c>
      <c r="D954" s="462" t="s">
        <v>312</v>
      </c>
      <c r="E954" s="462" t="s">
        <v>312</v>
      </c>
      <c r="F954" s="462" t="s">
        <v>2032</v>
      </c>
      <c r="G954" s="462" t="s">
        <v>2552</v>
      </c>
      <c r="H954" s="468" t="s">
        <v>2092</v>
      </c>
      <c r="I954" s="469" t="s">
        <v>2278</v>
      </c>
      <c r="J954" s="229" t="s">
        <v>3986</v>
      </c>
      <c r="K954" s="229" t="s">
        <v>3978</v>
      </c>
      <c r="L954" s="472" t="s">
        <v>3979</v>
      </c>
      <c r="M954" s="229" t="s">
        <v>2733</v>
      </c>
      <c r="N954" s="242">
        <v>45838</v>
      </c>
      <c r="O954" s="248"/>
      <c r="P954" s="248"/>
      <c r="Q954" s="248"/>
      <c r="R954" s="248"/>
      <c r="S954" s="248"/>
      <c r="T954" s="248"/>
      <c r="U954" s="249"/>
    </row>
    <row r="955" spans="1:21" ht="60" customHeight="1" x14ac:dyDescent="0.35">
      <c r="A955" s="460"/>
      <c r="B955" s="463"/>
      <c r="C955" s="466"/>
      <c r="D955" s="463"/>
      <c r="E955" s="463"/>
      <c r="F955" s="463"/>
      <c r="G955" s="463"/>
      <c r="H955" s="460"/>
      <c r="I955" s="470"/>
      <c r="J955" s="229"/>
      <c r="K955" s="229"/>
      <c r="L955" s="473"/>
      <c r="M955" s="229"/>
      <c r="N955" s="243"/>
      <c r="O955" s="248"/>
      <c r="P955" s="248"/>
      <c r="Q955" s="248"/>
      <c r="R955" s="248"/>
      <c r="S955" s="248"/>
      <c r="T955" s="248"/>
      <c r="U955" s="249"/>
    </row>
    <row r="956" spans="1:21" ht="60" customHeight="1" thickBot="1" x14ac:dyDescent="0.4">
      <c r="A956" s="461"/>
      <c r="B956" s="464"/>
      <c r="C956" s="467"/>
      <c r="D956" s="464"/>
      <c r="E956" s="464"/>
      <c r="F956" s="464"/>
      <c r="G956" s="464"/>
      <c r="H956" s="461"/>
      <c r="I956" s="471"/>
      <c r="J956" s="229"/>
      <c r="K956" s="229"/>
      <c r="L956" s="474"/>
      <c r="M956" s="229"/>
      <c r="N956" s="243"/>
      <c r="O956" s="248"/>
      <c r="P956" s="248"/>
      <c r="Q956" s="248"/>
      <c r="R956" s="248"/>
      <c r="S956" s="248"/>
      <c r="T956" s="248"/>
      <c r="U956" s="249"/>
    </row>
    <row r="957" spans="1:21" ht="60" customHeight="1" x14ac:dyDescent="0.35">
      <c r="A957" s="459" t="s">
        <v>3206</v>
      </c>
      <c r="B957" s="462" t="s">
        <v>163</v>
      </c>
      <c r="C957" s="465">
        <v>12</v>
      </c>
      <c r="D957" s="462" t="s">
        <v>312</v>
      </c>
      <c r="E957" s="462" t="s">
        <v>312</v>
      </c>
      <c r="F957" s="462" t="s">
        <v>2061</v>
      </c>
      <c r="G957" s="462" t="s">
        <v>2556</v>
      </c>
      <c r="H957" s="468" t="s">
        <v>2055</v>
      </c>
      <c r="I957" s="469" t="s">
        <v>2277</v>
      </c>
      <c r="J957" s="229"/>
      <c r="K957" s="229"/>
      <c r="L957" s="472"/>
      <c r="M957" s="229"/>
      <c r="N957" s="243"/>
      <c r="O957" s="248"/>
      <c r="P957" s="248"/>
      <c r="Q957" s="248"/>
      <c r="R957" s="248"/>
      <c r="S957" s="248"/>
      <c r="T957" s="248"/>
      <c r="U957" s="249"/>
    </row>
    <row r="958" spans="1:21" ht="60" customHeight="1" x14ac:dyDescent="0.35">
      <c r="A958" s="460"/>
      <c r="B958" s="463"/>
      <c r="C958" s="466"/>
      <c r="D958" s="463"/>
      <c r="E958" s="463"/>
      <c r="F958" s="463"/>
      <c r="G958" s="463"/>
      <c r="H958" s="460"/>
      <c r="I958" s="470"/>
      <c r="J958" s="229"/>
      <c r="K958" s="229"/>
      <c r="L958" s="473"/>
      <c r="M958" s="229"/>
      <c r="N958" s="243"/>
      <c r="O958" s="248"/>
      <c r="P958" s="248"/>
      <c r="Q958" s="248"/>
      <c r="R958" s="248"/>
      <c r="S958" s="248"/>
      <c r="T958" s="248"/>
      <c r="U958" s="249"/>
    </row>
    <row r="959" spans="1:21" ht="60" customHeight="1" thickBot="1" x14ac:dyDescent="0.4">
      <c r="A959" s="461"/>
      <c r="B959" s="464"/>
      <c r="C959" s="467"/>
      <c r="D959" s="464"/>
      <c r="E959" s="464"/>
      <c r="F959" s="464"/>
      <c r="G959" s="464"/>
      <c r="H959" s="461"/>
      <c r="I959" s="471"/>
      <c r="J959" s="229"/>
      <c r="K959" s="229"/>
      <c r="L959" s="474"/>
      <c r="M959" s="229"/>
      <c r="N959" s="243"/>
      <c r="O959" s="248"/>
      <c r="P959" s="248"/>
      <c r="Q959" s="248"/>
      <c r="R959" s="248"/>
      <c r="S959" s="248"/>
      <c r="T959" s="248"/>
      <c r="U959" s="249"/>
    </row>
    <row r="960" spans="1:21" ht="60" customHeight="1" x14ac:dyDescent="0.35">
      <c r="A960" s="459" t="s">
        <v>3206</v>
      </c>
      <c r="B960" s="462" t="s">
        <v>163</v>
      </c>
      <c r="C960" s="465">
        <v>13</v>
      </c>
      <c r="D960" s="462" t="s">
        <v>3975</v>
      </c>
      <c r="E960" s="462" t="s">
        <v>243</v>
      </c>
      <c r="F960" s="462" t="s">
        <v>2032</v>
      </c>
      <c r="G960" s="462" t="s">
        <v>3994</v>
      </c>
      <c r="H960" s="468" t="s">
        <v>2044</v>
      </c>
      <c r="I960" s="469" t="s">
        <v>2278</v>
      </c>
      <c r="J960" s="229" t="s">
        <v>3987</v>
      </c>
      <c r="K960" s="229" t="s">
        <v>3978</v>
      </c>
      <c r="L960" s="472" t="s">
        <v>3979</v>
      </c>
      <c r="M960" s="229" t="s">
        <v>2733</v>
      </c>
      <c r="N960" s="242">
        <v>45838</v>
      </c>
      <c r="O960" s="248"/>
      <c r="P960" s="248"/>
      <c r="Q960" s="248"/>
      <c r="R960" s="248"/>
      <c r="S960" s="248"/>
      <c r="T960" s="248"/>
      <c r="U960" s="249"/>
    </row>
    <row r="961" spans="1:21" ht="60" customHeight="1" x14ac:dyDescent="0.35">
      <c r="A961" s="460"/>
      <c r="B961" s="463"/>
      <c r="C961" s="466"/>
      <c r="D961" s="463"/>
      <c r="E961" s="463"/>
      <c r="F961" s="463"/>
      <c r="G961" s="463"/>
      <c r="H961" s="460"/>
      <c r="I961" s="470"/>
      <c r="J961" s="229"/>
      <c r="K961" s="229"/>
      <c r="L961" s="473"/>
      <c r="M961" s="229"/>
      <c r="N961" s="243"/>
      <c r="O961" s="248"/>
      <c r="P961" s="248"/>
      <c r="Q961" s="248"/>
      <c r="R961" s="248"/>
      <c r="S961" s="248"/>
      <c r="T961" s="248"/>
      <c r="U961" s="249"/>
    </row>
    <row r="962" spans="1:21" ht="60" customHeight="1" thickBot="1" x14ac:dyDescent="0.4">
      <c r="A962" s="461"/>
      <c r="B962" s="464"/>
      <c r="C962" s="467"/>
      <c r="D962" s="464"/>
      <c r="E962" s="464"/>
      <c r="F962" s="464"/>
      <c r="G962" s="464"/>
      <c r="H962" s="461"/>
      <c r="I962" s="471"/>
      <c r="J962" s="229"/>
      <c r="K962" s="229"/>
      <c r="L962" s="474"/>
      <c r="M962" s="229"/>
      <c r="N962" s="243"/>
      <c r="O962" s="248"/>
      <c r="P962" s="248"/>
      <c r="Q962" s="248"/>
      <c r="R962" s="248"/>
      <c r="S962" s="248"/>
      <c r="T962" s="248"/>
      <c r="U962" s="249"/>
    </row>
    <row r="963" spans="1:21" ht="60" customHeight="1" x14ac:dyDescent="0.35">
      <c r="A963" s="459" t="s">
        <v>3206</v>
      </c>
      <c r="B963" s="462" t="s">
        <v>163</v>
      </c>
      <c r="C963" s="465">
        <v>14</v>
      </c>
      <c r="D963" s="462" t="s">
        <v>3975</v>
      </c>
      <c r="E963" s="462" t="s">
        <v>243</v>
      </c>
      <c r="F963" s="462" t="s">
        <v>2061</v>
      </c>
      <c r="G963" s="462" t="s">
        <v>3995</v>
      </c>
      <c r="H963" s="468" t="s">
        <v>2044</v>
      </c>
      <c r="I963" s="469" t="s">
        <v>2278</v>
      </c>
      <c r="J963" s="229" t="s">
        <v>3988</v>
      </c>
      <c r="K963" s="229" t="s">
        <v>3958</v>
      </c>
      <c r="L963" s="472" t="s">
        <v>2391</v>
      </c>
      <c r="M963" s="229" t="s">
        <v>3959</v>
      </c>
      <c r="N963" s="242">
        <v>45838</v>
      </c>
      <c r="O963" s="248"/>
      <c r="P963" s="248"/>
      <c r="Q963" s="248"/>
      <c r="R963" s="248"/>
      <c r="S963" s="248"/>
      <c r="T963" s="248"/>
      <c r="U963" s="249"/>
    </row>
    <row r="964" spans="1:21" ht="60" customHeight="1" x14ac:dyDescent="0.35">
      <c r="A964" s="460"/>
      <c r="B964" s="463"/>
      <c r="C964" s="466"/>
      <c r="D964" s="463"/>
      <c r="E964" s="463"/>
      <c r="F964" s="463"/>
      <c r="G964" s="463"/>
      <c r="H964" s="460"/>
      <c r="I964" s="470"/>
      <c r="J964" s="229"/>
      <c r="K964" s="229"/>
      <c r="L964" s="473"/>
      <c r="M964" s="229"/>
      <c r="N964" s="243"/>
      <c r="O964" s="248"/>
      <c r="P964" s="248"/>
      <c r="Q964" s="248"/>
      <c r="R964" s="248"/>
      <c r="S964" s="248"/>
      <c r="T964" s="248"/>
      <c r="U964" s="249"/>
    </row>
    <row r="965" spans="1:21" ht="60" customHeight="1" thickBot="1" x14ac:dyDescent="0.4">
      <c r="A965" s="461"/>
      <c r="B965" s="464"/>
      <c r="C965" s="467"/>
      <c r="D965" s="464"/>
      <c r="E965" s="464"/>
      <c r="F965" s="464"/>
      <c r="G965" s="464"/>
      <c r="H965" s="461"/>
      <c r="I965" s="471"/>
      <c r="J965" s="229"/>
      <c r="K965" s="229"/>
      <c r="L965" s="474"/>
      <c r="M965" s="229"/>
      <c r="N965" s="243"/>
      <c r="O965" s="248"/>
      <c r="P965" s="248"/>
      <c r="Q965" s="248"/>
      <c r="R965" s="248"/>
      <c r="S965" s="248"/>
      <c r="T965" s="248"/>
      <c r="U965" s="249"/>
    </row>
    <row r="966" spans="1:21" ht="60" customHeight="1" x14ac:dyDescent="0.35">
      <c r="A966" s="459" t="s">
        <v>3996</v>
      </c>
      <c r="B966" s="462" t="s">
        <v>163</v>
      </c>
      <c r="C966" s="465">
        <v>3</v>
      </c>
      <c r="D966" s="462" t="s">
        <v>3915</v>
      </c>
      <c r="E966" s="462" t="s">
        <v>253</v>
      </c>
      <c r="F966" s="462" t="s">
        <v>2032</v>
      </c>
      <c r="G966" s="462" t="s">
        <v>3916</v>
      </c>
      <c r="H966" s="468" t="s">
        <v>2055</v>
      </c>
      <c r="I966" s="469" t="s">
        <v>2277</v>
      </c>
      <c r="J966" s="219"/>
      <c r="K966" s="219"/>
      <c r="L966" s="475"/>
      <c r="M966" s="219"/>
      <c r="N966" s="239"/>
      <c r="O966" s="248"/>
      <c r="P966" s="248"/>
      <c r="Q966" s="248"/>
      <c r="R966" s="248"/>
      <c r="S966" s="248"/>
      <c r="T966" s="248"/>
      <c r="U966" s="249"/>
    </row>
    <row r="967" spans="1:21" ht="60" customHeight="1" x14ac:dyDescent="0.35">
      <c r="A967" s="460"/>
      <c r="B967" s="463"/>
      <c r="C967" s="466"/>
      <c r="D967" s="463"/>
      <c r="E967" s="463"/>
      <c r="F967" s="463"/>
      <c r="G967" s="463"/>
      <c r="H967" s="460"/>
      <c r="I967" s="470"/>
      <c r="J967" s="219"/>
      <c r="K967" s="219"/>
      <c r="L967" s="476"/>
      <c r="M967" s="219"/>
      <c r="N967" s="239"/>
      <c r="O967" s="248"/>
      <c r="P967" s="248"/>
      <c r="Q967" s="248"/>
      <c r="R967" s="248"/>
      <c r="S967" s="248"/>
      <c r="T967" s="248"/>
      <c r="U967" s="249"/>
    </row>
    <row r="968" spans="1:21" ht="60" customHeight="1" thickBot="1" x14ac:dyDescent="0.4">
      <c r="A968" s="461"/>
      <c r="B968" s="464"/>
      <c r="C968" s="467"/>
      <c r="D968" s="464"/>
      <c r="E968" s="464"/>
      <c r="F968" s="464"/>
      <c r="G968" s="464"/>
      <c r="H968" s="461"/>
      <c r="I968" s="471"/>
      <c r="J968" s="219"/>
      <c r="K968" s="219"/>
      <c r="L968" s="477"/>
      <c r="M968" s="219"/>
      <c r="N968" s="239"/>
      <c r="O968" s="248"/>
      <c r="P968" s="248"/>
      <c r="Q968" s="248"/>
      <c r="R968" s="248"/>
      <c r="S968" s="248"/>
      <c r="T968" s="248"/>
      <c r="U968" s="249"/>
    </row>
    <row r="969" spans="1:21" ht="60" customHeight="1" x14ac:dyDescent="0.35">
      <c r="A969" s="459" t="s">
        <v>3996</v>
      </c>
      <c r="B969" s="462" t="s">
        <v>163</v>
      </c>
      <c r="C969" s="465">
        <v>4</v>
      </c>
      <c r="D969" s="462" t="s">
        <v>3915</v>
      </c>
      <c r="E969" s="462" t="s">
        <v>253</v>
      </c>
      <c r="F969" s="462" t="s">
        <v>2061</v>
      </c>
      <c r="G969" s="462" t="s">
        <v>3917</v>
      </c>
      <c r="H969" s="468" t="s">
        <v>2055</v>
      </c>
      <c r="I969" s="469" t="s">
        <v>2277</v>
      </c>
      <c r="J969" s="219"/>
      <c r="K969" s="219"/>
      <c r="L969" s="475"/>
      <c r="M969" s="219"/>
      <c r="N969" s="239"/>
      <c r="O969" s="248"/>
      <c r="P969" s="248"/>
      <c r="Q969" s="248"/>
      <c r="R969" s="248"/>
      <c r="S969" s="248"/>
      <c r="T969" s="248"/>
      <c r="U969" s="249"/>
    </row>
    <row r="970" spans="1:21" ht="60" customHeight="1" x14ac:dyDescent="0.35">
      <c r="A970" s="460"/>
      <c r="B970" s="463"/>
      <c r="C970" s="466"/>
      <c r="D970" s="463"/>
      <c r="E970" s="463"/>
      <c r="F970" s="463"/>
      <c r="G970" s="463"/>
      <c r="H970" s="460"/>
      <c r="I970" s="470"/>
      <c r="J970" s="219"/>
      <c r="K970" s="219"/>
      <c r="L970" s="476"/>
      <c r="M970" s="219"/>
      <c r="N970" s="239"/>
      <c r="O970" s="248"/>
      <c r="P970" s="248"/>
      <c r="Q970" s="248"/>
      <c r="R970" s="248"/>
      <c r="S970" s="248"/>
      <c r="T970" s="248"/>
      <c r="U970" s="249"/>
    </row>
    <row r="971" spans="1:21" ht="60" customHeight="1" thickBot="1" x14ac:dyDescent="0.4">
      <c r="A971" s="461"/>
      <c r="B971" s="464"/>
      <c r="C971" s="467"/>
      <c r="D971" s="464"/>
      <c r="E971" s="464"/>
      <c r="F971" s="464"/>
      <c r="G971" s="464"/>
      <c r="H971" s="461"/>
      <c r="I971" s="471"/>
      <c r="J971" s="219"/>
      <c r="K971" s="219"/>
      <c r="L971" s="477"/>
      <c r="M971" s="219"/>
      <c r="N971" s="239"/>
      <c r="O971" s="248"/>
      <c r="P971" s="248"/>
      <c r="Q971" s="248"/>
      <c r="R971" s="248"/>
      <c r="S971" s="248"/>
      <c r="T971" s="248"/>
      <c r="U971" s="249"/>
    </row>
    <row r="972" spans="1:21" ht="60" customHeight="1" x14ac:dyDescent="0.35">
      <c r="A972" s="459" t="s">
        <v>3996</v>
      </c>
      <c r="B972" s="462" t="s">
        <v>163</v>
      </c>
      <c r="C972" s="465">
        <v>5</v>
      </c>
      <c r="D972" s="462" t="s">
        <v>3918</v>
      </c>
      <c r="E972" s="462" t="s">
        <v>253</v>
      </c>
      <c r="F972" s="462" t="s">
        <v>2032</v>
      </c>
      <c r="G972" s="462" t="s">
        <v>3919</v>
      </c>
      <c r="H972" s="468" t="s">
        <v>2044</v>
      </c>
      <c r="I972" s="469" t="s">
        <v>2278</v>
      </c>
      <c r="J972" s="219" t="s">
        <v>4014</v>
      </c>
      <c r="K972" s="219" t="s">
        <v>4015</v>
      </c>
      <c r="L972" s="475" t="s">
        <v>3979</v>
      </c>
      <c r="M972" s="219" t="s">
        <v>2733</v>
      </c>
      <c r="N972" s="244">
        <v>45838</v>
      </c>
      <c r="O972" s="248"/>
      <c r="P972" s="248"/>
      <c r="Q972" s="248"/>
      <c r="R972" s="248"/>
      <c r="S972" s="248"/>
      <c r="T972" s="248"/>
      <c r="U972" s="249"/>
    </row>
    <row r="973" spans="1:21" ht="60" customHeight="1" x14ac:dyDescent="0.35">
      <c r="A973" s="460"/>
      <c r="B973" s="463"/>
      <c r="C973" s="466"/>
      <c r="D973" s="463"/>
      <c r="E973" s="463"/>
      <c r="F973" s="463"/>
      <c r="G973" s="463"/>
      <c r="H973" s="460"/>
      <c r="I973" s="470"/>
      <c r="J973" s="219"/>
      <c r="K973" s="219"/>
      <c r="L973" s="476"/>
      <c r="M973" s="219"/>
      <c r="N973" s="239"/>
      <c r="O973" s="248"/>
      <c r="P973" s="248"/>
      <c r="Q973" s="248"/>
      <c r="R973" s="248"/>
      <c r="S973" s="248"/>
      <c r="T973" s="248"/>
      <c r="U973" s="249"/>
    </row>
    <row r="974" spans="1:21" ht="60" customHeight="1" thickBot="1" x14ac:dyDescent="0.4">
      <c r="A974" s="461"/>
      <c r="B974" s="464"/>
      <c r="C974" s="467"/>
      <c r="D974" s="464"/>
      <c r="E974" s="464"/>
      <c r="F974" s="464"/>
      <c r="G974" s="464"/>
      <c r="H974" s="461"/>
      <c r="I974" s="471"/>
      <c r="J974" s="219"/>
      <c r="K974" s="219"/>
      <c r="L974" s="477"/>
      <c r="M974" s="219"/>
      <c r="N974" s="239"/>
      <c r="O974" s="248"/>
      <c r="P974" s="248"/>
      <c r="Q974" s="248"/>
      <c r="R974" s="248"/>
      <c r="S974" s="248"/>
      <c r="T974" s="248"/>
      <c r="U974" s="249"/>
    </row>
    <row r="975" spans="1:21" ht="60" customHeight="1" x14ac:dyDescent="0.35">
      <c r="A975" s="459" t="s">
        <v>3996</v>
      </c>
      <c r="B975" s="462" t="s">
        <v>163</v>
      </c>
      <c r="C975" s="465">
        <v>6</v>
      </c>
      <c r="D975" s="462" t="s">
        <v>3918</v>
      </c>
      <c r="E975" s="462" t="s">
        <v>253</v>
      </c>
      <c r="F975" s="462" t="s">
        <v>2061</v>
      </c>
      <c r="G975" s="462" t="s">
        <v>3920</v>
      </c>
      <c r="H975" s="468" t="s">
        <v>2044</v>
      </c>
      <c r="I975" s="469" t="s">
        <v>2278</v>
      </c>
      <c r="J975" s="219" t="s">
        <v>4016</v>
      </c>
      <c r="K975" s="219" t="s">
        <v>4017</v>
      </c>
      <c r="L975" s="475" t="s">
        <v>3979</v>
      </c>
      <c r="M975" s="219" t="s">
        <v>3982</v>
      </c>
      <c r="N975" s="244">
        <v>45838</v>
      </c>
      <c r="O975" s="248"/>
      <c r="P975" s="248"/>
      <c r="Q975" s="248"/>
      <c r="R975" s="248"/>
      <c r="S975" s="248"/>
      <c r="T975" s="248"/>
      <c r="U975" s="249"/>
    </row>
    <row r="976" spans="1:21" ht="60" customHeight="1" x14ac:dyDescent="0.35">
      <c r="A976" s="460"/>
      <c r="B976" s="463"/>
      <c r="C976" s="466"/>
      <c r="D976" s="463"/>
      <c r="E976" s="463"/>
      <c r="F976" s="463"/>
      <c r="G976" s="463"/>
      <c r="H976" s="460"/>
      <c r="I976" s="470"/>
      <c r="J976" s="219"/>
      <c r="K976" s="219"/>
      <c r="L976" s="476"/>
      <c r="M976" s="219"/>
      <c r="N976" s="239"/>
      <c r="O976" s="248"/>
      <c r="P976" s="248"/>
      <c r="Q976" s="248"/>
      <c r="R976" s="248"/>
      <c r="S976" s="248"/>
      <c r="T976" s="248"/>
      <c r="U976" s="249"/>
    </row>
    <row r="977" spans="1:21" ht="60" customHeight="1" thickBot="1" x14ac:dyDescent="0.4">
      <c r="A977" s="461"/>
      <c r="B977" s="464"/>
      <c r="C977" s="467"/>
      <c r="D977" s="464"/>
      <c r="E977" s="464"/>
      <c r="F977" s="464"/>
      <c r="G977" s="464"/>
      <c r="H977" s="461"/>
      <c r="I977" s="471"/>
      <c r="J977" s="219"/>
      <c r="K977" s="219"/>
      <c r="L977" s="477"/>
      <c r="M977" s="219"/>
      <c r="N977" s="239"/>
      <c r="O977" s="248"/>
      <c r="P977" s="248"/>
      <c r="Q977" s="248"/>
      <c r="R977" s="248"/>
      <c r="S977" s="248"/>
      <c r="T977" s="248"/>
      <c r="U977" s="249"/>
    </row>
    <row r="978" spans="1:21" ht="60" customHeight="1" x14ac:dyDescent="0.35">
      <c r="A978" s="459" t="s">
        <v>3996</v>
      </c>
      <c r="B978" s="462" t="s">
        <v>163</v>
      </c>
      <c r="C978" s="465">
        <v>7</v>
      </c>
      <c r="D978" s="462" t="s">
        <v>465</v>
      </c>
      <c r="E978" s="462" t="s">
        <v>175</v>
      </c>
      <c r="F978" s="462" t="s">
        <v>2032</v>
      </c>
      <c r="G978" s="462" t="s">
        <v>2550</v>
      </c>
      <c r="H978" s="468" t="s">
        <v>2055</v>
      </c>
      <c r="I978" s="469" t="s">
        <v>2277</v>
      </c>
      <c r="J978" s="219"/>
      <c r="K978" s="219"/>
      <c r="L978" s="475"/>
      <c r="M978" s="219"/>
      <c r="N978" s="239"/>
      <c r="O978" s="248"/>
      <c r="P978" s="248"/>
      <c r="Q978" s="248"/>
      <c r="R978" s="248"/>
      <c r="S978" s="248"/>
      <c r="T978" s="248"/>
      <c r="U978" s="249"/>
    </row>
    <row r="979" spans="1:21" ht="60" customHeight="1" x14ac:dyDescent="0.35">
      <c r="A979" s="460"/>
      <c r="B979" s="463"/>
      <c r="C979" s="466"/>
      <c r="D979" s="463"/>
      <c r="E979" s="463"/>
      <c r="F979" s="463"/>
      <c r="G979" s="463"/>
      <c r="H979" s="460"/>
      <c r="I979" s="470"/>
      <c r="J979" s="219"/>
      <c r="K979" s="219"/>
      <c r="L979" s="476"/>
      <c r="M979" s="219"/>
      <c r="N979" s="239"/>
      <c r="O979" s="248"/>
      <c r="P979" s="248"/>
      <c r="Q979" s="248"/>
      <c r="R979" s="248"/>
      <c r="S979" s="248"/>
      <c r="T979" s="248"/>
      <c r="U979" s="249"/>
    </row>
    <row r="980" spans="1:21" ht="60" customHeight="1" thickBot="1" x14ac:dyDescent="0.4">
      <c r="A980" s="461"/>
      <c r="B980" s="464"/>
      <c r="C980" s="467"/>
      <c r="D980" s="464"/>
      <c r="E980" s="464"/>
      <c r="F980" s="464"/>
      <c r="G980" s="464"/>
      <c r="H980" s="461"/>
      <c r="I980" s="471"/>
      <c r="J980" s="219"/>
      <c r="K980" s="219"/>
      <c r="L980" s="477"/>
      <c r="M980" s="219"/>
      <c r="N980" s="239"/>
      <c r="O980" s="248"/>
      <c r="P980" s="248"/>
      <c r="Q980" s="248"/>
      <c r="R980" s="248"/>
      <c r="S980" s="248"/>
      <c r="T980" s="248"/>
      <c r="U980" s="249"/>
    </row>
    <row r="981" spans="1:21" ht="60" customHeight="1" x14ac:dyDescent="0.35">
      <c r="A981" s="459" t="s">
        <v>3996</v>
      </c>
      <c r="B981" s="462" t="s">
        <v>163</v>
      </c>
      <c r="C981" s="465">
        <v>8</v>
      </c>
      <c r="D981" s="462" t="s">
        <v>465</v>
      </c>
      <c r="E981" s="462" t="s">
        <v>175</v>
      </c>
      <c r="F981" s="462" t="s">
        <v>2061</v>
      </c>
      <c r="G981" s="462" t="s">
        <v>2551</v>
      </c>
      <c r="H981" s="468" t="s">
        <v>2055</v>
      </c>
      <c r="I981" s="469" t="s">
        <v>2277</v>
      </c>
      <c r="J981" s="219"/>
      <c r="K981" s="219"/>
      <c r="L981" s="475"/>
      <c r="M981" s="219"/>
      <c r="N981" s="239"/>
      <c r="O981" s="248"/>
      <c r="P981" s="248"/>
      <c r="Q981" s="248"/>
      <c r="R981" s="248"/>
      <c r="S981" s="248"/>
      <c r="T981" s="248"/>
      <c r="U981" s="249"/>
    </row>
    <row r="982" spans="1:21" ht="60" customHeight="1" x14ac:dyDescent="0.35">
      <c r="A982" s="460"/>
      <c r="B982" s="463"/>
      <c r="C982" s="466"/>
      <c r="D982" s="463"/>
      <c r="E982" s="463"/>
      <c r="F982" s="463"/>
      <c r="G982" s="463"/>
      <c r="H982" s="460"/>
      <c r="I982" s="470"/>
      <c r="J982" s="219"/>
      <c r="K982" s="219"/>
      <c r="L982" s="476"/>
      <c r="M982" s="219"/>
      <c r="N982" s="239"/>
      <c r="O982" s="248"/>
      <c r="P982" s="248"/>
      <c r="Q982" s="248"/>
      <c r="R982" s="248"/>
      <c r="S982" s="248"/>
      <c r="T982" s="248"/>
      <c r="U982" s="249"/>
    </row>
    <row r="983" spans="1:21" ht="60" customHeight="1" thickBot="1" x14ac:dyDescent="0.4">
      <c r="A983" s="461"/>
      <c r="B983" s="464"/>
      <c r="C983" s="467"/>
      <c r="D983" s="464"/>
      <c r="E983" s="464"/>
      <c r="F983" s="464"/>
      <c r="G983" s="464"/>
      <c r="H983" s="461"/>
      <c r="I983" s="471"/>
      <c r="J983" s="219"/>
      <c r="K983" s="219"/>
      <c r="L983" s="477"/>
      <c r="M983" s="219"/>
      <c r="N983" s="239"/>
      <c r="O983" s="248"/>
      <c r="P983" s="248"/>
      <c r="Q983" s="248"/>
      <c r="R983" s="248"/>
      <c r="S983" s="248"/>
      <c r="T983" s="248"/>
      <c r="U983" s="249"/>
    </row>
    <row r="984" spans="1:21" ht="60" customHeight="1" x14ac:dyDescent="0.35">
      <c r="A984" s="459" t="s">
        <v>3996</v>
      </c>
      <c r="B984" s="462" t="s">
        <v>163</v>
      </c>
      <c r="C984" s="465">
        <v>9</v>
      </c>
      <c r="D984" s="462" t="s">
        <v>3631</v>
      </c>
      <c r="E984" s="462" t="s">
        <v>695</v>
      </c>
      <c r="F984" s="462" t="s">
        <v>2032</v>
      </c>
      <c r="G984" s="462" t="s">
        <v>4010</v>
      </c>
      <c r="H984" s="468" t="s">
        <v>2055</v>
      </c>
      <c r="I984" s="469" t="s">
        <v>2277</v>
      </c>
      <c r="J984" s="219"/>
      <c r="K984" s="219"/>
      <c r="L984" s="475"/>
      <c r="M984" s="219"/>
      <c r="N984" s="239"/>
      <c r="O984" s="248"/>
      <c r="P984" s="248"/>
      <c r="Q984" s="248"/>
      <c r="R984" s="248"/>
      <c r="S984" s="248"/>
      <c r="T984" s="248"/>
      <c r="U984" s="249"/>
    </row>
    <row r="985" spans="1:21" ht="60" customHeight="1" x14ac:dyDescent="0.35">
      <c r="A985" s="460"/>
      <c r="B985" s="463"/>
      <c r="C985" s="466"/>
      <c r="D985" s="463"/>
      <c r="E985" s="463"/>
      <c r="F985" s="463"/>
      <c r="G985" s="463"/>
      <c r="H985" s="460"/>
      <c r="I985" s="470"/>
      <c r="J985" s="219"/>
      <c r="K985" s="219"/>
      <c r="L985" s="476"/>
      <c r="M985" s="219"/>
      <c r="N985" s="239"/>
      <c r="O985" s="248"/>
      <c r="P985" s="248"/>
      <c r="Q985" s="248"/>
      <c r="R985" s="248"/>
      <c r="S985" s="248"/>
      <c r="T985" s="248"/>
      <c r="U985" s="249"/>
    </row>
    <row r="986" spans="1:21" ht="60" customHeight="1" thickBot="1" x14ac:dyDescent="0.4">
      <c r="A986" s="461"/>
      <c r="B986" s="464"/>
      <c r="C986" s="467"/>
      <c r="D986" s="464"/>
      <c r="E986" s="464"/>
      <c r="F986" s="464"/>
      <c r="G986" s="464"/>
      <c r="H986" s="461"/>
      <c r="I986" s="471"/>
      <c r="J986" s="219"/>
      <c r="K986" s="219"/>
      <c r="L986" s="477"/>
      <c r="M986" s="219"/>
      <c r="N986" s="239"/>
      <c r="O986" s="248"/>
      <c r="P986" s="248"/>
      <c r="Q986" s="248"/>
      <c r="R986" s="248"/>
      <c r="S986" s="248"/>
      <c r="T986" s="248"/>
      <c r="U986" s="249"/>
    </row>
    <row r="987" spans="1:21" ht="60" customHeight="1" x14ac:dyDescent="0.35">
      <c r="A987" s="459" t="s">
        <v>3996</v>
      </c>
      <c r="B987" s="462" t="s">
        <v>163</v>
      </c>
      <c r="C987" s="465">
        <v>10</v>
      </c>
      <c r="D987" s="462" t="s">
        <v>3631</v>
      </c>
      <c r="E987" s="462" t="s">
        <v>695</v>
      </c>
      <c r="F987" s="462" t="s">
        <v>2061</v>
      </c>
      <c r="G987" s="462" t="s">
        <v>4011</v>
      </c>
      <c r="H987" s="468" t="s">
        <v>2055</v>
      </c>
      <c r="I987" s="469" t="s">
        <v>2277</v>
      </c>
      <c r="J987" s="219"/>
      <c r="K987" s="219"/>
      <c r="L987" s="475"/>
      <c r="M987" s="219"/>
      <c r="N987" s="239"/>
      <c r="O987" s="248"/>
      <c r="P987" s="248"/>
      <c r="Q987" s="248"/>
      <c r="R987" s="248"/>
      <c r="S987" s="248"/>
      <c r="T987" s="248"/>
      <c r="U987" s="249"/>
    </row>
    <row r="988" spans="1:21" ht="60" customHeight="1" x14ac:dyDescent="0.35">
      <c r="A988" s="460"/>
      <c r="B988" s="463"/>
      <c r="C988" s="466"/>
      <c r="D988" s="463"/>
      <c r="E988" s="463"/>
      <c r="F988" s="463"/>
      <c r="G988" s="463"/>
      <c r="H988" s="460"/>
      <c r="I988" s="470"/>
      <c r="J988" s="219"/>
      <c r="K988" s="219"/>
      <c r="L988" s="476"/>
      <c r="M988" s="219"/>
      <c r="N988" s="239"/>
      <c r="O988" s="248"/>
      <c r="P988" s="248"/>
      <c r="Q988" s="248"/>
      <c r="R988" s="248"/>
      <c r="S988" s="248"/>
      <c r="T988" s="248"/>
      <c r="U988" s="249"/>
    </row>
    <row r="989" spans="1:21" ht="60" customHeight="1" thickBot="1" x14ac:dyDescent="0.4">
      <c r="A989" s="461"/>
      <c r="B989" s="464"/>
      <c r="C989" s="467"/>
      <c r="D989" s="464"/>
      <c r="E989" s="464"/>
      <c r="F989" s="464"/>
      <c r="G989" s="464"/>
      <c r="H989" s="461"/>
      <c r="I989" s="471"/>
      <c r="J989" s="219"/>
      <c r="K989" s="219"/>
      <c r="L989" s="477"/>
      <c r="M989" s="219"/>
      <c r="N989" s="239"/>
      <c r="O989" s="248"/>
      <c r="P989" s="248"/>
      <c r="Q989" s="248"/>
      <c r="R989" s="248"/>
      <c r="S989" s="248"/>
      <c r="T989" s="248"/>
      <c r="U989" s="249"/>
    </row>
    <row r="990" spans="1:21" ht="60" customHeight="1" x14ac:dyDescent="0.35">
      <c r="A990" s="459" t="s">
        <v>3996</v>
      </c>
      <c r="B990" s="462" t="s">
        <v>163</v>
      </c>
      <c r="C990" s="465">
        <v>11</v>
      </c>
      <c r="D990" s="462" t="s">
        <v>312</v>
      </c>
      <c r="E990" s="462" t="s">
        <v>312</v>
      </c>
      <c r="F990" s="462" t="s">
        <v>2032</v>
      </c>
      <c r="G990" s="462" t="s">
        <v>2552</v>
      </c>
      <c r="H990" s="468" t="s">
        <v>2044</v>
      </c>
      <c r="I990" s="469" t="s">
        <v>2277</v>
      </c>
      <c r="J990" s="219" t="s">
        <v>4018</v>
      </c>
      <c r="K990" s="219" t="s">
        <v>4015</v>
      </c>
      <c r="L990" s="475" t="s">
        <v>3979</v>
      </c>
      <c r="M990" s="219" t="s">
        <v>2733</v>
      </c>
      <c r="N990" s="239">
        <v>45838</v>
      </c>
      <c r="O990" s="248"/>
      <c r="P990" s="248"/>
      <c r="Q990" s="248"/>
      <c r="R990" s="248"/>
      <c r="S990" s="248"/>
      <c r="T990" s="248"/>
      <c r="U990" s="249"/>
    </row>
    <row r="991" spans="1:21" ht="60" customHeight="1" x14ac:dyDescent="0.35">
      <c r="A991" s="460"/>
      <c r="B991" s="463"/>
      <c r="C991" s="466"/>
      <c r="D991" s="463"/>
      <c r="E991" s="463"/>
      <c r="F991" s="463"/>
      <c r="G991" s="463"/>
      <c r="H991" s="460"/>
      <c r="I991" s="470"/>
      <c r="J991" s="219"/>
      <c r="K991" s="219"/>
      <c r="L991" s="476"/>
      <c r="M991" s="219"/>
      <c r="N991" s="239"/>
      <c r="O991" s="248"/>
      <c r="P991" s="248"/>
      <c r="Q991" s="248"/>
      <c r="R991" s="248"/>
      <c r="S991" s="248"/>
      <c r="T991" s="248"/>
      <c r="U991" s="249"/>
    </row>
    <row r="992" spans="1:21" ht="60" customHeight="1" thickBot="1" x14ac:dyDescent="0.4">
      <c r="A992" s="461"/>
      <c r="B992" s="464"/>
      <c r="C992" s="467"/>
      <c r="D992" s="464"/>
      <c r="E992" s="464"/>
      <c r="F992" s="464"/>
      <c r="G992" s="464"/>
      <c r="H992" s="461"/>
      <c r="I992" s="471"/>
      <c r="J992" s="219"/>
      <c r="K992" s="219"/>
      <c r="L992" s="477"/>
      <c r="M992" s="219"/>
      <c r="N992" s="239"/>
      <c r="O992" s="248"/>
      <c r="P992" s="248"/>
      <c r="Q992" s="248"/>
      <c r="R992" s="248"/>
      <c r="S992" s="248"/>
      <c r="T992" s="248"/>
      <c r="U992" s="249"/>
    </row>
    <row r="993" spans="1:21" ht="60" customHeight="1" x14ac:dyDescent="0.35">
      <c r="A993" s="459" t="s">
        <v>3996</v>
      </c>
      <c r="B993" s="462" t="s">
        <v>163</v>
      </c>
      <c r="C993" s="465">
        <v>12</v>
      </c>
      <c r="D993" s="462" t="s">
        <v>312</v>
      </c>
      <c r="E993" s="462" t="s">
        <v>312</v>
      </c>
      <c r="F993" s="462" t="s">
        <v>2061</v>
      </c>
      <c r="G993" s="462" t="s">
        <v>2556</v>
      </c>
      <c r="H993" s="468" t="s">
        <v>2055</v>
      </c>
      <c r="I993" s="469" t="s">
        <v>2277</v>
      </c>
      <c r="J993" s="219"/>
      <c r="K993" s="219"/>
      <c r="L993" s="475"/>
      <c r="M993" s="219"/>
      <c r="N993" s="239"/>
      <c r="O993" s="248"/>
      <c r="P993" s="248"/>
      <c r="Q993" s="248"/>
      <c r="R993" s="248"/>
      <c r="S993" s="248"/>
      <c r="T993" s="248"/>
      <c r="U993" s="249"/>
    </row>
    <row r="994" spans="1:21" ht="60" customHeight="1" x14ac:dyDescent="0.35">
      <c r="A994" s="460"/>
      <c r="B994" s="463"/>
      <c r="C994" s="466"/>
      <c r="D994" s="463"/>
      <c r="E994" s="463"/>
      <c r="F994" s="463"/>
      <c r="G994" s="463"/>
      <c r="H994" s="460"/>
      <c r="I994" s="470"/>
      <c r="J994" s="219"/>
      <c r="K994" s="219"/>
      <c r="L994" s="476"/>
      <c r="M994" s="219"/>
      <c r="N994" s="239"/>
      <c r="O994" s="248"/>
      <c r="P994" s="248"/>
      <c r="Q994" s="248"/>
      <c r="R994" s="248"/>
      <c r="S994" s="248"/>
      <c r="T994" s="248"/>
      <c r="U994" s="249"/>
    </row>
    <row r="995" spans="1:21" ht="60" customHeight="1" thickBot="1" x14ac:dyDescent="0.4">
      <c r="A995" s="461"/>
      <c r="B995" s="464"/>
      <c r="C995" s="467"/>
      <c r="D995" s="464"/>
      <c r="E995" s="464"/>
      <c r="F995" s="464"/>
      <c r="G995" s="464"/>
      <c r="H995" s="461"/>
      <c r="I995" s="471"/>
      <c r="J995" s="219"/>
      <c r="K995" s="219"/>
      <c r="L995" s="477"/>
      <c r="M995" s="219"/>
      <c r="N995" s="239"/>
      <c r="O995" s="248"/>
      <c r="P995" s="248"/>
      <c r="Q995" s="248"/>
      <c r="R995" s="248"/>
      <c r="S995" s="248"/>
      <c r="T995" s="248"/>
      <c r="U995" s="249"/>
    </row>
    <row r="996" spans="1:21" ht="60" customHeight="1" x14ac:dyDescent="0.35">
      <c r="A996" s="459" t="s">
        <v>3996</v>
      </c>
      <c r="B996" s="462" t="s">
        <v>163</v>
      </c>
      <c r="C996" s="465">
        <v>13</v>
      </c>
      <c r="D996" s="462" t="s">
        <v>3594</v>
      </c>
      <c r="E996" s="462" t="s">
        <v>243</v>
      </c>
      <c r="F996" s="462" t="s">
        <v>2032</v>
      </c>
      <c r="G996" s="462" t="s">
        <v>4012</v>
      </c>
      <c r="H996" s="468" t="s">
        <v>2044</v>
      </c>
      <c r="I996" s="469" t="s">
        <v>2278</v>
      </c>
      <c r="J996" s="219" t="s">
        <v>4019</v>
      </c>
      <c r="K996" s="219" t="s">
        <v>4015</v>
      </c>
      <c r="L996" s="475" t="s">
        <v>3979</v>
      </c>
      <c r="M996" s="219" t="s">
        <v>2733</v>
      </c>
      <c r="N996" s="244">
        <v>45838</v>
      </c>
      <c r="O996" s="248"/>
      <c r="P996" s="248"/>
      <c r="Q996" s="248"/>
      <c r="R996" s="248"/>
      <c r="S996" s="248"/>
      <c r="T996" s="248"/>
      <c r="U996" s="249"/>
    </row>
    <row r="997" spans="1:21" ht="60" customHeight="1" x14ac:dyDescent="0.35">
      <c r="A997" s="460"/>
      <c r="B997" s="463"/>
      <c r="C997" s="466"/>
      <c r="D997" s="463"/>
      <c r="E997" s="463"/>
      <c r="F997" s="463"/>
      <c r="G997" s="463"/>
      <c r="H997" s="460"/>
      <c r="I997" s="470"/>
      <c r="J997" s="219"/>
      <c r="K997" s="219"/>
      <c r="L997" s="476"/>
      <c r="M997" s="219"/>
      <c r="N997" s="239"/>
      <c r="O997" s="248"/>
      <c r="P997" s="248"/>
      <c r="Q997" s="248"/>
      <c r="R997" s="248"/>
      <c r="S997" s="248"/>
      <c r="T997" s="248"/>
      <c r="U997" s="249"/>
    </row>
    <row r="998" spans="1:21" ht="60" customHeight="1" thickBot="1" x14ac:dyDescent="0.4">
      <c r="A998" s="461"/>
      <c r="B998" s="464"/>
      <c r="C998" s="467"/>
      <c r="D998" s="464"/>
      <c r="E998" s="464"/>
      <c r="F998" s="464"/>
      <c r="G998" s="464"/>
      <c r="H998" s="461"/>
      <c r="I998" s="471"/>
      <c r="J998" s="219"/>
      <c r="K998" s="219"/>
      <c r="L998" s="477"/>
      <c r="M998" s="219"/>
      <c r="N998" s="239"/>
      <c r="O998" s="248"/>
      <c r="P998" s="248"/>
      <c r="Q998" s="248"/>
      <c r="R998" s="248"/>
      <c r="S998" s="248"/>
      <c r="T998" s="248"/>
      <c r="U998" s="249"/>
    </row>
    <row r="999" spans="1:21" ht="60" customHeight="1" x14ac:dyDescent="0.35">
      <c r="A999" s="459" t="s">
        <v>3996</v>
      </c>
      <c r="B999" s="462" t="s">
        <v>163</v>
      </c>
      <c r="C999" s="465">
        <v>14</v>
      </c>
      <c r="D999" s="462" t="s">
        <v>3594</v>
      </c>
      <c r="E999" s="462" t="s">
        <v>243</v>
      </c>
      <c r="F999" s="462" t="s">
        <v>2061</v>
      </c>
      <c r="G999" s="462" t="s">
        <v>4013</v>
      </c>
      <c r="H999" s="468" t="s">
        <v>2055</v>
      </c>
      <c r="I999" s="469"/>
      <c r="J999" s="219"/>
      <c r="K999" s="219"/>
      <c r="L999" s="475"/>
      <c r="M999" s="219"/>
      <c r="N999" s="239"/>
      <c r="O999" s="248"/>
      <c r="P999" s="248"/>
      <c r="Q999" s="248"/>
      <c r="R999" s="248"/>
      <c r="S999" s="248"/>
      <c r="T999" s="248"/>
      <c r="U999" s="249"/>
    </row>
    <row r="1000" spans="1:21" ht="60" customHeight="1" x14ac:dyDescent="0.35">
      <c r="A1000" s="460"/>
      <c r="B1000" s="463"/>
      <c r="C1000" s="466"/>
      <c r="D1000" s="463"/>
      <c r="E1000" s="463"/>
      <c r="F1000" s="463"/>
      <c r="G1000" s="463"/>
      <c r="H1000" s="460"/>
      <c r="I1000" s="470"/>
      <c r="J1000" s="219"/>
      <c r="K1000" s="219"/>
      <c r="L1000" s="476"/>
      <c r="M1000" s="219"/>
      <c r="N1000" s="239"/>
      <c r="O1000" s="248"/>
      <c r="P1000" s="248"/>
      <c r="Q1000" s="248"/>
      <c r="R1000" s="248"/>
      <c r="S1000" s="248"/>
      <c r="T1000" s="248"/>
      <c r="U1000" s="249"/>
    </row>
    <row r="1001" spans="1:21" ht="60" customHeight="1" thickBot="1" x14ac:dyDescent="0.4">
      <c r="A1001" s="461"/>
      <c r="B1001" s="464"/>
      <c r="C1001" s="467"/>
      <c r="D1001" s="464"/>
      <c r="E1001" s="464"/>
      <c r="F1001" s="464"/>
      <c r="G1001" s="464"/>
      <c r="H1001" s="461"/>
      <c r="I1001" s="471"/>
      <c r="J1001" s="219"/>
      <c r="K1001" s="219"/>
      <c r="L1001" s="477"/>
      <c r="M1001" s="219"/>
      <c r="N1001" s="239"/>
      <c r="O1001" s="248"/>
      <c r="P1001" s="248"/>
      <c r="Q1001" s="248"/>
      <c r="R1001" s="248"/>
      <c r="S1001" s="248"/>
      <c r="T1001" s="248"/>
      <c r="U1001" s="249"/>
    </row>
    <row r="1002" spans="1:21" ht="60" customHeight="1" x14ac:dyDescent="0.35">
      <c r="A1002" s="459" t="s">
        <v>171</v>
      </c>
      <c r="B1002" s="462" t="s">
        <v>163</v>
      </c>
      <c r="C1002" s="465">
        <v>1</v>
      </c>
      <c r="D1002" s="462" t="s">
        <v>3915</v>
      </c>
      <c r="E1002" s="462" t="s">
        <v>253</v>
      </c>
      <c r="F1002" s="462" t="s">
        <v>2032</v>
      </c>
      <c r="G1002" s="462" t="s">
        <v>3916</v>
      </c>
      <c r="H1002" s="468" t="s">
        <v>2044</v>
      </c>
      <c r="I1002" s="469" t="s">
        <v>2278</v>
      </c>
      <c r="J1002" s="229" t="s">
        <v>4034</v>
      </c>
      <c r="K1002" s="229" t="s">
        <v>4015</v>
      </c>
      <c r="L1002" s="472" t="s">
        <v>3979</v>
      </c>
      <c r="M1002" s="229" t="s">
        <v>2733</v>
      </c>
      <c r="N1002" s="242">
        <v>45838</v>
      </c>
      <c r="O1002" s="248"/>
      <c r="P1002" s="248"/>
      <c r="Q1002" s="248"/>
      <c r="R1002" s="248"/>
      <c r="S1002" s="248"/>
      <c r="T1002" s="248"/>
      <c r="U1002" s="249"/>
    </row>
    <row r="1003" spans="1:21" ht="60" customHeight="1" x14ac:dyDescent="0.35">
      <c r="A1003" s="460"/>
      <c r="B1003" s="463"/>
      <c r="C1003" s="466"/>
      <c r="D1003" s="463"/>
      <c r="E1003" s="463"/>
      <c r="F1003" s="463"/>
      <c r="G1003" s="463"/>
      <c r="H1003" s="460"/>
      <c r="I1003" s="470"/>
      <c r="J1003" s="229"/>
      <c r="K1003" s="229"/>
      <c r="L1003" s="473"/>
      <c r="M1003" s="229"/>
      <c r="N1003" s="243"/>
      <c r="O1003" s="248"/>
      <c r="P1003" s="248"/>
      <c r="Q1003" s="248"/>
      <c r="R1003" s="248"/>
      <c r="S1003" s="248"/>
      <c r="T1003" s="248"/>
      <c r="U1003" s="249"/>
    </row>
    <row r="1004" spans="1:21" ht="60" customHeight="1" thickBot="1" x14ac:dyDescent="0.4">
      <c r="A1004" s="461"/>
      <c r="B1004" s="464"/>
      <c r="C1004" s="467"/>
      <c r="D1004" s="464"/>
      <c r="E1004" s="464"/>
      <c r="F1004" s="464"/>
      <c r="G1004" s="464"/>
      <c r="H1004" s="461"/>
      <c r="I1004" s="471"/>
      <c r="J1004" s="229"/>
      <c r="K1004" s="229"/>
      <c r="L1004" s="474"/>
      <c r="M1004" s="229"/>
      <c r="N1004" s="243"/>
      <c r="O1004" s="248"/>
      <c r="P1004" s="248"/>
      <c r="Q1004" s="248"/>
      <c r="R1004" s="248"/>
      <c r="S1004" s="248"/>
      <c r="T1004" s="248"/>
      <c r="U1004" s="249"/>
    </row>
    <row r="1005" spans="1:21" ht="60" customHeight="1" x14ac:dyDescent="0.35">
      <c r="A1005" s="459" t="s">
        <v>171</v>
      </c>
      <c r="B1005" s="462" t="s">
        <v>163</v>
      </c>
      <c r="C1005" s="465">
        <v>2</v>
      </c>
      <c r="D1005" s="462" t="s">
        <v>3915</v>
      </c>
      <c r="E1005" s="462" t="s">
        <v>253</v>
      </c>
      <c r="F1005" s="462" t="s">
        <v>2061</v>
      </c>
      <c r="G1005" s="462" t="s">
        <v>3917</v>
      </c>
      <c r="H1005" s="468" t="s">
        <v>2055</v>
      </c>
      <c r="I1005" s="469" t="s">
        <v>2277</v>
      </c>
      <c r="J1005" s="237"/>
      <c r="K1005" s="237"/>
      <c r="L1005" s="478"/>
      <c r="M1005" s="237"/>
      <c r="N1005" s="245"/>
      <c r="O1005" s="248"/>
      <c r="P1005" s="248"/>
      <c r="Q1005" s="248"/>
      <c r="R1005" s="248"/>
      <c r="S1005" s="248"/>
      <c r="T1005" s="248"/>
      <c r="U1005" s="249"/>
    </row>
    <row r="1006" spans="1:21" ht="60" customHeight="1" x14ac:dyDescent="0.35">
      <c r="A1006" s="460"/>
      <c r="B1006" s="463"/>
      <c r="C1006" s="466"/>
      <c r="D1006" s="463"/>
      <c r="E1006" s="463"/>
      <c r="F1006" s="463"/>
      <c r="G1006" s="463"/>
      <c r="H1006" s="460"/>
      <c r="I1006" s="470"/>
      <c r="J1006" s="237"/>
      <c r="K1006" s="237"/>
      <c r="L1006" s="479"/>
      <c r="M1006" s="237"/>
      <c r="N1006" s="245"/>
      <c r="O1006" s="248"/>
      <c r="P1006" s="248"/>
      <c r="Q1006" s="248"/>
      <c r="R1006" s="248"/>
      <c r="S1006" s="248"/>
      <c r="T1006" s="248"/>
      <c r="U1006" s="249"/>
    </row>
    <row r="1007" spans="1:21" ht="60" customHeight="1" thickBot="1" x14ac:dyDescent="0.4">
      <c r="A1007" s="461"/>
      <c r="B1007" s="464"/>
      <c r="C1007" s="467"/>
      <c r="D1007" s="464"/>
      <c r="E1007" s="464"/>
      <c r="F1007" s="464"/>
      <c r="G1007" s="464"/>
      <c r="H1007" s="461"/>
      <c r="I1007" s="471"/>
      <c r="J1007" s="237"/>
      <c r="K1007" s="237"/>
      <c r="L1007" s="480"/>
      <c r="M1007" s="237"/>
      <c r="N1007" s="245"/>
      <c r="O1007" s="248"/>
      <c r="P1007" s="248"/>
      <c r="Q1007" s="248"/>
      <c r="R1007" s="248"/>
      <c r="S1007" s="248"/>
      <c r="T1007" s="248"/>
      <c r="U1007" s="249"/>
    </row>
    <row r="1008" spans="1:21" ht="60" customHeight="1" x14ac:dyDescent="0.35">
      <c r="A1008" s="459" t="s">
        <v>171</v>
      </c>
      <c r="B1008" s="462" t="s">
        <v>163</v>
      </c>
      <c r="C1008" s="465">
        <v>3</v>
      </c>
      <c r="D1008" s="462" t="s">
        <v>3918</v>
      </c>
      <c r="E1008" s="462" t="s">
        <v>253</v>
      </c>
      <c r="F1008" s="462" t="s">
        <v>2032</v>
      </c>
      <c r="G1008" s="462" t="s">
        <v>3919</v>
      </c>
      <c r="H1008" s="468" t="s">
        <v>2044</v>
      </c>
      <c r="I1008" s="469" t="s">
        <v>2278</v>
      </c>
      <c r="J1008" s="229" t="s">
        <v>4035</v>
      </c>
      <c r="K1008" s="229" t="s">
        <v>4015</v>
      </c>
      <c r="L1008" s="472" t="s">
        <v>3979</v>
      </c>
      <c r="M1008" s="229" t="s">
        <v>2733</v>
      </c>
      <c r="N1008" s="242">
        <v>45838</v>
      </c>
      <c r="O1008" s="248"/>
      <c r="P1008" s="248"/>
      <c r="Q1008" s="248"/>
      <c r="R1008" s="248"/>
      <c r="S1008" s="248"/>
      <c r="T1008" s="248"/>
      <c r="U1008" s="249"/>
    </row>
    <row r="1009" spans="1:21" ht="60" customHeight="1" x14ac:dyDescent="0.35">
      <c r="A1009" s="460"/>
      <c r="B1009" s="463"/>
      <c r="C1009" s="466"/>
      <c r="D1009" s="463"/>
      <c r="E1009" s="463"/>
      <c r="F1009" s="463"/>
      <c r="G1009" s="463"/>
      <c r="H1009" s="460"/>
      <c r="I1009" s="470"/>
      <c r="J1009" s="229"/>
      <c r="K1009" s="229"/>
      <c r="L1009" s="473"/>
      <c r="M1009" s="229"/>
      <c r="N1009" s="243"/>
      <c r="O1009" s="248"/>
      <c r="P1009" s="248"/>
      <c r="Q1009" s="248"/>
      <c r="R1009" s="248"/>
      <c r="S1009" s="248"/>
      <c r="T1009" s="248"/>
      <c r="U1009" s="249"/>
    </row>
    <row r="1010" spans="1:21" ht="60" customHeight="1" thickBot="1" x14ac:dyDescent="0.4">
      <c r="A1010" s="461"/>
      <c r="B1010" s="464"/>
      <c r="C1010" s="467"/>
      <c r="D1010" s="464"/>
      <c r="E1010" s="464"/>
      <c r="F1010" s="464"/>
      <c r="G1010" s="464"/>
      <c r="H1010" s="461"/>
      <c r="I1010" s="471"/>
      <c r="J1010" s="229"/>
      <c r="K1010" s="229"/>
      <c r="L1010" s="474"/>
      <c r="M1010" s="229"/>
      <c r="N1010" s="243"/>
      <c r="O1010" s="248"/>
      <c r="P1010" s="248"/>
      <c r="Q1010" s="248"/>
      <c r="R1010" s="248"/>
      <c r="S1010" s="248"/>
      <c r="T1010" s="248"/>
      <c r="U1010" s="249"/>
    </row>
    <row r="1011" spans="1:21" ht="60" customHeight="1" x14ac:dyDescent="0.35">
      <c r="A1011" s="459" t="s">
        <v>171</v>
      </c>
      <c r="B1011" s="462" t="s">
        <v>163</v>
      </c>
      <c r="C1011" s="465">
        <v>4</v>
      </c>
      <c r="D1011" s="462" t="s">
        <v>3918</v>
      </c>
      <c r="E1011" s="462" t="s">
        <v>253</v>
      </c>
      <c r="F1011" s="462" t="s">
        <v>2061</v>
      </c>
      <c r="G1011" s="462" t="s">
        <v>3920</v>
      </c>
      <c r="H1011" s="468" t="s">
        <v>2044</v>
      </c>
      <c r="I1011" s="469" t="s">
        <v>2278</v>
      </c>
      <c r="J1011" s="229" t="s">
        <v>4036</v>
      </c>
      <c r="K1011" s="229" t="s">
        <v>4037</v>
      </c>
      <c r="L1011" s="472" t="s">
        <v>3979</v>
      </c>
      <c r="M1011" s="229" t="s">
        <v>3982</v>
      </c>
      <c r="N1011" s="242">
        <v>45838</v>
      </c>
      <c r="O1011" s="248"/>
      <c r="P1011" s="248"/>
      <c r="Q1011" s="248"/>
      <c r="R1011" s="248"/>
      <c r="S1011" s="248"/>
      <c r="T1011" s="248"/>
      <c r="U1011" s="249"/>
    </row>
    <row r="1012" spans="1:21" ht="60" customHeight="1" x14ac:dyDescent="0.35">
      <c r="A1012" s="460"/>
      <c r="B1012" s="463"/>
      <c r="C1012" s="466"/>
      <c r="D1012" s="463"/>
      <c r="E1012" s="463"/>
      <c r="F1012" s="463"/>
      <c r="G1012" s="463"/>
      <c r="H1012" s="460"/>
      <c r="I1012" s="470"/>
      <c r="J1012" s="229"/>
      <c r="K1012" s="229"/>
      <c r="L1012" s="473"/>
      <c r="M1012" s="229"/>
      <c r="N1012" s="243"/>
      <c r="O1012" s="248"/>
      <c r="P1012" s="248"/>
      <c r="Q1012" s="248"/>
      <c r="R1012" s="248"/>
      <c r="S1012" s="248"/>
      <c r="T1012" s="248"/>
      <c r="U1012" s="249"/>
    </row>
    <row r="1013" spans="1:21" ht="60" customHeight="1" thickBot="1" x14ac:dyDescent="0.4">
      <c r="A1013" s="461"/>
      <c r="B1013" s="464"/>
      <c r="C1013" s="467"/>
      <c r="D1013" s="464"/>
      <c r="E1013" s="464"/>
      <c r="F1013" s="464"/>
      <c r="G1013" s="464"/>
      <c r="H1013" s="461"/>
      <c r="I1013" s="471"/>
      <c r="J1013" s="229"/>
      <c r="K1013" s="229"/>
      <c r="L1013" s="474"/>
      <c r="M1013" s="229"/>
      <c r="N1013" s="243"/>
      <c r="O1013" s="248"/>
      <c r="P1013" s="248"/>
      <c r="Q1013" s="248"/>
      <c r="R1013" s="248"/>
      <c r="S1013" s="248"/>
      <c r="T1013" s="248"/>
      <c r="U1013" s="249"/>
    </row>
    <row r="1014" spans="1:21" ht="60" customHeight="1" x14ac:dyDescent="0.35">
      <c r="A1014" s="459" t="s">
        <v>171</v>
      </c>
      <c r="B1014" s="462" t="s">
        <v>163</v>
      </c>
      <c r="C1014" s="465">
        <v>5</v>
      </c>
      <c r="D1014" s="462" t="s">
        <v>465</v>
      </c>
      <c r="E1014" s="462" t="s">
        <v>175</v>
      </c>
      <c r="F1014" s="462" t="s">
        <v>2032</v>
      </c>
      <c r="G1014" s="462" t="s">
        <v>2550</v>
      </c>
      <c r="H1014" s="468" t="s">
        <v>2044</v>
      </c>
      <c r="I1014" s="469" t="s">
        <v>2278</v>
      </c>
      <c r="J1014" s="229" t="s">
        <v>4038</v>
      </c>
      <c r="K1014" s="229" t="s">
        <v>4015</v>
      </c>
      <c r="L1014" s="472" t="s">
        <v>3979</v>
      </c>
      <c r="M1014" s="229" t="s">
        <v>2733</v>
      </c>
      <c r="N1014" s="242">
        <v>45838</v>
      </c>
      <c r="O1014" s="248"/>
      <c r="P1014" s="248"/>
      <c r="Q1014" s="248"/>
      <c r="R1014" s="248"/>
      <c r="S1014" s="248"/>
      <c r="T1014" s="248"/>
      <c r="U1014" s="249"/>
    </row>
    <row r="1015" spans="1:21" ht="60" customHeight="1" x14ac:dyDescent="0.35">
      <c r="A1015" s="460"/>
      <c r="B1015" s="463"/>
      <c r="C1015" s="466"/>
      <c r="D1015" s="463"/>
      <c r="E1015" s="463"/>
      <c r="F1015" s="463"/>
      <c r="G1015" s="463"/>
      <c r="H1015" s="460"/>
      <c r="I1015" s="470"/>
      <c r="J1015" s="229"/>
      <c r="K1015" s="229"/>
      <c r="L1015" s="473"/>
      <c r="M1015" s="229"/>
      <c r="N1015" s="243"/>
      <c r="O1015" s="248"/>
      <c r="P1015" s="248"/>
      <c r="Q1015" s="248"/>
      <c r="R1015" s="248"/>
      <c r="S1015" s="248"/>
      <c r="T1015" s="248"/>
      <c r="U1015" s="249"/>
    </row>
    <row r="1016" spans="1:21" ht="60" customHeight="1" thickBot="1" x14ac:dyDescent="0.4">
      <c r="A1016" s="461"/>
      <c r="B1016" s="464"/>
      <c r="C1016" s="467"/>
      <c r="D1016" s="464"/>
      <c r="E1016" s="464"/>
      <c r="F1016" s="464"/>
      <c r="G1016" s="464"/>
      <c r="H1016" s="461"/>
      <c r="I1016" s="471"/>
      <c r="J1016" s="229"/>
      <c r="K1016" s="229"/>
      <c r="L1016" s="474"/>
      <c r="M1016" s="229"/>
      <c r="N1016" s="243"/>
      <c r="O1016" s="248"/>
      <c r="P1016" s="248"/>
      <c r="Q1016" s="248"/>
      <c r="R1016" s="248"/>
      <c r="S1016" s="248"/>
      <c r="T1016" s="248"/>
      <c r="U1016" s="249"/>
    </row>
    <row r="1017" spans="1:21" ht="60" customHeight="1" x14ac:dyDescent="0.35">
      <c r="A1017" s="459" t="s">
        <v>171</v>
      </c>
      <c r="B1017" s="462" t="s">
        <v>163</v>
      </c>
      <c r="C1017" s="465">
        <v>6</v>
      </c>
      <c r="D1017" s="462" t="s">
        <v>465</v>
      </c>
      <c r="E1017" s="462" t="s">
        <v>175</v>
      </c>
      <c r="F1017" s="462" t="s">
        <v>2061</v>
      </c>
      <c r="G1017" s="462" t="s">
        <v>2551</v>
      </c>
      <c r="H1017" s="468" t="s">
        <v>2044</v>
      </c>
      <c r="I1017" s="469" t="s">
        <v>2278</v>
      </c>
      <c r="J1017" s="229" t="s">
        <v>4039</v>
      </c>
      <c r="K1017" s="229" t="s">
        <v>4015</v>
      </c>
      <c r="L1017" s="472" t="s">
        <v>3979</v>
      </c>
      <c r="M1017" s="229" t="s">
        <v>2733</v>
      </c>
      <c r="N1017" s="242">
        <v>45838</v>
      </c>
      <c r="O1017" s="248"/>
      <c r="P1017" s="248"/>
      <c r="Q1017" s="248"/>
      <c r="R1017" s="248"/>
      <c r="S1017" s="248"/>
      <c r="T1017" s="248"/>
      <c r="U1017" s="249"/>
    </row>
    <row r="1018" spans="1:21" ht="60" customHeight="1" x14ac:dyDescent="0.35">
      <c r="A1018" s="460"/>
      <c r="B1018" s="463"/>
      <c r="C1018" s="466"/>
      <c r="D1018" s="463"/>
      <c r="E1018" s="463"/>
      <c r="F1018" s="463"/>
      <c r="G1018" s="463"/>
      <c r="H1018" s="460"/>
      <c r="I1018" s="470"/>
      <c r="J1018" s="229"/>
      <c r="K1018" s="229"/>
      <c r="L1018" s="473"/>
      <c r="M1018" s="229"/>
      <c r="N1018" s="243"/>
      <c r="O1018" s="248"/>
      <c r="P1018" s="248"/>
      <c r="Q1018" s="248"/>
      <c r="R1018" s="248"/>
      <c r="S1018" s="248"/>
      <c r="T1018" s="248"/>
      <c r="U1018" s="249"/>
    </row>
    <row r="1019" spans="1:21" ht="60" customHeight="1" thickBot="1" x14ac:dyDescent="0.4">
      <c r="A1019" s="461"/>
      <c r="B1019" s="464"/>
      <c r="C1019" s="467"/>
      <c r="D1019" s="464"/>
      <c r="E1019" s="464"/>
      <c r="F1019" s="464"/>
      <c r="G1019" s="464"/>
      <c r="H1019" s="461"/>
      <c r="I1019" s="471"/>
      <c r="J1019" s="229"/>
      <c r="K1019" s="229"/>
      <c r="L1019" s="474"/>
      <c r="M1019" s="229"/>
      <c r="N1019" s="243"/>
      <c r="O1019" s="248"/>
      <c r="P1019" s="248"/>
      <c r="Q1019" s="248"/>
      <c r="R1019" s="248"/>
      <c r="S1019" s="248"/>
      <c r="T1019" s="248"/>
      <c r="U1019" s="249"/>
    </row>
    <row r="1020" spans="1:21" ht="60" customHeight="1" x14ac:dyDescent="0.35">
      <c r="A1020" s="459" t="s">
        <v>171</v>
      </c>
      <c r="B1020" s="462" t="s">
        <v>163</v>
      </c>
      <c r="C1020" s="465">
        <v>7</v>
      </c>
      <c r="D1020" s="462" t="s">
        <v>1957</v>
      </c>
      <c r="E1020" s="462" t="s">
        <v>695</v>
      </c>
      <c r="F1020" s="462" t="s">
        <v>2032</v>
      </c>
      <c r="G1020" s="462" t="s">
        <v>2803</v>
      </c>
      <c r="H1020" s="468" t="s">
        <v>2044</v>
      </c>
      <c r="I1020" s="469" t="s">
        <v>2278</v>
      </c>
      <c r="J1020" s="229" t="s">
        <v>4040</v>
      </c>
      <c r="K1020" s="229" t="s">
        <v>4015</v>
      </c>
      <c r="L1020" s="472" t="s">
        <v>3979</v>
      </c>
      <c r="M1020" s="229" t="s">
        <v>2733</v>
      </c>
      <c r="N1020" s="242">
        <v>45838</v>
      </c>
      <c r="O1020" s="248"/>
      <c r="P1020" s="248"/>
      <c r="Q1020" s="248"/>
      <c r="R1020" s="248"/>
      <c r="S1020" s="248"/>
      <c r="T1020" s="248"/>
      <c r="U1020" s="249"/>
    </row>
    <row r="1021" spans="1:21" ht="60" customHeight="1" x14ac:dyDescent="0.35">
      <c r="A1021" s="460"/>
      <c r="B1021" s="463"/>
      <c r="C1021" s="466"/>
      <c r="D1021" s="463"/>
      <c r="E1021" s="463"/>
      <c r="F1021" s="463"/>
      <c r="G1021" s="463"/>
      <c r="H1021" s="460"/>
      <c r="I1021" s="470"/>
      <c r="J1021" s="229"/>
      <c r="K1021" s="229"/>
      <c r="L1021" s="473"/>
      <c r="M1021" s="229"/>
      <c r="N1021" s="243"/>
      <c r="O1021" s="248"/>
      <c r="P1021" s="248"/>
      <c r="Q1021" s="248"/>
      <c r="R1021" s="248"/>
      <c r="S1021" s="248"/>
      <c r="T1021" s="248"/>
      <c r="U1021" s="249"/>
    </row>
    <row r="1022" spans="1:21" ht="60" customHeight="1" thickBot="1" x14ac:dyDescent="0.4">
      <c r="A1022" s="461"/>
      <c r="B1022" s="464"/>
      <c r="C1022" s="467"/>
      <c r="D1022" s="464"/>
      <c r="E1022" s="464"/>
      <c r="F1022" s="464"/>
      <c r="G1022" s="464"/>
      <c r="H1022" s="461"/>
      <c r="I1022" s="471"/>
      <c r="J1022" s="229"/>
      <c r="K1022" s="229"/>
      <c r="L1022" s="474"/>
      <c r="M1022" s="229"/>
      <c r="N1022" s="243"/>
      <c r="O1022" s="248"/>
      <c r="P1022" s="248"/>
      <c r="Q1022" s="248"/>
      <c r="R1022" s="248"/>
      <c r="S1022" s="248"/>
      <c r="T1022" s="248"/>
      <c r="U1022" s="249"/>
    </row>
    <row r="1023" spans="1:21" ht="60" customHeight="1" x14ac:dyDescent="0.35">
      <c r="A1023" s="459" t="s">
        <v>171</v>
      </c>
      <c r="B1023" s="462" t="s">
        <v>163</v>
      </c>
      <c r="C1023" s="465">
        <v>8</v>
      </c>
      <c r="D1023" s="462" t="s">
        <v>1957</v>
      </c>
      <c r="E1023" s="462" t="s">
        <v>695</v>
      </c>
      <c r="F1023" s="462" t="s">
        <v>2061</v>
      </c>
      <c r="G1023" s="462" t="s">
        <v>2804</v>
      </c>
      <c r="H1023" s="468" t="s">
        <v>2044</v>
      </c>
      <c r="I1023" s="469" t="s">
        <v>2278</v>
      </c>
      <c r="J1023" s="229" t="s">
        <v>4041</v>
      </c>
      <c r="K1023" s="229" t="s">
        <v>4042</v>
      </c>
      <c r="L1023" s="472" t="s">
        <v>4043</v>
      </c>
      <c r="M1023" s="229" t="s">
        <v>4044</v>
      </c>
      <c r="N1023" s="242">
        <v>45838</v>
      </c>
      <c r="O1023" s="248"/>
      <c r="P1023" s="248"/>
      <c r="Q1023" s="248"/>
      <c r="R1023" s="248"/>
      <c r="S1023" s="248"/>
      <c r="T1023" s="248"/>
      <c r="U1023" s="249"/>
    </row>
    <row r="1024" spans="1:21" ht="60" customHeight="1" x14ac:dyDescent="0.35">
      <c r="A1024" s="460"/>
      <c r="B1024" s="463"/>
      <c r="C1024" s="466"/>
      <c r="D1024" s="463"/>
      <c r="E1024" s="463"/>
      <c r="F1024" s="463"/>
      <c r="G1024" s="463"/>
      <c r="H1024" s="460"/>
      <c r="I1024" s="470"/>
      <c r="J1024" s="229"/>
      <c r="K1024" s="229"/>
      <c r="L1024" s="473"/>
      <c r="M1024" s="229"/>
      <c r="N1024" s="243"/>
      <c r="O1024" s="248"/>
      <c r="P1024" s="248"/>
      <c r="Q1024" s="248"/>
      <c r="R1024" s="248"/>
      <c r="S1024" s="248"/>
      <c r="T1024" s="248"/>
      <c r="U1024" s="249"/>
    </row>
    <row r="1025" spans="1:21" ht="60" customHeight="1" thickBot="1" x14ac:dyDescent="0.4">
      <c r="A1025" s="461"/>
      <c r="B1025" s="464"/>
      <c r="C1025" s="467"/>
      <c r="D1025" s="464"/>
      <c r="E1025" s="464"/>
      <c r="F1025" s="464"/>
      <c r="G1025" s="464"/>
      <c r="H1025" s="461"/>
      <c r="I1025" s="471"/>
      <c r="J1025" s="229"/>
      <c r="K1025" s="229"/>
      <c r="L1025" s="474"/>
      <c r="M1025" s="229"/>
      <c r="N1025" s="243"/>
      <c r="O1025" s="248"/>
      <c r="P1025" s="248"/>
      <c r="Q1025" s="248"/>
      <c r="R1025" s="248"/>
      <c r="S1025" s="248"/>
      <c r="T1025" s="248"/>
      <c r="U1025" s="249"/>
    </row>
    <row r="1026" spans="1:21" ht="60" customHeight="1" x14ac:dyDescent="0.35">
      <c r="A1026" s="459" t="s">
        <v>171</v>
      </c>
      <c r="B1026" s="462" t="s">
        <v>163</v>
      </c>
      <c r="C1026" s="465">
        <v>9</v>
      </c>
      <c r="D1026" s="462" t="s">
        <v>312</v>
      </c>
      <c r="E1026" s="462" t="s">
        <v>312</v>
      </c>
      <c r="F1026" s="462" t="s">
        <v>2032</v>
      </c>
      <c r="G1026" s="462" t="s">
        <v>2552</v>
      </c>
      <c r="H1026" s="468" t="s">
        <v>2044</v>
      </c>
      <c r="I1026" s="469" t="s">
        <v>2278</v>
      </c>
      <c r="J1026" s="229" t="s">
        <v>4045</v>
      </c>
      <c r="K1026" s="229" t="s">
        <v>4015</v>
      </c>
      <c r="L1026" s="472" t="s">
        <v>3979</v>
      </c>
      <c r="M1026" s="229" t="s">
        <v>2733</v>
      </c>
      <c r="N1026" s="242">
        <v>45838</v>
      </c>
      <c r="O1026" s="248"/>
      <c r="P1026" s="248"/>
      <c r="Q1026" s="248"/>
      <c r="R1026" s="248"/>
      <c r="S1026" s="248"/>
      <c r="T1026" s="248"/>
      <c r="U1026" s="249"/>
    </row>
    <row r="1027" spans="1:21" ht="60" customHeight="1" x14ac:dyDescent="0.35">
      <c r="A1027" s="460"/>
      <c r="B1027" s="463"/>
      <c r="C1027" s="466"/>
      <c r="D1027" s="463"/>
      <c r="E1027" s="463"/>
      <c r="F1027" s="463"/>
      <c r="G1027" s="463"/>
      <c r="H1027" s="460"/>
      <c r="I1027" s="470"/>
      <c r="J1027" s="229"/>
      <c r="K1027" s="229"/>
      <c r="L1027" s="473"/>
      <c r="M1027" s="229"/>
      <c r="N1027" s="243"/>
      <c r="O1027" s="248"/>
      <c r="P1027" s="248"/>
      <c r="Q1027" s="248"/>
      <c r="R1027" s="248"/>
      <c r="S1027" s="248"/>
      <c r="T1027" s="248"/>
      <c r="U1027" s="249"/>
    </row>
    <row r="1028" spans="1:21" ht="60" customHeight="1" thickBot="1" x14ac:dyDescent="0.4">
      <c r="A1028" s="461"/>
      <c r="B1028" s="464"/>
      <c r="C1028" s="467"/>
      <c r="D1028" s="464"/>
      <c r="E1028" s="464"/>
      <c r="F1028" s="464"/>
      <c r="G1028" s="464"/>
      <c r="H1028" s="461"/>
      <c r="I1028" s="471"/>
      <c r="J1028" s="229"/>
      <c r="K1028" s="229"/>
      <c r="L1028" s="474"/>
      <c r="M1028" s="229"/>
      <c r="N1028" s="243"/>
      <c r="O1028" s="248"/>
      <c r="P1028" s="248"/>
      <c r="Q1028" s="248"/>
      <c r="R1028" s="248"/>
      <c r="S1028" s="248"/>
      <c r="T1028" s="248"/>
      <c r="U1028" s="249"/>
    </row>
    <row r="1029" spans="1:21" ht="60" customHeight="1" x14ac:dyDescent="0.35">
      <c r="A1029" s="459" t="s">
        <v>171</v>
      </c>
      <c r="B1029" s="462" t="s">
        <v>163</v>
      </c>
      <c r="C1029" s="465">
        <v>10</v>
      </c>
      <c r="D1029" s="462" t="s">
        <v>312</v>
      </c>
      <c r="E1029" s="462" t="s">
        <v>312</v>
      </c>
      <c r="F1029" s="462" t="s">
        <v>2061</v>
      </c>
      <c r="G1029" s="462" t="s">
        <v>2556</v>
      </c>
      <c r="H1029" s="468" t="s">
        <v>2044</v>
      </c>
      <c r="I1029" s="469" t="s">
        <v>2278</v>
      </c>
      <c r="J1029" s="229" t="s">
        <v>2830</v>
      </c>
      <c r="K1029" s="132" t="s">
        <v>2831</v>
      </c>
      <c r="L1029" s="472" t="s">
        <v>312</v>
      </c>
      <c r="M1029" s="229" t="s">
        <v>2832</v>
      </c>
      <c r="N1029" s="242">
        <v>45838</v>
      </c>
      <c r="O1029" s="248"/>
      <c r="P1029" s="248"/>
      <c r="Q1029" s="248"/>
      <c r="R1029" s="248"/>
      <c r="S1029" s="248"/>
      <c r="T1029" s="248"/>
      <c r="U1029" s="249"/>
    </row>
    <row r="1030" spans="1:21" ht="60" customHeight="1" x14ac:dyDescent="0.35">
      <c r="A1030" s="460"/>
      <c r="B1030" s="463"/>
      <c r="C1030" s="466"/>
      <c r="D1030" s="463"/>
      <c r="E1030" s="463"/>
      <c r="F1030" s="463"/>
      <c r="G1030" s="463"/>
      <c r="H1030" s="460"/>
      <c r="I1030" s="470"/>
      <c r="J1030" s="229"/>
      <c r="K1030" s="229"/>
      <c r="L1030" s="473"/>
      <c r="M1030" s="229"/>
      <c r="N1030" s="243"/>
      <c r="O1030" s="248"/>
      <c r="P1030" s="248"/>
      <c r="Q1030" s="248"/>
      <c r="R1030" s="248"/>
      <c r="S1030" s="248"/>
      <c r="T1030" s="248"/>
      <c r="U1030" s="249"/>
    </row>
    <row r="1031" spans="1:21" ht="60" customHeight="1" thickBot="1" x14ac:dyDescent="0.4">
      <c r="A1031" s="461"/>
      <c r="B1031" s="464"/>
      <c r="C1031" s="467"/>
      <c r="D1031" s="464"/>
      <c r="E1031" s="464"/>
      <c r="F1031" s="464"/>
      <c r="G1031" s="464"/>
      <c r="H1031" s="461"/>
      <c r="I1031" s="471"/>
      <c r="J1031" s="229"/>
      <c r="K1031" s="229"/>
      <c r="L1031" s="474"/>
      <c r="M1031" s="229"/>
      <c r="N1031" s="243"/>
      <c r="O1031" s="248"/>
      <c r="P1031" s="248"/>
      <c r="Q1031" s="248"/>
      <c r="R1031" s="248"/>
      <c r="S1031" s="248"/>
      <c r="T1031" s="248"/>
      <c r="U1031" s="249"/>
    </row>
    <row r="1032" spans="1:21" ht="60" customHeight="1" x14ac:dyDescent="0.35">
      <c r="A1032" s="459" t="s">
        <v>171</v>
      </c>
      <c r="B1032" s="462" t="s">
        <v>163</v>
      </c>
      <c r="C1032" s="465">
        <v>13</v>
      </c>
      <c r="D1032" s="462" t="s">
        <v>724</v>
      </c>
      <c r="E1032" s="462" t="s">
        <v>243</v>
      </c>
      <c r="F1032" s="462" t="s">
        <v>2032</v>
      </c>
      <c r="G1032" s="462" t="s">
        <v>4032</v>
      </c>
      <c r="H1032" s="468" t="s">
        <v>2044</v>
      </c>
      <c r="I1032" s="469" t="s">
        <v>2278</v>
      </c>
      <c r="J1032" s="219" t="s">
        <v>4046</v>
      </c>
      <c r="K1032" s="219" t="s">
        <v>4042</v>
      </c>
      <c r="L1032" s="475" t="s">
        <v>312</v>
      </c>
      <c r="M1032" s="219" t="s">
        <v>4047</v>
      </c>
      <c r="N1032" s="244">
        <v>45838</v>
      </c>
      <c r="O1032" s="248"/>
      <c r="P1032" s="248"/>
      <c r="Q1032" s="248"/>
      <c r="R1032" s="248"/>
      <c r="S1032" s="248"/>
      <c r="T1032" s="248"/>
      <c r="U1032" s="249"/>
    </row>
    <row r="1033" spans="1:21" ht="60" customHeight="1" x14ac:dyDescent="0.35">
      <c r="A1033" s="460"/>
      <c r="B1033" s="463"/>
      <c r="C1033" s="466"/>
      <c r="D1033" s="463"/>
      <c r="E1033" s="463"/>
      <c r="F1033" s="463"/>
      <c r="G1033" s="463"/>
      <c r="H1033" s="460"/>
      <c r="I1033" s="470"/>
      <c r="J1033" s="219"/>
      <c r="K1033" s="219"/>
      <c r="L1033" s="476"/>
      <c r="M1033" s="219"/>
      <c r="N1033" s="239"/>
      <c r="O1033" s="248"/>
      <c r="P1033" s="248"/>
      <c r="Q1033" s="248"/>
      <c r="R1033" s="248"/>
      <c r="S1033" s="248"/>
      <c r="T1033" s="248"/>
      <c r="U1033" s="249"/>
    </row>
    <row r="1034" spans="1:21" ht="60" customHeight="1" thickBot="1" x14ac:dyDescent="0.4">
      <c r="A1034" s="461"/>
      <c r="B1034" s="464"/>
      <c r="C1034" s="467"/>
      <c r="D1034" s="464"/>
      <c r="E1034" s="464"/>
      <c r="F1034" s="464"/>
      <c r="G1034" s="464"/>
      <c r="H1034" s="461"/>
      <c r="I1034" s="471"/>
      <c r="J1034" s="219"/>
      <c r="K1034" s="219"/>
      <c r="L1034" s="477"/>
      <c r="M1034" s="219"/>
      <c r="N1034" s="239"/>
      <c r="O1034" s="248"/>
      <c r="P1034" s="248"/>
      <c r="Q1034" s="248"/>
      <c r="R1034" s="248"/>
      <c r="S1034" s="248"/>
      <c r="T1034" s="248"/>
      <c r="U1034" s="249"/>
    </row>
    <row r="1035" spans="1:21" ht="60" customHeight="1" x14ac:dyDescent="0.35">
      <c r="A1035" s="459" t="s">
        <v>171</v>
      </c>
      <c r="B1035" s="462" t="s">
        <v>163</v>
      </c>
      <c r="C1035" s="465">
        <v>14</v>
      </c>
      <c r="D1035" s="462" t="s">
        <v>724</v>
      </c>
      <c r="E1035" s="462" t="s">
        <v>243</v>
      </c>
      <c r="F1035" s="462" t="s">
        <v>2061</v>
      </c>
      <c r="G1035" s="462" t="s">
        <v>4033</v>
      </c>
      <c r="H1035" s="468" t="s">
        <v>2055</v>
      </c>
      <c r="I1035" s="469" t="s">
        <v>2277</v>
      </c>
      <c r="J1035" s="219"/>
      <c r="K1035" s="219"/>
      <c r="L1035" s="475"/>
      <c r="M1035" s="219"/>
      <c r="N1035" s="239"/>
      <c r="O1035" s="248"/>
      <c r="P1035" s="248"/>
      <c r="Q1035" s="248"/>
      <c r="R1035" s="248"/>
      <c r="S1035" s="248"/>
      <c r="T1035" s="248"/>
      <c r="U1035" s="249"/>
    </row>
    <row r="1036" spans="1:21" ht="60" customHeight="1" x14ac:dyDescent="0.35">
      <c r="A1036" s="460"/>
      <c r="B1036" s="463"/>
      <c r="C1036" s="466"/>
      <c r="D1036" s="463"/>
      <c r="E1036" s="463"/>
      <c r="F1036" s="463"/>
      <c r="G1036" s="463"/>
      <c r="H1036" s="460"/>
      <c r="I1036" s="470"/>
      <c r="J1036" s="219"/>
      <c r="K1036" s="219"/>
      <c r="L1036" s="476"/>
      <c r="M1036" s="219"/>
      <c r="N1036" s="239"/>
      <c r="O1036" s="248"/>
      <c r="P1036" s="248"/>
      <c r="Q1036" s="248"/>
      <c r="R1036" s="248"/>
      <c r="S1036" s="248"/>
      <c r="T1036" s="248"/>
      <c r="U1036" s="249"/>
    </row>
    <row r="1037" spans="1:21" ht="60" customHeight="1" thickBot="1" x14ac:dyDescent="0.4">
      <c r="A1037" s="461"/>
      <c r="B1037" s="464"/>
      <c r="C1037" s="467"/>
      <c r="D1037" s="464"/>
      <c r="E1037" s="464"/>
      <c r="F1037" s="464"/>
      <c r="G1037" s="464"/>
      <c r="H1037" s="461"/>
      <c r="I1037" s="471"/>
      <c r="J1037" s="219"/>
      <c r="K1037" s="219"/>
      <c r="L1037" s="477"/>
      <c r="M1037" s="219"/>
      <c r="N1037" s="239"/>
      <c r="O1037" s="248"/>
      <c r="P1037" s="248"/>
      <c r="Q1037" s="248"/>
      <c r="R1037" s="248"/>
      <c r="S1037" s="248"/>
      <c r="T1037" s="248"/>
      <c r="U1037" s="249"/>
    </row>
    <row r="1038" spans="1:21" ht="60" customHeight="1" x14ac:dyDescent="0.35">
      <c r="A1038" s="459" t="s">
        <v>1563</v>
      </c>
      <c r="B1038" s="462" t="s">
        <v>163</v>
      </c>
      <c r="C1038" s="465">
        <v>3</v>
      </c>
      <c r="D1038" s="462" t="s">
        <v>4051</v>
      </c>
      <c r="E1038" s="462" t="s">
        <v>253</v>
      </c>
      <c r="F1038" s="462" t="s">
        <v>2032</v>
      </c>
      <c r="G1038" s="462" t="s">
        <v>4076</v>
      </c>
      <c r="H1038" s="468" t="s">
        <v>2055</v>
      </c>
      <c r="I1038" s="469" t="s">
        <v>2277</v>
      </c>
      <c r="J1038" s="250"/>
      <c r="K1038" s="250"/>
      <c r="L1038" s="250"/>
      <c r="M1038" s="250"/>
      <c r="N1038" s="248"/>
      <c r="O1038" s="248"/>
      <c r="P1038" s="248"/>
      <c r="Q1038" s="248"/>
      <c r="R1038" s="248"/>
      <c r="S1038" s="248"/>
      <c r="T1038" s="248"/>
      <c r="U1038" s="249"/>
    </row>
    <row r="1039" spans="1:21" ht="60" customHeight="1" x14ac:dyDescent="0.35">
      <c r="A1039" s="460"/>
      <c r="B1039" s="463"/>
      <c r="C1039" s="466"/>
      <c r="D1039" s="463"/>
      <c r="E1039" s="463"/>
      <c r="F1039" s="463"/>
      <c r="G1039" s="463"/>
      <c r="H1039" s="460"/>
      <c r="I1039" s="470"/>
      <c r="J1039" s="250"/>
      <c r="K1039" s="250"/>
      <c r="L1039" s="250"/>
      <c r="M1039" s="250"/>
      <c r="N1039" s="248"/>
      <c r="O1039" s="248"/>
      <c r="P1039" s="248"/>
      <c r="Q1039" s="248"/>
      <c r="R1039" s="248"/>
      <c r="S1039" s="248"/>
      <c r="T1039" s="248"/>
      <c r="U1039" s="249"/>
    </row>
    <row r="1040" spans="1:21" ht="60" customHeight="1" thickBot="1" x14ac:dyDescent="0.4">
      <c r="A1040" s="461"/>
      <c r="B1040" s="464"/>
      <c r="C1040" s="467"/>
      <c r="D1040" s="464"/>
      <c r="E1040" s="464"/>
      <c r="F1040" s="464"/>
      <c r="G1040" s="464"/>
      <c r="H1040" s="461"/>
      <c r="I1040" s="471"/>
      <c r="J1040" s="250"/>
      <c r="K1040" s="250"/>
      <c r="L1040" s="250"/>
      <c r="M1040" s="250"/>
      <c r="N1040" s="248"/>
      <c r="O1040" s="248"/>
      <c r="P1040" s="248"/>
      <c r="Q1040" s="248"/>
      <c r="R1040" s="248"/>
      <c r="S1040" s="248"/>
      <c r="T1040" s="248"/>
      <c r="U1040" s="249"/>
    </row>
    <row r="1041" spans="1:21" ht="60" customHeight="1" x14ac:dyDescent="0.35">
      <c r="A1041" s="459" t="s">
        <v>1563</v>
      </c>
      <c r="B1041" s="462" t="s">
        <v>163</v>
      </c>
      <c r="C1041" s="465">
        <v>4</v>
      </c>
      <c r="D1041" s="462" t="s">
        <v>4051</v>
      </c>
      <c r="E1041" s="462" t="s">
        <v>253</v>
      </c>
      <c r="F1041" s="462" t="s">
        <v>2061</v>
      </c>
      <c r="G1041" s="462" t="s">
        <v>4077</v>
      </c>
      <c r="H1041" s="468" t="s">
        <v>2055</v>
      </c>
      <c r="I1041" s="469" t="s">
        <v>2277</v>
      </c>
      <c r="J1041" s="250"/>
      <c r="K1041" s="250"/>
      <c r="L1041" s="250"/>
      <c r="M1041" s="250"/>
      <c r="N1041" s="248"/>
      <c r="O1041" s="248"/>
      <c r="P1041" s="248"/>
      <c r="Q1041" s="248"/>
      <c r="R1041" s="248"/>
      <c r="S1041" s="248"/>
      <c r="T1041" s="248"/>
      <c r="U1041" s="249"/>
    </row>
    <row r="1042" spans="1:21" ht="60" customHeight="1" x14ac:dyDescent="0.35">
      <c r="A1042" s="460"/>
      <c r="B1042" s="463"/>
      <c r="C1042" s="466"/>
      <c r="D1042" s="463"/>
      <c r="E1042" s="463"/>
      <c r="F1042" s="463"/>
      <c r="G1042" s="463"/>
      <c r="H1042" s="460"/>
      <c r="I1042" s="470"/>
      <c r="J1042" s="250"/>
      <c r="K1042" s="250"/>
      <c r="L1042" s="250"/>
      <c r="M1042" s="250"/>
      <c r="N1042" s="248"/>
      <c r="O1042" s="248"/>
      <c r="P1042" s="248"/>
      <c r="Q1042" s="248"/>
      <c r="R1042" s="248"/>
      <c r="S1042" s="248"/>
      <c r="T1042" s="248"/>
      <c r="U1042" s="249"/>
    </row>
    <row r="1043" spans="1:21" ht="60" customHeight="1" thickBot="1" x14ac:dyDescent="0.4">
      <c r="A1043" s="461"/>
      <c r="B1043" s="464"/>
      <c r="C1043" s="467"/>
      <c r="D1043" s="464"/>
      <c r="E1043" s="464"/>
      <c r="F1043" s="464"/>
      <c r="G1043" s="464"/>
      <c r="H1043" s="461"/>
      <c r="I1043" s="471"/>
      <c r="J1043" s="250"/>
      <c r="K1043" s="250"/>
      <c r="L1043" s="250"/>
      <c r="M1043" s="250"/>
      <c r="N1043" s="248"/>
      <c r="O1043" s="248"/>
      <c r="P1043" s="248"/>
      <c r="Q1043" s="248"/>
      <c r="R1043" s="248"/>
      <c r="S1043" s="248"/>
      <c r="T1043" s="248"/>
      <c r="U1043" s="249"/>
    </row>
    <row r="1044" spans="1:21" ht="60" customHeight="1" x14ac:dyDescent="0.35">
      <c r="A1044" s="459" t="s">
        <v>1563</v>
      </c>
      <c r="B1044" s="462" t="s">
        <v>163</v>
      </c>
      <c r="C1044" s="465">
        <v>5</v>
      </c>
      <c r="D1044" s="462" t="s">
        <v>4058</v>
      </c>
      <c r="E1044" s="462" t="s">
        <v>253</v>
      </c>
      <c r="F1044" s="462" t="s">
        <v>2032</v>
      </c>
      <c r="G1044" s="462" t="s">
        <v>4078</v>
      </c>
      <c r="H1044" s="468" t="s">
        <v>2055</v>
      </c>
      <c r="I1044" s="469" t="s">
        <v>2277</v>
      </c>
      <c r="J1044" s="250"/>
      <c r="K1044" s="250"/>
      <c r="L1044" s="250"/>
      <c r="M1044" s="250"/>
      <c r="N1044" s="248"/>
      <c r="O1044" s="248"/>
      <c r="P1044" s="248"/>
      <c r="Q1044" s="248"/>
      <c r="R1044" s="248"/>
      <c r="S1044" s="248"/>
      <c r="T1044" s="248"/>
      <c r="U1044" s="249"/>
    </row>
    <row r="1045" spans="1:21" ht="60" customHeight="1" x14ac:dyDescent="0.35">
      <c r="A1045" s="460"/>
      <c r="B1045" s="463"/>
      <c r="C1045" s="466"/>
      <c r="D1045" s="463"/>
      <c r="E1045" s="463"/>
      <c r="F1045" s="463"/>
      <c r="G1045" s="463"/>
      <c r="H1045" s="460"/>
      <c r="I1045" s="470"/>
      <c r="J1045" s="250"/>
      <c r="K1045" s="250"/>
      <c r="L1045" s="250"/>
      <c r="M1045" s="250"/>
      <c r="N1045" s="248"/>
      <c r="O1045" s="248"/>
      <c r="P1045" s="248"/>
      <c r="Q1045" s="248"/>
      <c r="R1045" s="248"/>
      <c r="S1045" s="248"/>
      <c r="T1045" s="248"/>
      <c r="U1045" s="249"/>
    </row>
    <row r="1046" spans="1:21" ht="60" customHeight="1" thickBot="1" x14ac:dyDescent="0.4">
      <c r="A1046" s="461"/>
      <c r="B1046" s="464"/>
      <c r="C1046" s="467"/>
      <c r="D1046" s="464"/>
      <c r="E1046" s="464"/>
      <c r="F1046" s="464"/>
      <c r="G1046" s="464"/>
      <c r="H1046" s="461"/>
      <c r="I1046" s="471"/>
      <c r="J1046" s="250"/>
      <c r="K1046" s="250"/>
      <c r="L1046" s="250"/>
      <c r="M1046" s="250"/>
      <c r="N1046" s="248"/>
      <c r="O1046" s="248"/>
      <c r="P1046" s="248"/>
      <c r="Q1046" s="248"/>
      <c r="R1046" s="248"/>
      <c r="S1046" s="248"/>
      <c r="T1046" s="248"/>
      <c r="U1046" s="249"/>
    </row>
    <row r="1047" spans="1:21" ht="60" customHeight="1" x14ac:dyDescent="0.35">
      <c r="A1047" s="459" t="s">
        <v>1563</v>
      </c>
      <c r="B1047" s="462" t="s">
        <v>163</v>
      </c>
      <c r="C1047" s="465">
        <v>6</v>
      </c>
      <c r="D1047" s="462" t="s">
        <v>4058</v>
      </c>
      <c r="E1047" s="462" t="s">
        <v>253</v>
      </c>
      <c r="F1047" s="462" t="s">
        <v>2061</v>
      </c>
      <c r="G1047" s="462" t="s">
        <v>4079</v>
      </c>
      <c r="H1047" s="468" t="s">
        <v>2055</v>
      </c>
      <c r="I1047" s="469" t="s">
        <v>2277</v>
      </c>
      <c r="J1047" s="250"/>
      <c r="K1047" s="250"/>
      <c r="L1047" s="250"/>
      <c r="M1047" s="250"/>
      <c r="N1047" s="248"/>
      <c r="O1047" s="248"/>
      <c r="P1047" s="248"/>
      <c r="Q1047" s="248"/>
      <c r="R1047" s="248"/>
      <c r="S1047" s="248"/>
      <c r="T1047" s="248"/>
      <c r="U1047" s="249"/>
    </row>
    <row r="1048" spans="1:21" ht="60" customHeight="1" x14ac:dyDescent="0.35">
      <c r="A1048" s="460"/>
      <c r="B1048" s="463"/>
      <c r="C1048" s="466"/>
      <c r="D1048" s="463"/>
      <c r="E1048" s="463"/>
      <c r="F1048" s="463"/>
      <c r="G1048" s="463"/>
      <c r="H1048" s="460"/>
      <c r="I1048" s="470"/>
      <c r="J1048" s="250"/>
      <c r="K1048" s="250"/>
      <c r="L1048" s="250"/>
      <c r="M1048" s="250"/>
      <c r="N1048" s="248"/>
      <c r="O1048" s="248"/>
      <c r="P1048" s="248"/>
      <c r="Q1048" s="248"/>
      <c r="R1048" s="248"/>
      <c r="S1048" s="248"/>
      <c r="T1048" s="248"/>
      <c r="U1048" s="249"/>
    </row>
    <row r="1049" spans="1:21" ht="60" customHeight="1" thickBot="1" x14ac:dyDescent="0.4">
      <c r="A1049" s="461"/>
      <c r="B1049" s="464"/>
      <c r="C1049" s="467"/>
      <c r="D1049" s="464"/>
      <c r="E1049" s="464"/>
      <c r="F1049" s="464"/>
      <c r="G1049" s="464"/>
      <c r="H1049" s="461"/>
      <c r="I1049" s="471"/>
      <c r="J1049" s="250"/>
      <c r="K1049" s="250"/>
      <c r="L1049" s="250"/>
      <c r="M1049" s="250"/>
      <c r="N1049" s="248"/>
      <c r="O1049" s="248"/>
      <c r="P1049" s="248"/>
      <c r="Q1049" s="248"/>
      <c r="R1049" s="248"/>
      <c r="S1049" s="248"/>
      <c r="T1049" s="248"/>
      <c r="U1049" s="249"/>
    </row>
    <row r="1050" spans="1:21" ht="60" customHeight="1" x14ac:dyDescent="0.35">
      <c r="A1050" s="459" t="s">
        <v>1563</v>
      </c>
      <c r="B1050" s="462" t="s">
        <v>163</v>
      </c>
      <c r="C1050" s="465">
        <v>7</v>
      </c>
      <c r="D1050" s="462" t="s">
        <v>465</v>
      </c>
      <c r="E1050" s="462" t="s">
        <v>175</v>
      </c>
      <c r="F1050" s="462" t="s">
        <v>2032</v>
      </c>
      <c r="G1050" s="462" t="s">
        <v>2550</v>
      </c>
      <c r="H1050" s="468" t="s">
        <v>2055</v>
      </c>
      <c r="I1050" s="469" t="s">
        <v>2277</v>
      </c>
      <c r="J1050" s="250"/>
      <c r="K1050" s="250"/>
      <c r="L1050" s="250"/>
      <c r="M1050" s="250"/>
      <c r="N1050" s="248"/>
      <c r="O1050" s="248"/>
      <c r="P1050" s="248"/>
      <c r="Q1050" s="248"/>
      <c r="R1050" s="248"/>
      <c r="S1050" s="248"/>
      <c r="T1050" s="248"/>
      <c r="U1050" s="249"/>
    </row>
    <row r="1051" spans="1:21" ht="60" customHeight="1" x14ac:dyDescent="0.35">
      <c r="A1051" s="460"/>
      <c r="B1051" s="463"/>
      <c r="C1051" s="466"/>
      <c r="D1051" s="463"/>
      <c r="E1051" s="463"/>
      <c r="F1051" s="463"/>
      <c r="G1051" s="463"/>
      <c r="H1051" s="460"/>
      <c r="I1051" s="470"/>
      <c r="J1051" s="250"/>
      <c r="K1051" s="250"/>
      <c r="L1051" s="250"/>
      <c r="M1051" s="250"/>
      <c r="N1051" s="248"/>
      <c r="O1051" s="248"/>
      <c r="P1051" s="248"/>
      <c r="Q1051" s="248"/>
      <c r="R1051" s="248"/>
      <c r="S1051" s="248"/>
      <c r="T1051" s="248"/>
      <c r="U1051" s="249"/>
    </row>
    <row r="1052" spans="1:21" ht="60" customHeight="1" thickBot="1" x14ac:dyDescent="0.4">
      <c r="A1052" s="461"/>
      <c r="B1052" s="464"/>
      <c r="C1052" s="467"/>
      <c r="D1052" s="464"/>
      <c r="E1052" s="464"/>
      <c r="F1052" s="464"/>
      <c r="G1052" s="464"/>
      <c r="H1052" s="461"/>
      <c r="I1052" s="471"/>
      <c r="J1052" s="250"/>
      <c r="K1052" s="250"/>
      <c r="L1052" s="250"/>
      <c r="M1052" s="250"/>
      <c r="N1052" s="248"/>
      <c r="O1052" s="248"/>
      <c r="P1052" s="248"/>
      <c r="Q1052" s="248"/>
      <c r="R1052" s="248"/>
      <c r="S1052" s="248"/>
      <c r="T1052" s="248"/>
      <c r="U1052" s="249"/>
    </row>
    <row r="1053" spans="1:21" ht="60" customHeight="1" x14ac:dyDescent="0.35">
      <c r="A1053" s="459" t="s">
        <v>1563</v>
      </c>
      <c r="B1053" s="462" t="s">
        <v>163</v>
      </c>
      <c r="C1053" s="465">
        <v>8</v>
      </c>
      <c r="D1053" s="462" t="s">
        <v>465</v>
      </c>
      <c r="E1053" s="462" t="s">
        <v>175</v>
      </c>
      <c r="F1053" s="462" t="s">
        <v>2061</v>
      </c>
      <c r="G1053" s="462" t="s">
        <v>2551</v>
      </c>
      <c r="H1053" s="468" t="s">
        <v>2055</v>
      </c>
      <c r="I1053" s="469" t="s">
        <v>2277</v>
      </c>
      <c r="J1053" s="250"/>
      <c r="K1053" s="250"/>
      <c r="L1053" s="250"/>
      <c r="M1053" s="250"/>
      <c r="N1053" s="248"/>
      <c r="O1053" s="248"/>
      <c r="P1053" s="248"/>
      <c r="Q1053" s="248"/>
      <c r="R1053" s="248"/>
      <c r="S1053" s="248"/>
      <c r="T1053" s="248"/>
      <c r="U1053" s="249"/>
    </row>
    <row r="1054" spans="1:21" ht="60" customHeight="1" x14ac:dyDescent="0.35">
      <c r="A1054" s="460"/>
      <c r="B1054" s="463"/>
      <c r="C1054" s="466"/>
      <c r="D1054" s="463"/>
      <c r="E1054" s="463"/>
      <c r="F1054" s="463"/>
      <c r="G1054" s="463"/>
      <c r="H1054" s="460"/>
      <c r="I1054" s="470"/>
      <c r="J1054" s="250"/>
      <c r="K1054" s="250"/>
      <c r="L1054" s="250"/>
      <c r="M1054" s="250"/>
      <c r="N1054" s="248"/>
      <c r="O1054" s="248"/>
      <c r="P1054" s="248"/>
      <c r="Q1054" s="248"/>
      <c r="R1054" s="248"/>
      <c r="S1054" s="248"/>
      <c r="T1054" s="248"/>
      <c r="U1054" s="249"/>
    </row>
    <row r="1055" spans="1:21" ht="60" customHeight="1" thickBot="1" x14ac:dyDescent="0.4">
      <c r="A1055" s="461"/>
      <c r="B1055" s="464"/>
      <c r="C1055" s="467"/>
      <c r="D1055" s="464"/>
      <c r="E1055" s="464"/>
      <c r="F1055" s="464"/>
      <c r="G1055" s="464"/>
      <c r="H1055" s="461"/>
      <c r="I1055" s="471"/>
      <c r="J1055" s="250"/>
      <c r="K1055" s="250"/>
      <c r="L1055" s="250"/>
      <c r="M1055" s="250"/>
      <c r="N1055" s="248"/>
      <c r="O1055" s="248"/>
      <c r="P1055" s="248"/>
      <c r="Q1055" s="248"/>
      <c r="R1055" s="248"/>
      <c r="S1055" s="248"/>
      <c r="T1055" s="248"/>
      <c r="U1055" s="249"/>
    </row>
    <row r="1056" spans="1:21" ht="60" customHeight="1" x14ac:dyDescent="0.35">
      <c r="A1056" s="459" t="s">
        <v>1563</v>
      </c>
      <c r="B1056" s="462" t="s">
        <v>163</v>
      </c>
      <c r="C1056" s="465">
        <v>9</v>
      </c>
      <c r="D1056" s="462" t="s">
        <v>1916</v>
      </c>
      <c r="E1056" s="462" t="s">
        <v>695</v>
      </c>
      <c r="F1056" s="462" t="s">
        <v>2032</v>
      </c>
      <c r="G1056" s="462" t="s">
        <v>4080</v>
      </c>
      <c r="H1056" s="468" t="s">
        <v>2055</v>
      </c>
      <c r="I1056" s="469" t="s">
        <v>2277</v>
      </c>
      <c r="J1056" s="250"/>
      <c r="K1056" s="250"/>
      <c r="L1056" s="250"/>
      <c r="M1056" s="250"/>
      <c r="N1056" s="248"/>
      <c r="O1056" s="248"/>
      <c r="P1056" s="248"/>
      <c r="Q1056" s="248"/>
      <c r="R1056" s="248"/>
      <c r="S1056" s="248"/>
      <c r="T1056" s="248"/>
      <c r="U1056" s="249"/>
    </row>
    <row r="1057" spans="1:21" ht="60" customHeight="1" x14ac:dyDescent="0.35">
      <c r="A1057" s="460"/>
      <c r="B1057" s="463"/>
      <c r="C1057" s="466"/>
      <c r="D1057" s="463"/>
      <c r="E1057" s="463"/>
      <c r="F1057" s="463"/>
      <c r="G1057" s="463"/>
      <c r="H1057" s="460"/>
      <c r="I1057" s="470"/>
      <c r="J1057" s="250"/>
      <c r="K1057" s="250"/>
      <c r="L1057" s="250"/>
      <c r="M1057" s="250"/>
      <c r="N1057" s="248"/>
      <c r="O1057" s="248"/>
      <c r="P1057" s="248"/>
      <c r="Q1057" s="248"/>
      <c r="R1057" s="248"/>
      <c r="S1057" s="248"/>
      <c r="T1057" s="248"/>
      <c r="U1057" s="249"/>
    </row>
    <row r="1058" spans="1:21" ht="60" customHeight="1" thickBot="1" x14ac:dyDescent="0.4">
      <c r="A1058" s="461"/>
      <c r="B1058" s="464"/>
      <c r="C1058" s="467"/>
      <c r="D1058" s="464"/>
      <c r="E1058" s="464"/>
      <c r="F1058" s="464"/>
      <c r="G1058" s="464"/>
      <c r="H1058" s="461"/>
      <c r="I1058" s="471"/>
      <c r="J1058" s="250"/>
      <c r="K1058" s="250"/>
      <c r="L1058" s="250"/>
      <c r="M1058" s="250"/>
      <c r="N1058" s="248"/>
      <c r="O1058" s="248"/>
      <c r="P1058" s="248"/>
      <c r="Q1058" s="248"/>
      <c r="R1058" s="248"/>
      <c r="S1058" s="248"/>
      <c r="T1058" s="248"/>
      <c r="U1058" s="249"/>
    </row>
    <row r="1059" spans="1:21" ht="60" customHeight="1" x14ac:dyDescent="0.35">
      <c r="A1059" s="459" t="s">
        <v>1563</v>
      </c>
      <c r="B1059" s="462" t="s">
        <v>163</v>
      </c>
      <c r="C1059" s="465">
        <v>10</v>
      </c>
      <c r="D1059" s="462" t="s">
        <v>1916</v>
      </c>
      <c r="E1059" s="462" t="s">
        <v>695</v>
      </c>
      <c r="F1059" s="462" t="s">
        <v>2061</v>
      </c>
      <c r="G1059" s="462" t="s">
        <v>4081</v>
      </c>
      <c r="H1059" s="468" t="s">
        <v>2055</v>
      </c>
      <c r="I1059" s="469" t="s">
        <v>2277</v>
      </c>
      <c r="J1059" s="250"/>
      <c r="K1059" s="250"/>
      <c r="L1059" s="250"/>
      <c r="M1059" s="250"/>
      <c r="N1059" s="248"/>
      <c r="O1059" s="248"/>
      <c r="P1059" s="248"/>
      <c r="Q1059" s="248"/>
      <c r="R1059" s="248"/>
      <c r="S1059" s="248"/>
      <c r="T1059" s="248"/>
      <c r="U1059" s="249"/>
    </row>
    <row r="1060" spans="1:21" ht="60" customHeight="1" x14ac:dyDescent="0.35">
      <c r="A1060" s="460"/>
      <c r="B1060" s="463"/>
      <c r="C1060" s="466"/>
      <c r="D1060" s="463"/>
      <c r="E1060" s="463"/>
      <c r="F1060" s="463"/>
      <c r="G1060" s="463"/>
      <c r="H1060" s="460"/>
      <c r="I1060" s="470"/>
      <c r="J1060" s="250"/>
      <c r="K1060" s="250"/>
      <c r="L1060" s="250"/>
      <c r="M1060" s="250"/>
      <c r="N1060" s="248"/>
      <c r="O1060" s="248"/>
      <c r="P1060" s="248"/>
      <c r="Q1060" s="248"/>
      <c r="R1060" s="248"/>
      <c r="S1060" s="248"/>
      <c r="T1060" s="248"/>
      <c r="U1060" s="249"/>
    </row>
    <row r="1061" spans="1:21" ht="60" customHeight="1" thickBot="1" x14ac:dyDescent="0.4">
      <c r="A1061" s="461"/>
      <c r="B1061" s="464"/>
      <c r="C1061" s="467"/>
      <c r="D1061" s="464"/>
      <c r="E1061" s="464"/>
      <c r="F1061" s="464"/>
      <c r="G1061" s="464"/>
      <c r="H1061" s="461"/>
      <c r="I1061" s="471"/>
      <c r="J1061" s="250"/>
      <c r="K1061" s="250"/>
      <c r="L1061" s="250"/>
      <c r="M1061" s="250"/>
      <c r="N1061" s="248"/>
      <c r="O1061" s="248"/>
      <c r="P1061" s="248"/>
      <c r="Q1061" s="248"/>
      <c r="R1061" s="248"/>
      <c r="S1061" s="248"/>
      <c r="T1061" s="248"/>
      <c r="U1061" s="249"/>
    </row>
    <row r="1062" spans="1:21" ht="60" customHeight="1" x14ac:dyDescent="0.35">
      <c r="A1062" s="459" t="s">
        <v>1563</v>
      </c>
      <c r="B1062" s="462" t="s">
        <v>163</v>
      </c>
      <c r="C1062" s="465">
        <v>11</v>
      </c>
      <c r="D1062" s="462" t="s">
        <v>312</v>
      </c>
      <c r="E1062" s="462" t="s">
        <v>312</v>
      </c>
      <c r="F1062" s="462" t="s">
        <v>2032</v>
      </c>
      <c r="G1062" s="462" t="s">
        <v>2552</v>
      </c>
      <c r="H1062" s="468" t="s">
        <v>2055</v>
      </c>
      <c r="I1062" s="469" t="s">
        <v>2277</v>
      </c>
      <c r="J1062" s="250"/>
      <c r="K1062" s="250"/>
      <c r="L1062" s="250"/>
      <c r="M1062" s="250"/>
      <c r="N1062" s="248"/>
      <c r="O1062" s="248"/>
      <c r="P1062" s="248"/>
      <c r="Q1062" s="248"/>
      <c r="R1062" s="248"/>
      <c r="S1062" s="248"/>
      <c r="T1062" s="248"/>
      <c r="U1062" s="249"/>
    </row>
    <row r="1063" spans="1:21" ht="60" customHeight="1" x14ac:dyDescent="0.35">
      <c r="A1063" s="460"/>
      <c r="B1063" s="463"/>
      <c r="C1063" s="466"/>
      <c r="D1063" s="463"/>
      <c r="E1063" s="463"/>
      <c r="F1063" s="463"/>
      <c r="G1063" s="463"/>
      <c r="H1063" s="460"/>
      <c r="I1063" s="470"/>
      <c r="J1063" s="250"/>
      <c r="K1063" s="250"/>
      <c r="L1063" s="250"/>
      <c r="M1063" s="250"/>
      <c r="N1063" s="248"/>
      <c r="O1063" s="248"/>
      <c r="P1063" s="248"/>
      <c r="Q1063" s="248"/>
      <c r="R1063" s="248"/>
      <c r="S1063" s="248"/>
      <c r="T1063" s="248"/>
      <c r="U1063" s="249"/>
    </row>
    <row r="1064" spans="1:21" ht="60" customHeight="1" thickBot="1" x14ac:dyDescent="0.4">
      <c r="A1064" s="461"/>
      <c r="B1064" s="464"/>
      <c r="C1064" s="467"/>
      <c r="D1064" s="464"/>
      <c r="E1064" s="464"/>
      <c r="F1064" s="464"/>
      <c r="G1064" s="464"/>
      <c r="H1064" s="461"/>
      <c r="I1064" s="471"/>
      <c r="J1064" s="250"/>
      <c r="K1064" s="250"/>
      <c r="L1064" s="250"/>
      <c r="M1064" s="250"/>
      <c r="N1064" s="248"/>
      <c r="O1064" s="248"/>
      <c r="P1064" s="248"/>
      <c r="Q1064" s="248"/>
      <c r="R1064" s="248"/>
      <c r="S1064" s="248"/>
      <c r="T1064" s="248"/>
      <c r="U1064" s="249"/>
    </row>
    <row r="1065" spans="1:21" ht="60" customHeight="1" x14ac:dyDescent="0.35">
      <c r="A1065" s="459" t="s">
        <v>1563</v>
      </c>
      <c r="B1065" s="462" t="s">
        <v>163</v>
      </c>
      <c r="C1065" s="465">
        <v>12</v>
      </c>
      <c r="D1065" s="462" t="s">
        <v>312</v>
      </c>
      <c r="E1065" s="462" t="s">
        <v>312</v>
      </c>
      <c r="F1065" s="462" t="s">
        <v>2061</v>
      </c>
      <c r="G1065" s="462" t="s">
        <v>2556</v>
      </c>
      <c r="H1065" s="468" t="s">
        <v>2055</v>
      </c>
      <c r="I1065" s="469" t="s">
        <v>2277</v>
      </c>
      <c r="J1065" s="250"/>
      <c r="K1065" s="250"/>
      <c r="L1065" s="250"/>
      <c r="M1065" s="250"/>
      <c r="N1065" s="248"/>
      <c r="O1065" s="248"/>
      <c r="P1065" s="248"/>
      <c r="Q1065" s="248"/>
      <c r="R1065" s="248"/>
      <c r="S1065" s="248"/>
      <c r="T1065" s="248"/>
      <c r="U1065" s="249"/>
    </row>
    <row r="1066" spans="1:21" ht="60" customHeight="1" x14ac:dyDescent="0.35">
      <c r="A1066" s="460"/>
      <c r="B1066" s="463"/>
      <c r="C1066" s="466"/>
      <c r="D1066" s="463"/>
      <c r="E1066" s="463"/>
      <c r="F1066" s="463"/>
      <c r="G1066" s="463"/>
      <c r="H1066" s="460"/>
      <c r="I1066" s="470"/>
      <c r="J1066" s="250"/>
      <c r="K1066" s="250"/>
      <c r="L1066" s="250"/>
      <c r="M1066" s="250"/>
      <c r="N1066" s="248"/>
      <c r="O1066" s="248"/>
      <c r="P1066" s="248"/>
      <c r="Q1066" s="248"/>
      <c r="R1066" s="248"/>
      <c r="S1066" s="248"/>
      <c r="T1066" s="248"/>
      <c r="U1066" s="249"/>
    </row>
    <row r="1067" spans="1:21" ht="60" customHeight="1" thickBot="1" x14ac:dyDescent="0.4">
      <c r="A1067" s="461"/>
      <c r="B1067" s="464"/>
      <c r="C1067" s="467"/>
      <c r="D1067" s="464"/>
      <c r="E1067" s="464"/>
      <c r="F1067" s="464"/>
      <c r="G1067" s="464"/>
      <c r="H1067" s="461"/>
      <c r="I1067" s="471"/>
      <c r="J1067" s="250"/>
      <c r="K1067" s="250"/>
      <c r="L1067" s="250"/>
      <c r="M1067" s="250"/>
      <c r="N1067" s="248"/>
      <c r="O1067" s="248"/>
      <c r="P1067" s="248"/>
      <c r="Q1067" s="248"/>
      <c r="R1067" s="248"/>
      <c r="S1067" s="248"/>
      <c r="T1067" s="248"/>
      <c r="U1067" s="249"/>
    </row>
    <row r="1068" spans="1:21" ht="60" customHeight="1" x14ac:dyDescent="0.35">
      <c r="A1068" s="459" t="s">
        <v>1563</v>
      </c>
      <c r="B1068" s="462" t="s">
        <v>163</v>
      </c>
      <c r="C1068" s="465">
        <v>13</v>
      </c>
      <c r="D1068" s="462" t="s">
        <v>4075</v>
      </c>
      <c r="E1068" s="462" t="s">
        <v>243</v>
      </c>
      <c r="F1068" s="462" t="s">
        <v>2032</v>
      </c>
      <c r="G1068" s="462" t="s">
        <v>4082</v>
      </c>
      <c r="H1068" s="468" t="s">
        <v>2055</v>
      </c>
      <c r="I1068" s="469" t="s">
        <v>2277</v>
      </c>
      <c r="J1068" s="250"/>
      <c r="K1068" s="250"/>
      <c r="L1068" s="250"/>
      <c r="M1068" s="250"/>
      <c r="N1068" s="248"/>
      <c r="O1068" s="248"/>
      <c r="P1068" s="248"/>
      <c r="Q1068" s="248"/>
      <c r="R1068" s="248"/>
      <c r="S1068" s="248"/>
      <c r="T1068" s="248"/>
      <c r="U1068" s="249"/>
    </row>
    <row r="1069" spans="1:21" ht="60" customHeight="1" x14ac:dyDescent="0.35">
      <c r="A1069" s="460"/>
      <c r="B1069" s="463"/>
      <c r="C1069" s="466"/>
      <c r="D1069" s="463"/>
      <c r="E1069" s="463"/>
      <c r="F1069" s="463"/>
      <c r="G1069" s="463"/>
      <c r="H1069" s="460"/>
      <c r="I1069" s="470"/>
      <c r="J1069" s="250"/>
      <c r="K1069" s="250"/>
      <c r="L1069" s="250"/>
      <c r="M1069" s="250"/>
      <c r="N1069" s="248"/>
      <c r="O1069" s="248"/>
      <c r="P1069" s="248"/>
      <c r="Q1069" s="248"/>
      <c r="R1069" s="248"/>
      <c r="S1069" s="248"/>
      <c r="T1069" s="248"/>
      <c r="U1069" s="249"/>
    </row>
    <row r="1070" spans="1:21" ht="60" customHeight="1" thickBot="1" x14ac:dyDescent="0.4">
      <c r="A1070" s="461"/>
      <c r="B1070" s="464"/>
      <c r="C1070" s="467"/>
      <c r="D1070" s="464"/>
      <c r="E1070" s="464"/>
      <c r="F1070" s="464"/>
      <c r="G1070" s="464"/>
      <c r="H1070" s="461"/>
      <c r="I1070" s="471"/>
      <c r="J1070" s="250"/>
      <c r="K1070" s="250"/>
      <c r="L1070" s="250"/>
      <c r="M1070" s="250"/>
      <c r="N1070" s="248"/>
      <c r="O1070" s="248"/>
      <c r="P1070" s="248"/>
      <c r="Q1070" s="248"/>
      <c r="R1070" s="248"/>
      <c r="S1070" s="248"/>
      <c r="T1070" s="248"/>
      <c r="U1070" s="249"/>
    </row>
    <row r="1071" spans="1:21" ht="60" customHeight="1" x14ac:dyDescent="0.35">
      <c r="A1071" s="459" t="s">
        <v>1563</v>
      </c>
      <c r="B1071" s="462" t="s">
        <v>163</v>
      </c>
      <c r="C1071" s="465">
        <v>14</v>
      </c>
      <c r="D1071" s="462" t="s">
        <v>4075</v>
      </c>
      <c r="E1071" s="462" t="s">
        <v>243</v>
      </c>
      <c r="F1071" s="462" t="s">
        <v>2061</v>
      </c>
      <c r="G1071" s="462" t="s">
        <v>4083</v>
      </c>
      <c r="H1071" s="468" t="s">
        <v>2055</v>
      </c>
      <c r="I1071" s="469" t="s">
        <v>2277</v>
      </c>
      <c r="J1071" s="250"/>
      <c r="K1071" s="250"/>
      <c r="L1071" s="250"/>
      <c r="M1071" s="250"/>
      <c r="N1071" s="248"/>
      <c r="O1071" s="248"/>
      <c r="P1071" s="248"/>
      <c r="Q1071" s="248"/>
      <c r="R1071" s="248"/>
      <c r="S1071" s="248"/>
      <c r="T1071" s="248"/>
      <c r="U1071" s="249"/>
    </row>
    <row r="1072" spans="1:21" ht="60" customHeight="1" x14ac:dyDescent="0.35">
      <c r="A1072" s="460"/>
      <c r="B1072" s="463"/>
      <c r="C1072" s="466"/>
      <c r="D1072" s="463"/>
      <c r="E1072" s="463"/>
      <c r="F1072" s="463"/>
      <c r="G1072" s="463"/>
      <c r="H1072" s="460"/>
      <c r="I1072" s="470"/>
      <c r="J1072" s="250"/>
      <c r="K1072" s="250"/>
      <c r="L1072" s="250"/>
      <c r="M1072" s="250"/>
      <c r="N1072" s="248"/>
      <c r="O1072" s="248"/>
      <c r="P1072" s="248"/>
      <c r="Q1072" s="248"/>
      <c r="R1072" s="248"/>
      <c r="S1072" s="248"/>
      <c r="T1072" s="248"/>
      <c r="U1072" s="249"/>
    </row>
    <row r="1073" spans="1:21" ht="60" customHeight="1" thickBot="1" x14ac:dyDescent="0.4">
      <c r="A1073" s="461"/>
      <c r="B1073" s="464"/>
      <c r="C1073" s="467"/>
      <c r="D1073" s="464"/>
      <c r="E1073" s="464"/>
      <c r="F1073" s="464"/>
      <c r="G1073" s="464"/>
      <c r="H1073" s="461"/>
      <c r="I1073" s="471"/>
      <c r="J1073" s="250"/>
      <c r="K1073" s="250"/>
      <c r="L1073" s="250"/>
      <c r="M1073" s="250"/>
      <c r="N1073" s="248"/>
      <c r="O1073" s="248"/>
      <c r="P1073" s="248"/>
      <c r="Q1073" s="248"/>
      <c r="R1073" s="248"/>
      <c r="S1073" s="248"/>
      <c r="T1073" s="248"/>
      <c r="U1073" s="249"/>
    </row>
    <row r="1074" spans="1:21" ht="60" customHeight="1" x14ac:dyDescent="0.35">
      <c r="A1074" s="459" t="s">
        <v>256</v>
      </c>
      <c r="B1074" s="462" t="s">
        <v>163</v>
      </c>
      <c r="C1074" s="465">
        <v>1</v>
      </c>
      <c r="D1074" s="462" t="s">
        <v>2329</v>
      </c>
      <c r="E1074" s="462" t="s">
        <v>253</v>
      </c>
      <c r="F1074" s="462" t="s">
        <v>2032</v>
      </c>
      <c r="G1074" s="462" t="s">
        <v>2542</v>
      </c>
      <c r="H1074" s="468" t="s">
        <v>2044</v>
      </c>
      <c r="I1074" s="469" t="s">
        <v>2278</v>
      </c>
      <c r="J1074" s="219" t="s">
        <v>4092</v>
      </c>
      <c r="K1074" s="219" t="s">
        <v>4093</v>
      </c>
      <c r="L1074" s="475" t="s">
        <v>4094</v>
      </c>
      <c r="M1074" s="219" t="s">
        <v>4095</v>
      </c>
      <c r="N1074" s="220">
        <v>45838</v>
      </c>
      <c r="O1074" s="248"/>
      <c r="P1074" s="248"/>
      <c r="Q1074" s="248"/>
      <c r="R1074" s="248"/>
      <c r="S1074" s="248"/>
      <c r="T1074" s="248"/>
      <c r="U1074" s="249"/>
    </row>
    <row r="1075" spans="1:21" ht="60" customHeight="1" x14ac:dyDescent="0.35">
      <c r="A1075" s="460"/>
      <c r="B1075" s="463"/>
      <c r="C1075" s="466"/>
      <c r="D1075" s="463"/>
      <c r="E1075" s="463"/>
      <c r="F1075" s="463"/>
      <c r="G1075" s="463"/>
      <c r="H1075" s="460"/>
      <c r="I1075" s="470"/>
      <c r="J1075" s="219" t="s">
        <v>4096</v>
      </c>
      <c r="K1075" s="219" t="s">
        <v>4097</v>
      </c>
      <c r="L1075" s="476"/>
      <c r="M1075" s="219" t="s">
        <v>4095</v>
      </c>
      <c r="N1075" s="220">
        <v>45838</v>
      </c>
      <c r="O1075" s="248"/>
      <c r="P1075" s="248"/>
      <c r="Q1075" s="248"/>
      <c r="R1075" s="248"/>
      <c r="S1075" s="248"/>
      <c r="T1075" s="248"/>
      <c r="U1075" s="249"/>
    </row>
    <row r="1076" spans="1:21" ht="60" customHeight="1" thickBot="1" x14ac:dyDescent="0.4">
      <c r="A1076" s="461"/>
      <c r="B1076" s="464"/>
      <c r="C1076" s="467"/>
      <c r="D1076" s="464"/>
      <c r="E1076" s="464"/>
      <c r="F1076" s="464"/>
      <c r="G1076" s="464"/>
      <c r="H1076" s="461"/>
      <c r="I1076" s="471"/>
      <c r="J1076" s="229" t="s">
        <v>4098</v>
      </c>
      <c r="K1076" s="229" t="s">
        <v>4015</v>
      </c>
      <c r="L1076" s="477"/>
      <c r="M1076" s="229" t="s">
        <v>2733</v>
      </c>
      <c r="N1076" s="220">
        <v>45838</v>
      </c>
      <c r="O1076" s="248"/>
      <c r="P1076" s="248"/>
      <c r="Q1076" s="248"/>
      <c r="R1076" s="248"/>
      <c r="S1076" s="248"/>
      <c r="T1076" s="248"/>
      <c r="U1076" s="249"/>
    </row>
    <row r="1077" spans="1:21" ht="60" customHeight="1" x14ac:dyDescent="0.35">
      <c r="A1077" s="459" t="s">
        <v>256</v>
      </c>
      <c r="B1077" s="462" t="s">
        <v>163</v>
      </c>
      <c r="C1077" s="465">
        <v>2</v>
      </c>
      <c r="D1077" s="462" t="s">
        <v>2329</v>
      </c>
      <c r="E1077" s="462" t="s">
        <v>253</v>
      </c>
      <c r="F1077" s="462" t="s">
        <v>2061</v>
      </c>
      <c r="G1077" s="462" t="s">
        <v>2865</v>
      </c>
      <c r="H1077" s="468" t="s">
        <v>2044</v>
      </c>
      <c r="I1077" s="469" t="s">
        <v>2278</v>
      </c>
      <c r="J1077" s="229" t="s">
        <v>4098</v>
      </c>
      <c r="K1077" s="229" t="s">
        <v>4015</v>
      </c>
      <c r="L1077" s="475" t="s">
        <v>4094</v>
      </c>
      <c r="M1077" s="229" t="s">
        <v>2733</v>
      </c>
      <c r="N1077" s="220">
        <v>45838</v>
      </c>
      <c r="O1077" s="248"/>
      <c r="P1077" s="248"/>
      <c r="Q1077" s="248"/>
      <c r="R1077" s="248"/>
      <c r="S1077" s="248"/>
      <c r="T1077" s="248"/>
      <c r="U1077" s="249"/>
    </row>
    <row r="1078" spans="1:21" ht="60" customHeight="1" x14ac:dyDescent="0.35">
      <c r="A1078" s="460"/>
      <c r="B1078" s="463"/>
      <c r="C1078" s="466"/>
      <c r="D1078" s="463"/>
      <c r="E1078" s="463"/>
      <c r="F1078" s="463"/>
      <c r="G1078" s="463"/>
      <c r="H1078" s="460"/>
      <c r="I1078" s="470"/>
      <c r="J1078" s="219" t="s">
        <v>4099</v>
      </c>
      <c r="K1078" s="229" t="s">
        <v>4100</v>
      </c>
      <c r="L1078" s="476"/>
      <c r="M1078" s="219" t="s">
        <v>4044</v>
      </c>
      <c r="N1078" s="220">
        <v>45838</v>
      </c>
      <c r="O1078" s="248"/>
      <c r="P1078" s="248"/>
      <c r="Q1078" s="248"/>
      <c r="R1078" s="248"/>
      <c r="S1078" s="248"/>
      <c r="T1078" s="248"/>
      <c r="U1078" s="249"/>
    </row>
    <row r="1079" spans="1:21" ht="60" customHeight="1" thickBot="1" x14ac:dyDescent="0.4">
      <c r="A1079" s="461"/>
      <c r="B1079" s="464"/>
      <c r="C1079" s="467"/>
      <c r="D1079" s="464"/>
      <c r="E1079" s="464"/>
      <c r="F1079" s="464"/>
      <c r="G1079" s="464"/>
      <c r="H1079" s="461"/>
      <c r="I1079" s="471"/>
      <c r="J1079" s="219"/>
      <c r="K1079" s="219"/>
      <c r="L1079" s="477"/>
      <c r="M1079" s="219"/>
      <c r="N1079" s="219"/>
      <c r="O1079" s="248"/>
      <c r="P1079" s="248"/>
      <c r="Q1079" s="248"/>
      <c r="R1079" s="248"/>
      <c r="S1079" s="248"/>
      <c r="T1079" s="248"/>
      <c r="U1079" s="249"/>
    </row>
    <row r="1080" spans="1:21" ht="60" customHeight="1" x14ac:dyDescent="0.35">
      <c r="A1080" s="459" t="s">
        <v>256</v>
      </c>
      <c r="B1080" s="462" t="s">
        <v>163</v>
      </c>
      <c r="C1080" s="465">
        <v>3</v>
      </c>
      <c r="D1080" s="462" t="s">
        <v>3019</v>
      </c>
      <c r="E1080" s="462" t="s">
        <v>253</v>
      </c>
      <c r="F1080" s="462" t="s">
        <v>2032</v>
      </c>
      <c r="G1080" s="462" t="s">
        <v>3031</v>
      </c>
      <c r="H1080" s="468" t="s">
        <v>2044</v>
      </c>
      <c r="I1080" s="469" t="s">
        <v>2278</v>
      </c>
      <c r="J1080" s="229" t="s">
        <v>4101</v>
      </c>
      <c r="K1080" s="229" t="s">
        <v>4015</v>
      </c>
      <c r="L1080" s="475" t="s">
        <v>4094</v>
      </c>
      <c r="M1080" s="229" t="s">
        <v>2733</v>
      </c>
      <c r="N1080" s="220">
        <v>45838</v>
      </c>
      <c r="O1080" s="248"/>
      <c r="P1080" s="248"/>
      <c r="Q1080" s="248"/>
      <c r="R1080" s="248"/>
      <c r="S1080" s="248"/>
      <c r="T1080" s="248"/>
      <c r="U1080" s="249"/>
    </row>
    <row r="1081" spans="1:21" ht="60" customHeight="1" x14ac:dyDescent="0.35">
      <c r="A1081" s="460"/>
      <c r="B1081" s="463"/>
      <c r="C1081" s="466"/>
      <c r="D1081" s="463"/>
      <c r="E1081" s="463"/>
      <c r="F1081" s="463"/>
      <c r="G1081" s="463"/>
      <c r="H1081" s="460"/>
      <c r="I1081" s="470"/>
      <c r="J1081" s="219"/>
      <c r="K1081" s="219"/>
      <c r="L1081" s="476"/>
      <c r="M1081" s="219"/>
      <c r="N1081" s="219"/>
      <c r="O1081" s="248"/>
      <c r="P1081" s="248"/>
      <c r="Q1081" s="248"/>
      <c r="R1081" s="248"/>
      <c r="S1081" s="248"/>
      <c r="T1081" s="248"/>
      <c r="U1081" s="249"/>
    </row>
    <row r="1082" spans="1:21" ht="60" customHeight="1" thickBot="1" x14ac:dyDescent="0.4">
      <c r="A1082" s="461"/>
      <c r="B1082" s="464"/>
      <c r="C1082" s="467"/>
      <c r="D1082" s="464"/>
      <c r="E1082" s="464"/>
      <c r="F1082" s="464"/>
      <c r="G1082" s="464"/>
      <c r="H1082" s="461"/>
      <c r="I1082" s="471"/>
      <c r="J1082" s="219"/>
      <c r="K1082" s="219"/>
      <c r="L1082" s="477"/>
      <c r="M1082" s="219"/>
      <c r="N1082" s="219"/>
      <c r="O1082" s="248"/>
      <c r="P1082" s="248"/>
      <c r="Q1082" s="248"/>
      <c r="R1082" s="248"/>
      <c r="S1082" s="248"/>
      <c r="T1082" s="248"/>
      <c r="U1082" s="249"/>
    </row>
    <row r="1083" spans="1:21" ht="60" customHeight="1" x14ac:dyDescent="0.35">
      <c r="A1083" s="459" t="s">
        <v>256</v>
      </c>
      <c r="B1083" s="462" t="s">
        <v>163</v>
      </c>
      <c r="C1083" s="465">
        <v>4</v>
      </c>
      <c r="D1083" s="462" t="s">
        <v>3019</v>
      </c>
      <c r="E1083" s="462" t="s">
        <v>253</v>
      </c>
      <c r="F1083" s="462" t="s">
        <v>2061</v>
      </c>
      <c r="G1083" s="462" t="s">
        <v>3032</v>
      </c>
      <c r="H1083" s="468" t="s">
        <v>2044</v>
      </c>
      <c r="I1083" s="469" t="s">
        <v>2278</v>
      </c>
      <c r="J1083" s="229" t="s">
        <v>4101</v>
      </c>
      <c r="K1083" s="229" t="s">
        <v>4015</v>
      </c>
      <c r="L1083" s="475" t="s">
        <v>4094</v>
      </c>
      <c r="M1083" s="229" t="s">
        <v>2733</v>
      </c>
      <c r="N1083" s="220">
        <v>45838</v>
      </c>
      <c r="O1083" s="248"/>
      <c r="P1083" s="248"/>
      <c r="Q1083" s="248"/>
      <c r="R1083" s="248"/>
      <c r="S1083" s="248"/>
      <c r="T1083" s="248"/>
      <c r="U1083" s="249"/>
    </row>
    <row r="1084" spans="1:21" ht="60" customHeight="1" x14ac:dyDescent="0.35">
      <c r="A1084" s="460"/>
      <c r="B1084" s="463"/>
      <c r="C1084" s="466"/>
      <c r="D1084" s="463"/>
      <c r="E1084" s="463"/>
      <c r="F1084" s="463"/>
      <c r="G1084" s="463"/>
      <c r="H1084" s="460"/>
      <c r="I1084" s="470"/>
      <c r="J1084" s="219"/>
      <c r="K1084" s="219"/>
      <c r="L1084" s="476"/>
      <c r="M1084" s="219"/>
      <c r="N1084" s="219"/>
      <c r="O1084" s="248"/>
      <c r="P1084" s="248"/>
      <c r="Q1084" s="248"/>
      <c r="R1084" s="248"/>
      <c r="S1084" s="248"/>
      <c r="T1084" s="248"/>
      <c r="U1084" s="249"/>
    </row>
    <row r="1085" spans="1:21" ht="60" customHeight="1" thickBot="1" x14ac:dyDescent="0.4">
      <c r="A1085" s="461"/>
      <c r="B1085" s="464"/>
      <c r="C1085" s="467"/>
      <c r="D1085" s="464"/>
      <c r="E1085" s="464"/>
      <c r="F1085" s="464"/>
      <c r="G1085" s="464"/>
      <c r="H1085" s="461"/>
      <c r="I1085" s="471"/>
      <c r="J1085" s="219"/>
      <c r="K1085" s="219"/>
      <c r="L1085" s="477"/>
      <c r="M1085" s="219"/>
      <c r="N1085" s="219"/>
      <c r="O1085" s="248"/>
      <c r="P1085" s="248"/>
      <c r="Q1085" s="248"/>
      <c r="R1085" s="248"/>
      <c r="S1085" s="248"/>
      <c r="T1085" s="248"/>
      <c r="U1085" s="249"/>
    </row>
    <row r="1086" spans="1:21" ht="60" customHeight="1" x14ac:dyDescent="0.35">
      <c r="A1086" s="459" t="s">
        <v>256</v>
      </c>
      <c r="B1086" s="462" t="s">
        <v>163</v>
      </c>
      <c r="C1086" s="465">
        <v>5</v>
      </c>
      <c r="D1086" s="462" t="s">
        <v>312</v>
      </c>
      <c r="E1086" s="462" t="s">
        <v>312</v>
      </c>
      <c r="F1086" s="462" t="s">
        <v>2032</v>
      </c>
      <c r="G1086" s="462" t="s">
        <v>2552</v>
      </c>
      <c r="H1086" s="468" t="s">
        <v>2044</v>
      </c>
      <c r="I1086" s="469" t="s">
        <v>2278</v>
      </c>
      <c r="J1086" s="219" t="s">
        <v>4102</v>
      </c>
      <c r="K1086" s="219" t="s">
        <v>4015</v>
      </c>
      <c r="L1086" s="475" t="s">
        <v>4094</v>
      </c>
      <c r="M1086" s="219" t="s">
        <v>2733</v>
      </c>
      <c r="N1086" s="220">
        <v>45838</v>
      </c>
      <c r="O1086" s="248"/>
      <c r="P1086" s="248"/>
      <c r="Q1086" s="248"/>
      <c r="R1086" s="248"/>
      <c r="S1086" s="248"/>
      <c r="T1086" s="248"/>
      <c r="U1086" s="249"/>
    </row>
    <row r="1087" spans="1:21" ht="60" customHeight="1" x14ac:dyDescent="0.35">
      <c r="A1087" s="460"/>
      <c r="B1087" s="463"/>
      <c r="C1087" s="466"/>
      <c r="D1087" s="463"/>
      <c r="E1087" s="463"/>
      <c r="F1087" s="463"/>
      <c r="G1087" s="463"/>
      <c r="H1087" s="460"/>
      <c r="I1087" s="470"/>
      <c r="J1087" s="219"/>
      <c r="K1087" s="219"/>
      <c r="L1087" s="476"/>
      <c r="M1087" s="219"/>
      <c r="N1087" s="219"/>
      <c r="O1087" s="248"/>
      <c r="P1087" s="248"/>
      <c r="Q1087" s="248"/>
      <c r="R1087" s="248"/>
      <c r="S1087" s="248"/>
      <c r="T1087" s="248"/>
      <c r="U1087" s="249"/>
    </row>
    <row r="1088" spans="1:21" ht="60" customHeight="1" thickBot="1" x14ac:dyDescent="0.4">
      <c r="A1088" s="461"/>
      <c r="B1088" s="464"/>
      <c r="C1088" s="467"/>
      <c r="D1088" s="464"/>
      <c r="E1088" s="464"/>
      <c r="F1088" s="464"/>
      <c r="G1088" s="464"/>
      <c r="H1088" s="461"/>
      <c r="I1088" s="471"/>
      <c r="J1088" s="219"/>
      <c r="K1088" s="219"/>
      <c r="L1088" s="477"/>
      <c r="M1088" s="219"/>
      <c r="N1088" s="219"/>
      <c r="O1088" s="248"/>
      <c r="P1088" s="248"/>
      <c r="Q1088" s="248"/>
      <c r="R1088" s="248"/>
      <c r="S1088" s="248"/>
      <c r="T1088" s="248"/>
      <c r="U1088" s="249"/>
    </row>
    <row r="1089" spans="1:21" ht="60" customHeight="1" x14ac:dyDescent="0.35">
      <c r="A1089" s="459" t="s">
        <v>256</v>
      </c>
      <c r="B1089" s="462" t="s">
        <v>163</v>
      </c>
      <c r="C1089" s="465">
        <v>6</v>
      </c>
      <c r="D1089" s="462" t="s">
        <v>312</v>
      </c>
      <c r="E1089" s="462" t="s">
        <v>312</v>
      </c>
      <c r="F1089" s="462" t="s">
        <v>2061</v>
      </c>
      <c r="G1089" s="462" t="s">
        <v>2556</v>
      </c>
      <c r="H1089" s="468" t="s">
        <v>2055</v>
      </c>
      <c r="I1089" s="469" t="s">
        <v>2277</v>
      </c>
      <c r="J1089" s="219"/>
      <c r="K1089" s="219"/>
      <c r="L1089" s="475"/>
      <c r="M1089" s="219"/>
      <c r="N1089" s="219"/>
      <c r="O1089" s="248"/>
      <c r="P1089" s="248"/>
      <c r="Q1089" s="248"/>
      <c r="R1089" s="248"/>
      <c r="S1089" s="248"/>
      <c r="T1089" s="248"/>
      <c r="U1089" s="249"/>
    </row>
    <row r="1090" spans="1:21" ht="60" customHeight="1" x14ac:dyDescent="0.35">
      <c r="A1090" s="460"/>
      <c r="B1090" s="463"/>
      <c r="C1090" s="466"/>
      <c r="D1090" s="463"/>
      <c r="E1090" s="463"/>
      <c r="F1090" s="463"/>
      <c r="G1090" s="463"/>
      <c r="H1090" s="460"/>
      <c r="I1090" s="470"/>
      <c r="J1090" s="219"/>
      <c r="K1090" s="219"/>
      <c r="L1090" s="476"/>
      <c r="M1090" s="219"/>
      <c r="N1090" s="219"/>
      <c r="O1090" s="248"/>
      <c r="P1090" s="248"/>
      <c r="Q1090" s="248"/>
      <c r="R1090" s="248"/>
      <c r="S1090" s="248"/>
      <c r="T1090" s="248"/>
      <c r="U1090" s="249"/>
    </row>
    <row r="1091" spans="1:21" ht="60" customHeight="1" thickBot="1" x14ac:dyDescent="0.4">
      <c r="A1091" s="461"/>
      <c r="B1091" s="464"/>
      <c r="C1091" s="467"/>
      <c r="D1091" s="464"/>
      <c r="E1091" s="464"/>
      <c r="F1091" s="464"/>
      <c r="G1091" s="464"/>
      <c r="H1091" s="461"/>
      <c r="I1091" s="471"/>
      <c r="J1091" s="219"/>
      <c r="K1091" s="219"/>
      <c r="L1091" s="477"/>
      <c r="M1091" s="219"/>
      <c r="N1091" s="219"/>
      <c r="O1091" s="248"/>
      <c r="P1091" s="248"/>
      <c r="Q1091" s="248"/>
      <c r="R1091" s="248"/>
      <c r="S1091" s="248"/>
      <c r="T1091" s="248"/>
      <c r="U1091" s="249"/>
    </row>
    <row r="1092" spans="1:21" ht="60" customHeight="1" x14ac:dyDescent="0.35">
      <c r="A1092" s="459" t="s">
        <v>256</v>
      </c>
      <c r="B1092" s="462" t="s">
        <v>163</v>
      </c>
      <c r="C1092" s="465">
        <v>7</v>
      </c>
      <c r="D1092" s="462" t="s">
        <v>465</v>
      </c>
      <c r="E1092" s="462" t="s">
        <v>175</v>
      </c>
      <c r="F1092" s="462" t="s">
        <v>2032</v>
      </c>
      <c r="G1092" s="462" t="s">
        <v>2550</v>
      </c>
      <c r="H1092" s="468" t="s">
        <v>2044</v>
      </c>
      <c r="I1092" s="469" t="s">
        <v>2278</v>
      </c>
      <c r="J1092" s="229" t="s">
        <v>4103</v>
      </c>
      <c r="K1092" s="229" t="s">
        <v>4015</v>
      </c>
      <c r="L1092" s="475" t="s">
        <v>4094</v>
      </c>
      <c r="M1092" s="229" t="s">
        <v>2733</v>
      </c>
      <c r="N1092" s="220">
        <v>45838</v>
      </c>
      <c r="O1092" s="248"/>
      <c r="P1092" s="248"/>
      <c r="Q1092" s="248"/>
      <c r="R1092" s="248"/>
      <c r="S1092" s="248"/>
      <c r="T1092" s="248"/>
      <c r="U1092" s="249"/>
    </row>
    <row r="1093" spans="1:21" ht="60" customHeight="1" x14ac:dyDescent="0.35">
      <c r="A1093" s="460"/>
      <c r="B1093" s="463"/>
      <c r="C1093" s="466"/>
      <c r="D1093" s="463"/>
      <c r="E1093" s="463"/>
      <c r="F1093" s="463"/>
      <c r="G1093" s="463"/>
      <c r="H1093" s="460"/>
      <c r="I1093" s="470"/>
      <c r="J1093" s="219"/>
      <c r="K1093" s="219"/>
      <c r="L1093" s="476"/>
      <c r="M1093" s="219"/>
      <c r="N1093" s="219"/>
      <c r="O1093" s="248"/>
      <c r="P1093" s="248"/>
      <c r="Q1093" s="248"/>
      <c r="R1093" s="248"/>
      <c r="S1093" s="248"/>
      <c r="T1093" s="248"/>
      <c r="U1093" s="249"/>
    </row>
    <row r="1094" spans="1:21" ht="60" customHeight="1" thickBot="1" x14ac:dyDescent="0.4">
      <c r="A1094" s="461"/>
      <c r="B1094" s="464"/>
      <c r="C1094" s="467"/>
      <c r="D1094" s="464"/>
      <c r="E1094" s="464"/>
      <c r="F1094" s="464"/>
      <c r="G1094" s="464"/>
      <c r="H1094" s="461"/>
      <c r="I1094" s="471"/>
      <c r="J1094" s="219"/>
      <c r="K1094" s="219"/>
      <c r="L1094" s="477"/>
      <c r="M1094" s="219"/>
      <c r="N1094" s="219"/>
      <c r="O1094" s="248"/>
      <c r="P1094" s="248"/>
      <c r="Q1094" s="248"/>
      <c r="R1094" s="248"/>
      <c r="S1094" s="248"/>
      <c r="T1094" s="248"/>
      <c r="U1094" s="249"/>
    </row>
    <row r="1095" spans="1:21" ht="60" customHeight="1" x14ac:dyDescent="0.35">
      <c r="A1095" s="459" t="s">
        <v>256</v>
      </c>
      <c r="B1095" s="462" t="s">
        <v>163</v>
      </c>
      <c r="C1095" s="465">
        <v>8</v>
      </c>
      <c r="D1095" s="462" t="s">
        <v>465</v>
      </c>
      <c r="E1095" s="462" t="s">
        <v>175</v>
      </c>
      <c r="F1095" s="462" t="s">
        <v>2061</v>
      </c>
      <c r="G1095" s="462" t="s">
        <v>2551</v>
      </c>
      <c r="H1095" s="468" t="s">
        <v>2055</v>
      </c>
      <c r="I1095" s="469" t="s">
        <v>2277</v>
      </c>
      <c r="J1095" s="219"/>
      <c r="K1095" s="219"/>
      <c r="L1095" s="475"/>
      <c r="M1095" s="219"/>
      <c r="N1095" s="219"/>
      <c r="O1095" s="248"/>
      <c r="P1095" s="248"/>
      <c r="Q1095" s="248"/>
      <c r="R1095" s="248"/>
      <c r="S1095" s="248"/>
      <c r="T1095" s="248"/>
      <c r="U1095" s="249"/>
    </row>
    <row r="1096" spans="1:21" ht="60" customHeight="1" x14ac:dyDescent="0.35">
      <c r="A1096" s="460"/>
      <c r="B1096" s="463"/>
      <c r="C1096" s="466"/>
      <c r="D1096" s="463"/>
      <c r="E1096" s="463"/>
      <c r="F1096" s="463"/>
      <c r="G1096" s="463"/>
      <c r="H1096" s="460"/>
      <c r="I1096" s="470"/>
      <c r="J1096" s="219"/>
      <c r="K1096" s="219"/>
      <c r="L1096" s="476"/>
      <c r="M1096" s="219"/>
      <c r="N1096" s="219"/>
      <c r="O1096" s="248"/>
      <c r="P1096" s="248"/>
      <c r="Q1096" s="248"/>
      <c r="R1096" s="248"/>
      <c r="S1096" s="248"/>
      <c r="T1096" s="248"/>
      <c r="U1096" s="249"/>
    </row>
    <row r="1097" spans="1:21" ht="60" customHeight="1" thickBot="1" x14ac:dyDescent="0.4">
      <c r="A1097" s="461"/>
      <c r="B1097" s="464"/>
      <c r="C1097" s="467"/>
      <c r="D1097" s="464"/>
      <c r="E1097" s="464"/>
      <c r="F1097" s="464"/>
      <c r="G1097" s="464"/>
      <c r="H1097" s="461"/>
      <c r="I1097" s="471"/>
      <c r="J1097" s="219"/>
      <c r="K1097" s="219"/>
      <c r="L1097" s="477"/>
      <c r="M1097" s="219"/>
      <c r="N1097" s="219"/>
      <c r="O1097" s="248"/>
      <c r="P1097" s="248"/>
      <c r="Q1097" s="248"/>
      <c r="R1097" s="248"/>
      <c r="S1097" s="248"/>
      <c r="T1097" s="248"/>
      <c r="U1097" s="249"/>
    </row>
    <row r="1098" spans="1:21" ht="60" customHeight="1" x14ac:dyDescent="0.35">
      <c r="A1098" s="459" t="s">
        <v>256</v>
      </c>
      <c r="B1098" s="462" t="s">
        <v>163</v>
      </c>
      <c r="C1098" s="465">
        <v>9</v>
      </c>
      <c r="D1098" s="462" t="s">
        <v>1957</v>
      </c>
      <c r="E1098" s="462" t="s">
        <v>695</v>
      </c>
      <c r="F1098" s="462" t="s">
        <v>2032</v>
      </c>
      <c r="G1098" s="462" t="s">
        <v>2803</v>
      </c>
      <c r="H1098" s="468" t="s">
        <v>2055</v>
      </c>
      <c r="I1098" s="469" t="s">
        <v>2277</v>
      </c>
      <c r="J1098" s="219"/>
      <c r="K1098" s="219"/>
      <c r="L1098" s="475"/>
      <c r="M1098" s="219"/>
      <c r="N1098" s="219"/>
      <c r="O1098" s="248"/>
      <c r="P1098" s="248"/>
      <c r="Q1098" s="248"/>
      <c r="R1098" s="248"/>
      <c r="S1098" s="248"/>
      <c r="T1098" s="248"/>
      <c r="U1098" s="249"/>
    </row>
    <row r="1099" spans="1:21" ht="60" customHeight="1" x14ac:dyDescent="0.35">
      <c r="A1099" s="460"/>
      <c r="B1099" s="463"/>
      <c r="C1099" s="466"/>
      <c r="D1099" s="463"/>
      <c r="E1099" s="463"/>
      <c r="F1099" s="463"/>
      <c r="G1099" s="463"/>
      <c r="H1099" s="460"/>
      <c r="I1099" s="470"/>
      <c r="J1099" s="219"/>
      <c r="K1099" s="219"/>
      <c r="L1099" s="476"/>
      <c r="M1099" s="219"/>
      <c r="N1099" s="219"/>
      <c r="O1099" s="248"/>
      <c r="P1099" s="248"/>
      <c r="Q1099" s="248"/>
      <c r="R1099" s="248"/>
      <c r="S1099" s="248"/>
      <c r="T1099" s="248"/>
      <c r="U1099" s="249"/>
    </row>
    <row r="1100" spans="1:21" ht="60" customHeight="1" thickBot="1" x14ac:dyDescent="0.4">
      <c r="A1100" s="461"/>
      <c r="B1100" s="464"/>
      <c r="C1100" s="467"/>
      <c r="D1100" s="464"/>
      <c r="E1100" s="464"/>
      <c r="F1100" s="464"/>
      <c r="G1100" s="464"/>
      <c r="H1100" s="461"/>
      <c r="I1100" s="471"/>
      <c r="J1100" s="219"/>
      <c r="K1100" s="219"/>
      <c r="L1100" s="477"/>
      <c r="M1100" s="219"/>
      <c r="N1100" s="219"/>
      <c r="O1100" s="248"/>
      <c r="P1100" s="248"/>
      <c r="Q1100" s="248"/>
      <c r="R1100" s="248"/>
      <c r="S1100" s="248"/>
      <c r="T1100" s="248"/>
      <c r="U1100" s="249"/>
    </row>
    <row r="1101" spans="1:21" ht="60" customHeight="1" x14ac:dyDescent="0.35">
      <c r="A1101" s="459" t="s">
        <v>256</v>
      </c>
      <c r="B1101" s="462" t="s">
        <v>163</v>
      </c>
      <c r="C1101" s="465">
        <v>10</v>
      </c>
      <c r="D1101" s="462" t="s">
        <v>1957</v>
      </c>
      <c r="E1101" s="462" t="s">
        <v>695</v>
      </c>
      <c r="F1101" s="462" t="s">
        <v>2061</v>
      </c>
      <c r="G1101" s="462" t="s">
        <v>2804</v>
      </c>
      <c r="H1101" s="468" t="s">
        <v>2055</v>
      </c>
      <c r="I1101" s="469" t="s">
        <v>2277</v>
      </c>
      <c r="J1101" s="219"/>
      <c r="K1101" s="219"/>
      <c r="L1101" s="475"/>
      <c r="M1101" s="219"/>
      <c r="N1101" s="219"/>
      <c r="O1101" s="248"/>
      <c r="P1101" s="248"/>
      <c r="Q1101" s="248"/>
      <c r="R1101" s="248"/>
      <c r="S1101" s="248"/>
      <c r="T1101" s="248"/>
      <c r="U1101" s="249"/>
    </row>
    <row r="1102" spans="1:21" ht="60" customHeight="1" x14ac:dyDescent="0.35">
      <c r="A1102" s="460"/>
      <c r="B1102" s="463"/>
      <c r="C1102" s="466"/>
      <c r="D1102" s="463"/>
      <c r="E1102" s="463"/>
      <c r="F1102" s="463"/>
      <c r="G1102" s="463"/>
      <c r="H1102" s="460"/>
      <c r="I1102" s="470"/>
      <c r="J1102" s="219"/>
      <c r="K1102" s="219"/>
      <c r="L1102" s="476"/>
      <c r="M1102" s="219"/>
      <c r="N1102" s="219"/>
      <c r="O1102" s="248"/>
      <c r="P1102" s="248"/>
      <c r="Q1102" s="248"/>
      <c r="R1102" s="248"/>
      <c r="S1102" s="248"/>
      <c r="T1102" s="248"/>
      <c r="U1102" s="249"/>
    </row>
    <row r="1103" spans="1:21" ht="60" customHeight="1" thickBot="1" x14ac:dyDescent="0.4">
      <c r="A1103" s="461"/>
      <c r="B1103" s="464"/>
      <c r="C1103" s="467"/>
      <c r="D1103" s="464"/>
      <c r="E1103" s="464"/>
      <c r="F1103" s="464"/>
      <c r="G1103" s="464"/>
      <c r="H1103" s="461"/>
      <c r="I1103" s="471"/>
      <c r="J1103" s="219"/>
      <c r="K1103" s="219"/>
      <c r="L1103" s="477"/>
      <c r="M1103" s="219"/>
      <c r="N1103" s="219"/>
      <c r="O1103" s="248"/>
      <c r="P1103" s="248"/>
      <c r="Q1103" s="248"/>
      <c r="R1103" s="248"/>
      <c r="S1103" s="248"/>
      <c r="T1103" s="248"/>
      <c r="U1103" s="249"/>
    </row>
    <row r="1104" spans="1:21" ht="60" customHeight="1" x14ac:dyDescent="0.35">
      <c r="A1104" s="459" t="s">
        <v>3868</v>
      </c>
      <c r="B1104" s="462" t="s">
        <v>163</v>
      </c>
      <c r="C1104" s="465">
        <v>1</v>
      </c>
      <c r="D1104" s="462" t="s">
        <v>2740</v>
      </c>
      <c r="E1104" s="462" t="s">
        <v>253</v>
      </c>
      <c r="F1104" s="462" t="s">
        <v>2032</v>
      </c>
      <c r="G1104" s="462" t="s">
        <v>2741</v>
      </c>
      <c r="H1104" s="468" t="s">
        <v>2055</v>
      </c>
      <c r="I1104" s="469" t="s">
        <v>2277</v>
      </c>
      <c r="J1104" s="219"/>
      <c r="K1104" s="219"/>
      <c r="L1104" s="475"/>
      <c r="M1104" s="219"/>
      <c r="N1104" s="219"/>
      <c r="O1104" s="219"/>
      <c r="P1104" s="219"/>
      <c r="Q1104" s="221"/>
      <c r="R1104" s="221"/>
      <c r="S1104" s="221"/>
      <c r="T1104" s="221"/>
      <c r="U1104" s="222"/>
    </row>
    <row r="1105" spans="1:21" ht="60" customHeight="1" x14ac:dyDescent="0.35">
      <c r="A1105" s="460"/>
      <c r="B1105" s="463"/>
      <c r="C1105" s="466"/>
      <c r="D1105" s="463"/>
      <c r="E1105" s="463"/>
      <c r="F1105" s="463"/>
      <c r="G1105" s="463"/>
      <c r="H1105" s="460"/>
      <c r="I1105" s="470"/>
      <c r="J1105" s="219"/>
      <c r="K1105" s="219"/>
      <c r="L1105" s="476"/>
      <c r="M1105" s="219"/>
      <c r="N1105" s="219"/>
      <c r="O1105" s="219"/>
      <c r="P1105" s="219"/>
      <c r="Q1105" s="221"/>
      <c r="R1105" s="221"/>
      <c r="S1105" s="221"/>
      <c r="T1105" s="221"/>
      <c r="U1105" s="222"/>
    </row>
    <row r="1106" spans="1:21" ht="60" customHeight="1" thickBot="1" x14ac:dyDescent="0.4">
      <c r="A1106" s="461"/>
      <c r="B1106" s="464"/>
      <c r="C1106" s="467"/>
      <c r="D1106" s="464"/>
      <c r="E1106" s="464"/>
      <c r="F1106" s="464"/>
      <c r="G1106" s="464"/>
      <c r="H1106" s="461"/>
      <c r="I1106" s="471"/>
      <c r="J1106" s="219"/>
      <c r="K1106" s="219"/>
      <c r="L1106" s="477"/>
      <c r="M1106" s="219"/>
      <c r="N1106" s="219"/>
      <c r="O1106" s="219"/>
      <c r="P1106" s="219"/>
      <c r="Q1106" s="221"/>
      <c r="R1106" s="221"/>
      <c r="S1106" s="221"/>
      <c r="T1106" s="221"/>
      <c r="U1106" s="222"/>
    </row>
    <row r="1107" spans="1:21" ht="60" customHeight="1" x14ac:dyDescent="0.35">
      <c r="A1107" s="459" t="s">
        <v>3868</v>
      </c>
      <c r="B1107" s="462" t="s">
        <v>163</v>
      </c>
      <c r="C1107" s="465">
        <v>2</v>
      </c>
      <c r="D1107" s="462" t="s">
        <v>2740</v>
      </c>
      <c r="E1107" s="462" t="s">
        <v>253</v>
      </c>
      <c r="F1107" s="462" t="s">
        <v>2061</v>
      </c>
      <c r="G1107" s="462" t="s">
        <v>2746</v>
      </c>
      <c r="H1107" s="468" t="s">
        <v>2055</v>
      </c>
      <c r="I1107" s="469" t="s">
        <v>2277</v>
      </c>
      <c r="J1107" s="219"/>
      <c r="K1107" s="219"/>
      <c r="L1107" s="475"/>
      <c r="M1107" s="219"/>
      <c r="N1107" s="219"/>
      <c r="O1107" s="219"/>
      <c r="P1107" s="219"/>
      <c r="Q1107" s="221"/>
      <c r="R1107" s="221"/>
      <c r="S1107" s="221"/>
      <c r="T1107" s="221"/>
      <c r="U1107" s="222"/>
    </row>
    <row r="1108" spans="1:21" ht="60" customHeight="1" x14ac:dyDescent="0.35">
      <c r="A1108" s="460"/>
      <c r="B1108" s="463"/>
      <c r="C1108" s="466"/>
      <c r="D1108" s="463"/>
      <c r="E1108" s="463"/>
      <c r="F1108" s="463"/>
      <c r="G1108" s="463"/>
      <c r="H1108" s="460"/>
      <c r="I1108" s="470"/>
      <c r="J1108" s="219"/>
      <c r="K1108" s="219"/>
      <c r="L1108" s="476"/>
      <c r="M1108" s="219"/>
      <c r="N1108" s="219"/>
      <c r="O1108" s="219"/>
      <c r="P1108" s="219"/>
      <c r="Q1108" s="221"/>
      <c r="R1108" s="221"/>
      <c r="S1108" s="221"/>
      <c r="T1108" s="221"/>
      <c r="U1108" s="222"/>
    </row>
    <row r="1109" spans="1:21" ht="60" customHeight="1" thickBot="1" x14ac:dyDescent="0.4">
      <c r="A1109" s="461"/>
      <c r="B1109" s="464"/>
      <c r="C1109" s="467"/>
      <c r="D1109" s="464"/>
      <c r="E1109" s="464"/>
      <c r="F1109" s="464"/>
      <c r="G1109" s="464"/>
      <c r="H1109" s="461"/>
      <c r="I1109" s="471"/>
      <c r="J1109" s="219"/>
      <c r="K1109" s="219"/>
      <c r="L1109" s="477"/>
      <c r="M1109" s="219"/>
      <c r="N1109" s="219"/>
      <c r="O1109" s="219"/>
      <c r="P1109" s="219"/>
      <c r="Q1109" s="221"/>
      <c r="R1109" s="221"/>
      <c r="S1109" s="221"/>
      <c r="T1109" s="221"/>
      <c r="U1109" s="222"/>
    </row>
    <row r="1110" spans="1:21" ht="60" customHeight="1" x14ac:dyDescent="0.35">
      <c r="A1110" s="459" t="s">
        <v>3868</v>
      </c>
      <c r="B1110" s="462" t="s">
        <v>163</v>
      </c>
      <c r="C1110" s="465">
        <v>3</v>
      </c>
      <c r="D1110" s="462" t="s">
        <v>312</v>
      </c>
      <c r="E1110" s="462" t="s">
        <v>312</v>
      </c>
      <c r="F1110" s="462" t="s">
        <v>2032</v>
      </c>
      <c r="G1110" s="462" t="s">
        <v>2552</v>
      </c>
      <c r="H1110" s="468" t="s">
        <v>2055</v>
      </c>
      <c r="I1110" s="469" t="s">
        <v>2277</v>
      </c>
      <c r="J1110" s="219"/>
      <c r="K1110" s="219"/>
      <c r="L1110" s="475"/>
      <c r="M1110" s="219"/>
      <c r="N1110" s="219"/>
      <c r="O1110" s="219"/>
      <c r="P1110" s="219"/>
      <c r="Q1110" s="221"/>
      <c r="R1110" s="221"/>
      <c r="S1110" s="221"/>
      <c r="T1110" s="221"/>
      <c r="U1110" s="222"/>
    </row>
    <row r="1111" spans="1:21" ht="60" customHeight="1" x14ac:dyDescent="0.35">
      <c r="A1111" s="460"/>
      <c r="B1111" s="463"/>
      <c r="C1111" s="466"/>
      <c r="D1111" s="463"/>
      <c r="E1111" s="463"/>
      <c r="F1111" s="463"/>
      <c r="G1111" s="463"/>
      <c r="H1111" s="460"/>
      <c r="I1111" s="470"/>
      <c r="J1111" s="219"/>
      <c r="K1111" s="219"/>
      <c r="L1111" s="476"/>
      <c r="M1111" s="219"/>
      <c r="N1111" s="219"/>
      <c r="O1111" s="219"/>
      <c r="P1111" s="219"/>
      <c r="Q1111" s="221"/>
      <c r="R1111" s="221"/>
      <c r="S1111" s="221"/>
      <c r="T1111" s="221"/>
      <c r="U1111" s="222"/>
    </row>
    <row r="1112" spans="1:21" ht="60" customHeight="1" thickBot="1" x14ac:dyDescent="0.4">
      <c r="A1112" s="461"/>
      <c r="B1112" s="464"/>
      <c r="C1112" s="467"/>
      <c r="D1112" s="464"/>
      <c r="E1112" s="464"/>
      <c r="F1112" s="464"/>
      <c r="G1112" s="464"/>
      <c r="H1112" s="461"/>
      <c r="I1112" s="471"/>
      <c r="J1112" s="219"/>
      <c r="K1112" s="219"/>
      <c r="L1112" s="477"/>
      <c r="M1112" s="219"/>
      <c r="N1112" s="219"/>
      <c r="O1112" s="219"/>
      <c r="P1112" s="219"/>
      <c r="Q1112" s="221"/>
      <c r="R1112" s="221"/>
      <c r="S1112" s="221"/>
      <c r="T1112" s="221"/>
      <c r="U1112" s="222"/>
    </row>
    <row r="1113" spans="1:21" ht="60" customHeight="1" x14ac:dyDescent="0.35">
      <c r="A1113" s="459" t="s">
        <v>3868</v>
      </c>
      <c r="B1113" s="462" t="s">
        <v>163</v>
      </c>
      <c r="C1113" s="465">
        <v>4</v>
      </c>
      <c r="D1113" s="462" t="s">
        <v>312</v>
      </c>
      <c r="E1113" s="462" t="s">
        <v>312</v>
      </c>
      <c r="F1113" s="462" t="s">
        <v>2061</v>
      </c>
      <c r="G1113" s="462" t="s">
        <v>2556</v>
      </c>
      <c r="H1113" s="468" t="s">
        <v>2055</v>
      </c>
      <c r="I1113" s="469" t="s">
        <v>2277</v>
      </c>
      <c r="J1113" s="219"/>
      <c r="K1113" s="219"/>
      <c r="L1113" s="475"/>
      <c r="M1113" s="219"/>
      <c r="N1113" s="219"/>
      <c r="O1113" s="219"/>
      <c r="P1113" s="219"/>
      <c r="Q1113" s="221"/>
      <c r="R1113" s="221"/>
      <c r="S1113" s="221"/>
      <c r="T1113" s="221"/>
      <c r="U1113" s="222"/>
    </row>
    <row r="1114" spans="1:21" ht="60" customHeight="1" x14ac:dyDescent="0.35">
      <c r="A1114" s="460"/>
      <c r="B1114" s="463"/>
      <c r="C1114" s="466"/>
      <c r="D1114" s="463"/>
      <c r="E1114" s="463"/>
      <c r="F1114" s="463"/>
      <c r="G1114" s="463"/>
      <c r="H1114" s="460"/>
      <c r="I1114" s="470"/>
      <c r="J1114" s="219"/>
      <c r="K1114" s="219"/>
      <c r="L1114" s="476"/>
      <c r="M1114" s="219"/>
      <c r="N1114" s="219"/>
      <c r="O1114" s="219"/>
      <c r="P1114" s="219"/>
      <c r="Q1114" s="221"/>
      <c r="R1114" s="221"/>
      <c r="S1114" s="221"/>
      <c r="T1114" s="221"/>
      <c r="U1114" s="222"/>
    </row>
    <row r="1115" spans="1:21" ht="60" customHeight="1" thickBot="1" x14ac:dyDescent="0.4">
      <c r="A1115" s="461"/>
      <c r="B1115" s="464"/>
      <c r="C1115" s="467"/>
      <c r="D1115" s="464"/>
      <c r="E1115" s="464"/>
      <c r="F1115" s="464"/>
      <c r="G1115" s="464"/>
      <c r="H1115" s="461"/>
      <c r="I1115" s="471"/>
      <c r="J1115" s="219"/>
      <c r="K1115" s="219"/>
      <c r="L1115" s="477"/>
      <c r="M1115" s="219"/>
      <c r="N1115" s="219"/>
      <c r="O1115" s="219"/>
      <c r="P1115" s="219"/>
      <c r="Q1115" s="221"/>
      <c r="R1115" s="221"/>
      <c r="S1115" s="221"/>
      <c r="T1115" s="221"/>
      <c r="U1115" s="222"/>
    </row>
    <row r="1116" spans="1:21" ht="60" customHeight="1" x14ac:dyDescent="0.35">
      <c r="A1116" s="459" t="s">
        <v>3868</v>
      </c>
      <c r="B1116" s="462" t="s">
        <v>163</v>
      </c>
      <c r="C1116" s="465">
        <v>5</v>
      </c>
      <c r="D1116" s="462" t="s">
        <v>465</v>
      </c>
      <c r="E1116" s="462" t="s">
        <v>175</v>
      </c>
      <c r="F1116" s="462" t="s">
        <v>2032</v>
      </c>
      <c r="G1116" s="462" t="s">
        <v>2550</v>
      </c>
      <c r="H1116" s="468" t="s">
        <v>2055</v>
      </c>
      <c r="I1116" s="469" t="s">
        <v>2277</v>
      </c>
      <c r="J1116" s="219"/>
      <c r="K1116" s="219"/>
      <c r="L1116" s="475"/>
      <c r="M1116" s="219"/>
      <c r="N1116" s="219"/>
      <c r="O1116" s="219"/>
      <c r="P1116" s="219"/>
      <c r="Q1116" s="221"/>
      <c r="R1116" s="221"/>
      <c r="S1116" s="221"/>
      <c r="T1116" s="221"/>
      <c r="U1116" s="222"/>
    </row>
    <row r="1117" spans="1:21" ht="60" customHeight="1" x14ac:dyDescent="0.35">
      <c r="A1117" s="460"/>
      <c r="B1117" s="463"/>
      <c r="C1117" s="466"/>
      <c r="D1117" s="463"/>
      <c r="E1117" s="463"/>
      <c r="F1117" s="463"/>
      <c r="G1117" s="463"/>
      <c r="H1117" s="460"/>
      <c r="I1117" s="470"/>
      <c r="J1117" s="219"/>
      <c r="K1117" s="219"/>
      <c r="L1117" s="476"/>
      <c r="M1117" s="219"/>
      <c r="N1117" s="219"/>
      <c r="O1117" s="219"/>
      <c r="P1117" s="219"/>
      <c r="Q1117" s="221"/>
      <c r="R1117" s="221"/>
      <c r="S1117" s="221"/>
      <c r="T1117" s="221"/>
      <c r="U1117" s="222"/>
    </row>
    <row r="1118" spans="1:21" ht="60" customHeight="1" thickBot="1" x14ac:dyDescent="0.4">
      <c r="A1118" s="461"/>
      <c r="B1118" s="464"/>
      <c r="C1118" s="467"/>
      <c r="D1118" s="464"/>
      <c r="E1118" s="464"/>
      <c r="F1118" s="464"/>
      <c r="G1118" s="464"/>
      <c r="H1118" s="461"/>
      <c r="I1118" s="471"/>
      <c r="J1118" s="219"/>
      <c r="K1118" s="219"/>
      <c r="L1118" s="477"/>
      <c r="M1118" s="219"/>
      <c r="N1118" s="219"/>
      <c r="O1118" s="219"/>
      <c r="P1118" s="219"/>
      <c r="Q1118" s="221"/>
      <c r="R1118" s="221"/>
      <c r="S1118" s="221"/>
      <c r="T1118" s="221"/>
      <c r="U1118" s="222"/>
    </row>
    <row r="1119" spans="1:21" ht="60" customHeight="1" x14ac:dyDescent="0.35">
      <c r="A1119" s="459" t="s">
        <v>3868</v>
      </c>
      <c r="B1119" s="462" t="s">
        <v>163</v>
      </c>
      <c r="C1119" s="465">
        <v>6</v>
      </c>
      <c r="D1119" s="462" t="s">
        <v>465</v>
      </c>
      <c r="E1119" s="462" t="s">
        <v>175</v>
      </c>
      <c r="F1119" s="462" t="s">
        <v>2061</v>
      </c>
      <c r="G1119" s="462" t="s">
        <v>2551</v>
      </c>
      <c r="H1119" s="468" t="s">
        <v>2055</v>
      </c>
      <c r="I1119" s="469" t="s">
        <v>2277</v>
      </c>
      <c r="J1119" s="219"/>
      <c r="K1119" s="219"/>
      <c r="L1119" s="475"/>
      <c r="M1119" s="219"/>
      <c r="N1119" s="219"/>
      <c r="O1119" s="219"/>
      <c r="P1119" s="219"/>
      <c r="Q1119" s="221"/>
      <c r="R1119" s="221"/>
      <c r="S1119" s="221"/>
      <c r="T1119" s="221"/>
      <c r="U1119" s="222"/>
    </row>
    <row r="1120" spans="1:21" ht="60" customHeight="1" x14ac:dyDescent="0.35">
      <c r="A1120" s="460"/>
      <c r="B1120" s="463"/>
      <c r="C1120" s="466"/>
      <c r="D1120" s="463"/>
      <c r="E1120" s="463"/>
      <c r="F1120" s="463"/>
      <c r="G1120" s="463"/>
      <c r="H1120" s="460"/>
      <c r="I1120" s="470"/>
      <c r="J1120" s="219"/>
      <c r="K1120" s="219"/>
      <c r="L1120" s="476"/>
      <c r="M1120" s="219"/>
      <c r="N1120" s="219"/>
      <c r="O1120" s="219"/>
      <c r="P1120" s="219"/>
      <c r="Q1120" s="221"/>
      <c r="R1120" s="221"/>
      <c r="S1120" s="221"/>
      <c r="T1120" s="221"/>
      <c r="U1120" s="222"/>
    </row>
    <row r="1121" spans="1:21" ht="60" customHeight="1" thickBot="1" x14ac:dyDescent="0.4">
      <c r="A1121" s="461"/>
      <c r="B1121" s="464"/>
      <c r="C1121" s="467"/>
      <c r="D1121" s="464"/>
      <c r="E1121" s="464"/>
      <c r="F1121" s="464"/>
      <c r="G1121" s="464"/>
      <c r="H1121" s="461"/>
      <c r="I1121" s="471"/>
      <c r="J1121" s="219"/>
      <c r="K1121" s="219"/>
      <c r="L1121" s="477"/>
      <c r="M1121" s="219"/>
      <c r="N1121" s="219"/>
      <c r="O1121" s="219"/>
      <c r="P1121" s="219"/>
      <c r="Q1121" s="221"/>
      <c r="R1121" s="221"/>
      <c r="S1121" s="221"/>
      <c r="T1121" s="221"/>
      <c r="U1121" s="222"/>
    </row>
    <row r="1122" spans="1:21" ht="60" customHeight="1" x14ac:dyDescent="0.35">
      <c r="A1122" s="459" t="s">
        <v>3868</v>
      </c>
      <c r="B1122" s="462" t="s">
        <v>163</v>
      </c>
      <c r="C1122" s="465">
        <v>1</v>
      </c>
      <c r="D1122" s="462" t="s">
        <v>2740</v>
      </c>
      <c r="E1122" s="462" t="s">
        <v>253</v>
      </c>
      <c r="F1122" s="462" t="s">
        <v>2032</v>
      </c>
      <c r="G1122" s="462" t="s">
        <v>2741</v>
      </c>
      <c r="H1122" s="468" t="s">
        <v>2055</v>
      </c>
      <c r="I1122" s="469" t="s">
        <v>2277</v>
      </c>
      <c r="J1122" s="219"/>
      <c r="K1122" s="219"/>
      <c r="L1122" s="475"/>
      <c r="M1122" s="219"/>
      <c r="N1122" s="219"/>
      <c r="O1122" s="219"/>
      <c r="P1122" s="219"/>
      <c r="Q1122" s="221"/>
      <c r="R1122" s="221"/>
      <c r="S1122" s="221"/>
      <c r="T1122" s="221"/>
      <c r="U1122" s="222"/>
    </row>
    <row r="1123" spans="1:21" ht="60" customHeight="1" x14ac:dyDescent="0.35">
      <c r="A1123" s="460"/>
      <c r="B1123" s="463"/>
      <c r="C1123" s="466"/>
      <c r="D1123" s="463"/>
      <c r="E1123" s="463"/>
      <c r="F1123" s="463"/>
      <c r="G1123" s="463"/>
      <c r="H1123" s="460"/>
      <c r="I1123" s="470"/>
      <c r="J1123" s="219"/>
      <c r="K1123" s="219"/>
      <c r="L1123" s="476"/>
      <c r="M1123" s="219"/>
      <c r="N1123" s="219"/>
      <c r="O1123" s="219"/>
      <c r="P1123" s="219"/>
      <c r="Q1123" s="221"/>
      <c r="R1123" s="221"/>
      <c r="S1123" s="221"/>
      <c r="T1123" s="221"/>
      <c r="U1123" s="222"/>
    </row>
    <row r="1124" spans="1:21" ht="60" customHeight="1" thickBot="1" x14ac:dyDescent="0.4">
      <c r="A1124" s="461"/>
      <c r="B1124" s="464"/>
      <c r="C1124" s="467"/>
      <c r="D1124" s="464"/>
      <c r="E1124" s="464"/>
      <c r="F1124" s="464"/>
      <c r="G1124" s="464"/>
      <c r="H1124" s="461"/>
      <c r="I1124" s="471"/>
      <c r="J1124" s="219"/>
      <c r="K1124" s="219"/>
      <c r="L1124" s="477"/>
      <c r="M1124" s="219"/>
      <c r="N1124" s="219"/>
      <c r="O1124" s="219"/>
      <c r="P1124" s="219"/>
      <c r="Q1124" s="221"/>
      <c r="R1124" s="221"/>
      <c r="S1124" s="221"/>
      <c r="T1124" s="221"/>
      <c r="U1124" s="222"/>
    </row>
    <row r="1125" spans="1:21" ht="60" customHeight="1" x14ac:dyDescent="0.35">
      <c r="A1125" s="459" t="s">
        <v>3868</v>
      </c>
      <c r="B1125" s="462" t="s">
        <v>163</v>
      </c>
      <c r="C1125" s="465">
        <v>2</v>
      </c>
      <c r="D1125" s="462" t="s">
        <v>2740</v>
      </c>
      <c r="E1125" s="462" t="s">
        <v>253</v>
      </c>
      <c r="F1125" s="462" t="s">
        <v>2061</v>
      </c>
      <c r="G1125" s="462" t="s">
        <v>2746</v>
      </c>
      <c r="H1125" s="468" t="s">
        <v>2055</v>
      </c>
      <c r="I1125" s="469" t="s">
        <v>2277</v>
      </c>
      <c r="J1125" s="219"/>
      <c r="K1125" s="219"/>
      <c r="L1125" s="475"/>
      <c r="M1125" s="219"/>
      <c r="N1125" s="219"/>
      <c r="O1125" s="219"/>
      <c r="P1125" s="219"/>
      <c r="Q1125" s="221"/>
      <c r="R1125" s="221"/>
      <c r="S1125" s="221"/>
      <c r="T1125" s="221"/>
      <c r="U1125" s="222"/>
    </row>
    <row r="1126" spans="1:21" ht="60" customHeight="1" x14ac:dyDescent="0.35">
      <c r="A1126" s="460"/>
      <c r="B1126" s="463"/>
      <c r="C1126" s="466"/>
      <c r="D1126" s="463"/>
      <c r="E1126" s="463"/>
      <c r="F1126" s="463"/>
      <c r="G1126" s="463"/>
      <c r="H1126" s="460"/>
      <c r="I1126" s="470"/>
      <c r="J1126" s="219"/>
      <c r="K1126" s="219"/>
      <c r="L1126" s="476"/>
      <c r="M1126" s="219"/>
      <c r="N1126" s="219"/>
      <c r="O1126" s="219"/>
      <c r="P1126" s="219"/>
      <c r="Q1126" s="221"/>
      <c r="R1126" s="221"/>
      <c r="S1126" s="221"/>
      <c r="T1126" s="221"/>
      <c r="U1126" s="222"/>
    </row>
    <row r="1127" spans="1:21" ht="60" customHeight="1" thickBot="1" x14ac:dyDescent="0.4">
      <c r="A1127" s="461"/>
      <c r="B1127" s="464"/>
      <c r="C1127" s="467"/>
      <c r="D1127" s="464"/>
      <c r="E1127" s="464"/>
      <c r="F1127" s="464"/>
      <c r="G1127" s="464"/>
      <c r="H1127" s="461"/>
      <c r="I1127" s="471"/>
      <c r="J1127" s="219"/>
      <c r="K1127" s="219"/>
      <c r="L1127" s="477"/>
      <c r="M1127" s="219"/>
      <c r="N1127" s="219"/>
      <c r="O1127" s="219"/>
      <c r="P1127" s="219"/>
      <c r="Q1127" s="221"/>
      <c r="R1127" s="221"/>
      <c r="S1127" s="221"/>
      <c r="T1127" s="221"/>
      <c r="U1127" s="222"/>
    </row>
    <row r="1128" spans="1:21" ht="60" customHeight="1" x14ac:dyDescent="0.35">
      <c r="A1128" s="459" t="s">
        <v>3868</v>
      </c>
      <c r="B1128" s="462" t="s">
        <v>163</v>
      </c>
      <c r="C1128" s="465">
        <v>3</v>
      </c>
      <c r="D1128" s="462" t="s">
        <v>312</v>
      </c>
      <c r="E1128" s="462" t="s">
        <v>312</v>
      </c>
      <c r="F1128" s="462" t="s">
        <v>2032</v>
      </c>
      <c r="G1128" s="462" t="s">
        <v>2552</v>
      </c>
      <c r="H1128" s="468" t="s">
        <v>2055</v>
      </c>
      <c r="I1128" s="469" t="s">
        <v>2277</v>
      </c>
      <c r="J1128" s="219"/>
      <c r="K1128" s="219"/>
      <c r="L1128" s="475"/>
      <c r="M1128" s="219"/>
      <c r="N1128" s="219"/>
      <c r="O1128" s="219"/>
      <c r="P1128" s="219"/>
      <c r="Q1128" s="221"/>
      <c r="R1128" s="221"/>
      <c r="S1128" s="221"/>
      <c r="T1128" s="221"/>
      <c r="U1128" s="222"/>
    </row>
    <row r="1129" spans="1:21" ht="60" customHeight="1" x14ac:dyDescent="0.35">
      <c r="A1129" s="460"/>
      <c r="B1129" s="463"/>
      <c r="C1129" s="466"/>
      <c r="D1129" s="463"/>
      <c r="E1129" s="463"/>
      <c r="F1129" s="463"/>
      <c r="G1129" s="463"/>
      <c r="H1129" s="460"/>
      <c r="I1129" s="470"/>
      <c r="J1129" s="219"/>
      <c r="K1129" s="219"/>
      <c r="L1129" s="476"/>
      <c r="M1129" s="219"/>
      <c r="N1129" s="219"/>
      <c r="O1129" s="219"/>
      <c r="P1129" s="219"/>
      <c r="Q1129" s="221"/>
      <c r="R1129" s="221"/>
      <c r="S1129" s="221"/>
      <c r="T1129" s="221"/>
      <c r="U1129" s="222"/>
    </row>
    <row r="1130" spans="1:21" ht="60" customHeight="1" thickBot="1" x14ac:dyDescent="0.4">
      <c r="A1130" s="461"/>
      <c r="B1130" s="464"/>
      <c r="C1130" s="467"/>
      <c r="D1130" s="464"/>
      <c r="E1130" s="464"/>
      <c r="F1130" s="464"/>
      <c r="G1130" s="464"/>
      <c r="H1130" s="461"/>
      <c r="I1130" s="471"/>
      <c r="J1130" s="219"/>
      <c r="K1130" s="219"/>
      <c r="L1130" s="477"/>
      <c r="M1130" s="219"/>
      <c r="N1130" s="219"/>
      <c r="O1130" s="219"/>
      <c r="P1130" s="219"/>
      <c r="Q1130" s="221"/>
      <c r="R1130" s="221"/>
      <c r="S1130" s="221"/>
      <c r="T1130" s="221"/>
      <c r="U1130" s="222"/>
    </row>
    <row r="1131" spans="1:21" ht="60" customHeight="1" x14ac:dyDescent="0.35">
      <c r="A1131" s="459" t="s">
        <v>3868</v>
      </c>
      <c r="B1131" s="462" t="s">
        <v>163</v>
      </c>
      <c r="C1131" s="465">
        <v>4</v>
      </c>
      <c r="D1131" s="462" t="s">
        <v>312</v>
      </c>
      <c r="E1131" s="462" t="s">
        <v>312</v>
      </c>
      <c r="F1131" s="462" t="s">
        <v>2061</v>
      </c>
      <c r="G1131" s="462" t="s">
        <v>2556</v>
      </c>
      <c r="H1131" s="468" t="s">
        <v>2055</v>
      </c>
      <c r="I1131" s="469" t="s">
        <v>2277</v>
      </c>
      <c r="J1131" s="219"/>
      <c r="K1131" s="219"/>
      <c r="L1131" s="475"/>
      <c r="M1131" s="219"/>
      <c r="N1131" s="219"/>
      <c r="O1131" s="219"/>
      <c r="P1131" s="219"/>
      <c r="Q1131" s="221"/>
      <c r="R1131" s="221"/>
      <c r="S1131" s="221"/>
      <c r="T1131" s="221"/>
      <c r="U1131" s="222"/>
    </row>
    <row r="1132" spans="1:21" ht="60" customHeight="1" x14ac:dyDescent="0.35">
      <c r="A1132" s="460"/>
      <c r="B1132" s="463"/>
      <c r="C1132" s="466"/>
      <c r="D1132" s="463"/>
      <c r="E1132" s="463"/>
      <c r="F1132" s="463"/>
      <c r="G1132" s="463"/>
      <c r="H1132" s="460"/>
      <c r="I1132" s="470"/>
      <c r="J1132" s="219"/>
      <c r="K1132" s="219"/>
      <c r="L1132" s="476"/>
      <c r="M1132" s="219"/>
      <c r="N1132" s="219"/>
      <c r="O1132" s="219"/>
      <c r="P1132" s="219"/>
      <c r="Q1132" s="221"/>
      <c r="R1132" s="221"/>
      <c r="S1132" s="221"/>
      <c r="T1132" s="221"/>
      <c r="U1132" s="222"/>
    </row>
    <row r="1133" spans="1:21" ht="60" customHeight="1" thickBot="1" x14ac:dyDescent="0.4">
      <c r="A1133" s="461"/>
      <c r="B1133" s="464"/>
      <c r="C1133" s="467"/>
      <c r="D1133" s="464"/>
      <c r="E1133" s="464"/>
      <c r="F1133" s="464"/>
      <c r="G1133" s="464"/>
      <c r="H1133" s="461"/>
      <c r="I1133" s="471"/>
      <c r="J1133" s="219"/>
      <c r="K1133" s="219"/>
      <c r="L1133" s="477"/>
      <c r="M1133" s="219"/>
      <c r="N1133" s="219"/>
      <c r="O1133" s="219"/>
      <c r="P1133" s="219"/>
      <c r="Q1133" s="221"/>
      <c r="R1133" s="221"/>
      <c r="S1133" s="221"/>
      <c r="T1133" s="221"/>
      <c r="U1133" s="222"/>
    </row>
    <row r="1134" spans="1:21" ht="60" customHeight="1" x14ac:dyDescent="0.35">
      <c r="A1134" s="459" t="s">
        <v>3868</v>
      </c>
      <c r="B1134" s="462" t="s">
        <v>163</v>
      </c>
      <c r="C1134" s="465">
        <v>5</v>
      </c>
      <c r="D1134" s="462" t="s">
        <v>465</v>
      </c>
      <c r="E1134" s="462" t="s">
        <v>175</v>
      </c>
      <c r="F1134" s="462" t="s">
        <v>2032</v>
      </c>
      <c r="G1134" s="462" t="s">
        <v>2550</v>
      </c>
      <c r="H1134" s="468" t="s">
        <v>2055</v>
      </c>
      <c r="I1134" s="469" t="s">
        <v>2277</v>
      </c>
      <c r="J1134" s="219"/>
      <c r="K1134" s="219"/>
      <c r="L1134" s="475"/>
      <c r="M1134" s="219"/>
      <c r="N1134" s="219"/>
      <c r="O1134" s="219"/>
      <c r="P1134" s="219"/>
      <c r="Q1134" s="221"/>
      <c r="R1134" s="221"/>
      <c r="S1134" s="221"/>
      <c r="T1134" s="221"/>
      <c r="U1134" s="222"/>
    </row>
    <row r="1135" spans="1:21" ht="60" customHeight="1" x14ac:dyDescent="0.35">
      <c r="A1135" s="460"/>
      <c r="B1135" s="463"/>
      <c r="C1135" s="466"/>
      <c r="D1135" s="463"/>
      <c r="E1135" s="463"/>
      <c r="F1135" s="463"/>
      <c r="G1135" s="463"/>
      <c r="H1135" s="460"/>
      <c r="I1135" s="470"/>
      <c r="J1135" s="219"/>
      <c r="K1135" s="219"/>
      <c r="L1135" s="476"/>
      <c r="M1135" s="219"/>
      <c r="N1135" s="219"/>
      <c r="O1135" s="219"/>
      <c r="P1135" s="219"/>
      <c r="Q1135" s="221"/>
      <c r="R1135" s="221"/>
      <c r="S1135" s="221"/>
      <c r="T1135" s="221"/>
      <c r="U1135" s="222"/>
    </row>
    <row r="1136" spans="1:21" ht="60" customHeight="1" thickBot="1" x14ac:dyDescent="0.4">
      <c r="A1136" s="461"/>
      <c r="B1136" s="464"/>
      <c r="C1136" s="467"/>
      <c r="D1136" s="464"/>
      <c r="E1136" s="464"/>
      <c r="F1136" s="464"/>
      <c r="G1136" s="464"/>
      <c r="H1136" s="461"/>
      <c r="I1136" s="471"/>
      <c r="J1136" s="219"/>
      <c r="K1136" s="219"/>
      <c r="L1136" s="477"/>
      <c r="M1136" s="219"/>
      <c r="N1136" s="219"/>
      <c r="O1136" s="219"/>
      <c r="P1136" s="219"/>
      <c r="Q1136" s="221"/>
      <c r="R1136" s="221"/>
      <c r="S1136" s="221"/>
      <c r="T1136" s="221"/>
      <c r="U1136" s="222"/>
    </row>
    <row r="1137" spans="1:21" ht="60" customHeight="1" x14ac:dyDescent="0.35">
      <c r="A1137" s="459" t="s">
        <v>3868</v>
      </c>
      <c r="B1137" s="462" t="s">
        <v>163</v>
      </c>
      <c r="C1137" s="465">
        <v>6</v>
      </c>
      <c r="D1137" s="462" t="s">
        <v>465</v>
      </c>
      <c r="E1137" s="462" t="s">
        <v>175</v>
      </c>
      <c r="F1137" s="462" t="s">
        <v>2061</v>
      </c>
      <c r="G1137" s="462" t="s">
        <v>2551</v>
      </c>
      <c r="H1137" s="468" t="s">
        <v>2055</v>
      </c>
      <c r="I1137" s="469" t="s">
        <v>2277</v>
      </c>
      <c r="J1137" s="219"/>
      <c r="K1137" s="219"/>
      <c r="L1137" s="475"/>
      <c r="M1137" s="219"/>
      <c r="N1137" s="219"/>
      <c r="O1137" s="219"/>
      <c r="P1137" s="219"/>
      <c r="Q1137" s="221"/>
      <c r="R1137" s="221"/>
      <c r="S1137" s="221"/>
      <c r="T1137" s="221"/>
      <c r="U1137" s="222"/>
    </row>
    <row r="1138" spans="1:21" ht="60" customHeight="1" x14ac:dyDescent="0.35">
      <c r="A1138" s="460"/>
      <c r="B1138" s="463"/>
      <c r="C1138" s="466"/>
      <c r="D1138" s="463"/>
      <c r="E1138" s="463"/>
      <c r="F1138" s="463"/>
      <c r="G1138" s="463"/>
      <c r="H1138" s="460"/>
      <c r="I1138" s="470"/>
      <c r="J1138" s="219"/>
      <c r="K1138" s="219"/>
      <c r="L1138" s="476"/>
      <c r="M1138" s="219"/>
      <c r="N1138" s="219"/>
      <c r="O1138" s="219"/>
      <c r="P1138" s="219"/>
      <c r="Q1138" s="221"/>
      <c r="R1138" s="221"/>
      <c r="S1138" s="221"/>
      <c r="T1138" s="221"/>
      <c r="U1138" s="222"/>
    </row>
    <row r="1139" spans="1:21" ht="60" customHeight="1" thickBot="1" x14ac:dyDescent="0.4">
      <c r="A1139" s="461"/>
      <c r="B1139" s="464"/>
      <c r="C1139" s="467"/>
      <c r="D1139" s="464"/>
      <c r="E1139" s="464"/>
      <c r="F1139" s="464"/>
      <c r="G1139" s="464"/>
      <c r="H1139" s="461"/>
      <c r="I1139" s="471"/>
      <c r="J1139" s="219"/>
      <c r="K1139" s="219"/>
      <c r="L1139" s="477"/>
      <c r="M1139" s="219"/>
      <c r="N1139" s="219"/>
      <c r="O1139" s="219"/>
      <c r="P1139" s="219"/>
      <c r="Q1139" s="221"/>
      <c r="R1139" s="221"/>
      <c r="S1139" s="221"/>
      <c r="T1139" s="221"/>
      <c r="U1139" s="222"/>
    </row>
    <row r="1140" spans="1:21" ht="60" customHeight="1" x14ac:dyDescent="0.35">
      <c r="A1140" s="459" t="s">
        <v>256</v>
      </c>
      <c r="B1140" s="462" t="s">
        <v>163</v>
      </c>
      <c r="C1140" s="465">
        <v>1</v>
      </c>
      <c r="D1140" s="462" t="s">
        <v>2329</v>
      </c>
      <c r="E1140" s="462" t="s">
        <v>253</v>
      </c>
      <c r="F1140" s="462" t="s">
        <v>2032</v>
      </c>
      <c r="G1140" s="462" t="s">
        <v>2542</v>
      </c>
      <c r="H1140" s="468" t="s">
        <v>2055</v>
      </c>
      <c r="I1140" s="469" t="s">
        <v>2277</v>
      </c>
      <c r="J1140" s="219"/>
      <c r="K1140" s="219"/>
      <c r="L1140" s="475"/>
      <c r="M1140" s="219"/>
      <c r="N1140" s="219"/>
      <c r="O1140" s="219"/>
      <c r="P1140" s="219"/>
      <c r="Q1140" s="221"/>
      <c r="R1140" s="221"/>
      <c r="S1140" s="221"/>
      <c r="T1140" s="221"/>
      <c r="U1140" s="222"/>
    </row>
    <row r="1141" spans="1:21" ht="60" customHeight="1" x14ac:dyDescent="0.35">
      <c r="A1141" s="460"/>
      <c r="B1141" s="463"/>
      <c r="C1141" s="466"/>
      <c r="D1141" s="463"/>
      <c r="E1141" s="463"/>
      <c r="F1141" s="463"/>
      <c r="G1141" s="463"/>
      <c r="H1141" s="460"/>
      <c r="I1141" s="470"/>
      <c r="J1141" s="219"/>
      <c r="K1141" s="219"/>
      <c r="L1141" s="476"/>
      <c r="M1141" s="219"/>
      <c r="N1141" s="219"/>
      <c r="O1141" s="219"/>
      <c r="P1141" s="219"/>
      <c r="Q1141" s="221"/>
      <c r="R1141" s="221"/>
      <c r="S1141" s="221"/>
      <c r="T1141" s="221"/>
      <c r="U1141" s="222"/>
    </row>
    <row r="1142" spans="1:21" ht="60" customHeight="1" thickBot="1" x14ac:dyDescent="0.4">
      <c r="A1142" s="461"/>
      <c r="B1142" s="464"/>
      <c r="C1142" s="467"/>
      <c r="D1142" s="464"/>
      <c r="E1142" s="464"/>
      <c r="F1142" s="464"/>
      <c r="G1142" s="464"/>
      <c r="H1142" s="461"/>
      <c r="I1142" s="471"/>
      <c r="J1142" s="219"/>
      <c r="K1142" s="219"/>
      <c r="L1142" s="477"/>
      <c r="M1142" s="219"/>
      <c r="N1142" s="219"/>
      <c r="O1142" s="219"/>
      <c r="P1142" s="219"/>
      <c r="Q1142" s="221"/>
      <c r="R1142" s="221"/>
      <c r="S1142" s="221"/>
      <c r="T1142" s="221"/>
      <c r="U1142" s="222"/>
    </row>
    <row r="1143" spans="1:21" ht="60" customHeight="1" x14ac:dyDescent="0.35">
      <c r="A1143" s="459" t="s">
        <v>256</v>
      </c>
      <c r="B1143" s="462" t="s">
        <v>163</v>
      </c>
      <c r="C1143" s="465">
        <v>2</v>
      </c>
      <c r="D1143" s="462" t="s">
        <v>2329</v>
      </c>
      <c r="E1143" s="462" t="s">
        <v>253</v>
      </c>
      <c r="F1143" s="462" t="s">
        <v>2061</v>
      </c>
      <c r="G1143" s="462" t="s">
        <v>4121</v>
      </c>
      <c r="H1143" s="468" t="s">
        <v>2055</v>
      </c>
      <c r="I1143" s="469" t="s">
        <v>2277</v>
      </c>
      <c r="J1143" s="219"/>
      <c r="K1143" s="219"/>
      <c r="L1143" s="475"/>
      <c r="M1143" s="219"/>
      <c r="N1143" s="219"/>
      <c r="O1143" s="219"/>
      <c r="P1143" s="219"/>
      <c r="Q1143" s="221"/>
      <c r="R1143" s="221"/>
      <c r="S1143" s="221"/>
      <c r="T1143" s="221"/>
      <c r="U1143" s="222"/>
    </row>
    <row r="1144" spans="1:21" ht="60" customHeight="1" x14ac:dyDescent="0.35">
      <c r="A1144" s="460"/>
      <c r="B1144" s="463"/>
      <c r="C1144" s="466"/>
      <c r="D1144" s="463"/>
      <c r="E1144" s="463"/>
      <c r="F1144" s="463"/>
      <c r="G1144" s="463"/>
      <c r="H1144" s="460"/>
      <c r="I1144" s="470"/>
      <c r="J1144" s="219"/>
      <c r="K1144" s="219"/>
      <c r="L1144" s="476"/>
      <c r="M1144" s="219"/>
      <c r="N1144" s="219"/>
      <c r="O1144" s="219"/>
      <c r="P1144" s="219"/>
      <c r="Q1144" s="221"/>
      <c r="R1144" s="221"/>
      <c r="S1144" s="221"/>
      <c r="T1144" s="221"/>
      <c r="U1144" s="222"/>
    </row>
    <row r="1145" spans="1:21" ht="60" customHeight="1" thickBot="1" x14ac:dyDescent="0.4">
      <c r="A1145" s="461"/>
      <c r="B1145" s="464"/>
      <c r="C1145" s="467"/>
      <c r="D1145" s="464"/>
      <c r="E1145" s="464"/>
      <c r="F1145" s="464"/>
      <c r="G1145" s="464"/>
      <c r="H1145" s="461"/>
      <c r="I1145" s="471"/>
      <c r="J1145" s="219"/>
      <c r="K1145" s="219"/>
      <c r="L1145" s="477"/>
      <c r="M1145" s="219"/>
      <c r="N1145" s="219"/>
      <c r="O1145" s="219"/>
      <c r="P1145" s="219"/>
      <c r="Q1145" s="221"/>
      <c r="R1145" s="221"/>
      <c r="S1145" s="221"/>
      <c r="T1145" s="221"/>
      <c r="U1145" s="222"/>
    </row>
    <row r="1146" spans="1:21" ht="60" customHeight="1" x14ac:dyDescent="0.35">
      <c r="A1146" s="459" t="s">
        <v>256</v>
      </c>
      <c r="B1146" s="462" t="s">
        <v>163</v>
      </c>
      <c r="C1146" s="465">
        <v>3</v>
      </c>
      <c r="D1146" s="462" t="s">
        <v>3019</v>
      </c>
      <c r="E1146" s="462" t="s">
        <v>253</v>
      </c>
      <c r="F1146" s="462" t="s">
        <v>2032</v>
      </c>
      <c r="G1146" s="462" t="s">
        <v>3031</v>
      </c>
      <c r="H1146" s="468" t="s">
        <v>2055</v>
      </c>
      <c r="I1146" s="469" t="s">
        <v>2277</v>
      </c>
      <c r="J1146" s="219"/>
      <c r="K1146" s="219"/>
      <c r="L1146" s="475"/>
      <c r="M1146" s="219"/>
      <c r="N1146" s="219"/>
      <c r="O1146" s="219"/>
      <c r="P1146" s="219"/>
      <c r="Q1146" s="221"/>
      <c r="R1146" s="221"/>
      <c r="S1146" s="221"/>
      <c r="T1146" s="221"/>
      <c r="U1146" s="222"/>
    </row>
    <row r="1147" spans="1:21" ht="60" customHeight="1" x14ac:dyDescent="0.35">
      <c r="A1147" s="460"/>
      <c r="B1147" s="463"/>
      <c r="C1147" s="466"/>
      <c r="D1147" s="463"/>
      <c r="E1147" s="463"/>
      <c r="F1147" s="463"/>
      <c r="G1147" s="463"/>
      <c r="H1147" s="460"/>
      <c r="I1147" s="470"/>
      <c r="J1147" s="219"/>
      <c r="K1147" s="219"/>
      <c r="L1147" s="476"/>
      <c r="M1147" s="219"/>
      <c r="N1147" s="219"/>
      <c r="O1147" s="219"/>
      <c r="P1147" s="219"/>
      <c r="Q1147" s="221"/>
      <c r="R1147" s="221"/>
      <c r="S1147" s="221"/>
      <c r="T1147" s="221"/>
      <c r="U1147" s="222"/>
    </row>
    <row r="1148" spans="1:21" ht="60" customHeight="1" thickBot="1" x14ac:dyDescent="0.4">
      <c r="A1148" s="461"/>
      <c r="B1148" s="464"/>
      <c r="C1148" s="467"/>
      <c r="D1148" s="464"/>
      <c r="E1148" s="464"/>
      <c r="F1148" s="464"/>
      <c r="G1148" s="464"/>
      <c r="H1148" s="461"/>
      <c r="I1148" s="471"/>
      <c r="J1148" s="219"/>
      <c r="K1148" s="219"/>
      <c r="L1148" s="477"/>
      <c r="M1148" s="219"/>
      <c r="N1148" s="219"/>
      <c r="O1148" s="219"/>
      <c r="P1148" s="219"/>
      <c r="Q1148" s="221"/>
      <c r="R1148" s="221"/>
      <c r="S1148" s="221"/>
      <c r="T1148" s="221"/>
      <c r="U1148" s="222"/>
    </row>
    <row r="1149" spans="1:21" ht="60" customHeight="1" x14ac:dyDescent="0.35">
      <c r="A1149" s="459" t="s">
        <v>256</v>
      </c>
      <c r="B1149" s="462" t="s">
        <v>163</v>
      </c>
      <c r="C1149" s="465">
        <v>4</v>
      </c>
      <c r="D1149" s="462" t="s">
        <v>3019</v>
      </c>
      <c r="E1149" s="462" t="s">
        <v>253</v>
      </c>
      <c r="F1149" s="462" t="s">
        <v>2061</v>
      </c>
      <c r="G1149" s="462" t="s">
        <v>3032</v>
      </c>
      <c r="H1149" s="468" t="s">
        <v>2044</v>
      </c>
      <c r="I1149" s="469" t="s">
        <v>2278</v>
      </c>
      <c r="J1149" s="219" t="s">
        <v>4120</v>
      </c>
      <c r="K1149" s="219" t="s">
        <v>4015</v>
      </c>
      <c r="L1149" s="475" t="s">
        <v>3979</v>
      </c>
      <c r="M1149" s="219" t="s">
        <v>2733</v>
      </c>
      <c r="N1149" s="220">
        <v>45838</v>
      </c>
      <c r="O1149" s="219"/>
      <c r="P1149" s="219"/>
      <c r="Q1149" s="221"/>
      <c r="R1149" s="221"/>
      <c r="S1149" s="221"/>
      <c r="T1149" s="221"/>
      <c r="U1149" s="222"/>
    </row>
    <row r="1150" spans="1:21" ht="60" customHeight="1" x14ac:dyDescent="0.35">
      <c r="A1150" s="460"/>
      <c r="B1150" s="463"/>
      <c r="C1150" s="466"/>
      <c r="D1150" s="463"/>
      <c r="E1150" s="463"/>
      <c r="F1150" s="463"/>
      <c r="G1150" s="463"/>
      <c r="H1150" s="460"/>
      <c r="I1150" s="470"/>
      <c r="J1150" s="219"/>
      <c r="K1150" s="219"/>
      <c r="L1150" s="476"/>
      <c r="M1150" s="219"/>
      <c r="N1150" s="219"/>
      <c r="O1150" s="219"/>
      <c r="P1150" s="219"/>
      <c r="Q1150" s="221"/>
      <c r="R1150" s="221"/>
      <c r="S1150" s="221"/>
      <c r="T1150" s="221"/>
      <c r="U1150" s="222"/>
    </row>
    <row r="1151" spans="1:21" ht="60" customHeight="1" thickBot="1" x14ac:dyDescent="0.4">
      <c r="A1151" s="461"/>
      <c r="B1151" s="464"/>
      <c r="C1151" s="467"/>
      <c r="D1151" s="464"/>
      <c r="E1151" s="464"/>
      <c r="F1151" s="464"/>
      <c r="G1151" s="464"/>
      <c r="H1151" s="461"/>
      <c r="I1151" s="471"/>
      <c r="J1151" s="219"/>
      <c r="K1151" s="219"/>
      <c r="L1151" s="477"/>
      <c r="M1151" s="219"/>
      <c r="N1151" s="219"/>
      <c r="O1151" s="219"/>
      <c r="P1151" s="219"/>
      <c r="Q1151" s="221"/>
      <c r="R1151" s="221"/>
      <c r="S1151" s="221"/>
      <c r="T1151" s="221"/>
      <c r="U1151" s="222"/>
    </row>
    <row r="1152" spans="1:21" ht="60" customHeight="1" x14ac:dyDescent="0.35">
      <c r="A1152" s="459" t="s">
        <v>256</v>
      </c>
      <c r="B1152" s="462" t="s">
        <v>163</v>
      </c>
      <c r="C1152" s="465">
        <v>5</v>
      </c>
      <c r="D1152" s="462" t="s">
        <v>312</v>
      </c>
      <c r="E1152" s="462" t="s">
        <v>312</v>
      </c>
      <c r="F1152" s="462" t="s">
        <v>2032</v>
      </c>
      <c r="G1152" s="462" t="s">
        <v>2552</v>
      </c>
      <c r="H1152" s="468" t="s">
        <v>2055</v>
      </c>
      <c r="I1152" s="469" t="s">
        <v>2277</v>
      </c>
      <c r="J1152" s="219"/>
      <c r="K1152" s="219"/>
      <c r="L1152" s="475"/>
      <c r="M1152" s="219"/>
      <c r="N1152" s="219"/>
      <c r="O1152" s="219"/>
      <c r="P1152" s="219"/>
      <c r="Q1152" s="221"/>
      <c r="R1152" s="221"/>
      <c r="S1152" s="221"/>
      <c r="T1152" s="221"/>
      <c r="U1152" s="222"/>
    </row>
    <row r="1153" spans="1:21" ht="60" customHeight="1" x14ac:dyDescent="0.35">
      <c r="A1153" s="460"/>
      <c r="B1153" s="463"/>
      <c r="C1153" s="466"/>
      <c r="D1153" s="463"/>
      <c r="E1153" s="463"/>
      <c r="F1153" s="463"/>
      <c r="G1153" s="463"/>
      <c r="H1153" s="460"/>
      <c r="I1153" s="470"/>
      <c r="J1153" s="219"/>
      <c r="K1153" s="219"/>
      <c r="L1153" s="476"/>
      <c r="M1153" s="219"/>
      <c r="N1153" s="219"/>
      <c r="O1153" s="219"/>
      <c r="P1153" s="219"/>
      <c r="Q1153" s="221"/>
      <c r="R1153" s="221"/>
      <c r="S1153" s="221"/>
      <c r="T1153" s="221"/>
      <c r="U1153" s="222"/>
    </row>
    <row r="1154" spans="1:21" ht="60" customHeight="1" thickBot="1" x14ac:dyDescent="0.4">
      <c r="A1154" s="461"/>
      <c r="B1154" s="464"/>
      <c r="C1154" s="467"/>
      <c r="D1154" s="464"/>
      <c r="E1154" s="464"/>
      <c r="F1154" s="464"/>
      <c r="G1154" s="464"/>
      <c r="H1154" s="461"/>
      <c r="I1154" s="471"/>
      <c r="J1154" s="219"/>
      <c r="K1154" s="219"/>
      <c r="L1154" s="477"/>
      <c r="M1154" s="219"/>
      <c r="N1154" s="219"/>
      <c r="O1154" s="219"/>
      <c r="P1154" s="219"/>
      <c r="Q1154" s="221"/>
      <c r="R1154" s="221"/>
      <c r="S1154" s="221"/>
      <c r="T1154" s="221"/>
      <c r="U1154" s="222"/>
    </row>
    <row r="1155" spans="1:21" ht="60" customHeight="1" x14ac:dyDescent="0.35">
      <c r="A1155" s="459" t="s">
        <v>256</v>
      </c>
      <c r="B1155" s="462" t="s">
        <v>163</v>
      </c>
      <c r="C1155" s="465">
        <v>6</v>
      </c>
      <c r="D1155" s="462" t="s">
        <v>312</v>
      </c>
      <c r="E1155" s="462" t="s">
        <v>312</v>
      </c>
      <c r="F1155" s="462" t="s">
        <v>2061</v>
      </c>
      <c r="G1155" s="462" t="s">
        <v>2556</v>
      </c>
      <c r="H1155" s="468" t="s">
        <v>2055</v>
      </c>
      <c r="I1155" s="469" t="s">
        <v>2277</v>
      </c>
      <c r="J1155" s="219"/>
      <c r="K1155" s="219"/>
      <c r="L1155" s="475"/>
      <c r="M1155" s="219"/>
      <c r="N1155" s="219"/>
      <c r="O1155" s="219"/>
      <c r="P1155" s="219"/>
      <c r="Q1155" s="221"/>
      <c r="R1155" s="221"/>
      <c r="S1155" s="221"/>
      <c r="T1155" s="221"/>
      <c r="U1155" s="222"/>
    </row>
    <row r="1156" spans="1:21" ht="60" customHeight="1" x14ac:dyDescent="0.35">
      <c r="A1156" s="460"/>
      <c r="B1156" s="463"/>
      <c r="C1156" s="466"/>
      <c r="D1156" s="463"/>
      <c r="E1156" s="463"/>
      <c r="F1156" s="463"/>
      <c r="G1156" s="463"/>
      <c r="H1156" s="460"/>
      <c r="I1156" s="470"/>
      <c r="J1156" s="219"/>
      <c r="K1156" s="219"/>
      <c r="L1156" s="476"/>
      <c r="M1156" s="219"/>
      <c r="N1156" s="219"/>
      <c r="O1156" s="219"/>
      <c r="P1156" s="219"/>
      <c r="Q1156" s="221"/>
      <c r="R1156" s="221"/>
      <c r="S1156" s="221"/>
      <c r="T1156" s="221"/>
      <c r="U1156" s="222"/>
    </row>
    <row r="1157" spans="1:21" ht="60" customHeight="1" thickBot="1" x14ac:dyDescent="0.4">
      <c r="A1157" s="461"/>
      <c r="B1157" s="464"/>
      <c r="C1157" s="467"/>
      <c r="D1157" s="464"/>
      <c r="E1157" s="464"/>
      <c r="F1157" s="464"/>
      <c r="G1157" s="464"/>
      <c r="H1157" s="461"/>
      <c r="I1157" s="471"/>
      <c r="J1157" s="219"/>
      <c r="K1157" s="219"/>
      <c r="L1157" s="477"/>
      <c r="M1157" s="219"/>
      <c r="N1157" s="219"/>
      <c r="O1157" s="219"/>
      <c r="P1157" s="219"/>
      <c r="Q1157" s="221"/>
      <c r="R1157" s="221"/>
      <c r="S1157" s="221"/>
      <c r="T1157" s="221"/>
      <c r="U1157" s="222"/>
    </row>
    <row r="1158" spans="1:21" ht="60" customHeight="1" x14ac:dyDescent="0.35">
      <c r="A1158" s="459" t="s">
        <v>256</v>
      </c>
      <c r="B1158" s="462" t="s">
        <v>163</v>
      </c>
      <c r="C1158" s="465">
        <v>7</v>
      </c>
      <c r="D1158" s="462" t="s">
        <v>4118</v>
      </c>
      <c r="E1158" s="462" t="s">
        <v>175</v>
      </c>
      <c r="F1158" s="462" t="s">
        <v>2032</v>
      </c>
      <c r="G1158" s="462" t="s">
        <v>4122</v>
      </c>
      <c r="H1158" s="468" t="s">
        <v>2055</v>
      </c>
      <c r="I1158" s="469" t="s">
        <v>2277</v>
      </c>
      <c r="J1158" s="219"/>
      <c r="K1158" s="219"/>
      <c r="L1158" s="475"/>
      <c r="M1158" s="219"/>
      <c r="N1158" s="219"/>
      <c r="O1158" s="219"/>
      <c r="P1158" s="219"/>
      <c r="Q1158" s="221"/>
      <c r="R1158" s="221"/>
      <c r="S1158" s="221"/>
      <c r="T1158" s="221"/>
      <c r="U1158" s="222"/>
    </row>
    <row r="1159" spans="1:21" ht="60" customHeight="1" x14ac:dyDescent="0.35">
      <c r="A1159" s="460"/>
      <c r="B1159" s="463"/>
      <c r="C1159" s="466"/>
      <c r="D1159" s="463"/>
      <c r="E1159" s="463"/>
      <c r="F1159" s="463"/>
      <c r="G1159" s="463"/>
      <c r="H1159" s="460"/>
      <c r="I1159" s="470"/>
      <c r="J1159" s="219"/>
      <c r="K1159" s="219"/>
      <c r="L1159" s="476"/>
      <c r="M1159" s="219"/>
      <c r="N1159" s="219"/>
      <c r="O1159" s="219"/>
      <c r="P1159" s="219"/>
      <c r="Q1159" s="221"/>
      <c r="R1159" s="221"/>
      <c r="S1159" s="221"/>
      <c r="T1159" s="221"/>
      <c r="U1159" s="222"/>
    </row>
    <row r="1160" spans="1:21" ht="60" customHeight="1" thickBot="1" x14ac:dyDescent="0.4">
      <c r="A1160" s="461"/>
      <c r="B1160" s="464"/>
      <c r="C1160" s="467"/>
      <c r="D1160" s="464"/>
      <c r="E1160" s="464"/>
      <c r="F1160" s="464"/>
      <c r="G1160" s="464"/>
      <c r="H1160" s="461"/>
      <c r="I1160" s="471"/>
      <c r="J1160" s="219"/>
      <c r="K1160" s="219"/>
      <c r="L1160" s="477"/>
      <c r="M1160" s="219"/>
      <c r="N1160" s="219"/>
      <c r="O1160" s="219"/>
      <c r="P1160" s="219"/>
      <c r="Q1160" s="221"/>
      <c r="R1160" s="221"/>
      <c r="S1160" s="221"/>
      <c r="T1160" s="221"/>
      <c r="U1160" s="222"/>
    </row>
    <row r="1161" spans="1:21" ht="60" customHeight="1" x14ac:dyDescent="0.35">
      <c r="A1161" s="459" t="s">
        <v>256</v>
      </c>
      <c r="B1161" s="462" t="s">
        <v>163</v>
      </c>
      <c r="C1161" s="465">
        <v>8</v>
      </c>
      <c r="D1161" s="462" t="s">
        <v>4118</v>
      </c>
      <c r="E1161" s="462" t="s">
        <v>175</v>
      </c>
      <c r="F1161" s="462" t="s">
        <v>2061</v>
      </c>
      <c r="G1161" s="462" t="s">
        <v>4123</v>
      </c>
      <c r="H1161" s="468" t="s">
        <v>2055</v>
      </c>
      <c r="I1161" s="469" t="s">
        <v>2277</v>
      </c>
      <c r="J1161" s="219"/>
      <c r="K1161" s="219"/>
      <c r="L1161" s="475"/>
      <c r="M1161" s="219"/>
      <c r="N1161" s="219"/>
      <c r="O1161" s="219"/>
      <c r="P1161" s="219"/>
      <c r="Q1161" s="221"/>
      <c r="R1161" s="221"/>
      <c r="S1161" s="221"/>
      <c r="T1161" s="221"/>
      <c r="U1161" s="222"/>
    </row>
    <row r="1162" spans="1:21" ht="60" customHeight="1" x14ac:dyDescent="0.35">
      <c r="A1162" s="460"/>
      <c r="B1162" s="463"/>
      <c r="C1162" s="466"/>
      <c r="D1162" s="463"/>
      <c r="E1162" s="463"/>
      <c r="F1162" s="463"/>
      <c r="G1162" s="463"/>
      <c r="H1162" s="460"/>
      <c r="I1162" s="470"/>
      <c r="J1162" s="219"/>
      <c r="K1162" s="219"/>
      <c r="L1162" s="476"/>
      <c r="M1162" s="219"/>
      <c r="N1162" s="219"/>
      <c r="O1162" s="219"/>
      <c r="P1162" s="219"/>
      <c r="Q1162" s="221"/>
      <c r="R1162" s="221"/>
      <c r="S1162" s="221"/>
      <c r="T1162" s="221"/>
      <c r="U1162" s="222"/>
    </row>
    <row r="1163" spans="1:21" ht="60" customHeight="1" thickBot="1" x14ac:dyDescent="0.4">
      <c r="A1163" s="461"/>
      <c r="B1163" s="464"/>
      <c r="C1163" s="467"/>
      <c r="D1163" s="464"/>
      <c r="E1163" s="464"/>
      <c r="F1163" s="464"/>
      <c r="G1163" s="464"/>
      <c r="H1163" s="461"/>
      <c r="I1163" s="471"/>
      <c r="J1163" s="219"/>
      <c r="K1163" s="219"/>
      <c r="L1163" s="477"/>
      <c r="M1163" s="219"/>
      <c r="N1163" s="219"/>
      <c r="O1163" s="219"/>
      <c r="P1163" s="219"/>
      <c r="Q1163" s="221"/>
      <c r="R1163" s="221"/>
      <c r="S1163" s="221"/>
      <c r="T1163" s="221"/>
      <c r="U1163" s="222"/>
    </row>
    <row r="1164" spans="1:21" ht="60" customHeight="1" x14ac:dyDescent="0.35">
      <c r="A1164" s="459" t="s">
        <v>256</v>
      </c>
      <c r="B1164" s="462" t="s">
        <v>163</v>
      </c>
      <c r="C1164" s="465">
        <v>9</v>
      </c>
      <c r="D1164" s="462" t="s">
        <v>4119</v>
      </c>
      <c r="E1164" s="462" t="s">
        <v>695</v>
      </c>
      <c r="F1164" s="462" t="s">
        <v>2032</v>
      </c>
      <c r="G1164" s="462" t="s">
        <v>4124</v>
      </c>
      <c r="H1164" s="468" t="s">
        <v>2055</v>
      </c>
      <c r="I1164" s="469" t="s">
        <v>2277</v>
      </c>
      <c r="J1164" s="219"/>
      <c r="K1164" s="219"/>
      <c r="L1164" s="475"/>
      <c r="M1164" s="219"/>
      <c r="N1164" s="219"/>
      <c r="O1164" s="219"/>
      <c r="P1164" s="219"/>
      <c r="Q1164" s="221"/>
      <c r="R1164" s="221"/>
      <c r="S1164" s="221"/>
      <c r="T1164" s="221"/>
      <c r="U1164" s="222"/>
    </row>
    <row r="1165" spans="1:21" ht="60" customHeight="1" x14ac:dyDescent="0.35">
      <c r="A1165" s="460"/>
      <c r="B1165" s="463"/>
      <c r="C1165" s="466"/>
      <c r="D1165" s="463"/>
      <c r="E1165" s="463"/>
      <c r="F1165" s="463"/>
      <c r="G1165" s="463"/>
      <c r="H1165" s="460"/>
      <c r="I1165" s="470"/>
      <c r="J1165" s="219"/>
      <c r="K1165" s="219"/>
      <c r="L1165" s="476"/>
      <c r="M1165" s="219"/>
      <c r="N1165" s="219"/>
      <c r="O1165" s="219"/>
      <c r="P1165" s="219"/>
      <c r="Q1165" s="221"/>
      <c r="R1165" s="221"/>
      <c r="S1165" s="221"/>
      <c r="T1165" s="221"/>
      <c r="U1165" s="222"/>
    </row>
    <row r="1166" spans="1:21" ht="60" customHeight="1" thickBot="1" x14ac:dyDescent="0.4">
      <c r="A1166" s="461"/>
      <c r="B1166" s="464"/>
      <c r="C1166" s="467"/>
      <c r="D1166" s="464"/>
      <c r="E1166" s="464"/>
      <c r="F1166" s="464"/>
      <c r="G1166" s="464"/>
      <c r="H1166" s="461"/>
      <c r="I1166" s="471"/>
      <c r="J1166" s="219"/>
      <c r="K1166" s="219"/>
      <c r="L1166" s="477"/>
      <c r="M1166" s="219"/>
      <c r="N1166" s="219"/>
      <c r="O1166" s="219"/>
      <c r="P1166" s="219"/>
      <c r="Q1166" s="221"/>
      <c r="R1166" s="221"/>
      <c r="S1166" s="221"/>
      <c r="T1166" s="221"/>
      <c r="U1166" s="222"/>
    </row>
    <row r="1167" spans="1:21" ht="60" customHeight="1" x14ac:dyDescent="0.35">
      <c r="A1167" s="459" t="s">
        <v>256</v>
      </c>
      <c r="B1167" s="462" t="s">
        <v>163</v>
      </c>
      <c r="C1167" s="465">
        <v>10</v>
      </c>
      <c r="D1167" s="462" t="s">
        <v>4119</v>
      </c>
      <c r="E1167" s="462" t="s">
        <v>695</v>
      </c>
      <c r="F1167" s="462" t="s">
        <v>2061</v>
      </c>
      <c r="G1167" s="462" t="s">
        <v>4125</v>
      </c>
      <c r="H1167" s="468" t="s">
        <v>2055</v>
      </c>
      <c r="I1167" s="469" t="s">
        <v>2277</v>
      </c>
      <c r="J1167" s="219"/>
      <c r="K1167" s="219"/>
      <c r="L1167" s="475"/>
      <c r="M1167" s="219"/>
      <c r="N1167" s="219"/>
      <c r="O1167" s="219"/>
      <c r="P1167" s="219"/>
      <c r="Q1167" s="221"/>
      <c r="R1167" s="221"/>
      <c r="S1167" s="221"/>
      <c r="T1167" s="221"/>
      <c r="U1167" s="222"/>
    </row>
    <row r="1168" spans="1:21" ht="60" customHeight="1" x14ac:dyDescent="0.35">
      <c r="A1168" s="460"/>
      <c r="B1168" s="463"/>
      <c r="C1168" s="466"/>
      <c r="D1168" s="463"/>
      <c r="E1168" s="463"/>
      <c r="F1168" s="463"/>
      <c r="G1168" s="463"/>
      <c r="H1168" s="460"/>
      <c r="I1168" s="470"/>
      <c r="J1168" s="219"/>
      <c r="K1168" s="219"/>
      <c r="L1168" s="476"/>
      <c r="M1168" s="219"/>
      <c r="N1168" s="219"/>
      <c r="O1168" s="219"/>
      <c r="P1168" s="219"/>
      <c r="Q1168" s="221"/>
      <c r="R1168" s="221"/>
      <c r="S1168" s="221"/>
      <c r="T1168" s="221"/>
      <c r="U1168" s="222"/>
    </row>
    <row r="1169" spans="1:21" ht="60" customHeight="1" thickBot="1" x14ac:dyDescent="0.4">
      <c r="A1169" s="461"/>
      <c r="B1169" s="464"/>
      <c r="C1169" s="467"/>
      <c r="D1169" s="464"/>
      <c r="E1169" s="464"/>
      <c r="F1169" s="464"/>
      <c r="G1169" s="464"/>
      <c r="H1169" s="461"/>
      <c r="I1169" s="471"/>
      <c r="J1169" s="219"/>
      <c r="K1169" s="219"/>
      <c r="L1169" s="477"/>
      <c r="M1169" s="219"/>
      <c r="N1169" s="219"/>
      <c r="O1169" s="219"/>
      <c r="P1169" s="219"/>
      <c r="Q1169" s="221"/>
      <c r="R1169" s="221"/>
      <c r="S1169" s="221"/>
      <c r="T1169" s="221"/>
      <c r="U1169" s="222"/>
    </row>
    <row r="1170" spans="1:21" ht="60" customHeight="1" x14ac:dyDescent="0.35">
      <c r="A1170" s="459" t="s">
        <v>256</v>
      </c>
      <c r="B1170" s="462" t="s">
        <v>163</v>
      </c>
      <c r="C1170" s="465">
        <v>1</v>
      </c>
      <c r="D1170" s="462" t="s">
        <v>4126</v>
      </c>
      <c r="E1170" s="462" t="s">
        <v>253</v>
      </c>
      <c r="F1170" s="462" t="s">
        <v>2032</v>
      </c>
      <c r="G1170" s="462" t="s">
        <v>4145</v>
      </c>
      <c r="H1170" s="468" t="s">
        <v>2044</v>
      </c>
      <c r="I1170" s="469" t="s">
        <v>2278</v>
      </c>
      <c r="J1170" s="229" t="s">
        <v>4134</v>
      </c>
      <c r="K1170" s="229" t="s">
        <v>4135</v>
      </c>
      <c r="L1170" s="472" t="s">
        <v>3979</v>
      </c>
      <c r="M1170" s="229" t="s">
        <v>4136</v>
      </c>
      <c r="N1170" s="230">
        <v>45838</v>
      </c>
      <c r="O1170" s="229"/>
      <c r="P1170" s="219"/>
      <c r="Q1170" s="221"/>
      <c r="R1170" s="221"/>
      <c r="S1170" s="221"/>
      <c r="T1170" s="221"/>
      <c r="U1170" s="222"/>
    </row>
    <row r="1171" spans="1:21" ht="60" customHeight="1" x14ac:dyDescent="0.35">
      <c r="A1171" s="460"/>
      <c r="B1171" s="463"/>
      <c r="C1171" s="466"/>
      <c r="D1171" s="463"/>
      <c r="E1171" s="463"/>
      <c r="F1171" s="463"/>
      <c r="G1171" s="463"/>
      <c r="H1171" s="460"/>
      <c r="I1171" s="470"/>
      <c r="J1171" s="229"/>
      <c r="K1171" s="229"/>
      <c r="L1171" s="473"/>
      <c r="M1171" s="229"/>
      <c r="N1171" s="229"/>
      <c r="O1171" s="229"/>
      <c r="P1171" s="219"/>
      <c r="Q1171" s="221"/>
      <c r="R1171" s="221"/>
      <c r="S1171" s="221"/>
      <c r="T1171" s="221"/>
      <c r="U1171" s="222"/>
    </row>
    <row r="1172" spans="1:21" ht="60" customHeight="1" thickBot="1" x14ac:dyDescent="0.4">
      <c r="A1172" s="461"/>
      <c r="B1172" s="464"/>
      <c r="C1172" s="467"/>
      <c r="D1172" s="464"/>
      <c r="E1172" s="464"/>
      <c r="F1172" s="464"/>
      <c r="G1172" s="464"/>
      <c r="H1172" s="461"/>
      <c r="I1172" s="471"/>
      <c r="J1172" s="229"/>
      <c r="K1172" s="229"/>
      <c r="L1172" s="474"/>
      <c r="M1172" s="229"/>
      <c r="N1172" s="229"/>
      <c r="O1172" s="229"/>
      <c r="P1172" s="219"/>
      <c r="Q1172" s="221"/>
      <c r="R1172" s="221"/>
      <c r="S1172" s="221"/>
      <c r="T1172" s="221"/>
      <c r="U1172" s="222"/>
    </row>
    <row r="1173" spans="1:21" ht="60" customHeight="1" x14ac:dyDescent="0.35">
      <c r="A1173" s="459" t="s">
        <v>256</v>
      </c>
      <c r="B1173" s="462" t="s">
        <v>163</v>
      </c>
      <c r="C1173" s="465">
        <v>2</v>
      </c>
      <c r="D1173" s="462" t="s">
        <v>4126</v>
      </c>
      <c r="E1173" s="462" t="s">
        <v>253</v>
      </c>
      <c r="F1173" s="462" t="s">
        <v>2061</v>
      </c>
      <c r="G1173" s="462" t="s">
        <v>4146</v>
      </c>
      <c r="H1173" s="468" t="s">
        <v>2044</v>
      </c>
      <c r="I1173" s="469" t="s">
        <v>2278</v>
      </c>
      <c r="J1173" s="229" t="s">
        <v>4137</v>
      </c>
      <c r="K1173" s="229" t="s">
        <v>4138</v>
      </c>
      <c r="L1173" s="472" t="s">
        <v>4139</v>
      </c>
      <c r="M1173" s="229" t="s">
        <v>4140</v>
      </c>
      <c r="N1173" s="230">
        <v>45838</v>
      </c>
      <c r="O1173" s="229"/>
      <c r="P1173" s="219"/>
      <c r="Q1173" s="221"/>
      <c r="R1173" s="221"/>
      <c r="S1173" s="221"/>
      <c r="T1173" s="221"/>
      <c r="U1173" s="222"/>
    </row>
    <row r="1174" spans="1:21" ht="60" customHeight="1" x14ac:dyDescent="0.35">
      <c r="A1174" s="460"/>
      <c r="B1174" s="463"/>
      <c r="C1174" s="466"/>
      <c r="D1174" s="463"/>
      <c r="E1174" s="463"/>
      <c r="F1174" s="463"/>
      <c r="G1174" s="463"/>
      <c r="H1174" s="460"/>
      <c r="I1174" s="470"/>
      <c r="J1174" s="229"/>
      <c r="K1174" s="229"/>
      <c r="L1174" s="473"/>
      <c r="M1174" s="229"/>
      <c r="N1174" s="229"/>
      <c r="O1174" s="229"/>
      <c r="P1174" s="219"/>
      <c r="Q1174" s="221"/>
      <c r="R1174" s="221"/>
      <c r="S1174" s="221"/>
      <c r="T1174" s="221"/>
      <c r="U1174" s="222"/>
    </row>
    <row r="1175" spans="1:21" ht="60" customHeight="1" thickBot="1" x14ac:dyDescent="0.4">
      <c r="A1175" s="461"/>
      <c r="B1175" s="464"/>
      <c r="C1175" s="467"/>
      <c r="D1175" s="464"/>
      <c r="E1175" s="464"/>
      <c r="F1175" s="464"/>
      <c r="G1175" s="464"/>
      <c r="H1175" s="461"/>
      <c r="I1175" s="471"/>
      <c r="J1175" s="229"/>
      <c r="K1175" s="229"/>
      <c r="L1175" s="474"/>
      <c r="M1175" s="229"/>
      <c r="N1175" s="229"/>
      <c r="O1175" s="229"/>
      <c r="P1175" s="219"/>
      <c r="Q1175" s="221"/>
      <c r="R1175" s="221"/>
      <c r="S1175" s="221"/>
      <c r="T1175" s="221"/>
      <c r="U1175" s="222"/>
    </row>
    <row r="1176" spans="1:21" ht="60" customHeight="1" x14ac:dyDescent="0.35">
      <c r="A1176" s="459" t="s">
        <v>256</v>
      </c>
      <c r="B1176" s="462" t="s">
        <v>163</v>
      </c>
      <c r="C1176" s="465">
        <v>3</v>
      </c>
      <c r="D1176" s="462" t="s">
        <v>3918</v>
      </c>
      <c r="E1176" s="462" t="s">
        <v>253</v>
      </c>
      <c r="F1176" s="462" t="s">
        <v>2032</v>
      </c>
      <c r="G1176" s="462" t="s">
        <v>4147</v>
      </c>
      <c r="H1176" s="468" t="s">
        <v>2055</v>
      </c>
      <c r="I1176" s="469" t="s">
        <v>2277</v>
      </c>
      <c r="J1176" s="237"/>
      <c r="K1176" s="237"/>
      <c r="L1176" s="478"/>
      <c r="M1176" s="237"/>
      <c r="N1176" s="256"/>
      <c r="O1176" s="219"/>
      <c r="P1176" s="219"/>
      <c r="Q1176" s="221"/>
      <c r="R1176" s="221"/>
      <c r="S1176" s="221"/>
      <c r="T1176" s="221"/>
      <c r="U1176" s="222"/>
    </row>
    <row r="1177" spans="1:21" ht="60" customHeight="1" x14ac:dyDescent="0.35">
      <c r="A1177" s="460"/>
      <c r="B1177" s="463"/>
      <c r="C1177" s="466"/>
      <c r="D1177" s="463"/>
      <c r="E1177" s="463"/>
      <c r="F1177" s="463"/>
      <c r="G1177" s="463"/>
      <c r="H1177" s="460"/>
      <c r="I1177" s="470"/>
      <c r="J1177" s="237"/>
      <c r="K1177" s="237"/>
      <c r="L1177" s="479"/>
      <c r="M1177" s="237"/>
      <c r="N1177" s="237"/>
      <c r="O1177" s="219"/>
      <c r="P1177" s="219"/>
      <c r="Q1177" s="221"/>
      <c r="R1177" s="221"/>
      <c r="S1177" s="221"/>
      <c r="T1177" s="221"/>
      <c r="U1177" s="222"/>
    </row>
    <row r="1178" spans="1:21" ht="60" customHeight="1" thickBot="1" x14ac:dyDescent="0.4">
      <c r="A1178" s="461"/>
      <c r="B1178" s="464"/>
      <c r="C1178" s="467"/>
      <c r="D1178" s="464"/>
      <c r="E1178" s="464"/>
      <c r="F1178" s="464"/>
      <c r="G1178" s="464"/>
      <c r="H1178" s="461"/>
      <c r="I1178" s="471"/>
      <c r="J1178" s="237"/>
      <c r="K1178" s="237"/>
      <c r="L1178" s="480"/>
      <c r="M1178" s="237"/>
      <c r="N1178" s="237"/>
      <c r="O1178" s="219"/>
      <c r="P1178" s="219"/>
      <c r="Q1178" s="221"/>
      <c r="R1178" s="221"/>
      <c r="S1178" s="221"/>
      <c r="T1178" s="221"/>
      <c r="U1178" s="222"/>
    </row>
    <row r="1179" spans="1:21" ht="60" customHeight="1" x14ac:dyDescent="0.35">
      <c r="A1179" s="459" t="s">
        <v>256</v>
      </c>
      <c r="B1179" s="462" t="s">
        <v>163</v>
      </c>
      <c r="C1179" s="465">
        <v>4</v>
      </c>
      <c r="D1179" s="462" t="s">
        <v>3918</v>
      </c>
      <c r="E1179" s="462" t="s">
        <v>253</v>
      </c>
      <c r="F1179" s="462" t="s">
        <v>2061</v>
      </c>
      <c r="G1179" s="462" t="s">
        <v>4148</v>
      </c>
      <c r="H1179" s="468" t="s">
        <v>2055</v>
      </c>
      <c r="I1179" s="469" t="s">
        <v>2277</v>
      </c>
      <c r="J1179" s="237"/>
      <c r="K1179" s="237"/>
      <c r="L1179" s="478"/>
      <c r="M1179" s="237"/>
      <c r="N1179" s="237"/>
      <c r="O1179" s="219"/>
      <c r="P1179" s="219"/>
      <c r="Q1179" s="221"/>
      <c r="R1179" s="221"/>
      <c r="S1179" s="221"/>
      <c r="T1179" s="221"/>
      <c r="U1179" s="222"/>
    </row>
    <row r="1180" spans="1:21" ht="60" customHeight="1" x14ac:dyDescent="0.35">
      <c r="A1180" s="460"/>
      <c r="B1180" s="463"/>
      <c r="C1180" s="466"/>
      <c r="D1180" s="463"/>
      <c r="E1180" s="463"/>
      <c r="F1180" s="463"/>
      <c r="G1180" s="463"/>
      <c r="H1180" s="460"/>
      <c r="I1180" s="470"/>
      <c r="J1180" s="237"/>
      <c r="K1180" s="237"/>
      <c r="L1180" s="479"/>
      <c r="M1180" s="237"/>
      <c r="N1180" s="237"/>
      <c r="O1180" s="219"/>
      <c r="P1180" s="219"/>
      <c r="Q1180" s="221"/>
      <c r="R1180" s="221"/>
      <c r="S1180" s="221"/>
      <c r="T1180" s="221"/>
      <c r="U1180" s="222"/>
    </row>
    <row r="1181" spans="1:21" ht="60" customHeight="1" thickBot="1" x14ac:dyDescent="0.4">
      <c r="A1181" s="461"/>
      <c r="B1181" s="464"/>
      <c r="C1181" s="467"/>
      <c r="D1181" s="464"/>
      <c r="E1181" s="464"/>
      <c r="F1181" s="464"/>
      <c r="G1181" s="464"/>
      <c r="H1181" s="461"/>
      <c r="I1181" s="471"/>
      <c r="J1181" s="237"/>
      <c r="K1181" s="237"/>
      <c r="L1181" s="480"/>
      <c r="M1181" s="237"/>
      <c r="N1181" s="237"/>
      <c r="O1181" s="219"/>
      <c r="P1181" s="219"/>
      <c r="Q1181" s="221"/>
      <c r="R1181" s="221"/>
      <c r="S1181" s="221"/>
      <c r="T1181" s="221"/>
      <c r="U1181" s="222"/>
    </row>
    <row r="1182" spans="1:21" ht="60" customHeight="1" x14ac:dyDescent="0.35">
      <c r="A1182" s="459" t="s">
        <v>256</v>
      </c>
      <c r="B1182" s="462" t="s">
        <v>163</v>
      </c>
      <c r="C1182" s="465">
        <v>5</v>
      </c>
      <c r="D1182" s="462" t="s">
        <v>465</v>
      </c>
      <c r="E1182" s="462" t="s">
        <v>175</v>
      </c>
      <c r="F1182" s="462" t="s">
        <v>2032</v>
      </c>
      <c r="G1182" s="462" t="s">
        <v>2550</v>
      </c>
      <c r="H1182" s="468" t="s">
        <v>2044</v>
      </c>
      <c r="I1182" s="469" t="s">
        <v>2278</v>
      </c>
      <c r="J1182" s="229" t="s">
        <v>4141</v>
      </c>
      <c r="K1182" s="229" t="s">
        <v>4135</v>
      </c>
      <c r="L1182" s="472" t="s">
        <v>3979</v>
      </c>
      <c r="M1182" s="229" t="s">
        <v>4136</v>
      </c>
      <c r="N1182" s="230">
        <v>45838</v>
      </c>
      <c r="O1182" s="219"/>
      <c r="P1182" s="219"/>
      <c r="Q1182" s="221"/>
      <c r="R1182" s="221"/>
      <c r="S1182" s="221"/>
      <c r="T1182" s="221"/>
      <c r="U1182" s="222"/>
    </row>
    <row r="1183" spans="1:21" ht="60" customHeight="1" x14ac:dyDescent="0.35">
      <c r="A1183" s="460"/>
      <c r="B1183" s="463"/>
      <c r="C1183" s="466"/>
      <c r="D1183" s="463"/>
      <c r="E1183" s="463"/>
      <c r="F1183" s="463"/>
      <c r="G1183" s="463"/>
      <c r="H1183" s="460"/>
      <c r="I1183" s="470"/>
      <c r="J1183" s="229"/>
      <c r="K1183" s="229"/>
      <c r="L1183" s="473"/>
      <c r="M1183" s="229"/>
      <c r="N1183" s="229"/>
      <c r="O1183" s="219"/>
      <c r="P1183" s="219"/>
      <c r="Q1183" s="221"/>
      <c r="R1183" s="221"/>
      <c r="S1183" s="221"/>
      <c r="T1183" s="221"/>
      <c r="U1183" s="222"/>
    </row>
    <row r="1184" spans="1:21" ht="60" customHeight="1" thickBot="1" x14ac:dyDescent="0.4">
      <c r="A1184" s="461"/>
      <c r="B1184" s="464"/>
      <c r="C1184" s="467"/>
      <c r="D1184" s="464"/>
      <c r="E1184" s="464"/>
      <c r="F1184" s="464"/>
      <c r="G1184" s="464"/>
      <c r="H1184" s="461"/>
      <c r="I1184" s="471"/>
      <c r="J1184" s="229"/>
      <c r="K1184" s="229"/>
      <c r="L1184" s="474"/>
      <c r="M1184" s="229"/>
      <c r="N1184" s="229"/>
      <c r="O1184" s="219"/>
      <c r="P1184" s="219"/>
      <c r="Q1184" s="221"/>
      <c r="R1184" s="221"/>
      <c r="S1184" s="221"/>
      <c r="T1184" s="221"/>
      <c r="U1184" s="222"/>
    </row>
    <row r="1185" spans="1:21" ht="60" customHeight="1" x14ac:dyDescent="0.35">
      <c r="A1185" s="459" t="s">
        <v>256</v>
      </c>
      <c r="B1185" s="462" t="s">
        <v>163</v>
      </c>
      <c r="C1185" s="465">
        <v>6</v>
      </c>
      <c r="D1185" s="462" t="s">
        <v>465</v>
      </c>
      <c r="E1185" s="462" t="s">
        <v>175</v>
      </c>
      <c r="F1185" s="462" t="s">
        <v>2061</v>
      </c>
      <c r="G1185" s="462" t="s">
        <v>2551</v>
      </c>
      <c r="H1185" s="468" t="s">
        <v>2055</v>
      </c>
      <c r="I1185" s="469" t="s">
        <v>2277</v>
      </c>
      <c r="J1185" s="237"/>
      <c r="K1185" s="237"/>
      <c r="L1185" s="478"/>
      <c r="M1185" s="237"/>
      <c r="N1185" s="256"/>
      <c r="O1185" s="219"/>
      <c r="P1185" s="219"/>
      <c r="Q1185" s="221"/>
      <c r="R1185" s="221"/>
      <c r="S1185" s="221"/>
      <c r="T1185" s="221"/>
      <c r="U1185" s="222"/>
    </row>
    <row r="1186" spans="1:21" ht="60" customHeight="1" x14ac:dyDescent="0.35">
      <c r="A1186" s="460"/>
      <c r="B1186" s="463"/>
      <c r="C1186" s="466"/>
      <c r="D1186" s="463"/>
      <c r="E1186" s="463"/>
      <c r="F1186" s="463"/>
      <c r="G1186" s="463"/>
      <c r="H1186" s="460"/>
      <c r="I1186" s="470"/>
      <c r="J1186" s="237"/>
      <c r="K1186" s="237"/>
      <c r="L1186" s="479"/>
      <c r="M1186" s="237"/>
      <c r="N1186" s="237"/>
      <c r="O1186" s="219"/>
      <c r="P1186" s="219"/>
      <c r="Q1186" s="221"/>
      <c r="R1186" s="221"/>
      <c r="S1186" s="221"/>
      <c r="T1186" s="221"/>
      <c r="U1186" s="222"/>
    </row>
    <row r="1187" spans="1:21" ht="60" customHeight="1" thickBot="1" x14ac:dyDescent="0.4">
      <c r="A1187" s="461"/>
      <c r="B1187" s="464"/>
      <c r="C1187" s="467"/>
      <c r="D1187" s="464"/>
      <c r="E1187" s="464"/>
      <c r="F1187" s="464"/>
      <c r="G1187" s="464"/>
      <c r="H1187" s="461"/>
      <c r="I1187" s="471"/>
      <c r="J1187" s="237"/>
      <c r="K1187" s="237"/>
      <c r="L1187" s="480"/>
      <c r="M1187" s="237"/>
      <c r="N1187" s="237"/>
      <c r="O1187" s="219"/>
      <c r="P1187" s="219"/>
      <c r="Q1187" s="221"/>
      <c r="R1187" s="221"/>
      <c r="S1187" s="221"/>
      <c r="T1187" s="221"/>
      <c r="U1187" s="222"/>
    </row>
    <row r="1188" spans="1:21" ht="60" customHeight="1" x14ac:dyDescent="0.35">
      <c r="A1188" s="459" t="s">
        <v>256</v>
      </c>
      <c r="B1188" s="462" t="s">
        <v>163</v>
      </c>
      <c r="C1188" s="465">
        <v>7</v>
      </c>
      <c r="D1188" s="462" t="s">
        <v>1957</v>
      </c>
      <c r="E1188" s="462" t="s">
        <v>695</v>
      </c>
      <c r="F1188" s="462" t="s">
        <v>2032</v>
      </c>
      <c r="G1188" s="462" t="s">
        <v>2803</v>
      </c>
      <c r="H1188" s="468" t="s">
        <v>2055</v>
      </c>
      <c r="I1188" s="469" t="s">
        <v>2277</v>
      </c>
      <c r="J1188" s="237"/>
      <c r="K1188" s="237"/>
      <c r="L1188" s="478"/>
      <c r="M1188" s="237"/>
      <c r="N1188" s="237"/>
      <c r="O1188" s="219"/>
      <c r="P1188" s="219"/>
      <c r="Q1188" s="221"/>
      <c r="R1188" s="221"/>
      <c r="S1188" s="221"/>
      <c r="T1188" s="221"/>
      <c r="U1188" s="222"/>
    </row>
    <row r="1189" spans="1:21" ht="60" customHeight="1" x14ac:dyDescent="0.35">
      <c r="A1189" s="460"/>
      <c r="B1189" s="463"/>
      <c r="C1189" s="466"/>
      <c r="D1189" s="463"/>
      <c r="E1189" s="463"/>
      <c r="F1189" s="463"/>
      <c r="G1189" s="463"/>
      <c r="H1189" s="460"/>
      <c r="I1189" s="470"/>
      <c r="J1189" s="237"/>
      <c r="K1189" s="237"/>
      <c r="L1189" s="479"/>
      <c r="M1189" s="237"/>
      <c r="N1189" s="237"/>
      <c r="O1189" s="219"/>
      <c r="P1189" s="219"/>
      <c r="Q1189" s="221"/>
      <c r="R1189" s="221"/>
      <c r="S1189" s="221"/>
      <c r="T1189" s="221"/>
      <c r="U1189" s="222"/>
    </row>
    <row r="1190" spans="1:21" ht="60" customHeight="1" thickBot="1" x14ac:dyDescent="0.4">
      <c r="A1190" s="461"/>
      <c r="B1190" s="464"/>
      <c r="C1190" s="467"/>
      <c r="D1190" s="464"/>
      <c r="E1190" s="464"/>
      <c r="F1190" s="464"/>
      <c r="G1190" s="464"/>
      <c r="H1190" s="461"/>
      <c r="I1190" s="471"/>
      <c r="J1190" s="237"/>
      <c r="K1190" s="237"/>
      <c r="L1190" s="480"/>
      <c r="M1190" s="237"/>
      <c r="N1190" s="237"/>
      <c r="O1190" s="219"/>
      <c r="P1190" s="219"/>
      <c r="Q1190" s="221"/>
      <c r="R1190" s="221"/>
      <c r="S1190" s="221"/>
      <c r="T1190" s="221"/>
      <c r="U1190" s="222"/>
    </row>
    <row r="1191" spans="1:21" ht="60" customHeight="1" x14ac:dyDescent="0.35">
      <c r="A1191" s="459" t="s">
        <v>256</v>
      </c>
      <c r="B1191" s="462" t="s">
        <v>163</v>
      </c>
      <c r="C1191" s="465">
        <v>8</v>
      </c>
      <c r="D1191" s="462" t="s">
        <v>1957</v>
      </c>
      <c r="E1191" s="462" t="s">
        <v>695</v>
      </c>
      <c r="F1191" s="462" t="s">
        <v>2061</v>
      </c>
      <c r="G1191" s="462" t="s">
        <v>2804</v>
      </c>
      <c r="H1191" s="468" t="s">
        <v>2055</v>
      </c>
      <c r="I1191" s="469" t="s">
        <v>2277</v>
      </c>
      <c r="J1191" s="237"/>
      <c r="K1191" s="237"/>
      <c r="L1191" s="478"/>
      <c r="M1191" s="237"/>
      <c r="N1191" s="256"/>
      <c r="O1191" s="219"/>
      <c r="P1191" s="219"/>
      <c r="Q1191" s="221"/>
      <c r="R1191" s="221"/>
      <c r="S1191" s="221"/>
      <c r="T1191" s="221"/>
      <c r="U1191" s="222"/>
    </row>
    <row r="1192" spans="1:21" ht="60" customHeight="1" x14ac:dyDescent="0.35">
      <c r="A1192" s="460"/>
      <c r="B1192" s="463"/>
      <c r="C1192" s="466"/>
      <c r="D1192" s="463"/>
      <c r="E1192" s="463"/>
      <c r="F1192" s="463"/>
      <c r="G1192" s="463"/>
      <c r="H1192" s="460"/>
      <c r="I1192" s="470"/>
      <c r="J1192" s="237"/>
      <c r="K1192" s="237"/>
      <c r="L1192" s="479"/>
      <c r="M1192" s="237"/>
      <c r="N1192" s="237"/>
      <c r="O1192" s="219"/>
      <c r="P1192" s="219"/>
      <c r="Q1192" s="221"/>
      <c r="R1192" s="221"/>
      <c r="S1192" s="221"/>
      <c r="T1192" s="221"/>
      <c r="U1192" s="222"/>
    </row>
    <row r="1193" spans="1:21" ht="60" customHeight="1" thickBot="1" x14ac:dyDescent="0.4">
      <c r="A1193" s="461"/>
      <c r="B1193" s="464"/>
      <c r="C1193" s="467"/>
      <c r="D1193" s="464"/>
      <c r="E1193" s="464"/>
      <c r="F1193" s="464"/>
      <c r="G1193" s="464"/>
      <c r="H1193" s="461"/>
      <c r="I1193" s="471"/>
      <c r="J1193" s="237"/>
      <c r="K1193" s="237"/>
      <c r="L1193" s="480"/>
      <c r="M1193" s="237"/>
      <c r="N1193" s="237"/>
      <c r="O1193" s="219"/>
      <c r="P1193" s="219"/>
      <c r="Q1193" s="221"/>
      <c r="R1193" s="221"/>
      <c r="S1193" s="221"/>
      <c r="T1193" s="221"/>
      <c r="U1193" s="222"/>
    </row>
    <row r="1194" spans="1:21" ht="60" customHeight="1" x14ac:dyDescent="0.35">
      <c r="A1194" s="459" t="s">
        <v>256</v>
      </c>
      <c r="B1194" s="462" t="s">
        <v>163</v>
      </c>
      <c r="C1194" s="465">
        <v>9</v>
      </c>
      <c r="D1194" s="462" t="s">
        <v>3833</v>
      </c>
      <c r="E1194" s="462" t="s">
        <v>227</v>
      </c>
      <c r="F1194" s="462" t="s">
        <v>2032</v>
      </c>
      <c r="G1194" s="462" t="s">
        <v>4149</v>
      </c>
      <c r="H1194" s="468" t="s">
        <v>2055</v>
      </c>
      <c r="I1194" s="469" t="s">
        <v>2277</v>
      </c>
      <c r="J1194" s="237"/>
      <c r="K1194" s="237"/>
      <c r="L1194" s="478"/>
      <c r="M1194" s="237"/>
      <c r="N1194" s="256"/>
      <c r="O1194" s="219"/>
      <c r="P1194" s="219"/>
      <c r="Q1194" s="221"/>
      <c r="R1194" s="221"/>
      <c r="S1194" s="221"/>
      <c r="T1194" s="221"/>
      <c r="U1194" s="222"/>
    </row>
    <row r="1195" spans="1:21" ht="60" customHeight="1" x14ac:dyDescent="0.35">
      <c r="A1195" s="460"/>
      <c r="B1195" s="463"/>
      <c r="C1195" s="466"/>
      <c r="D1195" s="463"/>
      <c r="E1195" s="463"/>
      <c r="F1195" s="463"/>
      <c r="G1195" s="463"/>
      <c r="H1195" s="460"/>
      <c r="I1195" s="470"/>
      <c r="J1195" s="237"/>
      <c r="K1195" s="237"/>
      <c r="L1195" s="479"/>
      <c r="M1195" s="237"/>
      <c r="N1195" s="237"/>
      <c r="O1195" s="219"/>
      <c r="P1195" s="219"/>
      <c r="Q1195" s="221"/>
      <c r="R1195" s="221"/>
      <c r="S1195" s="221"/>
      <c r="T1195" s="221"/>
      <c r="U1195" s="222"/>
    </row>
    <row r="1196" spans="1:21" ht="60" customHeight="1" thickBot="1" x14ac:dyDescent="0.4">
      <c r="A1196" s="461"/>
      <c r="B1196" s="464"/>
      <c r="C1196" s="467"/>
      <c r="D1196" s="464"/>
      <c r="E1196" s="464"/>
      <c r="F1196" s="464"/>
      <c r="G1196" s="464"/>
      <c r="H1196" s="461"/>
      <c r="I1196" s="471"/>
      <c r="J1196" s="237"/>
      <c r="K1196" s="237"/>
      <c r="L1196" s="480"/>
      <c r="M1196" s="237"/>
      <c r="N1196" s="237"/>
      <c r="O1196" s="219"/>
      <c r="P1196" s="219"/>
      <c r="Q1196" s="221"/>
      <c r="R1196" s="221"/>
      <c r="S1196" s="221"/>
      <c r="T1196" s="221"/>
      <c r="U1196" s="222"/>
    </row>
    <row r="1197" spans="1:21" ht="60" customHeight="1" x14ac:dyDescent="0.35">
      <c r="A1197" s="459" t="s">
        <v>256</v>
      </c>
      <c r="B1197" s="462" t="s">
        <v>163</v>
      </c>
      <c r="C1197" s="465">
        <v>10</v>
      </c>
      <c r="D1197" s="462" t="s">
        <v>3833</v>
      </c>
      <c r="E1197" s="462" t="s">
        <v>227</v>
      </c>
      <c r="F1197" s="462" t="s">
        <v>2061</v>
      </c>
      <c r="G1197" s="462" t="s">
        <v>4150</v>
      </c>
      <c r="H1197" s="468" t="s">
        <v>2055</v>
      </c>
      <c r="I1197" s="469" t="s">
        <v>2277</v>
      </c>
      <c r="J1197" s="237"/>
      <c r="K1197" s="237"/>
      <c r="L1197" s="478"/>
      <c r="M1197" s="237"/>
      <c r="N1197" s="256"/>
      <c r="O1197" s="219"/>
      <c r="P1197" s="219"/>
      <c r="Q1197" s="221"/>
      <c r="R1197" s="221"/>
      <c r="S1197" s="221"/>
      <c r="T1197" s="221"/>
      <c r="U1197" s="222"/>
    </row>
    <row r="1198" spans="1:21" ht="60" customHeight="1" x14ac:dyDescent="0.35">
      <c r="A1198" s="460"/>
      <c r="B1198" s="463"/>
      <c r="C1198" s="466"/>
      <c r="D1198" s="463"/>
      <c r="E1198" s="463"/>
      <c r="F1198" s="463"/>
      <c r="G1198" s="463"/>
      <c r="H1198" s="460"/>
      <c r="I1198" s="470"/>
      <c r="J1198" s="237"/>
      <c r="K1198" s="237"/>
      <c r="L1198" s="479"/>
      <c r="M1198" s="237"/>
      <c r="N1198" s="237"/>
      <c r="O1198" s="219"/>
      <c r="P1198" s="219"/>
      <c r="Q1198" s="221"/>
      <c r="R1198" s="221"/>
      <c r="S1198" s="221"/>
      <c r="T1198" s="221"/>
      <c r="U1198" s="222"/>
    </row>
    <row r="1199" spans="1:21" ht="60" customHeight="1" thickBot="1" x14ac:dyDescent="0.4">
      <c r="A1199" s="461"/>
      <c r="B1199" s="464"/>
      <c r="C1199" s="467"/>
      <c r="D1199" s="464"/>
      <c r="E1199" s="464"/>
      <c r="F1199" s="464"/>
      <c r="G1199" s="464"/>
      <c r="H1199" s="461"/>
      <c r="I1199" s="471"/>
      <c r="J1199" s="237"/>
      <c r="K1199" s="237"/>
      <c r="L1199" s="480"/>
      <c r="M1199" s="237"/>
      <c r="N1199" s="237"/>
      <c r="O1199" s="219"/>
      <c r="P1199" s="219"/>
      <c r="Q1199" s="221"/>
      <c r="R1199" s="221"/>
      <c r="S1199" s="221"/>
      <c r="T1199" s="221"/>
      <c r="U1199" s="222"/>
    </row>
    <row r="1200" spans="1:21" ht="60" customHeight="1" x14ac:dyDescent="0.35">
      <c r="A1200" s="459" t="s">
        <v>256</v>
      </c>
      <c r="B1200" s="462" t="s">
        <v>163</v>
      </c>
      <c r="C1200" s="465">
        <v>11</v>
      </c>
      <c r="D1200" s="462" t="s">
        <v>312</v>
      </c>
      <c r="E1200" s="462" t="s">
        <v>312</v>
      </c>
      <c r="F1200" s="462" t="s">
        <v>2032</v>
      </c>
      <c r="G1200" s="462" t="s">
        <v>2552</v>
      </c>
      <c r="H1200" s="468" t="s">
        <v>2044</v>
      </c>
      <c r="I1200" s="469" t="s">
        <v>2278</v>
      </c>
      <c r="J1200" s="229" t="s">
        <v>4142</v>
      </c>
      <c r="K1200" s="229" t="s">
        <v>4135</v>
      </c>
      <c r="L1200" s="472" t="s">
        <v>3979</v>
      </c>
      <c r="M1200" s="229" t="s">
        <v>4136</v>
      </c>
      <c r="N1200" s="230">
        <v>45838</v>
      </c>
      <c r="O1200" s="219"/>
      <c r="P1200" s="219"/>
      <c r="Q1200" s="221"/>
      <c r="R1200" s="221"/>
      <c r="S1200" s="221"/>
      <c r="T1200" s="221"/>
      <c r="U1200" s="222"/>
    </row>
    <row r="1201" spans="1:21" ht="60" customHeight="1" x14ac:dyDescent="0.35">
      <c r="A1201" s="460"/>
      <c r="B1201" s="463"/>
      <c r="C1201" s="466"/>
      <c r="D1201" s="463"/>
      <c r="E1201" s="463"/>
      <c r="F1201" s="463"/>
      <c r="G1201" s="463"/>
      <c r="H1201" s="460"/>
      <c r="I1201" s="470"/>
      <c r="J1201" s="229"/>
      <c r="K1201" s="229"/>
      <c r="L1201" s="473"/>
      <c r="M1201" s="229"/>
      <c r="N1201" s="229"/>
      <c r="O1201" s="219"/>
      <c r="P1201" s="219"/>
      <c r="Q1201" s="221"/>
      <c r="R1201" s="221"/>
      <c r="S1201" s="221"/>
      <c r="T1201" s="221"/>
      <c r="U1201" s="222"/>
    </row>
    <row r="1202" spans="1:21" ht="60" customHeight="1" thickBot="1" x14ac:dyDescent="0.4">
      <c r="A1202" s="461"/>
      <c r="B1202" s="464"/>
      <c r="C1202" s="467"/>
      <c r="D1202" s="464"/>
      <c r="E1202" s="464"/>
      <c r="F1202" s="464"/>
      <c r="G1202" s="464"/>
      <c r="H1202" s="461"/>
      <c r="I1202" s="471"/>
      <c r="J1202" s="229"/>
      <c r="K1202" s="229"/>
      <c r="L1202" s="474"/>
      <c r="M1202" s="229"/>
      <c r="N1202" s="229"/>
      <c r="O1202" s="219"/>
      <c r="P1202" s="219"/>
      <c r="Q1202" s="221"/>
      <c r="R1202" s="221"/>
      <c r="S1202" s="221"/>
      <c r="T1202" s="221"/>
      <c r="U1202" s="222"/>
    </row>
    <row r="1203" spans="1:21" ht="60" customHeight="1" x14ac:dyDescent="0.35">
      <c r="A1203" s="459" t="s">
        <v>256</v>
      </c>
      <c r="B1203" s="462" t="s">
        <v>163</v>
      </c>
      <c r="C1203" s="465">
        <v>12</v>
      </c>
      <c r="D1203" s="462" t="s">
        <v>312</v>
      </c>
      <c r="E1203" s="462" t="s">
        <v>312</v>
      </c>
      <c r="F1203" s="462" t="s">
        <v>2061</v>
      </c>
      <c r="G1203" s="462" t="s">
        <v>2556</v>
      </c>
      <c r="H1203" s="468" t="s">
        <v>2044</v>
      </c>
      <c r="I1203" s="469" t="s">
        <v>2278</v>
      </c>
      <c r="J1203" s="229" t="s">
        <v>4143</v>
      </c>
      <c r="K1203" s="229" t="s">
        <v>4144</v>
      </c>
      <c r="L1203" s="472" t="s">
        <v>312</v>
      </c>
      <c r="M1203" s="229" t="s">
        <v>4140</v>
      </c>
      <c r="N1203" s="230">
        <v>45838</v>
      </c>
      <c r="O1203" s="219"/>
      <c r="P1203" s="219"/>
      <c r="Q1203" s="221"/>
      <c r="R1203" s="221"/>
      <c r="S1203" s="221"/>
      <c r="T1203" s="221"/>
      <c r="U1203" s="222"/>
    </row>
    <row r="1204" spans="1:21" ht="60" customHeight="1" x14ac:dyDescent="0.35">
      <c r="A1204" s="460"/>
      <c r="B1204" s="463"/>
      <c r="C1204" s="466"/>
      <c r="D1204" s="463"/>
      <c r="E1204" s="463"/>
      <c r="F1204" s="463"/>
      <c r="G1204" s="463"/>
      <c r="H1204" s="460"/>
      <c r="I1204" s="470"/>
      <c r="J1204" s="229"/>
      <c r="K1204" s="229"/>
      <c r="L1204" s="473"/>
      <c r="M1204" s="229"/>
      <c r="N1204" s="229"/>
      <c r="O1204" s="219"/>
      <c r="P1204" s="219"/>
      <c r="Q1204" s="221"/>
      <c r="R1204" s="221"/>
      <c r="S1204" s="221"/>
      <c r="T1204" s="221"/>
      <c r="U1204" s="222"/>
    </row>
    <row r="1205" spans="1:21" ht="60" customHeight="1" thickBot="1" x14ac:dyDescent="0.4">
      <c r="A1205" s="461"/>
      <c r="B1205" s="464"/>
      <c r="C1205" s="467"/>
      <c r="D1205" s="464"/>
      <c r="E1205" s="464"/>
      <c r="F1205" s="464"/>
      <c r="G1205" s="464"/>
      <c r="H1205" s="461"/>
      <c r="I1205" s="471"/>
      <c r="J1205" s="229"/>
      <c r="K1205" s="229"/>
      <c r="L1205" s="474"/>
      <c r="M1205" s="229"/>
      <c r="N1205" s="229"/>
      <c r="O1205" s="219"/>
      <c r="P1205" s="219"/>
      <c r="Q1205" s="221"/>
      <c r="R1205" s="221"/>
      <c r="S1205" s="221"/>
      <c r="T1205" s="221"/>
      <c r="U1205" s="222"/>
    </row>
    <row r="1206" spans="1:21" ht="60" customHeight="1" x14ac:dyDescent="0.35">
      <c r="A1206" s="459" t="s">
        <v>256</v>
      </c>
      <c r="B1206" s="462" t="s">
        <v>163</v>
      </c>
      <c r="C1206" s="465">
        <v>13</v>
      </c>
      <c r="D1206" s="462" t="s">
        <v>3841</v>
      </c>
      <c r="E1206" s="462" t="s">
        <v>247</v>
      </c>
      <c r="F1206" s="462" t="s">
        <v>2032</v>
      </c>
      <c r="G1206" s="462" t="s">
        <v>4151</v>
      </c>
      <c r="H1206" s="468" t="s">
        <v>2055</v>
      </c>
      <c r="I1206" s="469" t="s">
        <v>2277</v>
      </c>
      <c r="J1206" s="237"/>
      <c r="K1206" s="237"/>
      <c r="L1206" s="478"/>
      <c r="M1206" s="237"/>
      <c r="N1206" s="256">
        <v>45838</v>
      </c>
      <c r="O1206" s="219"/>
      <c r="P1206" s="219"/>
      <c r="Q1206" s="221"/>
      <c r="R1206" s="221"/>
      <c r="S1206" s="221"/>
      <c r="T1206" s="221"/>
      <c r="U1206" s="222"/>
    </row>
    <row r="1207" spans="1:21" ht="60" customHeight="1" x14ac:dyDescent="0.35">
      <c r="A1207" s="460"/>
      <c r="B1207" s="463"/>
      <c r="C1207" s="466"/>
      <c r="D1207" s="463"/>
      <c r="E1207" s="463"/>
      <c r="F1207" s="463"/>
      <c r="G1207" s="463"/>
      <c r="H1207" s="460"/>
      <c r="I1207" s="470"/>
      <c r="J1207" s="237"/>
      <c r="K1207" s="237"/>
      <c r="L1207" s="479"/>
      <c r="M1207" s="237"/>
      <c r="N1207" s="237"/>
      <c r="O1207" s="219"/>
      <c r="P1207" s="219"/>
      <c r="Q1207" s="221"/>
      <c r="R1207" s="221"/>
      <c r="S1207" s="221"/>
      <c r="T1207" s="221"/>
      <c r="U1207" s="222"/>
    </row>
    <row r="1208" spans="1:21" ht="60" customHeight="1" thickBot="1" x14ac:dyDescent="0.4">
      <c r="A1208" s="461"/>
      <c r="B1208" s="464"/>
      <c r="C1208" s="467"/>
      <c r="D1208" s="464"/>
      <c r="E1208" s="464"/>
      <c r="F1208" s="464"/>
      <c r="G1208" s="464"/>
      <c r="H1208" s="461"/>
      <c r="I1208" s="471"/>
      <c r="J1208" s="237"/>
      <c r="K1208" s="237"/>
      <c r="L1208" s="480"/>
      <c r="M1208" s="237"/>
      <c r="N1208" s="237"/>
      <c r="O1208" s="219"/>
      <c r="P1208" s="219"/>
      <c r="Q1208" s="221"/>
      <c r="R1208" s="221"/>
      <c r="S1208" s="221"/>
      <c r="T1208" s="221"/>
      <c r="U1208" s="222"/>
    </row>
    <row r="1209" spans="1:21" ht="60" customHeight="1" x14ac:dyDescent="0.35">
      <c r="A1209" s="459" t="s">
        <v>256</v>
      </c>
      <c r="B1209" s="462" t="s">
        <v>163</v>
      </c>
      <c r="C1209" s="465">
        <v>14</v>
      </c>
      <c r="D1209" s="462" t="s">
        <v>3841</v>
      </c>
      <c r="E1209" s="462" t="s">
        <v>247</v>
      </c>
      <c r="F1209" s="462" t="s">
        <v>2061</v>
      </c>
      <c r="G1209" s="462" t="s">
        <v>4152</v>
      </c>
      <c r="H1209" s="468" t="s">
        <v>2055</v>
      </c>
      <c r="I1209" s="469" t="s">
        <v>2277</v>
      </c>
      <c r="J1209" s="237"/>
      <c r="K1209" s="237"/>
      <c r="L1209" s="478"/>
      <c r="M1209" s="237"/>
      <c r="N1209" s="256"/>
      <c r="O1209" s="219"/>
      <c r="P1209" s="219"/>
      <c r="Q1209" s="221"/>
      <c r="R1209" s="221"/>
      <c r="S1209" s="221"/>
      <c r="T1209" s="221"/>
      <c r="U1209" s="222"/>
    </row>
    <row r="1210" spans="1:21" ht="60" customHeight="1" x14ac:dyDescent="0.35">
      <c r="A1210" s="460"/>
      <c r="B1210" s="463"/>
      <c r="C1210" s="466"/>
      <c r="D1210" s="463"/>
      <c r="E1210" s="463"/>
      <c r="F1210" s="463"/>
      <c r="G1210" s="463"/>
      <c r="H1210" s="460"/>
      <c r="I1210" s="470"/>
      <c r="J1210" s="237"/>
      <c r="K1210" s="237"/>
      <c r="L1210" s="479"/>
      <c r="M1210" s="237"/>
      <c r="N1210" s="237"/>
      <c r="O1210" s="219"/>
      <c r="P1210" s="219"/>
      <c r="Q1210" s="221"/>
      <c r="R1210" s="221"/>
      <c r="S1210" s="221"/>
      <c r="T1210" s="221"/>
      <c r="U1210" s="222"/>
    </row>
    <row r="1211" spans="1:21" ht="60" customHeight="1" thickBot="1" x14ac:dyDescent="0.4">
      <c r="A1211" s="461"/>
      <c r="B1211" s="464"/>
      <c r="C1211" s="467"/>
      <c r="D1211" s="464"/>
      <c r="E1211" s="464"/>
      <c r="F1211" s="464"/>
      <c r="G1211" s="464"/>
      <c r="H1211" s="461"/>
      <c r="I1211" s="471"/>
      <c r="J1211" s="237"/>
      <c r="K1211" s="237"/>
      <c r="L1211" s="480"/>
      <c r="M1211" s="237"/>
      <c r="N1211" s="237"/>
      <c r="O1211" s="219"/>
      <c r="P1211" s="219"/>
      <c r="Q1211" s="221"/>
      <c r="R1211" s="221"/>
      <c r="S1211" s="221"/>
      <c r="T1211" s="221"/>
      <c r="U1211" s="222"/>
    </row>
    <row r="1212" spans="1:21" ht="60" customHeight="1" x14ac:dyDescent="0.35">
      <c r="A1212" s="459" t="s">
        <v>256</v>
      </c>
      <c r="B1212" s="462" t="s">
        <v>163</v>
      </c>
      <c r="C1212" s="465">
        <v>1</v>
      </c>
      <c r="D1212" s="462" t="s">
        <v>4051</v>
      </c>
      <c r="E1212" s="462" t="s">
        <v>253</v>
      </c>
      <c r="F1212" s="462" t="s">
        <v>2032</v>
      </c>
      <c r="G1212" s="462" t="s">
        <v>4076</v>
      </c>
      <c r="H1212" s="468" t="s">
        <v>2055</v>
      </c>
      <c r="I1212" s="469" t="s">
        <v>2277</v>
      </c>
      <c r="J1212" s="219"/>
      <c r="K1212" s="219"/>
      <c r="L1212" s="475"/>
      <c r="M1212" s="219"/>
      <c r="N1212" s="219"/>
      <c r="O1212" s="219"/>
      <c r="P1212" s="219"/>
      <c r="Q1212" s="221"/>
      <c r="R1212" s="221"/>
      <c r="S1212" s="221"/>
      <c r="T1212" s="221"/>
      <c r="U1212" s="222"/>
    </row>
    <row r="1213" spans="1:21" ht="60" customHeight="1" x14ac:dyDescent="0.35">
      <c r="A1213" s="460"/>
      <c r="B1213" s="463"/>
      <c r="C1213" s="466"/>
      <c r="D1213" s="463"/>
      <c r="E1213" s="463"/>
      <c r="F1213" s="463"/>
      <c r="G1213" s="463"/>
      <c r="H1213" s="460"/>
      <c r="I1213" s="470"/>
      <c r="J1213" s="219"/>
      <c r="K1213" s="219"/>
      <c r="L1213" s="476"/>
      <c r="M1213" s="219"/>
      <c r="N1213" s="219"/>
      <c r="O1213" s="219"/>
      <c r="P1213" s="219"/>
      <c r="Q1213" s="221"/>
      <c r="R1213" s="221"/>
      <c r="S1213" s="221"/>
      <c r="T1213" s="221"/>
      <c r="U1213" s="222"/>
    </row>
    <row r="1214" spans="1:21" ht="60" customHeight="1" thickBot="1" x14ac:dyDescent="0.4">
      <c r="A1214" s="461"/>
      <c r="B1214" s="464"/>
      <c r="C1214" s="467"/>
      <c r="D1214" s="464"/>
      <c r="E1214" s="464"/>
      <c r="F1214" s="464"/>
      <c r="G1214" s="464"/>
      <c r="H1214" s="461"/>
      <c r="I1214" s="471"/>
      <c r="J1214" s="219"/>
      <c r="K1214" s="219"/>
      <c r="L1214" s="477"/>
      <c r="M1214" s="219"/>
      <c r="N1214" s="219"/>
      <c r="O1214" s="219"/>
      <c r="P1214" s="219"/>
      <c r="Q1214" s="221"/>
      <c r="R1214" s="221"/>
      <c r="S1214" s="221"/>
      <c r="T1214" s="221"/>
      <c r="U1214" s="222"/>
    </row>
    <row r="1215" spans="1:21" ht="60" customHeight="1" x14ac:dyDescent="0.35">
      <c r="A1215" s="459" t="s">
        <v>256</v>
      </c>
      <c r="B1215" s="462" t="s">
        <v>163</v>
      </c>
      <c r="C1215" s="465">
        <v>2</v>
      </c>
      <c r="D1215" s="462" t="s">
        <v>4051</v>
      </c>
      <c r="E1215" s="462" t="s">
        <v>253</v>
      </c>
      <c r="F1215" s="462" t="s">
        <v>2061</v>
      </c>
      <c r="G1215" s="462" t="s">
        <v>4167</v>
      </c>
      <c r="H1215" s="468" t="s">
        <v>2055</v>
      </c>
      <c r="I1215" s="469" t="s">
        <v>2277</v>
      </c>
      <c r="J1215" s="219"/>
      <c r="K1215" s="219"/>
      <c r="L1215" s="475"/>
      <c r="M1215" s="219"/>
      <c r="N1215" s="219"/>
      <c r="O1215" s="219"/>
      <c r="P1215" s="219"/>
      <c r="Q1215" s="221"/>
      <c r="R1215" s="221"/>
      <c r="S1215" s="221"/>
      <c r="T1215" s="221"/>
      <c r="U1215" s="222"/>
    </row>
    <row r="1216" spans="1:21" ht="60" customHeight="1" x14ac:dyDescent="0.35">
      <c r="A1216" s="460"/>
      <c r="B1216" s="463"/>
      <c r="C1216" s="466"/>
      <c r="D1216" s="463"/>
      <c r="E1216" s="463"/>
      <c r="F1216" s="463"/>
      <c r="G1216" s="463"/>
      <c r="H1216" s="460"/>
      <c r="I1216" s="470"/>
      <c r="J1216" s="219"/>
      <c r="K1216" s="219"/>
      <c r="L1216" s="476"/>
      <c r="M1216" s="219"/>
      <c r="N1216" s="219"/>
      <c r="O1216" s="219"/>
      <c r="P1216" s="219"/>
      <c r="Q1216" s="221"/>
      <c r="R1216" s="221"/>
      <c r="S1216" s="221"/>
      <c r="T1216" s="221"/>
      <c r="U1216" s="222"/>
    </row>
    <row r="1217" spans="1:21" ht="60" customHeight="1" thickBot="1" x14ac:dyDescent="0.4">
      <c r="A1217" s="461"/>
      <c r="B1217" s="464"/>
      <c r="C1217" s="467"/>
      <c r="D1217" s="464"/>
      <c r="E1217" s="464"/>
      <c r="F1217" s="464"/>
      <c r="G1217" s="464"/>
      <c r="H1217" s="461"/>
      <c r="I1217" s="471"/>
      <c r="J1217" s="219"/>
      <c r="K1217" s="219"/>
      <c r="L1217" s="477"/>
      <c r="M1217" s="219"/>
      <c r="N1217" s="219"/>
      <c r="O1217" s="219"/>
      <c r="P1217" s="219"/>
      <c r="Q1217" s="221"/>
      <c r="R1217" s="221"/>
      <c r="S1217" s="221"/>
      <c r="T1217" s="221"/>
      <c r="U1217" s="222"/>
    </row>
    <row r="1218" spans="1:21" ht="60" customHeight="1" x14ac:dyDescent="0.35">
      <c r="A1218" s="459" t="s">
        <v>256</v>
      </c>
      <c r="B1218" s="462" t="s">
        <v>163</v>
      </c>
      <c r="C1218" s="465">
        <v>3</v>
      </c>
      <c r="D1218" s="462" t="s">
        <v>4158</v>
      </c>
      <c r="E1218" s="462" t="s">
        <v>253</v>
      </c>
      <c r="F1218" s="462" t="s">
        <v>2032</v>
      </c>
      <c r="G1218" s="462" t="s">
        <v>4168</v>
      </c>
      <c r="H1218" s="468" t="s">
        <v>2044</v>
      </c>
      <c r="I1218" s="469" t="s">
        <v>2278</v>
      </c>
      <c r="J1218" s="229" t="s">
        <v>4165</v>
      </c>
      <c r="K1218" s="229" t="s">
        <v>4015</v>
      </c>
      <c r="L1218" s="472" t="s">
        <v>3979</v>
      </c>
      <c r="M1218" s="229" t="s">
        <v>2733</v>
      </c>
      <c r="N1218" s="230">
        <v>45838</v>
      </c>
      <c r="O1218" s="257"/>
      <c r="P1218" s="219"/>
      <c r="Q1218" s="221"/>
      <c r="R1218" s="221"/>
      <c r="S1218" s="221"/>
      <c r="T1218" s="221"/>
      <c r="U1218" s="222"/>
    </row>
    <row r="1219" spans="1:21" ht="60" customHeight="1" x14ac:dyDescent="0.35">
      <c r="A1219" s="460"/>
      <c r="B1219" s="463"/>
      <c r="C1219" s="466"/>
      <c r="D1219" s="463"/>
      <c r="E1219" s="463"/>
      <c r="F1219" s="463"/>
      <c r="G1219" s="463"/>
      <c r="H1219" s="460"/>
      <c r="I1219" s="470"/>
      <c r="J1219" s="229"/>
      <c r="K1219" s="229"/>
      <c r="L1219" s="473"/>
      <c r="M1219" s="229"/>
      <c r="N1219" s="229"/>
      <c r="O1219" s="219"/>
      <c r="P1219" s="219"/>
      <c r="Q1219" s="221"/>
      <c r="R1219" s="221"/>
      <c r="S1219" s="221"/>
      <c r="T1219" s="221"/>
      <c r="U1219" s="222"/>
    </row>
    <row r="1220" spans="1:21" ht="60" customHeight="1" thickBot="1" x14ac:dyDescent="0.4">
      <c r="A1220" s="461"/>
      <c r="B1220" s="464"/>
      <c r="C1220" s="467"/>
      <c r="D1220" s="464"/>
      <c r="E1220" s="464"/>
      <c r="F1220" s="464"/>
      <c r="G1220" s="464"/>
      <c r="H1220" s="461"/>
      <c r="I1220" s="471"/>
      <c r="J1220" s="229"/>
      <c r="K1220" s="229"/>
      <c r="L1220" s="474"/>
      <c r="M1220" s="229"/>
      <c r="N1220" s="229"/>
      <c r="O1220" s="219"/>
      <c r="P1220" s="219"/>
      <c r="Q1220" s="221"/>
      <c r="R1220" s="221"/>
      <c r="S1220" s="221"/>
      <c r="T1220" s="221"/>
      <c r="U1220" s="222"/>
    </row>
    <row r="1221" spans="1:21" ht="60" customHeight="1" x14ac:dyDescent="0.35">
      <c r="A1221" s="459" t="s">
        <v>256</v>
      </c>
      <c r="B1221" s="462" t="s">
        <v>163</v>
      </c>
      <c r="C1221" s="465">
        <v>4</v>
      </c>
      <c r="D1221" s="462" t="s">
        <v>4158</v>
      </c>
      <c r="E1221" s="462" t="s">
        <v>253</v>
      </c>
      <c r="F1221" s="462" t="s">
        <v>2061</v>
      </c>
      <c r="G1221" s="462" t="s">
        <v>4169</v>
      </c>
      <c r="H1221" s="468" t="s">
        <v>2055</v>
      </c>
      <c r="I1221" s="469" t="s">
        <v>2277</v>
      </c>
      <c r="J1221" s="219"/>
      <c r="K1221" s="219"/>
      <c r="L1221" s="475"/>
      <c r="M1221" s="219"/>
      <c r="N1221" s="219"/>
      <c r="O1221" s="219"/>
      <c r="P1221" s="219"/>
      <c r="Q1221" s="221"/>
      <c r="R1221" s="221"/>
      <c r="S1221" s="221"/>
      <c r="T1221" s="221"/>
      <c r="U1221" s="222"/>
    </row>
    <row r="1222" spans="1:21" ht="60" customHeight="1" x14ac:dyDescent="0.35">
      <c r="A1222" s="460"/>
      <c r="B1222" s="463"/>
      <c r="C1222" s="466"/>
      <c r="D1222" s="463"/>
      <c r="E1222" s="463"/>
      <c r="F1222" s="463"/>
      <c r="G1222" s="463"/>
      <c r="H1222" s="460"/>
      <c r="I1222" s="470"/>
      <c r="J1222" s="219"/>
      <c r="K1222" s="219"/>
      <c r="L1222" s="476"/>
      <c r="M1222" s="219"/>
      <c r="N1222" s="219"/>
      <c r="O1222" s="219"/>
      <c r="P1222" s="219"/>
      <c r="Q1222" s="221"/>
      <c r="R1222" s="221"/>
      <c r="S1222" s="221"/>
      <c r="T1222" s="221"/>
      <c r="U1222" s="222"/>
    </row>
    <row r="1223" spans="1:21" ht="60" customHeight="1" thickBot="1" x14ac:dyDescent="0.4">
      <c r="A1223" s="461"/>
      <c r="B1223" s="464"/>
      <c r="C1223" s="467"/>
      <c r="D1223" s="464"/>
      <c r="E1223" s="464"/>
      <c r="F1223" s="464"/>
      <c r="G1223" s="464"/>
      <c r="H1223" s="461"/>
      <c r="I1223" s="471"/>
      <c r="J1223" s="219"/>
      <c r="K1223" s="219"/>
      <c r="L1223" s="477"/>
      <c r="M1223" s="219"/>
      <c r="N1223" s="219"/>
      <c r="O1223" s="219"/>
      <c r="P1223" s="219"/>
      <c r="Q1223" s="221"/>
      <c r="R1223" s="221"/>
      <c r="S1223" s="221"/>
      <c r="T1223" s="221"/>
      <c r="U1223" s="222"/>
    </row>
    <row r="1224" spans="1:21" ht="60" customHeight="1" x14ac:dyDescent="0.35">
      <c r="A1224" s="459" t="s">
        <v>256</v>
      </c>
      <c r="B1224" s="462" t="s">
        <v>163</v>
      </c>
      <c r="C1224" s="465">
        <v>5</v>
      </c>
      <c r="D1224" s="462" t="s">
        <v>465</v>
      </c>
      <c r="E1224" s="462" t="s">
        <v>175</v>
      </c>
      <c r="F1224" s="462" t="s">
        <v>2032</v>
      </c>
      <c r="G1224" s="462" t="s">
        <v>2550</v>
      </c>
      <c r="H1224" s="468" t="s">
        <v>2055</v>
      </c>
      <c r="I1224" s="469" t="s">
        <v>2277</v>
      </c>
      <c r="J1224" s="219"/>
      <c r="K1224" s="219"/>
      <c r="L1224" s="475"/>
      <c r="M1224" s="219"/>
      <c r="N1224" s="219"/>
      <c r="O1224" s="219"/>
      <c r="P1224" s="219"/>
      <c r="Q1224" s="221"/>
      <c r="R1224" s="221"/>
      <c r="S1224" s="221"/>
      <c r="T1224" s="221"/>
      <c r="U1224" s="222"/>
    </row>
    <row r="1225" spans="1:21" ht="60" customHeight="1" x14ac:dyDescent="0.35">
      <c r="A1225" s="460"/>
      <c r="B1225" s="463"/>
      <c r="C1225" s="466"/>
      <c r="D1225" s="463"/>
      <c r="E1225" s="463"/>
      <c r="F1225" s="463"/>
      <c r="G1225" s="463"/>
      <c r="H1225" s="460"/>
      <c r="I1225" s="470"/>
      <c r="J1225" s="219"/>
      <c r="K1225" s="219"/>
      <c r="L1225" s="476"/>
      <c r="M1225" s="219"/>
      <c r="N1225" s="219"/>
      <c r="O1225" s="219"/>
      <c r="P1225" s="219"/>
      <c r="Q1225" s="221"/>
      <c r="R1225" s="221"/>
      <c r="S1225" s="221"/>
      <c r="T1225" s="221"/>
      <c r="U1225" s="222"/>
    </row>
    <row r="1226" spans="1:21" ht="60" customHeight="1" thickBot="1" x14ac:dyDescent="0.4">
      <c r="A1226" s="461"/>
      <c r="B1226" s="464"/>
      <c r="C1226" s="467"/>
      <c r="D1226" s="464"/>
      <c r="E1226" s="464"/>
      <c r="F1226" s="464"/>
      <c r="G1226" s="464"/>
      <c r="H1226" s="461"/>
      <c r="I1226" s="471"/>
      <c r="J1226" s="219"/>
      <c r="K1226" s="219"/>
      <c r="L1226" s="477"/>
      <c r="M1226" s="219"/>
      <c r="N1226" s="219"/>
      <c r="O1226" s="219"/>
      <c r="P1226" s="219"/>
      <c r="Q1226" s="221"/>
      <c r="R1226" s="221"/>
      <c r="S1226" s="221"/>
      <c r="T1226" s="221"/>
      <c r="U1226" s="222"/>
    </row>
    <row r="1227" spans="1:21" ht="60" customHeight="1" x14ac:dyDescent="0.35">
      <c r="A1227" s="459" t="s">
        <v>256</v>
      </c>
      <c r="B1227" s="462" t="s">
        <v>163</v>
      </c>
      <c r="C1227" s="465">
        <v>6</v>
      </c>
      <c r="D1227" s="462" t="s">
        <v>465</v>
      </c>
      <c r="E1227" s="462" t="s">
        <v>175</v>
      </c>
      <c r="F1227" s="462" t="s">
        <v>2061</v>
      </c>
      <c r="G1227" s="462" t="s">
        <v>2551</v>
      </c>
      <c r="H1227" s="468" t="s">
        <v>2055</v>
      </c>
      <c r="I1227" s="469" t="s">
        <v>2277</v>
      </c>
      <c r="J1227" s="219"/>
      <c r="K1227" s="219"/>
      <c r="L1227" s="475"/>
      <c r="M1227" s="219"/>
      <c r="N1227" s="219"/>
      <c r="O1227" s="219"/>
      <c r="P1227" s="219"/>
      <c r="Q1227" s="221"/>
      <c r="R1227" s="221"/>
      <c r="S1227" s="221"/>
      <c r="T1227" s="221"/>
      <c r="U1227" s="222"/>
    </row>
    <row r="1228" spans="1:21" ht="60" customHeight="1" x14ac:dyDescent="0.35">
      <c r="A1228" s="460"/>
      <c r="B1228" s="463"/>
      <c r="C1228" s="466"/>
      <c r="D1228" s="463"/>
      <c r="E1228" s="463"/>
      <c r="F1228" s="463"/>
      <c r="G1228" s="463"/>
      <c r="H1228" s="460"/>
      <c r="I1228" s="470"/>
      <c r="J1228" s="219"/>
      <c r="K1228" s="219"/>
      <c r="L1228" s="476"/>
      <c r="M1228" s="219"/>
      <c r="N1228" s="219"/>
      <c r="O1228" s="219"/>
      <c r="P1228" s="219"/>
      <c r="Q1228" s="221"/>
      <c r="R1228" s="221"/>
      <c r="S1228" s="221"/>
      <c r="T1228" s="221"/>
      <c r="U1228" s="222"/>
    </row>
    <row r="1229" spans="1:21" ht="60" customHeight="1" thickBot="1" x14ac:dyDescent="0.4">
      <c r="A1229" s="461"/>
      <c r="B1229" s="464"/>
      <c r="C1229" s="467"/>
      <c r="D1229" s="464"/>
      <c r="E1229" s="464"/>
      <c r="F1229" s="464"/>
      <c r="G1229" s="464"/>
      <c r="H1229" s="461"/>
      <c r="I1229" s="471"/>
      <c r="J1229" s="219"/>
      <c r="K1229" s="219"/>
      <c r="L1229" s="477"/>
      <c r="M1229" s="219"/>
      <c r="N1229" s="219"/>
      <c r="O1229" s="219"/>
      <c r="P1229" s="219"/>
      <c r="Q1229" s="221"/>
      <c r="R1229" s="221"/>
      <c r="S1229" s="221"/>
      <c r="T1229" s="221"/>
      <c r="U1229" s="222"/>
    </row>
    <row r="1230" spans="1:21" ht="60" customHeight="1" x14ac:dyDescent="0.35">
      <c r="A1230" s="459" t="s">
        <v>256</v>
      </c>
      <c r="B1230" s="462" t="s">
        <v>163</v>
      </c>
      <c r="C1230" s="465">
        <v>7</v>
      </c>
      <c r="D1230" s="462" t="s">
        <v>1916</v>
      </c>
      <c r="E1230" s="462" t="s">
        <v>695</v>
      </c>
      <c r="F1230" s="462" t="s">
        <v>2032</v>
      </c>
      <c r="G1230" s="462" t="s">
        <v>4080</v>
      </c>
      <c r="H1230" s="468" t="s">
        <v>2055</v>
      </c>
      <c r="I1230" s="469" t="s">
        <v>2277</v>
      </c>
      <c r="J1230" s="219"/>
      <c r="K1230" s="219"/>
      <c r="L1230" s="475"/>
      <c r="M1230" s="219"/>
      <c r="N1230" s="219"/>
      <c r="O1230" s="219"/>
      <c r="P1230" s="219"/>
      <c r="Q1230" s="221"/>
      <c r="R1230" s="221"/>
      <c r="S1230" s="221"/>
      <c r="T1230" s="221"/>
      <c r="U1230" s="222"/>
    </row>
    <row r="1231" spans="1:21" ht="60" customHeight="1" x14ac:dyDescent="0.35">
      <c r="A1231" s="460"/>
      <c r="B1231" s="463"/>
      <c r="C1231" s="466"/>
      <c r="D1231" s="463"/>
      <c r="E1231" s="463"/>
      <c r="F1231" s="463"/>
      <c r="G1231" s="463"/>
      <c r="H1231" s="460"/>
      <c r="I1231" s="470"/>
      <c r="J1231" s="219"/>
      <c r="K1231" s="219"/>
      <c r="L1231" s="476"/>
      <c r="M1231" s="219"/>
      <c r="N1231" s="219"/>
      <c r="O1231" s="219"/>
      <c r="P1231" s="219"/>
      <c r="Q1231" s="221"/>
      <c r="R1231" s="221"/>
      <c r="S1231" s="221"/>
      <c r="T1231" s="221"/>
      <c r="U1231" s="222"/>
    </row>
    <row r="1232" spans="1:21" ht="60" customHeight="1" thickBot="1" x14ac:dyDescent="0.4">
      <c r="A1232" s="461"/>
      <c r="B1232" s="464"/>
      <c r="C1232" s="467"/>
      <c r="D1232" s="464"/>
      <c r="E1232" s="464"/>
      <c r="F1232" s="464"/>
      <c r="G1232" s="464"/>
      <c r="H1232" s="461"/>
      <c r="I1232" s="471"/>
      <c r="J1232" s="219"/>
      <c r="K1232" s="219"/>
      <c r="L1232" s="477"/>
      <c r="M1232" s="219"/>
      <c r="N1232" s="219"/>
      <c r="O1232" s="219"/>
      <c r="P1232" s="219"/>
      <c r="Q1232" s="221"/>
      <c r="R1232" s="221"/>
      <c r="S1232" s="221"/>
      <c r="T1232" s="221"/>
      <c r="U1232" s="222"/>
    </row>
    <row r="1233" spans="1:21" ht="60" customHeight="1" x14ac:dyDescent="0.35">
      <c r="A1233" s="459" t="s">
        <v>256</v>
      </c>
      <c r="B1233" s="462" t="s">
        <v>163</v>
      </c>
      <c r="C1233" s="465">
        <v>8</v>
      </c>
      <c r="D1233" s="462" t="s">
        <v>1916</v>
      </c>
      <c r="E1233" s="462" t="s">
        <v>695</v>
      </c>
      <c r="F1233" s="462" t="s">
        <v>2061</v>
      </c>
      <c r="G1233" s="462" t="s">
        <v>4081</v>
      </c>
      <c r="H1233" s="468" t="s">
        <v>2055</v>
      </c>
      <c r="I1233" s="469" t="s">
        <v>2277</v>
      </c>
      <c r="J1233" s="219"/>
      <c r="K1233" s="219"/>
      <c r="L1233" s="475"/>
      <c r="M1233" s="219"/>
      <c r="N1233" s="219"/>
      <c r="O1233" s="219"/>
      <c r="P1233" s="219"/>
      <c r="Q1233" s="221"/>
      <c r="R1233" s="221"/>
      <c r="S1233" s="221"/>
      <c r="T1233" s="221"/>
      <c r="U1233" s="222"/>
    </row>
    <row r="1234" spans="1:21" ht="60" customHeight="1" x14ac:dyDescent="0.35">
      <c r="A1234" s="460"/>
      <c r="B1234" s="463"/>
      <c r="C1234" s="466"/>
      <c r="D1234" s="463"/>
      <c r="E1234" s="463"/>
      <c r="F1234" s="463"/>
      <c r="G1234" s="463"/>
      <c r="H1234" s="460"/>
      <c r="I1234" s="470"/>
      <c r="J1234" s="219"/>
      <c r="K1234" s="219"/>
      <c r="L1234" s="476"/>
      <c r="M1234" s="219"/>
      <c r="N1234" s="219"/>
      <c r="O1234" s="219"/>
      <c r="P1234" s="219"/>
      <c r="Q1234" s="221"/>
      <c r="R1234" s="221"/>
      <c r="S1234" s="221"/>
      <c r="T1234" s="221"/>
      <c r="U1234" s="222"/>
    </row>
    <row r="1235" spans="1:21" ht="60" customHeight="1" thickBot="1" x14ac:dyDescent="0.4">
      <c r="A1235" s="461"/>
      <c r="B1235" s="464"/>
      <c r="C1235" s="467"/>
      <c r="D1235" s="464"/>
      <c r="E1235" s="464"/>
      <c r="F1235" s="464"/>
      <c r="G1235" s="464"/>
      <c r="H1235" s="461"/>
      <c r="I1235" s="471"/>
      <c r="J1235" s="219"/>
      <c r="K1235" s="219"/>
      <c r="L1235" s="477"/>
      <c r="M1235" s="219"/>
      <c r="N1235" s="219"/>
      <c r="O1235" s="219"/>
      <c r="P1235" s="219"/>
      <c r="Q1235" s="221"/>
      <c r="R1235" s="221"/>
      <c r="S1235" s="221"/>
      <c r="T1235" s="221"/>
      <c r="U1235" s="222"/>
    </row>
    <row r="1236" spans="1:21" ht="60" customHeight="1" x14ac:dyDescent="0.35">
      <c r="A1236" s="459" t="s">
        <v>256</v>
      </c>
      <c r="B1236" s="462" t="s">
        <v>163</v>
      </c>
      <c r="C1236" s="465">
        <v>9</v>
      </c>
      <c r="D1236" s="462" t="s">
        <v>312</v>
      </c>
      <c r="E1236" s="462" t="s">
        <v>312</v>
      </c>
      <c r="F1236" s="462" t="s">
        <v>2032</v>
      </c>
      <c r="G1236" s="462" t="s">
        <v>2552</v>
      </c>
      <c r="H1236" s="468" t="s">
        <v>2044</v>
      </c>
      <c r="I1236" s="469" t="s">
        <v>2278</v>
      </c>
      <c r="J1236" s="229" t="s">
        <v>4166</v>
      </c>
      <c r="K1236" s="229" t="s">
        <v>4015</v>
      </c>
      <c r="L1236" s="472" t="s">
        <v>3979</v>
      </c>
      <c r="M1236" s="229" t="s">
        <v>2733</v>
      </c>
      <c r="N1236" s="230">
        <v>45838</v>
      </c>
      <c r="O1236" s="219"/>
      <c r="P1236" s="219"/>
      <c r="Q1236" s="221"/>
      <c r="R1236" s="221"/>
      <c r="S1236" s="221"/>
      <c r="T1236" s="221"/>
      <c r="U1236" s="222"/>
    </row>
    <row r="1237" spans="1:21" ht="60" customHeight="1" x14ac:dyDescent="0.35">
      <c r="A1237" s="460"/>
      <c r="B1237" s="463"/>
      <c r="C1237" s="466"/>
      <c r="D1237" s="463"/>
      <c r="E1237" s="463"/>
      <c r="F1237" s="463"/>
      <c r="G1237" s="463"/>
      <c r="H1237" s="460"/>
      <c r="I1237" s="470"/>
      <c r="J1237" s="229"/>
      <c r="K1237" s="229"/>
      <c r="L1237" s="473"/>
      <c r="M1237" s="229"/>
      <c r="N1237" s="229"/>
      <c r="O1237" s="219"/>
      <c r="P1237" s="219"/>
      <c r="Q1237" s="221"/>
      <c r="R1237" s="221"/>
      <c r="S1237" s="221"/>
      <c r="T1237" s="221"/>
      <c r="U1237" s="222"/>
    </row>
    <row r="1238" spans="1:21" ht="60" customHeight="1" thickBot="1" x14ac:dyDescent="0.4">
      <c r="A1238" s="461"/>
      <c r="B1238" s="464"/>
      <c r="C1238" s="467"/>
      <c r="D1238" s="464"/>
      <c r="E1238" s="464"/>
      <c r="F1238" s="464"/>
      <c r="G1238" s="464"/>
      <c r="H1238" s="461"/>
      <c r="I1238" s="471"/>
      <c r="J1238" s="229"/>
      <c r="K1238" s="229"/>
      <c r="L1238" s="474"/>
      <c r="M1238" s="229"/>
      <c r="N1238" s="229"/>
      <c r="O1238" s="219"/>
      <c r="P1238" s="219"/>
      <c r="Q1238" s="221"/>
      <c r="R1238" s="221"/>
      <c r="S1238" s="221"/>
      <c r="T1238" s="221"/>
      <c r="U1238" s="222"/>
    </row>
    <row r="1239" spans="1:21" ht="60" customHeight="1" x14ac:dyDescent="0.35">
      <c r="A1239" s="459" t="s">
        <v>256</v>
      </c>
      <c r="B1239" s="462" t="s">
        <v>163</v>
      </c>
      <c r="C1239" s="465">
        <v>10</v>
      </c>
      <c r="D1239" s="462" t="s">
        <v>312</v>
      </c>
      <c r="E1239" s="462" t="s">
        <v>312</v>
      </c>
      <c r="F1239" s="462" t="s">
        <v>2061</v>
      </c>
      <c r="G1239" s="462" t="s">
        <v>2556</v>
      </c>
      <c r="H1239" s="468" t="s">
        <v>2055</v>
      </c>
      <c r="I1239" s="469" t="s">
        <v>2277</v>
      </c>
      <c r="J1239" s="219"/>
      <c r="K1239" s="219"/>
      <c r="L1239" s="475"/>
      <c r="M1239" s="219"/>
      <c r="N1239" s="219"/>
      <c r="O1239" s="219"/>
      <c r="P1239" s="219"/>
      <c r="Q1239" s="221"/>
      <c r="R1239" s="221"/>
      <c r="S1239" s="221"/>
      <c r="T1239" s="221"/>
      <c r="U1239" s="222"/>
    </row>
    <row r="1240" spans="1:21" ht="60" customHeight="1" x14ac:dyDescent="0.35">
      <c r="A1240" s="460"/>
      <c r="B1240" s="463"/>
      <c r="C1240" s="466"/>
      <c r="D1240" s="463"/>
      <c r="E1240" s="463"/>
      <c r="F1240" s="463"/>
      <c r="G1240" s="463"/>
      <c r="H1240" s="460"/>
      <c r="I1240" s="470"/>
      <c r="J1240" s="219"/>
      <c r="K1240" s="219"/>
      <c r="L1240" s="476"/>
      <c r="M1240" s="219"/>
      <c r="N1240" s="219"/>
      <c r="O1240" s="219"/>
      <c r="P1240" s="219"/>
      <c r="Q1240" s="221"/>
      <c r="R1240" s="221"/>
      <c r="S1240" s="221"/>
      <c r="T1240" s="221"/>
      <c r="U1240" s="222"/>
    </row>
    <row r="1241" spans="1:21" ht="60" customHeight="1" x14ac:dyDescent="0.35">
      <c r="A1241" s="461"/>
      <c r="B1241" s="464"/>
      <c r="C1241" s="467"/>
      <c r="D1241" s="464"/>
      <c r="E1241" s="464"/>
      <c r="F1241" s="464"/>
      <c r="G1241" s="464"/>
      <c r="H1241" s="461"/>
      <c r="I1241" s="471"/>
      <c r="J1241" s="219"/>
      <c r="K1241" s="219"/>
      <c r="L1241" s="477"/>
      <c r="M1241" s="219"/>
      <c r="N1241" s="219"/>
      <c r="O1241" s="219"/>
      <c r="P1241" s="219"/>
      <c r="Q1241" s="221"/>
      <c r="R1241" s="221"/>
      <c r="S1241" s="221"/>
      <c r="T1241" s="221"/>
      <c r="U1241" s="222"/>
    </row>
  </sheetData>
  <protectedRanges>
    <protectedRange algorithmName="SHA-512" hashValue="bRoO3QTB9QBpWEauTRNVeQhyffCVrx0ODm3Aa8ZMio7bLeGPyHBC7er5Amsxz3gq+R2GO8bK3O+XbptNguaaGA==" saltValue="K/IftV8x6E25WPGuPaJCgQ==" spinCount="100000" sqref="A720:C773 D720:H773" name="Rango1_23"/>
    <protectedRange algorithmName="SHA-512" hashValue="bRoO3QTB9QBpWEauTRNVeQhyffCVrx0ODm3Aa8ZMio7bLeGPyHBC7er5Amsxz3gq+R2GO8bK3O+XbptNguaaGA==" saltValue="K/IftV8x6E25WPGuPaJCgQ==" spinCount="100000" sqref="A774:C803 D774:H803" name="Rango1_24"/>
    <protectedRange algorithmName="SHA-512" hashValue="bRoO3QTB9QBpWEauTRNVeQhyffCVrx0ODm3Aa8ZMio7bLeGPyHBC7er5Amsxz3gq+R2GO8bK3O+XbptNguaaGA==" saltValue="K/IftV8x6E25WPGuPaJCgQ==" spinCount="100000" sqref="A810:C857 D810:H857 A804:C809 D804:H809" name="Rango1_26"/>
    <protectedRange algorithmName="SHA-512" hashValue="bRoO3QTB9QBpWEauTRNVeQhyffCVrx0ODm3Aa8ZMio7bLeGPyHBC7er5Amsxz3gq+R2GO8bK3O+XbptNguaaGA==" saltValue="K/IftV8x6E25WPGuPaJCgQ==" spinCount="100000" sqref="A858:C887 D858:H887" name="Rango1_5"/>
    <protectedRange algorithmName="SHA-512" hashValue="bRoO3QTB9QBpWEauTRNVeQhyffCVrx0ODm3Aa8ZMio7bLeGPyHBC7er5Amsxz3gq+R2GO8bK3O+XbptNguaaGA==" saltValue="K/IftV8x6E25WPGuPaJCgQ==" spinCount="100000" sqref="A888:C923 D888:H923" name="Rango1_7"/>
    <protectedRange algorithmName="SHA-512" hashValue="bRoO3QTB9QBpWEauTRNVeQhyffCVrx0ODm3Aa8ZMio7bLeGPyHBC7er5Amsxz3gq+R2GO8bK3O+XbptNguaaGA==" saltValue="K/IftV8x6E25WPGuPaJCgQ==" spinCount="100000" sqref="A924:C965 D924:H965" name="Rango1_10"/>
    <protectedRange algorithmName="SHA-512" hashValue="bRoO3QTB9QBpWEauTRNVeQhyffCVrx0ODm3Aa8ZMio7bLeGPyHBC7er5Amsxz3gq+R2GO8bK3O+XbptNguaaGA==" saltValue="K/IftV8x6E25WPGuPaJCgQ==" spinCount="100000" sqref="A966:C1001 D966:H1001" name="Rango1_11"/>
    <protectedRange algorithmName="SHA-512" hashValue="bRoO3QTB9QBpWEauTRNVeQhyffCVrx0ODm3Aa8ZMio7bLeGPyHBC7er5Amsxz3gq+R2GO8bK3O+XbptNguaaGA==" saltValue="K/IftV8x6E25WPGuPaJCgQ==" spinCount="100000" sqref="A1032:C1037 D1032:H1037 A1002:C1031 D1002:H1031" name="Rango1_12"/>
    <protectedRange algorithmName="SHA-512" hashValue="bRoO3QTB9QBpWEauTRNVeQhyffCVrx0ODm3Aa8ZMio7bLeGPyHBC7er5Amsxz3gq+R2GO8bK3O+XbptNguaaGA==" saltValue="K/IftV8x6E25WPGuPaJCgQ==" spinCount="100000" sqref="A1038:C1073 D1038:H1073" name="Rango1_13"/>
    <protectedRange algorithmName="SHA-512" hashValue="bRoO3QTB9QBpWEauTRNVeQhyffCVrx0ODm3Aa8ZMio7bLeGPyHBC7er5Amsxz3gq+R2GO8bK3O+XbptNguaaGA==" saltValue="K/IftV8x6E25WPGuPaJCgQ==" spinCount="100000" sqref="A1074:C1103 D1074:H1103" name="Rango1_14"/>
    <protectedRange algorithmName="SHA-512" hashValue="bRoO3QTB9QBpWEauTRNVeQhyffCVrx0ODm3Aa8ZMio7bLeGPyHBC7er5Amsxz3gq+R2GO8bK3O+XbptNguaaGA==" saltValue="K/IftV8x6E25WPGuPaJCgQ==" spinCount="100000" sqref="A1104:C1121 D1104:H1121" name="Rango1_15"/>
    <protectedRange algorithmName="SHA-512" hashValue="bRoO3QTB9QBpWEauTRNVeQhyffCVrx0ODm3Aa8ZMio7bLeGPyHBC7er5Amsxz3gq+R2GO8bK3O+XbptNguaaGA==" saltValue="K/IftV8x6E25WPGuPaJCgQ==" spinCount="100000" sqref="A1122:C1139 D1122:H1139" name="Rango1_16"/>
    <protectedRange algorithmName="SHA-512" hashValue="bRoO3QTB9QBpWEauTRNVeQhyffCVrx0ODm3Aa8ZMio7bLeGPyHBC7er5Amsxz3gq+R2GO8bK3O+XbptNguaaGA==" saltValue="K/IftV8x6E25WPGuPaJCgQ==" spinCount="100000" sqref="A1140:C1169 D1140:H1169" name="Rango1_18"/>
    <protectedRange algorithmName="SHA-512" hashValue="bRoO3QTB9QBpWEauTRNVeQhyffCVrx0ODm3Aa8ZMio7bLeGPyHBC7er5Amsxz3gq+R2GO8bK3O+XbptNguaaGA==" saltValue="K/IftV8x6E25WPGuPaJCgQ==" spinCount="100000" sqref="A1170:C1211 D1170:H1211" name="Rango1_20"/>
    <protectedRange algorithmName="SHA-512" hashValue="bRoO3QTB9QBpWEauTRNVeQhyffCVrx0ODm3Aa8ZMio7bLeGPyHBC7er5Amsxz3gq+R2GO8bK3O+XbptNguaaGA==" saltValue="K/IftV8x6E25WPGuPaJCgQ==" spinCount="100000" sqref="A1212:C1241 D1212:H1241" name="Rango1_25"/>
    <protectedRange algorithmName="SHA-512" hashValue="bRoO3QTB9QBpWEauTRNVeQhyffCVrx0ODm3Aa8ZMio7bLeGPyHBC7er5Amsxz3gq+R2GO8bK3O+XbptNguaaGA==" saltValue="K/IftV8x6E25WPGuPaJCgQ==" spinCount="100000" sqref="D9:H107 A9:C107" name="Rango1_1"/>
    <protectedRange algorithmName="SHA-512" hashValue="bRoO3QTB9QBpWEauTRNVeQhyffCVrx0ODm3Aa8ZMio7bLeGPyHBC7er5Amsxz3gq+R2GO8bK3O+XbptNguaaGA==" saltValue="K/IftV8x6E25WPGuPaJCgQ==" spinCount="100000" sqref="A120:C125 D120:H125" name="Rango1_3"/>
  </protectedRanges>
  <dataConsolidate/>
  <mergeCells count="4107">
    <mergeCell ref="A2:A4"/>
    <mergeCell ref="P7:P8"/>
    <mergeCell ref="Q7:R7"/>
    <mergeCell ref="S7:U7"/>
    <mergeCell ref="J7:J8"/>
    <mergeCell ref="K7:K8"/>
    <mergeCell ref="L7:L8"/>
    <mergeCell ref="M7:M8"/>
    <mergeCell ref="N7:N8"/>
    <mergeCell ref="O7:O8"/>
    <mergeCell ref="A6:I6"/>
    <mergeCell ref="J6:N6"/>
    <mergeCell ref="O6:U6"/>
    <mergeCell ref="B7:C8"/>
    <mergeCell ref="D7:D8"/>
    <mergeCell ref="E7:E8"/>
    <mergeCell ref="F7:F8"/>
    <mergeCell ref="G7:G8"/>
    <mergeCell ref="H7:H8"/>
    <mergeCell ref="I7:I8"/>
    <mergeCell ref="C2:F2"/>
    <mergeCell ref="C3:F3"/>
    <mergeCell ref="C4:F4"/>
    <mergeCell ref="A9:A11"/>
    <mergeCell ref="B9:B11"/>
    <mergeCell ref="C9:C11"/>
    <mergeCell ref="D9:D11"/>
    <mergeCell ref="E9:E11"/>
    <mergeCell ref="F9:F11"/>
    <mergeCell ref="G9:G11"/>
    <mergeCell ref="I12:I14"/>
    <mergeCell ref="L12:L14"/>
    <mergeCell ref="A15:A17"/>
    <mergeCell ref="B15:B17"/>
    <mergeCell ref="C15:C17"/>
    <mergeCell ref="D15:D17"/>
    <mergeCell ref="E15:E17"/>
    <mergeCell ref="F15:F17"/>
    <mergeCell ref="G15:G17"/>
    <mergeCell ref="H9:H11"/>
    <mergeCell ref="I9:I11"/>
    <mergeCell ref="L9:L11"/>
    <mergeCell ref="A12:A14"/>
    <mergeCell ref="B12:B14"/>
    <mergeCell ref="C12:C14"/>
    <mergeCell ref="D12:D14"/>
    <mergeCell ref="E12:E14"/>
    <mergeCell ref="F12:F14"/>
    <mergeCell ref="G12:G14"/>
    <mergeCell ref="H12:H14"/>
    <mergeCell ref="I18:I20"/>
    <mergeCell ref="L18:L20"/>
    <mergeCell ref="A21:A23"/>
    <mergeCell ref="B21:B23"/>
    <mergeCell ref="C21:C23"/>
    <mergeCell ref="D21:D23"/>
    <mergeCell ref="E21:E23"/>
    <mergeCell ref="F21:F23"/>
    <mergeCell ref="G21:G23"/>
    <mergeCell ref="H15:H17"/>
    <mergeCell ref="I15:I17"/>
    <mergeCell ref="L15:L17"/>
    <mergeCell ref="A18:A20"/>
    <mergeCell ref="B18:B20"/>
    <mergeCell ref="C18:C20"/>
    <mergeCell ref="D18:D20"/>
    <mergeCell ref="E18:E20"/>
    <mergeCell ref="F18:F20"/>
    <mergeCell ref="G18:G20"/>
    <mergeCell ref="H18:H20"/>
    <mergeCell ref="I24:I26"/>
    <mergeCell ref="L24:L26"/>
    <mergeCell ref="A27:A29"/>
    <mergeCell ref="B27:B29"/>
    <mergeCell ref="C27:C29"/>
    <mergeCell ref="D27:D29"/>
    <mergeCell ref="E27:E29"/>
    <mergeCell ref="F27:F29"/>
    <mergeCell ref="G27:G29"/>
    <mergeCell ref="H21:H23"/>
    <mergeCell ref="I21:I23"/>
    <mergeCell ref="L21:L23"/>
    <mergeCell ref="A24:A26"/>
    <mergeCell ref="B24:B26"/>
    <mergeCell ref="C24:C26"/>
    <mergeCell ref="D24:D26"/>
    <mergeCell ref="E24:E26"/>
    <mergeCell ref="F24:F26"/>
    <mergeCell ref="G24:G26"/>
    <mergeCell ref="H24:H26"/>
    <mergeCell ref="I30:I32"/>
    <mergeCell ref="L30:L32"/>
    <mergeCell ref="A33:A35"/>
    <mergeCell ref="B33:B35"/>
    <mergeCell ref="C33:C35"/>
    <mergeCell ref="D33:D35"/>
    <mergeCell ref="E33:E35"/>
    <mergeCell ref="F33:F35"/>
    <mergeCell ref="G33:G35"/>
    <mergeCell ref="H27:H29"/>
    <mergeCell ref="I27:I29"/>
    <mergeCell ref="L27:L29"/>
    <mergeCell ref="A30:A32"/>
    <mergeCell ref="B30:B32"/>
    <mergeCell ref="C30:C32"/>
    <mergeCell ref="D30:D32"/>
    <mergeCell ref="E30:E32"/>
    <mergeCell ref="F30:F32"/>
    <mergeCell ref="G30:G32"/>
    <mergeCell ref="H30:H32"/>
    <mergeCell ref="I36:I38"/>
    <mergeCell ref="L36:L38"/>
    <mergeCell ref="A39:A41"/>
    <mergeCell ref="B39:B41"/>
    <mergeCell ref="C39:C41"/>
    <mergeCell ref="D39:D41"/>
    <mergeCell ref="E39:E41"/>
    <mergeCell ref="F39:F41"/>
    <mergeCell ref="G39:G41"/>
    <mergeCell ref="H33:H35"/>
    <mergeCell ref="I33:I35"/>
    <mergeCell ref="L33:L35"/>
    <mergeCell ref="A36:A38"/>
    <mergeCell ref="B36:B38"/>
    <mergeCell ref="C36:C38"/>
    <mergeCell ref="D36:D38"/>
    <mergeCell ref="E36:E38"/>
    <mergeCell ref="F36:F38"/>
    <mergeCell ref="G36:G38"/>
    <mergeCell ref="H36:H38"/>
    <mergeCell ref="I42:I44"/>
    <mergeCell ref="L42:L44"/>
    <mergeCell ref="A45:A47"/>
    <mergeCell ref="B45:B47"/>
    <mergeCell ref="C45:C47"/>
    <mergeCell ref="D45:D47"/>
    <mergeCell ref="E45:E47"/>
    <mergeCell ref="F45:F47"/>
    <mergeCell ref="G45:G47"/>
    <mergeCell ref="H39:H41"/>
    <mergeCell ref="I39:I41"/>
    <mergeCell ref="L39:L41"/>
    <mergeCell ref="A42:A44"/>
    <mergeCell ref="B42:B44"/>
    <mergeCell ref="C42:C44"/>
    <mergeCell ref="D42:D44"/>
    <mergeCell ref="E42:E44"/>
    <mergeCell ref="F42:F44"/>
    <mergeCell ref="G42:G44"/>
    <mergeCell ref="H42:H44"/>
    <mergeCell ref="I48:I50"/>
    <mergeCell ref="L48:L50"/>
    <mergeCell ref="A51:A53"/>
    <mergeCell ref="B51:B53"/>
    <mergeCell ref="C51:C53"/>
    <mergeCell ref="D51:D53"/>
    <mergeCell ref="E51:E53"/>
    <mergeCell ref="F51:F53"/>
    <mergeCell ref="G51:G53"/>
    <mergeCell ref="H45:H47"/>
    <mergeCell ref="I45:I47"/>
    <mergeCell ref="L45:L47"/>
    <mergeCell ref="A48:A50"/>
    <mergeCell ref="B48:B50"/>
    <mergeCell ref="C48:C50"/>
    <mergeCell ref="D48:D50"/>
    <mergeCell ref="E48:E50"/>
    <mergeCell ref="F48:F50"/>
    <mergeCell ref="G48:G50"/>
    <mergeCell ref="H48:H50"/>
    <mergeCell ref="I54:I56"/>
    <mergeCell ref="L54:L56"/>
    <mergeCell ref="A57:A59"/>
    <mergeCell ref="B57:B59"/>
    <mergeCell ref="C57:C59"/>
    <mergeCell ref="D57:D59"/>
    <mergeCell ref="E57:E59"/>
    <mergeCell ref="F57:F59"/>
    <mergeCell ref="G57:G59"/>
    <mergeCell ref="H51:H53"/>
    <mergeCell ref="I51:I53"/>
    <mergeCell ref="L51:L53"/>
    <mergeCell ref="A54:A56"/>
    <mergeCell ref="B54:B56"/>
    <mergeCell ref="C54:C56"/>
    <mergeCell ref="D54:D56"/>
    <mergeCell ref="E54:E56"/>
    <mergeCell ref="F54:F56"/>
    <mergeCell ref="G54:G56"/>
    <mergeCell ref="H54:H56"/>
    <mergeCell ref="I60:I62"/>
    <mergeCell ref="L60:L62"/>
    <mergeCell ref="A63:A65"/>
    <mergeCell ref="B63:B65"/>
    <mergeCell ref="C63:C65"/>
    <mergeCell ref="D63:D65"/>
    <mergeCell ref="E63:E65"/>
    <mergeCell ref="F63:F65"/>
    <mergeCell ref="G63:G65"/>
    <mergeCell ref="H57:H59"/>
    <mergeCell ref="I57:I59"/>
    <mergeCell ref="L57:L59"/>
    <mergeCell ref="A60:A62"/>
    <mergeCell ref="B60:B62"/>
    <mergeCell ref="C60:C62"/>
    <mergeCell ref="D60:D62"/>
    <mergeCell ref="E60:E62"/>
    <mergeCell ref="F60:F62"/>
    <mergeCell ref="G60:G62"/>
    <mergeCell ref="H60:H62"/>
    <mergeCell ref="I66:I68"/>
    <mergeCell ref="L66:L68"/>
    <mergeCell ref="A69:A71"/>
    <mergeCell ref="B69:B71"/>
    <mergeCell ref="C69:C71"/>
    <mergeCell ref="D69:D71"/>
    <mergeCell ref="E69:E71"/>
    <mergeCell ref="F69:F71"/>
    <mergeCell ref="G69:G71"/>
    <mergeCell ref="H63:H65"/>
    <mergeCell ref="I63:I65"/>
    <mergeCell ref="L63:L65"/>
    <mergeCell ref="A66:A68"/>
    <mergeCell ref="B66:B68"/>
    <mergeCell ref="C66:C68"/>
    <mergeCell ref="D66:D68"/>
    <mergeCell ref="E66:E68"/>
    <mergeCell ref="F66:F68"/>
    <mergeCell ref="G66:G68"/>
    <mergeCell ref="H66:H68"/>
    <mergeCell ref="I72:I74"/>
    <mergeCell ref="L72:L74"/>
    <mergeCell ref="A75:A77"/>
    <mergeCell ref="B75:B77"/>
    <mergeCell ref="C75:C77"/>
    <mergeCell ref="D75:D77"/>
    <mergeCell ref="E75:E77"/>
    <mergeCell ref="F75:F77"/>
    <mergeCell ref="G75:G77"/>
    <mergeCell ref="H69:H71"/>
    <mergeCell ref="I69:I71"/>
    <mergeCell ref="L69:L71"/>
    <mergeCell ref="A72:A74"/>
    <mergeCell ref="B72:B74"/>
    <mergeCell ref="C72:C74"/>
    <mergeCell ref="D72:D74"/>
    <mergeCell ref="E72:E74"/>
    <mergeCell ref="F72:F74"/>
    <mergeCell ref="G72:G74"/>
    <mergeCell ref="H72:H74"/>
    <mergeCell ref="I78:I80"/>
    <mergeCell ref="L78:L80"/>
    <mergeCell ref="A81:A83"/>
    <mergeCell ref="B81:B83"/>
    <mergeCell ref="C81:C83"/>
    <mergeCell ref="D81:D83"/>
    <mergeCell ref="E81:E83"/>
    <mergeCell ref="F81:F83"/>
    <mergeCell ref="G81:G83"/>
    <mergeCell ref="H75:H77"/>
    <mergeCell ref="I75:I77"/>
    <mergeCell ref="L75:L77"/>
    <mergeCell ref="A78:A80"/>
    <mergeCell ref="B78:B80"/>
    <mergeCell ref="C78:C80"/>
    <mergeCell ref="D78:D80"/>
    <mergeCell ref="E78:E80"/>
    <mergeCell ref="F78:F80"/>
    <mergeCell ref="G78:G80"/>
    <mergeCell ref="H78:H80"/>
    <mergeCell ref="I84:I86"/>
    <mergeCell ref="L84:L86"/>
    <mergeCell ref="A87:A89"/>
    <mergeCell ref="B87:B89"/>
    <mergeCell ref="C87:C89"/>
    <mergeCell ref="D87:D89"/>
    <mergeCell ref="E87:E89"/>
    <mergeCell ref="F87:F89"/>
    <mergeCell ref="G87:G89"/>
    <mergeCell ref="H81:H83"/>
    <mergeCell ref="I81:I83"/>
    <mergeCell ref="L81:L83"/>
    <mergeCell ref="A84:A86"/>
    <mergeCell ref="B84:B86"/>
    <mergeCell ref="C84:C86"/>
    <mergeCell ref="D84:D86"/>
    <mergeCell ref="E84:E86"/>
    <mergeCell ref="F84:F86"/>
    <mergeCell ref="G84:G86"/>
    <mergeCell ref="G96:G98"/>
    <mergeCell ref="I90:I92"/>
    <mergeCell ref="L90:L92"/>
    <mergeCell ref="A93:A95"/>
    <mergeCell ref="B93:B95"/>
    <mergeCell ref="C93:C95"/>
    <mergeCell ref="D93:D95"/>
    <mergeCell ref="E93:E95"/>
    <mergeCell ref="F93:F95"/>
    <mergeCell ref="G93:G95"/>
    <mergeCell ref="H87:H89"/>
    <mergeCell ref="I87:I89"/>
    <mergeCell ref="L87:L89"/>
    <mergeCell ref="A90:A92"/>
    <mergeCell ref="B90:B92"/>
    <mergeCell ref="C90:C92"/>
    <mergeCell ref="D90:D92"/>
    <mergeCell ref="E90:E92"/>
    <mergeCell ref="F90:F92"/>
    <mergeCell ref="G90:G92"/>
    <mergeCell ref="A102:A104"/>
    <mergeCell ref="B102:B104"/>
    <mergeCell ref="C102:C104"/>
    <mergeCell ref="D102:D104"/>
    <mergeCell ref="E102:E104"/>
    <mergeCell ref="F102:F104"/>
    <mergeCell ref="G102:G104"/>
    <mergeCell ref="H102:H104"/>
    <mergeCell ref="H99:H101"/>
    <mergeCell ref="H90:H92"/>
    <mergeCell ref="H84:H86"/>
    <mergeCell ref="I99:I101"/>
    <mergeCell ref="L99:L101"/>
    <mergeCell ref="H96:H98"/>
    <mergeCell ref="I96:I98"/>
    <mergeCell ref="L96:L98"/>
    <mergeCell ref="A99:A101"/>
    <mergeCell ref="B99:B101"/>
    <mergeCell ref="C99:C101"/>
    <mergeCell ref="D99:D101"/>
    <mergeCell ref="E99:E101"/>
    <mergeCell ref="F99:F101"/>
    <mergeCell ref="G99:G101"/>
    <mergeCell ref="H93:H95"/>
    <mergeCell ref="I93:I95"/>
    <mergeCell ref="L93:L95"/>
    <mergeCell ref="A96:A98"/>
    <mergeCell ref="B96:B98"/>
    <mergeCell ref="C96:C98"/>
    <mergeCell ref="D96:D98"/>
    <mergeCell ref="E96:E98"/>
    <mergeCell ref="F96:F98"/>
    <mergeCell ref="A108:A110"/>
    <mergeCell ref="B108:B110"/>
    <mergeCell ref="C108:C110"/>
    <mergeCell ref="D108:D110"/>
    <mergeCell ref="E108:E110"/>
    <mergeCell ref="F108:F110"/>
    <mergeCell ref="G105:G107"/>
    <mergeCell ref="H105:H107"/>
    <mergeCell ref="I105:I107"/>
    <mergeCell ref="A105:A107"/>
    <mergeCell ref="B105:B107"/>
    <mergeCell ref="C105:C107"/>
    <mergeCell ref="D105:D107"/>
    <mergeCell ref="E105:E107"/>
    <mergeCell ref="F105:F107"/>
    <mergeCell ref="G111:G113"/>
    <mergeCell ref="H111:H113"/>
    <mergeCell ref="I111:I113"/>
    <mergeCell ref="L111:L113"/>
    <mergeCell ref="A114:A116"/>
    <mergeCell ref="B114:B116"/>
    <mergeCell ref="C114:C116"/>
    <mergeCell ref="D114:D116"/>
    <mergeCell ref="E114:E116"/>
    <mergeCell ref="F114:F116"/>
    <mergeCell ref="G108:G110"/>
    <mergeCell ref="H108:H110"/>
    <mergeCell ref="I108:I110"/>
    <mergeCell ref="L108:L110"/>
    <mergeCell ref="A111:A113"/>
    <mergeCell ref="B111:B113"/>
    <mergeCell ref="C111:C113"/>
    <mergeCell ref="D111:D113"/>
    <mergeCell ref="E111:E113"/>
    <mergeCell ref="F111:F113"/>
    <mergeCell ref="G117:G119"/>
    <mergeCell ref="H117:H119"/>
    <mergeCell ref="I117:I119"/>
    <mergeCell ref="L117:L119"/>
    <mergeCell ref="A126:A128"/>
    <mergeCell ref="B126:B128"/>
    <mergeCell ref="C126:C128"/>
    <mergeCell ref="D126:D128"/>
    <mergeCell ref="E126:E128"/>
    <mergeCell ref="F126:F128"/>
    <mergeCell ref="G114:G116"/>
    <mergeCell ref="H114:H116"/>
    <mergeCell ref="I114:I116"/>
    <mergeCell ref="L114:L116"/>
    <mergeCell ref="A117:A119"/>
    <mergeCell ref="B117:B119"/>
    <mergeCell ref="C117:C119"/>
    <mergeCell ref="D117:D119"/>
    <mergeCell ref="E117:E119"/>
    <mergeCell ref="F117:F119"/>
    <mergeCell ref="A120:A122"/>
    <mergeCell ref="B120:B122"/>
    <mergeCell ref="C120:C122"/>
    <mergeCell ref="D120:D122"/>
    <mergeCell ref="A123:A125"/>
    <mergeCell ref="B123:B125"/>
    <mergeCell ref="C123:C125"/>
    <mergeCell ref="D123:D125"/>
    <mergeCell ref="G129:G131"/>
    <mergeCell ref="H129:H131"/>
    <mergeCell ref="I129:I131"/>
    <mergeCell ref="L129:L131"/>
    <mergeCell ref="A132:A134"/>
    <mergeCell ref="B132:B134"/>
    <mergeCell ref="C132:C134"/>
    <mergeCell ref="D132:D134"/>
    <mergeCell ref="E132:E134"/>
    <mergeCell ref="F132:F134"/>
    <mergeCell ref="G126:G128"/>
    <mergeCell ref="H126:H128"/>
    <mergeCell ref="I126:I128"/>
    <mergeCell ref="L126:L128"/>
    <mergeCell ref="A129:A131"/>
    <mergeCell ref="B129:B131"/>
    <mergeCell ref="C129:C131"/>
    <mergeCell ref="D129:D131"/>
    <mergeCell ref="E129:E131"/>
    <mergeCell ref="F129:F131"/>
    <mergeCell ref="I102:I104"/>
    <mergeCell ref="L102:L104"/>
    <mergeCell ref="G138:G140"/>
    <mergeCell ref="H138:H140"/>
    <mergeCell ref="I138:I140"/>
    <mergeCell ref="L138:L140"/>
    <mergeCell ref="A141:A143"/>
    <mergeCell ref="B141:B143"/>
    <mergeCell ref="C141:C143"/>
    <mergeCell ref="D141:D143"/>
    <mergeCell ref="E141:E143"/>
    <mergeCell ref="F141:F143"/>
    <mergeCell ref="G135:G137"/>
    <mergeCell ref="H135:H137"/>
    <mergeCell ref="I135:I137"/>
    <mergeCell ref="L135:L137"/>
    <mergeCell ref="A138:A140"/>
    <mergeCell ref="B138:B140"/>
    <mergeCell ref="C138:C140"/>
    <mergeCell ref="D138:D140"/>
    <mergeCell ref="E138:E140"/>
    <mergeCell ref="F138:F140"/>
    <mergeCell ref="G132:G134"/>
    <mergeCell ref="H132:H134"/>
    <mergeCell ref="I132:I134"/>
    <mergeCell ref="L132:L134"/>
    <mergeCell ref="A135:A137"/>
    <mergeCell ref="B135:B137"/>
    <mergeCell ref="C135:C137"/>
    <mergeCell ref="D135:D137"/>
    <mergeCell ref="E135:E137"/>
    <mergeCell ref="F135:F137"/>
    <mergeCell ref="G144:G146"/>
    <mergeCell ref="H144:H146"/>
    <mergeCell ref="I144:I146"/>
    <mergeCell ref="L144:L146"/>
    <mergeCell ref="A147:A149"/>
    <mergeCell ref="B147:B149"/>
    <mergeCell ref="C147:C149"/>
    <mergeCell ref="D147:D149"/>
    <mergeCell ref="E147:E149"/>
    <mergeCell ref="F147:F149"/>
    <mergeCell ref="A144:A146"/>
    <mergeCell ref="B144:B146"/>
    <mergeCell ref="C144:C146"/>
    <mergeCell ref="D144:D146"/>
    <mergeCell ref="E144:E146"/>
    <mergeCell ref="F144:F146"/>
    <mergeCell ref="G141:G143"/>
    <mergeCell ref="H141:H143"/>
    <mergeCell ref="I141:I143"/>
    <mergeCell ref="L141:L143"/>
    <mergeCell ref="G150:G152"/>
    <mergeCell ref="H150:H152"/>
    <mergeCell ref="I150:I152"/>
    <mergeCell ref="L150:L152"/>
    <mergeCell ref="A153:A155"/>
    <mergeCell ref="B153:B155"/>
    <mergeCell ref="C153:C155"/>
    <mergeCell ref="D153:D155"/>
    <mergeCell ref="E153:E155"/>
    <mergeCell ref="F153:F155"/>
    <mergeCell ref="G147:G149"/>
    <mergeCell ref="H147:H149"/>
    <mergeCell ref="I147:I149"/>
    <mergeCell ref="L147:L149"/>
    <mergeCell ref="A150:A152"/>
    <mergeCell ref="B150:B152"/>
    <mergeCell ref="C150:C152"/>
    <mergeCell ref="D150:D152"/>
    <mergeCell ref="E150:E152"/>
    <mergeCell ref="F150:F152"/>
    <mergeCell ref="G156:G158"/>
    <mergeCell ref="H156:H158"/>
    <mergeCell ref="I156:I158"/>
    <mergeCell ref="L156:L158"/>
    <mergeCell ref="A159:A161"/>
    <mergeCell ref="B159:B161"/>
    <mergeCell ref="C159:C161"/>
    <mergeCell ref="D159:D161"/>
    <mergeCell ref="E159:E161"/>
    <mergeCell ref="F159:F161"/>
    <mergeCell ref="G153:G155"/>
    <mergeCell ref="H153:H155"/>
    <mergeCell ref="I153:I155"/>
    <mergeCell ref="L153:L155"/>
    <mergeCell ref="A156:A158"/>
    <mergeCell ref="B156:B158"/>
    <mergeCell ref="C156:C158"/>
    <mergeCell ref="D156:D158"/>
    <mergeCell ref="E156:E158"/>
    <mergeCell ref="F156:F158"/>
    <mergeCell ref="G162:G164"/>
    <mergeCell ref="H162:H164"/>
    <mergeCell ref="I162:I164"/>
    <mergeCell ref="L162:L164"/>
    <mergeCell ref="A165:A167"/>
    <mergeCell ref="B165:B167"/>
    <mergeCell ref="C165:C167"/>
    <mergeCell ref="D165:D167"/>
    <mergeCell ref="E165:E167"/>
    <mergeCell ref="F165:F167"/>
    <mergeCell ref="G159:G161"/>
    <mergeCell ref="H159:H161"/>
    <mergeCell ref="I159:I161"/>
    <mergeCell ref="L159:L161"/>
    <mergeCell ref="A162:A164"/>
    <mergeCell ref="B162:B164"/>
    <mergeCell ref="C162:C164"/>
    <mergeCell ref="D162:D164"/>
    <mergeCell ref="E162:E164"/>
    <mergeCell ref="F162:F164"/>
    <mergeCell ref="G168:G170"/>
    <mergeCell ref="H168:H170"/>
    <mergeCell ref="I168:I170"/>
    <mergeCell ref="L168:L170"/>
    <mergeCell ref="A171:A173"/>
    <mergeCell ref="B171:B173"/>
    <mergeCell ref="C171:C173"/>
    <mergeCell ref="D171:D173"/>
    <mergeCell ref="E171:E173"/>
    <mergeCell ref="F171:F173"/>
    <mergeCell ref="G165:G167"/>
    <mergeCell ref="H165:H167"/>
    <mergeCell ref="I165:I167"/>
    <mergeCell ref="L165:L167"/>
    <mergeCell ref="A168:A170"/>
    <mergeCell ref="B168:B170"/>
    <mergeCell ref="C168:C170"/>
    <mergeCell ref="D168:D170"/>
    <mergeCell ref="E168:E170"/>
    <mergeCell ref="F168:F170"/>
    <mergeCell ref="G174:G176"/>
    <mergeCell ref="H174:H176"/>
    <mergeCell ref="I174:I176"/>
    <mergeCell ref="L174:L176"/>
    <mergeCell ref="A177:A179"/>
    <mergeCell ref="B177:B179"/>
    <mergeCell ref="C177:C179"/>
    <mergeCell ref="D177:D179"/>
    <mergeCell ref="E177:E179"/>
    <mergeCell ref="F177:F179"/>
    <mergeCell ref="G171:G173"/>
    <mergeCell ref="H171:H173"/>
    <mergeCell ref="I171:I173"/>
    <mergeCell ref="L171:L173"/>
    <mergeCell ref="A174:A176"/>
    <mergeCell ref="B174:B176"/>
    <mergeCell ref="C174:C176"/>
    <mergeCell ref="D174:D176"/>
    <mergeCell ref="E174:E176"/>
    <mergeCell ref="F174:F176"/>
    <mergeCell ref="G180:G182"/>
    <mergeCell ref="H180:H182"/>
    <mergeCell ref="I180:I182"/>
    <mergeCell ref="L180:L182"/>
    <mergeCell ref="A183:A185"/>
    <mergeCell ref="B183:B185"/>
    <mergeCell ref="C183:C185"/>
    <mergeCell ref="D183:D185"/>
    <mergeCell ref="E183:E185"/>
    <mergeCell ref="F183:F185"/>
    <mergeCell ref="G177:G179"/>
    <mergeCell ref="H177:H179"/>
    <mergeCell ref="I177:I179"/>
    <mergeCell ref="L177:L179"/>
    <mergeCell ref="A180:A182"/>
    <mergeCell ref="B180:B182"/>
    <mergeCell ref="C180:C182"/>
    <mergeCell ref="D180:D182"/>
    <mergeCell ref="E180:E182"/>
    <mergeCell ref="F180:F182"/>
    <mergeCell ref="G186:G188"/>
    <mergeCell ref="H186:H188"/>
    <mergeCell ref="I186:I188"/>
    <mergeCell ref="L186:L188"/>
    <mergeCell ref="A189:A191"/>
    <mergeCell ref="B189:B191"/>
    <mergeCell ref="C189:C191"/>
    <mergeCell ref="D189:D191"/>
    <mergeCell ref="E189:E191"/>
    <mergeCell ref="F189:F191"/>
    <mergeCell ref="G183:G185"/>
    <mergeCell ref="H183:H185"/>
    <mergeCell ref="I183:I185"/>
    <mergeCell ref="L183:L185"/>
    <mergeCell ref="A186:A188"/>
    <mergeCell ref="B186:B188"/>
    <mergeCell ref="C186:C188"/>
    <mergeCell ref="D186:D188"/>
    <mergeCell ref="E186:E188"/>
    <mergeCell ref="F186:F188"/>
    <mergeCell ref="G192:G194"/>
    <mergeCell ref="H192:H194"/>
    <mergeCell ref="I192:I194"/>
    <mergeCell ref="L192:L194"/>
    <mergeCell ref="A195:A197"/>
    <mergeCell ref="B195:B197"/>
    <mergeCell ref="C195:C197"/>
    <mergeCell ref="D195:D197"/>
    <mergeCell ref="E195:E197"/>
    <mergeCell ref="F195:F197"/>
    <mergeCell ref="G189:G191"/>
    <mergeCell ref="H189:H191"/>
    <mergeCell ref="I189:I191"/>
    <mergeCell ref="L189:L191"/>
    <mergeCell ref="A192:A194"/>
    <mergeCell ref="B192:B194"/>
    <mergeCell ref="C192:C194"/>
    <mergeCell ref="D192:D194"/>
    <mergeCell ref="E192:E194"/>
    <mergeCell ref="F192:F194"/>
    <mergeCell ref="G198:G200"/>
    <mergeCell ref="H198:H200"/>
    <mergeCell ref="I198:I200"/>
    <mergeCell ref="L198:L200"/>
    <mergeCell ref="A201:A203"/>
    <mergeCell ref="B201:B203"/>
    <mergeCell ref="C201:C203"/>
    <mergeCell ref="D201:D203"/>
    <mergeCell ref="E201:E203"/>
    <mergeCell ref="F201:F203"/>
    <mergeCell ref="G195:G197"/>
    <mergeCell ref="H195:H197"/>
    <mergeCell ref="I195:I197"/>
    <mergeCell ref="L195:L197"/>
    <mergeCell ref="A198:A200"/>
    <mergeCell ref="B198:B200"/>
    <mergeCell ref="C198:C200"/>
    <mergeCell ref="D198:D200"/>
    <mergeCell ref="E198:E200"/>
    <mergeCell ref="F198:F200"/>
    <mergeCell ref="G204:G206"/>
    <mergeCell ref="H204:H206"/>
    <mergeCell ref="I204:I206"/>
    <mergeCell ref="L204:L206"/>
    <mergeCell ref="A207:A209"/>
    <mergeCell ref="B207:B209"/>
    <mergeCell ref="C207:C209"/>
    <mergeCell ref="D207:D209"/>
    <mergeCell ref="E207:E209"/>
    <mergeCell ref="F207:F209"/>
    <mergeCell ref="G201:G203"/>
    <mergeCell ref="H201:H203"/>
    <mergeCell ref="I201:I203"/>
    <mergeCell ref="L201:L203"/>
    <mergeCell ref="A204:A206"/>
    <mergeCell ref="B204:B206"/>
    <mergeCell ref="C204:C206"/>
    <mergeCell ref="D204:D206"/>
    <mergeCell ref="E204:E206"/>
    <mergeCell ref="F204:F206"/>
    <mergeCell ref="G210:G212"/>
    <mergeCell ref="H210:H212"/>
    <mergeCell ref="I210:I212"/>
    <mergeCell ref="L210:L212"/>
    <mergeCell ref="A213:A215"/>
    <mergeCell ref="B213:B215"/>
    <mergeCell ref="C213:C215"/>
    <mergeCell ref="D213:D215"/>
    <mergeCell ref="E213:E215"/>
    <mergeCell ref="F213:F215"/>
    <mergeCell ref="G207:G209"/>
    <mergeCell ref="H207:H209"/>
    <mergeCell ref="I207:I209"/>
    <mergeCell ref="L207:L209"/>
    <mergeCell ref="A210:A212"/>
    <mergeCell ref="B210:B212"/>
    <mergeCell ref="C210:C212"/>
    <mergeCell ref="D210:D212"/>
    <mergeCell ref="E210:E212"/>
    <mergeCell ref="F210:F212"/>
    <mergeCell ref="G216:G218"/>
    <mergeCell ref="H216:H218"/>
    <mergeCell ref="I216:I218"/>
    <mergeCell ref="L216:L218"/>
    <mergeCell ref="A219:A221"/>
    <mergeCell ref="B219:B221"/>
    <mergeCell ref="C219:C221"/>
    <mergeCell ref="D219:D221"/>
    <mergeCell ref="E219:E221"/>
    <mergeCell ref="F219:F221"/>
    <mergeCell ref="G213:G215"/>
    <mergeCell ref="H213:H215"/>
    <mergeCell ref="I213:I215"/>
    <mergeCell ref="L213:L215"/>
    <mergeCell ref="A216:A218"/>
    <mergeCell ref="B216:B218"/>
    <mergeCell ref="C216:C218"/>
    <mergeCell ref="D216:D218"/>
    <mergeCell ref="E216:E218"/>
    <mergeCell ref="F216:F218"/>
    <mergeCell ref="G222:G224"/>
    <mergeCell ref="H222:H224"/>
    <mergeCell ref="I222:I224"/>
    <mergeCell ref="L222:L224"/>
    <mergeCell ref="A225:A227"/>
    <mergeCell ref="B225:B227"/>
    <mergeCell ref="C225:C227"/>
    <mergeCell ref="D225:D227"/>
    <mergeCell ref="E225:E227"/>
    <mergeCell ref="F225:F227"/>
    <mergeCell ref="G219:G221"/>
    <mergeCell ref="H219:H221"/>
    <mergeCell ref="I219:I221"/>
    <mergeCell ref="L219:L221"/>
    <mergeCell ref="A222:A224"/>
    <mergeCell ref="B222:B224"/>
    <mergeCell ref="C222:C224"/>
    <mergeCell ref="D222:D224"/>
    <mergeCell ref="E222:E224"/>
    <mergeCell ref="F222:F224"/>
    <mergeCell ref="G228:G230"/>
    <mergeCell ref="H228:H230"/>
    <mergeCell ref="I228:I230"/>
    <mergeCell ref="L228:L230"/>
    <mergeCell ref="A231:A233"/>
    <mergeCell ref="B231:B233"/>
    <mergeCell ref="C231:C233"/>
    <mergeCell ref="D231:D233"/>
    <mergeCell ref="E231:E233"/>
    <mergeCell ref="F231:F233"/>
    <mergeCell ref="G225:G227"/>
    <mergeCell ref="H225:H227"/>
    <mergeCell ref="I225:I227"/>
    <mergeCell ref="L225:L227"/>
    <mergeCell ref="A228:A230"/>
    <mergeCell ref="B228:B230"/>
    <mergeCell ref="C228:C230"/>
    <mergeCell ref="D228:D230"/>
    <mergeCell ref="E228:E230"/>
    <mergeCell ref="F228:F230"/>
    <mergeCell ref="G231:G233"/>
    <mergeCell ref="H231:H233"/>
    <mergeCell ref="I231:I233"/>
    <mergeCell ref="L231:L233"/>
    <mergeCell ref="G234:G236"/>
    <mergeCell ref="H234:H236"/>
    <mergeCell ref="I234:I236"/>
    <mergeCell ref="L234:L236"/>
    <mergeCell ref="A237:A239"/>
    <mergeCell ref="B237:B239"/>
    <mergeCell ref="C237:C239"/>
    <mergeCell ref="D237:D239"/>
    <mergeCell ref="E237:E239"/>
    <mergeCell ref="F237:F239"/>
    <mergeCell ref="A234:A236"/>
    <mergeCell ref="B234:B236"/>
    <mergeCell ref="C234:C236"/>
    <mergeCell ref="D234:D236"/>
    <mergeCell ref="E234:E236"/>
    <mergeCell ref="F234:F236"/>
    <mergeCell ref="G240:G242"/>
    <mergeCell ref="H240:H242"/>
    <mergeCell ref="I240:I242"/>
    <mergeCell ref="L240:L242"/>
    <mergeCell ref="A243:A245"/>
    <mergeCell ref="B243:B245"/>
    <mergeCell ref="C243:C245"/>
    <mergeCell ref="D243:D245"/>
    <mergeCell ref="E243:E245"/>
    <mergeCell ref="F243:F245"/>
    <mergeCell ref="G237:G239"/>
    <mergeCell ref="H237:H239"/>
    <mergeCell ref="I237:I239"/>
    <mergeCell ref="L237:L239"/>
    <mergeCell ref="A240:A242"/>
    <mergeCell ref="B240:B242"/>
    <mergeCell ref="C240:C242"/>
    <mergeCell ref="D240:D242"/>
    <mergeCell ref="E240:E242"/>
    <mergeCell ref="F240:F242"/>
    <mergeCell ref="G246:G248"/>
    <mergeCell ref="H246:H248"/>
    <mergeCell ref="I246:I248"/>
    <mergeCell ref="L246:L248"/>
    <mergeCell ref="A249:A251"/>
    <mergeCell ref="B249:B251"/>
    <mergeCell ref="C249:C251"/>
    <mergeCell ref="D249:D251"/>
    <mergeCell ref="E249:E251"/>
    <mergeCell ref="F249:F251"/>
    <mergeCell ref="G243:G245"/>
    <mergeCell ref="H243:H245"/>
    <mergeCell ref="I243:I245"/>
    <mergeCell ref="L243:L245"/>
    <mergeCell ref="A246:A248"/>
    <mergeCell ref="B246:B248"/>
    <mergeCell ref="C246:C248"/>
    <mergeCell ref="D246:D248"/>
    <mergeCell ref="E246:E248"/>
    <mergeCell ref="F246:F248"/>
    <mergeCell ref="G252:G254"/>
    <mergeCell ref="H252:H254"/>
    <mergeCell ref="I252:I254"/>
    <mergeCell ref="L252:L254"/>
    <mergeCell ref="A255:A257"/>
    <mergeCell ref="B255:B257"/>
    <mergeCell ref="C255:C257"/>
    <mergeCell ref="D255:D257"/>
    <mergeCell ref="E255:E257"/>
    <mergeCell ref="F255:F257"/>
    <mergeCell ref="G249:G251"/>
    <mergeCell ref="H249:H251"/>
    <mergeCell ref="I249:I251"/>
    <mergeCell ref="L249:L251"/>
    <mergeCell ref="A252:A254"/>
    <mergeCell ref="B252:B254"/>
    <mergeCell ref="C252:C254"/>
    <mergeCell ref="D252:D254"/>
    <mergeCell ref="E252:E254"/>
    <mergeCell ref="F252:F254"/>
    <mergeCell ref="G258:G260"/>
    <mergeCell ref="H258:H260"/>
    <mergeCell ref="I258:I260"/>
    <mergeCell ref="L258:L260"/>
    <mergeCell ref="A261:A263"/>
    <mergeCell ref="B261:B263"/>
    <mergeCell ref="C261:C263"/>
    <mergeCell ref="D261:D263"/>
    <mergeCell ref="E261:E263"/>
    <mergeCell ref="F261:F263"/>
    <mergeCell ref="G255:G257"/>
    <mergeCell ref="H255:H257"/>
    <mergeCell ref="I255:I257"/>
    <mergeCell ref="L255:L257"/>
    <mergeCell ref="A258:A260"/>
    <mergeCell ref="B258:B260"/>
    <mergeCell ref="C258:C260"/>
    <mergeCell ref="D258:D260"/>
    <mergeCell ref="E258:E260"/>
    <mergeCell ref="F258:F260"/>
    <mergeCell ref="G264:G266"/>
    <mergeCell ref="H264:H266"/>
    <mergeCell ref="I264:I266"/>
    <mergeCell ref="L264:L266"/>
    <mergeCell ref="A267:A269"/>
    <mergeCell ref="B267:B269"/>
    <mergeCell ref="C267:C269"/>
    <mergeCell ref="D267:D269"/>
    <mergeCell ref="E267:E269"/>
    <mergeCell ref="F267:F269"/>
    <mergeCell ref="G261:G263"/>
    <mergeCell ref="H261:H263"/>
    <mergeCell ref="I261:I263"/>
    <mergeCell ref="L261:L263"/>
    <mergeCell ref="A264:A266"/>
    <mergeCell ref="B264:B266"/>
    <mergeCell ref="C264:C266"/>
    <mergeCell ref="D264:D266"/>
    <mergeCell ref="E264:E266"/>
    <mergeCell ref="F264:F266"/>
    <mergeCell ref="G270:G272"/>
    <mergeCell ref="H270:H272"/>
    <mergeCell ref="I270:I272"/>
    <mergeCell ref="L270:L272"/>
    <mergeCell ref="A273:A275"/>
    <mergeCell ref="B273:B275"/>
    <mergeCell ref="C273:C275"/>
    <mergeCell ref="D273:D275"/>
    <mergeCell ref="E273:E275"/>
    <mergeCell ref="F273:F275"/>
    <mergeCell ref="G267:G269"/>
    <mergeCell ref="H267:H269"/>
    <mergeCell ref="I267:I269"/>
    <mergeCell ref="L267:L269"/>
    <mergeCell ref="A270:A272"/>
    <mergeCell ref="B270:B272"/>
    <mergeCell ref="C270:C272"/>
    <mergeCell ref="D270:D272"/>
    <mergeCell ref="E270:E272"/>
    <mergeCell ref="F270:F272"/>
    <mergeCell ref="G276:G278"/>
    <mergeCell ref="H276:H278"/>
    <mergeCell ref="I276:I278"/>
    <mergeCell ref="L276:L278"/>
    <mergeCell ref="A279:A281"/>
    <mergeCell ref="B279:B281"/>
    <mergeCell ref="C279:C281"/>
    <mergeCell ref="D279:D281"/>
    <mergeCell ref="E279:E281"/>
    <mergeCell ref="F279:F281"/>
    <mergeCell ref="G273:G275"/>
    <mergeCell ref="H273:H275"/>
    <mergeCell ref="I273:I275"/>
    <mergeCell ref="L273:L275"/>
    <mergeCell ref="A276:A278"/>
    <mergeCell ref="B276:B278"/>
    <mergeCell ref="C276:C278"/>
    <mergeCell ref="D276:D278"/>
    <mergeCell ref="E276:E278"/>
    <mergeCell ref="F276:F278"/>
    <mergeCell ref="G282:G284"/>
    <mergeCell ref="H282:H284"/>
    <mergeCell ref="I282:I284"/>
    <mergeCell ref="L282:L284"/>
    <mergeCell ref="A285:A287"/>
    <mergeCell ref="B285:B287"/>
    <mergeCell ref="C285:C287"/>
    <mergeCell ref="D285:D287"/>
    <mergeCell ref="E285:E287"/>
    <mergeCell ref="F285:F287"/>
    <mergeCell ref="G279:G281"/>
    <mergeCell ref="H279:H281"/>
    <mergeCell ref="I279:I281"/>
    <mergeCell ref="L279:L281"/>
    <mergeCell ref="A282:A284"/>
    <mergeCell ref="B282:B284"/>
    <mergeCell ref="C282:C284"/>
    <mergeCell ref="D282:D284"/>
    <mergeCell ref="E282:E284"/>
    <mergeCell ref="F282:F284"/>
    <mergeCell ref="G288:G290"/>
    <mergeCell ref="H288:H290"/>
    <mergeCell ref="I288:I290"/>
    <mergeCell ref="L288:L290"/>
    <mergeCell ref="A291:A293"/>
    <mergeCell ref="B291:B293"/>
    <mergeCell ref="C291:C293"/>
    <mergeCell ref="D291:D293"/>
    <mergeCell ref="E291:E293"/>
    <mergeCell ref="F291:F293"/>
    <mergeCell ref="G285:G287"/>
    <mergeCell ref="H285:H287"/>
    <mergeCell ref="I285:I287"/>
    <mergeCell ref="L285:L287"/>
    <mergeCell ref="A288:A290"/>
    <mergeCell ref="B288:B290"/>
    <mergeCell ref="C288:C290"/>
    <mergeCell ref="D288:D290"/>
    <mergeCell ref="E288:E290"/>
    <mergeCell ref="F288:F290"/>
    <mergeCell ref="G294:G296"/>
    <mergeCell ref="H294:H296"/>
    <mergeCell ref="I294:I296"/>
    <mergeCell ref="L294:L296"/>
    <mergeCell ref="A297:A299"/>
    <mergeCell ref="B297:B299"/>
    <mergeCell ref="C297:C299"/>
    <mergeCell ref="D297:D299"/>
    <mergeCell ref="E297:E299"/>
    <mergeCell ref="F297:F299"/>
    <mergeCell ref="G291:G293"/>
    <mergeCell ref="H291:H293"/>
    <mergeCell ref="I291:I293"/>
    <mergeCell ref="L291:L293"/>
    <mergeCell ref="A294:A296"/>
    <mergeCell ref="B294:B296"/>
    <mergeCell ref="C294:C296"/>
    <mergeCell ref="D294:D296"/>
    <mergeCell ref="E294:E296"/>
    <mergeCell ref="F294:F296"/>
    <mergeCell ref="G300:G302"/>
    <mergeCell ref="H300:H302"/>
    <mergeCell ref="I300:I302"/>
    <mergeCell ref="L300:L302"/>
    <mergeCell ref="A303:A305"/>
    <mergeCell ref="B303:B305"/>
    <mergeCell ref="C303:C305"/>
    <mergeCell ref="D303:D305"/>
    <mergeCell ref="E303:E305"/>
    <mergeCell ref="F303:F305"/>
    <mergeCell ref="G297:G299"/>
    <mergeCell ref="H297:H299"/>
    <mergeCell ref="I297:I299"/>
    <mergeCell ref="L297:L299"/>
    <mergeCell ref="A300:A302"/>
    <mergeCell ref="B300:B302"/>
    <mergeCell ref="C300:C302"/>
    <mergeCell ref="D300:D302"/>
    <mergeCell ref="E300:E302"/>
    <mergeCell ref="F300:F302"/>
    <mergeCell ref="G306:G308"/>
    <mergeCell ref="H306:H308"/>
    <mergeCell ref="I306:I308"/>
    <mergeCell ref="L306:L308"/>
    <mergeCell ref="A309:A311"/>
    <mergeCell ref="B309:B311"/>
    <mergeCell ref="C309:C311"/>
    <mergeCell ref="D309:D311"/>
    <mergeCell ref="E309:E311"/>
    <mergeCell ref="F309:F311"/>
    <mergeCell ref="G303:G305"/>
    <mergeCell ref="H303:H305"/>
    <mergeCell ref="I303:I305"/>
    <mergeCell ref="L303:L305"/>
    <mergeCell ref="A306:A308"/>
    <mergeCell ref="B306:B308"/>
    <mergeCell ref="C306:C308"/>
    <mergeCell ref="D306:D308"/>
    <mergeCell ref="E306:E308"/>
    <mergeCell ref="F306:F308"/>
    <mergeCell ref="G312:G314"/>
    <mergeCell ref="H312:H314"/>
    <mergeCell ref="I312:I314"/>
    <mergeCell ref="L312:L314"/>
    <mergeCell ref="A315:A317"/>
    <mergeCell ref="B315:B317"/>
    <mergeCell ref="C315:C317"/>
    <mergeCell ref="D315:D317"/>
    <mergeCell ref="E315:E317"/>
    <mergeCell ref="F315:F317"/>
    <mergeCell ref="G309:G311"/>
    <mergeCell ref="H309:H311"/>
    <mergeCell ref="I309:I311"/>
    <mergeCell ref="L309:L311"/>
    <mergeCell ref="A312:A314"/>
    <mergeCell ref="B312:B314"/>
    <mergeCell ref="C312:C314"/>
    <mergeCell ref="D312:D314"/>
    <mergeCell ref="E312:E314"/>
    <mergeCell ref="F312:F314"/>
    <mergeCell ref="G318:G320"/>
    <mergeCell ref="H318:H320"/>
    <mergeCell ref="I318:I320"/>
    <mergeCell ref="L318:L320"/>
    <mergeCell ref="A321:A323"/>
    <mergeCell ref="B321:B323"/>
    <mergeCell ref="C321:C323"/>
    <mergeCell ref="D321:D323"/>
    <mergeCell ref="E321:E323"/>
    <mergeCell ref="F321:F323"/>
    <mergeCell ref="G315:G317"/>
    <mergeCell ref="H315:H317"/>
    <mergeCell ref="I315:I317"/>
    <mergeCell ref="L315:L317"/>
    <mergeCell ref="A318:A320"/>
    <mergeCell ref="B318:B320"/>
    <mergeCell ref="C318:C320"/>
    <mergeCell ref="D318:D320"/>
    <mergeCell ref="E318:E320"/>
    <mergeCell ref="F318:F320"/>
    <mergeCell ref="G324:G326"/>
    <mergeCell ref="H324:H326"/>
    <mergeCell ref="I324:I326"/>
    <mergeCell ref="L324:L326"/>
    <mergeCell ref="A327:A329"/>
    <mergeCell ref="B327:B329"/>
    <mergeCell ref="C327:C329"/>
    <mergeCell ref="D327:D329"/>
    <mergeCell ref="E327:E329"/>
    <mergeCell ref="F327:F329"/>
    <mergeCell ref="G321:G323"/>
    <mergeCell ref="H321:H323"/>
    <mergeCell ref="I321:I323"/>
    <mergeCell ref="L321:L323"/>
    <mergeCell ref="A324:A326"/>
    <mergeCell ref="B324:B326"/>
    <mergeCell ref="C324:C326"/>
    <mergeCell ref="D324:D326"/>
    <mergeCell ref="E324:E326"/>
    <mergeCell ref="F324:F326"/>
    <mergeCell ref="G330:G332"/>
    <mergeCell ref="H330:H332"/>
    <mergeCell ref="I330:I332"/>
    <mergeCell ref="L330:L332"/>
    <mergeCell ref="A333:A335"/>
    <mergeCell ref="B333:B335"/>
    <mergeCell ref="C333:C335"/>
    <mergeCell ref="D333:D335"/>
    <mergeCell ref="E333:E335"/>
    <mergeCell ref="F333:F335"/>
    <mergeCell ref="G327:G329"/>
    <mergeCell ref="H327:H329"/>
    <mergeCell ref="I327:I329"/>
    <mergeCell ref="L327:L329"/>
    <mergeCell ref="A330:A332"/>
    <mergeCell ref="B330:B332"/>
    <mergeCell ref="C330:C332"/>
    <mergeCell ref="D330:D332"/>
    <mergeCell ref="E330:E332"/>
    <mergeCell ref="F330:F332"/>
    <mergeCell ref="G336:G338"/>
    <mergeCell ref="H336:H338"/>
    <mergeCell ref="I336:I338"/>
    <mergeCell ref="L336:L338"/>
    <mergeCell ref="A339:A341"/>
    <mergeCell ref="B339:B341"/>
    <mergeCell ref="C339:C341"/>
    <mergeCell ref="D339:D341"/>
    <mergeCell ref="E339:E341"/>
    <mergeCell ref="F339:F341"/>
    <mergeCell ref="G333:G335"/>
    <mergeCell ref="H333:H335"/>
    <mergeCell ref="I333:I335"/>
    <mergeCell ref="L333:L335"/>
    <mergeCell ref="A336:A338"/>
    <mergeCell ref="B336:B338"/>
    <mergeCell ref="C336:C338"/>
    <mergeCell ref="D336:D338"/>
    <mergeCell ref="E336:E338"/>
    <mergeCell ref="F336:F338"/>
    <mergeCell ref="G342:G344"/>
    <mergeCell ref="H342:H344"/>
    <mergeCell ref="I342:I344"/>
    <mergeCell ref="L342:L344"/>
    <mergeCell ref="A345:A347"/>
    <mergeCell ref="B345:B347"/>
    <mergeCell ref="C345:C347"/>
    <mergeCell ref="D345:D347"/>
    <mergeCell ref="E345:E347"/>
    <mergeCell ref="F345:F347"/>
    <mergeCell ref="G339:G341"/>
    <mergeCell ref="H339:H341"/>
    <mergeCell ref="I339:I341"/>
    <mergeCell ref="L339:L341"/>
    <mergeCell ref="A342:A344"/>
    <mergeCell ref="B342:B344"/>
    <mergeCell ref="C342:C344"/>
    <mergeCell ref="D342:D344"/>
    <mergeCell ref="E342:E344"/>
    <mergeCell ref="F342:F344"/>
    <mergeCell ref="G348:G350"/>
    <mergeCell ref="H348:H350"/>
    <mergeCell ref="I348:I350"/>
    <mergeCell ref="L348:L350"/>
    <mergeCell ref="A351:A353"/>
    <mergeCell ref="B351:B353"/>
    <mergeCell ref="C351:C353"/>
    <mergeCell ref="D351:D353"/>
    <mergeCell ref="E351:E353"/>
    <mergeCell ref="F351:F353"/>
    <mergeCell ref="G345:G347"/>
    <mergeCell ref="H345:H347"/>
    <mergeCell ref="I345:I347"/>
    <mergeCell ref="L345:L347"/>
    <mergeCell ref="A348:A350"/>
    <mergeCell ref="B348:B350"/>
    <mergeCell ref="C348:C350"/>
    <mergeCell ref="D348:D350"/>
    <mergeCell ref="E348:E350"/>
    <mergeCell ref="F348:F350"/>
    <mergeCell ref="G354:G356"/>
    <mergeCell ref="H354:H356"/>
    <mergeCell ref="I354:I356"/>
    <mergeCell ref="L354:L356"/>
    <mergeCell ref="A357:A359"/>
    <mergeCell ref="B357:B359"/>
    <mergeCell ref="C357:C359"/>
    <mergeCell ref="D357:D359"/>
    <mergeCell ref="E357:E359"/>
    <mergeCell ref="F357:F359"/>
    <mergeCell ref="G351:G353"/>
    <mergeCell ref="H351:H353"/>
    <mergeCell ref="I351:I353"/>
    <mergeCell ref="L351:L353"/>
    <mergeCell ref="A354:A356"/>
    <mergeCell ref="B354:B356"/>
    <mergeCell ref="C354:C356"/>
    <mergeCell ref="D354:D356"/>
    <mergeCell ref="E354:E356"/>
    <mergeCell ref="F354:F356"/>
    <mergeCell ref="G360:G362"/>
    <mergeCell ref="H360:H362"/>
    <mergeCell ref="I360:I362"/>
    <mergeCell ref="L360:L362"/>
    <mergeCell ref="A363:A365"/>
    <mergeCell ref="B363:B365"/>
    <mergeCell ref="C363:C365"/>
    <mergeCell ref="D363:D365"/>
    <mergeCell ref="E363:E365"/>
    <mergeCell ref="F363:F365"/>
    <mergeCell ref="G357:G359"/>
    <mergeCell ref="H357:H359"/>
    <mergeCell ref="I357:I359"/>
    <mergeCell ref="L357:L359"/>
    <mergeCell ref="A360:A362"/>
    <mergeCell ref="B360:B362"/>
    <mergeCell ref="C360:C362"/>
    <mergeCell ref="D360:D362"/>
    <mergeCell ref="E360:E362"/>
    <mergeCell ref="F360:F362"/>
    <mergeCell ref="G366:G368"/>
    <mergeCell ref="H366:H368"/>
    <mergeCell ref="I366:I368"/>
    <mergeCell ref="L366:L368"/>
    <mergeCell ref="A369:A371"/>
    <mergeCell ref="B369:B371"/>
    <mergeCell ref="C369:C371"/>
    <mergeCell ref="D369:D371"/>
    <mergeCell ref="E369:E371"/>
    <mergeCell ref="F369:F371"/>
    <mergeCell ref="G363:G365"/>
    <mergeCell ref="H363:H365"/>
    <mergeCell ref="I363:I365"/>
    <mergeCell ref="L363:L365"/>
    <mergeCell ref="A366:A368"/>
    <mergeCell ref="B366:B368"/>
    <mergeCell ref="C366:C368"/>
    <mergeCell ref="D366:D368"/>
    <mergeCell ref="E366:E368"/>
    <mergeCell ref="F366:F368"/>
    <mergeCell ref="G372:G374"/>
    <mergeCell ref="H372:H374"/>
    <mergeCell ref="I372:I374"/>
    <mergeCell ref="L372:L374"/>
    <mergeCell ref="A375:A377"/>
    <mergeCell ref="B375:B377"/>
    <mergeCell ref="C375:C377"/>
    <mergeCell ref="D375:D377"/>
    <mergeCell ref="E375:E377"/>
    <mergeCell ref="F375:F377"/>
    <mergeCell ref="G369:G371"/>
    <mergeCell ref="H369:H371"/>
    <mergeCell ref="I369:I371"/>
    <mergeCell ref="L369:L371"/>
    <mergeCell ref="A372:A374"/>
    <mergeCell ref="B372:B374"/>
    <mergeCell ref="C372:C374"/>
    <mergeCell ref="D372:D374"/>
    <mergeCell ref="E372:E374"/>
    <mergeCell ref="F372:F374"/>
    <mergeCell ref="G378:G380"/>
    <mergeCell ref="H378:H380"/>
    <mergeCell ref="I378:I380"/>
    <mergeCell ref="L378:L380"/>
    <mergeCell ref="A381:A383"/>
    <mergeCell ref="B381:B383"/>
    <mergeCell ref="C381:C383"/>
    <mergeCell ref="D381:D383"/>
    <mergeCell ref="E381:E383"/>
    <mergeCell ref="F381:F383"/>
    <mergeCell ref="G375:G377"/>
    <mergeCell ref="H375:H377"/>
    <mergeCell ref="I375:I377"/>
    <mergeCell ref="L375:L377"/>
    <mergeCell ref="A378:A380"/>
    <mergeCell ref="B378:B380"/>
    <mergeCell ref="C378:C380"/>
    <mergeCell ref="D378:D380"/>
    <mergeCell ref="E378:E380"/>
    <mergeCell ref="F378:F380"/>
    <mergeCell ref="G384:G386"/>
    <mergeCell ref="H384:H386"/>
    <mergeCell ref="I384:I386"/>
    <mergeCell ref="L384:L386"/>
    <mergeCell ref="A387:A389"/>
    <mergeCell ref="B387:B389"/>
    <mergeCell ref="C387:C389"/>
    <mergeCell ref="D387:D389"/>
    <mergeCell ref="E387:E389"/>
    <mergeCell ref="F387:F389"/>
    <mergeCell ref="G381:G383"/>
    <mergeCell ref="H381:H383"/>
    <mergeCell ref="I381:I383"/>
    <mergeCell ref="L381:L383"/>
    <mergeCell ref="A384:A386"/>
    <mergeCell ref="B384:B386"/>
    <mergeCell ref="C384:C386"/>
    <mergeCell ref="D384:D386"/>
    <mergeCell ref="E384:E386"/>
    <mergeCell ref="F384:F386"/>
    <mergeCell ref="G390:G392"/>
    <mergeCell ref="H390:H392"/>
    <mergeCell ref="I390:I392"/>
    <mergeCell ref="L390:L392"/>
    <mergeCell ref="A393:A395"/>
    <mergeCell ref="B393:B395"/>
    <mergeCell ref="C393:C395"/>
    <mergeCell ref="D393:D395"/>
    <mergeCell ref="E393:E395"/>
    <mergeCell ref="F393:F395"/>
    <mergeCell ref="G387:G389"/>
    <mergeCell ref="H387:H389"/>
    <mergeCell ref="I387:I389"/>
    <mergeCell ref="L387:L389"/>
    <mergeCell ref="A390:A392"/>
    <mergeCell ref="B390:B392"/>
    <mergeCell ref="C390:C392"/>
    <mergeCell ref="D390:D392"/>
    <mergeCell ref="E390:E392"/>
    <mergeCell ref="F390:F392"/>
    <mergeCell ref="G396:G398"/>
    <mergeCell ref="H396:H398"/>
    <mergeCell ref="I396:I398"/>
    <mergeCell ref="L396:L398"/>
    <mergeCell ref="A399:A401"/>
    <mergeCell ref="B399:B401"/>
    <mergeCell ref="C399:C401"/>
    <mergeCell ref="D399:D401"/>
    <mergeCell ref="E399:E401"/>
    <mergeCell ref="F399:F401"/>
    <mergeCell ref="G393:G395"/>
    <mergeCell ref="H393:H395"/>
    <mergeCell ref="I393:I395"/>
    <mergeCell ref="L393:L395"/>
    <mergeCell ref="A396:A398"/>
    <mergeCell ref="B396:B398"/>
    <mergeCell ref="C396:C398"/>
    <mergeCell ref="D396:D398"/>
    <mergeCell ref="E396:E398"/>
    <mergeCell ref="F396:F398"/>
    <mergeCell ref="G402:G404"/>
    <mergeCell ref="H402:H404"/>
    <mergeCell ref="I402:I404"/>
    <mergeCell ref="L402:L404"/>
    <mergeCell ref="A405:A407"/>
    <mergeCell ref="B405:B407"/>
    <mergeCell ref="C405:C407"/>
    <mergeCell ref="D405:D407"/>
    <mergeCell ref="E405:E407"/>
    <mergeCell ref="F405:F407"/>
    <mergeCell ref="G399:G401"/>
    <mergeCell ref="H399:H401"/>
    <mergeCell ref="I399:I401"/>
    <mergeCell ref="L399:L401"/>
    <mergeCell ref="A402:A404"/>
    <mergeCell ref="B402:B404"/>
    <mergeCell ref="C402:C404"/>
    <mergeCell ref="D402:D404"/>
    <mergeCell ref="E402:E404"/>
    <mergeCell ref="F402:F404"/>
    <mergeCell ref="G408:G410"/>
    <mergeCell ref="H408:H410"/>
    <mergeCell ref="I408:I410"/>
    <mergeCell ref="L408:L410"/>
    <mergeCell ref="A411:A413"/>
    <mergeCell ref="B411:B413"/>
    <mergeCell ref="C411:C413"/>
    <mergeCell ref="D411:D413"/>
    <mergeCell ref="E411:E413"/>
    <mergeCell ref="F411:F413"/>
    <mergeCell ref="G405:G407"/>
    <mergeCell ref="H405:H407"/>
    <mergeCell ref="I405:I407"/>
    <mergeCell ref="L405:L407"/>
    <mergeCell ref="A408:A410"/>
    <mergeCell ref="B408:B410"/>
    <mergeCell ref="C408:C410"/>
    <mergeCell ref="D408:D410"/>
    <mergeCell ref="E408:E410"/>
    <mergeCell ref="F408:F410"/>
    <mergeCell ref="G414:G416"/>
    <mergeCell ref="H414:H416"/>
    <mergeCell ref="I414:I416"/>
    <mergeCell ref="L414:L416"/>
    <mergeCell ref="A417:A419"/>
    <mergeCell ref="B417:B419"/>
    <mergeCell ref="C417:C419"/>
    <mergeCell ref="D417:D419"/>
    <mergeCell ref="E417:E419"/>
    <mergeCell ref="F417:F419"/>
    <mergeCell ref="G411:G413"/>
    <mergeCell ref="H411:H413"/>
    <mergeCell ref="I411:I413"/>
    <mergeCell ref="L411:L413"/>
    <mergeCell ref="A414:A416"/>
    <mergeCell ref="B414:B416"/>
    <mergeCell ref="C414:C416"/>
    <mergeCell ref="D414:D416"/>
    <mergeCell ref="E414:E416"/>
    <mergeCell ref="F414:F416"/>
    <mergeCell ref="G420:G422"/>
    <mergeCell ref="H420:H422"/>
    <mergeCell ref="I420:I422"/>
    <mergeCell ref="L420:L422"/>
    <mergeCell ref="A423:A425"/>
    <mergeCell ref="B423:B425"/>
    <mergeCell ref="C423:C425"/>
    <mergeCell ref="D423:D425"/>
    <mergeCell ref="E423:E425"/>
    <mergeCell ref="F423:F425"/>
    <mergeCell ref="G417:G419"/>
    <mergeCell ref="H417:H419"/>
    <mergeCell ref="I417:I419"/>
    <mergeCell ref="L417:L419"/>
    <mergeCell ref="A420:A422"/>
    <mergeCell ref="B420:B422"/>
    <mergeCell ref="C420:C422"/>
    <mergeCell ref="D420:D422"/>
    <mergeCell ref="E420:E422"/>
    <mergeCell ref="F420:F422"/>
    <mergeCell ref="G426:G428"/>
    <mergeCell ref="H426:H428"/>
    <mergeCell ref="I426:I428"/>
    <mergeCell ref="L426:L428"/>
    <mergeCell ref="A429:A431"/>
    <mergeCell ref="B429:B431"/>
    <mergeCell ref="C429:C431"/>
    <mergeCell ref="D429:D431"/>
    <mergeCell ref="E429:E431"/>
    <mergeCell ref="F429:F431"/>
    <mergeCell ref="G423:G425"/>
    <mergeCell ref="H423:H425"/>
    <mergeCell ref="I423:I425"/>
    <mergeCell ref="L423:L425"/>
    <mergeCell ref="A426:A428"/>
    <mergeCell ref="B426:B428"/>
    <mergeCell ref="C426:C428"/>
    <mergeCell ref="D426:D428"/>
    <mergeCell ref="E426:E428"/>
    <mergeCell ref="F426:F428"/>
    <mergeCell ref="G432:G434"/>
    <mergeCell ref="H432:H434"/>
    <mergeCell ref="I432:I434"/>
    <mergeCell ref="L432:L434"/>
    <mergeCell ref="A435:A437"/>
    <mergeCell ref="B435:B437"/>
    <mergeCell ref="C435:C437"/>
    <mergeCell ref="D435:D437"/>
    <mergeCell ref="E435:E437"/>
    <mergeCell ref="F435:F437"/>
    <mergeCell ref="G429:G431"/>
    <mergeCell ref="H429:H431"/>
    <mergeCell ref="I429:I431"/>
    <mergeCell ref="L429:L431"/>
    <mergeCell ref="A432:A434"/>
    <mergeCell ref="B432:B434"/>
    <mergeCell ref="C432:C434"/>
    <mergeCell ref="D432:D434"/>
    <mergeCell ref="E432:E434"/>
    <mergeCell ref="F432:F434"/>
    <mergeCell ref="G438:G440"/>
    <mergeCell ref="H438:H440"/>
    <mergeCell ref="I438:I440"/>
    <mergeCell ref="L438:L440"/>
    <mergeCell ref="A441:A443"/>
    <mergeCell ref="B441:B443"/>
    <mergeCell ref="C441:C443"/>
    <mergeCell ref="D441:D443"/>
    <mergeCell ref="E441:E443"/>
    <mergeCell ref="F441:F443"/>
    <mergeCell ref="G435:G437"/>
    <mergeCell ref="H435:H437"/>
    <mergeCell ref="I435:I437"/>
    <mergeCell ref="L435:L437"/>
    <mergeCell ref="A438:A440"/>
    <mergeCell ref="B438:B440"/>
    <mergeCell ref="C438:C440"/>
    <mergeCell ref="D438:D440"/>
    <mergeCell ref="E438:E440"/>
    <mergeCell ref="F438:F440"/>
    <mergeCell ref="G444:G446"/>
    <mergeCell ref="H444:H446"/>
    <mergeCell ref="I444:I446"/>
    <mergeCell ref="L444:L446"/>
    <mergeCell ref="A447:A449"/>
    <mergeCell ref="B447:B449"/>
    <mergeCell ref="C447:C449"/>
    <mergeCell ref="D447:D449"/>
    <mergeCell ref="E447:E449"/>
    <mergeCell ref="F447:F449"/>
    <mergeCell ref="G441:G443"/>
    <mergeCell ref="H441:H443"/>
    <mergeCell ref="I441:I443"/>
    <mergeCell ref="L441:L443"/>
    <mergeCell ref="A444:A446"/>
    <mergeCell ref="B444:B446"/>
    <mergeCell ref="C444:C446"/>
    <mergeCell ref="D444:D446"/>
    <mergeCell ref="E444:E446"/>
    <mergeCell ref="F444:F446"/>
    <mergeCell ref="G450:G452"/>
    <mergeCell ref="H450:H452"/>
    <mergeCell ref="I450:I452"/>
    <mergeCell ref="L450:L452"/>
    <mergeCell ref="A453:A455"/>
    <mergeCell ref="B453:B455"/>
    <mergeCell ref="C453:C455"/>
    <mergeCell ref="D453:D455"/>
    <mergeCell ref="E453:E455"/>
    <mergeCell ref="F453:F455"/>
    <mergeCell ref="G447:G449"/>
    <mergeCell ref="H447:H449"/>
    <mergeCell ref="I447:I449"/>
    <mergeCell ref="L447:L449"/>
    <mergeCell ref="A450:A452"/>
    <mergeCell ref="B450:B452"/>
    <mergeCell ref="C450:C452"/>
    <mergeCell ref="D450:D452"/>
    <mergeCell ref="E450:E452"/>
    <mergeCell ref="F450:F452"/>
    <mergeCell ref="G456:G458"/>
    <mergeCell ref="H456:H458"/>
    <mergeCell ref="I456:I458"/>
    <mergeCell ref="L456:L458"/>
    <mergeCell ref="A459:A461"/>
    <mergeCell ref="B459:B461"/>
    <mergeCell ref="C459:C461"/>
    <mergeCell ref="D459:D461"/>
    <mergeCell ref="E459:E461"/>
    <mergeCell ref="F459:F461"/>
    <mergeCell ref="G453:G455"/>
    <mergeCell ref="H453:H455"/>
    <mergeCell ref="I453:I455"/>
    <mergeCell ref="L453:L455"/>
    <mergeCell ref="A456:A458"/>
    <mergeCell ref="B456:B458"/>
    <mergeCell ref="C456:C458"/>
    <mergeCell ref="D456:D458"/>
    <mergeCell ref="E456:E458"/>
    <mergeCell ref="F456:F458"/>
    <mergeCell ref="G462:G464"/>
    <mergeCell ref="H462:H464"/>
    <mergeCell ref="I462:I464"/>
    <mergeCell ref="L462:L464"/>
    <mergeCell ref="A465:A467"/>
    <mergeCell ref="B465:B467"/>
    <mergeCell ref="C465:C467"/>
    <mergeCell ref="D465:D467"/>
    <mergeCell ref="E465:E467"/>
    <mergeCell ref="F465:F467"/>
    <mergeCell ref="G459:G461"/>
    <mergeCell ref="H459:H461"/>
    <mergeCell ref="I459:I461"/>
    <mergeCell ref="L459:L461"/>
    <mergeCell ref="A462:A464"/>
    <mergeCell ref="B462:B464"/>
    <mergeCell ref="C462:C464"/>
    <mergeCell ref="D462:D464"/>
    <mergeCell ref="E462:E464"/>
    <mergeCell ref="F462:F464"/>
    <mergeCell ref="G468:G470"/>
    <mergeCell ref="H468:H470"/>
    <mergeCell ref="I468:I470"/>
    <mergeCell ref="L468:L470"/>
    <mergeCell ref="A471:A473"/>
    <mergeCell ref="B471:B473"/>
    <mergeCell ref="C471:C473"/>
    <mergeCell ref="D471:D473"/>
    <mergeCell ref="E471:E473"/>
    <mergeCell ref="F471:F473"/>
    <mergeCell ref="G465:G467"/>
    <mergeCell ref="H465:H467"/>
    <mergeCell ref="I465:I467"/>
    <mergeCell ref="L465:L467"/>
    <mergeCell ref="A468:A470"/>
    <mergeCell ref="B468:B470"/>
    <mergeCell ref="C468:C470"/>
    <mergeCell ref="D468:D470"/>
    <mergeCell ref="E468:E470"/>
    <mergeCell ref="F468:F470"/>
    <mergeCell ref="G474:G476"/>
    <mergeCell ref="H474:H476"/>
    <mergeCell ref="I474:I476"/>
    <mergeCell ref="L474:L476"/>
    <mergeCell ref="A477:A479"/>
    <mergeCell ref="B477:B479"/>
    <mergeCell ref="C477:C479"/>
    <mergeCell ref="D477:D479"/>
    <mergeCell ref="E477:E479"/>
    <mergeCell ref="F477:F479"/>
    <mergeCell ref="G471:G473"/>
    <mergeCell ref="H471:H473"/>
    <mergeCell ref="I471:I473"/>
    <mergeCell ref="L471:L473"/>
    <mergeCell ref="A474:A476"/>
    <mergeCell ref="B474:B476"/>
    <mergeCell ref="C474:C476"/>
    <mergeCell ref="D474:D476"/>
    <mergeCell ref="E474:E476"/>
    <mergeCell ref="F474:F476"/>
    <mergeCell ref="G480:G482"/>
    <mergeCell ref="H480:H482"/>
    <mergeCell ref="I480:I482"/>
    <mergeCell ref="L480:L482"/>
    <mergeCell ref="A483:A485"/>
    <mergeCell ref="B483:B485"/>
    <mergeCell ref="C483:C485"/>
    <mergeCell ref="D483:D485"/>
    <mergeCell ref="E483:E485"/>
    <mergeCell ref="F483:F485"/>
    <mergeCell ref="G477:G479"/>
    <mergeCell ref="H477:H479"/>
    <mergeCell ref="I477:I479"/>
    <mergeCell ref="L477:L479"/>
    <mergeCell ref="A480:A482"/>
    <mergeCell ref="B480:B482"/>
    <mergeCell ref="C480:C482"/>
    <mergeCell ref="D480:D482"/>
    <mergeCell ref="E480:E482"/>
    <mergeCell ref="F480:F482"/>
    <mergeCell ref="G486:G488"/>
    <mergeCell ref="H486:H488"/>
    <mergeCell ref="I486:I488"/>
    <mergeCell ref="L486:L488"/>
    <mergeCell ref="A489:A491"/>
    <mergeCell ref="B489:B491"/>
    <mergeCell ref="C489:C491"/>
    <mergeCell ref="D489:D491"/>
    <mergeCell ref="E489:E491"/>
    <mergeCell ref="F489:F491"/>
    <mergeCell ref="G483:G485"/>
    <mergeCell ref="H483:H485"/>
    <mergeCell ref="I483:I485"/>
    <mergeCell ref="L483:L485"/>
    <mergeCell ref="A486:A488"/>
    <mergeCell ref="B486:B488"/>
    <mergeCell ref="C486:C488"/>
    <mergeCell ref="D486:D488"/>
    <mergeCell ref="E486:E488"/>
    <mergeCell ref="F486:F488"/>
    <mergeCell ref="G492:G494"/>
    <mergeCell ref="H492:H494"/>
    <mergeCell ref="I492:I494"/>
    <mergeCell ref="L492:L494"/>
    <mergeCell ref="A495:A497"/>
    <mergeCell ref="B495:B497"/>
    <mergeCell ref="C495:C497"/>
    <mergeCell ref="D495:D497"/>
    <mergeCell ref="E495:E497"/>
    <mergeCell ref="F495:F497"/>
    <mergeCell ref="G489:G491"/>
    <mergeCell ref="H489:H491"/>
    <mergeCell ref="I489:I491"/>
    <mergeCell ref="L489:L491"/>
    <mergeCell ref="A492:A494"/>
    <mergeCell ref="B492:B494"/>
    <mergeCell ref="C492:C494"/>
    <mergeCell ref="D492:D494"/>
    <mergeCell ref="E492:E494"/>
    <mergeCell ref="F492:F494"/>
    <mergeCell ref="G498:G500"/>
    <mergeCell ref="H498:H500"/>
    <mergeCell ref="I498:I500"/>
    <mergeCell ref="L498:L500"/>
    <mergeCell ref="A501:A503"/>
    <mergeCell ref="B501:B503"/>
    <mergeCell ref="C501:C503"/>
    <mergeCell ref="D501:D503"/>
    <mergeCell ref="E501:E503"/>
    <mergeCell ref="F501:F503"/>
    <mergeCell ref="G495:G497"/>
    <mergeCell ref="H495:H497"/>
    <mergeCell ref="I495:I497"/>
    <mergeCell ref="L495:L497"/>
    <mergeCell ref="A498:A500"/>
    <mergeCell ref="B498:B500"/>
    <mergeCell ref="C498:C500"/>
    <mergeCell ref="D498:D500"/>
    <mergeCell ref="E498:E500"/>
    <mergeCell ref="F498:F500"/>
    <mergeCell ref="G504:G506"/>
    <mergeCell ref="H504:H506"/>
    <mergeCell ref="I504:I506"/>
    <mergeCell ref="L504:L506"/>
    <mergeCell ref="A507:A509"/>
    <mergeCell ref="B507:B509"/>
    <mergeCell ref="C507:C509"/>
    <mergeCell ref="D507:D509"/>
    <mergeCell ref="E507:E509"/>
    <mergeCell ref="F507:F509"/>
    <mergeCell ref="G501:G503"/>
    <mergeCell ref="H501:H503"/>
    <mergeCell ref="I501:I503"/>
    <mergeCell ref="L501:L503"/>
    <mergeCell ref="A504:A506"/>
    <mergeCell ref="B504:B506"/>
    <mergeCell ref="C504:C506"/>
    <mergeCell ref="D504:D506"/>
    <mergeCell ref="E504:E506"/>
    <mergeCell ref="F504:F506"/>
    <mergeCell ref="G510:G512"/>
    <mergeCell ref="H510:H512"/>
    <mergeCell ref="I510:I512"/>
    <mergeCell ref="L510:L512"/>
    <mergeCell ref="A513:A515"/>
    <mergeCell ref="B513:B515"/>
    <mergeCell ref="C513:C515"/>
    <mergeCell ref="D513:D515"/>
    <mergeCell ref="E513:E515"/>
    <mergeCell ref="F513:F515"/>
    <mergeCell ref="G507:G509"/>
    <mergeCell ref="H507:H509"/>
    <mergeCell ref="I507:I509"/>
    <mergeCell ref="L507:L509"/>
    <mergeCell ref="A510:A512"/>
    <mergeCell ref="B510:B512"/>
    <mergeCell ref="C510:C512"/>
    <mergeCell ref="D510:D512"/>
    <mergeCell ref="E510:E512"/>
    <mergeCell ref="F510:F512"/>
    <mergeCell ref="G516:G518"/>
    <mergeCell ref="H516:H518"/>
    <mergeCell ref="I516:I518"/>
    <mergeCell ref="L516:L518"/>
    <mergeCell ref="A519:A521"/>
    <mergeCell ref="B519:B521"/>
    <mergeCell ref="C519:C521"/>
    <mergeCell ref="D519:D521"/>
    <mergeCell ref="E519:E521"/>
    <mergeCell ref="F519:F521"/>
    <mergeCell ref="G513:G515"/>
    <mergeCell ref="H513:H515"/>
    <mergeCell ref="I513:I515"/>
    <mergeCell ref="L513:L515"/>
    <mergeCell ref="A516:A518"/>
    <mergeCell ref="B516:B518"/>
    <mergeCell ref="C516:C518"/>
    <mergeCell ref="D516:D518"/>
    <mergeCell ref="E516:E518"/>
    <mergeCell ref="F516:F518"/>
    <mergeCell ref="G522:G524"/>
    <mergeCell ref="H522:H524"/>
    <mergeCell ref="I522:I524"/>
    <mergeCell ref="L522:L524"/>
    <mergeCell ref="A525:A527"/>
    <mergeCell ref="B525:B527"/>
    <mergeCell ref="C525:C527"/>
    <mergeCell ref="D525:D527"/>
    <mergeCell ref="E525:E527"/>
    <mergeCell ref="F525:F527"/>
    <mergeCell ref="G519:G521"/>
    <mergeCell ref="H519:H521"/>
    <mergeCell ref="I519:I521"/>
    <mergeCell ref="L519:L521"/>
    <mergeCell ref="A522:A524"/>
    <mergeCell ref="B522:B524"/>
    <mergeCell ref="C522:C524"/>
    <mergeCell ref="D522:D524"/>
    <mergeCell ref="E522:E524"/>
    <mergeCell ref="F522:F524"/>
    <mergeCell ref="G528:G530"/>
    <mergeCell ref="H528:H530"/>
    <mergeCell ref="I528:I530"/>
    <mergeCell ref="L528:L530"/>
    <mergeCell ref="A531:A533"/>
    <mergeCell ref="B531:B533"/>
    <mergeCell ref="C531:C533"/>
    <mergeCell ref="D531:D533"/>
    <mergeCell ref="E531:E533"/>
    <mergeCell ref="F531:F533"/>
    <mergeCell ref="G525:G527"/>
    <mergeCell ref="H525:H527"/>
    <mergeCell ref="I525:I527"/>
    <mergeCell ref="L525:L527"/>
    <mergeCell ref="A528:A530"/>
    <mergeCell ref="B528:B530"/>
    <mergeCell ref="C528:C530"/>
    <mergeCell ref="D528:D530"/>
    <mergeCell ref="E528:E530"/>
    <mergeCell ref="F528:F530"/>
    <mergeCell ref="G534:G536"/>
    <mergeCell ref="H534:H536"/>
    <mergeCell ref="I534:I536"/>
    <mergeCell ref="L534:L536"/>
    <mergeCell ref="A537:A539"/>
    <mergeCell ref="B537:B539"/>
    <mergeCell ref="C537:C539"/>
    <mergeCell ref="D537:D539"/>
    <mergeCell ref="E537:E539"/>
    <mergeCell ref="F537:F539"/>
    <mergeCell ref="G531:G533"/>
    <mergeCell ref="H531:H533"/>
    <mergeCell ref="I531:I533"/>
    <mergeCell ref="L531:L533"/>
    <mergeCell ref="A534:A536"/>
    <mergeCell ref="B534:B536"/>
    <mergeCell ref="C534:C536"/>
    <mergeCell ref="D534:D536"/>
    <mergeCell ref="E534:E536"/>
    <mergeCell ref="F534:F536"/>
    <mergeCell ref="G540:G542"/>
    <mergeCell ref="H540:H542"/>
    <mergeCell ref="I540:I542"/>
    <mergeCell ref="L540:L542"/>
    <mergeCell ref="A543:A545"/>
    <mergeCell ref="B543:B545"/>
    <mergeCell ref="C543:C545"/>
    <mergeCell ref="D543:D545"/>
    <mergeCell ref="E543:E545"/>
    <mergeCell ref="F543:F545"/>
    <mergeCell ref="G537:G539"/>
    <mergeCell ref="H537:H539"/>
    <mergeCell ref="I537:I539"/>
    <mergeCell ref="L537:L539"/>
    <mergeCell ref="A540:A542"/>
    <mergeCell ref="B540:B542"/>
    <mergeCell ref="C540:C542"/>
    <mergeCell ref="D540:D542"/>
    <mergeCell ref="E540:E542"/>
    <mergeCell ref="F540:F542"/>
    <mergeCell ref="G546:G548"/>
    <mergeCell ref="H546:H548"/>
    <mergeCell ref="I546:I548"/>
    <mergeCell ref="L546:L548"/>
    <mergeCell ref="A549:A551"/>
    <mergeCell ref="B549:B551"/>
    <mergeCell ref="C549:C551"/>
    <mergeCell ref="D549:D551"/>
    <mergeCell ref="E549:E551"/>
    <mergeCell ref="F549:F551"/>
    <mergeCell ref="G543:G545"/>
    <mergeCell ref="H543:H545"/>
    <mergeCell ref="I543:I545"/>
    <mergeCell ref="L543:L545"/>
    <mergeCell ref="A546:A548"/>
    <mergeCell ref="B546:B548"/>
    <mergeCell ref="C546:C548"/>
    <mergeCell ref="D546:D548"/>
    <mergeCell ref="E546:E548"/>
    <mergeCell ref="F546:F548"/>
    <mergeCell ref="G549:G551"/>
    <mergeCell ref="H549:H551"/>
    <mergeCell ref="I549:I551"/>
    <mergeCell ref="L549:L551"/>
    <mergeCell ref="G552:G554"/>
    <mergeCell ref="H552:H554"/>
    <mergeCell ref="I552:I554"/>
    <mergeCell ref="L552:L554"/>
    <mergeCell ref="A555:A557"/>
    <mergeCell ref="B555:B557"/>
    <mergeCell ref="C555:C557"/>
    <mergeCell ref="D555:D557"/>
    <mergeCell ref="E555:E557"/>
    <mergeCell ref="F555:F557"/>
    <mergeCell ref="A552:A554"/>
    <mergeCell ref="B552:B554"/>
    <mergeCell ref="C552:C554"/>
    <mergeCell ref="D552:D554"/>
    <mergeCell ref="E552:E554"/>
    <mergeCell ref="F552:F554"/>
    <mergeCell ref="G558:G560"/>
    <mergeCell ref="H558:H560"/>
    <mergeCell ref="I558:I560"/>
    <mergeCell ref="L558:L560"/>
    <mergeCell ref="A561:A563"/>
    <mergeCell ref="B561:B563"/>
    <mergeCell ref="C561:C563"/>
    <mergeCell ref="D561:D563"/>
    <mergeCell ref="E561:E563"/>
    <mergeCell ref="F561:F563"/>
    <mergeCell ref="G555:G557"/>
    <mergeCell ref="H555:H557"/>
    <mergeCell ref="I555:I557"/>
    <mergeCell ref="L555:L557"/>
    <mergeCell ref="A558:A560"/>
    <mergeCell ref="B558:B560"/>
    <mergeCell ref="C558:C560"/>
    <mergeCell ref="D558:D560"/>
    <mergeCell ref="E558:E560"/>
    <mergeCell ref="F558:F560"/>
    <mergeCell ref="G564:G566"/>
    <mergeCell ref="H564:H566"/>
    <mergeCell ref="I564:I566"/>
    <mergeCell ref="L564:L566"/>
    <mergeCell ref="A567:A569"/>
    <mergeCell ref="B567:B569"/>
    <mergeCell ref="C567:C569"/>
    <mergeCell ref="D567:D569"/>
    <mergeCell ref="E567:E569"/>
    <mergeCell ref="F567:F569"/>
    <mergeCell ref="G561:G563"/>
    <mergeCell ref="H561:H563"/>
    <mergeCell ref="I561:I563"/>
    <mergeCell ref="L561:L563"/>
    <mergeCell ref="A564:A566"/>
    <mergeCell ref="B564:B566"/>
    <mergeCell ref="C564:C566"/>
    <mergeCell ref="D564:D566"/>
    <mergeCell ref="E564:E566"/>
    <mergeCell ref="F564:F566"/>
    <mergeCell ref="G570:G572"/>
    <mergeCell ref="H570:H572"/>
    <mergeCell ref="I570:I572"/>
    <mergeCell ref="L570:L572"/>
    <mergeCell ref="A573:A575"/>
    <mergeCell ref="B573:B575"/>
    <mergeCell ref="C573:C575"/>
    <mergeCell ref="D573:D575"/>
    <mergeCell ref="E573:E575"/>
    <mergeCell ref="F573:F575"/>
    <mergeCell ref="G567:G569"/>
    <mergeCell ref="H567:H569"/>
    <mergeCell ref="I567:I569"/>
    <mergeCell ref="L567:L569"/>
    <mergeCell ref="A570:A572"/>
    <mergeCell ref="B570:B572"/>
    <mergeCell ref="C570:C572"/>
    <mergeCell ref="D570:D572"/>
    <mergeCell ref="E570:E572"/>
    <mergeCell ref="F570:F572"/>
    <mergeCell ref="G576:G578"/>
    <mergeCell ref="H576:H578"/>
    <mergeCell ref="I576:I578"/>
    <mergeCell ref="L576:L578"/>
    <mergeCell ref="A579:A581"/>
    <mergeCell ref="B579:B581"/>
    <mergeCell ref="C579:C581"/>
    <mergeCell ref="D579:D581"/>
    <mergeCell ref="E579:E581"/>
    <mergeCell ref="F579:F581"/>
    <mergeCell ref="G573:G575"/>
    <mergeCell ref="H573:H575"/>
    <mergeCell ref="I573:I575"/>
    <mergeCell ref="L573:L575"/>
    <mergeCell ref="A576:A578"/>
    <mergeCell ref="B576:B578"/>
    <mergeCell ref="C576:C578"/>
    <mergeCell ref="D576:D578"/>
    <mergeCell ref="E576:E578"/>
    <mergeCell ref="F576:F578"/>
    <mergeCell ref="G579:G581"/>
    <mergeCell ref="H579:H581"/>
    <mergeCell ref="I579:I581"/>
    <mergeCell ref="L579:L581"/>
    <mergeCell ref="G582:G584"/>
    <mergeCell ref="H582:H584"/>
    <mergeCell ref="I582:I584"/>
    <mergeCell ref="L582:L584"/>
    <mergeCell ref="A585:A587"/>
    <mergeCell ref="B585:B587"/>
    <mergeCell ref="C585:C587"/>
    <mergeCell ref="D585:D587"/>
    <mergeCell ref="E585:E587"/>
    <mergeCell ref="F585:F587"/>
    <mergeCell ref="A582:A584"/>
    <mergeCell ref="B582:B584"/>
    <mergeCell ref="C582:C584"/>
    <mergeCell ref="D582:D584"/>
    <mergeCell ref="E582:E584"/>
    <mergeCell ref="F582:F584"/>
    <mergeCell ref="G588:G590"/>
    <mergeCell ref="H588:H590"/>
    <mergeCell ref="I588:I590"/>
    <mergeCell ref="L588:L590"/>
    <mergeCell ref="A591:A593"/>
    <mergeCell ref="B591:B593"/>
    <mergeCell ref="C591:C593"/>
    <mergeCell ref="D591:D593"/>
    <mergeCell ref="E591:E593"/>
    <mergeCell ref="F591:F593"/>
    <mergeCell ref="G585:G587"/>
    <mergeCell ref="H585:H587"/>
    <mergeCell ref="I585:I587"/>
    <mergeCell ref="L585:L587"/>
    <mergeCell ref="A588:A590"/>
    <mergeCell ref="B588:B590"/>
    <mergeCell ref="C588:C590"/>
    <mergeCell ref="D588:D590"/>
    <mergeCell ref="E588:E590"/>
    <mergeCell ref="F588:F590"/>
    <mergeCell ref="G594:G596"/>
    <mergeCell ref="H594:H596"/>
    <mergeCell ref="I594:I596"/>
    <mergeCell ref="L594:L596"/>
    <mergeCell ref="A597:A599"/>
    <mergeCell ref="B597:B599"/>
    <mergeCell ref="C597:C599"/>
    <mergeCell ref="D597:D599"/>
    <mergeCell ref="E597:E599"/>
    <mergeCell ref="F597:F599"/>
    <mergeCell ref="G591:G593"/>
    <mergeCell ref="H591:H593"/>
    <mergeCell ref="I591:I593"/>
    <mergeCell ref="L591:L593"/>
    <mergeCell ref="A594:A596"/>
    <mergeCell ref="B594:B596"/>
    <mergeCell ref="C594:C596"/>
    <mergeCell ref="D594:D596"/>
    <mergeCell ref="E594:E596"/>
    <mergeCell ref="F594:F596"/>
    <mergeCell ref="G600:G602"/>
    <mergeCell ref="H600:H602"/>
    <mergeCell ref="I600:I602"/>
    <mergeCell ref="L600:L602"/>
    <mergeCell ref="A603:A605"/>
    <mergeCell ref="B603:B605"/>
    <mergeCell ref="C603:C605"/>
    <mergeCell ref="D603:D605"/>
    <mergeCell ref="E603:E605"/>
    <mergeCell ref="F603:F605"/>
    <mergeCell ref="G597:G599"/>
    <mergeCell ref="H597:H599"/>
    <mergeCell ref="I597:I599"/>
    <mergeCell ref="L597:L599"/>
    <mergeCell ref="A600:A602"/>
    <mergeCell ref="B600:B602"/>
    <mergeCell ref="C600:C602"/>
    <mergeCell ref="D600:D602"/>
    <mergeCell ref="E600:E602"/>
    <mergeCell ref="F600:F602"/>
    <mergeCell ref="G606:G608"/>
    <mergeCell ref="H606:H608"/>
    <mergeCell ref="I606:I608"/>
    <mergeCell ref="L606:L608"/>
    <mergeCell ref="A609:A611"/>
    <mergeCell ref="B609:B611"/>
    <mergeCell ref="C609:C611"/>
    <mergeCell ref="D609:D611"/>
    <mergeCell ref="E609:E611"/>
    <mergeCell ref="F609:F611"/>
    <mergeCell ref="G603:G605"/>
    <mergeCell ref="H603:H605"/>
    <mergeCell ref="I603:I605"/>
    <mergeCell ref="L603:L605"/>
    <mergeCell ref="A606:A608"/>
    <mergeCell ref="B606:B608"/>
    <mergeCell ref="C606:C608"/>
    <mergeCell ref="D606:D608"/>
    <mergeCell ref="E606:E608"/>
    <mergeCell ref="F606:F608"/>
    <mergeCell ref="G612:G614"/>
    <mergeCell ref="H612:H614"/>
    <mergeCell ref="I612:I614"/>
    <mergeCell ref="L612:L614"/>
    <mergeCell ref="A615:A617"/>
    <mergeCell ref="B615:B617"/>
    <mergeCell ref="C615:C617"/>
    <mergeCell ref="D615:D617"/>
    <mergeCell ref="E615:E617"/>
    <mergeCell ref="F615:F617"/>
    <mergeCell ref="G609:G611"/>
    <mergeCell ref="H609:H611"/>
    <mergeCell ref="I609:I611"/>
    <mergeCell ref="L609:L611"/>
    <mergeCell ref="A612:A614"/>
    <mergeCell ref="B612:B614"/>
    <mergeCell ref="C612:C614"/>
    <mergeCell ref="D612:D614"/>
    <mergeCell ref="E612:E614"/>
    <mergeCell ref="F612:F614"/>
    <mergeCell ref="G618:G620"/>
    <mergeCell ref="H618:H620"/>
    <mergeCell ref="I618:I620"/>
    <mergeCell ref="L618:L620"/>
    <mergeCell ref="A621:A623"/>
    <mergeCell ref="B621:B623"/>
    <mergeCell ref="C621:C623"/>
    <mergeCell ref="D621:D623"/>
    <mergeCell ref="E621:E623"/>
    <mergeCell ref="F621:F623"/>
    <mergeCell ref="G615:G617"/>
    <mergeCell ref="H615:H617"/>
    <mergeCell ref="I615:I617"/>
    <mergeCell ref="L615:L617"/>
    <mergeCell ref="A618:A620"/>
    <mergeCell ref="B618:B620"/>
    <mergeCell ref="C618:C620"/>
    <mergeCell ref="D618:D620"/>
    <mergeCell ref="E618:E620"/>
    <mergeCell ref="F618:F620"/>
    <mergeCell ref="G621:G623"/>
    <mergeCell ref="H621:H623"/>
    <mergeCell ref="I621:I623"/>
    <mergeCell ref="L621:L623"/>
    <mergeCell ref="G624:G626"/>
    <mergeCell ref="H624:H626"/>
    <mergeCell ref="I624:I626"/>
    <mergeCell ref="L624:L626"/>
    <mergeCell ref="A627:A629"/>
    <mergeCell ref="B627:B629"/>
    <mergeCell ref="C627:C629"/>
    <mergeCell ref="D627:D629"/>
    <mergeCell ref="E627:E629"/>
    <mergeCell ref="F627:F629"/>
    <mergeCell ref="A624:A626"/>
    <mergeCell ref="B624:B626"/>
    <mergeCell ref="C624:C626"/>
    <mergeCell ref="D624:D626"/>
    <mergeCell ref="E624:E626"/>
    <mergeCell ref="F624:F626"/>
    <mergeCell ref="G630:G632"/>
    <mergeCell ref="H630:H632"/>
    <mergeCell ref="I630:I632"/>
    <mergeCell ref="L630:L632"/>
    <mergeCell ref="A633:A635"/>
    <mergeCell ref="B633:B635"/>
    <mergeCell ref="C633:C635"/>
    <mergeCell ref="D633:D635"/>
    <mergeCell ref="E633:E635"/>
    <mergeCell ref="F633:F635"/>
    <mergeCell ref="G627:G629"/>
    <mergeCell ref="H627:H629"/>
    <mergeCell ref="I627:I629"/>
    <mergeCell ref="L627:L629"/>
    <mergeCell ref="A630:A632"/>
    <mergeCell ref="B630:B632"/>
    <mergeCell ref="C630:C632"/>
    <mergeCell ref="D630:D632"/>
    <mergeCell ref="E630:E632"/>
    <mergeCell ref="F630:F632"/>
    <mergeCell ref="G636:G638"/>
    <mergeCell ref="H636:H638"/>
    <mergeCell ref="I636:I638"/>
    <mergeCell ref="L636:L638"/>
    <mergeCell ref="A639:A641"/>
    <mergeCell ref="B639:B641"/>
    <mergeCell ref="C639:C641"/>
    <mergeCell ref="D639:D641"/>
    <mergeCell ref="E639:E641"/>
    <mergeCell ref="F639:F641"/>
    <mergeCell ref="G633:G635"/>
    <mergeCell ref="H633:H635"/>
    <mergeCell ref="I633:I635"/>
    <mergeCell ref="L633:L635"/>
    <mergeCell ref="A636:A638"/>
    <mergeCell ref="B636:B638"/>
    <mergeCell ref="C636:C638"/>
    <mergeCell ref="D636:D638"/>
    <mergeCell ref="E636:E638"/>
    <mergeCell ref="F636:F638"/>
    <mergeCell ref="G642:G644"/>
    <mergeCell ref="H642:H644"/>
    <mergeCell ref="I642:I644"/>
    <mergeCell ref="L642:L644"/>
    <mergeCell ref="A645:A647"/>
    <mergeCell ref="B645:B647"/>
    <mergeCell ref="C645:C647"/>
    <mergeCell ref="D645:D647"/>
    <mergeCell ref="E645:E647"/>
    <mergeCell ref="F645:F647"/>
    <mergeCell ref="G639:G641"/>
    <mergeCell ref="H639:H641"/>
    <mergeCell ref="I639:I641"/>
    <mergeCell ref="L639:L641"/>
    <mergeCell ref="A642:A644"/>
    <mergeCell ref="B642:B644"/>
    <mergeCell ref="C642:C644"/>
    <mergeCell ref="D642:D644"/>
    <mergeCell ref="E642:E644"/>
    <mergeCell ref="F642:F644"/>
    <mergeCell ref="G648:G650"/>
    <mergeCell ref="H648:H650"/>
    <mergeCell ref="I648:I650"/>
    <mergeCell ref="L648:L650"/>
    <mergeCell ref="A651:A653"/>
    <mergeCell ref="B651:B653"/>
    <mergeCell ref="C651:C653"/>
    <mergeCell ref="D651:D653"/>
    <mergeCell ref="E651:E653"/>
    <mergeCell ref="F651:F653"/>
    <mergeCell ref="G645:G647"/>
    <mergeCell ref="H645:H647"/>
    <mergeCell ref="I645:I647"/>
    <mergeCell ref="L645:L647"/>
    <mergeCell ref="A648:A650"/>
    <mergeCell ref="B648:B650"/>
    <mergeCell ref="C648:C650"/>
    <mergeCell ref="D648:D650"/>
    <mergeCell ref="E648:E650"/>
    <mergeCell ref="F648:F650"/>
    <mergeCell ref="G654:G656"/>
    <mergeCell ref="H654:H656"/>
    <mergeCell ref="I654:I656"/>
    <mergeCell ref="L654:L656"/>
    <mergeCell ref="A657:A659"/>
    <mergeCell ref="B657:B659"/>
    <mergeCell ref="C657:C659"/>
    <mergeCell ref="D657:D659"/>
    <mergeCell ref="E657:E659"/>
    <mergeCell ref="F657:F659"/>
    <mergeCell ref="G651:G653"/>
    <mergeCell ref="H651:H653"/>
    <mergeCell ref="I651:I653"/>
    <mergeCell ref="L651:L653"/>
    <mergeCell ref="A654:A656"/>
    <mergeCell ref="B654:B656"/>
    <mergeCell ref="C654:C656"/>
    <mergeCell ref="D654:D656"/>
    <mergeCell ref="E654:E656"/>
    <mergeCell ref="F654:F656"/>
    <mergeCell ref="G660:G662"/>
    <mergeCell ref="H660:H662"/>
    <mergeCell ref="I660:I662"/>
    <mergeCell ref="L660:L662"/>
    <mergeCell ref="A663:A665"/>
    <mergeCell ref="B663:B665"/>
    <mergeCell ref="C663:C665"/>
    <mergeCell ref="D663:D665"/>
    <mergeCell ref="E663:E665"/>
    <mergeCell ref="F663:F665"/>
    <mergeCell ref="G657:G659"/>
    <mergeCell ref="H657:H659"/>
    <mergeCell ref="I657:I659"/>
    <mergeCell ref="L657:L659"/>
    <mergeCell ref="A660:A662"/>
    <mergeCell ref="B660:B662"/>
    <mergeCell ref="C660:C662"/>
    <mergeCell ref="D660:D662"/>
    <mergeCell ref="E660:E662"/>
    <mergeCell ref="F660:F662"/>
    <mergeCell ref="G666:G668"/>
    <mergeCell ref="H666:H668"/>
    <mergeCell ref="I666:I668"/>
    <mergeCell ref="L666:L668"/>
    <mergeCell ref="A669:A671"/>
    <mergeCell ref="B669:B671"/>
    <mergeCell ref="C669:C671"/>
    <mergeCell ref="D669:D671"/>
    <mergeCell ref="E669:E671"/>
    <mergeCell ref="F669:F671"/>
    <mergeCell ref="G663:G665"/>
    <mergeCell ref="H663:H665"/>
    <mergeCell ref="I663:I665"/>
    <mergeCell ref="L663:L665"/>
    <mergeCell ref="A666:A668"/>
    <mergeCell ref="B666:B668"/>
    <mergeCell ref="C666:C668"/>
    <mergeCell ref="D666:D668"/>
    <mergeCell ref="E666:E668"/>
    <mergeCell ref="F666:F668"/>
    <mergeCell ref="G672:G674"/>
    <mergeCell ref="H672:H674"/>
    <mergeCell ref="I672:I674"/>
    <mergeCell ref="L672:L674"/>
    <mergeCell ref="A675:A677"/>
    <mergeCell ref="B675:B677"/>
    <mergeCell ref="C675:C677"/>
    <mergeCell ref="D675:D677"/>
    <mergeCell ref="E675:E677"/>
    <mergeCell ref="F675:F677"/>
    <mergeCell ref="G669:G671"/>
    <mergeCell ref="H669:H671"/>
    <mergeCell ref="I669:I671"/>
    <mergeCell ref="L669:L671"/>
    <mergeCell ref="A672:A674"/>
    <mergeCell ref="B672:B674"/>
    <mergeCell ref="C672:C674"/>
    <mergeCell ref="D672:D674"/>
    <mergeCell ref="E672:E674"/>
    <mergeCell ref="F672:F674"/>
    <mergeCell ref="G678:G680"/>
    <mergeCell ref="H678:H680"/>
    <mergeCell ref="I678:I680"/>
    <mergeCell ref="L678:L680"/>
    <mergeCell ref="A681:A683"/>
    <mergeCell ref="B681:B683"/>
    <mergeCell ref="C681:C683"/>
    <mergeCell ref="D681:D683"/>
    <mergeCell ref="E681:E683"/>
    <mergeCell ref="F681:F683"/>
    <mergeCell ref="G675:G677"/>
    <mergeCell ref="H675:H677"/>
    <mergeCell ref="I675:I677"/>
    <mergeCell ref="L675:L677"/>
    <mergeCell ref="A678:A680"/>
    <mergeCell ref="B678:B680"/>
    <mergeCell ref="C678:C680"/>
    <mergeCell ref="D678:D680"/>
    <mergeCell ref="E678:E680"/>
    <mergeCell ref="F678:F680"/>
    <mergeCell ref="G684:G686"/>
    <mergeCell ref="H684:H686"/>
    <mergeCell ref="I684:I686"/>
    <mergeCell ref="L684:L686"/>
    <mergeCell ref="A687:A689"/>
    <mergeCell ref="B687:B689"/>
    <mergeCell ref="C687:C689"/>
    <mergeCell ref="D687:D689"/>
    <mergeCell ref="E687:E689"/>
    <mergeCell ref="F687:F689"/>
    <mergeCell ref="G681:G683"/>
    <mergeCell ref="H681:H683"/>
    <mergeCell ref="I681:I683"/>
    <mergeCell ref="L681:L683"/>
    <mergeCell ref="A684:A686"/>
    <mergeCell ref="B684:B686"/>
    <mergeCell ref="C684:C686"/>
    <mergeCell ref="D684:D686"/>
    <mergeCell ref="E684:E686"/>
    <mergeCell ref="F684:F686"/>
    <mergeCell ref="G690:G692"/>
    <mergeCell ref="A693:A695"/>
    <mergeCell ref="B693:B695"/>
    <mergeCell ref="C693:C695"/>
    <mergeCell ref="D693:D695"/>
    <mergeCell ref="E693:E695"/>
    <mergeCell ref="F693:F695"/>
    <mergeCell ref="G693:G695"/>
    <mergeCell ref="G687:G689"/>
    <mergeCell ref="H687:H689"/>
    <mergeCell ref="I687:I689"/>
    <mergeCell ref="L687:L689"/>
    <mergeCell ref="A690:A692"/>
    <mergeCell ref="B690:B692"/>
    <mergeCell ref="C690:C692"/>
    <mergeCell ref="D690:D692"/>
    <mergeCell ref="E690:E692"/>
    <mergeCell ref="F690:F692"/>
    <mergeCell ref="H690:H692"/>
    <mergeCell ref="I690:I692"/>
    <mergeCell ref="L690:L692"/>
    <mergeCell ref="H693:H695"/>
    <mergeCell ref="I693:I695"/>
    <mergeCell ref="L693:L695"/>
    <mergeCell ref="G702:G704"/>
    <mergeCell ref="A705:A707"/>
    <mergeCell ref="B705:B707"/>
    <mergeCell ref="C705:C707"/>
    <mergeCell ref="D705:D707"/>
    <mergeCell ref="E705:E707"/>
    <mergeCell ref="F705:F707"/>
    <mergeCell ref="G705:G707"/>
    <mergeCell ref="A702:A704"/>
    <mergeCell ref="B702:B704"/>
    <mergeCell ref="C702:C704"/>
    <mergeCell ref="D702:D704"/>
    <mergeCell ref="E702:E704"/>
    <mergeCell ref="F702:F704"/>
    <mergeCell ref="G696:G698"/>
    <mergeCell ref="A699:A701"/>
    <mergeCell ref="B699:B701"/>
    <mergeCell ref="C699:C701"/>
    <mergeCell ref="D699:D701"/>
    <mergeCell ref="E699:E701"/>
    <mergeCell ref="F699:F701"/>
    <mergeCell ref="G699:G701"/>
    <mergeCell ref="A696:A698"/>
    <mergeCell ref="B696:B698"/>
    <mergeCell ref="C696:C698"/>
    <mergeCell ref="D696:D698"/>
    <mergeCell ref="E696:E698"/>
    <mergeCell ref="F696:F698"/>
    <mergeCell ref="C714:C716"/>
    <mergeCell ref="D714:D716"/>
    <mergeCell ref="E714:E716"/>
    <mergeCell ref="F714:F716"/>
    <mergeCell ref="G708:G710"/>
    <mergeCell ref="A711:A713"/>
    <mergeCell ref="B711:B713"/>
    <mergeCell ref="C711:C713"/>
    <mergeCell ref="D711:D713"/>
    <mergeCell ref="E711:E713"/>
    <mergeCell ref="F711:F713"/>
    <mergeCell ref="G711:G713"/>
    <mergeCell ref="A708:A710"/>
    <mergeCell ref="B708:B710"/>
    <mergeCell ref="C708:C710"/>
    <mergeCell ref="D708:D710"/>
    <mergeCell ref="E708:E710"/>
    <mergeCell ref="F708:F710"/>
    <mergeCell ref="H708:H710"/>
    <mergeCell ref="I708:I710"/>
    <mergeCell ref="L708:L710"/>
    <mergeCell ref="H711:H713"/>
    <mergeCell ref="I711:I713"/>
    <mergeCell ref="L711:L713"/>
    <mergeCell ref="H702:H704"/>
    <mergeCell ref="I702:I704"/>
    <mergeCell ref="L702:L704"/>
    <mergeCell ref="H705:H707"/>
    <mergeCell ref="I705:I707"/>
    <mergeCell ref="L705:L707"/>
    <mergeCell ref="H696:H698"/>
    <mergeCell ref="I696:I698"/>
    <mergeCell ref="L696:L698"/>
    <mergeCell ref="H699:H701"/>
    <mergeCell ref="I699:I701"/>
    <mergeCell ref="L699:L701"/>
    <mergeCell ref="G720:G722"/>
    <mergeCell ref="H720:H722"/>
    <mergeCell ref="I720:I722"/>
    <mergeCell ref="L720:L722"/>
    <mergeCell ref="A723:A725"/>
    <mergeCell ref="B723:B725"/>
    <mergeCell ref="C723:C725"/>
    <mergeCell ref="D723:D725"/>
    <mergeCell ref="E723:E725"/>
    <mergeCell ref="F723:F725"/>
    <mergeCell ref="A720:A722"/>
    <mergeCell ref="B720:B722"/>
    <mergeCell ref="C720:C722"/>
    <mergeCell ref="D720:D722"/>
    <mergeCell ref="E720:E722"/>
    <mergeCell ref="F720:F722"/>
    <mergeCell ref="H714:H716"/>
    <mergeCell ref="I714:I716"/>
    <mergeCell ref="L714:L716"/>
    <mergeCell ref="H717:H719"/>
    <mergeCell ref="I717:I719"/>
    <mergeCell ref="L717:L719"/>
    <mergeCell ref="G714:G716"/>
    <mergeCell ref="A717:A719"/>
    <mergeCell ref="B717:B719"/>
    <mergeCell ref="C717:C719"/>
    <mergeCell ref="D717:D719"/>
    <mergeCell ref="E717:E719"/>
    <mergeCell ref="F717:F719"/>
    <mergeCell ref="G717:G719"/>
    <mergeCell ref="A714:A716"/>
    <mergeCell ref="B714:B716"/>
    <mergeCell ref="G726:G728"/>
    <mergeCell ref="H726:H728"/>
    <mergeCell ref="I726:I728"/>
    <mergeCell ref="L726:L728"/>
    <mergeCell ref="A729:A731"/>
    <mergeCell ref="B729:B731"/>
    <mergeCell ref="C729:C731"/>
    <mergeCell ref="D729:D731"/>
    <mergeCell ref="E729:E731"/>
    <mergeCell ref="F729:F731"/>
    <mergeCell ref="G723:G725"/>
    <mergeCell ref="H723:H725"/>
    <mergeCell ref="I723:I725"/>
    <mergeCell ref="L723:L725"/>
    <mergeCell ref="A726:A728"/>
    <mergeCell ref="B726:B728"/>
    <mergeCell ref="C726:C728"/>
    <mergeCell ref="D726:D728"/>
    <mergeCell ref="E726:E728"/>
    <mergeCell ref="F726:F728"/>
    <mergeCell ref="G732:G734"/>
    <mergeCell ref="H732:H734"/>
    <mergeCell ref="I732:I734"/>
    <mergeCell ref="L732:L734"/>
    <mergeCell ref="A735:A737"/>
    <mergeCell ref="B735:B737"/>
    <mergeCell ref="C735:C737"/>
    <mergeCell ref="D735:D737"/>
    <mergeCell ref="E735:E737"/>
    <mergeCell ref="F735:F737"/>
    <mergeCell ref="G729:G731"/>
    <mergeCell ref="H729:H731"/>
    <mergeCell ref="I729:I731"/>
    <mergeCell ref="L729:L731"/>
    <mergeCell ref="A732:A734"/>
    <mergeCell ref="B732:B734"/>
    <mergeCell ref="C732:C734"/>
    <mergeCell ref="D732:D734"/>
    <mergeCell ref="E732:E734"/>
    <mergeCell ref="F732:F734"/>
    <mergeCell ref="G738:G740"/>
    <mergeCell ref="H738:H740"/>
    <mergeCell ref="I738:I740"/>
    <mergeCell ref="L738:L740"/>
    <mergeCell ref="A741:A743"/>
    <mergeCell ref="B741:B743"/>
    <mergeCell ref="C741:C743"/>
    <mergeCell ref="D741:D743"/>
    <mergeCell ref="E741:E743"/>
    <mergeCell ref="F741:F743"/>
    <mergeCell ref="G735:G737"/>
    <mergeCell ref="H735:H737"/>
    <mergeCell ref="I735:I737"/>
    <mergeCell ref="L735:L737"/>
    <mergeCell ref="A738:A740"/>
    <mergeCell ref="B738:B740"/>
    <mergeCell ref="C738:C740"/>
    <mergeCell ref="D738:D740"/>
    <mergeCell ref="E738:E740"/>
    <mergeCell ref="F738:F740"/>
    <mergeCell ref="G744:G746"/>
    <mergeCell ref="H744:H746"/>
    <mergeCell ref="I744:I746"/>
    <mergeCell ref="L744:L746"/>
    <mergeCell ref="A747:A749"/>
    <mergeCell ref="B747:B749"/>
    <mergeCell ref="C747:C749"/>
    <mergeCell ref="D747:D749"/>
    <mergeCell ref="E747:E749"/>
    <mergeCell ref="F747:F749"/>
    <mergeCell ref="G741:G743"/>
    <mergeCell ref="H741:H743"/>
    <mergeCell ref="I741:I743"/>
    <mergeCell ref="L741:L743"/>
    <mergeCell ref="A744:A746"/>
    <mergeCell ref="B744:B746"/>
    <mergeCell ref="C744:C746"/>
    <mergeCell ref="D744:D746"/>
    <mergeCell ref="E744:E746"/>
    <mergeCell ref="F744:F746"/>
    <mergeCell ref="G750:G752"/>
    <mergeCell ref="H750:H752"/>
    <mergeCell ref="I750:I752"/>
    <mergeCell ref="L750:L752"/>
    <mergeCell ref="A753:A755"/>
    <mergeCell ref="B753:B755"/>
    <mergeCell ref="C753:C755"/>
    <mergeCell ref="D753:D755"/>
    <mergeCell ref="E753:E755"/>
    <mergeCell ref="F753:F755"/>
    <mergeCell ref="G747:G749"/>
    <mergeCell ref="H747:H749"/>
    <mergeCell ref="I747:I749"/>
    <mergeCell ref="L747:L749"/>
    <mergeCell ref="A750:A752"/>
    <mergeCell ref="B750:B752"/>
    <mergeCell ref="C750:C752"/>
    <mergeCell ref="D750:D752"/>
    <mergeCell ref="E750:E752"/>
    <mergeCell ref="F750:F752"/>
    <mergeCell ref="G756:G758"/>
    <mergeCell ref="H756:H758"/>
    <mergeCell ref="I756:I758"/>
    <mergeCell ref="L756:L758"/>
    <mergeCell ref="A759:A761"/>
    <mergeCell ref="B759:B761"/>
    <mergeCell ref="C759:C761"/>
    <mergeCell ref="D759:D761"/>
    <mergeCell ref="E759:E761"/>
    <mergeCell ref="F759:F761"/>
    <mergeCell ref="G753:G755"/>
    <mergeCell ref="H753:H755"/>
    <mergeCell ref="I753:I755"/>
    <mergeCell ref="L753:L755"/>
    <mergeCell ref="A756:A758"/>
    <mergeCell ref="B756:B758"/>
    <mergeCell ref="C756:C758"/>
    <mergeCell ref="D756:D758"/>
    <mergeCell ref="E756:E758"/>
    <mergeCell ref="F756:F758"/>
    <mergeCell ref="G762:G764"/>
    <mergeCell ref="H762:H764"/>
    <mergeCell ref="I762:I764"/>
    <mergeCell ref="L762:L764"/>
    <mergeCell ref="A765:A767"/>
    <mergeCell ref="B765:B767"/>
    <mergeCell ref="C765:C767"/>
    <mergeCell ref="D765:D767"/>
    <mergeCell ref="E765:E767"/>
    <mergeCell ref="F765:F767"/>
    <mergeCell ref="G759:G761"/>
    <mergeCell ref="H759:H761"/>
    <mergeCell ref="I759:I761"/>
    <mergeCell ref="L759:L761"/>
    <mergeCell ref="A762:A764"/>
    <mergeCell ref="B762:B764"/>
    <mergeCell ref="C762:C764"/>
    <mergeCell ref="D762:D764"/>
    <mergeCell ref="E762:E764"/>
    <mergeCell ref="F762:F764"/>
    <mergeCell ref="G768:G770"/>
    <mergeCell ref="H768:H770"/>
    <mergeCell ref="I768:I770"/>
    <mergeCell ref="L768:L770"/>
    <mergeCell ref="A771:A773"/>
    <mergeCell ref="B771:B773"/>
    <mergeCell ref="C771:C773"/>
    <mergeCell ref="D771:D773"/>
    <mergeCell ref="E771:E773"/>
    <mergeCell ref="F771:F773"/>
    <mergeCell ref="G765:G767"/>
    <mergeCell ref="H765:H767"/>
    <mergeCell ref="I765:I767"/>
    <mergeCell ref="L765:L767"/>
    <mergeCell ref="A768:A770"/>
    <mergeCell ref="B768:B770"/>
    <mergeCell ref="C768:C770"/>
    <mergeCell ref="D768:D770"/>
    <mergeCell ref="E768:E770"/>
    <mergeCell ref="F768:F770"/>
    <mergeCell ref="G774:G776"/>
    <mergeCell ref="H774:H776"/>
    <mergeCell ref="I774:I776"/>
    <mergeCell ref="L774:L776"/>
    <mergeCell ref="A777:A779"/>
    <mergeCell ref="B777:B779"/>
    <mergeCell ref="C777:C779"/>
    <mergeCell ref="D777:D779"/>
    <mergeCell ref="E777:E779"/>
    <mergeCell ref="F777:F779"/>
    <mergeCell ref="G771:G773"/>
    <mergeCell ref="H771:H773"/>
    <mergeCell ref="I771:I773"/>
    <mergeCell ref="L771:L773"/>
    <mergeCell ref="A774:A776"/>
    <mergeCell ref="B774:B776"/>
    <mergeCell ref="C774:C776"/>
    <mergeCell ref="D774:D776"/>
    <mergeCell ref="E774:E776"/>
    <mergeCell ref="F774:F776"/>
    <mergeCell ref="G780:G782"/>
    <mergeCell ref="H780:H782"/>
    <mergeCell ref="I780:I782"/>
    <mergeCell ref="L780:L782"/>
    <mergeCell ref="A783:A785"/>
    <mergeCell ref="B783:B785"/>
    <mergeCell ref="C783:C785"/>
    <mergeCell ref="D783:D785"/>
    <mergeCell ref="E783:E785"/>
    <mergeCell ref="F783:F785"/>
    <mergeCell ref="G777:G779"/>
    <mergeCell ref="H777:H779"/>
    <mergeCell ref="I777:I779"/>
    <mergeCell ref="L777:L779"/>
    <mergeCell ref="A780:A782"/>
    <mergeCell ref="B780:B782"/>
    <mergeCell ref="C780:C782"/>
    <mergeCell ref="D780:D782"/>
    <mergeCell ref="E780:E782"/>
    <mergeCell ref="F780:F782"/>
    <mergeCell ref="G786:G788"/>
    <mergeCell ref="H786:H788"/>
    <mergeCell ref="I786:I788"/>
    <mergeCell ref="L786:L788"/>
    <mergeCell ref="A789:A791"/>
    <mergeCell ref="B789:B791"/>
    <mergeCell ref="C789:C791"/>
    <mergeCell ref="D789:D791"/>
    <mergeCell ref="E789:E791"/>
    <mergeCell ref="F789:F791"/>
    <mergeCell ref="G783:G785"/>
    <mergeCell ref="H783:H785"/>
    <mergeCell ref="I783:I785"/>
    <mergeCell ref="L783:L785"/>
    <mergeCell ref="A786:A788"/>
    <mergeCell ref="B786:B788"/>
    <mergeCell ref="C786:C788"/>
    <mergeCell ref="D786:D788"/>
    <mergeCell ref="E786:E788"/>
    <mergeCell ref="F786:F788"/>
    <mergeCell ref="G792:G794"/>
    <mergeCell ref="H792:H794"/>
    <mergeCell ref="I792:I794"/>
    <mergeCell ref="L792:L794"/>
    <mergeCell ref="A795:A797"/>
    <mergeCell ref="B795:B797"/>
    <mergeCell ref="C795:C797"/>
    <mergeCell ref="D795:D797"/>
    <mergeCell ref="E795:E797"/>
    <mergeCell ref="F795:F797"/>
    <mergeCell ref="G789:G791"/>
    <mergeCell ref="H789:H791"/>
    <mergeCell ref="I789:I791"/>
    <mergeCell ref="L789:L791"/>
    <mergeCell ref="A792:A794"/>
    <mergeCell ref="B792:B794"/>
    <mergeCell ref="C792:C794"/>
    <mergeCell ref="D792:D794"/>
    <mergeCell ref="E792:E794"/>
    <mergeCell ref="F792:F794"/>
    <mergeCell ref="G798:G800"/>
    <mergeCell ref="H798:H800"/>
    <mergeCell ref="I798:I800"/>
    <mergeCell ref="L798:L800"/>
    <mergeCell ref="A801:A803"/>
    <mergeCell ref="B801:B803"/>
    <mergeCell ref="C801:C803"/>
    <mergeCell ref="D801:D803"/>
    <mergeCell ref="E801:E803"/>
    <mergeCell ref="F801:F803"/>
    <mergeCell ref="G795:G797"/>
    <mergeCell ref="H795:H797"/>
    <mergeCell ref="I795:I797"/>
    <mergeCell ref="L795:L797"/>
    <mergeCell ref="A798:A800"/>
    <mergeCell ref="B798:B800"/>
    <mergeCell ref="C798:C800"/>
    <mergeCell ref="D798:D800"/>
    <mergeCell ref="E798:E800"/>
    <mergeCell ref="F798:F800"/>
    <mergeCell ref="G807:G809"/>
    <mergeCell ref="H807:H809"/>
    <mergeCell ref="I807:I809"/>
    <mergeCell ref="L807:L809"/>
    <mergeCell ref="A807:A809"/>
    <mergeCell ref="B807:B809"/>
    <mergeCell ref="C807:C809"/>
    <mergeCell ref="D807:D809"/>
    <mergeCell ref="E807:E809"/>
    <mergeCell ref="F807:F809"/>
    <mergeCell ref="G804:G806"/>
    <mergeCell ref="H804:H806"/>
    <mergeCell ref="I804:I806"/>
    <mergeCell ref="L804:L806"/>
    <mergeCell ref="G801:G803"/>
    <mergeCell ref="H801:H803"/>
    <mergeCell ref="I801:I803"/>
    <mergeCell ref="L801:L803"/>
    <mergeCell ref="A804:A806"/>
    <mergeCell ref="B804:B806"/>
    <mergeCell ref="C804:C806"/>
    <mergeCell ref="D804:D806"/>
    <mergeCell ref="E804:E806"/>
    <mergeCell ref="F804:F806"/>
    <mergeCell ref="G813:G815"/>
    <mergeCell ref="H813:H815"/>
    <mergeCell ref="I813:I815"/>
    <mergeCell ref="L813:L815"/>
    <mergeCell ref="A813:A815"/>
    <mergeCell ref="B813:B815"/>
    <mergeCell ref="C813:C815"/>
    <mergeCell ref="D813:D815"/>
    <mergeCell ref="E813:E815"/>
    <mergeCell ref="F813:F815"/>
    <mergeCell ref="G810:G812"/>
    <mergeCell ref="H810:H812"/>
    <mergeCell ref="I810:I812"/>
    <mergeCell ref="L810:L812"/>
    <mergeCell ref="A810:A812"/>
    <mergeCell ref="B810:B812"/>
    <mergeCell ref="C810:C812"/>
    <mergeCell ref="D810:D812"/>
    <mergeCell ref="E810:E812"/>
    <mergeCell ref="F810:F812"/>
    <mergeCell ref="G819:G821"/>
    <mergeCell ref="H819:H821"/>
    <mergeCell ref="I819:I821"/>
    <mergeCell ref="L819:L821"/>
    <mergeCell ref="A819:A821"/>
    <mergeCell ref="B819:B821"/>
    <mergeCell ref="C819:C821"/>
    <mergeCell ref="D819:D821"/>
    <mergeCell ref="E819:E821"/>
    <mergeCell ref="F819:F821"/>
    <mergeCell ref="G816:G818"/>
    <mergeCell ref="H816:H818"/>
    <mergeCell ref="I816:I818"/>
    <mergeCell ref="L816:L818"/>
    <mergeCell ref="A816:A818"/>
    <mergeCell ref="B816:B818"/>
    <mergeCell ref="C816:C818"/>
    <mergeCell ref="D816:D818"/>
    <mergeCell ref="E816:E818"/>
    <mergeCell ref="F816:F818"/>
    <mergeCell ref="G825:G827"/>
    <mergeCell ref="H825:H827"/>
    <mergeCell ref="I825:I827"/>
    <mergeCell ref="L825:L827"/>
    <mergeCell ref="A825:A827"/>
    <mergeCell ref="B825:B827"/>
    <mergeCell ref="C825:C827"/>
    <mergeCell ref="D825:D827"/>
    <mergeCell ref="E825:E827"/>
    <mergeCell ref="F825:F827"/>
    <mergeCell ref="G822:G824"/>
    <mergeCell ref="H822:H824"/>
    <mergeCell ref="I822:I824"/>
    <mergeCell ref="L822:L824"/>
    <mergeCell ref="A822:A824"/>
    <mergeCell ref="B822:B824"/>
    <mergeCell ref="C822:C824"/>
    <mergeCell ref="D822:D824"/>
    <mergeCell ref="E822:E824"/>
    <mergeCell ref="F822:F824"/>
    <mergeCell ref="G831:G833"/>
    <mergeCell ref="H831:H833"/>
    <mergeCell ref="I831:I833"/>
    <mergeCell ref="L831:L833"/>
    <mergeCell ref="A831:A833"/>
    <mergeCell ref="B831:B833"/>
    <mergeCell ref="C831:C833"/>
    <mergeCell ref="D831:D833"/>
    <mergeCell ref="E831:E833"/>
    <mergeCell ref="F831:F833"/>
    <mergeCell ref="G828:G830"/>
    <mergeCell ref="H828:H830"/>
    <mergeCell ref="I828:I830"/>
    <mergeCell ref="L828:L830"/>
    <mergeCell ref="A828:A830"/>
    <mergeCell ref="B828:B830"/>
    <mergeCell ref="C828:C830"/>
    <mergeCell ref="D828:D830"/>
    <mergeCell ref="E828:E830"/>
    <mergeCell ref="F828:F830"/>
    <mergeCell ref="G837:G839"/>
    <mergeCell ref="H837:H839"/>
    <mergeCell ref="I837:I839"/>
    <mergeCell ref="L837:L839"/>
    <mergeCell ref="A837:A839"/>
    <mergeCell ref="B837:B839"/>
    <mergeCell ref="C837:C839"/>
    <mergeCell ref="D837:D839"/>
    <mergeCell ref="E837:E839"/>
    <mergeCell ref="F837:F839"/>
    <mergeCell ref="G834:G836"/>
    <mergeCell ref="H834:H836"/>
    <mergeCell ref="I834:I836"/>
    <mergeCell ref="L834:L836"/>
    <mergeCell ref="A834:A836"/>
    <mergeCell ref="B834:B836"/>
    <mergeCell ref="C834:C836"/>
    <mergeCell ref="D834:D836"/>
    <mergeCell ref="E834:E836"/>
    <mergeCell ref="F834:F836"/>
    <mergeCell ref="G843:G845"/>
    <mergeCell ref="H843:H845"/>
    <mergeCell ref="I843:I845"/>
    <mergeCell ref="L843:L845"/>
    <mergeCell ref="A843:A845"/>
    <mergeCell ref="B843:B845"/>
    <mergeCell ref="C843:C845"/>
    <mergeCell ref="D843:D845"/>
    <mergeCell ref="E843:E845"/>
    <mergeCell ref="F843:F845"/>
    <mergeCell ref="G840:G842"/>
    <mergeCell ref="H840:H842"/>
    <mergeCell ref="I840:I842"/>
    <mergeCell ref="L840:L842"/>
    <mergeCell ref="A840:A842"/>
    <mergeCell ref="B840:B842"/>
    <mergeCell ref="C840:C842"/>
    <mergeCell ref="D840:D842"/>
    <mergeCell ref="E840:E842"/>
    <mergeCell ref="F840:F842"/>
    <mergeCell ref="G849:G851"/>
    <mergeCell ref="H849:H851"/>
    <mergeCell ref="I849:I851"/>
    <mergeCell ref="L849:L851"/>
    <mergeCell ref="A849:A851"/>
    <mergeCell ref="B849:B851"/>
    <mergeCell ref="C849:C851"/>
    <mergeCell ref="D849:D851"/>
    <mergeCell ref="E849:E851"/>
    <mergeCell ref="F849:F851"/>
    <mergeCell ref="G846:G848"/>
    <mergeCell ref="H846:H848"/>
    <mergeCell ref="I846:I848"/>
    <mergeCell ref="L846:L848"/>
    <mergeCell ref="A846:A848"/>
    <mergeCell ref="B846:B848"/>
    <mergeCell ref="C846:C848"/>
    <mergeCell ref="D846:D848"/>
    <mergeCell ref="E846:E848"/>
    <mergeCell ref="F846:F848"/>
    <mergeCell ref="G855:G857"/>
    <mergeCell ref="H855:H857"/>
    <mergeCell ref="I855:I857"/>
    <mergeCell ref="L855:L857"/>
    <mergeCell ref="A855:A857"/>
    <mergeCell ref="B855:B857"/>
    <mergeCell ref="C855:C857"/>
    <mergeCell ref="D855:D857"/>
    <mergeCell ref="E855:E857"/>
    <mergeCell ref="F855:F857"/>
    <mergeCell ref="G852:G854"/>
    <mergeCell ref="H852:H854"/>
    <mergeCell ref="I852:I854"/>
    <mergeCell ref="L852:L854"/>
    <mergeCell ref="A852:A854"/>
    <mergeCell ref="B852:B854"/>
    <mergeCell ref="C852:C854"/>
    <mergeCell ref="D852:D854"/>
    <mergeCell ref="E852:E854"/>
    <mergeCell ref="F852:F854"/>
    <mergeCell ref="A858:A860"/>
    <mergeCell ref="B858:B860"/>
    <mergeCell ref="C858:C860"/>
    <mergeCell ref="D858:D860"/>
    <mergeCell ref="E858:E860"/>
    <mergeCell ref="F858:F860"/>
    <mergeCell ref="G858:G860"/>
    <mergeCell ref="H858:H860"/>
    <mergeCell ref="I858:I860"/>
    <mergeCell ref="L858:L860"/>
    <mergeCell ref="A861:A863"/>
    <mergeCell ref="B861:B863"/>
    <mergeCell ref="C861:C863"/>
    <mergeCell ref="D861:D863"/>
    <mergeCell ref="E861:E863"/>
    <mergeCell ref="F861:F863"/>
    <mergeCell ref="G861:G863"/>
    <mergeCell ref="H861:H863"/>
    <mergeCell ref="I861:I863"/>
    <mergeCell ref="L861:L863"/>
    <mergeCell ref="A864:A866"/>
    <mergeCell ref="B864:B866"/>
    <mergeCell ref="C864:C866"/>
    <mergeCell ref="D864:D866"/>
    <mergeCell ref="E864:E866"/>
    <mergeCell ref="F864:F866"/>
    <mergeCell ref="G864:G866"/>
    <mergeCell ref="H864:H866"/>
    <mergeCell ref="I864:I866"/>
    <mergeCell ref="L864:L866"/>
    <mergeCell ref="A867:A869"/>
    <mergeCell ref="B867:B869"/>
    <mergeCell ref="C867:C869"/>
    <mergeCell ref="D867:D869"/>
    <mergeCell ref="E867:E869"/>
    <mergeCell ref="F867:F869"/>
    <mergeCell ref="G867:G869"/>
    <mergeCell ref="H867:H869"/>
    <mergeCell ref="I867:I869"/>
    <mergeCell ref="L867:L869"/>
    <mergeCell ref="A870:A872"/>
    <mergeCell ref="B870:B872"/>
    <mergeCell ref="C870:C872"/>
    <mergeCell ref="D870:D872"/>
    <mergeCell ref="E870:E872"/>
    <mergeCell ref="F870:F872"/>
    <mergeCell ref="G870:G872"/>
    <mergeCell ref="H870:H872"/>
    <mergeCell ref="I870:I872"/>
    <mergeCell ref="L870:L872"/>
    <mergeCell ref="A873:A875"/>
    <mergeCell ref="B873:B875"/>
    <mergeCell ref="C873:C875"/>
    <mergeCell ref="D873:D875"/>
    <mergeCell ref="E873:E875"/>
    <mergeCell ref="F873:F875"/>
    <mergeCell ref="G873:G875"/>
    <mergeCell ref="H873:H875"/>
    <mergeCell ref="I873:I875"/>
    <mergeCell ref="L873:L875"/>
    <mergeCell ref="A876:A878"/>
    <mergeCell ref="B876:B878"/>
    <mergeCell ref="C876:C878"/>
    <mergeCell ref="D876:D878"/>
    <mergeCell ref="E876:E878"/>
    <mergeCell ref="F876:F878"/>
    <mergeCell ref="G876:G878"/>
    <mergeCell ref="H876:H878"/>
    <mergeCell ref="I876:I878"/>
    <mergeCell ref="L876:L878"/>
    <mergeCell ref="A879:A881"/>
    <mergeCell ref="B879:B881"/>
    <mergeCell ref="C879:C881"/>
    <mergeCell ref="D879:D881"/>
    <mergeCell ref="E879:E881"/>
    <mergeCell ref="F879:F881"/>
    <mergeCell ref="G879:G881"/>
    <mergeCell ref="H879:H881"/>
    <mergeCell ref="I879:I881"/>
    <mergeCell ref="L879:L881"/>
    <mergeCell ref="A882:A884"/>
    <mergeCell ref="B882:B884"/>
    <mergeCell ref="C882:C884"/>
    <mergeCell ref="D882:D884"/>
    <mergeCell ref="E882:E884"/>
    <mergeCell ref="F882:F884"/>
    <mergeCell ref="G882:G884"/>
    <mergeCell ref="H882:H884"/>
    <mergeCell ref="I882:I884"/>
    <mergeCell ref="L882:L884"/>
    <mergeCell ref="A885:A887"/>
    <mergeCell ref="B885:B887"/>
    <mergeCell ref="C885:C887"/>
    <mergeCell ref="D885:D887"/>
    <mergeCell ref="E885:E887"/>
    <mergeCell ref="F885:F887"/>
    <mergeCell ref="G885:G887"/>
    <mergeCell ref="H885:H887"/>
    <mergeCell ref="I885:I887"/>
    <mergeCell ref="L885:L887"/>
    <mergeCell ref="F894:F896"/>
    <mergeCell ref="G894:G896"/>
    <mergeCell ref="H894:H896"/>
    <mergeCell ref="I894:I896"/>
    <mergeCell ref="L894:L896"/>
    <mergeCell ref="F897:F899"/>
    <mergeCell ref="G897:G899"/>
    <mergeCell ref="H897:H899"/>
    <mergeCell ref="I897:I899"/>
    <mergeCell ref="L897:L899"/>
    <mergeCell ref="F888:F890"/>
    <mergeCell ref="G888:G890"/>
    <mergeCell ref="H888:H890"/>
    <mergeCell ref="I888:I890"/>
    <mergeCell ref="L888:L890"/>
    <mergeCell ref="F891:F893"/>
    <mergeCell ref="G891:G893"/>
    <mergeCell ref="H891:H893"/>
    <mergeCell ref="I891:I893"/>
    <mergeCell ref="L891:L893"/>
    <mergeCell ref="F906:F908"/>
    <mergeCell ref="G906:G908"/>
    <mergeCell ref="H906:H908"/>
    <mergeCell ref="I906:I908"/>
    <mergeCell ref="L906:L908"/>
    <mergeCell ref="F909:F911"/>
    <mergeCell ref="G909:G911"/>
    <mergeCell ref="H909:H911"/>
    <mergeCell ref="I909:I911"/>
    <mergeCell ref="L909:L911"/>
    <mergeCell ref="F900:F902"/>
    <mergeCell ref="G900:G902"/>
    <mergeCell ref="H900:H902"/>
    <mergeCell ref="I900:I902"/>
    <mergeCell ref="L900:L902"/>
    <mergeCell ref="F903:F905"/>
    <mergeCell ref="G903:G905"/>
    <mergeCell ref="H903:H905"/>
    <mergeCell ref="I903:I905"/>
    <mergeCell ref="L903:L905"/>
    <mergeCell ref="H918:H920"/>
    <mergeCell ref="I918:I920"/>
    <mergeCell ref="L918:L920"/>
    <mergeCell ref="F921:F923"/>
    <mergeCell ref="G921:G923"/>
    <mergeCell ref="H921:H923"/>
    <mergeCell ref="I921:I923"/>
    <mergeCell ref="L921:L923"/>
    <mergeCell ref="F912:F914"/>
    <mergeCell ref="G912:G914"/>
    <mergeCell ref="H912:H914"/>
    <mergeCell ref="I912:I914"/>
    <mergeCell ref="L912:L914"/>
    <mergeCell ref="F915:F917"/>
    <mergeCell ref="G915:G917"/>
    <mergeCell ref="H915:H917"/>
    <mergeCell ref="I915:I917"/>
    <mergeCell ref="L915:L917"/>
    <mergeCell ref="A888:A890"/>
    <mergeCell ref="B888:B890"/>
    <mergeCell ref="C888:C890"/>
    <mergeCell ref="D888:D890"/>
    <mergeCell ref="E888:E890"/>
    <mergeCell ref="A891:A893"/>
    <mergeCell ref="B891:B893"/>
    <mergeCell ref="C891:C893"/>
    <mergeCell ref="D891:D893"/>
    <mergeCell ref="E891:E893"/>
    <mergeCell ref="A894:A896"/>
    <mergeCell ref="B894:B896"/>
    <mergeCell ref="C894:C896"/>
    <mergeCell ref="D894:D896"/>
    <mergeCell ref="E894:E896"/>
    <mergeCell ref="A897:A899"/>
    <mergeCell ref="B897:B899"/>
    <mergeCell ref="C897:C899"/>
    <mergeCell ref="D897:D899"/>
    <mergeCell ref="E897:E899"/>
    <mergeCell ref="A900:A902"/>
    <mergeCell ref="B900:B902"/>
    <mergeCell ref="C900:C902"/>
    <mergeCell ref="D900:D902"/>
    <mergeCell ref="E900:E902"/>
    <mergeCell ref="A903:A905"/>
    <mergeCell ref="B903:B905"/>
    <mergeCell ref="C903:C905"/>
    <mergeCell ref="D903:D905"/>
    <mergeCell ref="E903:E905"/>
    <mergeCell ref="A906:A908"/>
    <mergeCell ref="B906:B908"/>
    <mergeCell ref="C906:C908"/>
    <mergeCell ref="D906:D908"/>
    <mergeCell ref="E906:E908"/>
    <mergeCell ref="A909:A911"/>
    <mergeCell ref="B909:B911"/>
    <mergeCell ref="C909:C911"/>
    <mergeCell ref="D909:D911"/>
    <mergeCell ref="E909:E911"/>
    <mergeCell ref="A912:A914"/>
    <mergeCell ref="B912:B914"/>
    <mergeCell ref="C912:C914"/>
    <mergeCell ref="D912:D914"/>
    <mergeCell ref="E912:E914"/>
    <mergeCell ref="A915:A917"/>
    <mergeCell ref="B915:B917"/>
    <mergeCell ref="C915:C917"/>
    <mergeCell ref="D915:D917"/>
    <mergeCell ref="E915:E917"/>
    <mergeCell ref="A918:A920"/>
    <mergeCell ref="B918:B920"/>
    <mergeCell ref="C918:C920"/>
    <mergeCell ref="D918:D920"/>
    <mergeCell ref="E918:E920"/>
    <mergeCell ref="A921:A923"/>
    <mergeCell ref="B921:B923"/>
    <mergeCell ref="C921:C923"/>
    <mergeCell ref="D921:D923"/>
    <mergeCell ref="E921:E923"/>
    <mergeCell ref="A924:A926"/>
    <mergeCell ref="B924:B926"/>
    <mergeCell ref="C924:C926"/>
    <mergeCell ref="D924:D926"/>
    <mergeCell ref="E924:E926"/>
    <mergeCell ref="F924:F926"/>
    <mergeCell ref="G924:G926"/>
    <mergeCell ref="F918:F920"/>
    <mergeCell ref="G918:G920"/>
    <mergeCell ref="H924:H926"/>
    <mergeCell ref="I924:I926"/>
    <mergeCell ref="L924:L926"/>
    <mergeCell ref="A927:A929"/>
    <mergeCell ref="B927:B929"/>
    <mergeCell ref="C927:C929"/>
    <mergeCell ref="D927:D929"/>
    <mergeCell ref="E927:E929"/>
    <mergeCell ref="F927:F929"/>
    <mergeCell ref="G927:G929"/>
    <mergeCell ref="H927:H929"/>
    <mergeCell ref="I927:I929"/>
    <mergeCell ref="L927:L929"/>
    <mergeCell ref="A930:A932"/>
    <mergeCell ref="B930:B932"/>
    <mergeCell ref="C930:C932"/>
    <mergeCell ref="D930:D932"/>
    <mergeCell ref="E930:E932"/>
    <mergeCell ref="F930:F932"/>
    <mergeCell ref="G930:G932"/>
    <mergeCell ref="H930:H932"/>
    <mergeCell ref="I930:I932"/>
    <mergeCell ref="L930:L932"/>
    <mergeCell ref="A933:A935"/>
    <mergeCell ref="B933:B935"/>
    <mergeCell ref="C933:C935"/>
    <mergeCell ref="D933:D935"/>
    <mergeCell ref="E933:E935"/>
    <mergeCell ref="F933:F935"/>
    <mergeCell ref="G933:G935"/>
    <mergeCell ref="H933:H935"/>
    <mergeCell ref="I933:I935"/>
    <mergeCell ref="L933:L935"/>
    <mergeCell ref="A936:A938"/>
    <mergeCell ref="B936:B938"/>
    <mergeCell ref="C936:C938"/>
    <mergeCell ref="D936:D938"/>
    <mergeCell ref="E936:E938"/>
    <mergeCell ref="F936:F938"/>
    <mergeCell ref="G936:G938"/>
    <mergeCell ref="H936:H938"/>
    <mergeCell ref="I936:I938"/>
    <mergeCell ref="L936:L938"/>
    <mergeCell ref="A939:A941"/>
    <mergeCell ref="B939:B941"/>
    <mergeCell ref="C939:C941"/>
    <mergeCell ref="D939:D941"/>
    <mergeCell ref="E939:E941"/>
    <mergeCell ref="F939:F941"/>
    <mergeCell ref="G939:G941"/>
    <mergeCell ref="H939:H941"/>
    <mergeCell ref="I939:I941"/>
    <mergeCell ref="A942:A944"/>
    <mergeCell ref="B942:B944"/>
    <mergeCell ref="C942:C944"/>
    <mergeCell ref="D942:D944"/>
    <mergeCell ref="E942:E944"/>
    <mergeCell ref="F942:F944"/>
    <mergeCell ref="G942:G944"/>
    <mergeCell ref="H942:H944"/>
    <mergeCell ref="I942:I944"/>
    <mergeCell ref="L942:L944"/>
    <mergeCell ref="A945:A947"/>
    <mergeCell ref="B945:B947"/>
    <mergeCell ref="C945:C947"/>
    <mergeCell ref="D945:D947"/>
    <mergeCell ref="E945:E947"/>
    <mergeCell ref="F945:F947"/>
    <mergeCell ref="G945:G947"/>
    <mergeCell ref="H945:H947"/>
    <mergeCell ref="I945:I947"/>
    <mergeCell ref="L945:L947"/>
    <mergeCell ref="A948:A950"/>
    <mergeCell ref="B948:B950"/>
    <mergeCell ref="C948:C950"/>
    <mergeCell ref="D948:D950"/>
    <mergeCell ref="E948:E950"/>
    <mergeCell ref="F948:F950"/>
    <mergeCell ref="G948:G950"/>
    <mergeCell ref="H948:H950"/>
    <mergeCell ref="I948:I950"/>
    <mergeCell ref="L948:L950"/>
    <mergeCell ref="A951:A953"/>
    <mergeCell ref="B951:B953"/>
    <mergeCell ref="C951:C953"/>
    <mergeCell ref="D951:D953"/>
    <mergeCell ref="E951:E953"/>
    <mergeCell ref="F951:F953"/>
    <mergeCell ref="G951:G953"/>
    <mergeCell ref="H951:H953"/>
    <mergeCell ref="I951:I953"/>
    <mergeCell ref="L951:L953"/>
    <mergeCell ref="A954:A956"/>
    <mergeCell ref="B954:B956"/>
    <mergeCell ref="C954:C956"/>
    <mergeCell ref="D954:D956"/>
    <mergeCell ref="E954:E956"/>
    <mergeCell ref="F954:F956"/>
    <mergeCell ref="G954:G956"/>
    <mergeCell ref="H954:H956"/>
    <mergeCell ref="I954:I956"/>
    <mergeCell ref="L954:L956"/>
    <mergeCell ref="A957:A959"/>
    <mergeCell ref="B957:B959"/>
    <mergeCell ref="C957:C959"/>
    <mergeCell ref="D957:D959"/>
    <mergeCell ref="E957:E959"/>
    <mergeCell ref="F957:F959"/>
    <mergeCell ref="G957:G959"/>
    <mergeCell ref="H957:H959"/>
    <mergeCell ref="I957:I959"/>
    <mergeCell ref="L957:L959"/>
    <mergeCell ref="A960:A962"/>
    <mergeCell ref="B960:B962"/>
    <mergeCell ref="C960:C962"/>
    <mergeCell ref="D960:D962"/>
    <mergeCell ref="E960:E962"/>
    <mergeCell ref="F960:F962"/>
    <mergeCell ref="G960:G962"/>
    <mergeCell ref="H960:H962"/>
    <mergeCell ref="I960:I962"/>
    <mergeCell ref="L960:L962"/>
    <mergeCell ref="A963:A965"/>
    <mergeCell ref="B963:B965"/>
    <mergeCell ref="C963:C965"/>
    <mergeCell ref="D963:D965"/>
    <mergeCell ref="E963:E965"/>
    <mergeCell ref="F963:F965"/>
    <mergeCell ref="G963:G965"/>
    <mergeCell ref="H963:H965"/>
    <mergeCell ref="I963:I965"/>
    <mergeCell ref="L963:L965"/>
    <mergeCell ref="A966:A968"/>
    <mergeCell ref="B966:B968"/>
    <mergeCell ref="C966:C968"/>
    <mergeCell ref="D966:D968"/>
    <mergeCell ref="E966:E968"/>
    <mergeCell ref="F966:F968"/>
    <mergeCell ref="G966:G968"/>
    <mergeCell ref="H966:H968"/>
    <mergeCell ref="I966:I968"/>
    <mergeCell ref="A969:A971"/>
    <mergeCell ref="B969:B971"/>
    <mergeCell ref="C969:C971"/>
    <mergeCell ref="D969:D971"/>
    <mergeCell ref="E969:E971"/>
    <mergeCell ref="F969:F971"/>
    <mergeCell ref="G969:G971"/>
    <mergeCell ref="H969:H971"/>
    <mergeCell ref="I969:I971"/>
    <mergeCell ref="A972:A974"/>
    <mergeCell ref="B972:B974"/>
    <mergeCell ref="C972:C974"/>
    <mergeCell ref="D972:D974"/>
    <mergeCell ref="E972:E974"/>
    <mergeCell ref="F972:F974"/>
    <mergeCell ref="G972:G974"/>
    <mergeCell ref="H972:H974"/>
    <mergeCell ref="I972:I974"/>
    <mergeCell ref="A975:A977"/>
    <mergeCell ref="B975:B977"/>
    <mergeCell ref="C975:C977"/>
    <mergeCell ref="D975:D977"/>
    <mergeCell ref="E975:E977"/>
    <mergeCell ref="F975:F977"/>
    <mergeCell ref="G975:G977"/>
    <mergeCell ref="H975:H977"/>
    <mergeCell ref="I975:I977"/>
    <mergeCell ref="A978:A980"/>
    <mergeCell ref="B978:B980"/>
    <mergeCell ref="C978:C980"/>
    <mergeCell ref="D978:D980"/>
    <mergeCell ref="E978:E980"/>
    <mergeCell ref="F978:F980"/>
    <mergeCell ref="G978:G980"/>
    <mergeCell ref="H978:H980"/>
    <mergeCell ref="I978:I980"/>
    <mergeCell ref="A981:A983"/>
    <mergeCell ref="B981:B983"/>
    <mergeCell ref="C981:C983"/>
    <mergeCell ref="D981:D983"/>
    <mergeCell ref="E981:E983"/>
    <mergeCell ref="F981:F983"/>
    <mergeCell ref="G981:G983"/>
    <mergeCell ref="H981:H983"/>
    <mergeCell ref="I981:I983"/>
    <mergeCell ref="A984:A986"/>
    <mergeCell ref="B984:B986"/>
    <mergeCell ref="C984:C986"/>
    <mergeCell ref="D984:D986"/>
    <mergeCell ref="E984:E986"/>
    <mergeCell ref="F984:F986"/>
    <mergeCell ref="G984:G986"/>
    <mergeCell ref="H984:H986"/>
    <mergeCell ref="I984:I986"/>
    <mergeCell ref="A996:A998"/>
    <mergeCell ref="B996:B998"/>
    <mergeCell ref="C996:C998"/>
    <mergeCell ref="D996:D998"/>
    <mergeCell ref="E996:E998"/>
    <mergeCell ref="F996:F998"/>
    <mergeCell ref="G996:G998"/>
    <mergeCell ref="H996:H998"/>
    <mergeCell ref="I996:I998"/>
    <mergeCell ref="A987:A989"/>
    <mergeCell ref="B987:B989"/>
    <mergeCell ref="C987:C989"/>
    <mergeCell ref="D987:D989"/>
    <mergeCell ref="E987:E989"/>
    <mergeCell ref="F987:F989"/>
    <mergeCell ref="G987:G989"/>
    <mergeCell ref="H987:H989"/>
    <mergeCell ref="I987:I989"/>
    <mergeCell ref="A990:A992"/>
    <mergeCell ref="B990:B992"/>
    <mergeCell ref="C990:C992"/>
    <mergeCell ref="D990:D992"/>
    <mergeCell ref="E990:E992"/>
    <mergeCell ref="F990:F992"/>
    <mergeCell ref="G990:G992"/>
    <mergeCell ref="H990:H992"/>
    <mergeCell ref="I990:I992"/>
    <mergeCell ref="A999:A1001"/>
    <mergeCell ref="B999:B1001"/>
    <mergeCell ref="C999:C1001"/>
    <mergeCell ref="D999:D1001"/>
    <mergeCell ref="E999:E1001"/>
    <mergeCell ref="F999:F1001"/>
    <mergeCell ref="G999:G1001"/>
    <mergeCell ref="H999:H1001"/>
    <mergeCell ref="I999:I1001"/>
    <mergeCell ref="L966:L968"/>
    <mergeCell ref="L969:L971"/>
    <mergeCell ref="L972:L974"/>
    <mergeCell ref="L975:L977"/>
    <mergeCell ref="L978:L980"/>
    <mergeCell ref="L981:L983"/>
    <mergeCell ref="L984:L986"/>
    <mergeCell ref="L987:L989"/>
    <mergeCell ref="L990:L992"/>
    <mergeCell ref="L993:L995"/>
    <mergeCell ref="L996:L998"/>
    <mergeCell ref="L999:L1001"/>
    <mergeCell ref="A993:A995"/>
    <mergeCell ref="B993:B995"/>
    <mergeCell ref="C993:C995"/>
    <mergeCell ref="D993:D995"/>
    <mergeCell ref="E993:E995"/>
    <mergeCell ref="F993:F995"/>
    <mergeCell ref="G993:G995"/>
    <mergeCell ref="H993:H995"/>
    <mergeCell ref="I993:I995"/>
    <mergeCell ref="A1002:A1004"/>
    <mergeCell ref="B1002:B1004"/>
    <mergeCell ref="C1002:C1004"/>
    <mergeCell ref="D1002:D1004"/>
    <mergeCell ref="E1002:E1004"/>
    <mergeCell ref="F1002:F1004"/>
    <mergeCell ref="G1002:G1004"/>
    <mergeCell ref="H1002:H1004"/>
    <mergeCell ref="I1002:I1004"/>
    <mergeCell ref="A1005:A1007"/>
    <mergeCell ref="B1005:B1007"/>
    <mergeCell ref="C1005:C1007"/>
    <mergeCell ref="D1005:D1007"/>
    <mergeCell ref="E1005:E1007"/>
    <mergeCell ref="F1005:F1007"/>
    <mergeCell ref="G1005:G1007"/>
    <mergeCell ref="H1005:H1007"/>
    <mergeCell ref="I1005:I1007"/>
    <mergeCell ref="A1008:A1010"/>
    <mergeCell ref="B1008:B1010"/>
    <mergeCell ref="C1008:C1010"/>
    <mergeCell ref="D1008:D1010"/>
    <mergeCell ref="E1008:E1010"/>
    <mergeCell ref="F1008:F1010"/>
    <mergeCell ref="G1008:G1010"/>
    <mergeCell ref="H1008:H1010"/>
    <mergeCell ref="I1008:I1010"/>
    <mergeCell ref="A1011:A1013"/>
    <mergeCell ref="B1011:B1013"/>
    <mergeCell ref="C1011:C1013"/>
    <mergeCell ref="D1011:D1013"/>
    <mergeCell ref="E1011:E1013"/>
    <mergeCell ref="F1011:F1013"/>
    <mergeCell ref="G1011:G1013"/>
    <mergeCell ref="H1011:H1013"/>
    <mergeCell ref="I1011:I1013"/>
    <mergeCell ref="A1014:A1016"/>
    <mergeCell ref="B1014:B1016"/>
    <mergeCell ref="C1014:C1016"/>
    <mergeCell ref="D1014:D1016"/>
    <mergeCell ref="E1014:E1016"/>
    <mergeCell ref="F1014:F1016"/>
    <mergeCell ref="G1014:G1016"/>
    <mergeCell ref="H1014:H1016"/>
    <mergeCell ref="I1014:I1016"/>
    <mergeCell ref="A1017:A1019"/>
    <mergeCell ref="B1017:B1019"/>
    <mergeCell ref="C1017:C1019"/>
    <mergeCell ref="D1017:D1019"/>
    <mergeCell ref="E1017:E1019"/>
    <mergeCell ref="F1017:F1019"/>
    <mergeCell ref="G1017:G1019"/>
    <mergeCell ref="H1017:H1019"/>
    <mergeCell ref="I1017:I1019"/>
    <mergeCell ref="A1020:A1022"/>
    <mergeCell ref="B1020:B1022"/>
    <mergeCell ref="C1020:C1022"/>
    <mergeCell ref="D1020:D1022"/>
    <mergeCell ref="E1020:E1022"/>
    <mergeCell ref="F1020:F1022"/>
    <mergeCell ref="G1020:G1022"/>
    <mergeCell ref="H1020:H1022"/>
    <mergeCell ref="I1020:I1022"/>
    <mergeCell ref="A1023:A1025"/>
    <mergeCell ref="B1023:B1025"/>
    <mergeCell ref="C1023:C1025"/>
    <mergeCell ref="D1023:D1025"/>
    <mergeCell ref="E1023:E1025"/>
    <mergeCell ref="F1023:F1025"/>
    <mergeCell ref="G1023:G1025"/>
    <mergeCell ref="H1023:H1025"/>
    <mergeCell ref="I1023:I1025"/>
    <mergeCell ref="A1026:A1028"/>
    <mergeCell ref="B1026:B1028"/>
    <mergeCell ref="C1026:C1028"/>
    <mergeCell ref="D1026:D1028"/>
    <mergeCell ref="E1026:E1028"/>
    <mergeCell ref="F1026:F1028"/>
    <mergeCell ref="G1026:G1028"/>
    <mergeCell ref="H1026:H1028"/>
    <mergeCell ref="I1026:I1028"/>
    <mergeCell ref="A1029:A1031"/>
    <mergeCell ref="B1029:B1031"/>
    <mergeCell ref="C1029:C1031"/>
    <mergeCell ref="D1029:D1031"/>
    <mergeCell ref="E1029:E1031"/>
    <mergeCell ref="F1029:F1031"/>
    <mergeCell ref="G1029:G1031"/>
    <mergeCell ref="H1029:H1031"/>
    <mergeCell ref="I1029:I1031"/>
    <mergeCell ref="A1035:A1037"/>
    <mergeCell ref="B1035:B1037"/>
    <mergeCell ref="C1035:C1037"/>
    <mergeCell ref="D1035:D1037"/>
    <mergeCell ref="E1035:E1037"/>
    <mergeCell ref="F1035:F1037"/>
    <mergeCell ref="G1035:G1037"/>
    <mergeCell ref="H1035:H1037"/>
    <mergeCell ref="I1035:I1037"/>
    <mergeCell ref="L1002:L1004"/>
    <mergeCell ref="L1005:L1007"/>
    <mergeCell ref="L1008:L1010"/>
    <mergeCell ref="L1011:L1013"/>
    <mergeCell ref="L1014:L1016"/>
    <mergeCell ref="L1017:L1019"/>
    <mergeCell ref="L1020:L1022"/>
    <mergeCell ref="L1023:L1025"/>
    <mergeCell ref="L1026:L1028"/>
    <mergeCell ref="L1029:L1031"/>
    <mergeCell ref="L1032:L1034"/>
    <mergeCell ref="L1035:L1037"/>
    <mergeCell ref="A1032:A1034"/>
    <mergeCell ref="B1032:B1034"/>
    <mergeCell ref="C1032:C1034"/>
    <mergeCell ref="D1032:D1034"/>
    <mergeCell ref="E1032:E1034"/>
    <mergeCell ref="F1032:F1034"/>
    <mergeCell ref="G1032:G1034"/>
    <mergeCell ref="H1032:H1034"/>
    <mergeCell ref="I1032:I1034"/>
    <mergeCell ref="A1038:A1040"/>
    <mergeCell ref="B1038:B1040"/>
    <mergeCell ref="C1038:C1040"/>
    <mergeCell ref="D1038:D1040"/>
    <mergeCell ref="E1038:E1040"/>
    <mergeCell ref="F1038:F1040"/>
    <mergeCell ref="G1038:G1040"/>
    <mergeCell ref="H1038:H1040"/>
    <mergeCell ref="I1038:I1040"/>
    <mergeCell ref="A1041:A1043"/>
    <mergeCell ref="B1041:B1043"/>
    <mergeCell ref="C1041:C1043"/>
    <mergeCell ref="D1041:D1043"/>
    <mergeCell ref="E1041:E1043"/>
    <mergeCell ref="F1041:F1043"/>
    <mergeCell ref="G1041:G1043"/>
    <mergeCell ref="H1041:H1043"/>
    <mergeCell ref="I1041:I1043"/>
    <mergeCell ref="A1044:A1046"/>
    <mergeCell ref="B1044:B1046"/>
    <mergeCell ref="C1044:C1046"/>
    <mergeCell ref="D1044:D1046"/>
    <mergeCell ref="E1044:E1046"/>
    <mergeCell ref="F1044:F1046"/>
    <mergeCell ref="G1044:G1046"/>
    <mergeCell ref="H1044:H1046"/>
    <mergeCell ref="I1044:I1046"/>
    <mergeCell ref="A1047:A1049"/>
    <mergeCell ref="B1047:B1049"/>
    <mergeCell ref="C1047:C1049"/>
    <mergeCell ref="D1047:D1049"/>
    <mergeCell ref="E1047:E1049"/>
    <mergeCell ref="F1047:F1049"/>
    <mergeCell ref="G1047:G1049"/>
    <mergeCell ref="H1047:H1049"/>
    <mergeCell ref="I1047:I1049"/>
    <mergeCell ref="A1050:A1052"/>
    <mergeCell ref="B1050:B1052"/>
    <mergeCell ref="C1050:C1052"/>
    <mergeCell ref="D1050:D1052"/>
    <mergeCell ref="E1050:E1052"/>
    <mergeCell ref="F1050:F1052"/>
    <mergeCell ref="G1050:G1052"/>
    <mergeCell ref="H1050:H1052"/>
    <mergeCell ref="I1050:I1052"/>
    <mergeCell ref="A1053:A1055"/>
    <mergeCell ref="B1053:B1055"/>
    <mergeCell ref="C1053:C1055"/>
    <mergeCell ref="D1053:D1055"/>
    <mergeCell ref="E1053:E1055"/>
    <mergeCell ref="F1053:F1055"/>
    <mergeCell ref="G1053:G1055"/>
    <mergeCell ref="H1053:H1055"/>
    <mergeCell ref="I1053:I1055"/>
    <mergeCell ref="A1056:A1058"/>
    <mergeCell ref="B1056:B1058"/>
    <mergeCell ref="C1056:C1058"/>
    <mergeCell ref="D1056:D1058"/>
    <mergeCell ref="E1056:E1058"/>
    <mergeCell ref="F1056:F1058"/>
    <mergeCell ref="G1056:G1058"/>
    <mergeCell ref="H1056:H1058"/>
    <mergeCell ref="I1056:I1058"/>
    <mergeCell ref="A1059:A1061"/>
    <mergeCell ref="B1059:B1061"/>
    <mergeCell ref="C1059:C1061"/>
    <mergeCell ref="D1059:D1061"/>
    <mergeCell ref="E1059:E1061"/>
    <mergeCell ref="F1059:F1061"/>
    <mergeCell ref="G1059:G1061"/>
    <mergeCell ref="H1059:H1061"/>
    <mergeCell ref="I1059:I1061"/>
    <mergeCell ref="A1062:A1064"/>
    <mergeCell ref="B1062:B1064"/>
    <mergeCell ref="C1062:C1064"/>
    <mergeCell ref="D1062:D1064"/>
    <mergeCell ref="E1062:E1064"/>
    <mergeCell ref="F1062:F1064"/>
    <mergeCell ref="G1062:G1064"/>
    <mergeCell ref="H1062:H1064"/>
    <mergeCell ref="I1062:I1064"/>
    <mergeCell ref="A1065:A1067"/>
    <mergeCell ref="B1065:B1067"/>
    <mergeCell ref="C1065:C1067"/>
    <mergeCell ref="D1065:D1067"/>
    <mergeCell ref="E1065:E1067"/>
    <mergeCell ref="F1065:F1067"/>
    <mergeCell ref="G1065:G1067"/>
    <mergeCell ref="H1065:H1067"/>
    <mergeCell ref="I1065:I1067"/>
    <mergeCell ref="A1068:A1070"/>
    <mergeCell ref="B1068:B1070"/>
    <mergeCell ref="C1068:C1070"/>
    <mergeCell ref="D1068:D1070"/>
    <mergeCell ref="E1068:E1070"/>
    <mergeCell ref="F1068:F1070"/>
    <mergeCell ref="G1068:G1070"/>
    <mergeCell ref="H1068:H1070"/>
    <mergeCell ref="I1068:I1070"/>
    <mergeCell ref="A1071:A1073"/>
    <mergeCell ref="B1071:B1073"/>
    <mergeCell ref="C1071:C1073"/>
    <mergeCell ref="D1071:D1073"/>
    <mergeCell ref="E1071:E1073"/>
    <mergeCell ref="F1071:F1073"/>
    <mergeCell ref="G1071:G1073"/>
    <mergeCell ref="H1071:H1073"/>
    <mergeCell ref="I1071:I1073"/>
    <mergeCell ref="A1074:A1076"/>
    <mergeCell ref="B1074:B1076"/>
    <mergeCell ref="C1074:C1076"/>
    <mergeCell ref="D1074:D1076"/>
    <mergeCell ref="E1074:E1076"/>
    <mergeCell ref="F1074:F1076"/>
    <mergeCell ref="G1074:G1076"/>
    <mergeCell ref="H1074:H1076"/>
    <mergeCell ref="I1074:I1076"/>
    <mergeCell ref="A1077:A1079"/>
    <mergeCell ref="B1077:B1079"/>
    <mergeCell ref="C1077:C1079"/>
    <mergeCell ref="D1077:D1079"/>
    <mergeCell ref="E1077:E1079"/>
    <mergeCell ref="F1077:F1079"/>
    <mergeCell ref="G1077:G1079"/>
    <mergeCell ref="H1077:H1079"/>
    <mergeCell ref="I1077:I1079"/>
    <mergeCell ref="A1080:A1082"/>
    <mergeCell ref="B1080:B1082"/>
    <mergeCell ref="C1080:C1082"/>
    <mergeCell ref="D1080:D1082"/>
    <mergeCell ref="E1080:E1082"/>
    <mergeCell ref="F1080:F1082"/>
    <mergeCell ref="G1080:G1082"/>
    <mergeCell ref="H1080:H1082"/>
    <mergeCell ref="I1080:I1082"/>
    <mergeCell ref="A1083:A1085"/>
    <mergeCell ref="B1083:B1085"/>
    <mergeCell ref="C1083:C1085"/>
    <mergeCell ref="D1083:D1085"/>
    <mergeCell ref="E1083:E1085"/>
    <mergeCell ref="F1083:F1085"/>
    <mergeCell ref="G1083:G1085"/>
    <mergeCell ref="H1083:H1085"/>
    <mergeCell ref="I1083:I1085"/>
    <mergeCell ref="A1086:A1088"/>
    <mergeCell ref="B1086:B1088"/>
    <mergeCell ref="C1086:C1088"/>
    <mergeCell ref="D1086:D1088"/>
    <mergeCell ref="E1086:E1088"/>
    <mergeCell ref="F1086:F1088"/>
    <mergeCell ref="G1086:G1088"/>
    <mergeCell ref="H1086:H1088"/>
    <mergeCell ref="I1086:I1088"/>
    <mergeCell ref="E1098:E1100"/>
    <mergeCell ref="F1098:F1100"/>
    <mergeCell ref="G1098:G1100"/>
    <mergeCell ref="H1098:H1100"/>
    <mergeCell ref="I1098:I1100"/>
    <mergeCell ref="A1089:A1091"/>
    <mergeCell ref="B1089:B1091"/>
    <mergeCell ref="C1089:C1091"/>
    <mergeCell ref="D1089:D1091"/>
    <mergeCell ref="E1089:E1091"/>
    <mergeCell ref="F1089:F1091"/>
    <mergeCell ref="G1089:G1091"/>
    <mergeCell ref="H1089:H1091"/>
    <mergeCell ref="I1089:I1091"/>
    <mergeCell ref="A1092:A1094"/>
    <mergeCell ref="B1092:B1094"/>
    <mergeCell ref="C1092:C1094"/>
    <mergeCell ref="D1092:D1094"/>
    <mergeCell ref="E1092:E1094"/>
    <mergeCell ref="F1092:F1094"/>
    <mergeCell ref="G1092:G1094"/>
    <mergeCell ref="H1092:H1094"/>
    <mergeCell ref="I1092:I1094"/>
    <mergeCell ref="A1101:A1103"/>
    <mergeCell ref="B1101:B1103"/>
    <mergeCell ref="C1101:C1103"/>
    <mergeCell ref="D1101:D1103"/>
    <mergeCell ref="E1101:E1103"/>
    <mergeCell ref="F1101:F1103"/>
    <mergeCell ref="G1101:G1103"/>
    <mergeCell ref="H1101:H1103"/>
    <mergeCell ref="I1101:I1103"/>
    <mergeCell ref="L1074:L1076"/>
    <mergeCell ref="L1077:L1079"/>
    <mergeCell ref="L1080:L1082"/>
    <mergeCell ref="L1083:L1085"/>
    <mergeCell ref="L1086:L1088"/>
    <mergeCell ref="L1089:L1091"/>
    <mergeCell ref="L1092:L1094"/>
    <mergeCell ref="L1095:L1097"/>
    <mergeCell ref="L1098:L1100"/>
    <mergeCell ref="L1101:L1103"/>
    <mergeCell ref="A1095:A1097"/>
    <mergeCell ref="B1095:B1097"/>
    <mergeCell ref="C1095:C1097"/>
    <mergeCell ref="D1095:D1097"/>
    <mergeCell ref="E1095:E1097"/>
    <mergeCell ref="F1095:F1097"/>
    <mergeCell ref="G1095:G1097"/>
    <mergeCell ref="H1095:H1097"/>
    <mergeCell ref="I1095:I1097"/>
    <mergeCell ref="A1098:A1100"/>
    <mergeCell ref="B1098:B1100"/>
    <mergeCell ref="C1098:C1100"/>
    <mergeCell ref="D1098:D1100"/>
    <mergeCell ref="A1104:A1106"/>
    <mergeCell ref="B1104:B1106"/>
    <mergeCell ref="C1104:C1106"/>
    <mergeCell ref="D1104:D1106"/>
    <mergeCell ref="E1104:E1106"/>
    <mergeCell ref="F1104:F1106"/>
    <mergeCell ref="G1104:G1106"/>
    <mergeCell ref="H1104:H1106"/>
    <mergeCell ref="I1104:I1106"/>
    <mergeCell ref="L1104:L1106"/>
    <mergeCell ref="A1107:A1109"/>
    <mergeCell ref="B1107:B1109"/>
    <mergeCell ref="C1107:C1109"/>
    <mergeCell ref="D1107:D1109"/>
    <mergeCell ref="E1107:E1109"/>
    <mergeCell ref="F1107:F1109"/>
    <mergeCell ref="G1107:G1109"/>
    <mergeCell ref="H1107:H1109"/>
    <mergeCell ref="I1107:I1109"/>
    <mergeCell ref="L1107:L1109"/>
    <mergeCell ref="A1110:A1112"/>
    <mergeCell ref="B1110:B1112"/>
    <mergeCell ref="C1110:C1112"/>
    <mergeCell ref="D1110:D1112"/>
    <mergeCell ref="E1110:E1112"/>
    <mergeCell ref="F1110:F1112"/>
    <mergeCell ref="G1110:G1112"/>
    <mergeCell ref="H1110:H1112"/>
    <mergeCell ref="I1110:I1112"/>
    <mergeCell ref="L1110:L1112"/>
    <mergeCell ref="A1113:A1115"/>
    <mergeCell ref="B1113:B1115"/>
    <mergeCell ref="C1113:C1115"/>
    <mergeCell ref="D1113:D1115"/>
    <mergeCell ref="E1113:E1115"/>
    <mergeCell ref="F1113:F1115"/>
    <mergeCell ref="G1113:G1115"/>
    <mergeCell ref="H1113:H1115"/>
    <mergeCell ref="I1113:I1115"/>
    <mergeCell ref="L1113:L1115"/>
    <mergeCell ref="A1116:A1118"/>
    <mergeCell ref="B1116:B1118"/>
    <mergeCell ref="C1116:C1118"/>
    <mergeCell ref="D1116:D1118"/>
    <mergeCell ref="E1116:E1118"/>
    <mergeCell ref="F1116:F1118"/>
    <mergeCell ref="G1116:G1118"/>
    <mergeCell ref="H1116:H1118"/>
    <mergeCell ref="I1116:I1118"/>
    <mergeCell ref="L1116:L1118"/>
    <mergeCell ref="A1119:A1121"/>
    <mergeCell ref="B1119:B1121"/>
    <mergeCell ref="C1119:C1121"/>
    <mergeCell ref="D1119:D1121"/>
    <mergeCell ref="E1119:E1121"/>
    <mergeCell ref="F1119:F1121"/>
    <mergeCell ref="G1119:G1121"/>
    <mergeCell ref="H1119:H1121"/>
    <mergeCell ref="I1119:I1121"/>
    <mergeCell ref="L1119:L1121"/>
    <mergeCell ref="A1122:A1124"/>
    <mergeCell ref="B1122:B1124"/>
    <mergeCell ref="C1122:C1124"/>
    <mergeCell ref="D1122:D1124"/>
    <mergeCell ref="E1122:E1124"/>
    <mergeCell ref="F1122:F1124"/>
    <mergeCell ref="G1122:G1124"/>
    <mergeCell ref="H1122:H1124"/>
    <mergeCell ref="I1122:I1124"/>
    <mergeCell ref="L1122:L1124"/>
    <mergeCell ref="A1125:A1127"/>
    <mergeCell ref="B1125:B1127"/>
    <mergeCell ref="C1125:C1127"/>
    <mergeCell ref="D1125:D1127"/>
    <mergeCell ref="E1125:E1127"/>
    <mergeCell ref="F1125:F1127"/>
    <mergeCell ref="G1125:G1127"/>
    <mergeCell ref="H1125:H1127"/>
    <mergeCell ref="I1125:I1127"/>
    <mergeCell ref="L1125:L1127"/>
    <mergeCell ref="A1128:A1130"/>
    <mergeCell ref="B1128:B1130"/>
    <mergeCell ref="C1128:C1130"/>
    <mergeCell ref="D1128:D1130"/>
    <mergeCell ref="E1128:E1130"/>
    <mergeCell ref="F1128:F1130"/>
    <mergeCell ref="G1128:G1130"/>
    <mergeCell ref="H1128:H1130"/>
    <mergeCell ref="I1128:I1130"/>
    <mergeCell ref="L1128:L1130"/>
    <mergeCell ref="A1131:A1133"/>
    <mergeCell ref="B1131:B1133"/>
    <mergeCell ref="C1131:C1133"/>
    <mergeCell ref="D1131:D1133"/>
    <mergeCell ref="E1131:E1133"/>
    <mergeCell ref="F1131:F1133"/>
    <mergeCell ref="G1131:G1133"/>
    <mergeCell ref="H1131:H1133"/>
    <mergeCell ref="I1131:I1133"/>
    <mergeCell ref="L1131:L1133"/>
    <mergeCell ref="A1134:A1136"/>
    <mergeCell ref="B1134:B1136"/>
    <mergeCell ref="C1134:C1136"/>
    <mergeCell ref="D1134:D1136"/>
    <mergeCell ref="E1134:E1136"/>
    <mergeCell ref="F1134:F1136"/>
    <mergeCell ref="G1134:G1136"/>
    <mergeCell ref="H1134:H1136"/>
    <mergeCell ref="I1134:I1136"/>
    <mergeCell ref="L1134:L1136"/>
    <mergeCell ref="A1137:A1139"/>
    <mergeCell ref="B1137:B1139"/>
    <mergeCell ref="C1137:C1139"/>
    <mergeCell ref="D1137:D1139"/>
    <mergeCell ref="E1137:E1139"/>
    <mergeCell ref="F1137:F1139"/>
    <mergeCell ref="G1137:G1139"/>
    <mergeCell ref="H1137:H1139"/>
    <mergeCell ref="I1137:I1139"/>
    <mergeCell ref="L1137:L1139"/>
    <mergeCell ref="A1140:A1142"/>
    <mergeCell ref="B1140:B1142"/>
    <mergeCell ref="C1140:C1142"/>
    <mergeCell ref="D1140:D1142"/>
    <mergeCell ref="E1140:E1142"/>
    <mergeCell ref="F1140:F1142"/>
    <mergeCell ref="G1140:G1142"/>
    <mergeCell ref="H1140:H1142"/>
    <mergeCell ref="I1140:I1142"/>
    <mergeCell ref="L1140:L1142"/>
    <mergeCell ref="A1143:A1145"/>
    <mergeCell ref="B1143:B1145"/>
    <mergeCell ref="C1143:C1145"/>
    <mergeCell ref="D1143:D1145"/>
    <mergeCell ref="E1143:E1145"/>
    <mergeCell ref="F1143:F1145"/>
    <mergeCell ref="G1143:G1145"/>
    <mergeCell ref="H1143:H1145"/>
    <mergeCell ref="I1143:I1145"/>
    <mergeCell ref="L1143:L1145"/>
    <mergeCell ref="A1146:A1148"/>
    <mergeCell ref="B1146:B1148"/>
    <mergeCell ref="C1146:C1148"/>
    <mergeCell ref="D1146:D1148"/>
    <mergeCell ref="E1146:E1148"/>
    <mergeCell ref="F1146:F1148"/>
    <mergeCell ref="G1146:G1148"/>
    <mergeCell ref="H1146:H1148"/>
    <mergeCell ref="I1146:I1148"/>
    <mergeCell ref="L1146:L1148"/>
    <mergeCell ref="A1149:A1151"/>
    <mergeCell ref="B1149:B1151"/>
    <mergeCell ref="C1149:C1151"/>
    <mergeCell ref="D1149:D1151"/>
    <mergeCell ref="E1149:E1151"/>
    <mergeCell ref="F1149:F1151"/>
    <mergeCell ref="G1149:G1151"/>
    <mergeCell ref="H1149:H1151"/>
    <mergeCell ref="I1149:I1151"/>
    <mergeCell ref="L1149:L1151"/>
    <mergeCell ref="A1152:A1154"/>
    <mergeCell ref="B1152:B1154"/>
    <mergeCell ref="C1152:C1154"/>
    <mergeCell ref="D1152:D1154"/>
    <mergeCell ref="E1152:E1154"/>
    <mergeCell ref="F1152:F1154"/>
    <mergeCell ref="G1152:G1154"/>
    <mergeCell ref="H1152:H1154"/>
    <mergeCell ref="I1152:I1154"/>
    <mergeCell ref="L1152:L1154"/>
    <mergeCell ref="A1155:A1157"/>
    <mergeCell ref="B1155:B1157"/>
    <mergeCell ref="C1155:C1157"/>
    <mergeCell ref="D1155:D1157"/>
    <mergeCell ref="E1155:E1157"/>
    <mergeCell ref="F1155:F1157"/>
    <mergeCell ref="G1155:G1157"/>
    <mergeCell ref="H1155:H1157"/>
    <mergeCell ref="I1155:I1157"/>
    <mergeCell ref="L1155:L1157"/>
    <mergeCell ref="A1158:A1160"/>
    <mergeCell ref="B1158:B1160"/>
    <mergeCell ref="C1158:C1160"/>
    <mergeCell ref="D1158:D1160"/>
    <mergeCell ref="E1158:E1160"/>
    <mergeCell ref="F1158:F1160"/>
    <mergeCell ref="G1158:G1160"/>
    <mergeCell ref="H1158:H1160"/>
    <mergeCell ref="I1158:I1160"/>
    <mergeCell ref="L1158:L1160"/>
    <mergeCell ref="A1161:A1163"/>
    <mergeCell ref="B1161:B1163"/>
    <mergeCell ref="C1161:C1163"/>
    <mergeCell ref="D1161:D1163"/>
    <mergeCell ref="E1161:E1163"/>
    <mergeCell ref="F1161:F1163"/>
    <mergeCell ref="G1161:G1163"/>
    <mergeCell ref="H1161:H1163"/>
    <mergeCell ref="I1161:I1163"/>
    <mergeCell ref="L1161:L1163"/>
    <mergeCell ref="A1164:A1166"/>
    <mergeCell ref="B1164:B1166"/>
    <mergeCell ref="C1164:C1166"/>
    <mergeCell ref="D1164:D1166"/>
    <mergeCell ref="E1164:E1166"/>
    <mergeCell ref="F1164:F1166"/>
    <mergeCell ref="G1164:G1166"/>
    <mergeCell ref="H1164:H1166"/>
    <mergeCell ref="I1164:I1166"/>
    <mergeCell ref="L1164:L1166"/>
    <mergeCell ref="A1167:A1169"/>
    <mergeCell ref="B1167:B1169"/>
    <mergeCell ref="C1167:C1169"/>
    <mergeCell ref="D1167:D1169"/>
    <mergeCell ref="E1167:E1169"/>
    <mergeCell ref="F1167:F1169"/>
    <mergeCell ref="G1167:G1169"/>
    <mergeCell ref="H1167:H1169"/>
    <mergeCell ref="I1167:I1169"/>
    <mergeCell ref="L1167:L1169"/>
    <mergeCell ref="A1170:A1172"/>
    <mergeCell ref="B1170:B1172"/>
    <mergeCell ref="C1170:C1172"/>
    <mergeCell ref="D1170:D1172"/>
    <mergeCell ref="E1170:E1172"/>
    <mergeCell ref="F1170:F1172"/>
    <mergeCell ref="G1170:G1172"/>
    <mergeCell ref="H1170:H1172"/>
    <mergeCell ref="I1170:I1172"/>
    <mergeCell ref="L1170:L1172"/>
    <mergeCell ref="A1173:A1175"/>
    <mergeCell ref="B1173:B1175"/>
    <mergeCell ref="C1173:C1175"/>
    <mergeCell ref="D1173:D1175"/>
    <mergeCell ref="E1173:E1175"/>
    <mergeCell ref="F1173:F1175"/>
    <mergeCell ref="G1173:G1175"/>
    <mergeCell ref="H1173:H1175"/>
    <mergeCell ref="I1173:I1175"/>
    <mergeCell ref="L1173:L1175"/>
    <mergeCell ref="A1176:A1178"/>
    <mergeCell ref="B1176:B1178"/>
    <mergeCell ref="C1176:C1178"/>
    <mergeCell ref="D1176:D1178"/>
    <mergeCell ref="E1176:E1178"/>
    <mergeCell ref="F1176:F1178"/>
    <mergeCell ref="G1176:G1178"/>
    <mergeCell ref="H1176:H1178"/>
    <mergeCell ref="I1176:I1178"/>
    <mergeCell ref="L1176:L1178"/>
    <mergeCell ref="A1179:A1181"/>
    <mergeCell ref="B1179:B1181"/>
    <mergeCell ref="C1179:C1181"/>
    <mergeCell ref="D1179:D1181"/>
    <mergeCell ref="E1179:E1181"/>
    <mergeCell ref="F1179:F1181"/>
    <mergeCell ref="G1179:G1181"/>
    <mergeCell ref="H1179:H1181"/>
    <mergeCell ref="I1179:I1181"/>
    <mergeCell ref="L1179:L1181"/>
    <mergeCell ref="A1182:A1184"/>
    <mergeCell ref="B1182:B1184"/>
    <mergeCell ref="C1182:C1184"/>
    <mergeCell ref="D1182:D1184"/>
    <mergeCell ref="E1182:E1184"/>
    <mergeCell ref="F1182:F1184"/>
    <mergeCell ref="G1182:G1184"/>
    <mergeCell ref="H1182:H1184"/>
    <mergeCell ref="I1182:I1184"/>
    <mergeCell ref="L1182:L1184"/>
    <mergeCell ref="A1185:A1187"/>
    <mergeCell ref="B1185:B1187"/>
    <mergeCell ref="C1185:C1187"/>
    <mergeCell ref="D1185:D1187"/>
    <mergeCell ref="E1185:E1187"/>
    <mergeCell ref="F1185:F1187"/>
    <mergeCell ref="G1185:G1187"/>
    <mergeCell ref="H1185:H1187"/>
    <mergeCell ref="I1185:I1187"/>
    <mergeCell ref="L1185:L1187"/>
    <mergeCell ref="A1188:A1190"/>
    <mergeCell ref="B1188:B1190"/>
    <mergeCell ref="C1188:C1190"/>
    <mergeCell ref="D1188:D1190"/>
    <mergeCell ref="E1188:E1190"/>
    <mergeCell ref="F1188:F1190"/>
    <mergeCell ref="G1188:G1190"/>
    <mergeCell ref="H1188:H1190"/>
    <mergeCell ref="I1188:I1190"/>
    <mergeCell ref="L1188:L1190"/>
    <mergeCell ref="A1191:A1193"/>
    <mergeCell ref="B1191:B1193"/>
    <mergeCell ref="C1191:C1193"/>
    <mergeCell ref="D1191:D1193"/>
    <mergeCell ref="E1191:E1193"/>
    <mergeCell ref="F1191:F1193"/>
    <mergeCell ref="G1191:G1193"/>
    <mergeCell ref="H1191:H1193"/>
    <mergeCell ref="I1191:I1193"/>
    <mergeCell ref="L1191:L1193"/>
    <mergeCell ref="A1194:A1196"/>
    <mergeCell ref="B1194:B1196"/>
    <mergeCell ref="C1194:C1196"/>
    <mergeCell ref="D1194:D1196"/>
    <mergeCell ref="E1194:E1196"/>
    <mergeCell ref="F1194:F1196"/>
    <mergeCell ref="G1194:G1196"/>
    <mergeCell ref="H1194:H1196"/>
    <mergeCell ref="I1194:I1196"/>
    <mergeCell ref="L1194:L1196"/>
    <mergeCell ref="A1197:A1199"/>
    <mergeCell ref="B1197:B1199"/>
    <mergeCell ref="C1197:C1199"/>
    <mergeCell ref="D1197:D1199"/>
    <mergeCell ref="E1197:E1199"/>
    <mergeCell ref="F1197:F1199"/>
    <mergeCell ref="G1197:G1199"/>
    <mergeCell ref="H1197:H1199"/>
    <mergeCell ref="I1197:I1199"/>
    <mergeCell ref="L1197:L1199"/>
    <mergeCell ref="A1200:A1202"/>
    <mergeCell ref="B1200:B1202"/>
    <mergeCell ref="C1200:C1202"/>
    <mergeCell ref="D1200:D1202"/>
    <mergeCell ref="E1200:E1202"/>
    <mergeCell ref="F1200:F1202"/>
    <mergeCell ref="G1200:G1202"/>
    <mergeCell ref="H1200:H1202"/>
    <mergeCell ref="I1200:I1202"/>
    <mergeCell ref="L1200:L1202"/>
    <mergeCell ref="A1203:A1205"/>
    <mergeCell ref="B1203:B1205"/>
    <mergeCell ref="C1203:C1205"/>
    <mergeCell ref="D1203:D1205"/>
    <mergeCell ref="E1203:E1205"/>
    <mergeCell ref="F1203:F1205"/>
    <mergeCell ref="G1203:G1205"/>
    <mergeCell ref="H1203:H1205"/>
    <mergeCell ref="I1203:I1205"/>
    <mergeCell ref="L1203:L1205"/>
    <mergeCell ref="A1206:A1208"/>
    <mergeCell ref="B1206:B1208"/>
    <mergeCell ref="C1206:C1208"/>
    <mergeCell ref="D1206:D1208"/>
    <mergeCell ref="E1206:E1208"/>
    <mergeCell ref="F1206:F1208"/>
    <mergeCell ref="G1206:G1208"/>
    <mergeCell ref="H1206:H1208"/>
    <mergeCell ref="I1206:I1208"/>
    <mergeCell ref="L1206:L1208"/>
    <mergeCell ref="A1209:A1211"/>
    <mergeCell ref="B1209:B1211"/>
    <mergeCell ref="C1209:C1211"/>
    <mergeCell ref="D1209:D1211"/>
    <mergeCell ref="E1209:E1211"/>
    <mergeCell ref="F1209:F1211"/>
    <mergeCell ref="G1209:G1211"/>
    <mergeCell ref="H1209:H1211"/>
    <mergeCell ref="I1209:I1211"/>
    <mergeCell ref="L1209:L1211"/>
    <mergeCell ref="A1212:A1214"/>
    <mergeCell ref="B1212:B1214"/>
    <mergeCell ref="C1212:C1214"/>
    <mergeCell ref="D1212:D1214"/>
    <mergeCell ref="E1212:E1214"/>
    <mergeCell ref="F1212:F1214"/>
    <mergeCell ref="G1212:G1214"/>
    <mergeCell ref="H1212:H1214"/>
    <mergeCell ref="I1212:I1214"/>
    <mergeCell ref="L1212:L1214"/>
    <mergeCell ref="A1215:A1217"/>
    <mergeCell ref="B1215:B1217"/>
    <mergeCell ref="C1215:C1217"/>
    <mergeCell ref="D1215:D1217"/>
    <mergeCell ref="E1215:E1217"/>
    <mergeCell ref="F1215:F1217"/>
    <mergeCell ref="G1215:G1217"/>
    <mergeCell ref="H1215:H1217"/>
    <mergeCell ref="I1215:I1217"/>
    <mergeCell ref="L1215:L1217"/>
    <mergeCell ref="L1227:L1229"/>
    <mergeCell ref="A1218:A1220"/>
    <mergeCell ref="B1218:B1220"/>
    <mergeCell ref="C1218:C1220"/>
    <mergeCell ref="D1218:D1220"/>
    <mergeCell ref="E1218:E1220"/>
    <mergeCell ref="F1218:F1220"/>
    <mergeCell ref="G1218:G1220"/>
    <mergeCell ref="H1218:H1220"/>
    <mergeCell ref="I1218:I1220"/>
    <mergeCell ref="L1218:L1220"/>
    <mergeCell ref="A1221:A1223"/>
    <mergeCell ref="B1221:B1223"/>
    <mergeCell ref="C1221:C1223"/>
    <mergeCell ref="D1221:D1223"/>
    <mergeCell ref="E1221:E1223"/>
    <mergeCell ref="F1221:F1223"/>
    <mergeCell ref="G1221:G1223"/>
    <mergeCell ref="H1221:H1223"/>
    <mergeCell ref="I1221:I1223"/>
    <mergeCell ref="L1221:L1223"/>
    <mergeCell ref="A1239:A1241"/>
    <mergeCell ref="B1239:B1241"/>
    <mergeCell ref="C1239:C1241"/>
    <mergeCell ref="D1239:D1241"/>
    <mergeCell ref="E1239:E1241"/>
    <mergeCell ref="F1239:F1241"/>
    <mergeCell ref="G1239:G1241"/>
    <mergeCell ref="H1239:H1241"/>
    <mergeCell ref="I1239:I1241"/>
    <mergeCell ref="L1239:L1241"/>
    <mergeCell ref="A1230:A1232"/>
    <mergeCell ref="B1230:B1232"/>
    <mergeCell ref="C1230:C1232"/>
    <mergeCell ref="D1230:D1232"/>
    <mergeCell ref="E1230:E1232"/>
    <mergeCell ref="F1230:F1232"/>
    <mergeCell ref="G1230:G1232"/>
    <mergeCell ref="H1230:H1232"/>
    <mergeCell ref="I1230:I1232"/>
    <mergeCell ref="L1230:L1232"/>
    <mergeCell ref="A1233:A1235"/>
    <mergeCell ref="B1233:B1235"/>
    <mergeCell ref="C1233:C1235"/>
    <mergeCell ref="D1233:D1235"/>
    <mergeCell ref="E1233:E1235"/>
    <mergeCell ref="F1233:F1235"/>
    <mergeCell ref="G1233:G1235"/>
    <mergeCell ref="H1233:H1235"/>
    <mergeCell ref="I1233:I1235"/>
    <mergeCell ref="L1233:L1235"/>
    <mergeCell ref="A1236:A1238"/>
    <mergeCell ref="B1236:B1238"/>
    <mergeCell ref="C1236:C1238"/>
    <mergeCell ref="D1236:D1238"/>
    <mergeCell ref="E1236:E1238"/>
    <mergeCell ref="F1236:F1238"/>
    <mergeCell ref="G1236:G1238"/>
    <mergeCell ref="H1236:H1238"/>
    <mergeCell ref="I1236:I1238"/>
    <mergeCell ref="L1236:L1238"/>
    <mergeCell ref="A1224:A1226"/>
    <mergeCell ref="B1224:B1226"/>
    <mergeCell ref="C1224:C1226"/>
    <mergeCell ref="D1224:D1226"/>
    <mergeCell ref="E1224:E1226"/>
    <mergeCell ref="F1224:F1226"/>
    <mergeCell ref="G1224:G1226"/>
    <mergeCell ref="H1224:H1226"/>
    <mergeCell ref="I1224:I1226"/>
    <mergeCell ref="L1224:L1226"/>
    <mergeCell ref="A1227:A1229"/>
    <mergeCell ref="B1227:B1229"/>
    <mergeCell ref="C1227:C1229"/>
    <mergeCell ref="D1227:D1229"/>
    <mergeCell ref="E1227:E1229"/>
    <mergeCell ref="F1227:F1229"/>
    <mergeCell ref="G1227:G1229"/>
    <mergeCell ref="H1227:H1229"/>
    <mergeCell ref="I1227:I1229"/>
  </mergeCells>
  <conditionalFormatting sqref="H126:H143 H9:H119 H222:H251 H546:H635 H804:H857 H888:H1073">
    <cfRule type="cellIs" dxfId="103" priority="1280" operator="equal">
      <formula>"Moderado"</formula>
    </cfRule>
    <cfRule type="cellIs" dxfId="102" priority="1281" operator="equal">
      <formula>"Bajo"</formula>
    </cfRule>
    <cfRule type="cellIs" dxfId="101" priority="1282" operator="equal">
      <formula>"Alto"</formula>
    </cfRule>
    <cfRule type="cellIs" dxfId="100" priority="1283" operator="equal">
      <formula>"Extremo"</formula>
    </cfRule>
  </conditionalFormatting>
  <conditionalFormatting sqref="H144:H173">
    <cfRule type="cellIs" dxfId="99" priority="1276" operator="equal">
      <formula>"Moderado"</formula>
    </cfRule>
    <cfRule type="cellIs" dxfId="98" priority="1277" operator="equal">
      <formula>"Bajo"</formula>
    </cfRule>
    <cfRule type="cellIs" dxfId="97" priority="1278" operator="equal">
      <formula>"Alto"</formula>
    </cfRule>
    <cfRule type="cellIs" dxfId="96" priority="1279" operator="equal">
      <formula>"Extremo"</formula>
    </cfRule>
  </conditionalFormatting>
  <conditionalFormatting sqref="H174:H197">
    <cfRule type="cellIs" dxfId="95" priority="1272" operator="equal">
      <formula>"Moderado"</formula>
    </cfRule>
    <cfRule type="cellIs" dxfId="94" priority="1273" operator="equal">
      <formula>"Bajo"</formula>
    </cfRule>
    <cfRule type="cellIs" dxfId="93" priority="1274" operator="equal">
      <formula>"Alto"</formula>
    </cfRule>
    <cfRule type="cellIs" dxfId="92" priority="1275" operator="equal">
      <formula>"Extremo"</formula>
    </cfRule>
  </conditionalFormatting>
  <conditionalFormatting sqref="H198:H221">
    <cfRule type="cellIs" dxfId="91" priority="1268" operator="equal">
      <formula>"Moderado"</formula>
    </cfRule>
    <cfRule type="cellIs" dxfId="90" priority="1269" operator="equal">
      <formula>"Bajo"</formula>
    </cfRule>
    <cfRule type="cellIs" dxfId="89" priority="1270" operator="equal">
      <formula>"Alto"</formula>
    </cfRule>
    <cfRule type="cellIs" dxfId="88" priority="1271" operator="equal">
      <formula>"Extremo"</formula>
    </cfRule>
  </conditionalFormatting>
  <conditionalFormatting sqref="H252:H299">
    <cfRule type="cellIs" dxfId="87" priority="1260" operator="equal">
      <formula>"Moderado"</formula>
    </cfRule>
    <cfRule type="cellIs" dxfId="86" priority="1261" operator="equal">
      <formula>"Bajo"</formula>
    </cfRule>
    <cfRule type="cellIs" dxfId="85" priority="1262" operator="equal">
      <formula>"Alto"</formula>
    </cfRule>
    <cfRule type="cellIs" dxfId="84" priority="1263" operator="equal">
      <formula>"Extremo"</formula>
    </cfRule>
  </conditionalFormatting>
  <conditionalFormatting sqref="H300:H353">
    <cfRule type="cellIs" dxfId="83" priority="1256" operator="equal">
      <formula>"Moderado"</formula>
    </cfRule>
    <cfRule type="cellIs" dxfId="82" priority="1257" operator="equal">
      <formula>"Bajo"</formula>
    </cfRule>
    <cfRule type="cellIs" dxfId="81" priority="1258" operator="equal">
      <formula>"Alto"</formula>
    </cfRule>
    <cfRule type="cellIs" dxfId="80" priority="1259" operator="equal">
      <formula>"Extremo"</formula>
    </cfRule>
  </conditionalFormatting>
  <conditionalFormatting sqref="H354:H395">
    <cfRule type="cellIs" dxfId="79" priority="1252" operator="equal">
      <formula>"Moderado"</formula>
    </cfRule>
    <cfRule type="cellIs" dxfId="78" priority="1253" operator="equal">
      <formula>"Bajo"</formula>
    </cfRule>
    <cfRule type="cellIs" dxfId="77" priority="1254" operator="equal">
      <formula>"Alto"</formula>
    </cfRule>
    <cfRule type="cellIs" dxfId="76" priority="1255" operator="equal">
      <formula>"Extremo"</formula>
    </cfRule>
  </conditionalFormatting>
  <conditionalFormatting sqref="H396:H419">
    <cfRule type="cellIs" dxfId="75" priority="1248" operator="equal">
      <formula>"Moderado"</formula>
    </cfRule>
    <cfRule type="cellIs" dxfId="74" priority="1249" operator="equal">
      <formula>"Bajo"</formula>
    </cfRule>
    <cfRule type="cellIs" dxfId="73" priority="1250" operator="equal">
      <formula>"Alto"</formula>
    </cfRule>
    <cfRule type="cellIs" dxfId="72" priority="1251" operator="equal">
      <formula>"Extremo"</formula>
    </cfRule>
  </conditionalFormatting>
  <conditionalFormatting sqref="H420:H449">
    <cfRule type="cellIs" dxfId="71" priority="1244" operator="equal">
      <formula>"Moderado"</formula>
    </cfRule>
    <cfRule type="cellIs" dxfId="70" priority="1245" operator="equal">
      <formula>"Bajo"</formula>
    </cfRule>
    <cfRule type="cellIs" dxfId="69" priority="1246" operator="equal">
      <formula>"Alto"</formula>
    </cfRule>
    <cfRule type="cellIs" dxfId="68" priority="1247" operator="equal">
      <formula>"Extremo"</formula>
    </cfRule>
  </conditionalFormatting>
  <conditionalFormatting sqref="H450:H485">
    <cfRule type="cellIs" dxfId="67" priority="1240" operator="equal">
      <formula>"Moderado"</formula>
    </cfRule>
    <cfRule type="cellIs" dxfId="66" priority="1241" operator="equal">
      <formula>"Bajo"</formula>
    </cfRule>
    <cfRule type="cellIs" dxfId="65" priority="1242" operator="equal">
      <formula>"Alto"</formula>
    </cfRule>
    <cfRule type="cellIs" dxfId="64" priority="1243" operator="equal">
      <formula>"Extremo"</formula>
    </cfRule>
  </conditionalFormatting>
  <conditionalFormatting sqref="H486:H515">
    <cfRule type="cellIs" dxfId="63" priority="1236" operator="equal">
      <formula>"Moderado"</formula>
    </cfRule>
    <cfRule type="cellIs" dxfId="62" priority="1237" operator="equal">
      <formula>"Bajo"</formula>
    </cfRule>
    <cfRule type="cellIs" dxfId="61" priority="1238" operator="equal">
      <formula>"Alto"</formula>
    </cfRule>
    <cfRule type="cellIs" dxfId="60" priority="1239" operator="equal">
      <formula>"Extremo"</formula>
    </cfRule>
  </conditionalFormatting>
  <conditionalFormatting sqref="H516:H545">
    <cfRule type="cellIs" dxfId="59" priority="1232" operator="equal">
      <formula>"Moderado"</formula>
    </cfRule>
    <cfRule type="cellIs" dxfId="58" priority="1233" operator="equal">
      <formula>"Bajo"</formula>
    </cfRule>
    <cfRule type="cellIs" dxfId="57" priority="1234" operator="equal">
      <formula>"Alto"</formula>
    </cfRule>
    <cfRule type="cellIs" dxfId="56" priority="1235" operator="equal">
      <formula>"Extremo"</formula>
    </cfRule>
  </conditionalFormatting>
  <conditionalFormatting sqref="H636:H653">
    <cfRule type="cellIs" dxfId="55" priority="1220" operator="equal">
      <formula>"Moderado"</formula>
    </cfRule>
    <cfRule type="cellIs" dxfId="54" priority="1221" operator="equal">
      <formula>"Bajo"</formula>
    </cfRule>
    <cfRule type="cellIs" dxfId="53" priority="1222" operator="equal">
      <formula>"Alto"</formula>
    </cfRule>
    <cfRule type="cellIs" dxfId="52" priority="1223" operator="equal">
      <formula>"Extremo"</formula>
    </cfRule>
  </conditionalFormatting>
  <conditionalFormatting sqref="H654:H689">
    <cfRule type="cellIs" dxfId="51" priority="1216" operator="equal">
      <formula>"Moderado"</formula>
    </cfRule>
    <cfRule type="cellIs" dxfId="50" priority="1217" operator="equal">
      <formula>"Bajo"</formula>
    </cfRule>
    <cfRule type="cellIs" dxfId="49" priority="1218" operator="equal">
      <formula>"Alto"</formula>
    </cfRule>
    <cfRule type="cellIs" dxfId="48" priority="1219" operator="equal">
      <formula>"Extremo"</formula>
    </cfRule>
  </conditionalFormatting>
  <conditionalFormatting sqref="H690:H719">
    <cfRule type="cellIs" dxfId="47" priority="1212" operator="equal">
      <formula>"Moderado"</formula>
    </cfRule>
    <cfRule type="cellIs" dxfId="46" priority="1213" operator="equal">
      <formula>"Bajo"</formula>
    </cfRule>
    <cfRule type="cellIs" dxfId="45" priority="1214" operator="equal">
      <formula>"Alto"</formula>
    </cfRule>
    <cfRule type="cellIs" dxfId="44" priority="1215" operator="equal">
      <formula>"Extremo"</formula>
    </cfRule>
  </conditionalFormatting>
  <conditionalFormatting sqref="H720:H773">
    <cfRule type="cellIs" dxfId="43" priority="1208" operator="equal">
      <formula>"Moderado"</formula>
    </cfRule>
    <cfRule type="cellIs" dxfId="42" priority="1209" operator="equal">
      <formula>"Bajo"</formula>
    </cfRule>
    <cfRule type="cellIs" dxfId="41" priority="1210" operator="equal">
      <formula>"Alto"</formula>
    </cfRule>
    <cfRule type="cellIs" dxfId="40" priority="1211" operator="equal">
      <formula>"Extremo"</formula>
    </cfRule>
  </conditionalFormatting>
  <conditionalFormatting sqref="H774:H803">
    <cfRule type="cellIs" dxfId="39" priority="1204" operator="equal">
      <formula>"Moderado"</formula>
    </cfRule>
    <cfRule type="cellIs" dxfId="38" priority="1205" operator="equal">
      <formula>"Bajo"</formula>
    </cfRule>
    <cfRule type="cellIs" dxfId="37" priority="1206" operator="equal">
      <formula>"Alto"</formula>
    </cfRule>
    <cfRule type="cellIs" dxfId="36" priority="1207" operator="equal">
      <formula>"Extremo"</formula>
    </cfRule>
  </conditionalFormatting>
  <conditionalFormatting sqref="H858:H887">
    <cfRule type="cellIs" dxfId="35" priority="1180" operator="equal">
      <formula>"Moderado"</formula>
    </cfRule>
    <cfRule type="cellIs" dxfId="34" priority="1181" operator="equal">
      <formula>"Bajo"</formula>
    </cfRule>
    <cfRule type="cellIs" dxfId="33" priority="1182" operator="equal">
      <formula>"Alto"</formula>
    </cfRule>
    <cfRule type="cellIs" dxfId="32" priority="1183" operator="equal">
      <formula>"Extremo"</formula>
    </cfRule>
  </conditionalFormatting>
  <conditionalFormatting sqref="H1074:H1103">
    <cfRule type="cellIs" dxfId="31" priority="1148" operator="equal">
      <formula>"Moderado"</formula>
    </cfRule>
    <cfRule type="cellIs" dxfId="30" priority="1149" operator="equal">
      <formula>"Bajo"</formula>
    </cfRule>
    <cfRule type="cellIs" dxfId="29" priority="1150" operator="equal">
      <formula>"Alto"</formula>
    </cfRule>
    <cfRule type="cellIs" dxfId="28" priority="1151" operator="equal">
      <formula>"Extremo"</formula>
    </cfRule>
  </conditionalFormatting>
  <conditionalFormatting sqref="H1104:H1121">
    <cfRule type="cellIs" dxfId="27" priority="1144" operator="equal">
      <formula>"Moderado"</formula>
    </cfRule>
    <cfRule type="cellIs" dxfId="26" priority="1145" operator="equal">
      <formula>"Bajo"</formula>
    </cfRule>
    <cfRule type="cellIs" dxfId="25" priority="1146" operator="equal">
      <formula>"Alto"</formula>
    </cfRule>
    <cfRule type="cellIs" dxfId="24" priority="1147" operator="equal">
      <formula>"Extremo"</formula>
    </cfRule>
  </conditionalFormatting>
  <conditionalFormatting sqref="H1122:H1139">
    <cfRule type="cellIs" dxfId="23" priority="1140" operator="equal">
      <formula>"Moderado"</formula>
    </cfRule>
    <cfRule type="cellIs" dxfId="22" priority="1141" operator="equal">
      <formula>"Bajo"</formula>
    </cfRule>
    <cfRule type="cellIs" dxfId="21" priority="1142" operator="equal">
      <formula>"Alto"</formula>
    </cfRule>
    <cfRule type="cellIs" dxfId="20" priority="1143" operator="equal">
      <formula>"Extremo"</formula>
    </cfRule>
  </conditionalFormatting>
  <conditionalFormatting sqref="H1140:H1169">
    <cfRule type="cellIs" dxfId="19" priority="1132" operator="equal">
      <formula>"Moderado"</formula>
    </cfRule>
    <cfRule type="cellIs" dxfId="18" priority="1133" operator="equal">
      <formula>"Bajo"</formula>
    </cfRule>
    <cfRule type="cellIs" dxfId="17" priority="1134" operator="equal">
      <formula>"Alto"</formula>
    </cfRule>
    <cfRule type="cellIs" dxfId="16" priority="1135" operator="equal">
      <formula>"Extremo"</formula>
    </cfRule>
  </conditionalFormatting>
  <conditionalFormatting sqref="H1170:H1211">
    <cfRule type="cellIs" dxfId="15" priority="1124" operator="equal">
      <formula>"Moderado"</formula>
    </cfRule>
    <cfRule type="cellIs" dxfId="14" priority="1125" operator="equal">
      <formula>"Bajo"</formula>
    </cfRule>
    <cfRule type="cellIs" dxfId="13" priority="1126" operator="equal">
      <formula>"Alto"</formula>
    </cfRule>
    <cfRule type="cellIs" dxfId="12" priority="1127" operator="equal">
      <formula>"Extremo"</formula>
    </cfRule>
  </conditionalFormatting>
  <conditionalFormatting sqref="H1212:H1241">
    <cfRule type="cellIs" dxfId="11" priority="1116" operator="equal">
      <formula>"Moderado"</formula>
    </cfRule>
    <cfRule type="cellIs" dxfId="10" priority="1117" operator="equal">
      <formula>"Bajo"</formula>
    </cfRule>
    <cfRule type="cellIs" dxfId="9" priority="1118" operator="equal">
      <formula>"Alto"</formula>
    </cfRule>
    <cfRule type="cellIs" dxfId="8" priority="1119" operator="equal">
      <formula>"Extremo"</formula>
    </cfRule>
  </conditionalFormatting>
  <conditionalFormatting sqref="G120:G125">
    <cfRule type="cellIs" dxfId="7" priority="5" operator="equal">
      <formula>"Moderado"</formula>
    </cfRule>
    <cfRule type="cellIs" dxfId="6" priority="6" operator="equal">
      <formula>"Bajo"</formula>
    </cfRule>
    <cfRule type="cellIs" dxfId="5" priority="7" operator="equal">
      <formula>"Alto"</formula>
    </cfRule>
    <cfRule type="cellIs" dxfId="4" priority="8" operator="equal">
      <formula>"Extremo"</formula>
    </cfRule>
  </conditionalFormatting>
  <conditionalFormatting sqref="H120:H125">
    <cfRule type="cellIs" dxfId="3" priority="1" operator="equal">
      <formula>"Moderado"</formula>
    </cfRule>
    <cfRule type="cellIs" dxfId="2" priority="2" operator="equal">
      <formula>"Bajo"</formula>
    </cfRule>
    <cfRule type="cellIs" dxfId="1" priority="3" operator="equal">
      <formula>"Alto"</formula>
    </cfRule>
    <cfRule type="cellIs" dxfId="0" priority="4" operator="equal">
      <formula>"Extremo"</formula>
    </cfRule>
  </conditionalFormatting>
  <dataValidations count="1">
    <dataValidation type="list" allowBlank="1" showInputMessage="1" showErrorMessage="1" sqref="I9:I1241" xr:uid="{9E546B09-3688-40E1-ABF9-26FD4E2FFD94}">
      <formula1>"Aceptar,Reducir (Mitigar),Reducir (Transferir),Evitar"</formula1>
    </dataValidation>
  </dataValidations>
  <pageMargins left="0.23622047244094491" right="0.23622047244094491" top="0.74803149606299213" bottom="0.74803149606299213" header="0.31496062992125984" footer="0.31496062992125984"/>
  <pageSetup scale="15" fitToHeight="0" orientation="landscape" r:id="rId1"/>
  <headerFooter>
    <oddFooter>&amp;C&amp;G</oddFooter>
  </headerFooter>
  <drawing r:id="rId2"/>
  <legacyDrawingHF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9EEDBAEA9B263B41AD85BCF4C355495D" ma:contentTypeVersion="16" ma:contentTypeDescription="Crear nuevo documento." ma:contentTypeScope="" ma:versionID="480c69890d78cb3f1c209b55badc2574">
  <xsd:schema xmlns:xsd="http://www.w3.org/2001/XMLSchema" xmlns:xs="http://www.w3.org/2001/XMLSchema" xmlns:p="http://schemas.microsoft.com/office/2006/metadata/properties" xmlns:ns2="292147fd-ae8f-4d90-87d5-6118ca937616" xmlns:ns3="4c2e166a-d089-46aa-bd27-0dcb6bb0ddd3" targetNamespace="http://schemas.microsoft.com/office/2006/metadata/properties" ma:root="true" ma:fieldsID="cde4e829aab41c58258bdfd7107f7a64" ns2:_="" ns3:_="">
    <xsd:import namespace="292147fd-ae8f-4d90-87d5-6118ca937616"/>
    <xsd:import namespace="4c2e166a-d089-46aa-bd27-0dcb6bb0ddd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MediaServiceObjectDetectorVersions" minOccurs="0"/>
                <xsd:element ref="ns3:Fecha"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2147fd-ae8f-4d90-87d5-6118ca937616"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963e9f37-d19c-4929-800e-ce770d729ba3}" ma:internalName="TaxCatchAll" ma:showField="CatchAllData" ma:web="292147fd-ae8f-4d90-87d5-6118ca93761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2e166a-d089-46aa-bd27-0dcb6bb0ddd3"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Fecha" ma:index="22" nillable="true" ma:displayName="Fecha" ma:format="DateTime" ma:internalName="Fecha">
      <xsd:simpleType>
        <xsd:restriction base="dms:DateTime"/>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292147fd-ae8f-4d90-87d5-6118ca937616">
      <UserInfo>
        <DisplayName>Andres Mauricio Martinez Montoya</DisplayName>
        <AccountId>392</AccountId>
        <AccountType/>
      </UserInfo>
      <UserInfo>
        <DisplayName>Luisa Fernanda Castillo Rodríguez</DisplayName>
        <AccountId>667</AccountId>
        <AccountType/>
      </UserInfo>
    </SharedWithUsers>
    <TaxCatchAll xmlns="292147fd-ae8f-4d90-87d5-6118ca937616" xsi:nil="true"/>
    <Fecha xmlns="4c2e166a-d089-46aa-bd27-0dcb6bb0ddd3" xsi:nil="true"/>
    <lcf76f155ced4ddcb4097134ff3c332f xmlns="4c2e166a-d089-46aa-bd27-0dcb6bb0ddd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07BD4E-1C7A-40E0-8ABD-5FDE01948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2147fd-ae8f-4d90-87d5-6118ca937616"/>
    <ds:schemaRef ds:uri="4c2e166a-d089-46aa-bd27-0dcb6bb0dd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656D575-FEE7-4FB0-BE28-8336B0CEBA33}">
  <ds:schemaRefs>
    <ds:schemaRef ds:uri="292147fd-ae8f-4d90-87d5-6118ca937616"/>
    <ds:schemaRef ds:uri="http://schemas.microsoft.com/office/2006/metadata/properties"/>
    <ds:schemaRef ds:uri="4c2e166a-d089-46aa-bd27-0dcb6bb0ddd3"/>
    <ds:schemaRef ds:uri="http://schemas.microsoft.com/office/2006/documentManagement/types"/>
    <ds:schemaRef ds:uri="http://www.w3.org/XML/1998/namespace"/>
    <ds:schemaRef ds:uri="http://purl.org/dc/dcmitype/"/>
    <ds:schemaRef ds:uri="http://purl.org/dc/elements/1.1/"/>
    <ds:schemaRef ds:uri="http://schemas.microsoft.com/office/infopath/2007/PartnerControls"/>
    <ds:schemaRef ds:uri="http://schemas.openxmlformats.org/package/2006/metadata/core-properties"/>
    <ds:schemaRef ds:uri="http://purl.org/dc/terms/"/>
  </ds:schemaRefs>
</ds:datastoreItem>
</file>

<file path=customXml/itemProps3.xml><?xml version="1.0" encoding="utf-8"?>
<ds:datastoreItem xmlns:ds="http://schemas.openxmlformats.org/officeDocument/2006/customXml" ds:itemID="{EF0EB8C2-E800-436D-9101-62A4E0678F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Consolidado Activos Información</vt:lpstr>
      <vt:lpstr>Consolidado Riesgos</vt:lpstr>
      <vt:lpstr>Consolidado Planes Tratamiento</vt:lpstr>
      <vt:lpstr>'Consolidado Riesgos'!Área_de_impresión</vt:lpstr>
      <vt:lpstr>'Consolidado Activos Información'!Títulos_a_imprimir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María Bocanegra</dc:creator>
  <cp:lastModifiedBy>Lourdes Maria Acuña Acuña</cp:lastModifiedBy>
  <cp:lastPrinted>2023-12-22T00:36:23Z</cp:lastPrinted>
  <dcterms:created xsi:type="dcterms:W3CDTF">2022-04-03T21:25:14Z</dcterms:created>
  <dcterms:modified xsi:type="dcterms:W3CDTF">2024-12-12T17:39:55Z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0x0101009EEDBAEA9B263B41AD85BCF4C355495D</vt:lpwstr>
  </property>
  <property fmtid="{D5CDD505-2E9C-101B-9397-08002B2CF9AE}" pid="3" name="MediaServiceImageTags">
    <vt:lpwstr/>
  </property>
  <property fmtid="{D5CDD505-2E9C-101B-9397-08002B2CF9AE}" pid="4" name="MSIP_Label_61d363c2-bc6a-4ed6-a6e0-b9259d7e39c7_Enabled">
    <vt:lpwstr>true</vt:lpwstr>
  </property>
  <property fmtid="{D5CDD505-2E9C-101B-9397-08002B2CF9AE}" pid="5" name="MSIP_Label_61d363c2-bc6a-4ed6-a6e0-b9259d7e39c7_SetDate">
    <vt:lpwstr>2024-10-24T02:40:51Z</vt:lpwstr>
  </property>
  <property fmtid="{D5CDD505-2E9C-101B-9397-08002B2CF9AE}" pid="6" name="MSIP_Label_61d363c2-bc6a-4ed6-a6e0-b9259d7e39c7_Method">
    <vt:lpwstr>Privileged</vt:lpwstr>
  </property>
  <property fmtid="{D5CDD505-2E9C-101B-9397-08002B2CF9AE}" pid="7" name="MSIP_Label_61d363c2-bc6a-4ed6-a6e0-b9259d7e39c7_Name">
    <vt:lpwstr>InfoPublica</vt:lpwstr>
  </property>
  <property fmtid="{D5CDD505-2E9C-101B-9397-08002B2CF9AE}" pid="8" name="MSIP_Label_61d363c2-bc6a-4ed6-a6e0-b9259d7e39c7_SiteId">
    <vt:lpwstr>f351a7cb-f94a-4df0-9627-ae030ccef7c4</vt:lpwstr>
  </property>
  <property fmtid="{D5CDD505-2E9C-101B-9397-08002B2CF9AE}" pid="9" name="MSIP_Label_61d363c2-bc6a-4ed6-a6e0-b9259d7e39c7_ActionId">
    <vt:lpwstr>84af4948-62b7-4c03-bafc-1f16731871e6</vt:lpwstr>
  </property>
  <property fmtid="{D5CDD505-2E9C-101B-9397-08002B2CF9AE}" pid="10" name="MSIP_Label_61d363c2-bc6a-4ed6-a6e0-b9259d7e39c7_ContentBits">
    <vt:lpwstr>0</vt:lpwstr>
  </property>
</Properties>
</file>